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3 Planilhas Compras Estoque\2023\EstimativasAta\"/>
    </mc:Choice>
  </mc:AlternateContent>
  <xr:revisionPtr revIDLastSave="0" documentId="13_ncr:1_{6BB18486-CA73-4880-9D8F-EBFC6AA6BCCE}" xr6:coauthVersionLast="47" xr6:coauthVersionMax="47" xr10:uidLastSave="{00000000-0000-0000-0000-000000000000}"/>
  <bookViews>
    <workbookView xWindow="13550" yWindow="-110" windowWidth="16220" windowHeight="8760" xr2:uid="{00000000-000D-0000-FFFF-FFFF00000000}"/>
  </bookViews>
  <sheets>
    <sheet name="EstimativaDeAta" sheetId="28"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state="hidden"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EstimativaDeAta!$B$8:$Y$22</definedName>
    <definedName name="_xlnm._FilterDatabase" localSheetId="1" hidden="1">Itens!$D$1:$F$1</definedName>
    <definedName name="_xlnm._FilterDatabase" localSheetId="2" hidden="1">RC_AF!$A$2:$AK$956</definedName>
    <definedName name="_xlnm.Print_Titles" localSheetId="8">Assinaturas!$1:$10</definedName>
    <definedName name="_xlnm.Print_Titles" localSheetId="3">ConferirCompra!$1:$5</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28" l="1"/>
  <c r="J21" i="28"/>
  <c r="J20" i="28"/>
  <c r="J19" i="28"/>
  <c r="J18" i="28"/>
  <c r="J17" i="28"/>
  <c r="J16" i="28"/>
  <c r="J15" i="28"/>
  <c r="J14" i="28"/>
  <c r="J13" i="28"/>
  <c r="J12" i="28"/>
  <c r="J11" i="28"/>
  <c r="J10" i="28"/>
  <c r="J9" i="28"/>
  <c r="BG4" i="19"/>
  <c r="BG5" i="19"/>
  <c r="BG345" i="19"/>
  <c r="BG7" i="19"/>
  <c r="BG8" i="19"/>
  <c r="BG9" i="19"/>
  <c r="BG10" i="19"/>
  <c r="BG11" i="19"/>
  <c r="BG12" i="19"/>
  <c r="BG13" i="19"/>
  <c r="BG14" i="19"/>
  <c r="BG15" i="19"/>
  <c r="BG16" i="19"/>
  <c r="BG17" i="19"/>
  <c r="BG18" i="19"/>
  <c r="BG19" i="19"/>
  <c r="BG20" i="19"/>
  <c r="BG21" i="19"/>
  <c r="BG22" i="19"/>
  <c r="BG23" i="19"/>
  <c r="BG24" i="19"/>
  <c r="BG25" i="19"/>
  <c r="BG26" i="19"/>
  <c r="BG27" i="19"/>
  <c r="BG28" i="19"/>
  <c r="BG29" i="19"/>
  <c r="BG30" i="19"/>
  <c r="BG31" i="19"/>
  <c r="BG539" i="19"/>
  <c r="BG33" i="19"/>
  <c r="BG34" i="19"/>
  <c r="BG35" i="19"/>
  <c r="BG36" i="19"/>
  <c r="BG37" i="19"/>
  <c r="BG38" i="19"/>
  <c r="BG39" i="19"/>
  <c r="BG40" i="19"/>
  <c r="BG41" i="19"/>
  <c r="BG42" i="19"/>
  <c r="BG43" i="19"/>
  <c r="BG44" i="19"/>
  <c r="BG45" i="19"/>
  <c r="BG46" i="19"/>
  <c r="BG47" i="19"/>
  <c r="BG48" i="19"/>
  <c r="BG49" i="19"/>
  <c r="BG50" i="19"/>
  <c r="BG51" i="19"/>
  <c r="BG52" i="19"/>
  <c r="BG53" i="19"/>
  <c r="BG54" i="19"/>
  <c r="BG55" i="19"/>
  <c r="BG56" i="19"/>
  <c r="BG57" i="19"/>
  <c r="BG58" i="19"/>
  <c r="BG59" i="19"/>
  <c r="BG60" i="19"/>
  <c r="BG61" i="19"/>
  <c r="BG62" i="19"/>
  <c r="BG63" i="19"/>
  <c r="BG64" i="19"/>
  <c r="BG65" i="19"/>
  <c r="BG66" i="19"/>
  <c r="BG67" i="19"/>
  <c r="BG68" i="19"/>
  <c r="BG69" i="19"/>
  <c r="BG70" i="19"/>
  <c r="BG71" i="19"/>
  <c r="BG72" i="19"/>
  <c r="BG73" i="19"/>
  <c r="BG74" i="19"/>
  <c r="BG75" i="19"/>
  <c r="BG76" i="19"/>
  <c r="BG77" i="19"/>
  <c r="BG78" i="19"/>
  <c r="BG79" i="19"/>
  <c r="BG80" i="19"/>
  <c r="BG81" i="19"/>
  <c r="BG82" i="19"/>
  <c r="BG83" i="19"/>
  <c r="BG84" i="19"/>
  <c r="BG85" i="19"/>
  <c r="BG86" i="19"/>
  <c r="BG87" i="19"/>
  <c r="BG88" i="19"/>
  <c r="BG89" i="19"/>
  <c r="BG90" i="19"/>
  <c r="BG91" i="19"/>
  <c r="BG92" i="19"/>
  <c r="BG93" i="19"/>
  <c r="BG94" i="19"/>
  <c r="BG95" i="19"/>
  <c r="BG96" i="19"/>
  <c r="BG97" i="19"/>
  <c r="BG98" i="19"/>
  <c r="BG99" i="19"/>
  <c r="BG100" i="19"/>
  <c r="BG101" i="19"/>
  <c r="BG102" i="19"/>
  <c r="BG103" i="19"/>
  <c r="BG104" i="19"/>
  <c r="BG105" i="19"/>
  <c r="BG106" i="19"/>
  <c r="BG454" i="19"/>
  <c r="BG108" i="19"/>
  <c r="BG109" i="19"/>
  <c r="BG110" i="19"/>
  <c r="BG111" i="19"/>
  <c r="BG112" i="19"/>
  <c r="BG113" i="19"/>
  <c r="BG114" i="19"/>
  <c r="BG115" i="19"/>
  <c r="BG116" i="19"/>
  <c r="BG117" i="19"/>
  <c r="BG118" i="19"/>
  <c r="BG119" i="19"/>
  <c r="BG120" i="19"/>
  <c r="BG121" i="19"/>
  <c r="BG122" i="19"/>
  <c r="BG123" i="19"/>
  <c r="BG124" i="19"/>
  <c r="BG125" i="19"/>
  <c r="BG126" i="19"/>
  <c r="BG127" i="19"/>
  <c r="BG128" i="19"/>
  <c r="BG129" i="19"/>
  <c r="BG130" i="19"/>
  <c r="BG131" i="19"/>
  <c r="BG132" i="19"/>
  <c r="BG133" i="19"/>
  <c r="BG134" i="19"/>
  <c r="BG135" i="19"/>
  <c r="BG136" i="19"/>
  <c r="BG137" i="19"/>
  <c r="BG138" i="19"/>
  <c r="BG139" i="19"/>
  <c r="BG140" i="19"/>
  <c r="BG141" i="19"/>
  <c r="BG142" i="19"/>
  <c r="BG143" i="19"/>
  <c r="BG144" i="19"/>
  <c r="BG145" i="19"/>
  <c r="BG146" i="19"/>
  <c r="BG147" i="19"/>
  <c r="BG148" i="19"/>
  <c r="BG149" i="19"/>
  <c r="BG150" i="19"/>
  <c r="BG151" i="19"/>
  <c r="BG152" i="19"/>
  <c r="BG153" i="19"/>
  <c r="BG154" i="19"/>
  <c r="BG155" i="19"/>
  <c r="BG156" i="19"/>
  <c r="BG157" i="19"/>
  <c r="BG158" i="19"/>
  <c r="BG159" i="19"/>
  <c r="BG160" i="19"/>
  <c r="BG161" i="19"/>
  <c r="BG162" i="19"/>
  <c r="BG163" i="19"/>
  <c r="BG164" i="19"/>
  <c r="BG165" i="19"/>
  <c r="BG166" i="19"/>
  <c r="BG167" i="19"/>
  <c r="BG168" i="19"/>
  <c r="BG169" i="19"/>
  <c r="BG170" i="19"/>
  <c r="BG171" i="19"/>
  <c r="BG172" i="19"/>
  <c r="BG173" i="19"/>
  <c r="BG174" i="19"/>
  <c r="BG175" i="19"/>
  <c r="BG176" i="19"/>
  <c r="BG177" i="19"/>
  <c r="BG178" i="19"/>
  <c r="BG179" i="19"/>
  <c r="BG180" i="19"/>
  <c r="BG181" i="19"/>
  <c r="BG182" i="19"/>
  <c r="BG183" i="19"/>
  <c r="BG184" i="19"/>
  <c r="BG185" i="19"/>
  <c r="BG186" i="19"/>
  <c r="BG187" i="19"/>
  <c r="BG188" i="19"/>
  <c r="BG189" i="19"/>
  <c r="BG190" i="19"/>
  <c r="BG191" i="19"/>
  <c r="BG192" i="19"/>
  <c r="BG193" i="19"/>
  <c r="BG194" i="19"/>
  <c r="BG195" i="19"/>
  <c r="BG196" i="19"/>
  <c r="BG197" i="19"/>
  <c r="BG198" i="19"/>
  <c r="BG199" i="19"/>
  <c r="BG200" i="19"/>
  <c r="BG201" i="19"/>
  <c r="BG202" i="19"/>
  <c r="BG203" i="19"/>
  <c r="BG204" i="19"/>
  <c r="BG205" i="19"/>
  <c r="BG206" i="19"/>
  <c r="BG207" i="19"/>
  <c r="BG208" i="19"/>
  <c r="BG209" i="19"/>
  <c r="BG6" i="19"/>
  <c r="BG211" i="19"/>
  <c r="BG212" i="19"/>
  <c r="BG213" i="19"/>
  <c r="BG214" i="19"/>
  <c r="BG215" i="19"/>
  <c r="BG216" i="19"/>
  <c r="BG217" i="19"/>
  <c r="BG218" i="19"/>
  <c r="BG219" i="19"/>
  <c r="BG220" i="19"/>
  <c r="BG221" i="19"/>
  <c r="BG222" i="19"/>
  <c r="BG223" i="19"/>
  <c r="BG252" i="19"/>
  <c r="BG225" i="19"/>
  <c r="BG226" i="19"/>
  <c r="BG227" i="19"/>
  <c r="BG228" i="19"/>
  <c r="BG229" i="19"/>
  <c r="BG230" i="19"/>
  <c r="BG231" i="19"/>
  <c r="BG232" i="19"/>
  <c r="BG233" i="19"/>
  <c r="BG234" i="19"/>
  <c r="BG235" i="19"/>
  <c r="BG236" i="19"/>
  <c r="BG237" i="19"/>
  <c r="BG238" i="19"/>
  <c r="BG239" i="19"/>
  <c r="BG240" i="19"/>
  <c r="BG241" i="19"/>
  <c r="BG242" i="19"/>
  <c r="BG243" i="19"/>
  <c r="BG244" i="19"/>
  <c r="BG245" i="19"/>
  <c r="BG246" i="19"/>
  <c r="BG247" i="19"/>
  <c r="BG248" i="19"/>
  <c r="BG249" i="19"/>
  <c r="BG250" i="19"/>
  <c r="BG251" i="19"/>
  <c r="BG32" i="19"/>
  <c r="BG253" i="19"/>
  <c r="BG254" i="19"/>
  <c r="BG255" i="19"/>
  <c r="BG256" i="19"/>
  <c r="BG257" i="19"/>
  <c r="BG258" i="19"/>
  <c r="BG107" i="19"/>
  <c r="BG260" i="19"/>
  <c r="BG261" i="19"/>
  <c r="BG262" i="19"/>
  <c r="BG263" i="19"/>
  <c r="BG264" i="19"/>
  <c r="BG265" i="19"/>
  <c r="BG266" i="19"/>
  <c r="BG267" i="19"/>
  <c r="BG268" i="19"/>
  <c r="BG269" i="19"/>
  <c r="BG270" i="19"/>
  <c r="BG271" i="19"/>
  <c r="BG272" i="19"/>
  <c r="BG273" i="19"/>
  <c r="BG274" i="19"/>
  <c r="BG275" i="19"/>
  <c r="BG276" i="19"/>
  <c r="BG277" i="19"/>
  <c r="BG278" i="19"/>
  <c r="BG279" i="19"/>
  <c r="BG280" i="19"/>
  <c r="BG281" i="19"/>
  <c r="BG282" i="19"/>
  <c r="BG283" i="19"/>
  <c r="BG284" i="19"/>
  <c r="BG285" i="19"/>
  <c r="BG286" i="19"/>
  <c r="BG287" i="19"/>
  <c r="BG288" i="19"/>
  <c r="BG289" i="19"/>
  <c r="BG290" i="19"/>
  <c r="BG291" i="19"/>
  <c r="BG292" i="19"/>
  <c r="BG293" i="19"/>
  <c r="BG294" i="19"/>
  <c r="BG295" i="19"/>
  <c r="BG296" i="19"/>
  <c r="BG297" i="19"/>
  <c r="BG298" i="19"/>
  <c r="BG299" i="19"/>
  <c r="BG300" i="19"/>
  <c r="BG301" i="19"/>
  <c r="BG302" i="19"/>
  <c r="BG303" i="19"/>
  <c r="BG304" i="19"/>
  <c r="BG305" i="19"/>
  <c r="BG306" i="19"/>
  <c r="BG307" i="19"/>
  <c r="BG308" i="19"/>
  <c r="BG309" i="19"/>
  <c r="BG310" i="19"/>
  <c r="BG311" i="19"/>
  <c r="BG312" i="19"/>
  <c r="BG210" i="19"/>
  <c r="BG314" i="19"/>
  <c r="BG315" i="19"/>
  <c r="BG316" i="19"/>
  <c r="BG317" i="19"/>
  <c r="BG318" i="19"/>
  <c r="BG319" i="19"/>
  <c r="BG320" i="19"/>
  <c r="BG321" i="19"/>
  <c r="BG322" i="19"/>
  <c r="BG323" i="19"/>
  <c r="BG324" i="19"/>
  <c r="BG325" i="19"/>
  <c r="BG326" i="19"/>
  <c r="BG327" i="19"/>
  <c r="BG328" i="19"/>
  <c r="BG329" i="19"/>
  <c r="BG330" i="19"/>
  <c r="BG331" i="19"/>
  <c r="BG332" i="19"/>
  <c r="BG333" i="19"/>
  <c r="BG334" i="19"/>
  <c r="BG335" i="19"/>
  <c r="BG336" i="19"/>
  <c r="BG337" i="19"/>
  <c r="BG338" i="19"/>
  <c r="BG339" i="19"/>
  <c r="BG340" i="19"/>
  <c r="BG341" i="19"/>
  <c r="BG342" i="19"/>
  <c r="BG343" i="19"/>
  <c r="BG344" i="19"/>
  <c r="BG224" i="19"/>
  <c r="BG346" i="19"/>
  <c r="BG347" i="19"/>
  <c r="BG348" i="19"/>
  <c r="BG349" i="19"/>
  <c r="BG350" i="19"/>
  <c r="BG351" i="19"/>
  <c r="BG352" i="19"/>
  <c r="BG353" i="19"/>
  <c r="BG354" i="19"/>
  <c r="BG355" i="19"/>
  <c r="BG356" i="19"/>
  <c r="BG357" i="19"/>
  <c r="BG358" i="19"/>
  <c r="BG359" i="19"/>
  <c r="BG360" i="19"/>
  <c r="BG361" i="19"/>
  <c r="BG362" i="19"/>
  <c r="BG363" i="19"/>
  <c r="BG364" i="19"/>
  <c r="BG365" i="19"/>
  <c r="BG366" i="19"/>
  <c r="BG367" i="19"/>
  <c r="BG368" i="19"/>
  <c r="BG369" i="19"/>
  <c r="BG370" i="19"/>
  <c r="BG371" i="19"/>
  <c r="BG372" i="19"/>
  <c r="BG373" i="19"/>
  <c r="BG374" i="19"/>
  <c r="BG375" i="19"/>
  <c r="BG376" i="19"/>
  <c r="BG377" i="19"/>
  <c r="BG378" i="19"/>
  <c r="BG379" i="19"/>
  <c r="BG380" i="19"/>
  <c r="BG381" i="19"/>
  <c r="BG382" i="19"/>
  <c r="BG383" i="19"/>
  <c r="BG384" i="19"/>
  <c r="BG385" i="19"/>
  <c r="BG386" i="19"/>
  <c r="BG387" i="19"/>
  <c r="BG388" i="19"/>
  <c r="BG389" i="19"/>
  <c r="BG390" i="19"/>
  <c r="BG391" i="19"/>
  <c r="BG392" i="19"/>
  <c r="BG393" i="19"/>
  <c r="BG394" i="19"/>
  <c r="BG395" i="19"/>
  <c r="BG396" i="19"/>
  <c r="BG397" i="19"/>
  <c r="BG398" i="19"/>
  <c r="BG399" i="19"/>
  <c r="BG400" i="19"/>
  <c r="BG401" i="19"/>
  <c r="BG402" i="19"/>
  <c r="BG403" i="19"/>
  <c r="BG404" i="19"/>
  <c r="BG405" i="19"/>
  <c r="BG406" i="19"/>
  <c r="BG407" i="19"/>
  <c r="BG408" i="19"/>
  <c r="BG409" i="19"/>
  <c r="BG410" i="19"/>
  <c r="BG411" i="19"/>
  <c r="BG412" i="19"/>
  <c r="BG413" i="19"/>
  <c r="BG414" i="19"/>
  <c r="BG415" i="19"/>
  <c r="BG416" i="19"/>
  <c r="BG417" i="19"/>
  <c r="BG418" i="19"/>
  <c r="BG419" i="19"/>
  <c r="BG420" i="19"/>
  <c r="BG421" i="19"/>
  <c r="BG422" i="19"/>
  <c r="BG423" i="19"/>
  <c r="BG424" i="19"/>
  <c r="BG425" i="19"/>
  <c r="BG426" i="19"/>
  <c r="BG427" i="19"/>
  <c r="BG428" i="19"/>
  <c r="BG429" i="19"/>
  <c r="BG430" i="19"/>
  <c r="BG431" i="19"/>
  <c r="BG432" i="19"/>
  <c r="BG433" i="19"/>
  <c r="BG434" i="19"/>
  <c r="BG435" i="19"/>
  <c r="BG436" i="19"/>
  <c r="BG437" i="19"/>
  <c r="BG438" i="19"/>
  <c r="BG439" i="19"/>
  <c r="BG440" i="19"/>
  <c r="BG441" i="19"/>
  <c r="BG442" i="19"/>
  <c r="BG443" i="19"/>
  <c r="BG444" i="19"/>
  <c r="BG445" i="19"/>
  <c r="BG446" i="19"/>
  <c r="BG447" i="19"/>
  <c r="BG448" i="19"/>
  <c r="BG449" i="19"/>
  <c r="BG450" i="19"/>
  <c r="BG451" i="19"/>
  <c r="BG452" i="19"/>
  <c r="BG453" i="19"/>
  <c r="BG259" i="19"/>
  <c r="BG313" i="19"/>
  <c r="BG456" i="19"/>
  <c r="BG457" i="19"/>
  <c r="BG458" i="19"/>
  <c r="BG459" i="19"/>
  <c r="BG460" i="19"/>
  <c r="BG461" i="19"/>
  <c r="BG462" i="19"/>
  <c r="BG463" i="19"/>
  <c r="BG464" i="19"/>
  <c r="BG465" i="19"/>
  <c r="BG466" i="19"/>
  <c r="BG467" i="19"/>
  <c r="BG468" i="19"/>
  <c r="BG469" i="19"/>
  <c r="BG470" i="19"/>
  <c r="BG471" i="19"/>
  <c r="BG472" i="19"/>
  <c r="BG473" i="19"/>
  <c r="BG474" i="19"/>
  <c r="BG475" i="19"/>
  <c r="BG476" i="19"/>
  <c r="BG477" i="19"/>
  <c r="BG478" i="19"/>
  <c r="BG479" i="19"/>
  <c r="BG480" i="19"/>
  <c r="BG481" i="19"/>
  <c r="BG482" i="19"/>
  <c r="BG483" i="19"/>
  <c r="BG484" i="19"/>
  <c r="BG485" i="19"/>
  <c r="BG486" i="19"/>
  <c r="BG487" i="19"/>
  <c r="BG488" i="19"/>
  <c r="BG489" i="19"/>
  <c r="BG490" i="19"/>
  <c r="BG491" i="19"/>
  <c r="BG492" i="19"/>
  <c r="BG493" i="19"/>
  <c r="BG494" i="19"/>
  <c r="BG495" i="19"/>
  <c r="BG496" i="19"/>
  <c r="BG497" i="19"/>
  <c r="BG498" i="19"/>
  <c r="BG499" i="19"/>
  <c r="BG500" i="19"/>
  <c r="BG501" i="19"/>
  <c r="BG502" i="19"/>
  <c r="BG503" i="19"/>
  <c r="BG504" i="19"/>
  <c r="BG505" i="19"/>
  <c r="BG506" i="19"/>
  <c r="BG507" i="19"/>
  <c r="BG508" i="19"/>
  <c r="BG509" i="19"/>
  <c r="BG510" i="19"/>
  <c r="BG511" i="19"/>
  <c r="BG512" i="19"/>
  <c r="BG513" i="19"/>
  <c r="BG514" i="19"/>
  <c r="BG515" i="19"/>
  <c r="BG516" i="19"/>
  <c r="BG517" i="19"/>
  <c r="BG518" i="19"/>
  <c r="BG519" i="19"/>
  <c r="BG520" i="19"/>
  <c r="BG521" i="19"/>
  <c r="BG522" i="19"/>
  <c r="BG523" i="19"/>
  <c r="BG524" i="19"/>
  <c r="BG525" i="19"/>
  <c r="BG526" i="19"/>
  <c r="BG527" i="19"/>
  <c r="BG528" i="19"/>
  <c r="BG529" i="19"/>
  <c r="BG530" i="19"/>
  <c r="BG531" i="19"/>
  <c r="BG532" i="19"/>
  <c r="BG533" i="19"/>
  <c r="BG534" i="19"/>
  <c r="BG535" i="19"/>
  <c r="BG536" i="19"/>
  <c r="BG537" i="19"/>
  <c r="BG538" i="19"/>
  <c r="BG755" i="19"/>
  <c r="BG540" i="19"/>
  <c r="BG541" i="19"/>
  <c r="BG542" i="19"/>
  <c r="BG543" i="19"/>
  <c r="BG544" i="19"/>
  <c r="BG545" i="19"/>
  <c r="BG546" i="19"/>
  <c r="BG547" i="19"/>
  <c r="BG548" i="19"/>
  <c r="BG549" i="19"/>
  <c r="BG550" i="19"/>
  <c r="BG551" i="19"/>
  <c r="BG552" i="19"/>
  <c r="BG553" i="19"/>
  <c r="BG554" i="19"/>
  <c r="BG555" i="19"/>
  <c r="BG556" i="19"/>
  <c r="BG557" i="19"/>
  <c r="BG558" i="19"/>
  <c r="BG559" i="19"/>
  <c r="BG560" i="19"/>
  <c r="BG561" i="19"/>
  <c r="BG562" i="19"/>
  <c r="BG563" i="19"/>
  <c r="BG564" i="19"/>
  <c r="BG565" i="19"/>
  <c r="BG566" i="19"/>
  <c r="BG567" i="19"/>
  <c r="BG568" i="19"/>
  <c r="BG569" i="19"/>
  <c r="BG570" i="19"/>
  <c r="BG571" i="19"/>
  <c r="BG572" i="19"/>
  <c r="BG573" i="19"/>
  <c r="BG574" i="19"/>
  <c r="BG575" i="19"/>
  <c r="BG576" i="19"/>
  <c r="BG577" i="19"/>
  <c r="BG578" i="19"/>
  <c r="BG579" i="19"/>
  <c r="BG580" i="19"/>
  <c r="BG581" i="19"/>
  <c r="BG582" i="19"/>
  <c r="BG583" i="19"/>
  <c r="BG584" i="19"/>
  <c r="BG585" i="19"/>
  <c r="BG586" i="19"/>
  <c r="BG587" i="19"/>
  <c r="BG588" i="19"/>
  <c r="BG589" i="19"/>
  <c r="BG590" i="19"/>
  <c r="BG591" i="19"/>
  <c r="BG592" i="19"/>
  <c r="BG593" i="19"/>
  <c r="BG594" i="19"/>
  <c r="BG595" i="19"/>
  <c r="BG596" i="19"/>
  <c r="BG597" i="19"/>
  <c r="BG598" i="19"/>
  <c r="BG599" i="19"/>
  <c r="BG600" i="19"/>
  <c r="BG601" i="19"/>
  <c r="BG602" i="19"/>
  <c r="BG603" i="19"/>
  <c r="BG604" i="19"/>
  <c r="BG605" i="19"/>
  <c r="BG606" i="19"/>
  <c r="BG607" i="19"/>
  <c r="BG608" i="19"/>
  <c r="BG609" i="19"/>
  <c r="BG610" i="19"/>
  <c r="BG611" i="19"/>
  <c r="BG612" i="19"/>
  <c r="BG613" i="19"/>
  <c r="BG614" i="19"/>
  <c r="BG615" i="19"/>
  <c r="BG616" i="19"/>
  <c r="BG617" i="19"/>
  <c r="BG618" i="19"/>
  <c r="BG619" i="19"/>
  <c r="BG620" i="19"/>
  <c r="BG621" i="19"/>
  <c r="BG622" i="19"/>
  <c r="BG623" i="19"/>
  <c r="BG624" i="19"/>
  <c r="BG625" i="19"/>
  <c r="BG626" i="19"/>
  <c r="BG627" i="19"/>
  <c r="BG628" i="19"/>
  <c r="BG629" i="19"/>
  <c r="BG630" i="19"/>
  <c r="BG631" i="19"/>
  <c r="BG632" i="19"/>
  <c r="BG633" i="19"/>
  <c r="BG634" i="19"/>
  <c r="BG635" i="19"/>
  <c r="BG636" i="19"/>
  <c r="BG637" i="19"/>
  <c r="BG638" i="19"/>
  <c r="BG639" i="19"/>
  <c r="BG640" i="19"/>
  <c r="BG641" i="19"/>
  <c r="BG642" i="19"/>
  <c r="BG643" i="19"/>
  <c r="BG644" i="19"/>
  <c r="BG645" i="19"/>
  <c r="BG646" i="19"/>
  <c r="BG647" i="19"/>
  <c r="BG648" i="19"/>
  <c r="BG649" i="19"/>
  <c r="BG650" i="19"/>
  <c r="BG651" i="19"/>
  <c r="BG652" i="19"/>
  <c r="BG653" i="19"/>
  <c r="BG654" i="19"/>
  <c r="BG655" i="19"/>
  <c r="BG656" i="19"/>
  <c r="BG657" i="19"/>
  <c r="BG658" i="19"/>
  <c r="BG659" i="19"/>
  <c r="BG660" i="19"/>
  <c r="BG661" i="19"/>
  <c r="BG662" i="19"/>
  <c r="BG663" i="19"/>
  <c r="BG664" i="19"/>
  <c r="BG665" i="19"/>
  <c r="BG666" i="19"/>
  <c r="BG667" i="19"/>
  <c r="BG668" i="19"/>
  <c r="BG669" i="19"/>
  <c r="BG670" i="19"/>
  <c r="BG671" i="19"/>
  <c r="BG672" i="19"/>
  <c r="BG673" i="19"/>
  <c r="BG674" i="19"/>
  <c r="BG675" i="19"/>
  <c r="BG676" i="19"/>
  <c r="BG677" i="19"/>
  <c r="BG678" i="19"/>
  <c r="BG679" i="19"/>
  <c r="BG680" i="19"/>
  <c r="BG681" i="19"/>
  <c r="BG682" i="19"/>
  <c r="BG683" i="19"/>
  <c r="BG684" i="19"/>
  <c r="BG685" i="19"/>
  <c r="BG686" i="19"/>
  <c r="BG687" i="19"/>
  <c r="BG688" i="19"/>
  <c r="BG689" i="19"/>
  <c r="BG690" i="19"/>
  <c r="BG691" i="19"/>
  <c r="BG692" i="19"/>
  <c r="BG693" i="19"/>
  <c r="BG694" i="19"/>
  <c r="BG695" i="19"/>
  <c r="BG696" i="19"/>
  <c r="BG697" i="19"/>
  <c r="BG698" i="19"/>
  <c r="BG699" i="19"/>
  <c r="BG700" i="19"/>
  <c r="BG701" i="19"/>
  <c r="BG702" i="19"/>
  <c r="BG703" i="19"/>
  <c r="BG704" i="19"/>
  <c r="BG705" i="19"/>
  <c r="BG706" i="19"/>
  <c r="BG707" i="19"/>
  <c r="BG708" i="19"/>
  <c r="BG709" i="19"/>
  <c r="BG710" i="19"/>
  <c r="BG711" i="19"/>
  <c r="BG712" i="19"/>
  <c r="BG713" i="19"/>
  <c r="BG714" i="19"/>
  <c r="BG715" i="19"/>
  <c r="BG716" i="19"/>
  <c r="BG717" i="19"/>
  <c r="BG718" i="19"/>
  <c r="BG719" i="19"/>
  <c r="BG720" i="19"/>
  <c r="BG721" i="19"/>
  <c r="BG722" i="19"/>
  <c r="BG723" i="19"/>
  <c r="BG724" i="19"/>
  <c r="BG725" i="19"/>
  <c r="BG726" i="19"/>
  <c r="BG727" i="19"/>
  <c r="BG728" i="19"/>
  <c r="BG729" i="19"/>
  <c r="BG730" i="19"/>
  <c r="BG731" i="19"/>
  <c r="BG732" i="19"/>
  <c r="BG733" i="19"/>
  <c r="BG734" i="19"/>
  <c r="BG735" i="19"/>
  <c r="BG736" i="19"/>
  <c r="BG737" i="19"/>
  <c r="BG738" i="19"/>
  <c r="BG739" i="19"/>
  <c r="BG740" i="19"/>
  <c r="BG741" i="19"/>
  <c r="BG742" i="19"/>
  <c r="BG743" i="19"/>
  <c r="BG744" i="19"/>
  <c r="BG745" i="19"/>
  <c r="BG746" i="19"/>
  <c r="BG747" i="19"/>
  <c r="BG748" i="19"/>
  <c r="BG749" i="19"/>
  <c r="BG750" i="19"/>
  <c r="BG751" i="19"/>
  <c r="BG752" i="19"/>
  <c r="BG753" i="19"/>
  <c r="BG754" i="19"/>
  <c r="BG455" i="19"/>
  <c r="BG756" i="19"/>
  <c r="BG757" i="19"/>
  <c r="BG758" i="19"/>
  <c r="BG759" i="19"/>
  <c r="BG760" i="19"/>
  <c r="BG761" i="19"/>
  <c r="BG762" i="19"/>
  <c r="BG763" i="19"/>
  <c r="BG764" i="19"/>
  <c r="BG765" i="19"/>
  <c r="BG766" i="19"/>
  <c r="BG767" i="19"/>
  <c r="BG768" i="19"/>
  <c r="BG769" i="19"/>
  <c r="BG770" i="19"/>
  <c r="BG771" i="19"/>
  <c r="BG772" i="19"/>
  <c r="BG773" i="19"/>
  <c r="BG774" i="19"/>
  <c r="BG775" i="19"/>
  <c r="BG776" i="19"/>
  <c r="BG777" i="19"/>
  <c r="BG778" i="19"/>
  <c r="BG779" i="19"/>
  <c r="BG780" i="19"/>
  <c r="BG781" i="19"/>
  <c r="BG782" i="19"/>
  <c r="BG783" i="19"/>
  <c r="BG784" i="19"/>
  <c r="BG785" i="19"/>
  <c r="BG786" i="19"/>
  <c r="BG787" i="19"/>
  <c r="BG788" i="19"/>
  <c r="BG789" i="19"/>
  <c r="BG790" i="19"/>
  <c r="BG791" i="19"/>
  <c r="BG792" i="19"/>
  <c r="BG793" i="19"/>
  <c r="BG794" i="19"/>
  <c r="BG795" i="19"/>
  <c r="BG796" i="19"/>
  <c r="BG797" i="19"/>
  <c r="BG798" i="19"/>
  <c r="BG799" i="19"/>
  <c r="BG800" i="19"/>
  <c r="BG801" i="19"/>
  <c r="BG802" i="19"/>
  <c r="BG803" i="19"/>
  <c r="BG804" i="19"/>
  <c r="BG805" i="19"/>
  <c r="BG806" i="19"/>
  <c r="BG807" i="19"/>
  <c r="BG808" i="19"/>
  <c r="BG809" i="19"/>
  <c r="BG810" i="19"/>
  <c r="BG811" i="19"/>
  <c r="BG812" i="19"/>
  <c r="BG813" i="19"/>
  <c r="BG814" i="19"/>
  <c r="BG815" i="19"/>
  <c r="BG816" i="19"/>
  <c r="BG817" i="19"/>
  <c r="BG818" i="19"/>
  <c r="BG819" i="19"/>
  <c r="BG820" i="19"/>
  <c r="BG821" i="19"/>
  <c r="BG822" i="19"/>
  <c r="BG823" i="19"/>
  <c r="BG824" i="19"/>
  <c r="BG825" i="19"/>
  <c r="BG826" i="19"/>
  <c r="BG827" i="19"/>
  <c r="BG828" i="19"/>
  <c r="BG829" i="19"/>
  <c r="BG830" i="19"/>
  <c r="BG831" i="19"/>
  <c r="BG832" i="19"/>
  <c r="BG833" i="19"/>
  <c r="BG834" i="19"/>
  <c r="BG835" i="19"/>
  <c r="BG836" i="19"/>
  <c r="BG837" i="19"/>
  <c r="BG838" i="19"/>
  <c r="BG839" i="19"/>
  <c r="BG840" i="19"/>
  <c r="BG841" i="19"/>
  <c r="BG842" i="19"/>
  <c r="BG843" i="19"/>
  <c r="BG844" i="19"/>
  <c r="BG845" i="19"/>
  <c r="BG846" i="19"/>
  <c r="BG847" i="19"/>
  <c r="BG848" i="19"/>
  <c r="BG849" i="19"/>
  <c r="BG850" i="19"/>
  <c r="BG851" i="19"/>
  <c r="BG852" i="19"/>
  <c r="BG853" i="19"/>
  <c r="BG854" i="19"/>
  <c r="BG855" i="19"/>
  <c r="BG856" i="19"/>
  <c r="BG857" i="19"/>
  <c r="BG858" i="19"/>
  <c r="BG859" i="19"/>
  <c r="BG860" i="19"/>
  <c r="BG861" i="19"/>
  <c r="BG862" i="19"/>
  <c r="BG863" i="19"/>
  <c r="BG864" i="19"/>
  <c r="BG865" i="19"/>
  <c r="BG866" i="19"/>
  <c r="BG867" i="19"/>
  <c r="BG868" i="19"/>
  <c r="BG869" i="19"/>
  <c r="BG870" i="19"/>
  <c r="BG871" i="19"/>
  <c r="BG872" i="19"/>
  <c r="BG873" i="19"/>
  <c r="BG874" i="19"/>
  <c r="BG875" i="19"/>
  <c r="BG876" i="19"/>
  <c r="BG877" i="19"/>
  <c r="BG878" i="19"/>
  <c r="BG879" i="19"/>
  <c r="BG880" i="19"/>
  <c r="BG881" i="19"/>
  <c r="BG882" i="19"/>
  <c r="BG883" i="19"/>
  <c r="BG884" i="19"/>
  <c r="BG885" i="19"/>
  <c r="BG886" i="19"/>
  <c r="BG887" i="19"/>
  <c r="BG888" i="19"/>
  <c r="BG889" i="19"/>
  <c r="BG890" i="19"/>
  <c r="BG891" i="19"/>
  <c r="BG892" i="19"/>
  <c r="BG893" i="19"/>
  <c r="BG894" i="19"/>
  <c r="BG895" i="19"/>
  <c r="BG896" i="19"/>
  <c r="BG897" i="19"/>
  <c r="BG898" i="19"/>
  <c r="BG899" i="19"/>
  <c r="BG900" i="19"/>
  <c r="BG901" i="19"/>
  <c r="BG902" i="19"/>
  <c r="BG903" i="19"/>
  <c r="BG904" i="19"/>
  <c r="BG905" i="19"/>
  <c r="BG906" i="19"/>
  <c r="BG907" i="19"/>
  <c r="BG908" i="19"/>
  <c r="BG909" i="19"/>
  <c r="BG910" i="19"/>
  <c r="BG911" i="19"/>
  <c r="BG912" i="19"/>
  <c r="BG913" i="19"/>
  <c r="BG914" i="19"/>
  <c r="BG915" i="19"/>
  <c r="BG916" i="19"/>
  <c r="BG917" i="19"/>
  <c r="BG918" i="19"/>
  <c r="BG919" i="19"/>
  <c r="BG920" i="19"/>
  <c r="BG921" i="19"/>
  <c r="BG922" i="19"/>
  <c r="BG923" i="19"/>
  <c r="BG924" i="19"/>
  <c r="BG925" i="19"/>
  <c r="BG926" i="19"/>
  <c r="BG927" i="19"/>
  <c r="BG928" i="19"/>
  <c r="BG929" i="19"/>
  <c r="BG930" i="19"/>
  <c r="BG931" i="19"/>
  <c r="BG932" i="19"/>
  <c r="BG933" i="19"/>
  <c r="BG934" i="19"/>
  <c r="BG935" i="19"/>
  <c r="BG936" i="19"/>
  <c r="BG937" i="19"/>
  <c r="BG938" i="19"/>
  <c r="BG939" i="19"/>
  <c r="BG940" i="19"/>
  <c r="BG941" i="19"/>
  <c r="BG942" i="19"/>
  <c r="BG943" i="19"/>
  <c r="BG944" i="19"/>
  <c r="BG945" i="19"/>
  <c r="BG946" i="19"/>
  <c r="AV4" i="19"/>
  <c r="AV5" i="19"/>
  <c r="AV345" i="19"/>
  <c r="AV7" i="19"/>
  <c r="AV8" i="19"/>
  <c r="AV9" i="19"/>
  <c r="AV10" i="19"/>
  <c r="AV11" i="19"/>
  <c r="AV12" i="19"/>
  <c r="AV13" i="19"/>
  <c r="AV14" i="19"/>
  <c r="AV15" i="19"/>
  <c r="AV16" i="19"/>
  <c r="AV17" i="19"/>
  <c r="AV18" i="19"/>
  <c r="AV19" i="19"/>
  <c r="AV20" i="19"/>
  <c r="AV21" i="19"/>
  <c r="AV22" i="19"/>
  <c r="AV23" i="19"/>
  <c r="AV24" i="19"/>
  <c r="AV25" i="19"/>
  <c r="AV26" i="19"/>
  <c r="AV27" i="19"/>
  <c r="AV28" i="19"/>
  <c r="AV29" i="19"/>
  <c r="AV30" i="19"/>
  <c r="AV31" i="19"/>
  <c r="AV539" i="19"/>
  <c r="AV33" i="19"/>
  <c r="AV34" i="19"/>
  <c r="AV35" i="19"/>
  <c r="AV36" i="19"/>
  <c r="AV37" i="19"/>
  <c r="AV38" i="19"/>
  <c r="AV39" i="19"/>
  <c r="AV40" i="19"/>
  <c r="AV41" i="19"/>
  <c r="AV42" i="19"/>
  <c r="AV43" i="19"/>
  <c r="AV44" i="19"/>
  <c r="AV45" i="19"/>
  <c r="AV46" i="19"/>
  <c r="AV47" i="19"/>
  <c r="AV48" i="19"/>
  <c r="AV49" i="19"/>
  <c r="AV50" i="19"/>
  <c r="AV51" i="19"/>
  <c r="AV52" i="19"/>
  <c r="AV53" i="19"/>
  <c r="AV54" i="19"/>
  <c r="AV55" i="19"/>
  <c r="AV56" i="19"/>
  <c r="AV57" i="19"/>
  <c r="AV58" i="19"/>
  <c r="AV59" i="19"/>
  <c r="AV60" i="19"/>
  <c r="AV61" i="19"/>
  <c r="AV62" i="19"/>
  <c r="AV63" i="19"/>
  <c r="AV64" i="19"/>
  <c r="AV65" i="19"/>
  <c r="AV66" i="19"/>
  <c r="AV67" i="19"/>
  <c r="AV68" i="19"/>
  <c r="AV69" i="19"/>
  <c r="AV70" i="19"/>
  <c r="AV71" i="19"/>
  <c r="AV72" i="19"/>
  <c r="AV73" i="19"/>
  <c r="AV74" i="19"/>
  <c r="AV75" i="19"/>
  <c r="AV76" i="19"/>
  <c r="AV77" i="19"/>
  <c r="AV78" i="19"/>
  <c r="AV79" i="19"/>
  <c r="AV80" i="19"/>
  <c r="AV81" i="19"/>
  <c r="AV82" i="19"/>
  <c r="AV83" i="19"/>
  <c r="AV84" i="19"/>
  <c r="AV85" i="19"/>
  <c r="AV86" i="19"/>
  <c r="AV87" i="19"/>
  <c r="AV88" i="19"/>
  <c r="AV89" i="19"/>
  <c r="AV90" i="19"/>
  <c r="AV91" i="19"/>
  <c r="AV92" i="19"/>
  <c r="AV93" i="19"/>
  <c r="AV94" i="19"/>
  <c r="AV95" i="19"/>
  <c r="AV96" i="19"/>
  <c r="AV97" i="19"/>
  <c r="AV98" i="19"/>
  <c r="AV99" i="19"/>
  <c r="AV100" i="19"/>
  <c r="AV101" i="19"/>
  <c r="AV102" i="19"/>
  <c r="AV103" i="19"/>
  <c r="AV104" i="19"/>
  <c r="AV105" i="19"/>
  <c r="AV106" i="19"/>
  <c r="AV454" i="19"/>
  <c r="AV108" i="19"/>
  <c r="AV109" i="19"/>
  <c r="AV110" i="19"/>
  <c r="AV111" i="19"/>
  <c r="AV112" i="19"/>
  <c r="AV113" i="19"/>
  <c r="AV114" i="19"/>
  <c r="AV115" i="19"/>
  <c r="AV116" i="19"/>
  <c r="AV117" i="19"/>
  <c r="AV118" i="19"/>
  <c r="AV119" i="19"/>
  <c r="AV120" i="19"/>
  <c r="AV121" i="19"/>
  <c r="AV122" i="19"/>
  <c r="AV123" i="19"/>
  <c r="AV124" i="19"/>
  <c r="AV125" i="19"/>
  <c r="AV126" i="19"/>
  <c r="AV127" i="19"/>
  <c r="AV128" i="19"/>
  <c r="AV129" i="19"/>
  <c r="AV130" i="19"/>
  <c r="AV131" i="19"/>
  <c r="AV132" i="19"/>
  <c r="AV133" i="19"/>
  <c r="AV134" i="19"/>
  <c r="AV135" i="19"/>
  <c r="AV136" i="19"/>
  <c r="AV137" i="19"/>
  <c r="AV138" i="19"/>
  <c r="AV139" i="19"/>
  <c r="AV140" i="19"/>
  <c r="AV141" i="19"/>
  <c r="AV142" i="19"/>
  <c r="AV143" i="19"/>
  <c r="AV144" i="19"/>
  <c r="AV145" i="19"/>
  <c r="AV146" i="19"/>
  <c r="AV147" i="19"/>
  <c r="AV148" i="19"/>
  <c r="AV149" i="19"/>
  <c r="AV150" i="19"/>
  <c r="AV151" i="19"/>
  <c r="AV152" i="19"/>
  <c r="AV153" i="19"/>
  <c r="AV154" i="19"/>
  <c r="AV155" i="19"/>
  <c r="AV156" i="19"/>
  <c r="AV157" i="19"/>
  <c r="AV158" i="19"/>
  <c r="AV159" i="19"/>
  <c r="AV160" i="19"/>
  <c r="AV161" i="19"/>
  <c r="AV162" i="19"/>
  <c r="AV163" i="19"/>
  <c r="AV164" i="19"/>
  <c r="AV165" i="19"/>
  <c r="AV166" i="19"/>
  <c r="AV167" i="19"/>
  <c r="AV168" i="19"/>
  <c r="AV169" i="19"/>
  <c r="AV170" i="19"/>
  <c r="AV171" i="19"/>
  <c r="AV172" i="19"/>
  <c r="AV173" i="19"/>
  <c r="AV174" i="19"/>
  <c r="AV175" i="19"/>
  <c r="AV176" i="19"/>
  <c r="AV177" i="19"/>
  <c r="AV178" i="19"/>
  <c r="AV179" i="19"/>
  <c r="AV180" i="19"/>
  <c r="AV181" i="19"/>
  <c r="AV182" i="19"/>
  <c r="AV183" i="19"/>
  <c r="AV184" i="19"/>
  <c r="AV185" i="19"/>
  <c r="AV186" i="19"/>
  <c r="AV187" i="19"/>
  <c r="AV188" i="19"/>
  <c r="AV189" i="19"/>
  <c r="AV190" i="19"/>
  <c r="AV191" i="19"/>
  <c r="AV192" i="19"/>
  <c r="AV193" i="19"/>
  <c r="AV194" i="19"/>
  <c r="AV195" i="19"/>
  <c r="AV196" i="19"/>
  <c r="AV197" i="19"/>
  <c r="AV198" i="19"/>
  <c r="AV199" i="19"/>
  <c r="AV200" i="19"/>
  <c r="AV201" i="19"/>
  <c r="AV202" i="19"/>
  <c r="AV203" i="19"/>
  <c r="AV204" i="19"/>
  <c r="AV205" i="19"/>
  <c r="AV206" i="19"/>
  <c r="AV207" i="19"/>
  <c r="AV208" i="19"/>
  <c r="AV209" i="19"/>
  <c r="AV6" i="19"/>
  <c r="AV211" i="19"/>
  <c r="AV212" i="19"/>
  <c r="AV213" i="19"/>
  <c r="AV214" i="19"/>
  <c r="AV215" i="19"/>
  <c r="AV216" i="19"/>
  <c r="AV217" i="19"/>
  <c r="AV218" i="19"/>
  <c r="AV219" i="19"/>
  <c r="AV220" i="19"/>
  <c r="AV221" i="19"/>
  <c r="AV222" i="19"/>
  <c r="AV223" i="19"/>
  <c r="AV252" i="19"/>
  <c r="AV225" i="19"/>
  <c r="AV226" i="19"/>
  <c r="AV227" i="19"/>
  <c r="AV228" i="19"/>
  <c r="AV229" i="19"/>
  <c r="AV230" i="19"/>
  <c r="AV231" i="19"/>
  <c r="AV232" i="19"/>
  <c r="AV233" i="19"/>
  <c r="AV234" i="19"/>
  <c r="AV235" i="19"/>
  <c r="AV236" i="19"/>
  <c r="AV237" i="19"/>
  <c r="AV238" i="19"/>
  <c r="AV239" i="19"/>
  <c r="AV240" i="19"/>
  <c r="AV241" i="19"/>
  <c r="AV242" i="19"/>
  <c r="AV243" i="19"/>
  <c r="AV244" i="19"/>
  <c r="AV245" i="19"/>
  <c r="AV246" i="19"/>
  <c r="AV247" i="19"/>
  <c r="AV248" i="19"/>
  <c r="AV249" i="19"/>
  <c r="AV250" i="19"/>
  <c r="AV251" i="19"/>
  <c r="AV32" i="19"/>
  <c r="AV253" i="19"/>
  <c r="AV254" i="19"/>
  <c r="AV255" i="19"/>
  <c r="AV256" i="19"/>
  <c r="AV257" i="19"/>
  <c r="AV258" i="19"/>
  <c r="AV107" i="19"/>
  <c r="AV260" i="19"/>
  <c r="AV261" i="19"/>
  <c r="AV262" i="19"/>
  <c r="AV263" i="19"/>
  <c r="AV264" i="19"/>
  <c r="AV265" i="19"/>
  <c r="AV266" i="19"/>
  <c r="AV267" i="19"/>
  <c r="AV268" i="19"/>
  <c r="AV269" i="19"/>
  <c r="AV270" i="19"/>
  <c r="AV271" i="19"/>
  <c r="AV272" i="19"/>
  <c r="AV273" i="19"/>
  <c r="AV274" i="19"/>
  <c r="AV275" i="19"/>
  <c r="AV276" i="19"/>
  <c r="AV277" i="19"/>
  <c r="AV278" i="19"/>
  <c r="AV279" i="19"/>
  <c r="AV280" i="19"/>
  <c r="AV281" i="19"/>
  <c r="AV282" i="19"/>
  <c r="AV283" i="19"/>
  <c r="AV284" i="19"/>
  <c r="AV285" i="19"/>
  <c r="AV286" i="19"/>
  <c r="AV287" i="19"/>
  <c r="AV288" i="19"/>
  <c r="AV289" i="19"/>
  <c r="AV290" i="19"/>
  <c r="AV291" i="19"/>
  <c r="AV292" i="19"/>
  <c r="AV293" i="19"/>
  <c r="AV294" i="19"/>
  <c r="AV295" i="19"/>
  <c r="AV296" i="19"/>
  <c r="AV297" i="19"/>
  <c r="AV298" i="19"/>
  <c r="AV299" i="19"/>
  <c r="AV300" i="19"/>
  <c r="AV301" i="19"/>
  <c r="AV302" i="19"/>
  <c r="AV303" i="19"/>
  <c r="AV304" i="19"/>
  <c r="AV305" i="19"/>
  <c r="AV306" i="19"/>
  <c r="AV307" i="19"/>
  <c r="AV308" i="19"/>
  <c r="AV309" i="19"/>
  <c r="AV310" i="19"/>
  <c r="AV311" i="19"/>
  <c r="AV312" i="19"/>
  <c r="AV210" i="19"/>
  <c r="AV314" i="19"/>
  <c r="AV315" i="19"/>
  <c r="AV316" i="19"/>
  <c r="AV317" i="19"/>
  <c r="AV318" i="19"/>
  <c r="AV319" i="19"/>
  <c r="AV320" i="19"/>
  <c r="AV321" i="19"/>
  <c r="AV322" i="19"/>
  <c r="AV323" i="19"/>
  <c r="AV324" i="19"/>
  <c r="AV325" i="19"/>
  <c r="AV326" i="19"/>
  <c r="AV327" i="19"/>
  <c r="AV328" i="19"/>
  <c r="AV329" i="19"/>
  <c r="AV330" i="19"/>
  <c r="AV331" i="19"/>
  <c r="AV332" i="19"/>
  <c r="AV333" i="19"/>
  <c r="AV334" i="19"/>
  <c r="AV335" i="19"/>
  <c r="AV336" i="19"/>
  <c r="AV337" i="19"/>
  <c r="AV338" i="19"/>
  <c r="AV339" i="19"/>
  <c r="AV340" i="19"/>
  <c r="AV341" i="19"/>
  <c r="AV342" i="19"/>
  <c r="AV343" i="19"/>
  <c r="AV344" i="19"/>
  <c r="AV224" i="19"/>
  <c r="AV346" i="19"/>
  <c r="AV347" i="19"/>
  <c r="AV348" i="19"/>
  <c r="AV349" i="19"/>
  <c r="AV350" i="19"/>
  <c r="AV351" i="19"/>
  <c r="AV352" i="19"/>
  <c r="AV353" i="19"/>
  <c r="AV354" i="19"/>
  <c r="AV355" i="19"/>
  <c r="AV356" i="19"/>
  <c r="AV357" i="19"/>
  <c r="AV358" i="19"/>
  <c r="AV359" i="19"/>
  <c r="AV360" i="19"/>
  <c r="AV361" i="19"/>
  <c r="AV362" i="19"/>
  <c r="AV363" i="19"/>
  <c r="AV364" i="19"/>
  <c r="AV365" i="19"/>
  <c r="AV366" i="19"/>
  <c r="AV367" i="19"/>
  <c r="AV368" i="19"/>
  <c r="AV369" i="19"/>
  <c r="AV370" i="19"/>
  <c r="AV371" i="19"/>
  <c r="AV372" i="19"/>
  <c r="AV373" i="19"/>
  <c r="AV374" i="19"/>
  <c r="AV375" i="19"/>
  <c r="AV376" i="19"/>
  <c r="AV377" i="19"/>
  <c r="AV378" i="19"/>
  <c r="AV379" i="19"/>
  <c r="AV380" i="19"/>
  <c r="AV381" i="19"/>
  <c r="AV382" i="19"/>
  <c r="AV383" i="19"/>
  <c r="AV384" i="19"/>
  <c r="AV385" i="19"/>
  <c r="AV386" i="19"/>
  <c r="AV387" i="19"/>
  <c r="AV388" i="19"/>
  <c r="AV389" i="19"/>
  <c r="AV390" i="19"/>
  <c r="AV391" i="19"/>
  <c r="AV392" i="19"/>
  <c r="AV393" i="19"/>
  <c r="AV394" i="19"/>
  <c r="AV395" i="19"/>
  <c r="AV396" i="19"/>
  <c r="AV397" i="19"/>
  <c r="AV398" i="19"/>
  <c r="AV399" i="19"/>
  <c r="AV400" i="19"/>
  <c r="AV401" i="19"/>
  <c r="AV402" i="19"/>
  <c r="AV403" i="19"/>
  <c r="AV404" i="19"/>
  <c r="AV405" i="19"/>
  <c r="AV406" i="19"/>
  <c r="AV407" i="19"/>
  <c r="AV408" i="19"/>
  <c r="AV409" i="19"/>
  <c r="AV410" i="19"/>
  <c r="AV411" i="19"/>
  <c r="AV412" i="19"/>
  <c r="AV413" i="19"/>
  <c r="AV414" i="19"/>
  <c r="AV415" i="19"/>
  <c r="AV416" i="19"/>
  <c r="AV417" i="19"/>
  <c r="AV418" i="19"/>
  <c r="AV419" i="19"/>
  <c r="AV420" i="19"/>
  <c r="AV421" i="19"/>
  <c r="AV422" i="19"/>
  <c r="AV423" i="19"/>
  <c r="AV424" i="19"/>
  <c r="AV425" i="19"/>
  <c r="AV426" i="19"/>
  <c r="AV427" i="19"/>
  <c r="AV428" i="19"/>
  <c r="AV429" i="19"/>
  <c r="AV430" i="19"/>
  <c r="AV431" i="19"/>
  <c r="AV432" i="19"/>
  <c r="AV433" i="19"/>
  <c r="AV434" i="19"/>
  <c r="AV435" i="19"/>
  <c r="AV436" i="19"/>
  <c r="AV437" i="19"/>
  <c r="AV438" i="19"/>
  <c r="AV439" i="19"/>
  <c r="AV440" i="19"/>
  <c r="AV441" i="19"/>
  <c r="AV442" i="19"/>
  <c r="AV443" i="19"/>
  <c r="AV444" i="19"/>
  <c r="AV445" i="19"/>
  <c r="AV446" i="19"/>
  <c r="AV447" i="19"/>
  <c r="AV448" i="19"/>
  <c r="AV449" i="19"/>
  <c r="AV450" i="19"/>
  <c r="AV451" i="19"/>
  <c r="AV452" i="19"/>
  <c r="AV453" i="19"/>
  <c r="AV259" i="19"/>
  <c r="AV313" i="19"/>
  <c r="AV456" i="19"/>
  <c r="AV457" i="19"/>
  <c r="AV458" i="19"/>
  <c r="AV459" i="19"/>
  <c r="AV460" i="19"/>
  <c r="AV461" i="19"/>
  <c r="AV462" i="19"/>
  <c r="AV463" i="19"/>
  <c r="AV464" i="19"/>
  <c r="AV465" i="19"/>
  <c r="AV466" i="19"/>
  <c r="AV467" i="19"/>
  <c r="AV468" i="19"/>
  <c r="AV469" i="19"/>
  <c r="AV470" i="19"/>
  <c r="AV471" i="19"/>
  <c r="AV472" i="19"/>
  <c r="AV473" i="19"/>
  <c r="AV474" i="19"/>
  <c r="AV475" i="19"/>
  <c r="AV476" i="19"/>
  <c r="AV477" i="19"/>
  <c r="AV478" i="19"/>
  <c r="AV479" i="19"/>
  <c r="AV480" i="19"/>
  <c r="AV481" i="19"/>
  <c r="AV482" i="19"/>
  <c r="AV483" i="19"/>
  <c r="AV484" i="19"/>
  <c r="AV485" i="19"/>
  <c r="AV486" i="19"/>
  <c r="AV487" i="19"/>
  <c r="AV488" i="19"/>
  <c r="AV489" i="19"/>
  <c r="AV490" i="19"/>
  <c r="AV491" i="19"/>
  <c r="AV492" i="19"/>
  <c r="AV493" i="19"/>
  <c r="AV494" i="19"/>
  <c r="AV495" i="19"/>
  <c r="AV496" i="19"/>
  <c r="AV497" i="19"/>
  <c r="AV498" i="19"/>
  <c r="AV499" i="19"/>
  <c r="AV500" i="19"/>
  <c r="AV501" i="19"/>
  <c r="AV502" i="19"/>
  <c r="AV503" i="19"/>
  <c r="AV504" i="19"/>
  <c r="AV505" i="19"/>
  <c r="AV506" i="19"/>
  <c r="AV507" i="19"/>
  <c r="AV508" i="19"/>
  <c r="AV509" i="19"/>
  <c r="AV510" i="19"/>
  <c r="AV511" i="19"/>
  <c r="AV512" i="19"/>
  <c r="AV513" i="19"/>
  <c r="AV514" i="19"/>
  <c r="AV515" i="19"/>
  <c r="AV516" i="19"/>
  <c r="AV517" i="19"/>
  <c r="AV518" i="19"/>
  <c r="AV519" i="19"/>
  <c r="AV520" i="19"/>
  <c r="AV521" i="19"/>
  <c r="AV522" i="19"/>
  <c r="AV523" i="19"/>
  <c r="AV524" i="19"/>
  <c r="AV525" i="19"/>
  <c r="AV526" i="19"/>
  <c r="AV527" i="19"/>
  <c r="AV528" i="19"/>
  <c r="AV529" i="19"/>
  <c r="AV530" i="19"/>
  <c r="AV531" i="19"/>
  <c r="AV532" i="19"/>
  <c r="AV533" i="19"/>
  <c r="AV534" i="19"/>
  <c r="AV535" i="19"/>
  <c r="AV536" i="19"/>
  <c r="AV537" i="19"/>
  <c r="AV538" i="19"/>
  <c r="AV755" i="19"/>
  <c r="AV540" i="19"/>
  <c r="AV541" i="19"/>
  <c r="AV542" i="19"/>
  <c r="AV543" i="19"/>
  <c r="AV544" i="19"/>
  <c r="AV545" i="19"/>
  <c r="AV546" i="19"/>
  <c r="AV547" i="19"/>
  <c r="AV548" i="19"/>
  <c r="AV549" i="19"/>
  <c r="AV550" i="19"/>
  <c r="AV551" i="19"/>
  <c r="AV552" i="19"/>
  <c r="AV553" i="19"/>
  <c r="AV554" i="19"/>
  <c r="AV555" i="19"/>
  <c r="AV556" i="19"/>
  <c r="AV557" i="19"/>
  <c r="AV558" i="19"/>
  <c r="AV559" i="19"/>
  <c r="AV560" i="19"/>
  <c r="AV561" i="19"/>
  <c r="AV562" i="19"/>
  <c r="AV563" i="19"/>
  <c r="AV564" i="19"/>
  <c r="AV565" i="19"/>
  <c r="AV566" i="19"/>
  <c r="AV567" i="19"/>
  <c r="AV568" i="19"/>
  <c r="AV569" i="19"/>
  <c r="AV570" i="19"/>
  <c r="AV571" i="19"/>
  <c r="AV572" i="19"/>
  <c r="AV573" i="19"/>
  <c r="AV574" i="19"/>
  <c r="AV575" i="19"/>
  <c r="AV576" i="19"/>
  <c r="AV577" i="19"/>
  <c r="AV578" i="19"/>
  <c r="AV579" i="19"/>
  <c r="AV580" i="19"/>
  <c r="AV581" i="19"/>
  <c r="AV582" i="19"/>
  <c r="AV583" i="19"/>
  <c r="AV584" i="19"/>
  <c r="AV585" i="19"/>
  <c r="AV586" i="19"/>
  <c r="AV587" i="19"/>
  <c r="AV588" i="19"/>
  <c r="AV589" i="19"/>
  <c r="AV590" i="19"/>
  <c r="AV591" i="19"/>
  <c r="AV592" i="19"/>
  <c r="AV593" i="19"/>
  <c r="AV594" i="19"/>
  <c r="AV595" i="19"/>
  <c r="AV596" i="19"/>
  <c r="AV597" i="19"/>
  <c r="AV598" i="19"/>
  <c r="AV599" i="19"/>
  <c r="AV600" i="19"/>
  <c r="AV601" i="19"/>
  <c r="AV602" i="19"/>
  <c r="AV603" i="19"/>
  <c r="AV604" i="19"/>
  <c r="AV605" i="19"/>
  <c r="AV606" i="19"/>
  <c r="AV607" i="19"/>
  <c r="AV608" i="19"/>
  <c r="AV609" i="19"/>
  <c r="AV610" i="19"/>
  <c r="AV611" i="19"/>
  <c r="AV612" i="19"/>
  <c r="AV613" i="19"/>
  <c r="AV614" i="19"/>
  <c r="AV615" i="19"/>
  <c r="AV616" i="19"/>
  <c r="AV617" i="19"/>
  <c r="AV618" i="19"/>
  <c r="AV619" i="19"/>
  <c r="AV620" i="19"/>
  <c r="AV621" i="19"/>
  <c r="AV622" i="19"/>
  <c r="AV623" i="19"/>
  <c r="AV624" i="19"/>
  <c r="AV625" i="19"/>
  <c r="AV626" i="19"/>
  <c r="AV627" i="19"/>
  <c r="AV628" i="19"/>
  <c r="AV629" i="19"/>
  <c r="AV630" i="19"/>
  <c r="AV631" i="19"/>
  <c r="AV632" i="19"/>
  <c r="AV633" i="19"/>
  <c r="AV634" i="19"/>
  <c r="AV635" i="19"/>
  <c r="AV636" i="19"/>
  <c r="AV637" i="19"/>
  <c r="AV638" i="19"/>
  <c r="AV639" i="19"/>
  <c r="AV640" i="19"/>
  <c r="AV641" i="19"/>
  <c r="AV642" i="19"/>
  <c r="AV643" i="19"/>
  <c r="AV644" i="19"/>
  <c r="AV645" i="19"/>
  <c r="AV646" i="19"/>
  <c r="AV647" i="19"/>
  <c r="AV648" i="19"/>
  <c r="AV649" i="19"/>
  <c r="AV650" i="19"/>
  <c r="AV651" i="19"/>
  <c r="AV652" i="19"/>
  <c r="AV653" i="19"/>
  <c r="AV654" i="19"/>
  <c r="AV655" i="19"/>
  <c r="AV656" i="19"/>
  <c r="AV657" i="19"/>
  <c r="AV658" i="19"/>
  <c r="AV659" i="19"/>
  <c r="AV660" i="19"/>
  <c r="AV661" i="19"/>
  <c r="AV662" i="19"/>
  <c r="AV663" i="19"/>
  <c r="AV664" i="19"/>
  <c r="AV665" i="19"/>
  <c r="AV666" i="19"/>
  <c r="AV667" i="19"/>
  <c r="AV668" i="19"/>
  <c r="AV669" i="19"/>
  <c r="AV670" i="19"/>
  <c r="AV671" i="19"/>
  <c r="AV672" i="19"/>
  <c r="AV673" i="19"/>
  <c r="AV674" i="19"/>
  <c r="AV675" i="19"/>
  <c r="AV676" i="19"/>
  <c r="AV677" i="19"/>
  <c r="AV678" i="19"/>
  <c r="AV679" i="19"/>
  <c r="AV680" i="19"/>
  <c r="AV681" i="19"/>
  <c r="AV682" i="19"/>
  <c r="AV683" i="19"/>
  <c r="AV684" i="19"/>
  <c r="AV685" i="19"/>
  <c r="AV686" i="19"/>
  <c r="AV687" i="19"/>
  <c r="AV688" i="19"/>
  <c r="AV689" i="19"/>
  <c r="AV690" i="19"/>
  <c r="AV691" i="19"/>
  <c r="AV692" i="19"/>
  <c r="AV693" i="19"/>
  <c r="AV694" i="19"/>
  <c r="AV695" i="19"/>
  <c r="AV696" i="19"/>
  <c r="AV697" i="19"/>
  <c r="AV698" i="19"/>
  <c r="AV699" i="19"/>
  <c r="AV700" i="19"/>
  <c r="AV701" i="19"/>
  <c r="AV702" i="19"/>
  <c r="AV703" i="19"/>
  <c r="AV704" i="19"/>
  <c r="AV705" i="19"/>
  <c r="AV706" i="19"/>
  <c r="AV707" i="19"/>
  <c r="AV708" i="19"/>
  <c r="AV709" i="19"/>
  <c r="AV710" i="19"/>
  <c r="AV711" i="19"/>
  <c r="AV712" i="19"/>
  <c r="AV713" i="19"/>
  <c r="AV714" i="19"/>
  <c r="AV715" i="19"/>
  <c r="AV716" i="19"/>
  <c r="AV717" i="19"/>
  <c r="AV718" i="19"/>
  <c r="AV719" i="19"/>
  <c r="AV720" i="19"/>
  <c r="AV721" i="19"/>
  <c r="AV722" i="19"/>
  <c r="AV723" i="19"/>
  <c r="AV724" i="19"/>
  <c r="AV725" i="19"/>
  <c r="AV726" i="19"/>
  <c r="AV727" i="19"/>
  <c r="AV728" i="19"/>
  <c r="AV729" i="19"/>
  <c r="AV730" i="19"/>
  <c r="AV731" i="19"/>
  <c r="AV732" i="19"/>
  <c r="AV733" i="19"/>
  <c r="AV734" i="19"/>
  <c r="AV735" i="19"/>
  <c r="AV736" i="19"/>
  <c r="AV737" i="19"/>
  <c r="AV738" i="19"/>
  <c r="AV739" i="19"/>
  <c r="AV740" i="19"/>
  <c r="AV741" i="19"/>
  <c r="AV742" i="19"/>
  <c r="AV743" i="19"/>
  <c r="AV744" i="19"/>
  <c r="AV745" i="19"/>
  <c r="AV746" i="19"/>
  <c r="AV747" i="19"/>
  <c r="AV748" i="19"/>
  <c r="AV749" i="19"/>
  <c r="AV750" i="19"/>
  <c r="AV751" i="19"/>
  <c r="AV752" i="19"/>
  <c r="AV753" i="19"/>
  <c r="AV754" i="19"/>
  <c r="AV455" i="19"/>
  <c r="AV756" i="19"/>
  <c r="AV757" i="19"/>
  <c r="AV758" i="19"/>
  <c r="AV759" i="19"/>
  <c r="AV760" i="19"/>
  <c r="AV761" i="19"/>
  <c r="AV762" i="19"/>
  <c r="AV763" i="19"/>
  <c r="AV764" i="19"/>
  <c r="AV765" i="19"/>
  <c r="AV766" i="19"/>
  <c r="AV767" i="19"/>
  <c r="AV768" i="19"/>
  <c r="AV769" i="19"/>
  <c r="AV770" i="19"/>
  <c r="AV771" i="19"/>
  <c r="AV772" i="19"/>
  <c r="AV773" i="19"/>
  <c r="AV774" i="19"/>
  <c r="AV775" i="19"/>
  <c r="AV776" i="19"/>
  <c r="AV777" i="19"/>
  <c r="AV778" i="19"/>
  <c r="AV779" i="19"/>
  <c r="AV780" i="19"/>
  <c r="AV781" i="19"/>
  <c r="AV782" i="19"/>
  <c r="AV783" i="19"/>
  <c r="AV784" i="19"/>
  <c r="AV785" i="19"/>
  <c r="AV786" i="19"/>
  <c r="AV787" i="19"/>
  <c r="AV788" i="19"/>
  <c r="AV789" i="19"/>
  <c r="AV790" i="19"/>
  <c r="AV791" i="19"/>
  <c r="AV792" i="19"/>
  <c r="AV793" i="19"/>
  <c r="AV794" i="19"/>
  <c r="AV795" i="19"/>
  <c r="AV796" i="19"/>
  <c r="AV797" i="19"/>
  <c r="AV798" i="19"/>
  <c r="AV799" i="19"/>
  <c r="AV800" i="19"/>
  <c r="AV801" i="19"/>
  <c r="AV802" i="19"/>
  <c r="AV803" i="19"/>
  <c r="AV804" i="19"/>
  <c r="AV805" i="19"/>
  <c r="AV806" i="19"/>
  <c r="AV807" i="19"/>
  <c r="AV808" i="19"/>
  <c r="AV809" i="19"/>
  <c r="AV810" i="19"/>
  <c r="AV811" i="19"/>
  <c r="AV812" i="19"/>
  <c r="AV813" i="19"/>
  <c r="AV814" i="19"/>
  <c r="AV815" i="19"/>
  <c r="AV816" i="19"/>
  <c r="AV817" i="19"/>
  <c r="AV818" i="19"/>
  <c r="AV819" i="19"/>
  <c r="AV820" i="19"/>
  <c r="AV821" i="19"/>
  <c r="AV822" i="19"/>
  <c r="AV823" i="19"/>
  <c r="AV824" i="19"/>
  <c r="AV825" i="19"/>
  <c r="AV826" i="19"/>
  <c r="AV827" i="19"/>
  <c r="AV828" i="19"/>
  <c r="AV829" i="19"/>
  <c r="AV830" i="19"/>
  <c r="AV831" i="19"/>
  <c r="AV832" i="19"/>
  <c r="AV833" i="19"/>
  <c r="AV834" i="19"/>
  <c r="AV835" i="19"/>
  <c r="AV836" i="19"/>
  <c r="AV837" i="19"/>
  <c r="AV838" i="19"/>
  <c r="AV839" i="19"/>
  <c r="AV840" i="19"/>
  <c r="AV841" i="19"/>
  <c r="AV842" i="19"/>
  <c r="AV843" i="19"/>
  <c r="AV844" i="19"/>
  <c r="AV845" i="19"/>
  <c r="AV846" i="19"/>
  <c r="AV847" i="19"/>
  <c r="AV848" i="19"/>
  <c r="AV849" i="19"/>
  <c r="AV850" i="19"/>
  <c r="AV851" i="19"/>
  <c r="AV852" i="19"/>
  <c r="AV853" i="19"/>
  <c r="AV854" i="19"/>
  <c r="AV855" i="19"/>
  <c r="AV856" i="19"/>
  <c r="AV857" i="19"/>
  <c r="AV858" i="19"/>
  <c r="AV859" i="19"/>
  <c r="AV860" i="19"/>
  <c r="AV861" i="19"/>
  <c r="AV862" i="19"/>
  <c r="AV863" i="19"/>
  <c r="AV864" i="19"/>
  <c r="AV865" i="19"/>
  <c r="AV866" i="19"/>
  <c r="AV867" i="19"/>
  <c r="AV868" i="19"/>
  <c r="AV869" i="19"/>
  <c r="AV870" i="19"/>
  <c r="AV871" i="19"/>
  <c r="AV872" i="19"/>
  <c r="AV873" i="19"/>
  <c r="AV874" i="19"/>
  <c r="AV875" i="19"/>
  <c r="AV876" i="19"/>
  <c r="AV877" i="19"/>
  <c r="AV878" i="19"/>
  <c r="AV879" i="19"/>
  <c r="AV880" i="19"/>
  <c r="AV881" i="19"/>
  <c r="AV882" i="19"/>
  <c r="AV883" i="19"/>
  <c r="AV884" i="19"/>
  <c r="AV885" i="19"/>
  <c r="AV886" i="19"/>
  <c r="AV887" i="19"/>
  <c r="AV888" i="19"/>
  <c r="AV889" i="19"/>
  <c r="AV890" i="19"/>
  <c r="AV891" i="19"/>
  <c r="AV892" i="19"/>
  <c r="AV893" i="19"/>
  <c r="AV894" i="19"/>
  <c r="AV895" i="19"/>
  <c r="AV896" i="19"/>
  <c r="AV897" i="19"/>
  <c r="AV898" i="19"/>
  <c r="AV899" i="19"/>
  <c r="AV900" i="19"/>
  <c r="AV901" i="19"/>
  <c r="AV902" i="19"/>
  <c r="AV903" i="19"/>
  <c r="AV904" i="19"/>
  <c r="AV905" i="19"/>
  <c r="AV906" i="19"/>
  <c r="AV907" i="19"/>
  <c r="AV908" i="19"/>
  <c r="AV909" i="19"/>
  <c r="AV910" i="19"/>
  <c r="AV911" i="19"/>
  <c r="AV912" i="19"/>
  <c r="AV913" i="19"/>
  <c r="AV914" i="19"/>
  <c r="AV915" i="19"/>
  <c r="AV916" i="19"/>
  <c r="AV917" i="19"/>
  <c r="AV918" i="19"/>
  <c r="AV919" i="19"/>
  <c r="AV920" i="19"/>
  <c r="AV921" i="19"/>
  <c r="AV922" i="19"/>
  <c r="AV923" i="19"/>
  <c r="AV924" i="19"/>
  <c r="AV925" i="19"/>
  <c r="AV926" i="19"/>
  <c r="AV927" i="19"/>
  <c r="AV928" i="19"/>
  <c r="AV929" i="19"/>
  <c r="AV930" i="19"/>
  <c r="AV931" i="19"/>
  <c r="AV932" i="19"/>
  <c r="AV933" i="19"/>
  <c r="AV934" i="19"/>
  <c r="AV935" i="19"/>
  <c r="AV936" i="19"/>
  <c r="AV937" i="19"/>
  <c r="AV938" i="19"/>
  <c r="AV939" i="19"/>
  <c r="AV940" i="19"/>
  <c r="AV941" i="19"/>
  <c r="AV942" i="19"/>
  <c r="AV943" i="19"/>
  <c r="AV944" i="19"/>
  <c r="AV945" i="19"/>
  <c r="AV946" i="19"/>
  <c r="AU91" i="19"/>
  <c r="AU122" i="19"/>
  <c r="AU126" i="19"/>
  <c r="AU162" i="19"/>
  <c r="AU221" i="19"/>
  <c r="AU222" i="19"/>
  <c r="AU223" i="19"/>
  <c r="AU233" i="19"/>
  <c r="AU240" i="19"/>
  <c r="AU250" i="19"/>
  <c r="AU251" i="19"/>
  <c r="AU258" i="19"/>
  <c r="AU261" i="19"/>
  <c r="AU267" i="19"/>
  <c r="AU268" i="19"/>
  <c r="AU271" i="19"/>
  <c r="AU272" i="19"/>
  <c r="AU281" i="19"/>
  <c r="AU283" i="19"/>
  <c r="AU289" i="19"/>
  <c r="AU296" i="19"/>
  <c r="AU315" i="19"/>
  <c r="AU331" i="19"/>
  <c r="AU357" i="19"/>
  <c r="AU361" i="19"/>
  <c r="AU366" i="19"/>
  <c r="AU368" i="19"/>
  <c r="AU369" i="19"/>
  <c r="AU402" i="19"/>
  <c r="AU410" i="19"/>
  <c r="AU435" i="19"/>
  <c r="AU436" i="19"/>
  <c r="AU437" i="19"/>
  <c r="AU439" i="19"/>
  <c r="AU449" i="19"/>
  <c r="AU498" i="19"/>
  <c r="AU507" i="19"/>
  <c r="AU511" i="19"/>
  <c r="AU512" i="19"/>
  <c r="AU513" i="19"/>
  <c r="AU515" i="19"/>
  <c r="AU525" i="19"/>
  <c r="AU526" i="19"/>
  <c r="AU534" i="19"/>
  <c r="AU542" i="19"/>
  <c r="AU546" i="19"/>
  <c r="AU552" i="19"/>
  <c r="AU553" i="19"/>
  <c r="AU560" i="19"/>
  <c r="AU561" i="19"/>
  <c r="AU562" i="19"/>
  <c r="AU574" i="19"/>
  <c r="AU578" i="19"/>
  <c r="AU579" i="19"/>
  <c r="AU582" i="19"/>
  <c r="AU596" i="19"/>
  <c r="AU626" i="19"/>
  <c r="AU628" i="19"/>
  <c r="AU629" i="19"/>
  <c r="AU636" i="19"/>
  <c r="AU643" i="19"/>
  <c r="AU663" i="19"/>
  <c r="AU671" i="19"/>
  <c r="AU672" i="19"/>
  <c r="AU674" i="19"/>
  <c r="AU675" i="19"/>
  <c r="AU678" i="19"/>
  <c r="AU686" i="19"/>
  <c r="AU693" i="19"/>
  <c r="AU694" i="19"/>
  <c r="AU695" i="19"/>
  <c r="AU702" i="19"/>
  <c r="AU703" i="19"/>
  <c r="AU708" i="19"/>
  <c r="AU714" i="19"/>
  <c r="AU751" i="19"/>
  <c r="AU752" i="19"/>
  <c r="AU754" i="19"/>
  <c r="AU756" i="19"/>
  <c r="AU757" i="19"/>
  <c r="AU777" i="19"/>
  <c r="AU803" i="19"/>
  <c r="AU814" i="19"/>
  <c r="AU826" i="19"/>
  <c r="AU827" i="19"/>
  <c r="AU837" i="19"/>
  <c r="AU838" i="19"/>
  <c r="AU839" i="19"/>
  <c r="AU840" i="19"/>
  <c r="AU848" i="19"/>
  <c r="AU849" i="19"/>
  <c r="AU851" i="19"/>
  <c r="AU852" i="19"/>
  <c r="AU862" i="19"/>
  <c r="AU863" i="19"/>
  <c r="AU883" i="19"/>
  <c r="AU921" i="19"/>
  <c r="AT91" i="19"/>
  <c r="AT122" i="19"/>
  <c r="AT126" i="19"/>
  <c r="AT162" i="19"/>
  <c r="AT221" i="19"/>
  <c r="AT222" i="19"/>
  <c r="AT223" i="19"/>
  <c r="AT233" i="19"/>
  <c r="AT240" i="19"/>
  <c r="AT250" i="19"/>
  <c r="AT251" i="19"/>
  <c r="AT258" i="19"/>
  <c r="AT261" i="19"/>
  <c r="AT267" i="19"/>
  <c r="AT268" i="19"/>
  <c r="AT271" i="19"/>
  <c r="AT272" i="19"/>
  <c r="AT281" i="19"/>
  <c r="AT283" i="19"/>
  <c r="AT289" i="19"/>
  <c r="AT296" i="19"/>
  <c r="AT315" i="19"/>
  <c r="AT331" i="19"/>
  <c r="AT357" i="19"/>
  <c r="AT361" i="19"/>
  <c r="AT366" i="19"/>
  <c r="AT368" i="19"/>
  <c r="AT369" i="19"/>
  <c r="AT402" i="19"/>
  <c r="AT410" i="19"/>
  <c r="AT435" i="19"/>
  <c r="AT436" i="19"/>
  <c r="AT437" i="19"/>
  <c r="AT439" i="19"/>
  <c r="AT449" i="19"/>
  <c r="AT498" i="19"/>
  <c r="AT507" i="19"/>
  <c r="AT511" i="19"/>
  <c r="AT512" i="19"/>
  <c r="AT513" i="19"/>
  <c r="AT515" i="19"/>
  <c r="AT525" i="19"/>
  <c r="AT526" i="19"/>
  <c r="AT534" i="19"/>
  <c r="AT542" i="19"/>
  <c r="AT546" i="19"/>
  <c r="AT552" i="19"/>
  <c r="AT553" i="19"/>
  <c r="AT560" i="19"/>
  <c r="AT561" i="19"/>
  <c r="AT562" i="19"/>
  <c r="AT574" i="19"/>
  <c r="AT578" i="19"/>
  <c r="AT579" i="19"/>
  <c r="AT582" i="19"/>
  <c r="AT596" i="19"/>
  <c r="AT626" i="19"/>
  <c r="AT628" i="19"/>
  <c r="AT629" i="19"/>
  <c r="AT636" i="19"/>
  <c r="AT643" i="19"/>
  <c r="AT663" i="19"/>
  <c r="AT671" i="19"/>
  <c r="AT672" i="19"/>
  <c r="AT674" i="19"/>
  <c r="AT675" i="19"/>
  <c r="AT678" i="19"/>
  <c r="AT686" i="19"/>
  <c r="AT693" i="19"/>
  <c r="AT694" i="19"/>
  <c r="AT695" i="19"/>
  <c r="AT702" i="19"/>
  <c r="AT703" i="19"/>
  <c r="AT708" i="19"/>
  <c r="AT714" i="19"/>
  <c r="AT751" i="19"/>
  <c r="AT752" i="19"/>
  <c r="AT754" i="19"/>
  <c r="AT756" i="19"/>
  <c r="AT757" i="19"/>
  <c r="AT777" i="19"/>
  <c r="AT803" i="19"/>
  <c r="AT814" i="19"/>
  <c r="AT826" i="19"/>
  <c r="AT827" i="19"/>
  <c r="AT837" i="19"/>
  <c r="AT838" i="19"/>
  <c r="AT839" i="19"/>
  <c r="AT840" i="19"/>
  <c r="AT848" i="19"/>
  <c r="AT849" i="19"/>
  <c r="AT851" i="19"/>
  <c r="AT852" i="19"/>
  <c r="AT862" i="19"/>
  <c r="AT863" i="19"/>
  <c r="AT883" i="19"/>
  <c r="AT921" i="19"/>
  <c r="AS4" i="19"/>
  <c r="AS5" i="19"/>
  <c r="AS345" i="19"/>
  <c r="AS7" i="19"/>
  <c r="AS8" i="19"/>
  <c r="AS9" i="19"/>
  <c r="AS10" i="19"/>
  <c r="AS11" i="19"/>
  <c r="AS12" i="19"/>
  <c r="AS13" i="19"/>
  <c r="AS14" i="19"/>
  <c r="AS15" i="19"/>
  <c r="AS16" i="19"/>
  <c r="AS17" i="19"/>
  <c r="AS18" i="19"/>
  <c r="AS19" i="19"/>
  <c r="AS20" i="19"/>
  <c r="AS21" i="19"/>
  <c r="AS22" i="19"/>
  <c r="AS23" i="19"/>
  <c r="AS24" i="19"/>
  <c r="AS25" i="19"/>
  <c r="AS26" i="19"/>
  <c r="AS27" i="19"/>
  <c r="AS28" i="19"/>
  <c r="AS29" i="19"/>
  <c r="AS30" i="19"/>
  <c r="AS31" i="19"/>
  <c r="AS539" i="19"/>
  <c r="AS33" i="19"/>
  <c r="AS34" i="19"/>
  <c r="AS35" i="19"/>
  <c r="AS36" i="19"/>
  <c r="AS37" i="19"/>
  <c r="AS38" i="19"/>
  <c r="AS39" i="19"/>
  <c r="AS40" i="19"/>
  <c r="AS41" i="19"/>
  <c r="AS42" i="19"/>
  <c r="AS43" i="19"/>
  <c r="AS44" i="19"/>
  <c r="AS45" i="19"/>
  <c r="AS46" i="19"/>
  <c r="AS47" i="19"/>
  <c r="AS48" i="19"/>
  <c r="AS49" i="19"/>
  <c r="AS50" i="19"/>
  <c r="AS51" i="19"/>
  <c r="AS52" i="19"/>
  <c r="AS53" i="19"/>
  <c r="AS54" i="19"/>
  <c r="AS55" i="19"/>
  <c r="AS56" i="19"/>
  <c r="AS57" i="19"/>
  <c r="AS58" i="19"/>
  <c r="AS59" i="19"/>
  <c r="AS60" i="19"/>
  <c r="AS61" i="19"/>
  <c r="AS62" i="19"/>
  <c r="AS63" i="19"/>
  <c r="AS64"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7" i="19"/>
  <c r="AS98" i="19"/>
  <c r="AS99" i="19"/>
  <c r="AS100" i="19"/>
  <c r="AS101" i="19"/>
  <c r="AS102" i="19"/>
  <c r="AS103" i="19"/>
  <c r="AS104" i="19"/>
  <c r="AS105" i="19"/>
  <c r="AS106" i="19"/>
  <c r="AS454" i="19"/>
  <c r="AS108" i="19"/>
  <c r="AS109" i="19"/>
  <c r="AS110" i="19"/>
  <c r="AS111" i="19"/>
  <c r="AS112" i="19"/>
  <c r="AS113" i="19"/>
  <c r="AS114" i="19"/>
  <c r="AS115" i="19"/>
  <c r="AS116" i="19"/>
  <c r="AS117" i="19"/>
  <c r="AS118" i="19"/>
  <c r="AS119" i="19"/>
  <c r="AS120" i="19"/>
  <c r="AS121" i="19"/>
  <c r="AS122" i="19"/>
  <c r="AS123" i="19"/>
  <c r="AS124" i="19"/>
  <c r="AS125" i="19"/>
  <c r="AS126" i="19"/>
  <c r="AS127" i="19"/>
  <c r="AS128" i="19"/>
  <c r="AS129" i="19"/>
  <c r="AS130" i="19"/>
  <c r="AS131" i="19"/>
  <c r="AS132" i="19"/>
  <c r="AS133" i="19"/>
  <c r="AS134" i="19"/>
  <c r="AS135" i="19"/>
  <c r="AS136" i="19"/>
  <c r="AS137" i="19"/>
  <c r="AS138" i="19"/>
  <c r="AS139" i="19"/>
  <c r="AS140" i="19"/>
  <c r="AS141" i="19"/>
  <c r="AS142" i="19"/>
  <c r="AS143" i="19"/>
  <c r="AS144" i="19"/>
  <c r="AS145" i="19"/>
  <c r="AS146" i="19"/>
  <c r="AS147" i="19"/>
  <c r="AS148" i="19"/>
  <c r="AS149" i="19"/>
  <c r="AS150" i="19"/>
  <c r="AS151" i="19"/>
  <c r="AS152" i="19"/>
  <c r="AS153" i="19"/>
  <c r="AS154" i="19"/>
  <c r="AS155" i="19"/>
  <c r="AS156" i="19"/>
  <c r="AS157" i="19"/>
  <c r="AS158" i="19"/>
  <c r="AS159" i="19"/>
  <c r="AS160" i="19"/>
  <c r="AS161" i="19"/>
  <c r="AS162" i="19"/>
  <c r="AS163" i="19"/>
  <c r="AS164" i="19"/>
  <c r="AS165" i="19"/>
  <c r="AS166" i="19"/>
  <c r="AS167" i="19"/>
  <c r="AS168" i="19"/>
  <c r="AS169" i="19"/>
  <c r="AS170" i="19"/>
  <c r="AS171" i="19"/>
  <c r="AS172" i="19"/>
  <c r="AS173" i="19"/>
  <c r="AS174" i="19"/>
  <c r="AS175" i="19"/>
  <c r="AS176" i="19"/>
  <c r="AS177" i="19"/>
  <c r="AS178" i="19"/>
  <c r="AS179" i="19"/>
  <c r="AS180" i="19"/>
  <c r="AS181" i="19"/>
  <c r="AS182" i="19"/>
  <c r="AS183" i="19"/>
  <c r="AS184" i="19"/>
  <c r="AS185" i="19"/>
  <c r="AS186" i="19"/>
  <c r="AS187" i="19"/>
  <c r="AS188" i="19"/>
  <c r="AS189" i="19"/>
  <c r="AS190" i="19"/>
  <c r="AS191" i="19"/>
  <c r="AS192" i="19"/>
  <c r="AS193" i="19"/>
  <c r="AS194" i="19"/>
  <c r="AS195" i="19"/>
  <c r="AS196" i="19"/>
  <c r="AS197" i="19"/>
  <c r="AS198" i="19"/>
  <c r="AS199" i="19"/>
  <c r="AS200" i="19"/>
  <c r="AS201" i="19"/>
  <c r="AS202" i="19"/>
  <c r="AS203" i="19"/>
  <c r="AS204" i="19"/>
  <c r="AS205" i="19"/>
  <c r="AS206" i="19"/>
  <c r="AS207" i="19"/>
  <c r="AS208" i="19"/>
  <c r="AS209" i="19"/>
  <c r="AS6" i="19"/>
  <c r="AS211" i="19"/>
  <c r="AS212" i="19"/>
  <c r="AS213" i="19"/>
  <c r="AS214" i="19"/>
  <c r="AS215" i="19"/>
  <c r="AS216" i="19"/>
  <c r="AS217" i="19"/>
  <c r="AS218" i="19"/>
  <c r="AS219" i="19"/>
  <c r="AS220" i="19"/>
  <c r="AS221" i="19"/>
  <c r="AS222" i="19"/>
  <c r="AS223" i="19"/>
  <c r="AS252" i="19"/>
  <c r="AS225" i="19"/>
  <c r="AS226" i="19"/>
  <c r="AS227" i="19"/>
  <c r="AS228" i="19"/>
  <c r="AS229" i="19"/>
  <c r="AS230" i="19"/>
  <c r="AS231" i="19"/>
  <c r="AS232" i="19"/>
  <c r="AS233" i="19"/>
  <c r="AS234" i="19"/>
  <c r="AS235" i="19"/>
  <c r="AS236" i="19"/>
  <c r="AS237" i="19"/>
  <c r="AS238" i="19"/>
  <c r="AS239" i="19"/>
  <c r="AS240" i="19"/>
  <c r="AS241" i="19"/>
  <c r="AS242" i="19"/>
  <c r="AS243" i="19"/>
  <c r="AS244" i="19"/>
  <c r="AS245" i="19"/>
  <c r="AS246" i="19"/>
  <c r="AS247" i="19"/>
  <c r="AS248" i="19"/>
  <c r="AS249" i="19"/>
  <c r="AS250" i="19"/>
  <c r="AS251" i="19"/>
  <c r="AS32" i="19"/>
  <c r="AS253" i="19"/>
  <c r="AS254" i="19"/>
  <c r="AS255" i="19"/>
  <c r="AS256" i="19"/>
  <c r="AS257" i="19"/>
  <c r="AS258" i="19"/>
  <c r="AS107" i="19"/>
  <c r="AS260" i="19"/>
  <c r="AS261" i="19"/>
  <c r="AS262" i="19"/>
  <c r="AS263" i="19"/>
  <c r="AS264" i="19"/>
  <c r="AS265" i="19"/>
  <c r="AS266" i="19"/>
  <c r="AS267" i="19"/>
  <c r="AS268" i="19"/>
  <c r="AS269" i="19"/>
  <c r="AS270" i="19"/>
  <c r="AS271" i="19"/>
  <c r="AS272" i="19"/>
  <c r="AS273" i="19"/>
  <c r="AS274" i="19"/>
  <c r="AS275" i="19"/>
  <c r="AS276" i="19"/>
  <c r="AS277" i="19"/>
  <c r="AS278" i="19"/>
  <c r="AS279" i="19"/>
  <c r="AS280" i="19"/>
  <c r="AS281" i="19"/>
  <c r="AS282" i="19"/>
  <c r="AS283" i="19"/>
  <c r="AS284" i="19"/>
  <c r="AS285" i="19"/>
  <c r="AS286" i="19"/>
  <c r="AS287" i="19"/>
  <c r="AS288" i="19"/>
  <c r="AS289" i="19"/>
  <c r="AS290" i="19"/>
  <c r="AS291" i="19"/>
  <c r="AS292" i="19"/>
  <c r="AS293" i="19"/>
  <c r="AS294" i="19"/>
  <c r="AS295" i="19"/>
  <c r="AS296" i="19"/>
  <c r="AS297" i="19"/>
  <c r="AS298" i="19"/>
  <c r="AS299" i="19"/>
  <c r="AS300" i="19"/>
  <c r="AS301" i="19"/>
  <c r="AS302" i="19"/>
  <c r="AS303" i="19"/>
  <c r="AS304" i="19"/>
  <c r="AS305" i="19"/>
  <c r="AS306" i="19"/>
  <c r="AS307" i="19"/>
  <c r="AS308" i="19"/>
  <c r="AS309" i="19"/>
  <c r="AS310" i="19"/>
  <c r="AS311" i="19"/>
  <c r="AS312" i="19"/>
  <c r="AS210" i="19"/>
  <c r="AS314" i="19"/>
  <c r="AS315" i="19"/>
  <c r="AS316" i="19"/>
  <c r="AS317" i="19"/>
  <c r="AS318" i="19"/>
  <c r="AS319" i="19"/>
  <c r="AS320" i="19"/>
  <c r="AS321" i="19"/>
  <c r="AS322" i="19"/>
  <c r="AS323" i="19"/>
  <c r="AS324" i="19"/>
  <c r="AS325" i="19"/>
  <c r="AS326" i="19"/>
  <c r="AS327" i="19"/>
  <c r="AS328" i="19"/>
  <c r="AS329" i="19"/>
  <c r="AS330" i="19"/>
  <c r="AS331" i="19"/>
  <c r="AS332" i="19"/>
  <c r="AS333" i="19"/>
  <c r="AS334" i="19"/>
  <c r="AS335" i="19"/>
  <c r="AS336" i="19"/>
  <c r="AS337" i="19"/>
  <c r="AS338" i="19"/>
  <c r="AS339" i="19"/>
  <c r="AS340" i="19"/>
  <c r="AS341" i="19"/>
  <c r="AS342" i="19"/>
  <c r="AS343" i="19"/>
  <c r="AS344" i="19"/>
  <c r="AS224" i="19"/>
  <c r="AS346" i="19"/>
  <c r="AS347" i="19"/>
  <c r="AS348" i="19"/>
  <c r="AS349" i="19"/>
  <c r="AS350" i="19"/>
  <c r="AS351" i="19"/>
  <c r="AS352" i="19"/>
  <c r="AS353" i="19"/>
  <c r="AS354" i="19"/>
  <c r="AS355" i="19"/>
  <c r="AS356" i="19"/>
  <c r="AS357" i="19"/>
  <c r="AS358" i="19"/>
  <c r="AS359" i="19"/>
  <c r="AS360" i="19"/>
  <c r="AS361" i="19"/>
  <c r="AS362" i="19"/>
  <c r="AS363" i="19"/>
  <c r="AS364" i="19"/>
  <c r="AS365" i="19"/>
  <c r="AS366" i="19"/>
  <c r="AS367" i="19"/>
  <c r="AS368" i="19"/>
  <c r="AS369" i="19"/>
  <c r="AS370" i="19"/>
  <c r="AS371" i="19"/>
  <c r="AS372" i="19"/>
  <c r="AS373" i="19"/>
  <c r="AS374" i="19"/>
  <c r="AS375" i="19"/>
  <c r="AS376" i="19"/>
  <c r="AS377" i="19"/>
  <c r="AS378" i="19"/>
  <c r="AS379" i="19"/>
  <c r="AS380" i="19"/>
  <c r="AS381" i="19"/>
  <c r="AS382" i="19"/>
  <c r="AS383" i="19"/>
  <c r="AS384" i="19"/>
  <c r="AS385" i="19"/>
  <c r="AS386" i="19"/>
  <c r="AS387" i="19"/>
  <c r="AS388" i="19"/>
  <c r="AS389" i="19"/>
  <c r="AS390" i="19"/>
  <c r="AS391" i="19"/>
  <c r="AS392" i="19"/>
  <c r="AS393" i="19"/>
  <c r="AS394" i="19"/>
  <c r="AS395" i="19"/>
  <c r="AS396" i="19"/>
  <c r="AS397" i="19"/>
  <c r="AS398" i="19"/>
  <c r="AS399" i="19"/>
  <c r="AS400" i="19"/>
  <c r="AS401" i="19"/>
  <c r="AS402" i="19"/>
  <c r="AS403" i="19"/>
  <c r="AS404" i="19"/>
  <c r="AS405" i="19"/>
  <c r="AS406" i="19"/>
  <c r="AS407" i="19"/>
  <c r="AS408" i="19"/>
  <c r="AS409" i="19"/>
  <c r="AS410" i="19"/>
  <c r="AS411" i="19"/>
  <c r="AS412" i="19"/>
  <c r="AS413" i="19"/>
  <c r="AS414" i="19"/>
  <c r="AS415" i="19"/>
  <c r="AS416" i="19"/>
  <c r="AS417" i="19"/>
  <c r="AS418" i="19"/>
  <c r="AS419" i="19"/>
  <c r="AS420" i="19"/>
  <c r="AS421" i="19"/>
  <c r="AS422" i="19"/>
  <c r="AS423" i="19"/>
  <c r="AS424" i="19"/>
  <c r="AS425" i="19"/>
  <c r="AS426" i="19"/>
  <c r="AS427" i="19"/>
  <c r="AS428" i="19"/>
  <c r="AS429" i="19"/>
  <c r="AS430" i="19"/>
  <c r="AS431" i="19"/>
  <c r="AS432" i="19"/>
  <c r="AS433" i="19"/>
  <c r="AS434" i="19"/>
  <c r="AS435" i="19"/>
  <c r="AS436" i="19"/>
  <c r="AS437" i="19"/>
  <c r="AS438" i="19"/>
  <c r="AS439" i="19"/>
  <c r="AS440" i="19"/>
  <c r="AS441" i="19"/>
  <c r="AS442" i="19"/>
  <c r="AS443" i="19"/>
  <c r="AS444" i="19"/>
  <c r="AS445" i="19"/>
  <c r="AS446" i="19"/>
  <c r="AS447" i="19"/>
  <c r="AS448" i="19"/>
  <c r="AS449" i="19"/>
  <c r="AS450" i="19"/>
  <c r="AS451" i="19"/>
  <c r="AS452" i="19"/>
  <c r="AS453" i="19"/>
  <c r="AS259" i="19"/>
  <c r="AS313" i="19"/>
  <c r="AS456" i="19"/>
  <c r="AS457" i="19"/>
  <c r="AS458" i="19"/>
  <c r="AS459" i="19"/>
  <c r="AS460" i="19"/>
  <c r="AS461" i="19"/>
  <c r="AS462" i="19"/>
  <c r="AS463" i="19"/>
  <c r="AS464" i="19"/>
  <c r="AS465" i="19"/>
  <c r="AS466" i="19"/>
  <c r="AS467" i="19"/>
  <c r="AS468" i="19"/>
  <c r="AS469" i="19"/>
  <c r="AS470" i="19"/>
  <c r="AS471" i="19"/>
  <c r="AS472" i="19"/>
  <c r="AS473" i="19"/>
  <c r="AS474" i="19"/>
  <c r="AS475" i="19"/>
  <c r="AS476" i="19"/>
  <c r="AS477" i="19"/>
  <c r="AS478" i="19"/>
  <c r="AS479" i="19"/>
  <c r="AS480" i="19"/>
  <c r="AS481" i="19"/>
  <c r="AS482" i="19"/>
  <c r="AS483" i="19"/>
  <c r="AS484" i="19"/>
  <c r="AS485" i="19"/>
  <c r="AS486" i="19"/>
  <c r="AS487" i="19"/>
  <c r="AS488" i="19"/>
  <c r="AS489" i="19"/>
  <c r="AS490" i="19"/>
  <c r="AS491" i="19"/>
  <c r="AS492" i="19"/>
  <c r="AS493" i="19"/>
  <c r="AS494" i="19"/>
  <c r="AS495" i="19"/>
  <c r="AS496" i="19"/>
  <c r="AS497" i="19"/>
  <c r="AS498" i="19"/>
  <c r="AS499" i="19"/>
  <c r="AS500" i="19"/>
  <c r="AS501" i="19"/>
  <c r="AS502" i="19"/>
  <c r="AS503" i="19"/>
  <c r="AS504" i="19"/>
  <c r="AS505" i="19"/>
  <c r="AS506" i="19"/>
  <c r="AS507" i="19"/>
  <c r="AS508" i="19"/>
  <c r="AS509" i="19"/>
  <c r="AS510" i="19"/>
  <c r="AS511" i="19"/>
  <c r="AS512" i="19"/>
  <c r="AS513" i="19"/>
  <c r="AS514" i="19"/>
  <c r="AS515" i="19"/>
  <c r="AS516" i="19"/>
  <c r="AS517" i="19"/>
  <c r="AS518" i="19"/>
  <c r="AS519" i="19"/>
  <c r="AS520" i="19"/>
  <c r="AS521" i="19"/>
  <c r="AS522" i="19"/>
  <c r="AS523" i="19"/>
  <c r="AS524" i="19"/>
  <c r="AS525" i="19"/>
  <c r="AS526" i="19"/>
  <c r="AS527" i="19"/>
  <c r="AS528" i="19"/>
  <c r="AS529" i="19"/>
  <c r="AS530" i="19"/>
  <c r="AS531" i="19"/>
  <c r="AS532" i="19"/>
  <c r="AS533" i="19"/>
  <c r="AS534" i="19"/>
  <c r="AS535" i="19"/>
  <c r="AS536" i="19"/>
  <c r="AS537" i="19"/>
  <c r="AS538" i="19"/>
  <c r="AS755" i="19"/>
  <c r="AS540" i="19"/>
  <c r="AS541" i="19"/>
  <c r="AS542" i="19"/>
  <c r="AS543" i="19"/>
  <c r="AS544" i="19"/>
  <c r="AS545" i="19"/>
  <c r="AS546" i="19"/>
  <c r="AS547" i="19"/>
  <c r="AS548" i="19"/>
  <c r="AS549" i="19"/>
  <c r="AS550" i="19"/>
  <c r="AS551" i="19"/>
  <c r="AS552" i="19"/>
  <c r="AS553" i="19"/>
  <c r="AS554" i="19"/>
  <c r="AS555" i="19"/>
  <c r="AS556" i="19"/>
  <c r="AS557" i="19"/>
  <c r="AS558" i="19"/>
  <c r="AS559" i="19"/>
  <c r="AS560" i="19"/>
  <c r="AS561" i="19"/>
  <c r="AS562" i="19"/>
  <c r="AS563" i="19"/>
  <c r="AS564" i="19"/>
  <c r="AS565" i="19"/>
  <c r="AS566" i="19"/>
  <c r="AS567" i="19"/>
  <c r="AS568" i="19"/>
  <c r="AS569" i="19"/>
  <c r="AS570" i="19"/>
  <c r="AS571" i="19"/>
  <c r="AS572" i="19"/>
  <c r="AS573" i="19"/>
  <c r="AS574" i="19"/>
  <c r="AS575" i="19"/>
  <c r="AS576" i="19"/>
  <c r="AS577" i="19"/>
  <c r="AS578" i="19"/>
  <c r="AS579" i="19"/>
  <c r="AS580" i="19"/>
  <c r="AS581" i="19"/>
  <c r="AS582" i="19"/>
  <c r="AS583" i="19"/>
  <c r="AS584" i="19"/>
  <c r="AS585" i="19"/>
  <c r="AS586" i="19"/>
  <c r="AS587" i="19"/>
  <c r="AS588" i="19"/>
  <c r="AS589" i="19"/>
  <c r="AS590" i="19"/>
  <c r="AS591" i="19"/>
  <c r="AS592" i="19"/>
  <c r="AS593" i="19"/>
  <c r="AS594" i="19"/>
  <c r="AS595" i="19"/>
  <c r="AS596" i="19"/>
  <c r="AS597" i="19"/>
  <c r="AS598" i="19"/>
  <c r="AS599" i="19"/>
  <c r="AS600" i="19"/>
  <c r="AS601" i="19"/>
  <c r="AS602" i="19"/>
  <c r="AS603" i="19"/>
  <c r="AS604" i="19"/>
  <c r="AS605" i="19"/>
  <c r="AS606" i="19"/>
  <c r="AS607" i="19"/>
  <c r="AS608" i="19"/>
  <c r="AS609" i="19"/>
  <c r="AS610" i="19"/>
  <c r="AS611" i="19"/>
  <c r="AS612" i="19"/>
  <c r="AS613" i="19"/>
  <c r="AS614" i="19"/>
  <c r="AS615" i="19"/>
  <c r="AS616" i="19"/>
  <c r="AS617" i="19"/>
  <c r="AS618" i="19"/>
  <c r="AS619" i="19"/>
  <c r="AS620" i="19"/>
  <c r="AS621" i="19"/>
  <c r="AS622" i="19"/>
  <c r="AS623" i="19"/>
  <c r="AS624" i="19"/>
  <c r="AS625" i="19"/>
  <c r="AS626" i="19"/>
  <c r="AS627" i="19"/>
  <c r="AS628" i="19"/>
  <c r="AS629" i="19"/>
  <c r="AS630" i="19"/>
  <c r="AS631" i="19"/>
  <c r="AS632" i="19"/>
  <c r="AS633" i="19"/>
  <c r="AS634" i="19"/>
  <c r="AS635" i="19"/>
  <c r="AS636" i="19"/>
  <c r="AS637" i="19"/>
  <c r="AS638" i="19"/>
  <c r="AS639" i="19"/>
  <c r="AS640" i="19"/>
  <c r="AS641" i="19"/>
  <c r="AS642" i="19"/>
  <c r="AS643" i="19"/>
  <c r="AS644" i="19"/>
  <c r="AS645" i="19"/>
  <c r="AS646" i="19"/>
  <c r="AS647" i="19"/>
  <c r="AS648" i="19"/>
  <c r="AS649" i="19"/>
  <c r="AS650" i="19"/>
  <c r="AS651" i="19"/>
  <c r="AS652" i="19"/>
  <c r="AS653" i="19"/>
  <c r="AS654" i="19"/>
  <c r="AS655" i="19"/>
  <c r="AS656" i="19"/>
  <c r="AS657" i="19"/>
  <c r="AS658" i="19"/>
  <c r="AS659" i="19"/>
  <c r="AS660" i="19"/>
  <c r="AS661" i="19"/>
  <c r="AS662" i="19"/>
  <c r="AS663" i="19"/>
  <c r="AS664" i="19"/>
  <c r="AS665" i="19"/>
  <c r="AS666" i="19"/>
  <c r="AS667" i="19"/>
  <c r="AS668" i="19"/>
  <c r="AS669" i="19"/>
  <c r="AS670" i="19"/>
  <c r="AS671" i="19"/>
  <c r="AS672" i="19"/>
  <c r="AS673" i="19"/>
  <c r="AS674" i="19"/>
  <c r="AS675" i="19"/>
  <c r="AS676" i="19"/>
  <c r="AS677" i="19"/>
  <c r="AS678" i="19"/>
  <c r="AS679" i="19"/>
  <c r="AS680" i="19"/>
  <c r="AS681" i="19"/>
  <c r="AS682" i="19"/>
  <c r="AS683" i="19"/>
  <c r="AS684" i="19"/>
  <c r="AS685" i="19"/>
  <c r="AS686" i="19"/>
  <c r="AS687" i="19"/>
  <c r="AS688" i="19"/>
  <c r="AS689" i="19"/>
  <c r="AS690" i="19"/>
  <c r="AS691" i="19"/>
  <c r="AS692" i="19"/>
  <c r="AS693" i="19"/>
  <c r="AS694" i="19"/>
  <c r="AS695" i="19"/>
  <c r="AS696" i="19"/>
  <c r="AS697" i="19"/>
  <c r="AS698" i="19"/>
  <c r="AS699" i="19"/>
  <c r="AS700" i="19"/>
  <c r="AS701" i="19"/>
  <c r="AS702" i="19"/>
  <c r="AS703" i="19"/>
  <c r="AS704" i="19"/>
  <c r="AS705" i="19"/>
  <c r="AS706" i="19"/>
  <c r="AS707" i="19"/>
  <c r="AS708" i="19"/>
  <c r="AS709" i="19"/>
  <c r="AS710" i="19"/>
  <c r="AS711" i="19"/>
  <c r="AS712" i="19"/>
  <c r="AS713" i="19"/>
  <c r="AS714" i="19"/>
  <c r="AS715" i="19"/>
  <c r="AS716" i="19"/>
  <c r="AS717" i="19"/>
  <c r="AS718" i="19"/>
  <c r="AS719" i="19"/>
  <c r="AS720" i="19"/>
  <c r="AS721" i="19"/>
  <c r="AS722" i="19"/>
  <c r="AS723" i="19"/>
  <c r="AS724" i="19"/>
  <c r="AS725" i="19"/>
  <c r="AS726" i="19"/>
  <c r="AS727" i="19"/>
  <c r="AS728" i="19"/>
  <c r="AS729" i="19"/>
  <c r="AS730" i="19"/>
  <c r="AS731" i="19"/>
  <c r="AS732" i="19"/>
  <c r="AS733" i="19"/>
  <c r="AS734" i="19"/>
  <c r="AS735" i="19"/>
  <c r="AS736" i="19"/>
  <c r="AS737" i="19"/>
  <c r="AS738" i="19"/>
  <c r="AS739" i="19"/>
  <c r="AS740" i="19"/>
  <c r="AS741" i="19"/>
  <c r="AS742" i="19"/>
  <c r="AS743" i="19"/>
  <c r="AS744" i="19"/>
  <c r="AS745" i="19"/>
  <c r="AS746" i="19"/>
  <c r="AS747" i="19"/>
  <c r="AS748" i="19"/>
  <c r="AS749" i="19"/>
  <c r="AS750" i="19"/>
  <c r="AS751" i="19"/>
  <c r="AS752" i="19"/>
  <c r="AS753" i="19"/>
  <c r="AS754" i="19"/>
  <c r="AS455" i="19"/>
  <c r="AS756" i="19"/>
  <c r="AS757" i="19"/>
  <c r="AS758" i="19"/>
  <c r="AS759" i="19"/>
  <c r="AS760" i="19"/>
  <c r="AS761" i="19"/>
  <c r="AS762" i="19"/>
  <c r="AS763" i="19"/>
  <c r="AS764" i="19"/>
  <c r="AS765" i="19"/>
  <c r="AS766" i="19"/>
  <c r="AS767" i="19"/>
  <c r="AS768" i="19"/>
  <c r="AS769" i="19"/>
  <c r="AS770" i="19"/>
  <c r="AS771" i="19"/>
  <c r="AS772" i="19"/>
  <c r="AS773" i="19"/>
  <c r="AS774" i="19"/>
  <c r="AS775" i="19"/>
  <c r="AS776" i="19"/>
  <c r="AS777" i="19"/>
  <c r="AS778" i="19"/>
  <c r="AS779" i="19"/>
  <c r="AS780" i="19"/>
  <c r="AS781" i="19"/>
  <c r="AS782" i="19"/>
  <c r="AS783" i="19"/>
  <c r="AS784" i="19"/>
  <c r="AS785" i="19"/>
  <c r="AS786" i="19"/>
  <c r="AS787" i="19"/>
  <c r="AS788" i="19"/>
  <c r="AS789" i="19"/>
  <c r="AS790" i="19"/>
  <c r="AS791" i="19"/>
  <c r="AS792" i="19"/>
  <c r="AS793" i="19"/>
  <c r="AS794" i="19"/>
  <c r="AS795" i="19"/>
  <c r="AS796" i="19"/>
  <c r="AS797" i="19"/>
  <c r="AS798" i="19"/>
  <c r="AS799" i="19"/>
  <c r="AS800" i="19"/>
  <c r="AS801" i="19"/>
  <c r="AS802" i="19"/>
  <c r="AS803" i="19"/>
  <c r="AS804" i="19"/>
  <c r="AS805" i="19"/>
  <c r="AS806" i="19"/>
  <c r="AS807" i="19"/>
  <c r="AS808" i="19"/>
  <c r="AS809" i="19"/>
  <c r="AS810" i="19"/>
  <c r="AS811" i="19"/>
  <c r="AS812" i="19"/>
  <c r="AS813" i="19"/>
  <c r="AS814" i="19"/>
  <c r="AS815" i="19"/>
  <c r="AS816" i="19"/>
  <c r="AS817" i="19"/>
  <c r="AS818" i="19"/>
  <c r="AS819" i="19"/>
  <c r="AS820" i="19"/>
  <c r="AS821" i="19"/>
  <c r="AS822" i="19"/>
  <c r="AS823" i="19"/>
  <c r="AS824" i="19"/>
  <c r="AS825" i="19"/>
  <c r="AS826" i="19"/>
  <c r="AS827" i="19"/>
  <c r="AS828" i="19"/>
  <c r="AS829" i="19"/>
  <c r="AS830" i="19"/>
  <c r="AS831" i="19"/>
  <c r="AS832" i="19"/>
  <c r="AS833" i="19"/>
  <c r="AS834" i="19"/>
  <c r="AS835" i="19"/>
  <c r="AS836" i="19"/>
  <c r="AS837" i="19"/>
  <c r="AS838" i="19"/>
  <c r="AS839" i="19"/>
  <c r="AS840" i="19"/>
  <c r="AS841" i="19"/>
  <c r="AS842" i="19"/>
  <c r="AS843" i="19"/>
  <c r="AS844" i="19"/>
  <c r="AS845" i="19"/>
  <c r="AS846" i="19"/>
  <c r="AS847" i="19"/>
  <c r="AS848" i="19"/>
  <c r="AS849" i="19"/>
  <c r="AS850" i="19"/>
  <c r="AS851" i="19"/>
  <c r="AS852" i="19"/>
  <c r="AS853" i="19"/>
  <c r="AS854" i="19"/>
  <c r="AS855" i="19"/>
  <c r="AS856" i="19"/>
  <c r="AS857" i="19"/>
  <c r="AS858" i="19"/>
  <c r="AS859" i="19"/>
  <c r="AS860" i="19"/>
  <c r="AS861" i="19"/>
  <c r="AS862" i="19"/>
  <c r="AS863" i="19"/>
  <c r="AS864" i="19"/>
  <c r="AS865" i="19"/>
  <c r="AS866" i="19"/>
  <c r="AS867" i="19"/>
  <c r="AS868" i="19"/>
  <c r="AS869" i="19"/>
  <c r="AS870" i="19"/>
  <c r="AS871" i="19"/>
  <c r="AS872" i="19"/>
  <c r="AS873" i="19"/>
  <c r="AS874" i="19"/>
  <c r="AS875" i="19"/>
  <c r="AS876" i="19"/>
  <c r="AS877" i="19"/>
  <c r="AS878" i="19"/>
  <c r="AS879" i="19"/>
  <c r="AS880" i="19"/>
  <c r="AS881" i="19"/>
  <c r="AS882" i="19"/>
  <c r="AS883" i="19"/>
  <c r="AS884" i="19"/>
  <c r="AS885" i="19"/>
  <c r="AS886" i="19"/>
  <c r="AS887" i="19"/>
  <c r="AS888" i="19"/>
  <c r="AS889" i="19"/>
  <c r="AS890" i="19"/>
  <c r="AS891" i="19"/>
  <c r="AS892" i="19"/>
  <c r="AS893" i="19"/>
  <c r="AS894" i="19"/>
  <c r="AS895" i="19"/>
  <c r="AS896" i="19"/>
  <c r="AS897" i="19"/>
  <c r="AS898" i="19"/>
  <c r="AS899" i="19"/>
  <c r="AS900" i="19"/>
  <c r="AS901" i="19"/>
  <c r="AS902" i="19"/>
  <c r="AS903" i="19"/>
  <c r="AS904" i="19"/>
  <c r="AS905" i="19"/>
  <c r="AS906" i="19"/>
  <c r="AS907" i="19"/>
  <c r="AS908" i="19"/>
  <c r="AS909" i="19"/>
  <c r="AS910" i="19"/>
  <c r="AS911" i="19"/>
  <c r="AS912" i="19"/>
  <c r="AS913" i="19"/>
  <c r="AS914" i="19"/>
  <c r="AS915" i="19"/>
  <c r="AS916" i="19"/>
  <c r="AS917" i="19"/>
  <c r="AS918" i="19"/>
  <c r="AS919" i="19"/>
  <c r="AS920" i="19"/>
  <c r="AS921" i="19"/>
  <c r="AS922" i="19"/>
  <c r="AS923" i="19"/>
  <c r="AS924" i="19"/>
  <c r="AS925" i="19"/>
  <c r="AS926" i="19"/>
  <c r="AS927" i="19"/>
  <c r="AS928" i="19"/>
  <c r="AS929" i="19"/>
  <c r="AS930" i="19"/>
  <c r="AS931" i="19"/>
  <c r="AS932" i="19"/>
  <c r="AS933" i="19"/>
  <c r="AS934" i="19"/>
  <c r="AS935" i="19"/>
  <c r="AS936" i="19"/>
  <c r="AS937" i="19"/>
  <c r="AS938" i="19"/>
  <c r="AS939" i="19"/>
  <c r="AS940" i="19"/>
  <c r="AS941" i="19"/>
  <c r="AS942" i="19"/>
  <c r="AS943" i="19"/>
  <c r="AS944" i="19"/>
  <c r="AS945" i="19"/>
  <c r="AS946" i="19"/>
  <c r="AR4" i="19"/>
  <c r="AR5" i="19"/>
  <c r="AR345" i="19"/>
  <c r="AR7" i="19"/>
  <c r="AR8" i="19"/>
  <c r="AR9" i="19"/>
  <c r="AR10" i="19"/>
  <c r="AR11" i="19"/>
  <c r="AR12" i="19"/>
  <c r="AR13" i="19"/>
  <c r="AR14" i="19"/>
  <c r="AR15" i="19"/>
  <c r="AR16" i="19"/>
  <c r="AR17" i="19"/>
  <c r="AR18" i="19"/>
  <c r="AR19" i="19"/>
  <c r="AR20" i="19"/>
  <c r="AR21" i="19"/>
  <c r="AR22" i="19"/>
  <c r="AR23" i="19"/>
  <c r="AR24" i="19"/>
  <c r="AR25" i="19"/>
  <c r="AR26" i="19"/>
  <c r="AR27" i="19"/>
  <c r="AR28" i="19"/>
  <c r="AR29" i="19"/>
  <c r="AR30" i="19"/>
  <c r="AR31" i="19"/>
  <c r="AR539" i="19"/>
  <c r="AR33" i="19"/>
  <c r="AR34" i="19"/>
  <c r="AR35" i="19"/>
  <c r="AR36" i="19"/>
  <c r="AR37" i="19"/>
  <c r="AR38" i="19"/>
  <c r="AR39" i="19"/>
  <c r="AR40" i="19"/>
  <c r="AR41" i="19"/>
  <c r="AR42" i="19"/>
  <c r="AR43" i="19"/>
  <c r="AR44" i="19"/>
  <c r="AR45" i="19"/>
  <c r="AR46" i="19"/>
  <c r="AR47" i="19"/>
  <c r="AR48" i="19"/>
  <c r="AR49" i="19"/>
  <c r="AR50" i="19"/>
  <c r="AR51" i="19"/>
  <c r="AR52" i="19"/>
  <c r="AR53"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7" i="19"/>
  <c r="AR98" i="19"/>
  <c r="AR99" i="19"/>
  <c r="AR100" i="19"/>
  <c r="AR101" i="19"/>
  <c r="AR102" i="19"/>
  <c r="AR103" i="19"/>
  <c r="AR104" i="19"/>
  <c r="AR105" i="19"/>
  <c r="AR106" i="19"/>
  <c r="AR454" i="19"/>
  <c r="AR108" i="19"/>
  <c r="AR109" i="19"/>
  <c r="AR110" i="19"/>
  <c r="AR111" i="19"/>
  <c r="AR112" i="19"/>
  <c r="AR113" i="19"/>
  <c r="AR114" i="19"/>
  <c r="AR115" i="19"/>
  <c r="AR116" i="19"/>
  <c r="AR117" i="19"/>
  <c r="AR118" i="19"/>
  <c r="AR119" i="19"/>
  <c r="AR120" i="19"/>
  <c r="AR121" i="19"/>
  <c r="AR122" i="19"/>
  <c r="AR123" i="19"/>
  <c r="AR124" i="19"/>
  <c r="AR125" i="19"/>
  <c r="AR126" i="19"/>
  <c r="AR127" i="19"/>
  <c r="AR128" i="19"/>
  <c r="AR129" i="19"/>
  <c r="AR130" i="19"/>
  <c r="AR131" i="19"/>
  <c r="AR132" i="19"/>
  <c r="AR133" i="19"/>
  <c r="AR134" i="19"/>
  <c r="AR135" i="19"/>
  <c r="AR136" i="19"/>
  <c r="AR137" i="19"/>
  <c r="AR138" i="19"/>
  <c r="AR139" i="19"/>
  <c r="AR140" i="19"/>
  <c r="AR141" i="19"/>
  <c r="AR142" i="19"/>
  <c r="AR143" i="19"/>
  <c r="AR144" i="19"/>
  <c r="AR145" i="19"/>
  <c r="AR146" i="19"/>
  <c r="AR147" i="19"/>
  <c r="AR148" i="19"/>
  <c r="AR149" i="19"/>
  <c r="AR150" i="19"/>
  <c r="AR151" i="19"/>
  <c r="AR152" i="19"/>
  <c r="AR153" i="19"/>
  <c r="AR154" i="19"/>
  <c r="AR155" i="19"/>
  <c r="AR156" i="19"/>
  <c r="AR157" i="19"/>
  <c r="AR158" i="19"/>
  <c r="AR159" i="19"/>
  <c r="AR160" i="19"/>
  <c r="AR161" i="19"/>
  <c r="AR162" i="19"/>
  <c r="AR163" i="19"/>
  <c r="AR164" i="19"/>
  <c r="AR165" i="19"/>
  <c r="AR166" i="19"/>
  <c r="AR167" i="19"/>
  <c r="AR168" i="19"/>
  <c r="AR169" i="19"/>
  <c r="AR170" i="19"/>
  <c r="AR171" i="19"/>
  <c r="AR172" i="19"/>
  <c r="AR173" i="19"/>
  <c r="AR174" i="19"/>
  <c r="AR175" i="19"/>
  <c r="AR176" i="19"/>
  <c r="AR177" i="19"/>
  <c r="AR178" i="19"/>
  <c r="AR179" i="19"/>
  <c r="AR180" i="19"/>
  <c r="AR181" i="19"/>
  <c r="AR182" i="19"/>
  <c r="AR183" i="19"/>
  <c r="AR184" i="19"/>
  <c r="AR185" i="19"/>
  <c r="AR186" i="19"/>
  <c r="AR187" i="19"/>
  <c r="AR188" i="19"/>
  <c r="AR189" i="19"/>
  <c r="AR190" i="19"/>
  <c r="AR191" i="19"/>
  <c r="AR192" i="19"/>
  <c r="AR193" i="19"/>
  <c r="AR194" i="19"/>
  <c r="AR195" i="19"/>
  <c r="AR196" i="19"/>
  <c r="AR197" i="19"/>
  <c r="AR198" i="19"/>
  <c r="AR199" i="19"/>
  <c r="AR200" i="19"/>
  <c r="AR201" i="19"/>
  <c r="AR202" i="19"/>
  <c r="AR203" i="19"/>
  <c r="AR204" i="19"/>
  <c r="AR205" i="19"/>
  <c r="AR206" i="19"/>
  <c r="AR207" i="19"/>
  <c r="AR208" i="19"/>
  <c r="AR209" i="19"/>
  <c r="AR6" i="19"/>
  <c r="AR211" i="19"/>
  <c r="AR212" i="19"/>
  <c r="AR213" i="19"/>
  <c r="AR214" i="19"/>
  <c r="AR215" i="19"/>
  <c r="AR216" i="19"/>
  <c r="AR217" i="19"/>
  <c r="AR218" i="19"/>
  <c r="AR219" i="19"/>
  <c r="AR220" i="19"/>
  <c r="AR221" i="19"/>
  <c r="AR222" i="19"/>
  <c r="AR223" i="19"/>
  <c r="AR252" i="19"/>
  <c r="AR225" i="19"/>
  <c r="AR226" i="19"/>
  <c r="AR227" i="19"/>
  <c r="AR228" i="19"/>
  <c r="AR229" i="19"/>
  <c r="AR230" i="19"/>
  <c r="AR231" i="19"/>
  <c r="AR232" i="19"/>
  <c r="AR233" i="19"/>
  <c r="AR234" i="19"/>
  <c r="AR235" i="19"/>
  <c r="AR236" i="19"/>
  <c r="AR237" i="19"/>
  <c r="AR238" i="19"/>
  <c r="AR239" i="19"/>
  <c r="AR240" i="19"/>
  <c r="AR241" i="19"/>
  <c r="AR242" i="19"/>
  <c r="AR243" i="19"/>
  <c r="AR244" i="19"/>
  <c r="AR245" i="19"/>
  <c r="AR246" i="19"/>
  <c r="AR247" i="19"/>
  <c r="AR248" i="19"/>
  <c r="AR249" i="19"/>
  <c r="AR250" i="19"/>
  <c r="AR251" i="19"/>
  <c r="AR32" i="19"/>
  <c r="AR253" i="19"/>
  <c r="AR254" i="19"/>
  <c r="AR255" i="19"/>
  <c r="AR256" i="19"/>
  <c r="AR257" i="19"/>
  <c r="AR258" i="19"/>
  <c r="AR107" i="19"/>
  <c r="AR260" i="19"/>
  <c r="AR261" i="19"/>
  <c r="AR262" i="19"/>
  <c r="AR263" i="19"/>
  <c r="AR264" i="19"/>
  <c r="AR265" i="19"/>
  <c r="AR266" i="19"/>
  <c r="AR267" i="19"/>
  <c r="AR268" i="19"/>
  <c r="AR269" i="19"/>
  <c r="AR270" i="19"/>
  <c r="AR271" i="19"/>
  <c r="AR272" i="19"/>
  <c r="AR273" i="19"/>
  <c r="AR274" i="19"/>
  <c r="AR275" i="19"/>
  <c r="AR276" i="19"/>
  <c r="AR277" i="19"/>
  <c r="AR278" i="19"/>
  <c r="AR279" i="19"/>
  <c r="AR280" i="19"/>
  <c r="AR281" i="19"/>
  <c r="AR282" i="19"/>
  <c r="AR283" i="19"/>
  <c r="AR284" i="19"/>
  <c r="AR285" i="19"/>
  <c r="AR286" i="19"/>
  <c r="AR287" i="19"/>
  <c r="AR288" i="19"/>
  <c r="AR289" i="19"/>
  <c r="AR290" i="19"/>
  <c r="AR291" i="19"/>
  <c r="AR292" i="19"/>
  <c r="AR293" i="19"/>
  <c r="AR294" i="19"/>
  <c r="AR295" i="19"/>
  <c r="AR296" i="19"/>
  <c r="AR297" i="19"/>
  <c r="AR298" i="19"/>
  <c r="AR299" i="19"/>
  <c r="AR300" i="19"/>
  <c r="AR301" i="19"/>
  <c r="AR302" i="19"/>
  <c r="AR303" i="19"/>
  <c r="AR304" i="19"/>
  <c r="AR305" i="19"/>
  <c r="AR306" i="19"/>
  <c r="AR307" i="19"/>
  <c r="AR308" i="19"/>
  <c r="AR309" i="19"/>
  <c r="AR310" i="19"/>
  <c r="AR311" i="19"/>
  <c r="AR312" i="19"/>
  <c r="AR210" i="19"/>
  <c r="AR314" i="19"/>
  <c r="AR315" i="19"/>
  <c r="AR316" i="19"/>
  <c r="AR317" i="19"/>
  <c r="AR318" i="19"/>
  <c r="AR319" i="19"/>
  <c r="AR320" i="19"/>
  <c r="AR321" i="19"/>
  <c r="AR322" i="19"/>
  <c r="AR323" i="19"/>
  <c r="AR324" i="19"/>
  <c r="AR325" i="19"/>
  <c r="AR326" i="19"/>
  <c r="AR327" i="19"/>
  <c r="AR328" i="19"/>
  <c r="AR329" i="19"/>
  <c r="AR330" i="19"/>
  <c r="AR331" i="19"/>
  <c r="AR332" i="19"/>
  <c r="AR333" i="19"/>
  <c r="AR334" i="19"/>
  <c r="AR335" i="19"/>
  <c r="AR336" i="19"/>
  <c r="AR337" i="19"/>
  <c r="AR338" i="19"/>
  <c r="AR339" i="19"/>
  <c r="AR340" i="19"/>
  <c r="AR341" i="19"/>
  <c r="AR342" i="19"/>
  <c r="AR343" i="19"/>
  <c r="AR344" i="19"/>
  <c r="AR224" i="19"/>
  <c r="AR346" i="19"/>
  <c r="AR347" i="19"/>
  <c r="AR348" i="19"/>
  <c r="AR349" i="19"/>
  <c r="AR350" i="19"/>
  <c r="AR351" i="19"/>
  <c r="AR352" i="19"/>
  <c r="AR353" i="19"/>
  <c r="AR354" i="19"/>
  <c r="AR355" i="19"/>
  <c r="AR356" i="19"/>
  <c r="AR357" i="19"/>
  <c r="AR358" i="19"/>
  <c r="AR359" i="19"/>
  <c r="AR360" i="19"/>
  <c r="AR361" i="19"/>
  <c r="AR362" i="19"/>
  <c r="AR363" i="19"/>
  <c r="AR364" i="19"/>
  <c r="AR365" i="19"/>
  <c r="AR366" i="19"/>
  <c r="AR367" i="19"/>
  <c r="AR368" i="19"/>
  <c r="AR369" i="19"/>
  <c r="AR370" i="19"/>
  <c r="AR371" i="19"/>
  <c r="AR372" i="19"/>
  <c r="AR373" i="19"/>
  <c r="AR374" i="19"/>
  <c r="AR375" i="19"/>
  <c r="AR376" i="19"/>
  <c r="AR377" i="19"/>
  <c r="AR378" i="19"/>
  <c r="AR379" i="19"/>
  <c r="AR380" i="19"/>
  <c r="AR381" i="19"/>
  <c r="AR382" i="19"/>
  <c r="AR383" i="19"/>
  <c r="AR384" i="19"/>
  <c r="AR385" i="19"/>
  <c r="AR386" i="19"/>
  <c r="AR387" i="19"/>
  <c r="AR388" i="19"/>
  <c r="AR389" i="19"/>
  <c r="AR390" i="19"/>
  <c r="AR391" i="19"/>
  <c r="AR392" i="19"/>
  <c r="AR393" i="19"/>
  <c r="AR394" i="19"/>
  <c r="AR395" i="19"/>
  <c r="AR396" i="19"/>
  <c r="AR397" i="19"/>
  <c r="AR398" i="19"/>
  <c r="AR399" i="19"/>
  <c r="AR400" i="19"/>
  <c r="AR401" i="19"/>
  <c r="AR402" i="19"/>
  <c r="AR403" i="19"/>
  <c r="AR404" i="19"/>
  <c r="AR405" i="19"/>
  <c r="AR406" i="19"/>
  <c r="AR407" i="19"/>
  <c r="AR408" i="19"/>
  <c r="AR409" i="19"/>
  <c r="AR410" i="19"/>
  <c r="AR411" i="19"/>
  <c r="AR412" i="19"/>
  <c r="AR413" i="19"/>
  <c r="AR414" i="19"/>
  <c r="AR415" i="19"/>
  <c r="AR416" i="19"/>
  <c r="AR417" i="19"/>
  <c r="AR418" i="19"/>
  <c r="AR419" i="19"/>
  <c r="AR420" i="19"/>
  <c r="AR421" i="19"/>
  <c r="AR422" i="19"/>
  <c r="AR423" i="19"/>
  <c r="AR424" i="19"/>
  <c r="AR425" i="19"/>
  <c r="AR426" i="19"/>
  <c r="AR427" i="19"/>
  <c r="AR428" i="19"/>
  <c r="AR429" i="19"/>
  <c r="AR430" i="19"/>
  <c r="AR431" i="19"/>
  <c r="AR432" i="19"/>
  <c r="AR433" i="19"/>
  <c r="AR434" i="19"/>
  <c r="AR435" i="19"/>
  <c r="AR436" i="19"/>
  <c r="AR437" i="19"/>
  <c r="AR438" i="19"/>
  <c r="AR439" i="19"/>
  <c r="AR440" i="19"/>
  <c r="AR441" i="19"/>
  <c r="AR442" i="19"/>
  <c r="AR443" i="19"/>
  <c r="AR444" i="19"/>
  <c r="AR445" i="19"/>
  <c r="AR446" i="19"/>
  <c r="AR447" i="19"/>
  <c r="AR448" i="19"/>
  <c r="AR449" i="19"/>
  <c r="AR450" i="19"/>
  <c r="AR451" i="19"/>
  <c r="AR452" i="19"/>
  <c r="AR453" i="19"/>
  <c r="AR259" i="19"/>
  <c r="AR313" i="19"/>
  <c r="AR456" i="19"/>
  <c r="AR457" i="19"/>
  <c r="AR458" i="19"/>
  <c r="AR459" i="19"/>
  <c r="AR460" i="19"/>
  <c r="AR461" i="19"/>
  <c r="AR462" i="19"/>
  <c r="AR463" i="19"/>
  <c r="AR464" i="19"/>
  <c r="AR465" i="19"/>
  <c r="AR466" i="19"/>
  <c r="AR467" i="19"/>
  <c r="AR468" i="19"/>
  <c r="AR469" i="19"/>
  <c r="AR470" i="19"/>
  <c r="AR471" i="19"/>
  <c r="AR472" i="19"/>
  <c r="AR473" i="19"/>
  <c r="AR474" i="19"/>
  <c r="AR475" i="19"/>
  <c r="AR476" i="19"/>
  <c r="AR477" i="19"/>
  <c r="AR478" i="19"/>
  <c r="AR479" i="19"/>
  <c r="AR480" i="19"/>
  <c r="AR481" i="19"/>
  <c r="AR482" i="19"/>
  <c r="AR483" i="19"/>
  <c r="AR484" i="19"/>
  <c r="AR485" i="19"/>
  <c r="AR486" i="19"/>
  <c r="AR487" i="19"/>
  <c r="AR488" i="19"/>
  <c r="AR489" i="19"/>
  <c r="AR490" i="19"/>
  <c r="AR491" i="19"/>
  <c r="AR492" i="19"/>
  <c r="AR493" i="19"/>
  <c r="AR494" i="19"/>
  <c r="AR495" i="19"/>
  <c r="AR496" i="19"/>
  <c r="AR497" i="19"/>
  <c r="AR498" i="19"/>
  <c r="AR499" i="19"/>
  <c r="AR500" i="19"/>
  <c r="AR501" i="19"/>
  <c r="AR502" i="19"/>
  <c r="AR503" i="19"/>
  <c r="AR504" i="19"/>
  <c r="AR505" i="19"/>
  <c r="AR506" i="19"/>
  <c r="AR507" i="19"/>
  <c r="AR508" i="19"/>
  <c r="AR509" i="19"/>
  <c r="AR510" i="19"/>
  <c r="AR511" i="19"/>
  <c r="AR512" i="19"/>
  <c r="AR513" i="19"/>
  <c r="AR514" i="19"/>
  <c r="AR515" i="19"/>
  <c r="AR516" i="19"/>
  <c r="AR517" i="19"/>
  <c r="AR518" i="19"/>
  <c r="AR519" i="19"/>
  <c r="AR520" i="19"/>
  <c r="AR521" i="19"/>
  <c r="AR522" i="19"/>
  <c r="AR523" i="19"/>
  <c r="AR524" i="19"/>
  <c r="AR525" i="19"/>
  <c r="AR526" i="19"/>
  <c r="AR527" i="19"/>
  <c r="AR528" i="19"/>
  <c r="AR529" i="19"/>
  <c r="AR530" i="19"/>
  <c r="AR531" i="19"/>
  <c r="AR532" i="19"/>
  <c r="AR533" i="19"/>
  <c r="AR534" i="19"/>
  <c r="AR535" i="19"/>
  <c r="AR536" i="19"/>
  <c r="AR537" i="19"/>
  <c r="AR538" i="19"/>
  <c r="AR755" i="19"/>
  <c r="AR540" i="19"/>
  <c r="AR541" i="19"/>
  <c r="AR542" i="19"/>
  <c r="AR543" i="19"/>
  <c r="AR544" i="19"/>
  <c r="AR545" i="19"/>
  <c r="AR546" i="19"/>
  <c r="AR547" i="19"/>
  <c r="AR548" i="19"/>
  <c r="AR549" i="19"/>
  <c r="AR550" i="19"/>
  <c r="AR551" i="19"/>
  <c r="AR552" i="19"/>
  <c r="AR553" i="19"/>
  <c r="AR554" i="19"/>
  <c r="AR555" i="19"/>
  <c r="AR556" i="19"/>
  <c r="AR557" i="19"/>
  <c r="AR558" i="19"/>
  <c r="AR559" i="19"/>
  <c r="AR560" i="19"/>
  <c r="AR561" i="19"/>
  <c r="AR562" i="19"/>
  <c r="AR563" i="19"/>
  <c r="AR564" i="19"/>
  <c r="AR565" i="19"/>
  <c r="AR566" i="19"/>
  <c r="AR567" i="19"/>
  <c r="AR568" i="19"/>
  <c r="AR569" i="19"/>
  <c r="AR570" i="19"/>
  <c r="AR571" i="19"/>
  <c r="AR572" i="19"/>
  <c r="AR573" i="19"/>
  <c r="AR574" i="19"/>
  <c r="AR575" i="19"/>
  <c r="AR576" i="19"/>
  <c r="AR577" i="19"/>
  <c r="AR578" i="19"/>
  <c r="AR579" i="19"/>
  <c r="AR580" i="19"/>
  <c r="AR581" i="19"/>
  <c r="AR582" i="19"/>
  <c r="AR583" i="19"/>
  <c r="AR584" i="19"/>
  <c r="AR585" i="19"/>
  <c r="AR586" i="19"/>
  <c r="AR587" i="19"/>
  <c r="AR588" i="19"/>
  <c r="AR589" i="19"/>
  <c r="AR590" i="19"/>
  <c r="AR591" i="19"/>
  <c r="AR592" i="19"/>
  <c r="AR593" i="19"/>
  <c r="AR594" i="19"/>
  <c r="AR595" i="19"/>
  <c r="AR596" i="19"/>
  <c r="AR597" i="19"/>
  <c r="AR598" i="19"/>
  <c r="AR599" i="19"/>
  <c r="AR600" i="19"/>
  <c r="AR601" i="19"/>
  <c r="AR602" i="19"/>
  <c r="AR603" i="19"/>
  <c r="AR604" i="19"/>
  <c r="AR605" i="19"/>
  <c r="AR606" i="19"/>
  <c r="AR607" i="19"/>
  <c r="AR608" i="19"/>
  <c r="AR609" i="19"/>
  <c r="AR610" i="19"/>
  <c r="AR611" i="19"/>
  <c r="AR612" i="19"/>
  <c r="AR613" i="19"/>
  <c r="AR614" i="19"/>
  <c r="AR615" i="19"/>
  <c r="AR616" i="19"/>
  <c r="AR617" i="19"/>
  <c r="AR618" i="19"/>
  <c r="AR619" i="19"/>
  <c r="AR620" i="19"/>
  <c r="AR621" i="19"/>
  <c r="AR622" i="19"/>
  <c r="AR623" i="19"/>
  <c r="AR624" i="19"/>
  <c r="AR625" i="19"/>
  <c r="AR626" i="19"/>
  <c r="AR627" i="19"/>
  <c r="AR628" i="19"/>
  <c r="AR629" i="19"/>
  <c r="AR630" i="19"/>
  <c r="AR631" i="19"/>
  <c r="AR632" i="19"/>
  <c r="AR633" i="19"/>
  <c r="AR634" i="19"/>
  <c r="AR635" i="19"/>
  <c r="AR636" i="19"/>
  <c r="AR637" i="19"/>
  <c r="AR638" i="19"/>
  <c r="AR639" i="19"/>
  <c r="AR640" i="19"/>
  <c r="AR641" i="19"/>
  <c r="AR642" i="19"/>
  <c r="AR643" i="19"/>
  <c r="AR644" i="19"/>
  <c r="AR645" i="19"/>
  <c r="AR646" i="19"/>
  <c r="AR647" i="19"/>
  <c r="AR648" i="19"/>
  <c r="AR649" i="19"/>
  <c r="AR650" i="19"/>
  <c r="AR651" i="19"/>
  <c r="AR652" i="19"/>
  <c r="AR653" i="19"/>
  <c r="AR654" i="19"/>
  <c r="AR655" i="19"/>
  <c r="AR656" i="19"/>
  <c r="AR657" i="19"/>
  <c r="AR658" i="19"/>
  <c r="AR659" i="19"/>
  <c r="AR660" i="19"/>
  <c r="AR661" i="19"/>
  <c r="AR662" i="19"/>
  <c r="AR663" i="19"/>
  <c r="AR664" i="19"/>
  <c r="AR665" i="19"/>
  <c r="AR666" i="19"/>
  <c r="AR667" i="19"/>
  <c r="AR668" i="19"/>
  <c r="AR669" i="19"/>
  <c r="AR670" i="19"/>
  <c r="AR671" i="19"/>
  <c r="AR672" i="19"/>
  <c r="AR673" i="19"/>
  <c r="AR674" i="19"/>
  <c r="AR675" i="19"/>
  <c r="AR676" i="19"/>
  <c r="AR677" i="19"/>
  <c r="AR678" i="19"/>
  <c r="AR679" i="19"/>
  <c r="AR680" i="19"/>
  <c r="AR681" i="19"/>
  <c r="AR682" i="19"/>
  <c r="AR683" i="19"/>
  <c r="AR684" i="19"/>
  <c r="AR685" i="19"/>
  <c r="AR686" i="19"/>
  <c r="AR687" i="19"/>
  <c r="AR688" i="19"/>
  <c r="AR689" i="19"/>
  <c r="AR690" i="19"/>
  <c r="AR691" i="19"/>
  <c r="AR692" i="19"/>
  <c r="AR693" i="19"/>
  <c r="AR694" i="19"/>
  <c r="AR695" i="19"/>
  <c r="AR696" i="19"/>
  <c r="AR697" i="19"/>
  <c r="AR698" i="19"/>
  <c r="AR699" i="19"/>
  <c r="AR700" i="19"/>
  <c r="AR701" i="19"/>
  <c r="AR702" i="19"/>
  <c r="AR703" i="19"/>
  <c r="AR704" i="19"/>
  <c r="AR705" i="19"/>
  <c r="AR706" i="19"/>
  <c r="AR707" i="19"/>
  <c r="AR708" i="19"/>
  <c r="AR709" i="19"/>
  <c r="AR710" i="19"/>
  <c r="AR711" i="19"/>
  <c r="AR712" i="19"/>
  <c r="AR713" i="19"/>
  <c r="AR714" i="19"/>
  <c r="AR715" i="19"/>
  <c r="AR716" i="19"/>
  <c r="AR717" i="19"/>
  <c r="AR718" i="19"/>
  <c r="AR719" i="19"/>
  <c r="AR720" i="19"/>
  <c r="AR721" i="19"/>
  <c r="AR722" i="19"/>
  <c r="AR723" i="19"/>
  <c r="AR724" i="19"/>
  <c r="AR725" i="19"/>
  <c r="AR726" i="19"/>
  <c r="AR727" i="19"/>
  <c r="AR728" i="19"/>
  <c r="AR729" i="19"/>
  <c r="AR730" i="19"/>
  <c r="AR731" i="19"/>
  <c r="AR732" i="19"/>
  <c r="AR733" i="19"/>
  <c r="AR734" i="19"/>
  <c r="AR735" i="19"/>
  <c r="AR736" i="19"/>
  <c r="AR737" i="19"/>
  <c r="AR738" i="19"/>
  <c r="AR739" i="19"/>
  <c r="AR740" i="19"/>
  <c r="AR741" i="19"/>
  <c r="AR742" i="19"/>
  <c r="AR743" i="19"/>
  <c r="AR744" i="19"/>
  <c r="AR745" i="19"/>
  <c r="AR746" i="19"/>
  <c r="AR747" i="19"/>
  <c r="AR748" i="19"/>
  <c r="AR749" i="19"/>
  <c r="AR750" i="19"/>
  <c r="AR751" i="19"/>
  <c r="AR752" i="19"/>
  <c r="AR753" i="19"/>
  <c r="AR754" i="19"/>
  <c r="AR455" i="19"/>
  <c r="AR756" i="19"/>
  <c r="AR757" i="19"/>
  <c r="AR758" i="19"/>
  <c r="AR759" i="19"/>
  <c r="AR760" i="19"/>
  <c r="AR761" i="19"/>
  <c r="AR762" i="19"/>
  <c r="AR763" i="19"/>
  <c r="AR764" i="19"/>
  <c r="AR765" i="19"/>
  <c r="AR766" i="19"/>
  <c r="AR767" i="19"/>
  <c r="AR768" i="19"/>
  <c r="AR769" i="19"/>
  <c r="AR770" i="19"/>
  <c r="AR771" i="19"/>
  <c r="AR772" i="19"/>
  <c r="AR773" i="19"/>
  <c r="AR774" i="19"/>
  <c r="AR775" i="19"/>
  <c r="AR776" i="19"/>
  <c r="AR777" i="19"/>
  <c r="AR778" i="19"/>
  <c r="AR779" i="19"/>
  <c r="AR780" i="19"/>
  <c r="AR781" i="19"/>
  <c r="AR782" i="19"/>
  <c r="AR783" i="19"/>
  <c r="AR784" i="19"/>
  <c r="AR785" i="19"/>
  <c r="AR786" i="19"/>
  <c r="AR787" i="19"/>
  <c r="AR788" i="19"/>
  <c r="AR789" i="19"/>
  <c r="AR790" i="19"/>
  <c r="AR791" i="19"/>
  <c r="AR792" i="19"/>
  <c r="AR793" i="19"/>
  <c r="AR794" i="19"/>
  <c r="AR795" i="19"/>
  <c r="AR796" i="19"/>
  <c r="AR797" i="19"/>
  <c r="AR798" i="19"/>
  <c r="AR799" i="19"/>
  <c r="AR800" i="19"/>
  <c r="AR801" i="19"/>
  <c r="AR802" i="19"/>
  <c r="AR803" i="19"/>
  <c r="AR804" i="19"/>
  <c r="AR805" i="19"/>
  <c r="AR806" i="19"/>
  <c r="AR807" i="19"/>
  <c r="AR808" i="19"/>
  <c r="AR809" i="19"/>
  <c r="AR810" i="19"/>
  <c r="AR811" i="19"/>
  <c r="AR812" i="19"/>
  <c r="AR813" i="19"/>
  <c r="AR814" i="19"/>
  <c r="AR815" i="19"/>
  <c r="AR816" i="19"/>
  <c r="AR817" i="19"/>
  <c r="AR818" i="19"/>
  <c r="AR819" i="19"/>
  <c r="AR820" i="19"/>
  <c r="AR821" i="19"/>
  <c r="AR822" i="19"/>
  <c r="AR823" i="19"/>
  <c r="AR824" i="19"/>
  <c r="AR825" i="19"/>
  <c r="AR826" i="19"/>
  <c r="AR827" i="19"/>
  <c r="AR828" i="19"/>
  <c r="AR829" i="19"/>
  <c r="AR830" i="19"/>
  <c r="AR831" i="19"/>
  <c r="AR832" i="19"/>
  <c r="AR833" i="19"/>
  <c r="AR834" i="19"/>
  <c r="AR835" i="19"/>
  <c r="AR836" i="19"/>
  <c r="AR837" i="19"/>
  <c r="AR838" i="19"/>
  <c r="AR839" i="19"/>
  <c r="AR840" i="19"/>
  <c r="AR841" i="19"/>
  <c r="AR842" i="19"/>
  <c r="AR843" i="19"/>
  <c r="AR844" i="19"/>
  <c r="AR845" i="19"/>
  <c r="AR846" i="19"/>
  <c r="AR847" i="19"/>
  <c r="AR848" i="19"/>
  <c r="AR849" i="19"/>
  <c r="AR850" i="19"/>
  <c r="AR851" i="19"/>
  <c r="AR852" i="19"/>
  <c r="AR853" i="19"/>
  <c r="AR854" i="19"/>
  <c r="AR855" i="19"/>
  <c r="AR856" i="19"/>
  <c r="AR857" i="19"/>
  <c r="AR858" i="19"/>
  <c r="AR859" i="19"/>
  <c r="AR860" i="19"/>
  <c r="AR861" i="19"/>
  <c r="AR862" i="19"/>
  <c r="AR863" i="19"/>
  <c r="AR864" i="19"/>
  <c r="AR865" i="19"/>
  <c r="AR866" i="19"/>
  <c r="AR867" i="19"/>
  <c r="AR868" i="19"/>
  <c r="AR869" i="19"/>
  <c r="AR870" i="19"/>
  <c r="AR871" i="19"/>
  <c r="AR872" i="19"/>
  <c r="AR873" i="19"/>
  <c r="AR874" i="19"/>
  <c r="AR875" i="19"/>
  <c r="AR876" i="19"/>
  <c r="AR877" i="19"/>
  <c r="AR878" i="19"/>
  <c r="AR879" i="19"/>
  <c r="AR880" i="19"/>
  <c r="AR881" i="19"/>
  <c r="AR882" i="19"/>
  <c r="AR883" i="19"/>
  <c r="AR884" i="19"/>
  <c r="AR885" i="19"/>
  <c r="AR886" i="19"/>
  <c r="AR887" i="19"/>
  <c r="AR888" i="19"/>
  <c r="AR889" i="19"/>
  <c r="AR890" i="19"/>
  <c r="AR891" i="19"/>
  <c r="AR892" i="19"/>
  <c r="AR893" i="19"/>
  <c r="AR894" i="19"/>
  <c r="AR895" i="19"/>
  <c r="AR896" i="19"/>
  <c r="AR897" i="19"/>
  <c r="AR898" i="19"/>
  <c r="AR899" i="19"/>
  <c r="AR900" i="19"/>
  <c r="AR901" i="19"/>
  <c r="AR902" i="19"/>
  <c r="AR903" i="19"/>
  <c r="AR904" i="19"/>
  <c r="AR905" i="19"/>
  <c r="AR906" i="19"/>
  <c r="AR907" i="19"/>
  <c r="AR908" i="19"/>
  <c r="AR909" i="19"/>
  <c r="AR910" i="19"/>
  <c r="AR911" i="19"/>
  <c r="AR912" i="19"/>
  <c r="AR913" i="19"/>
  <c r="AR914" i="19"/>
  <c r="AR915" i="19"/>
  <c r="AR916" i="19"/>
  <c r="AR917" i="19"/>
  <c r="AR918" i="19"/>
  <c r="AR919" i="19"/>
  <c r="AR920" i="19"/>
  <c r="AR921" i="19"/>
  <c r="AR922" i="19"/>
  <c r="AR923" i="19"/>
  <c r="AR924" i="19"/>
  <c r="AR925" i="19"/>
  <c r="AR926" i="19"/>
  <c r="AR927" i="19"/>
  <c r="AR928" i="19"/>
  <c r="AR929" i="19"/>
  <c r="AR930" i="19"/>
  <c r="AR931" i="19"/>
  <c r="AR932" i="19"/>
  <c r="AR933" i="19"/>
  <c r="AR934" i="19"/>
  <c r="AR935" i="19"/>
  <c r="AR936" i="19"/>
  <c r="AR937" i="19"/>
  <c r="AR938" i="19"/>
  <c r="AR939" i="19"/>
  <c r="AR940" i="19"/>
  <c r="AR941" i="19"/>
  <c r="AR942" i="19"/>
  <c r="AR943" i="19"/>
  <c r="AR944" i="19"/>
  <c r="AR945" i="19"/>
  <c r="AR946" i="19"/>
  <c r="T4" i="19"/>
  <c r="T5" i="19"/>
  <c r="T345" i="19"/>
  <c r="T7" i="19"/>
  <c r="T8" i="19"/>
  <c r="T9" i="19"/>
  <c r="T10" i="19"/>
  <c r="T11" i="19"/>
  <c r="T12" i="19"/>
  <c r="T13" i="19"/>
  <c r="T14" i="19"/>
  <c r="T15" i="19"/>
  <c r="T16" i="19"/>
  <c r="T17" i="19"/>
  <c r="T18" i="19"/>
  <c r="T19" i="19"/>
  <c r="T20" i="19"/>
  <c r="T21" i="19"/>
  <c r="T22" i="19"/>
  <c r="T23" i="19"/>
  <c r="T24" i="19"/>
  <c r="T25" i="19"/>
  <c r="T26" i="19"/>
  <c r="T27" i="19"/>
  <c r="T28" i="19"/>
  <c r="T29" i="19"/>
  <c r="T30" i="19"/>
  <c r="T31" i="19"/>
  <c r="T539"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104" i="19"/>
  <c r="T105" i="19"/>
  <c r="T106" i="19"/>
  <c r="T454" i="19"/>
  <c r="T108" i="19"/>
  <c r="T109" i="19"/>
  <c r="T110" i="19"/>
  <c r="T111" i="19"/>
  <c r="T112" i="19"/>
  <c r="T113" i="19"/>
  <c r="T114" i="19"/>
  <c r="T115" i="19"/>
  <c r="T116" i="19"/>
  <c r="T117" i="19"/>
  <c r="T118" i="19"/>
  <c r="T119" i="19"/>
  <c r="T120" i="19"/>
  <c r="T121" i="19"/>
  <c r="T122" i="19"/>
  <c r="T123" i="19"/>
  <c r="T124" i="19"/>
  <c r="T125" i="19"/>
  <c r="T126" i="19"/>
  <c r="T127" i="19"/>
  <c r="T128" i="19"/>
  <c r="T129" i="19"/>
  <c r="T130" i="19"/>
  <c r="T131" i="19"/>
  <c r="T132" i="19"/>
  <c r="T133" i="19"/>
  <c r="T134" i="19"/>
  <c r="T135" i="19"/>
  <c r="T136" i="19"/>
  <c r="T137" i="19"/>
  <c r="T138" i="19"/>
  <c r="T139" i="19"/>
  <c r="T140" i="19"/>
  <c r="T141" i="19"/>
  <c r="T142" i="19"/>
  <c r="T143" i="19"/>
  <c r="T144" i="19"/>
  <c r="T145" i="19"/>
  <c r="T146" i="19"/>
  <c r="T147" i="19"/>
  <c r="T148" i="19"/>
  <c r="T149" i="19"/>
  <c r="T150" i="19"/>
  <c r="T151" i="19"/>
  <c r="T152" i="19"/>
  <c r="T153" i="19"/>
  <c r="T154" i="19"/>
  <c r="T155" i="19"/>
  <c r="T156" i="19"/>
  <c r="T157" i="19"/>
  <c r="T158" i="19"/>
  <c r="T159" i="19"/>
  <c r="T160" i="19"/>
  <c r="T161" i="19"/>
  <c r="T162" i="19"/>
  <c r="T163" i="19"/>
  <c r="T164" i="19"/>
  <c r="T165" i="19"/>
  <c r="T166" i="19"/>
  <c r="T167" i="19"/>
  <c r="T168" i="19"/>
  <c r="T169" i="19"/>
  <c r="T170" i="19"/>
  <c r="T171" i="19"/>
  <c r="T172" i="19"/>
  <c r="T173" i="19"/>
  <c r="T174" i="19"/>
  <c r="T175" i="19"/>
  <c r="T176" i="19"/>
  <c r="T177" i="19"/>
  <c r="T178" i="19"/>
  <c r="T179" i="19"/>
  <c r="T180" i="19"/>
  <c r="T181" i="19"/>
  <c r="T182" i="19"/>
  <c r="T183" i="19"/>
  <c r="T184" i="19"/>
  <c r="T185" i="19"/>
  <c r="T186" i="19"/>
  <c r="T187" i="19"/>
  <c r="T188" i="19"/>
  <c r="T189" i="19"/>
  <c r="T190" i="19"/>
  <c r="T191" i="19"/>
  <c r="T192" i="19"/>
  <c r="T193" i="19"/>
  <c r="T194" i="19"/>
  <c r="T195" i="19"/>
  <c r="T196" i="19"/>
  <c r="T197" i="19"/>
  <c r="T198" i="19"/>
  <c r="T199" i="19"/>
  <c r="T200" i="19"/>
  <c r="T201" i="19"/>
  <c r="T202" i="19"/>
  <c r="T203" i="19"/>
  <c r="T204" i="19"/>
  <c r="T205" i="19"/>
  <c r="T206" i="19"/>
  <c r="T207" i="19"/>
  <c r="T208" i="19"/>
  <c r="T209" i="19"/>
  <c r="T6" i="19"/>
  <c r="T211" i="19"/>
  <c r="T212" i="19"/>
  <c r="T213" i="19"/>
  <c r="T214" i="19"/>
  <c r="T215" i="19"/>
  <c r="T216" i="19"/>
  <c r="T217" i="19"/>
  <c r="T218" i="19"/>
  <c r="T219" i="19"/>
  <c r="T220" i="19"/>
  <c r="T221" i="19"/>
  <c r="T222" i="19"/>
  <c r="T223" i="19"/>
  <c r="T252" i="19"/>
  <c r="T225" i="19"/>
  <c r="T226" i="19"/>
  <c r="T227" i="19"/>
  <c r="T228" i="19"/>
  <c r="T229" i="19"/>
  <c r="T230" i="19"/>
  <c r="T231" i="19"/>
  <c r="T232" i="19"/>
  <c r="T233" i="19"/>
  <c r="T234" i="19"/>
  <c r="T235" i="19"/>
  <c r="T236" i="19"/>
  <c r="T237" i="19"/>
  <c r="T238" i="19"/>
  <c r="T239" i="19"/>
  <c r="T240" i="19"/>
  <c r="T241" i="19"/>
  <c r="T242" i="19"/>
  <c r="T243" i="19"/>
  <c r="T244" i="19"/>
  <c r="T245" i="19"/>
  <c r="T246" i="19"/>
  <c r="T247" i="19"/>
  <c r="T248" i="19"/>
  <c r="T249" i="19"/>
  <c r="T250" i="19"/>
  <c r="T251" i="19"/>
  <c r="T32" i="19"/>
  <c r="T253" i="19"/>
  <c r="T254" i="19"/>
  <c r="T255" i="19"/>
  <c r="T256" i="19"/>
  <c r="T257" i="19"/>
  <c r="T258" i="19"/>
  <c r="T107" i="19"/>
  <c r="T260" i="19"/>
  <c r="T261" i="19"/>
  <c r="T262" i="19"/>
  <c r="T263" i="19"/>
  <c r="T264" i="19"/>
  <c r="T265" i="19"/>
  <c r="T266" i="19"/>
  <c r="T267" i="19"/>
  <c r="T268" i="19"/>
  <c r="T269" i="19"/>
  <c r="T270" i="19"/>
  <c r="T271" i="19"/>
  <c r="T272" i="19"/>
  <c r="T273" i="19"/>
  <c r="T274" i="19"/>
  <c r="T275" i="19"/>
  <c r="T276" i="19"/>
  <c r="T277" i="19"/>
  <c r="T278" i="19"/>
  <c r="T279" i="19"/>
  <c r="T280" i="19"/>
  <c r="T281" i="19"/>
  <c r="T282" i="19"/>
  <c r="T283" i="19"/>
  <c r="T284" i="19"/>
  <c r="T285" i="19"/>
  <c r="T286" i="19"/>
  <c r="T287" i="19"/>
  <c r="T288" i="19"/>
  <c r="T289" i="19"/>
  <c r="T290" i="19"/>
  <c r="T291" i="19"/>
  <c r="T292" i="19"/>
  <c r="T293" i="19"/>
  <c r="T294" i="19"/>
  <c r="T295" i="19"/>
  <c r="T296" i="19"/>
  <c r="T297" i="19"/>
  <c r="T298" i="19"/>
  <c r="T299" i="19"/>
  <c r="T300" i="19"/>
  <c r="T301" i="19"/>
  <c r="T302" i="19"/>
  <c r="T303" i="19"/>
  <c r="T304" i="19"/>
  <c r="T305" i="19"/>
  <c r="T306" i="19"/>
  <c r="T307" i="19"/>
  <c r="T308" i="19"/>
  <c r="T309" i="19"/>
  <c r="T310" i="19"/>
  <c r="T311" i="19"/>
  <c r="T312" i="19"/>
  <c r="T210" i="19"/>
  <c r="T314" i="19"/>
  <c r="T315" i="19"/>
  <c r="T316" i="19"/>
  <c r="T317" i="19"/>
  <c r="T318" i="19"/>
  <c r="T319" i="19"/>
  <c r="T320" i="19"/>
  <c r="T321" i="19"/>
  <c r="T322" i="19"/>
  <c r="T323" i="19"/>
  <c r="T324" i="19"/>
  <c r="T325" i="19"/>
  <c r="T326" i="19"/>
  <c r="T327" i="19"/>
  <c r="T328" i="19"/>
  <c r="T329" i="19"/>
  <c r="T330" i="19"/>
  <c r="T331" i="19"/>
  <c r="T332" i="19"/>
  <c r="T333" i="19"/>
  <c r="T334" i="19"/>
  <c r="T335" i="19"/>
  <c r="T336" i="19"/>
  <c r="T337" i="19"/>
  <c r="T338" i="19"/>
  <c r="T339" i="19"/>
  <c r="T340" i="19"/>
  <c r="T341" i="19"/>
  <c r="T342" i="19"/>
  <c r="T343" i="19"/>
  <c r="T344" i="19"/>
  <c r="T224" i="19"/>
  <c r="T346" i="19"/>
  <c r="T347" i="19"/>
  <c r="T348" i="19"/>
  <c r="T349" i="19"/>
  <c r="T350" i="19"/>
  <c r="T351" i="19"/>
  <c r="T352" i="19"/>
  <c r="T353" i="19"/>
  <c r="T354" i="19"/>
  <c r="T355" i="19"/>
  <c r="T356" i="19"/>
  <c r="T357" i="19"/>
  <c r="T358" i="19"/>
  <c r="T359" i="19"/>
  <c r="T360" i="19"/>
  <c r="T361" i="19"/>
  <c r="T362" i="19"/>
  <c r="T363" i="19"/>
  <c r="T364" i="19"/>
  <c r="T365" i="19"/>
  <c r="T366" i="19"/>
  <c r="T367" i="19"/>
  <c r="T368" i="19"/>
  <c r="T369" i="19"/>
  <c r="T370" i="19"/>
  <c r="T371" i="19"/>
  <c r="T372" i="19"/>
  <c r="T373" i="19"/>
  <c r="T374" i="19"/>
  <c r="T375" i="19"/>
  <c r="T376" i="19"/>
  <c r="T377" i="19"/>
  <c r="T378" i="19"/>
  <c r="T379" i="19"/>
  <c r="T380" i="19"/>
  <c r="T381" i="19"/>
  <c r="T382" i="19"/>
  <c r="T383" i="19"/>
  <c r="T384" i="19"/>
  <c r="T385" i="19"/>
  <c r="T386" i="19"/>
  <c r="T387" i="19"/>
  <c r="T388" i="19"/>
  <c r="T389" i="19"/>
  <c r="T390" i="19"/>
  <c r="T391" i="19"/>
  <c r="T392" i="19"/>
  <c r="T393" i="19"/>
  <c r="T394" i="19"/>
  <c r="T395" i="19"/>
  <c r="T396" i="19"/>
  <c r="T397" i="19"/>
  <c r="T398" i="19"/>
  <c r="T399" i="19"/>
  <c r="T400" i="19"/>
  <c r="T401" i="19"/>
  <c r="T402" i="19"/>
  <c r="T403" i="19"/>
  <c r="T404" i="19"/>
  <c r="T405" i="19"/>
  <c r="T406" i="19"/>
  <c r="T407" i="19"/>
  <c r="T408" i="19"/>
  <c r="T409" i="19"/>
  <c r="T410" i="19"/>
  <c r="T411" i="19"/>
  <c r="T412" i="19"/>
  <c r="T413" i="19"/>
  <c r="T414" i="19"/>
  <c r="T415" i="19"/>
  <c r="T416" i="19"/>
  <c r="T417" i="19"/>
  <c r="T418" i="19"/>
  <c r="T419" i="19"/>
  <c r="T420" i="19"/>
  <c r="T421" i="19"/>
  <c r="T422" i="19"/>
  <c r="T423" i="19"/>
  <c r="T424" i="19"/>
  <c r="T425" i="19"/>
  <c r="T426" i="19"/>
  <c r="T427" i="19"/>
  <c r="T428" i="19"/>
  <c r="T429" i="19"/>
  <c r="T430" i="19"/>
  <c r="T431" i="19"/>
  <c r="T432" i="19"/>
  <c r="T433" i="19"/>
  <c r="T434" i="19"/>
  <c r="T435" i="19"/>
  <c r="T436" i="19"/>
  <c r="T437" i="19"/>
  <c r="T438" i="19"/>
  <c r="T439" i="19"/>
  <c r="T440" i="19"/>
  <c r="T441" i="19"/>
  <c r="T442" i="19"/>
  <c r="T443" i="19"/>
  <c r="T444" i="19"/>
  <c r="T445" i="19"/>
  <c r="T446" i="19"/>
  <c r="T447" i="19"/>
  <c r="T448" i="19"/>
  <c r="T449" i="19"/>
  <c r="T450" i="19"/>
  <c r="T451" i="19"/>
  <c r="T452" i="19"/>
  <c r="T453" i="19"/>
  <c r="T259" i="19"/>
  <c r="T313" i="19"/>
  <c r="T456" i="19"/>
  <c r="T457" i="19"/>
  <c r="T458" i="19"/>
  <c r="T459" i="19"/>
  <c r="T460" i="19"/>
  <c r="T461" i="19"/>
  <c r="T462" i="19"/>
  <c r="T463" i="19"/>
  <c r="T464" i="19"/>
  <c r="T465" i="19"/>
  <c r="T466" i="19"/>
  <c r="T467" i="19"/>
  <c r="T468" i="19"/>
  <c r="T469" i="19"/>
  <c r="T470" i="19"/>
  <c r="T471" i="19"/>
  <c r="T472" i="19"/>
  <c r="T473" i="19"/>
  <c r="T474" i="19"/>
  <c r="T475" i="19"/>
  <c r="T476" i="19"/>
  <c r="T477" i="19"/>
  <c r="T478" i="19"/>
  <c r="T479" i="19"/>
  <c r="T480" i="19"/>
  <c r="T481" i="19"/>
  <c r="T482" i="19"/>
  <c r="T483" i="19"/>
  <c r="T484" i="19"/>
  <c r="T485" i="19"/>
  <c r="T486" i="19"/>
  <c r="T487" i="19"/>
  <c r="T488" i="19"/>
  <c r="T489" i="19"/>
  <c r="T490" i="19"/>
  <c r="T491" i="19"/>
  <c r="T492" i="19"/>
  <c r="T493" i="19"/>
  <c r="T494" i="19"/>
  <c r="T495" i="19"/>
  <c r="T496" i="19"/>
  <c r="T497" i="19"/>
  <c r="T498" i="19"/>
  <c r="T499" i="19"/>
  <c r="T500" i="19"/>
  <c r="T501" i="19"/>
  <c r="T502" i="19"/>
  <c r="T503" i="19"/>
  <c r="T504" i="19"/>
  <c r="T505" i="19"/>
  <c r="T506" i="19"/>
  <c r="T507" i="19"/>
  <c r="T508" i="19"/>
  <c r="T509" i="19"/>
  <c r="T510" i="19"/>
  <c r="T511" i="19"/>
  <c r="T512" i="19"/>
  <c r="T513" i="19"/>
  <c r="T514" i="19"/>
  <c r="T515" i="19"/>
  <c r="T516" i="19"/>
  <c r="T517" i="19"/>
  <c r="T518" i="19"/>
  <c r="T519" i="19"/>
  <c r="T520" i="19"/>
  <c r="T521" i="19"/>
  <c r="T522" i="19"/>
  <c r="T523" i="19"/>
  <c r="T524" i="19"/>
  <c r="T525" i="19"/>
  <c r="T526" i="19"/>
  <c r="T527" i="19"/>
  <c r="T528" i="19"/>
  <c r="T529" i="19"/>
  <c r="T530" i="19"/>
  <c r="T531" i="19"/>
  <c r="T532" i="19"/>
  <c r="T533" i="19"/>
  <c r="T534" i="19"/>
  <c r="T535" i="19"/>
  <c r="T536" i="19"/>
  <c r="T537" i="19"/>
  <c r="T538" i="19"/>
  <c r="T755" i="19"/>
  <c r="T540" i="19"/>
  <c r="T541" i="19"/>
  <c r="T542" i="19"/>
  <c r="T543" i="19"/>
  <c r="T544" i="19"/>
  <c r="T545" i="19"/>
  <c r="T546" i="19"/>
  <c r="T547" i="19"/>
  <c r="T548" i="19"/>
  <c r="T549" i="19"/>
  <c r="T550" i="19"/>
  <c r="T551" i="19"/>
  <c r="T552" i="19"/>
  <c r="T553" i="19"/>
  <c r="T554" i="19"/>
  <c r="T555" i="19"/>
  <c r="T556" i="19"/>
  <c r="T557" i="19"/>
  <c r="T558" i="19"/>
  <c r="T559" i="19"/>
  <c r="T560" i="19"/>
  <c r="T561" i="19"/>
  <c r="T562" i="19"/>
  <c r="T563" i="19"/>
  <c r="T564" i="19"/>
  <c r="T565" i="19"/>
  <c r="T566" i="19"/>
  <c r="T567" i="19"/>
  <c r="T568" i="19"/>
  <c r="T569" i="19"/>
  <c r="T570" i="19"/>
  <c r="T571" i="19"/>
  <c r="T572" i="19"/>
  <c r="T573" i="19"/>
  <c r="T574" i="19"/>
  <c r="T575" i="19"/>
  <c r="T576" i="19"/>
  <c r="T577" i="19"/>
  <c r="T578" i="19"/>
  <c r="T579" i="19"/>
  <c r="T580" i="19"/>
  <c r="T581" i="19"/>
  <c r="T582" i="19"/>
  <c r="T583" i="19"/>
  <c r="T584" i="19"/>
  <c r="T585" i="19"/>
  <c r="T586" i="19"/>
  <c r="T587" i="19"/>
  <c r="T588" i="19"/>
  <c r="T589" i="19"/>
  <c r="T590" i="19"/>
  <c r="T591" i="19"/>
  <c r="T592" i="19"/>
  <c r="T593" i="19"/>
  <c r="T594" i="19"/>
  <c r="T595" i="19"/>
  <c r="T596" i="19"/>
  <c r="T597" i="19"/>
  <c r="T598" i="19"/>
  <c r="T599" i="19"/>
  <c r="T600" i="19"/>
  <c r="T601" i="19"/>
  <c r="T602" i="19"/>
  <c r="T603" i="19"/>
  <c r="T604" i="19"/>
  <c r="T605" i="19"/>
  <c r="T606" i="19"/>
  <c r="T607" i="19"/>
  <c r="T608" i="19"/>
  <c r="T609" i="19"/>
  <c r="T610" i="19"/>
  <c r="T611" i="19"/>
  <c r="T612" i="19"/>
  <c r="T613" i="19"/>
  <c r="T614" i="19"/>
  <c r="T615" i="19"/>
  <c r="T616" i="19"/>
  <c r="T617" i="19"/>
  <c r="T618" i="19"/>
  <c r="T619" i="19"/>
  <c r="T620" i="19"/>
  <c r="T621" i="19"/>
  <c r="T622" i="19"/>
  <c r="T623" i="19"/>
  <c r="T624" i="19"/>
  <c r="T625" i="19"/>
  <c r="T626" i="19"/>
  <c r="T627" i="19"/>
  <c r="T628" i="19"/>
  <c r="T629" i="19"/>
  <c r="T630" i="19"/>
  <c r="T631" i="19"/>
  <c r="T632" i="19"/>
  <c r="T633" i="19"/>
  <c r="T634" i="19"/>
  <c r="T635" i="19"/>
  <c r="T636" i="19"/>
  <c r="T637" i="19"/>
  <c r="T638" i="19"/>
  <c r="T639" i="19"/>
  <c r="T640" i="19"/>
  <c r="T641" i="19"/>
  <c r="T642" i="19"/>
  <c r="T643" i="19"/>
  <c r="T644" i="19"/>
  <c r="T645" i="19"/>
  <c r="T646" i="19"/>
  <c r="T647" i="19"/>
  <c r="T648" i="19"/>
  <c r="T649" i="19"/>
  <c r="T650" i="19"/>
  <c r="T651" i="19"/>
  <c r="T652" i="19"/>
  <c r="T653" i="19"/>
  <c r="T654" i="19"/>
  <c r="T655" i="19"/>
  <c r="T656" i="19"/>
  <c r="T657" i="19"/>
  <c r="T658" i="19"/>
  <c r="T659" i="19"/>
  <c r="T660" i="19"/>
  <c r="T661" i="19"/>
  <c r="T662" i="19"/>
  <c r="T663" i="19"/>
  <c r="T664" i="19"/>
  <c r="T665" i="19"/>
  <c r="T666" i="19"/>
  <c r="T667" i="19"/>
  <c r="T668" i="19"/>
  <c r="T669" i="19"/>
  <c r="T670" i="19"/>
  <c r="T671" i="19"/>
  <c r="T672" i="19"/>
  <c r="T673" i="19"/>
  <c r="T674" i="19"/>
  <c r="T675" i="19"/>
  <c r="T676" i="19"/>
  <c r="T677" i="19"/>
  <c r="T678" i="19"/>
  <c r="T679" i="19"/>
  <c r="T680" i="19"/>
  <c r="T681" i="19"/>
  <c r="T682" i="19"/>
  <c r="T683" i="19"/>
  <c r="T684" i="19"/>
  <c r="T685" i="19"/>
  <c r="T686" i="19"/>
  <c r="T687" i="19"/>
  <c r="T688" i="19"/>
  <c r="T689" i="19"/>
  <c r="T690" i="19"/>
  <c r="T691" i="19"/>
  <c r="T692" i="19"/>
  <c r="T693" i="19"/>
  <c r="T694" i="19"/>
  <c r="T695" i="19"/>
  <c r="T696" i="19"/>
  <c r="T697" i="19"/>
  <c r="T698" i="19"/>
  <c r="T699" i="19"/>
  <c r="T700" i="19"/>
  <c r="T701" i="19"/>
  <c r="T702" i="19"/>
  <c r="T703" i="19"/>
  <c r="T704" i="19"/>
  <c r="T705" i="19"/>
  <c r="T706" i="19"/>
  <c r="T707" i="19"/>
  <c r="T708" i="19"/>
  <c r="T709" i="19"/>
  <c r="T710" i="19"/>
  <c r="T711" i="19"/>
  <c r="T712" i="19"/>
  <c r="T713" i="19"/>
  <c r="T714" i="19"/>
  <c r="T715" i="19"/>
  <c r="T716" i="19"/>
  <c r="T717" i="19"/>
  <c r="T718" i="19"/>
  <c r="T719" i="19"/>
  <c r="T720" i="19"/>
  <c r="T721" i="19"/>
  <c r="T722" i="19"/>
  <c r="T723" i="19"/>
  <c r="T724" i="19"/>
  <c r="T725" i="19"/>
  <c r="T726" i="19"/>
  <c r="T727" i="19"/>
  <c r="T728" i="19"/>
  <c r="T729" i="19"/>
  <c r="T730" i="19"/>
  <c r="T731" i="19"/>
  <c r="T732" i="19"/>
  <c r="T733" i="19"/>
  <c r="T734" i="19"/>
  <c r="T735" i="19"/>
  <c r="T736" i="19"/>
  <c r="T737" i="19"/>
  <c r="T738" i="19"/>
  <c r="T739" i="19"/>
  <c r="T740" i="19"/>
  <c r="T741" i="19"/>
  <c r="T742" i="19"/>
  <c r="T743" i="19"/>
  <c r="T744" i="19"/>
  <c r="T745" i="19"/>
  <c r="T746" i="19"/>
  <c r="T747" i="19"/>
  <c r="T748" i="19"/>
  <c r="T749" i="19"/>
  <c r="T750" i="19"/>
  <c r="T751" i="19"/>
  <c r="T752" i="19"/>
  <c r="T753" i="19"/>
  <c r="T754" i="19"/>
  <c r="T455" i="19"/>
  <c r="T756" i="19"/>
  <c r="T757" i="19"/>
  <c r="T758" i="19"/>
  <c r="T759" i="19"/>
  <c r="T760" i="19"/>
  <c r="T761" i="19"/>
  <c r="T762" i="19"/>
  <c r="T763" i="19"/>
  <c r="T764" i="19"/>
  <c r="T765" i="19"/>
  <c r="T766" i="19"/>
  <c r="T767" i="19"/>
  <c r="T768" i="19"/>
  <c r="T769" i="19"/>
  <c r="T770" i="19"/>
  <c r="T771" i="19"/>
  <c r="T772" i="19"/>
  <c r="T773" i="19"/>
  <c r="T774" i="19"/>
  <c r="T775" i="19"/>
  <c r="T776" i="19"/>
  <c r="T777" i="19"/>
  <c r="T778" i="19"/>
  <c r="T779" i="19"/>
  <c r="T780" i="19"/>
  <c r="T781" i="19"/>
  <c r="T782" i="19"/>
  <c r="T783" i="19"/>
  <c r="T784" i="19"/>
  <c r="T785" i="19"/>
  <c r="T786" i="19"/>
  <c r="T787" i="19"/>
  <c r="T788" i="19"/>
  <c r="T789" i="19"/>
  <c r="T790" i="19"/>
  <c r="T791" i="19"/>
  <c r="T792" i="19"/>
  <c r="T793" i="19"/>
  <c r="T794" i="19"/>
  <c r="T795" i="19"/>
  <c r="T796" i="19"/>
  <c r="T797" i="19"/>
  <c r="T798" i="19"/>
  <c r="T799" i="19"/>
  <c r="T800" i="19"/>
  <c r="T801" i="19"/>
  <c r="T802" i="19"/>
  <c r="T803" i="19"/>
  <c r="T804" i="19"/>
  <c r="T805" i="19"/>
  <c r="T806" i="19"/>
  <c r="T807" i="19"/>
  <c r="T808" i="19"/>
  <c r="T809" i="19"/>
  <c r="T810" i="19"/>
  <c r="T811" i="19"/>
  <c r="T812" i="19"/>
  <c r="T813" i="19"/>
  <c r="T814" i="19"/>
  <c r="T815" i="19"/>
  <c r="T816" i="19"/>
  <c r="T817" i="19"/>
  <c r="T818" i="19"/>
  <c r="T819" i="19"/>
  <c r="T820" i="19"/>
  <c r="T821" i="19"/>
  <c r="T822" i="19"/>
  <c r="T823" i="19"/>
  <c r="T824" i="19"/>
  <c r="T825" i="19"/>
  <c r="T826" i="19"/>
  <c r="T827" i="19"/>
  <c r="T828" i="19"/>
  <c r="T829" i="19"/>
  <c r="T830" i="19"/>
  <c r="T831" i="19"/>
  <c r="T832" i="19"/>
  <c r="T833" i="19"/>
  <c r="T834" i="19"/>
  <c r="T835" i="19"/>
  <c r="T836" i="19"/>
  <c r="T837" i="19"/>
  <c r="T838" i="19"/>
  <c r="T839" i="19"/>
  <c r="T840" i="19"/>
  <c r="T841" i="19"/>
  <c r="T842" i="19"/>
  <c r="T843" i="19"/>
  <c r="T844" i="19"/>
  <c r="T845" i="19"/>
  <c r="T846" i="19"/>
  <c r="T847" i="19"/>
  <c r="T848" i="19"/>
  <c r="T849" i="19"/>
  <c r="T850" i="19"/>
  <c r="T851" i="19"/>
  <c r="T852" i="19"/>
  <c r="T853" i="19"/>
  <c r="T854" i="19"/>
  <c r="T855" i="19"/>
  <c r="T856" i="19"/>
  <c r="T857" i="19"/>
  <c r="T858" i="19"/>
  <c r="T859" i="19"/>
  <c r="T860" i="19"/>
  <c r="T861" i="19"/>
  <c r="T862" i="19"/>
  <c r="T863" i="19"/>
  <c r="T864" i="19"/>
  <c r="T865" i="19"/>
  <c r="T866" i="19"/>
  <c r="T867" i="19"/>
  <c r="T868" i="19"/>
  <c r="T869" i="19"/>
  <c r="T870" i="19"/>
  <c r="T871" i="19"/>
  <c r="T872" i="19"/>
  <c r="T873" i="19"/>
  <c r="T874" i="19"/>
  <c r="T875" i="19"/>
  <c r="T876" i="19"/>
  <c r="T877" i="19"/>
  <c r="T878" i="19"/>
  <c r="T879" i="19"/>
  <c r="T880" i="19"/>
  <c r="T881" i="19"/>
  <c r="T882" i="19"/>
  <c r="T883" i="19"/>
  <c r="T884" i="19"/>
  <c r="T885" i="19"/>
  <c r="T886" i="19"/>
  <c r="T887" i="19"/>
  <c r="T888" i="19"/>
  <c r="T889" i="19"/>
  <c r="T890" i="19"/>
  <c r="T891" i="19"/>
  <c r="T892" i="19"/>
  <c r="T893" i="19"/>
  <c r="T894" i="19"/>
  <c r="T895" i="19"/>
  <c r="T896" i="19"/>
  <c r="T897" i="19"/>
  <c r="T898" i="19"/>
  <c r="T899" i="19"/>
  <c r="T900" i="19"/>
  <c r="T901" i="19"/>
  <c r="T902" i="19"/>
  <c r="T903" i="19"/>
  <c r="T904" i="19"/>
  <c r="T905" i="19"/>
  <c r="T906" i="19"/>
  <c r="T907" i="19"/>
  <c r="T908" i="19"/>
  <c r="T909" i="19"/>
  <c r="T910" i="19"/>
  <c r="T911" i="19"/>
  <c r="T912" i="19"/>
  <c r="T913" i="19"/>
  <c r="T914" i="19"/>
  <c r="T915" i="19"/>
  <c r="T916" i="19"/>
  <c r="T917" i="19"/>
  <c r="T918" i="19"/>
  <c r="T919" i="19"/>
  <c r="T920" i="19"/>
  <c r="T921" i="19"/>
  <c r="T922" i="19"/>
  <c r="T923" i="19"/>
  <c r="T924" i="19"/>
  <c r="T925" i="19"/>
  <c r="T926" i="19"/>
  <c r="T927" i="19"/>
  <c r="T928" i="19"/>
  <c r="T929" i="19"/>
  <c r="T930" i="19"/>
  <c r="T931" i="19"/>
  <c r="T932" i="19"/>
  <c r="T933" i="19"/>
  <c r="T934" i="19"/>
  <c r="T935" i="19"/>
  <c r="T936" i="19"/>
  <c r="T937" i="19"/>
  <c r="T938" i="19"/>
  <c r="T939" i="19"/>
  <c r="T940" i="19"/>
  <c r="T941" i="19"/>
  <c r="T942" i="19"/>
  <c r="T943" i="19"/>
  <c r="T944" i="19"/>
  <c r="T945" i="19"/>
  <c r="T946" i="19"/>
  <c r="AA3" i="3"/>
  <c r="AU502" i="19" s="1"/>
  <c r="AA4" i="3"/>
  <c r="AU503" i="19" s="1"/>
  <c r="AA5" i="3"/>
  <c r="AU411" i="19" s="1"/>
  <c r="AA6" i="3"/>
  <c r="AU103" i="19" s="1"/>
  <c r="AA7" i="3"/>
  <c r="AU102" i="19" s="1"/>
  <c r="AA8" i="3"/>
  <c r="AU13" i="19" s="1"/>
  <c r="AA9" i="3"/>
  <c r="AU235" i="19" s="1"/>
  <c r="AA10" i="3"/>
  <c r="AU38" i="19" s="1"/>
  <c r="AA11" i="3"/>
  <c r="AU37" i="19" s="1"/>
  <c r="AA12" i="3"/>
  <c r="AU36" i="19" s="1"/>
  <c r="AA13" i="3"/>
  <c r="AU39" i="19" s="1"/>
  <c r="AA14" i="3"/>
  <c r="AU40" i="19" s="1"/>
  <c r="AA15" i="3"/>
  <c r="AU236" i="19" s="1"/>
  <c r="AA16" i="3"/>
  <c r="AU142" i="19" s="1"/>
  <c r="AA17" i="3"/>
  <c r="AU926" i="19" s="1"/>
  <c r="AA18" i="3"/>
  <c r="AU691" i="19" s="1"/>
  <c r="AA19" i="3"/>
  <c r="AU539" i="19" s="1"/>
  <c r="AA20" i="3"/>
  <c r="AU476" i="19" s="1"/>
  <c r="AA21" i="3"/>
  <c r="AU610" i="19" s="1"/>
  <c r="AA22" i="3"/>
  <c r="AU864" i="19" s="1"/>
  <c r="AA23" i="3"/>
  <c r="AU90" i="19" s="1"/>
  <c r="AA24" i="3"/>
  <c r="AU723" i="19" s="1"/>
  <c r="AA25" i="3"/>
  <c r="AU867" i="19" s="1"/>
  <c r="AA26" i="3"/>
  <c r="AU255" i="19" s="1"/>
  <c r="AA27" i="3"/>
  <c r="AU256" i="19" s="1"/>
  <c r="AA28" i="3"/>
  <c r="AU257" i="19" s="1"/>
  <c r="AA29" i="3"/>
  <c r="AU547" i="19" s="1"/>
  <c r="AA30" i="3"/>
  <c r="AU778" i="19" s="1"/>
  <c r="AA31" i="3"/>
  <c r="AU474" i="19" s="1"/>
  <c r="AA32" i="3"/>
  <c r="AU348" i="19" s="1"/>
  <c r="AA33" i="3"/>
  <c r="AU307" i="19" s="1"/>
  <c r="AA34" i="3"/>
  <c r="AU306" i="19" s="1"/>
  <c r="AA35" i="3"/>
  <c r="AA36" i="3"/>
  <c r="AU946" i="19" s="1"/>
  <c r="AA37" i="3"/>
  <c r="AU861" i="19" s="1"/>
  <c r="AA38" i="3"/>
  <c r="AU344" i="19" s="1"/>
  <c r="AA39" i="3"/>
  <c r="AU314" i="19" s="1"/>
  <c r="AA40" i="3"/>
  <c r="AU475" i="19" s="1"/>
  <c r="AA41" i="3"/>
  <c r="AU327" i="19" s="1"/>
  <c r="AA42" i="3"/>
  <c r="AU328" i="19" s="1"/>
  <c r="AA43" i="3"/>
  <c r="AU349" i="19" s="1"/>
  <c r="AA44" i="3"/>
  <c r="AU350" i="19" s="1"/>
  <c r="AA45" i="3"/>
  <c r="AU422" i="19" s="1"/>
  <c r="AA46" i="3"/>
  <c r="AU107" i="19" s="1"/>
  <c r="AA47" i="3"/>
  <c r="AU6" i="19" s="1"/>
  <c r="AA48" i="3"/>
  <c r="AU32" i="19" s="1"/>
  <c r="AA49" i="3"/>
  <c r="AU374" i="19" s="1"/>
  <c r="AA50" i="3"/>
  <c r="AU324" i="19" s="1"/>
  <c r="AA51" i="3"/>
  <c r="AU404" i="19" s="1"/>
  <c r="AA52" i="3"/>
  <c r="AU868" i="19" s="1"/>
  <c r="AA53" i="3"/>
  <c r="AU841" i="19" s="1"/>
  <c r="AA54" i="3"/>
  <c r="AU842" i="19" s="1"/>
  <c r="AA55" i="3"/>
  <c r="AU843" i="19" s="1"/>
  <c r="AA56" i="3"/>
  <c r="AU844" i="19" s="1"/>
  <c r="AA57" i="3"/>
  <c r="AU830" i="19" s="1"/>
  <c r="AA58" i="3"/>
  <c r="AU831" i="19" s="1"/>
  <c r="AA59" i="3"/>
  <c r="AU832" i="19" s="1"/>
  <c r="AA60" i="3"/>
  <c r="AU833" i="19" s="1"/>
  <c r="AA61" i="3"/>
  <c r="AU834" i="19" s="1"/>
  <c r="AA62" i="3"/>
  <c r="AU835" i="19" s="1"/>
  <c r="AA63" i="3"/>
  <c r="AU836" i="19" s="1"/>
  <c r="AA64" i="3"/>
  <c r="AU176" i="19" s="1"/>
  <c r="AA65" i="3"/>
  <c r="AU184" i="19" s="1"/>
  <c r="AA66" i="3"/>
  <c r="AU177" i="19" s="1"/>
  <c r="AA67" i="3"/>
  <c r="AU178" i="19" s="1"/>
  <c r="AA68" i="3"/>
  <c r="AU179" i="19" s="1"/>
  <c r="AA69" i="3"/>
  <c r="AU180" i="19" s="1"/>
  <c r="AA70" i="3"/>
  <c r="AU181" i="19" s="1"/>
  <c r="AA71" i="3"/>
  <c r="AU182" i="19" s="1"/>
  <c r="AA72" i="3"/>
  <c r="AU173" i="19" s="1"/>
  <c r="AA73" i="3"/>
  <c r="AU174" i="19" s="1"/>
  <c r="AA74" i="3"/>
  <c r="AU175" i="19" s="1"/>
  <c r="AA75" i="3"/>
  <c r="AU35" i="19" s="1"/>
  <c r="AA76" i="3"/>
  <c r="AU77" i="19" s="1"/>
  <c r="AA77" i="3"/>
  <c r="AU241" i="19" s="1"/>
  <c r="AA78" i="3"/>
  <c r="AU78" i="19" s="1"/>
  <c r="AA79" i="3"/>
  <c r="AU798" i="19" s="1"/>
  <c r="AA80" i="3"/>
  <c r="AU797" i="19" s="1"/>
  <c r="AA81" i="3"/>
  <c r="AU441" i="19" s="1"/>
  <c r="AA82" i="3"/>
  <c r="AU583" i="19" s="1"/>
  <c r="AA83" i="3"/>
  <c r="AU760" i="19" s="1"/>
  <c r="AA84" i="3"/>
  <c r="AA85" i="3"/>
  <c r="AU601" i="19" s="1"/>
  <c r="AA86" i="3"/>
  <c r="AU676" i="19" s="1"/>
  <c r="AA87" i="3"/>
  <c r="AU635" i="19" s="1"/>
  <c r="AA88" i="3"/>
  <c r="AU709" i="19" s="1"/>
  <c r="AA89" i="3"/>
  <c r="AU729" i="19" s="1"/>
  <c r="AA90" i="3"/>
  <c r="AU677" i="19" s="1"/>
  <c r="AA91" i="3"/>
  <c r="AU907" i="19" s="1"/>
  <c r="AA92" i="3"/>
  <c r="AU906" i="19" s="1"/>
  <c r="AA93" i="3"/>
  <c r="AU908" i="19" s="1"/>
  <c r="AA94" i="3"/>
  <c r="AU905" i="19" s="1"/>
  <c r="AA95" i="3"/>
  <c r="AU919" i="19" s="1"/>
  <c r="AA96" i="3"/>
  <c r="AU896" i="19" s="1"/>
  <c r="AA97" i="3"/>
  <c r="AU903" i="19" s="1"/>
  <c r="AA98" i="3"/>
  <c r="AU904" i="19" s="1"/>
  <c r="AA99" i="3"/>
  <c r="AU909" i="19" s="1"/>
  <c r="AA100" i="3"/>
  <c r="AU898" i="19" s="1"/>
  <c r="AA101" i="3"/>
  <c r="AU897" i="19" s="1"/>
  <c r="AA102" i="3"/>
  <c r="AU924" i="19" s="1"/>
  <c r="AA103" i="3"/>
  <c r="AU910" i="19" s="1"/>
  <c r="AA104" i="3"/>
  <c r="AU911" i="19" s="1"/>
  <c r="AA105" i="3"/>
  <c r="AU914" i="19" s="1"/>
  <c r="AA106" i="3"/>
  <c r="AU913" i="19" s="1"/>
  <c r="AA107" i="3"/>
  <c r="AU912" i="19" s="1"/>
  <c r="AA108" i="3"/>
  <c r="AU899" i="19" s="1"/>
  <c r="AA109" i="3"/>
  <c r="AU900" i="19" s="1"/>
  <c r="AA110" i="3"/>
  <c r="AU915" i="19" s="1"/>
  <c r="AA111" i="3"/>
  <c r="AU922" i="19" s="1"/>
  <c r="AA112" i="3"/>
  <c r="AU901" i="19" s="1"/>
  <c r="AA113" i="3"/>
  <c r="AU902" i="19" s="1"/>
  <c r="AA114" i="3"/>
  <c r="AU916" i="19" s="1"/>
  <c r="AA115" i="3"/>
  <c r="AU917" i="19" s="1"/>
  <c r="AA116" i="3"/>
  <c r="AU918" i="19" s="1"/>
  <c r="AA117" i="3"/>
  <c r="AU923" i="19" s="1"/>
  <c r="AA118" i="3"/>
  <c r="AU920" i="19" s="1"/>
  <c r="AA119" i="3"/>
  <c r="AU825" i="19" s="1"/>
  <c r="AA120" i="3"/>
  <c r="AU79" i="19" s="1"/>
  <c r="AA121" i="3"/>
  <c r="AU165" i="19" s="1"/>
  <c r="AA122" i="3"/>
  <c r="AU80" i="19" s="1"/>
  <c r="AA123" i="3"/>
  <c r="AU869" i="19" s="1"/>
  <c r="AA124" i="3"/>
  <c r="AU870" i="19" s="1"/>
  <c r="AA125" i="3"/>
  <c r="AU871" i="19" s="1"/>
  <c r="AA126" i="3"/>
  <c r="AU873" i="19" s="1"/>
  <c r="AA127" i="3"/>
  <c r="AU872" i="19" s="1"/>
  <c r="AA128" i="3"/>
  <c r="AU12" i="19" s="1"/>
  <c r="AA129" i="3"/>
  <c r="AU540" i="19" s="1"/>
  <c r="AA130" i="3"/>
  <c r="AU158" i="19" s="1"/>
  <c r="AA131" i="3"/>
  <c r="AU623" i="19" s="1"/>
  <c r="AA132" i="3"/>
  <c r="AU53" i="19" s="1"/>
  <c r="AA133" i="3"/>
  <c r="AU99" i="19" s="1"/>
  <c r="AA134" i="3"/>
  <c r="AU649" i="19" s="1"/>
  <c r="AA135" i="3"/>
  <c r="AU66" i="19" s="1"/>
  <c r="AA136" i="3"/>
  <c r="AU157" i="19" s="1"/>
  <c r="AA137" i="3"/>
  <c r="AU34" i="19" s="1"/>
  <c r="AA138" i="3"/>
  <c r="AU548" i="19" s="1"/>
  <c r="AA139" i="3"/>
  <c r="AU549" i="19" s="1"/>
  <c r="AA140" i="3"/>
  <c r="AU550" i="19" s="1"/>
  <c r="AA141" i="3"/>
  <c r="AU580" i="19" s="1"/>
  <c r="AA142" i="3"/>
  <c r="AU581" i="19" s="1"/>
  <c r="AA143" i="3"/>
  <c r="AU551" i="19" s="1"/>
  <c r="AA144" i="3"/>
  <c r="AU696" i="19" s="1"/>
  <c r="AA145" i="3"/>
  <c r="AU804" i="19" s="1"/>
  <c r="AA146" i="3"/>
  <c r="AU554" i="19" s="1"/>
  <c r="AA147" i="3"/>
  <c r="AU575" i="19" s="1"/>
  <c r="AA148" i="3"/>
  <c r="AU555" i="19" s="1"/>
  <c r="AA149" i="3"/>
  <c r="AU576" i="19" s="1"/>
  <c r="AA150" i="3"/>
  <c r="AU577" i="19" s="1"/>
  <c r="AA151" i="3"/>
  <c r="AU556" i="19" s="1"/>
  <c r="AA152" i="3"/>
  <c r="AU874" i="19" s="1"/>
  <c r="AA153" i="3"/>
  <c r="AU875" i="19" s="1"/>
  <c r="AA154" i="3"/>
  <c r="AU745" i="19" s="1"/>
  <c r="AA155" i="3"/>
  <c r="AU746" i="19" s="1"/>
  <c r="AA156" i="3"/>
  <c r="AU876" i="19" s="1"/>
  <c r="AA157" i="3"/>
  <c r="AU747" i="19" s="1"/>
  <c r="AA158" i="3"/>
  <c r="AU9" i="19" s="1"/>
  <c r="AA159" i="3"/>
  <c r="AU18" i="19" s="1"/>
  <c r="AA160" i="3"/>
  <c r="AU20" i="19" s="1"/>
  <c r="AA161" i="3"/>
  <c r="AU377" i="19" s="1"/>
  <c r="AA162" i="3"/>
  <c r="AU213" i="19" s="1"/>
  <c r="AA163" i="3"/>
  <c r="AU351" i="19" s="1"/>
  <c r="AA164" i="3"/>
  <c r="AU352" i="19" s="1"/>
  <c r="AA165" i="3"/>
  <c r="AU322" i="19" s="1"/>
  <c r="AA166" i="3"/>
  <c r="AU334" i="19" s="1"/>
  <c r="AA167" i="3"/>
  <c r="AU644" i="19" s="1"/>
  <c r="AA168" i="3"/>
  <c r="AU699" i="19" s="1"/>
  <c r="AA169" i="3"/>
  <c r="AU395" i="19" s="1"/>
  <c r="AA170" i="3"/>
  <c r="AU394" i="19" s="1"/>
  <c r="AA171" i="3"/>
  <c r="AU853" i="19" s="1"/>
  <c r="AA172" i="3"/>
  <c r="AU420" i="19" s="1"/>
  <c r="AA173" i="3"/>
  <c r="AU419" i="19" s="1"/>
  <c r="AA174" i="3"/>
  <c r="AU850" i="19" s="1"/>
  <c r="AA175" i="3"/>
  <c r="AU209" i="19" s="1"/>
  <c r="AA176" i="3"/>
  <c r="AU28" i="19" s="1"/>
  <c r="AA177" i="3"/>
  <c r="AU198" i="19" s="1"/>
  <c r="AA178" i="3"/>
  <c r="AU27" i="19" s="1"/>
  <c r="AA179" i="3"/>
  <c r="AU199" i="19" s="1"/>
  <c r="AA180" i="3"/>
  <c r="AU282" i="19" s="1"/>
  <c r="AA181" i="3"/>
  <c r="AU769" i="19" s="1"/>
  <c r="AA182" i="3"/>
  <c r="AU770" i="19" s="1"/>
  <c r="AA183" i="3"/>
  <c r="AU771" i="19" s="1"/>
  <c r="AA184" i="3"/>
  <c r="AU772" i="19" s="1"/>
  <c r="AA185" i="3"/>
  <c r="AU773" i="19" s="1"/>
  <c r="AA186" i="3"/>
  <c r="AU774" i="19" s="1"/>
  <c r="AA187" i="3"/>
  <c r="AU775" i="19" s="1"/>
  <c r="AA188" i="3"/>
  <c r="AU776" i="19" s="1"/>
  <c r="AA189" i="3"/>
  <c r="AU100" i="19" s="1"/>
  <c r="AA190" i="3"/>
  <c r="AU698" i="19" s="1"/>
  <c r="AA191" i="3"/>
  <c r="AU353" i="19" s="1"/>
  <c r="AA192" i="3"/>
  <c r="AU183" i="19" s="1"/>
  <c r="AA193" i="3"/>
  <c r="AU595" i="19" s="1"/>
  <c r="AA194" i="3"/>
  <c r="AU220" i="19" s="1"/>
  <c r="AA195" i="3"/>
  <c r="AU392" i="19" s="1"/>
  <c r="AA196" i="3"/>
  <c r="AU143" i="19" s="1"/>
  <c r="AA197" i="3"/>
  <c r="AU144" i="19" s="1"/>
  <c r="AA198" i="3"/>
  <c r="AU662" i="19" s="1"/>
  <c r="AA199" i="3"/>
  <c r="AU660" i="19" s="1"/>
  <c r="AA200" i="3"/>
  <c r="AU389" i="19" s="1"/>
  <c r="AA201" i="3"/>
  <c r="AU647" i="19" s="1"/>
  <c r="AA202" i="3"/>
  <c r="AU641" i="19" s="1"/>
  <c r="AA203" i="3"/>
  <c r="AU388" i="19" s="1"/>
  <c r="AA204" i="3"/>
  <c r="AU688" i="19" s="1"/>
  <c r="AA205" i="3"/>
  <c r="AU586" i="19" s="1"/>
  <c r="AA206" i="3"/>
  <c r="AU572" i="19" s="1"/>
  <c r="AA207" i="3"/>
  <c r="AU571" i="19" s="1"/>
  <c r="AA208" i="3"/>
  <c r="AU292" i="19" s="1"/>
  <c r="AA209" i="3"/>
  <c r="AU516" i="19" s="1"/>
  <c r="AA210" i="3"/>
  <c r="AU108" i="19" s="1"/>
  <c r="AA211" i="3"/>
  <c r="AU15" i="19" s="1"/>
  <c r="AA212" i="3"/>
  <c r="AU713" i="19" s="1"/>
  <c r="AA213" i="3"/>
  <c r="AU748" i="19" s="1"/>
  <c r="AA214" i="3"/>
  <c r="AU820" i="19" s="1"/>
  <c r="AA215" i="3"/>
  <c r="AU343" i="19" s="1"/>
  <c r="AA216" i="3"/>
  <c r="AU81" i="19" s="1"/>
  <c r="AA217" i="3"/>
  <c r="AU58" i="19" s="1"/>
  <c r="AA218" i="3"/>
  <c r="AA219" i="3"/>
  <c r="AU570" i="19" s="1"/>
  <c r="AA220" i="3"/>
  <c r="AU569" i="19" s="1"/>
  <c r="AA221" i="3"/>
  <c r="AU707" i="19" s="1"/>
  <c r="AA222" i="3"/>
  <c r="AU706" i="19" s="1"/>
  <c r="AA223" i="3"/>
  <c r="AU563" i="19" s="1"/>
  <c r="AA224" i="3"/>
  <c r="AU685" i="19" s="1"/>
  <c r="AA225" i="3"/>
  <c r="AU121" i="19" s="1"/>
  <c r="AA226" i="3"/>
  <c r="AU396" i="19" s="1"/>
  <c r="AA227" i="3"/>
  <c r="AU123" i="19" s="1"/>
  <c r="AA228" i="3"/>
  <c r="AU127" i="19" s="1"/>
  <c r="AA229" i="3"/>
  <c r="AU128" i="19" s="1"/>
  <c r="AA230" i="3"/>
  <c r="AU130" i="19" s="1"/>
  <c r="AA231" i="3"/>
  <c r="AU131" i="19" s="1"/>
  <c r="AA232" i="3"/>
  <c r="AU129" i="19" s="1"/>
  <c r="AA233" i="3"/>
  <c r="AU132" i="19" s="1"/>
  <c r="AA234" i="3"/>
  <c r="AU423" i="19" s="1"/>
  <c r="AA235" i="3"/>
  <c r="AU936" i="19" s="1"/>
  <c r="AA236" i="3"/>
  <c r="AU197" i="19" s="1"/>
  <c r="AA237" i="3"/>
  <c r="AU944" i="19" s="1"/>
  <c r="AA238" i="3"/>
  <c r="AU585" i="19" s="1"/>
  <c r="AA239" i="3"/>
  <c r="AU30" i="19" s="1"/>
  <c r="AA240" i="3"/>
  <c r="AU29" i="19" s="1"/>
  <c r="AA241" i="3"/>
  <c r="AU431" i="19" s="1"/>
  <c r="AA242" i="3"/>
  <c r="AU739" i="19" s="1"/>
  <c r="AA243" i="3"/>
  <c r="AU430" i="19" s="1"/>
  <c r="AA244" i="3"/>
  <c r="AU406" i="19" s="1"/>
  <c r="AA245" i="3"/>
  <c r="AU799" i="19" s="1"/>
  <c r="AA246" i="3"/>
  <c r="AU19" i="19" s="1"/>
  <c r="AA247" i="3"/>
  <c r="AU809" i="19" s="1"/>
  <c r="AA248" i="3"/>
  <c r="AU216" i="19" s="1"/>
  <c r="AA249" i="3"/>
  <c r="AU807" i="19" s="1"/>
  <c r="AA250" i="3"/>
  <c r="AU808" i="19" s="1"/>
  <c r="AA251" i="3"/>
  <c r="AU311" i="19" s="1"/>
  <c r="AA252" i="3"/>
  <c r="AU339" i="19" s="1"/>
  <c r="AA253" i="3"/>
  <c r="AU810" i="19" s="1"/>
  <c r="AA254" i="3"/>
  <c r="AU312" i="19" s="1"/>
  <c r="AA255" i="3"/>
  <c r="AU44" i="19" s="1"/>
  <c r="AA256" i="3"/>
  <c r="AU45" i="19" s="1"/>
  <c r="AA257" i="3"/>
  <c r="AU270" i="19" s="1"/>
  <c r="AA258" i="3"/>
  <c r="AU47" i="19" s="1"/>
  <c r="AA259" i="3"/>
  <c r="AU48" i="19" s="1"/>
  <c r="AA260" i="3"/>
  <c r="AU46" i="19" s="1"/>
  <c r="AA261" i="3"/>
  <c r="AU372" i="19" s="1"/>
  <c r="AA262" i="3"/>
  <c r="AU371" i="19" s="1"/>
  <c r="AA263" i="3"/>
  <c r="AU637" i="19" s="1"/>
  <c r="AA264" i="3"/>
  <c r="AU111" i="19" s="1"/>
  <c r="AA265" i="3"/>
  <c r="AA266" i="3"/>
  <c r="AU755" i="19" s="1"/>
  <c r="AA267" i="3"/>
  <c r="AU295" i="19" s="1"/>
  <c r="AA268" i="3"/>
  <c r="AU882" i="19" s="1"/>
  <c r="AA269" i="3"/>
  <c r="AU668" i="19" s="1"/>
  <c r="AA270" i="3"/>
  <c r="AU669" i="19" s="1"/>
  <c r="AA271" i="3"/>
  <c r="AU432" i="19" s="1"/>
  <c r="AA272" i="3"/>
  <c r="AU424" i="19" s="1"/>
  <c r="AA273" i="3"/>
  <c r="AU448" i="19" s="1"/>
  <c r="AA274" i="3"/>
  <c r="AU892" i="19" s="1"/>
  <c r="AA275" i="3"/>
  <c r="AU160" i="19" s="1"/>
  <c r="AA276" i="3"/>
  <c r="AU274" i="19" s="1"/>
  <c r="AA277" i="3"/>
  <c r="AU456" i="19" s="1"/>
  <c r="AA278" i="3"/>
  <c r="AU599" i="19" s="1"/>
  <c r="AA279" i="3"/>
  <c r="AU457" i="19" s="1"/>
  <c r="AA280" i="3"/>
  <c r="AU458" i="19" s="1"/>
  <c r="AA281" i="3"/>
  <c r="AU459" i="19" s="1"/>
  <c r="AA282" i="3"/>
  <c r="AU460" i="19" s="1"/>
  <c r="AA283" i="3"/>
  <c r="AU461" i="19" s="1"/>
  <c r="AA284" i="3"/>
  <c r="AU467" i="19" s="1"/>
  <c r="AA285" i="3"/>
  <c r="AU462" i="19" s="1"/>
  <c r="AA286" i="3"/>
  <c r="AU470" i="19" s="1"/>
  <c r="AA287" i="3"/>
  <c r="AU471" i="19" s="1"/>
  <c r="AA288" i="3"/>
  <c r="AU463" i="19" s="1"/>
  <c r="AA289" i="3"/>
  <c r="AU464" i="19" s="1"/>
  <c r="AA290" i="3"/>
  <c r="AU465" i="19" s="1"/>
  <c r="AA291" i="3"/>
  <c r="AU466" i="19" s="1"/>
  <c r="AA292" i="3"/>
  <c r="AU468" i="19" s="1"/>
  <c r="AA293" i="3"/>
  <c r="AU469" i="19" s="1"/>
  <c r="AA294" i="3"/>
  <c r="AU536" i="19" s="1"/>
  <c r="AA295" i="3"/>
  <c r="AU535" i="19" s="1"/>
  <c r="AA296" i="3"/>
  <c r="AU600" i="19" s="1"/>
  <c r="AA297" i="3"/>
  <c r="AU711" i="19" s="1"/>
  <c r="AA298" i="3"/>
  <c r="AU710" i="19" s="1"/>
  <c r="AA299" i="3"/>
  <c r="AU522" i="19" s="1"/>
  <c r="AA300" i="3"/>
  <c r="AU83" i="19" s="1"/>
  <c r="AA301" i="3"/>
  <c r="AU84" i="19" s="1"/>
  <c r="AA302" i="3"/>
  <c r="AU821" i="19" s="1"/>
  <c r="AA303" i="3"/>
  <c r="AU824" i="19" s="1"/>
  <c r="AA304" i="3"/>
  <c r="AU150" i="19" s="1"/>
  <c r="AA305" i="3"/>
  <c r="AU592" i="19" s="1"/>
  <c r="AA306" i="3"/>
  <c r="AU532" i="19" s="1"/>
  <c r="AA307" i="3"/>
  <c r="AU530" i="19" s="1"/>
  <c r="AA308" i="3"/>
  <c r="AU761" i="19" s="1"/>
  <c r="AA309" i="3"/>
  <c r="AU712" i="19" s="1"/>
  <c r="AA310" i="3"/>
  <c r="AU664" i="19" s="1"/>
  <c r="AA311" i="3"/>
  <c r="AU514" i="19" s="1"/>
  <c r="AA312" i="3"/>
  <c r="AU332" i="19" s="1"/>
  <c r="AA313" i="3"/>
  <c r="AU113" i="19" s="1"/>
  <c r="AA314" i="3"/>
  <c r="AU114" i="19" s="1"/>
  <c r="AA315" i="3"/>
  <c r="AU56" i="19" s="1"/>
  <c r="AA316" i="3"/>
  <c r="AU598" i="19" s="1"/>
  <c r="AA317" i="3"/>
  <c r="AU531" i="19" s="1"/>
  <c r="AA318" i="3"/>
  <c r="AU865" i="19" s="1"/>
  <c r="AA319" i="3"/>
  <c r="AA320" i="3"/>
  <c r="AU195" i="19" s="1"/>
  <c r="AA321" i="3"/>
  <c r="AU447" i="19" s="1"/>
  <c r="AA322" i="3"/>
  <c r="AU22" i="19" s="1"/>
  <c r="AA323" i="3"/>
  <c r="AU24" i="19" s="1"/>
  <c r="AA324" i="3"/>
  <c r="AU25" i="19" s="1"/>
  <c r="AA325" i="3"/>
  <c r="AA326" i="3"/>
  <c r="AA327" i="3"/>
  <c r="AU381" i="19" s="1"/>
  <c r="AA328" i="3"/>
  <c r="AU741" i="19" s="1"/>
  <c r="AA329" i="3"/>
  <c r="AU740" i="19" s="1"/>
  <c r="AA330" i="3"/>
  <c r="AU454" i="19" s="1"/>
  <c r="AA331" i="3"/>
  <c r="AU768" i="19" s="1"/>
  <c r="AA332" i="3"/>
  <c r="AU765" i="19" s="1"/>
  <c r="AA333" i="3"/>
  <c r="AU766" i="19" s="1"/>
  <c r="AA334" i="3"/>
  <c r="AA335" i="3"/>
  <c r="AU928" i="19" s="1"/>
  <c r="AA336" i="3"/>
  <c r="AU242" i="19" s="1"/>
  <c r="AA337" i="3"/>
  <c r="AU65" i="19" s="1"/>
  <c r="AA338" i="3"/>
  <c r="AU14" i="19" s="1"/>
  <c r="AA339" i="3"/>
  <c r="AU125" i="19" s="1"/>
  <c r="AA340" i="3"/>
  <c r="AU822" i="19" s="1"/>
  <c r="AA341" i="3"/>
  <c r="AU823" i="19" s="1"/>
  <c r="AA342" i="3"/>
  <c r="AU742" i="19" s="1"/>
  <c r="AA343" i="3"/>
  <c r="AU354" i="19" s="1"/>
  <c r="AA344" i="3"/>
  <c r="AU355" i="19" s="1"/>
  <c r="AA345" i="3"/>
  <c r="AU229" i="19" s="1"/>
  <c r="AA346" i="3"/>
  <c r="AU365" i="19" s="1"/>
  <c r="AA347" i="3"/>
  <c r="AU452" i="19" s="1"/>
  <c r="AA348" i="3"/>
  <c r="AU356" i="19" s="1"/>
  <c r="AA349" i="3"/>
  <c r="AU330" i="19" s="1"/>
  <c r="AA350" i="3"/>
  <c r="AU363" i="19" s="1"/>
  <c r="AA351" i="3"/>
  <c r="AU299" i="19" s="1"/>
  <c r="AA352" i="3"/>
  <c r="AU300" i="19" s="1"/>
  <c r="AA353" i="3"/>
  <c r="AU730" i="19" s="1"/>
  <c r="AA354" i="3"/>
  <c r="AU638" i="19" s="1"/>
  <c r="AA355" i="3"/>
  <c r="AU811" i="19" s="1"/>
  <c r="AA356" i="3"/>
  <c r="AU517" i="19" s="1"/>
  <c r="AA357" i="3"/>
  <c r="AU737" i="19" s="1"/>
  <c r="AA358" i="3"/>
  <c r="AU738" i="19" s="1"/>
  <c r="AA359" i="3"/>
  <c r="AU731" i="19" s="1"/>
  <c r="AA360" i="3"/>
  <c r="AU11" i="19" s="1"/>
  <c r="AA361" i="3"/>
  <c r="AU726" i="19" s="1"/>
  <c r="AA362" i="3"/>
  <c r="AU732" i="19" s="1"/>
  <c r="AA363" i="3"/>
  <c r="AU733" i="19" s="1"/>
  <c r="AA364" i="3"/>
  <c r="AU787" i="19" s="1"/>
  <c r="AA365" i="3"/>
  <c r="AU716" i="19" s="1"/>
  <c r="AA366" i="3"/>
  <c r="AU506" i="19" s="1"/>
  <c r="AA367" i="3"/>
  <c r="AU59" i="19" s="1"/>
  <c r="AA368" i="3"/>
  <c r="AU110" i="19" s="1"/>
  <c r="AA369" i="3"/>
  <c r="AU115" i="19" s="1"/>
  <c r="AA370" i="3"/>
  <c r="AU753" i="19" s="1"/>
  <c r="AA371" i="3"/>
  <c r="AU485" i="19" s="1"/>
  <c r="AA372" i="3"/>
  <c r="AU276" i="19" s="1"/>
  <c r="AA373" i="3"/>
  <c r="AU291" i="19" s="1"/>
  <c r="AA374" i="3"/>
  <c r="AU285" i="19" s="1"/>
  <c r="AA375" i="3"/>
  <c r="AU316" i="19" s="1"/>
  <c r="AA376" i="3"/>
  <c r="AU317" i="19" s="1"/>
  <c r="AA377" i="3"/>
  <c r="AU508" i="19" s="1"/>
  <c r="AA378" i="3"/>
  <c r="AA379" i="3"/>
  <c r="AU929" i="19" s="1"/>
  <c r="AA380" i="3"/>
  <c r="AU533" i="19" s="1"/>
  <c r="AA381" i="3"/>
  <c r="AU477" i="19" s="1"/>
  <c r="AA382" i="3"/>
  <c r="AU230" i="19" s="1"/>
  <c r="AA383" i="3"/>
  <c r="AU877" i="19" s="1"/>
  <c r="AA384" i="3"/>
  <c r="AU145" i="19" s="1"/>
  <c r="AA385" i="3"/>
  <c r="AU734" i="19" s="1"/>
  <c r="AA386" i="3"/>
  <c r="AU442" i="19" s="1"/>
  <c r="AA387" i="3"/>
  <c r="AU443" i="19" s="1"/>
  <c r="AA388" i="3"/>
  <c r="AU294" i="19" s="1"/>
  <c r="AA389" i="3"/>
  <c r="AU57" i="19" s="1"/>
  <c r="AA390" i="3"/>
  <c r="AU16" i="19" s="1"/>
  <c r="AA391" i="3"/>
  <c r="AU151" i="19" s="1"/>
  <c r="AA392" i="3"/>
  <c r="AU152" i="19" s="1"/>
  <c r="AA393" i="3"/>
  <c r="AU529" i="19" s="1"/>
  <c r="AA394" i="3"/>
  <c r="AU559" i="19" s="1"/>
  <c r="AA395" i="3"/>
  <c r="AU149" i="19" s="1"/>
  <c r="AA396" i="3"/>
  <c r="AU373" i="19" s="1"/>
  <c r="AA397" i="3"/>
  <c r="AU590" i="19" s="1"/>
  <c r="AA398" i="3"/>
  <c r="AU146" i="19" s="1"/>
  <c r="AA399" i="3"/>
  <c r="AU588" i="19" s="1"/>
  <c r="AA400" i="3"/>
  <c r="AU497" i="19" s="1"/>
  <c r="AA401" i="3"/>
  <c r="AU499" i="19" s="1"/>
  <c r="AA402" i="3"/>
  <c r="AU615" i="19" s="1"/>
  <c r="AA403" i="3"/>
  <c r="AU616" i="19" s="1"/>
  <c r="AA404" i="3"/>
  <c r="AU604" i="19" s="1"/>
  <c r="AA405" i="3"/>
  <c r="AU54" i="19" s="1"/>
  <c r="AA406" i="3"/>
  <c r="AU605" i="19" s="1"/>
  <c r="AA407" i="3"/>
  <c r="AU124" i="19" s="1"/>
  <c r="AA408" i="3"/>
  <c r="AU55" i="19" s="1"/>
  <c r="AA409" i="3"/>
  <c r="AU657" i="19" s="1"/>
  <c r="AA410" i="3"/>
  <c r="AU719" i="19" s="1"/>
  <c r="AA411" i="3"/>
  <c r="AU500" i="19" s="1"/>
  <c r="AA412" i="3"/>
  <c r="AU308" i="19" s="1"/>
  <c r="AA413" i="3"/>
  <c r="AU303" i="19" s="1"/>
  <c r="AA414" i="3"/>
  <c r="AU302" i="19" s="1"/>
  <c r="AA415" i="3"/>
  <c r="AU544" i="19" s="1"/>
  <c r="AA416" i="3"/>
  <c r="AU620" i="19" s="1"/>
  <c r="AA417" i="3"/>
  <c r="AU33" i="19" s="1"/>
  <c r="AA418" i="3"/>
  <c r="AU790" i="19" s="1"/>
  <c r="AA419" i="3"/>
  <c r="AU855" i="19" s="1"/>
  <c r="AA420" i="3"/>
  <c r="AU856" i="19" s="1"/>
  <c r="AA421" i="3"/>
  <c r="AU780" i="19" s="1"/>
  <c r="AA422" i="3"/>
  <c r="AU805" i="19" s="1"/>
  <c r="AA423" i="3"/>
  <c r="AU735" i="19" s="1"/>
  <c r="AA424" i="3"/>
  <c r="AU806" i="19" s="1"/>
  <c r="AA425" i="3"/>
  <c r="AU878" i="19" s="1"/>
  <c r="AA426" i="3"/>
  <c r="AU879" i="19" s="1"/>
  <c r="AA427" i="3"/>
  <c r="AU725" i="19" s="1"/>
  <c r="AA428" i="3"/>
  <c r="AU724" i="19" s="1"/>
  <c r="AA429" i="3"/>
  <c r="AU925" i="19" s="1"/>
  <c r="AA430" i="3"/>
  <c r="AU744" i="19" s="1"/>
  <c r="AA431" i="3"/>
  <c r="AU8" i="19" s="1"/>
  <c r="AA432" i="3"/>
  <c r="AU5" i="19" s="1"/>
  <c r="AA433" i="3"/>
  <c r="AU4" i="19" s="1"/>
  <c r="AA434" i="3"/>
  <c r="AU764" i="19" s="1"/>
  <c r="AA435" i="3"/>
  <c r="AU763" i="19" s="1"/>
  <c r="AA436" i="3"/>
  <c r="AU23" i="19" s="1"/>
  <c r="AA437" i="3"/>
  <c r="AU333" i="19" s="1"/>
  <c r="AA438" i="3"/>
  <c r="AU214" i="19" s="1"/>
  <c r="AA439" i="3"/>
  <c r="AU85" i="19" s="1"/>
  <c r="AA440" i="3"/>
  <c r="AU161" i="19" s="1"/>
  <c r="AA441" i="3"/>
  <c r="AU60" i="19" s="1"/>
  <c r="AA442" i="3"/>
  <c r="AU63" i="19" s="1"/>
  <c r="AA443" i="3"/>
  <c r="AU64" i="19" s="1"/>
  <c r="AA444" i="3"/>
  <c r="AU264" i="19" s="1"/>
  <c r="AA445" i="3"/>
  <c r="AU263" i="19" s="1"/>
  <c r="AA446" i="3"/>
  <c r="AU262" i="19" s="1"/>
  <c r="AA447" i="3"/>
  <c r="AU164" i="19" s="1"/>
  <c r="AA448" i="3"/>
  <c r="AU163" i="19" s="1"/>
  <c r="AA449" i="3"/>
  <c r="AU69" i="19" s="1"/>
  <c r="AA450" i="3"/>
  <c r="AU71" i="19" s="1"/>
  <c r="AA451" i="3"/>
  <c r="AU472" i="19" s="1"/>
  <c r="AA452" i="3"/>
  <c r="AU378" i="19" s="1"/>
  <c r="AA453" i="3"/>
  <c r="AU185" i="19" s="1"/>
  <c r="AA454" i="3"/>
  <c r="AU857" i="19" s="1"/>
  <c r="AA455" i="3"/>
  <c r="AU293" i="19" s="1"/>
  <c r="AA456" i="3"/>
  <c r="AU120" i="19" s="1"/>
  <c r="AA457" i="3"/>
  <c r="AU927" i="19" s="1"/>
  <c r="AA458" i="3"/>
  <c r="AU887" i="19" s="1"/>
  <c r="AA459" i="3"/>
  <c r="AU885" i="19" s="1"/>
  <c r="AA460" i="3"/>
  <c r="AU886" i="19" s="1"/>
  <c r="AA461" i="3"/>
  <c r="AU591" i="19" s="1"/>
  <c r="AA462" i="3"/>
  <c r="AU505" i="19" s="1"/>
  <c r="AA463" i="3"/>
  <c r="AU504" i="19" s="1"/>
  <c r="AA464" i="3"/>
  <c r="AU446" i="19" s="1"/>
  <c r="AA465" i="3"/>
  <c r="AU445" i="19" s="1"/>
  <c r="AA466" i="3"/>
  <c r="AU829" i="19" s="1"/>
  <c r="AA467" i="3"/>
  <c r="AU51" i="19" s="1"/>
  <c r="AA468" i="3"/>
  <c r="AU275" i="19" s="1"/>
  <c r="AA469" i="3"/>
  <c r="AU50" i="19" s="1"/>
  <c r="AA470" i="3"/>
  <c r="AU52" i="19" s="1"/>
  <c r="AA471" i="3"/>
  <c r="AU336" i="19" s="1"/>
  <c r="AA472" i="3"/>
  <c r="AU326" i="19" s="1"/>
  <c r="AA473" i="3"/>
  <c r="AU847" i="19" s="1"/>
  <c r="AA474" i="3"/>
  <c r="AU682" i="19" s="1"/>
  <c r="AA475" i="3"/>
  <c r="AU297" i="19" s="1"/>
  <c r="AA476" i="3"/>
  <c r="AU358" i="19" s="1"/>
  <c r="AA477" i="3"/>
  <c r="AU359" i="19" s="1"/>
  <c r="AA478" i="3"/>
  <c r="AU279" i="19" s="1"/>
  <c r="AA479" i="3"/>
  <c r="AU49" i="19" s="1"/>
  <c r="AA480" i="3"/>
  <c r="AU854" i="19" s="1"/>
  <c r="AA481" i="3"/>
  <c r="AU945" i="19" s="1"/>
  <c r="AA482" i="3"/>
  <c r="AU387" i="19" s="1"/>
  <c r="AA483" i="3"/>
  <c r="AU386" i="19" s="1"/>
  <c r="AA484" i="3"/>
  <c r="AU845" i="19" s="1"/>
  <c r="AA485" i="3"/>
  <c r="AU287" i="19" s="1"/>
  <c r="AA486" i="3"/>
  <c r="AU679" i="19" s="1"/>
  <c r="AA487" i="3"/>
  <c r="AU697" i="19" s="1"/>
  <c r="AA488" i="3"/>
  <c r="AU749" i="19" s="1"/>
  <c r="AA489" i="3"/>
  <c r="AU750" i="19" s="1"/>
  <c r="AA490" i="3"/>
  <c r="AU10" i="19" s="1"/>
  <c r="AA491" i="3"/>
  <c r="AU194" i="19" s="1"/>
  <c r="AA492" i="3"/>
  <c r="AU101" i="19" s="1"/>
  <c r="AA493" i="3"/>
  <c r="AU340" i="19" s="1"/>
  <c r="AA494" i="3"/>
  <c r="AU718" i="19" s="1"/>
  <c r="AA495" i="3"/>
  <c r="AU433" i="19" s="1"/>
  <c r="AA496" i="3"/>
  <c r="AU815" i="19" s="1"/>
  <c r="AA497" i="3"/>
  <c r="AU812" i="19" s="1"/>
  <c r="AA498" i="3"/>
  <c r="AU846" i="19" s="1"/>
  <c r="AA499" i="3"/>
  <c r="AU338" i="19" s="1"/>
  <c r="AA500" i="3"/>
  <c r="AU715" i="19" s="1"/>
  <c r="AA501" i="3"/>
  <c r="AU666" i="19" s="1"/>
  <c r="AA502" i="3"/>
  <c r="AU722" i="19" s="1"/>
  <c r="AA503" i="3"/>
  <c r="AU428" i="19" s="1"/>
  <c r="AA504" i="3"/>
  <c r="AU455" i="19" s="1"/>
  <c r="AA505" i="3"/>
  <c r="AA506" i="3"/>
  <c r="AU31" i="19" s="1"/>
  <c r="AA507" i="3"/>
  <c r="AU557" i="19" s="1"/>
  <c r="AA508" i="3"/>
  <c r="AU133" i="19" s="1"/>
  <c r="AA509" i="3"/>
  <c r="AU248" i="19" s="1"/>
  <c r="AA510" i="3"/>
  <c r="AU680" i="19" s="1"/>
  <c r="AA511" i="3"/>
  <c r="AU244" i="19" s="1"/>
  <c r="AA512" i="3"/>
  <c r="AU247" i="19" s="1"/>
  <c r="AA513" i="3"/>
  <c r="AU245" i="19" s="1"/>
  <c r="AA514" i="3"/>
  <c r="AU246" i="19" s="1"/>
  <c r="AA515" i="3"/>
  <c r="AU390" i="19" s="1"/>
  <c r="AA516" i="3"/>
  <c r="AU201" i="19" s="1"/>
  <c r="AA517" i="3"/>
  <c r="AU249" i="19" s="1"/>
  <c r="AA518" i="3"/>
  <c r="AU203" i="19" s="1"/>
  <c r="AA519" i="3"/>
  <c r="AU254" i="19" s="1"/>
  <c r="AA520" i="3"/>
  <c r="AU202" i="19" s="1"/>
  <c r="AA521" i="3"/>
  <c r="AU154" i="19" s="1"/>
  <c r="AA522" i="3"/>
  <c r="AU253" i="19" s="1"/>
  <c r="AA523" i="3"/>
  <c r="AU155" i="19" s="1"/>
  <c r="AA524" i="3"/>
  <c r="AU156" i="19" s="1"/>
  <c r="AA525" i="3"/>
  <c r="AU204" i="19" s="1"/>
  <c r="AA526" i="3"/>
  <c r="AU211" i="19" s="1"/>
  <c r="AA527" i="3"/>
  <c r="AU205" i="19" s="1"/>
  <c r="AA528" i="3"/>
  <c r="AU206" i="19" s="1"/>
  <c r="AA529" i="3"/>
  <c r="AU212" i="19" s="1"/>
  <c r="AA530" i="3"/>
  <c r="AU207" i="19" s="1"/>
  <c r="AA531" i="3"/>
  <c r="AU717" i="19" s="1"/>
  <c r="AA532" i="3"/>
  <c r="AU486" i="19" s="1"/>
  <c r="AA533" i="3"/>
  <c r="AU487" i="19" s="1"/>
  <c r="AA534" i="3"/>
  <c r="AU488" i="19" s="1"/>
  <c r="AA535" i="3"/>
  <c r="AU489" i="19" s="1"/>
  <c r="AA536" i="3"/>
  <c r="AU490" i="19" s="1"/>
  <c r="AA537" i="3"/>
  <c r="AU491" i="19" s="1"/>
  <c r="AA538" i="3"/>
  <c r="AU159" i="19" s="1"/>
  <c r="AA539" i="3"/>
  <c r="AU492" i="19" s="1"/>
  <c r="AA540" i="3"/>
  <c r="AU493" i="19" s="1"/>
  <c r="AA541" i="3"/>
  <c r="AU494" i="19" s="1"/>
  <c r="AA542" i="3"/>
  <c r="AU495" i="19" s="1"/>
  <c r="AA543" i="3"/>
  <c r="AU496" i="19" s="1"/>
  <c r="AA544" i="3"/>
  <c r="AU661" i="19" s="1"/>
  <c r="AA545" i="3"/>
  <c r="AU687" i="19" s="1"/>
  <c r="AA546" i="3"/>
  <c r="AU858" i="19" s="1"/>
  <c r="AA547" i="3"/>
  <c r="AU342" i="19" s="1"/>
  <c r="AA548" i="3"/>
  <c r="AU226" i="19" s="1"/>
  <c r="AA549" i="3"/>
  <c r="AU217" i="19" s="1"/>
  <c r="AA550" i="3"/>
  <c r="AU228" i="19" s="1"/>
  <c r="AA551" i="3"/>
  <c r="AU225" i="19" s="1"/>
  <c r="AA552" i="3"/>
  <c r="AU227" i="19" s="1"/>
  <c r="AA553" i="3"/>
  <c r="AU153" i="19" s="1"/>
  <c r="AA554" i="3"/>
  <c r="AU26" i="19" s="1"/>
  <c r="AA555" i="3"/>
  <c r="AU7" i="19" s="1"/>
  <c r="AA556" i="3"/>
  <c r="AU736" i="19" s="1"/>
  <c r="AA557" i="3"/>
  <c r="AU341" i="19" s="1"/>
  <c r="AA558" i="3"/>
  <c r="AU484" i="19" s="1"/>
  <c r="AA559" i="3"/>
  <c r="AU483" i="19" s="1"/>
  <c r="AA560" i="3"/>
  <c r="AA561" i="3"/>
  <c r="AU376" i="19" s="1"/>
  <c r="AA562" i="3"/>
  <c r="AU480" i="19" s="1"/>
  <c r="AA563" i="3"/>
  <c r="AU721" i="19" s="1"/>
  <c r="AA564" i="3"/>
  <c r="AU634" i="19" s="1"/>
  <c r="AA565" i="3"/>
  <c r="AU269" i="19" s="1"/>
  <c r="AA566" i="3"/>
  <c r="AU689" i="19" s="1"/>
  <c r="AA567" i="3"/>
  <c r="AU690" i="19" s="1"/>
  <c r="AA568" i="3"/>
  <c r="AU434" i="19" s="1"/>
  <c r="AA569" i="3"/>
  <c r="AU791" i="19" s="1"/>
  <c r="AA570" i="3"/>
  <c r="AU792" i="19" s="1"/>
  <c r="AA571" i="3"/>
  <c r="AU793" i="19" s="1"/>
  <c r="AA572" i="3"/>
  <c r="AU794" i="19" s="1"/>
  <c r="AA573" i="3"/>
  <c r="AU795" i="19" s="1"/>
  <c r="AA574" i="3"/>
  <c r="AU543" i="19" s="1"/>
  <c r="AA575" i="3"/>
  <c r="AU796" i="19" s="1"/>
  <c r="AA576" i="3"/>
  <c r="AU412" i="19" s="1"/>
  <c r="AA577" i="3"/>
  <c r="AU86" i="19" s="1"/>
  <c r="AA578" i="3"/>
  <c r="AU87" i="19" s="1"/>
  <c r="AA579" i="3"/>
  <c r="AU413" i="19" s="1"/>
  <c r="AA580" i="3"/>
  <c r="AU681" i="19" s="1"/>
  <c r="AA581" i="3"/>
  <c r="AU478" i="19" s="1"/>
  <c r="AA582" i="3"/>
  <c r="AU479" i="19" s="1"/>
  <c r="AA583" i="3"/>
  <c r="AU683" i="19" s="1"/>
  <c r="AA584" i="3"/>
  <c r="AU98" i="19" s="1"/>
  <c r="AA585" i="3"/>
  <c r="AU727" i="19" s="1"/>
  <c r="AA586" i="3"/>
  <c r="AU284" i="19" s="1"/>
  <c r="AA587" i="3"/>
  <c r="AU408" i="19" s="1"/>
  <c r="AA588" i="3"/>
  <c r="AU880" i="19" s="1"/>
  <c r="AA589" i="3"/>
  <c r="AU893" i="19" s="1"/>
  <c r="AA590" i="3"/>
  <c r="AU782" i="19" s="1"/>
  <c r="AA591" i="3"/>
  <c r="AU783" i="19" s="1"/>
  <c r="AA592" i="3"/>
  <c r="AU784" i="19" s="1"/>
  <c r="AA593" i="3"/>
  <c r="AU785" i="19" s="1"/>
  <c r="AA594" i="3"/>
  <c r="AU786" i="19" s="1"/>
  <c r="AA595" i="3"/>
  <c r="AU450" i="19" s="1"/>
  <c r="AA596" i="3"/>
  <c r="AU692" i="19" s="1"/>
  <c r="AA597" i="3"/>
  <c r="AU779" i="19" s="1"/>
  <c r="AA598" i="3"/>
  <c r="AU646" i="19" s="1"/>
  <c r="AA599" i="3"/>
  <c r="AU509" i="19" s="1"/>
  <c r="AA600" i="3"/>
  <c r="AU673" i="19" s="1"/>
  <c r="AA601" i="3"/>
  <c r="AU645" i="19" s="1"/>
  <c r="AA602" i="3"/>
  <c r="AU510" i="19" s="1"/>
  <c r="AA603" i="3"/>
  <c r="AU393" i="19" s="1"/>
  <c r="AA604" i="3"/>
  <c r="AU17" i="19" s="1"/>
  <c r="AA605" i="3"/>
  <c r="AU409" i="19" s="1"/>
  <c r="AA606" i="3"/>
  <c r="AU380" i="19" s="1"/>
  <c r="AA607" i="3"/>
  <c r="AU21" i="19" s="1"/>
  <c r="AA608" i="3"/>
  <c r="AU401" i="19" s="1"/>
  <c r="AA609" i="3"/>
  <c r="AU728" i="19" s="1"/>
  <c r="AA610" i="3"/>
  <c r="AU888" i="19" s="1"/>
  <c r="AA611" i="3"/>
  <c r="AU889" i="19" s="1"/>
  <c r="AA612" i="3"/>
  <c r="AU890" i="19" s="1"/>
  <c r="AA613" i="3"/>
  <c r="AU891" i="19" s="1"/>
  <c r="AA614" i="3"/>
  <c r="AU119" i="19" s="1"/>
  <c r="AA615" i="3"/>
  <c r="AU97" i="19" s="1"/>
  <c r="AA616" i="3"/>
  <c r="AU684" i="19" s="1"/>
  <c r="AA617" i="3"/>
  <c r="AU670" i="19" s="1"/>
  <c r="AA618" i="3"/>
  <c r="AU523" i="19" s="1"/>
  <c r="AA619" i="3"/>
  <c r="AU654" i="19" s="1"/>
  <c r="AA620" i="3"/>
  <c r="AU655" i="19" s="1"/>
  <c r="AA621" i="3"/>
  <c r="AU639" i="19" s="1"/>
  <c r="AA622" i="3"/>
  <c r="AU481" i="19" s="1"/>
  <c r="AA623" i="3"/>
  <c r="AU286" i="19" s="1"/>
  <c r="AA624" i="3"/>
  <c r="AU148" i="19" s="1"/>
  <c r="AA625" i="3"/>
  <c r="AU147" i="19" s="1"/>
  <c r="AA626" i="3"/>
  <c r="AU618" i="19" s="1"/>
  <c r="AA627" i="3"/>
  <c r="AU617" i="19" s="1"/>
  <c r="AA628" i="3"/>
  <c r="AU321" i="19" s="1"/>
  <c r="AA629" i="3"/>
  <c r="AU800" i="19" s="1"/>
  <c r="AA630" i="3"/>
  <c r="AU788" i="19" s="1"/>
  <c r="AA631" i="3"/>
  <c r="AU789" i="19" s="1"/>
  <c r="AA632" i="3"/>
  <c r="AU347" i="19" s="1"/>
  <c r="AA633" i="3"/>
  <c r="AU894" i="19" s="1"/>
  <c r="AA634" i="3"/>
  <c r="AU895" i="19" s="1"/>
  <c r="AA635" i="3"/>
  <c r="AU105" i="19" s="1"/>
  <c r="AA636" i="3"/>
  <c r="AU451" i="19" s="1"/>
  <c r="AA637" i="3"/>
  <c r="AU538" i="19" s="1"/>
  <c r="AA638" i="3"/>
  <c r="AU215" i="19" s="1"/>
  <c r="AA639" i="3"/>
  <c r="AU167" i="19" s="1"/>
  <c r="AA640" i="3"/>
  <c r="AU168" i="19" s="1"/>
  <c r="AA641" i="3"/>
  <c r="AU169" i="19" s="1"/>
  <c r="AA642" i="3"/>
  <c r="AU170" i="19" s="1"/>
  <c r="AA643" i="3"/>
  <c r="AU171" i="19" s="1"/>
  <c r="AA644" i="3"/>
  <c r="AU104" i="19" s="1"/>
  <c r="AA645" i="3"/>
  <c r="AU186" i="19" s="1"/>
  <c r="AA646" i="3"/>
  <c r="AU288" i="19" s="1"/>
  <c r="AA647" i="3"/>
  <c r="AU265" i="19" s="1"/>
  <c r="AA648" i="3"/>
  <c r="AU884" i="19" s="1"/>
  <c r="AA649" i="3"/>
  <c r="AU860" i="19" s="1"/>
  <c r="AA650" i="3"/>
  <c r="AU859" i="19" s="1"/>
  <c r="AA651" i="3"/>
  <c r="AU172" i="19" s="1"/>
  <c r="AA652" i="3"/>
  <c r="AU627" i="19" s="1"/>
  <c r="AA653" i="3"/>
  <c r="AU558" i="19" s="1"/>
  <c r="AA654" i="3"/>
  <c r="AU819" i="19" s="1"/>
  <c r="AA655" i="3"/>
  <c r="AU589" i="19" s="1"/>
  <c r="AA656" i="3"/>
  <c r="AU609" i="19" s="1"/>
  <c r="AA657" i="3"/>
  <c r="AU630" i="19" s="1"/>
  <c r="AA658" i="3"/>
  <c r="AA659" i="3"/>
  <c r="AU117" i="19" s="1"/>
  <c r="AA660" i="3"/>
  <c r="AU187" i="19" s="1"/>
  <c r="AA661" i="3"/>
  <c r="AU188" i="19" s="1"/>
  <c r="AA662" i="3"/>
  <c r="AU189" i="19" s="1"/>
  <c r="AA663" i="3"/>
  <c r="AU190" i="19" s="1"/>
  <c r="AA664" i="3"/>
  <c r="AU191" i="19" s="1"/>
  <c r="AA665" i="3"/>
  <c r="AU313" i="19" s="1"/>
  <c r="AA666" i="3"/>
  <c r="AU259" i="19" s="1"/>
  <c r="AA667" i="3"/>
  <c r="AU260" i="19" s="1"/>
  <c r="AA668" i="3"/>
  <c r="AU219" i="19" s="1"/>
  <c r="AA669" i="3"/>
  <c r="AU231" i="19" s="1"/>
  <c r="AA670" i="3"/>
  <c r="AU218" i="19" s="1"/>
  <c r="AA671" i="3"/>
  <c r="AU74" i="19" s="1"/>
  <c r="AA672" i="3"/>
  <c r="AU73" i="19" s="1"/>
  <c r="AA673" i="3"/>
  <c r="AU72" i="19" s="1"/>
  <c r="AA674" i="3"/>
  <c r="AU622" i="19" s="1"/>
  <c r="AA675" i="3"/>
  <c r="AU816" i="19" s="1"/>
  <c r="AA676" i="3"/>
  <c r="AU624" i="19" s="1"/>
  <c r="AA677" i="3"/>
  <c r="AU298" i="19" s="1"/>
  <c r="AA678" i="3"/>
  <c r="AU318" i="19" s="1"/>
  <c r="AA679" i="3"/>
  <c r="AU584" i="19" s="1"/>
  <c r="AA680" i="3"/>
  <c r="AU566" i="19" s="1"/>
  <c r="AA681" i="3"/>
  <c r="AU564" i="19" s="1"/>
  <c r="AA682" i="3"/>
  <c r="AU565" i="19" s="1"/>
  <c r="AA683" i="3"/>
  <c r="AU367" i="19" s="1"/>
  <c r="AA684" i="3"/>
  <c r="AU118" i="19" s="1"/>
  <c r="AA685" i="3"/>
  <c r="AU301" i="19" s="1"/>
  <c r="AA686" i="3"/>
  <c r="AU640" i="19" s="1"/>
  <c r="AA687" i="3"/>
  <c r="AU438" i="19" s="1"/>
  <c r="AA688" i="3"/>
  <c r="AU828" i="19" s="1"/>
  <c r="AA689" i="3"/>
  <c r="AU781" i="19" s="1"/>
  <c r="AA690" i="3"/>
  <c r="AU403" i="19" s="1"/>
  <c r="AA691" i="3"/>
  <c r="AU405" i="19" s="1"/>
  <c r="AA692" i="3"/>
  <c r="AU379" i="19" s="1"/>
  <c r="AA693" i="3"/>
  <c r="AU266" i="19" s="1"/>
  <c r="AA694" i="3"/>
  <c r="AU652" i="19" s="1"/>
  <c r="AA695" i="3"/>
  <c r="AU650" i="19" s="1"/>
  <c r="AA696" i="3"/>
  <c r="AU651" i="19" s="1"/>
  <c r="AA697" i="3"/>
  <c r="AU320" i="19" s="1"/>
  <c r="AA698" i="3"/>
  <c r="AU41" i="19" s="1"/>
  <c r="AA699" i="3"/>
  <c r="AU208" i="19" s="1"/>
  <c r="AA700" i="3"/>
  <c r="AU934" i="19" s="1"/>
  <c r="AA701" i="3"/>
  <c r="AU866" i="19" s="1"/>
  <c r="AA702" i="3"/>
  <c r="AU482" i="19" s="1"/>
  <c r="AA703" i="3"/>
  <c r="AU597" i="19" s="1"/>
  <c r="AA704" i="3"/>
  <c r="AU444" i="19" s="1"/>
  <c r="AA705" i="3"/>
  <c r="AU345" i="19" s="1"/>
  <c r="AA706" i="3"/>
  <c r="AU758" i="19" s="1"/>
  <c r="AA707" i="3"/>
  <c r="AU106" i="19" s="1"/>
  <c r="AA708" i="3"/>
  <c r="AU593" i="19" s="1"/>
  <c r="AA709" i="3"/>
  <c r="AU429" i="19" s="1"/>
  <c r="AA710" i="3"/>
  <c r="AU519" i="19" s="1"/>
  <c r="AA711" i="3"/>
  <c r="AU304" i="19" s="1"/>
  <c r="AA712" i="3"/>
  <c r="AU587" i="19" s="1"/>
  <c r="AA713" i="3"/>
  <c r="AU360" i="19" s="1"/>
  <c r="AA714" i="3"/>
  <c r="AU667" i="19" s="1"/>
  <c r="AA715" i="3"/>
  <c r="AU400" i="19" s="1"/>
  <c r="AA716" i="3"/>
  <c r="AU473" i="19" s="1"/>
  <c r="AA717" i="3"/>
  <c r="AU701" i="19" s="1"/>
  <c r="AA718" i="3"/>
  <c r="AU337" i="19" s="1"/>
  <c r="AA719" i="3"/>
  <c r="AU518" i="19" s="1"/>
  <c r="AA720" i="3"/>
  <c r="AU200" i="19" s="1"/>
  <c r="AA721" i="3"/>
  <c r="AU112" i="19" s="1"/>
  <c r="AA722" i="3"/>
  <c r="AU759" i="19" s="1"/>
  <c r="AA723" i="3"/>
  <c r="AU407" i="19" s="1"/>
  <c r="AA724" i="3"/>
  <c r="AU653" i="19" s="1"/>
  <c r="AA725" i="3"/>
  <c r="AU608" i="19" s="1"/>
  <c r="AA726" i="3"/>
  <c r="AU705" i="19" s="1"/>
  <c r="AA727" i="3"/>
  <c r="AU704" i="19" s="1"/>
  <c r="AA728" i="3"/>
  <c r="AU116" i="19" s="1"/>
  <c r="AA729" i="3"/>
  <c r="AU528" i="19" s="1"/>
  <c r="AA730" i="3"/>
  <c r="AU414" i="19" s="1"/>
  <c r="AA731" i="3"/>
  <c r="AU196" i="19" s="1"/>
  <c r="AA732" i="3"/>
  <c r="AU67" i="19" s="1"/>
  <c r="AA733" i="3"/>
  <c r="AU88" i="19" s="1"/>
  <c r="AA734" i="3"/>
  <c r="AU89" i="19" s="1"/>
  <c r="AA735" i="3"/>
  <c r="AU68" i="19" s="1"/>
  <c r="AA736" i="3"/>
  <c r="AU70" i="19" s="1"/>
  <c r="AA737" i="3"/>
  <c r="AU323" i="19" s="1"/>
  <c r="AA738" i="3"/>
  <c r="AU61" i="19" s="1"/>
  <c r="AA739" i="3"/>
  <c r="AU362" i="19" s="1"/>
  <c r="AA740" i="3"/>
  <c r="AU62" i="19" s="1"/>
  <c r="AA741" i="3"/>
  <c r="AU335" i="19" s="1"/>
  <c r="AA742" i="3"/>
  <c r="AU224" i="19" s="1"/>
  <c r="AA743" i="3"/>
  <c r="AU210" i="19" s="1"/>
  <c r="AA744" i="3"/>
  <c r="AU762" i="19" s="1"/>
  <c r="AA745" i="3"/>
  <c r="AU421" i="19" s="1"/>
  <c r="AA746" i="3"/>
  <c r="AU290" i="19" s="1"/>
  <c r="AA747" i="3"/>
  <c r="AU273" i="19" s="1"/>
  <c r="AA748" i="3"/>
  <c r="AU625" i="19" s="1"/>
  <c r="AA749" i="3"/>
  <c r="AU391" i="19" s="1"/>
  <c r="AA750" i="3"/>
  <c r="AU567" i="19" s="1"/>
  <c r="AA751" i="3"/>
  <c r="AU568" i="19" s="1"/>
  <c r="AA752" i="3"/>
  <c r="AU619" i="19" s="1"/>
  <c r="AA753" i="3"/>
  <c r="AU621" i="19" s="1"/>
  <c r="AA754" i="3"/>
  <c r="AU602" i="19" s="1"/>
  <c r="AA755" i="3"/>
  <c r="AU603" i="19" s="1"/>
  <c r="AA756" i="3"/>
  <c r="AU541" i="19" s="1"/>
  <c r="AA757" i="3"/>
  <c r="AU134" i="19" s="1"/>
  <c r="AA758" i="3"/>
  <c r="AU135" i="19" s="1"/>
  <c r="AA759" i="3"/>
  <c r="AU139" i="19" s="1"/>
  <c r="AA760" i="3"/>
  <c r="AU136" i="19" s="1"/>
  <c r="AA761" i="3"/>
  <c r="AU137" i="19" s="1"/>
  <c r="AA762" i="3"/>
  <c r="AU138" i="19" s="1"/>
  <c r="AA763" i="3"/>
  <c r="AU140" i="19" s="1"/>
  <c r="AA764" i="3"/>
  <c r="AU243" i="19" s="1"/>
  <c r="AA765" i="3"/>
  <c r="AU881" i="19" s="1"/>
  <c r="AA766" i="3"/>
  <c r="AU594" i="19" s="1"/>
  <c r="AA767" i="3"/>
  <c r="AU700" i="19" s="1"/>
  <c r="AA768" i="3"/>
  <c r="AU141" i="19" s="1"/>
  <c r="AA769" i="3"/>
  <c r="AU659" i="19" s="1"/>
  <c r="AA770" i="3"/>
  <c r="AU109" i="19" s="1"/>
  <c r="AA771" i="3"/>
  <c r="AU453" i="19" s="1"/>
  <c r="AA772" i="3"/>
  <c r="AU192" i="19" s="1"/>
  <c r="AA773" i="3"/>
  <c r="AU375" i="19" s="1"/>
  <c r="AA774" i="3"/>
  <c r="AU193" i="19" s="1"/>
  <c r="AA775" i="3"/>
  <c r="AU937" i="19" s="1"/>
  <c r="AA776" i="3"/>
  <c r="AU319" i="19" s="1"/>
  <c r="AA777" i="3"/>
  <c r="AU939" i="19" s="1"/>
  <c r="AA778" i="3"/>
  <c r="AU940" i="19" s="1"/>
  <c r="AA779" i="3"/>
  <c r="AU932" i="19" s="1"/>
  <c r="AA780" i="3"/>
  <c r="AU941" i="19" s="1"/>
  <c r="AA781" i="3"/>
  <c r="AU930" i="19" s="1"/>
  <c r="AA782" i="3"/>
  <c r="AU931" i="19" s="1"/>
  <c r="AA783" i="3"/>
  <c r="AU573" i="19" s="1"/>
  <c r="AA784" i="3"/>
  <c r="AU415" i="19" s="1"/>
  <c r="AA785" i="3"/>
  <c r="AU416" i="19" s="1"/>
  <c r="AA786" i="3"/>
  <c r="AU417" i="19" s="1"/>
  <c r="AA787" i="3"/>
  <c r="AU418" i="19" s="1"/>
  <c r="AA788" i="3"/>
  <c r="AU427" i="19" s="1"/>
  <c r="AA789" i="3"/>
  <c r="AU426" i="19" s="1"/>
  <c r="AA790" i="3"/>
  <c r="AU942" i="19" s="1"/>
  <c r="AA791" i="3"/>
  <c r="AU943" i="19" s="1"/>
  <c r="AA792" i="3"/>
  <c r="AU938" i="19" s="1"/>
  <c r="AA793" i="3"/>
  <c r="AU43" i="19" s="1"/>
  <c r="AA794" i="3"/>
  <c r="AU364" i="19" s="1"/>
  <c r="AA795" i="3"/>
  <c r="AU720" i="19" s="1"/>
  <c r="AA796" i="3"/>
  <c r="AU612" i="19" s="1"/>
  <c r="AA797" i="3"/>
  <c r="AU658" i="19" s="1"/>
  <c r="AA798" i="3"/>
  <c r="AU613" i="19" s="1"/>
  <c r="AA799" i="3"/>
  <c r="AU817" i="19" s="1"/>
  <c r="AA800" i="3"/>
  <c r="AU818" i="19" s="1"/>
  <c r="AA801" i="3"/>
  <c r="AU656" i="19" s="1"/>
  <c r="AA802" i="3"/>
  <c r="AU648" i="19" s="1"/>
  <c r="AA803" i="3"/>
  <c r="AU611" i="19" s="1"/>
  <c r="AA804" i="3"/>
  <c r="AU614" i="19" s="1"/>
  <c r="AA805" i="3"/>
  <c r="AU801" i="19" s="1"/>
  <c r="AA806" i="3"/>
  <c r="AU802" i="19" s="1"/>
  <c r="AA807" i="3"/>
  <c r="AU813" i="19" s="1"/>
  <c r="AA808" i="3"/>
  <c r="AU75" i="19" s="1"/>
  <c r="AA809" i="3"/>
  <c r="AU76" i="19" s="1"/>
  <c r="AA810" i="3"/>
  <c r="AU935" i="19" s="1"/>
  <c r="AA811" i="3"/>
  <c r="AU607" i="19" s="1"/>
  <c r="AA812" i="3"/>
  <c r="AU252" i="19" s="1"/>
  <c r="AA813" i="3"/>
  <c r="AU767" i="19" s="1"/>
  <c r="AA814" i="3"/>
  <c r="AU234" i="19" s="1"/>
  <c r="AA815" i="3"/>
  <c r="AU537" i="19" s="1"/>
  <c r="AA816" i="3"/>
  <c r="AU42" i="19" s="1"/>
  <c r="AA817" i="3"/>
  <c r="AU524" i="19" s="1"/>
  <c r="AA818" i="3"/>
  <c r="AU527" i="19" s="1"/>
  <c r="AA819" i="3"/>
  <c r="AU520" i="19" s="1"/>
  <c r="AA820" i="3"/>
  <c r="AU665" i="19" s="1"/>
  <c r="AA821" i="3"/>
  <c r="AU521" i="19" s="1"/>
  <c r="AA822" i="3"/>
  <c r="AU309" i="19" s="1"/>
  <c r="AA823" i="3"/>
  <c r="AU310" i="19" s="1"/>
  <c r="AA824" i="3"/>
  <c r="AU278" i="19" s="1"/>
  <c r="AA825" i="3"/>
  <c r="AU325" i="19" s="1"/>
  <c r="AA826" i="3"/>
  <c r="AU232" i="19" s="1"/>
  <c r="AA827" i="3"/>
  <c r="AU93" i="19" s="1"/>
  <c r="AA828" i="3"/>
  <c r="AU96" i="19" s="1"/>
  <c r="AA829" i="3"/>
  <c r="AU94" i="19" s="1"/>
  <c r="AA830" i="3"/>
  <c r="AU95" i="19" s="1"/>
  <c r="AA831" i="3"/>
  <c r="AU92" i="19" s="1"/>
  <c r="AA832" i="3"/>
  <c r="AU631" i="19" s="1"/>
  <c r="AA833" i="3"/>
  <c r="AU329" i="19" s="1"/>
  <c r="AA834" i="3"/>
  <c r="AU346" i="19" s="1"/>
  <c r="AA835" i="3"/>
  <c r="AU606" i="19" s="1"/>
  <c r="AA836" i="3"/>
  <c r="AU370" i="19" s="1"/>
  <c r="AA837" i="3"/>
  <c r="AU280" i="19" s="1"/>
  <c r="AA838" i="3"/>
  <c r="AU239" i="19" s="1"/>
  <c r="AA839" i="3"/>
  <c r="AU237" i="19" s="1"/>
  <c r="AA840" i="3"/>
  <c r="AU238" i="19" s="1"/>
  <c r="AA841" i="3"/>
  <c r="AU425" i="19" s="1"/>
  <c r="AA842" i="3"/>
  <c r="AU545" i="19" s="1"/>
  <c r="AA843" i="3"/>
  <c r="AU501" i="19" s="1"/>
  <c r="AA844" i="3"/>
  <c r="AU743" i="19" s="1"/>
  <c r="AA845" i="3"/>
  <c r="AU82" i="19" s="1"/>
  <c r="AA846" i="3"/>
  <c r="AA847" i="3"/>
  <c r="AA848" i="3"/>
  <c r="AU277" i="19" s="1"/>
  <c r="AA849" i="3"/>
  <c r="AU305" i="19" s="1"/>
  <c r="AA850" i="3"/>
  <c r="AU933" i="19" s="1"/>
  <c r="AA851" i="3"/>
  <c r="AU383" i="19" s="1"/>
  <c r="AA852" i="3"/>
  <c r="AU398" i="19" s="1"/>
  <c r="AA853" i="3"/>
  <c r="AU382" i="19" s="1"/>
  <c r="AA854" i="3"/>
  <c r="AU399" i="19" s="1"/>
  <c r="AA855" i="3"/>
  <c r="AU384" i="19" s="1"/>
  <c r="AA856" i="3"/>
  <c r="AU397" i="19" s="1"/>
  <c r="AA857" i="3"/>
  <c r="AU385" i="19" s="1"/>
  <c r="AA858" i="3"/>
  <c r="AU440" i="19" s="1"/>
  <c r="AA859" i="3"/>
  <c r="AU632" i="19" s="1"/>
  <c r="AA860" i="3"/>
  <c r="AU633" i="19" s="1"/>
  <c r="AA861" i="3"/>
  <c r="AU642" i="19" s="1"/>
  <c r="AA862" i="3"/>
  <c r="AU166" i="19" s="1"/>
  <c r="Z3" i="3"/>
  <c r="AT502" i="19" s="1"/>
  <c r="Z4" i="3"/>
  <c r="AT503" i="19" s="1"/>
  <c r="Z5" i="3"/>
  <c r="AT411" i="19" s="1"/>
  <c r="Z6" i="3"/>
  <c r="AT103" i="19" s="1"/>
  <c r="Z7" i="3"/>
  <c r="AT102" i="19" s="1"/>
  <c r="Z8" i="3"/>
  <c r="AT13" i="19" s="1"/>
  <c r="Z9" i="3"/>
  <c r="AT235" i="19" s="1"/>
  <c r="Z10" i="3"/>
  <c r="AT38" i="19" s="1"/>
  <c r="Z11" i="3"/>
  <c r="AT37" i="19" s="1"/>
  <c r="Z12" i="3"/>
  <c r="AT36" i="19" s="1"/>
  <c r="Z13" i="3"/>
  <c r="AT39" i="19" s="1"/>
  <c r="Z14" i="3"/>
  <c r="AT40" i="19" s="1"/>
  <c r="Z15" i="3"/>
  <c r="AT236" i="19" s="1"/>
  <c r="Z16" i="3"/>
  <c r="AT142" i="19" s="1"/>
  <c r="Z17" i="3"/>
  <c r="AT926" i="19" s="1"/>
  <c r="Z18" i="3"/>
  <c r="AT691" i="19" s="1"/>
  <c r="Z19" i="3"/>
  <c r="AT539" i="19" s="1"/>
  <c r="Z20" i="3"/>
  <c r="AT476" i="19" s="1"/>
  <c r="Z21" i="3"/>
  <c r="AT610" i="19" s="1"/>
  <c r="Z22" i="3"/>
  <c r="AT864" i="19" s="1"/>
  <c r="Z23" i="3"/>
  <c r="AT90" i="19" s="1"/>
  <c r="Z24" i="3"/>
  <c r="AT723" i="19" s="1"/>
  <c r="Z25" i="3"/>
  <c r="AT867" i="19" s="1"/>
  <c r="Z26" i="3"/>
  <c r="AT255" i="19" s="1"/>
  <c r="Z27" i="3"/>
  <c r="AT256" i="19" s="1"/>
  <c r="Z28" i="3"/>
  <c r="AT257" i="19" s="1"/>
  <c r="Z29" i="3"/>
  <c r="AT547" i="19" s="1"/>
  <c r="Z30" i="3"/>
  <c r="AT778" i="19" s="1"/>
  <c r="Z31" i="3"/>
  <c r="AT474" i="19" s="1"/>
  <c r="Z32" i="3"/>
  <c r="AT348" i="19" s="1"/>
  <c r="Z33" i="3"/>
  <c r="AT307" i="19" s="1"/>
  <c r="Z34" i="3"/>
  <c r="AT306" i="19" s="1"/>
  <c r="Z35" i="3"/>
  <c r="Z36" i="3"/>
  <c r="AT946" i="19" s="1"/>
  <c r="Z37" i="3"/>
  <c r="AT861" i="19" s="1"/>
  <c r="Z38" i="3"/>
  <c r="AT344" i="19" s="1"/>
  <c r="Z39" i="3"/>
  <c r="AT314" i="19" s="1"/>
  <c r="Z40" i="3"/>
  <c r="AT475" i="19" s="1"/>
  <c r="Z41" i="3"/>
  <c r="AT327" i="19" s="1"/>
  <c r="Z42" i="3"/>
  <c r="AT328" i="19" s="1"/>
  <c r="Z43" i="3"/>
  <c r="AT349" i="19" s="1"/>
  <c r="Z44" i="3"/>
  <c r="AT350" i="19" s="1"/>
  <c r="Z45" i="3"/>
  <c r="AT422" i="19" s="1"/>
  <c r="Z46" i="3"/>
  <c r="AT107" i="19" s="1"/>
  <c r="Z47" i="3"/>
  <c r="AT6" i="19" s="1"/>
  <c r="Z48" i="3"/>
  <c r="AT32" i="19" s="1"/>
  <c r="Z49" i="3"/>
  <c r="AT374" i="19" s="1"/>
  <c r="Z50" i="3"/>
  <c r="AT324" i="19" s="1"/>
  <c r="Z51" i="3"/>
  <c r="AT404" i="19" s="1"/>
  <c r="Z52" i="3"/>
  <c r="AT868" i="19" s="1"/>
  <c r="Z53" i="3"/>
  <c r="AT841" i="19" s="1"/>
  <c r="Z54" i="3"/>
  <c r="AT842" i="19" s="1"/>
  <c r="Z55" i="3"/>
  <c r="AT843" i="19" s="1"/>
  <c r="Z56" i="3"/>
  <c r="AT844" i="19" s="1"/>
  <c r="Z57" i="3"/>
  <c r="AT830" i="19" s="1"/>
  <c r="Z58" i="3"/>
  <c r="AT831" i="19" s="1"/>
  <c r="Z59" i="3"/>
  <c r="AT832" i="19" s="1"/>
  <c r="Z60" i="3"/>
  <c r="AT833" i="19" s="1"/>
  <c r="Z61" i="3"/>
  <c r="AT834" i="19" s="1"/>
  <c r="Z62" i="3"/>
  <c r="AT835" i="19" s="1"/>
  <c r="Z63" i="3"/>
  <c r="AT836" i="19" s="1"/>
  <c r="Z64" i="3"/>
  <c r="AT176" i="19" s="1"/>
  <c r="Z65" i="3"/>
  <c r="AT184" i="19" s="1"/>
  <c r="Z66" i="3"/>
  <c r="AT177" i="19" s="1"/>
  <c r="Z67" i="3"/>
  <c r="AT178" i="19" s="1"/>
  <c r="Z68" i="3"/>
  <c r="AT179" i="19" s="1"/>
  <c r="Z69" i="3"/>
  <c r="AT180" i="19" s="1"/>
  <c r="Z70" i="3"/>
  <c r="AT181" i="19" s="1"/>
  <c r="Z71" i="3"/>
  <c r="AT182" i="19" s="1"/>
  <c r="Z72" i="3"/>
  <c r="AT173" i="19" s="1"/>
  <c r="Z73" i="3"/>
  <c r="AT174" i="19" s="1"/>
  <c r="Z74" i="3"/>
  <c r="AT175" i="19" s="1"/>
  <c r="Z75" i="3"/>
  <c r="AT35" i="19" s="1"/>
  <c r="Z76" i="3"/>
  <c r="AT77" i="19" s="1"/>
  <c r="Z77" i="3"/>
  <c r="AT241" i="19" s="1"/>
  <c r="Z78" i="3"/>
  <c r="AT78" i="19" s="1"/>
  <c r="Z79" i="3"/>
  <c r="AT798" i="19" s="1"/>
  <c r="Z80" i="3"/>
  <c r="AT797" i="19" s="1"/>
  <c r="Z81" i="3"/>
  <c r="AT441" i="19" s="1"/>
  <c r="Z82" i="3"/>
  <c r="AT583" i="19" s="1"/>
  <c r="Z83" i="3"/>
  <c r="AT760" i="19" s="1"/>
  <c r="Z84" i="3"/>
  <c r="Z85" i="3"/>
  <c r="AT601" i="19" s="1"/>
  <c r="Z86" i="3"/>
  <c r="AT676" i="19" s="1"/>
  <c r="Z87" i="3"/>
  <c r="AT635" i="19" s="1"/>
  <c r="Z88" i="3"/>
  <c r="AT709" i="19" s="1"/>
  <c r="Z89" i="3"/>
  <c r="AT729" i="19" s="1"/>
  <c r="Z90" i="3"/>
  <c r="AT677" i="19" s="1"/>
  <c r="Z91" i="3"/>
  <c r="AT907" i="19" s="1"/>
  <c r="Z92" i="3"/>
  <c r="AT906" i="19" s="1"/>
  <c r="Z93" i="3"/>
  <c r="AT908" i="19" s="1"/>
  <c r="Z94" i="3"/>
  <c r="AT905" i="19" s="1"/>
  <c r="Z95" i="3"/>
  <c r="AT919" i="19" s="1"/>
  <c r="Z96" i="3"/>
  <c r="AT896" i="19" s="1"/>
  <c r="Z97" i="3"/>
  <c r="AT903" i="19" s="1"/>
  <c r="Z98" i="3"/>
  <c r="AT904" i="19" s="1"/>
  <c r="Z99" i="3"/>
  <c r="AT909" i="19" s="1"/>
  <c r="Z100" i="3"/>
  <c r="AT898" i="19" s="1"/>
  <c r="Z101" i="3"/>
  <c r="AT897" i="19" s="1"/>
  <c r="Z102" i="3"/>
  <c r="AT924" i="19" s="1"/>
  <c r="Z103" i="3"/>
  <c r="AT910" i="19" s="1"/>
  <c r="Z104" i="3"/>
  <c r="AT911" i="19" s="1"/>
  <c r="Z105" i="3"/>
  <c r="AT914" i="19" s="1"/>
  <c r="Z106" i="3"/>
  <c r="AT913" i="19" s="1"/>
  <c r="Z107" i="3"/>
  <c r="AT912" i="19" s="1"/>
  <c r="Z108" i="3"/>
  <c r="AT899" i="19" s="1"/>
  <c r="Z109" i="3"/>
  <c r="AT900" i="19" s="1"/>
  <c r="Z110" i="3"/>
  <c r="AT915" i="19" s="1"/>
  <c r="Z111" i="3"/>
  <c r="AT922" i="19" s="1"/>
  <c r="Z112" i="3"/>
  <c r="AT901" i="19" s="1"/>
  <c r="Z113" i="3"/>
  <c r="AT902" i="19" s="1"/>
  <c r="Z114" i="3"/>
  <c r="AT916" i="19" s="1"/>
  <c r="Z115" i="3"/>
  <c r="AT917" i="19" s="1"/>
  <c r="Z116" i="3"/>
  <c r="AT918" i="19" s="1"/>
  <c r="Z117" i="3"/>
  <c r="AT923" i="19" s="1"/>
  <c r="Z118" i="3"/>
  <c r="AT920" i="19" s="1"/>
  <c r="Z119" i="3"/>
  <c r="AT825" i="19" s="1"/>
  <c r="Z120" i="3"/>
  <c r="AT79" i="19" s="1"/>
  <c r="Z121" i="3"/>
  <c r="AT165" i="19" s="1"/>
  <c r="Z122" i="3"/>
  <c r="AT80" i="19" s="1"/>
  <c r="Z123" i="3"/>
  <c r="AT869" i="19" s="1"/>
  <c r="Z124" i="3"/>
  <c r="AT870" i="19" s="1"/>
  <c r="Z125" i="3"/>
  <c r="AT871" i="19" s="1"/>
  <c r="Z126" i="3"/>
  <c r="AT873" i="19" s="1"/>
  <c r="Z127" i="3"/>
  <c r="AT872" i="19" s="1"/>
  <c r="Z128" i="3"/>
  <c r="AT12" i="19" s="1"/>
  <c r="Z129" i="3"/>
  <c r="AT540" i="19" s="1"/>
  <c r="Z130" i="3"/>
  <c r="AT158" i="19" s="1"/>
  <c r="Z131" i="3"/>
  <c r="AT623" i="19" s="1"/>
  <c r="Z132" i="3"/>
  <c r="AT53" i="19" s="1"/>
  <c r="Z133" i="3"/>
  <c r="AT99" i="19" s="1"/>
  <c r="Z134" i="3"/>
  <c r="AT649" i="19" s="1"/>
  <c r="Z135" i="3"/>
  <c r="AT66" i="19" s="1"/>
  <c r="Z136" i="3"/>
  <c r="AT157" i="19" s="1"/>
  <c r="Z137" i="3"/>
  <c r="AT34" i="19" s="1"/>
  <c r="Z138" i="3"/>
  <c r="AT548" i="19" s="1"/>
  <c r="Z139" i="3"/>
  <c r="AT549" i="19" s="1"/>
  <c r="Z140" i="3"/>
  <c r="AT550" i="19" s="1"/>
  <c r="Z141" i="3"/>
  <c r="AT580" i="19" s="1"/>
  <c r="Z142" i="3"/>
  <c r="AT581" i="19" s="1"/>
  <c r="Z143" i="3"/>
  <c r="AT551" i="19" s="1"/>
  <c r="Z144" i="3"/>
  <c r="AT696" i="19" s="1"/>
  <c r="Z145" i="3"/>
  <c r="AT804" i="19" s="1"/>
  <c r="Z146" i="3"/>
  <c r="AT554" i="19" s="1"/>
  <c r="Z147" i="3"/>
  <c r="AT575" i="19" s="1"/>
  <c r="Z148" i="3"/>
  <c r="AT555" i="19" s="1"/>
  <c r="Z149" i="3"/>
  <c r="AT576" i="19" s="1"/>
  <c r="Z150" i="3"/>
  <c r="AT577" i="19" s="1"/>
  <c r="Z151" i="3"/>
  <c r="AT556" i="19" s="1"/>
  <c r="Z152" i="3"/>
  <c r="AT874" i="19" s="1"/>
  <c r="Z153" i="3"/>
  <c r="AT875" i="19" s="1"/>
  <c r="Z154" i="3"/>
  <c r="AT745" i="19" s="1"/>
  <c r="Z155" i="3"/>
  <c r="AT746" i="19" s="1"/>
  <c r="Z156" i="3"/>
  <c r="AT876" i="19" s="1"/>
  <c r="Z157" i="3"/>
  <c r="AT747" i="19" s="1"/>
  <c r="Z158" i="3"/>
  <c r="AT9" i="19" s="1"/>
  <c r="Z159" i="3"/>
  <c r="AT18" i="19" s="1"/>
  <c r="Z160" i="3"/>
  <c r="AT20" i="19" s="1"/>
  <c r="Z161" i="3"/>
  <c r="AT377" i="19" s="1"/>
  <c r="Z162" i="3"/>
  <c r="AT213" i="19" s="1"/>
  <c r="Z163" i="3"/>
  <c r="AT351" i="19" s="1"/>
  <c r="Z164" i="3"/>
  <c r="AT352" i="19" s="1"/>
  <c r="Z165" i="3"/>
  <c r="AT322" i="19" s="1"/>
  <c r="Z166" i="3"/>
  <c r="AT334" i="19" s="1"/>
  <c r="Z167" i="3"/>
  <c r="AT644" i="19" s="1"/>
  <c r="Z168" i="3"/>
  <c r="AT699" i="19" s="1"/>
  <c r="Z169" i="3"/>
  <c r="AT395" i="19" s="1"/>
  <c r="Z170" i="3"/>
  <c r="AT394" i="19" s="1"/>
  <c r="Z171" i="3"/>
  <c r="AT853" i="19" s="1"/>
  <c r="Z172" i="3"/>
  <c r="AT420" i="19" s="1"/>
  <c r="Z173" i="3"/>
  <c r="AT419" i="19" s="1"/>
  <c r="Z174" i="3"/>
  <c r="AT850" i="19" s="1"/>
  <c r="Z175" i="3"/>
  <c r="AT209" i="19" s="1"/>
  <c r="Z176" i="3"/>
  <c r="AT28" i="19" s="1"/>
  <c r="Z177" i="3"/>
  <c r="AT198" i="19" s="1"/>
  <c r="Z178" i="3"/>
  <c r="AT27" i="19" s="1"/>
  <c r="Z179" i="3"/>
  <c r="AT199" i="19" s="1"/>
  <c r="Z180" i="3"/>
  <c r="AT282" i="19" s="1"/>
  <c r="Z181" i="3"/>
  <c r="AT769" i="19" s="1"/>
  <c r="Z182" i="3"/>
  <c r="AT770" i="19" s="1"/>
  <c r="Z183" i="3"/>
  <c r="AT771" i="19" s="1"/>
  <c r="Z184" i="3"/>
  <c r="AT772" i="19" s="1"/>
  <c r="Z185" i="3"/>
  <c r="AT773" i="19" s="1"/>
  <c r="Z186" i="3"/>
  <c r="AT774" i="19" s="1"/>
  <c r="Z187" i="3"/>
  <c r="AT775" i="19" s="1"/>
  <c r="Z188" i="3"/>
  <c r="AT776" i="19" s="1"/>
  <c r="Z189" i="3"/>
  <c r="AT100" i="19" s="1"/>
  <c r="Z190" i="3"/>
  <c r="AT698" i="19" s="1"/>
  <c r="Z191" i="3"/>
  <c r="AT353" i="19" s="1"/>
  <c r="Z192" i="3"/>
  <c r="AT183" i="19" s="1"/>
  <c r="Z193" i="3"/>
  <c r="AT595" i="19" s="1"/>
  <c r="Z194" i="3"/>
  <c r="AT220" i="19" s="1"/>
  <c r="Z195" i="3"/>
  <c r="AT392" i="19" s="1"/>
  <c r="Z196" i="3"/>
  <c r="AT143" i="19" s="1"/>
  <c r="Z197" i="3"/>
  <c r="AT144" i="19" s="1"/>
  <c r="Z198" i="3"/>
  <c r="AT662" i="19" s="1"/>
  <c r="Z199" i="3"/>
  <c r="AT660" i="19" s="1"/>
  <c r="Z200" i="3"/>
  <c r="AT389" i="19" s="1"/>
  <c r="Z201" i="3"/>
  <c r="AT647" i="19" s="1"/>
  <c r="Z202" i="3"/>
  <c r="AT641" i="19" s="1"/>
  <c r="Z203" i="3"/>
  <c r="AT388" i="19" s="1"/>
  <c r="Z204" i="3"/>
  <c r="AT688" i="19" s="1"/>
  <c r="Z205" i="3"/>
  <c r="AT586" i="19" s="1"/>
  <c r="Z206" i="3"/>
  <c r="AT572" i="19" s="1"/>
  <c r="Z207" i="3"/>
  <c r="AT571" i="19" s="1"/>
  <c r="Z208" i="3"/>
  <c r="AT292" i="19" s="1"/>
  <c r="Z209" i="3"/>
  <c r="AT516" i="19" s="1"/>
  <c r="Z210" i="3"/>
  <c r="AT108" i="19" s="1"/>
  <c r="Z211" i="3"/>
  <c r="AT15" i="19" s="1"/>
  <c r="Z212" i="3"/>
  <c r="AT713" i="19" s="1"/>
  <c r="Z213" i="3"/>
  <c r="AT748" i="19" s="1"/>
  <c r="Z214" i="3"/>
  <c r="AT820" i="19" s="1"/>
  <c r="Z215" i="3"/>
  <c r="AT343" i="19" s="1"/>
  <c r="Z216" i="3"/>
  <c r="AT81" i="19" s="1"/>
  <c r="Z217" i="3"/>
  <c r="AT58" i="19" s="1"/>
  <c r="Z218" i="3"/>
  <c r="Z219" i="3"/>
  <c r="AT570" i="19" s="1"/>
  <c r="Z220" i="3"/>
  <c r="AT569" i="19" s="1"/>
  <c r="Z221" i="3"/>
  <c r="AT707" i="19" s="1"/>
  <c r="Z222" i="3"/>
  <c r="AT706" i="19" s="1"/>
  <c r="Z223" i="3"/>
  <c r="AT563" i="19" s="1"/>
  <c r="Z224" i="3"/>
  <c r="AT685" i="19" s="1"/>
  <c r="Z225" i="3"/>
  <c r="AT121" i="19" s="1"/>
  <c r="Z226" i="3"/>
  <c r="AT396" i="19" s="1"/>
  <c r="Z227" i="3"/>
  <c r="AT123" i="19" s="1"/>
  <c r="Z228" i="3"/>
  <c r="AT127" i="19" s="1"/>
  <c r="Z229" i="3"/>
  <c r="AT128" i="19" s="1"/>
  <c r="Z230" i="3"/>
  <c r="AT130" i="19" s="1"/>
  <c r="Z231" i="3"/>
  <c r="AT131" i="19" s="1"/>
  <c r="Z232" i="3"/>
  <c r="AT129" i="19" s="1"/>
  <c r="Z233" i="3"/>
  <c r="AT132" i="19" s="1"/>
  <c r="Z234" i="3"/>
  <c r="AT423" i="19" s="1"/>
  <c r="Z235" i="3"/>
  <c r="AT936" i="19" s="1"/>
  <c r="Z236" i="3"/>
  <c r="AT197" i="19" s="1"/>
  <c r="Z237" i="3"/>
  <c r="AT944" i="19" s="1"/>
  <c r="Z238" i="3"/>
  <c r="AT585" i="19" s="1"/>
  <c r="Z239" i="3"/>
  <c r="AT30" i="19" s="1"/>
  <c r="Z240" i="3"/>
  <c r="AT29" i="19" s="1"/>
  <c r="Z241" i="3"/>
  <c r="AT431" i="19" s="1"/>
  <c r="Z242" i="3"/>
  <c r="AT739" i="19" s="1"/>
  <c r="Z243" i="3"/>
  <c r="AT430" i="19" s="1"/>
  <c r="Z244" i="3"/>
  <c r="AT406" i="19" s="1"/>
  <c r="Z245" i="3"/>
  <c r="AT799" i="19" s="1"/>
  <c r="Z246" i="3"/>
  <c r="AT19" i="19" s="1"/>
  <c r="Z247" i="3"/>
  <c r="AT809" i="19" s="1"/>
  <c r="Z248" i="3"/>
  <c r="AT216" i="19" s="1"/>
  <c r="Z249" i="3"/>
  <c r="AT807" i="19" s="1"/>
  <c r="Z250" i="3"/>
  <c r="AT808" i="19" s="1"/>
  <c r="Z251" i="3"/>
  <c r="AT311" i="19" s="1"/>
  <c r="Z252" i="3"/>
  <c r="AT339" i="19" s="1"/>
  <c r="Z253" i="3"/>
  <c r="AT810" i="19" s="1"/>
  <c r="Z254" i="3"/>
  <c r="AT312" i="19" s="1"/>
  <c r="Z255" i="3"/>
  <c r="AT44" i="19" s="1"/>
  <c r="Z256" i="3"/>
  <c r="AT45" i="19" s="1"/>
  <c r="Z257" i="3"/>
  <c r="AT270" i="19" s="1"/>
  <c r="Z258" i="3"/>
  <c r="AT47" i="19" s="1"/>
  <c r="Z259" i="3"/>
  <c r="AT48" i="19" s="1"/>
  <c r="Z260" i="3"/>
  <c r="AT46" i="19" s="1"/>
  <c r="Z261" i="3"/>
  <c r="AT372" i="19" s="1"/>
  <c r="Z262" i="3"/>
  <c r="AT371" i="19" s="1"/>
  <c r="Z263" i="3"/>
  <c r="AT637" i="19" s="1"/>
  <c r="Z264" i="3"/>
  <c r="AT111" i="19" s="1"/>
  <c r="Z265" i="3"/>
  <c r="Z266" i="3"/>
  <c r="AT755" i="19" s="1"/>
  <c r="Z267" i="3"/>
  <c r="AT295" i="19" s="1"/>
  <c r="Z268" i="3"/>
  <c r="AT882" i="19" s="1"/>
  <c r="Z269" i="3"/>
  <c r="AT668" i="19" s="1"/>
  <c r="Z270" i="3"/>
  <c r="AT669" i="19" s="1"/>
  <c r="Z271" i="3"/>
  <c r="AT432" i="19" s="1"/>
  <c r="Z272" i="3"/>
  <c r="AT424" i="19" s="1"/>
  <c r="Z273" i="3"/>
  <c r="AT448" i="19" s="1"/>
  <c r="Z274" i="3"/>
  <c r="AT892" i="19" s="1"/>
  <c r="Z275" i="3"/>
  <c r="AT160" i="19" s="1"/>
  <c r="Z276" i="3"/>
  <c r="AT274" i="19" s="1"/>
  <c r="Z277" i="3"/>
  <c r="AT456" i="19" s="1"/>
  <c r="Z278" i="3"/>
  <c r="AT599" i="19" s="1"/>
  <c r="Z279" i="3"/>
  <c r="AT457" i="19" s="1"/>
  <c r="Z280" i="3"/>
  <c r="AT458" i="19" s="1"/>
  <c r="Z281" i="3"/>
  <c r="AT459" i="19" s="1"/>
  <c r="Z282" i="3"/>
  <c r="AT460" i="19" s="1"/>
  <c r="Z283" i="3"/>
  <c r="AT461" i="19" s="1"/>
  <c r="Z284" i="3"/>
  <c r="AT467" i="19" s="1"/>
  <c r="Z285" i="3"/>
  <c r="AT462" i="19" s="1"/>
  <c r="Z286" i="3"/>
  <c r="AT470" i="19" s="1"/>
  <c r="Z287" i="3"/>
  <c r="AT471" i="19" s="1"/>
  <c r="Z288" i="3"/>
  <c r="AT463" i="19" s="1"/>
  <c r="Z289" i="3"/>
  <c r="AT464" i="19" s="1"/>
  <c r="Z290" i="3"/>
  <c r="AT465" i="19" s="1"/>
  <c r="Z291" i="3"/>
  <c r="AT466" i="19" s="1"/>
  <c r="Z292" i="3"/>
  <c r="AT468" i="19" s="1"/>
  <c r="Z293" i="3"/>
  <c r="AT469" i="19" s="1"/>
  <c r="Z294" i="3"/>
  <c r="AT536" i="19" s="1"/>
  <c r="Z295" i="3"/>
  <c r="AT535" i="19" s="1"/>
  <c r="Z296" i="3"/>
  <c r="AT600" i="19" s="1"/>
  <c r="Z297" i="3"/>
  <c r="AT711" i="19" s="1"/>
  <c r="Z298" i="3"/>
  <c r="AT710" i="19" s="1"/>
  <c r="Z299" i="3"/>
  <c r="AT522" i="19" s="1"/>
  <c r="Z300" i="3"/>
  <c r="AT83" i="19" s="1"/>
  <c r="Z301" i="3"/>
  <c r="AT84" i="19" s="1"/>
  <c r="Z302" i="3"/>
  <c r="AT821" i="19" s="1"/>
  <c r="Z303" i="3"/>
  <c r="AT824" i="19" s="1"/>
  <c r="Z304" i="3"/>
  <c r="AT150" i="19" s="1"/>
  <c r="Z305" i="3"/>
  <c r="AT592" i="19" s="1"/>
  <c r="Z306" i="3"/>
  <c r="AT532" i="19" s="1"/>
  <c r="Z307" i="3"/>
  <c r="AT530" i="19" s="1"/>
  <c r="Z308" i="3"/>
  <c r="AT761" i="19" s="1"/>
  <c r="Z309" i="3"/>
  <c r="AT712" i="19" s="1"/>
  <c r="Z310" i="3"/>
  <c r="AT664" i="19" s="1"/>
  <c r="Z311" i="3"/>
  <c r="AT514" i="19" s="1"/>
  <c r="Z312" i="3"/>
  <c r="AT332" i="19" s="1"/>
  <c r="Z313" i="3"/>
  <c r="AT113" i="19" s="1"/>
  <c r="Z314" i="3"/>
  <c r="AT114" i="19" s="1"/>
  <c r="Z315" i="3"/>
  <c r="AT56" i="19" s="1"/>
  <c r="Z316" i="3"/>
  <c r="AT598" i="19" s="1"/>
  <c r="Z317" i="3"/>
  <c r="AT531" i="19" s="1"/>
  <c r="Z318" i="3"/>
  <c r="AT865" i="19" s="1"/>
  <c r="Z319" i="3"/>
  <c r="Z320" i="3"/>
  <c r="AT195" i="19" s="1"/>
  <c r="Z321" i="3"/>
  <c r="AT447" i="19" s="1"/>
  <c r="Z322" i="3"/>
  <c r="AT22" i="19" s="1"/>
  <c r="Z323" i="3"/>
  <c r="AT24" i="19" s="1"/>
  <c r="Z324" i="3"/>
  <c r="AT25" i="19" s="1"/>
  <c r="Z325" i="3"/>
  <c r="Z326" i="3"/>
  <c r="Z327" i="3"/>
  <c r="AT381" i="19" s="1"/>
  <c r="Z328" i="3"/>
  <c r="AT741" i="19" s="1"/>
  <c r="Z329" i="3"/>
  <c r="AT740" i="19" s="1"/>
  <c r="Z330" i="3"/>
  <c r="AT454" i="19" s="1"/>
  <c r="Z331" i="3"/>
  <c r="AT768" i="19" s="1"/>
  <c r="Z332" i="3"/>
  <c r="AT765" i="19" s="1"/>
  <c r="Z333" i="3"/>
  <c r="AT766" i="19" s="1"/>
  <c r="Z334" i="3"/>
  <c r="Z335" i="3"/>
  <c r="AT928" i="19" s="1"/>
  <c r="Z336" i="3"/>
  <c r="AT242" i="19" s="1"/>
  <c r="Z337" i="3"/>
  <c r="AT65" i="19" s="1"/>
  <c r="Z338" i="3"/>
  <c r="AT14" i="19" s="1"/>
  <c r="Z339" i="3"/>
  <c r="AT125" i="19" s="1"/>
  <c r="Z340" i="3"/>
  <c r="AT822" i="19" s="1"/>
  <c r="Z341" i="3"/>
  <c r="AT823" i="19" s="1"/>
  <c r="Z342" i="3"/>
  <c r="AT742" i="19" s="1"/>
  <c r="Z343" i="3"/>
  <c r="AT354" i="19" s="1"/>
  <c r="Z344" i="3"/>
  <c r="AT355" i="19" s="1"/>
  <c r="Z345" i="3"/>
  <c r="AT229" i="19" s="1"/>
  <c r="Z346" i="3"/>
  <c r="AT365" i="19" s="1"/>
  <c r="Z347" i="3"/>
  <c r="AT452" i="19" s="1"/>
  <c r="Z348" i="3"/>
  <c r="AT356" i="19" s="1"/>
  <c r="Z349" i="3"/>
  <c r="AT330" i="19" s="1"/>
  <c r="Z350" i="3"/>
  <c r="AT363" i="19" s="1"/>
  <c r="Z351" i="3"/>
  <c r="AT299" i="19" s="1"/>
  <c r="Z352" i="3"/>
  <c r="AT300" i="19" s="1"/>
  <c r="Z353" i="3"/>
  <c r="AT730" i="19" s="1"/>
  <c r="Z354" i="3"/>
  <c r="AT638" i="19" s="1"/>
  <c r="Z355" i="3"/>
  <c r="AT811" i="19" s="1"/>
  <c r="Z356" i="3"/>
  <c r="AT517" i="19" s="1"/>
  <c r="Z357" i="3"/>
  <c r="AT737" i="19" s="1"/>
  <c r="Z358" i="3"/>
  <c r="AT738" i="19" s="1"/>
  <c r="Z359" i="3"/>
  <c r="AT731" i="19" s="1"/>
  <c r="Z360" i="3"/>
  <c r="AT11" i="19" s="1"/>
  <c r="Z361" i="3"/>
  <c r="AT726" i="19" s="1"/>
  <c r="Z362" i="3"/>
  <c r="AT732" i="19" s="1"/>
  <c r="Z363" i="3"/>
  <c r="AT733" i="19" s="1"/>
  <c r="Z364" i="3"/>
  <c r="AT787" i="19" s="1"/>
  <c r="Z365" i="3"/>
  <c r="AT716" i="19" s="1"/>
  <c r="Z366" i="3"/>
  <c r="AT506" i="19" s="1"/>
  <c r="Z367" i="3"/>
  <c r="AT59" i="19" s="1"/>
  <c r="Z368" i="3"/>
  <c r="AT110" i="19" s="1"/>
  <c r="Z369" i="3"/>
  <c r="AT115" i="19" s="1"/>
  <c r="Z370" i="3"/>
  <c r="AT753" i="19" s="1"/>
  <c r="Z371" i="3"/>
  <c r="AT485" i="19" s="1"/>
  <c r="Z372" i="3"/>
  <c r="AT276" i="19" s="1"/>
  <c r="Z373" i="3"/>
  <c r="AT291" i="19" s="1"/>
  <c r="Z374" i="3"/>
  <c r="AT285" i="19" s="1"/>
  <c r="Z375" i="3"/>
  <c r="AT316" i="19" s="1"/>
  <c r="Z376" i="3"/>
  <c r="AT317" i="19" s="1"/>
  <c r="Z377" i="3"/>
  <c r="AT508" i="19" s="1"/>
  <c r="Z378" i="3"/>
  <c r="Z379" i="3"/>
  <c r="AT929" i="19" s="1"/>
  <c r="Z380" i="3"/>
  <c r="AT533" i="19" s="1"/>
  <c r="Z381" i="3"/>
  <c r="AT477" i="19" s="1"/>
  <c r="Z382" i="3"/>
  <c r="AT230" i="19" s="1"/>
  <c r="Z383" i="3"/>
  <c r="AT877" i="19" s="1"/>
  <c r="Z384" i="3"/>
  <c r="AT145" i="19" s="1"/>
  <c r="Z385" i="3"/>
  <c r="AT734" i="19" s="1"/>
  <c r="Z386" i="3"/>
  <c r="AT442" i="19" s="1"/>
  <c r="Z387" i="3"/>
  <c r="AT443" i="19" s="1"/>
  <c r="Z388" i="3"/>
  <c r="AT294" i="19" s="1"/>
  <c r="Z389" i="3"/>
  <c r="AT57" i="19" s="1"/>
  <c r="Z390" i="3"/>
  <c r="AT16" i="19" s="1"/>
  <c r="Z391" i="3"/>
  <c r="AT151" i="19" s="1"/>
  <c r="Z392" i="3"/>
  <c r="AT152" i="19" s="1"/>
  <c r="Z393" i="3"/>
  <c r="AT529" i="19" s="1"/>
  <c r="Z394" i="3"/>
  <c r="AT559" i="19" s="1"/>
  <c r="Z395" i="3"/>
  <c r="AT149" i="19" s="1"/>
  <c r="Z396" i="3"/>
  <c r="AT373" i="19" s="1"/>
  <c r="Z397" i="3"/>
  <c r="AT590" i="19" s="1"/>
  <c r="Z398" i="3"/>
  <c r="AT146" i="19" s="1"/>
  <c r="Z399" i="3"/>
  <c r="AT588" i="19" s="1"/>
  <c r="Z400" i="3"/>
  <c r="AT497" i="19" s="1"/>
  <c r="Z401" i="3"/>
  <c r="AT499" i="19" s="1"/>
  <c r="Z402" i="3"/>
  <c r="AT615" i="19" s="1"/>
  <c r="Z403" i="3"/>
  <c r="AT616" i="19" s="1"/>
  <c r="Z404" i="3"/>
  <c r="AT604" i="19" s="1"/>
  <c r="Z405" i="3"/>
  <c r="AT54" i="19" s="1"/>
  <c r="Z406" i="3"/>
  <c r="AT605" i="19" s="1"/>
  <c r="Z407" i="3"/>
  <c r="AT124" i="19" s="1"/>
  <c r="Z408" i="3"/>
  <c r="AT55" i="19" s="1"/>
  <c r="Z409" i="3"/>
  <c r="AT657" i="19" s="1"/>
  <c r="Z410" i="3"/>
  <c r="AT719" i="19" s="1"/>
  <c r="Z411" i="3"/>
  <c r="AT500" i="19" s="1"/>
  <c r="Z412" i="3"/>
  <c r="AT308" i="19" s="1"/>
  <c r="Z413" i="3"/>
  <c r="AT303" i="19" s="1"/>
  <c r="Z414" i="3"/>
  <c r="AT302" i="19" s="1"/>
  <c r="Z415" i="3"/>
  <c r="AT544" i="19" s="1"/>
  <c r="Z416" i="3"/>
  <c r="AT620" i="19" s="1"/>
  <c r="Z417" i="3"/>
  <c r="AT33" i="19" s="1"/>
  <c r="Z418" i="3"/>
  <c r="AT790" i="19" s="1"/>
  <c r="Z419" i="3"/>
  <c r="AT855" i="19" s="1"/>
  <c r="Z420" i="3"/>
  <c r="AT856" i="19" s="1"/>
  <c r="Z421" i="3"/>
  <c r="AT780" i="19" s="1"/>
  <c r="Z422" i="3"/>
  <c r="AT805" i="19" s="1"/>
  <c r="Z423" i="3"/>
  <c r="AT735" i="19" s="1"/>
  <c r="Z424" i="3"/>
  <c r="AT806" i="19" s="1"/>
  <c r="Z425" i="3"/>
  <c r="AT878" i="19" s="1"/>
  <c r="Z426" i="3"/>
  <c r="AT879" i="19" s="1"/>
  <c r="Z427" i="3"/>
  <c r="AT725" i="19" s="1"/>
  <c r="Z428" i="3"/>
  <c r="AT724" i="19" s="1"/>
  <c r="Z429" i="3"/>
  <c r="AT925" i="19" s="1"/>
  <c r="Z430" i="3"/>
  <c r="AT744" i="19" s="1"/>
  <c r="Z431" i="3"/>
  <c r="AT8" i="19" s="1"/>
  <c r="Z432" i="3"/>
  <c r="AT5" i="19" s="1"/>
  <c r="Z433" i="3"/>
  <c r="AT4" i="19" s="1"/>
  <c r="Z434" i="3"/>
  <c r="AT764" i="19" s="1"/>
  <c r="Z435" i="3"/>
  <c r="AT763" i="19" s="1"/>
  <c r="Z436" i="3"/>
  <c r="AT23" i="19" s="1"/>
  <c r="Z437" i="3"/>
  <c r="AT333" i="19" s="1"/>
  <c r="Z438" i="3"/>
  <c r="AT214" i="19" s="1"/>
  <c r="Z439" i="3"/>
  <c r="AT85" i="19" s="1"/>
  <c r="Z440" i="3"/>
  <c r="AT161" i="19" s="1"/>
  <c r="Z441" i="3"/>
  <c r="AT60" i="19" s="1"/>
  <c r="Z442" i="3"/>
  <c r="AT63" i="19" s="1"/>
  <c r="Z443" i="3"/>
  <c r="AT64" i="19" s="1"/>
  <c r="Z444" i="3"/>
  <c r="AT264" i="19" s="1"/>
  <c r="Z445" i="3"/>
  <c r="AT263" i="19" s="1"/>
  <c r="Z446" i="3"/>
  <c r="AT262" i="19" s="1"/>
  <c r="Z447" i="3"/>
  <c r="AT164" i="19" s="1"/>
  <c r="Z448" i="3"/>
  <c r="AT163" i="19" s="1"/>
  <c r="Z449" i="3"/>
  <c r="AT69" i="19" s="1"/>
  <c r="Z450" i="3"/>
  <c r="AT71" i="19" s="1"/>
  <c r="Z451" i="3"/>
  <c r="AT472" i="19" s="1"/>
  <c r="Z452" i="3"/>
  <c r="AT378" i="19" s="1"/>
  <c r="Z453" i="3"/>
  <c r="AT185" i="19" s="1"/>
  <c r="Z454" i="3"/>
  <c r="AT857" i="19" s="1"/>
  <c r="Z455" i="3"/>
  <c r="AT293" i="19" s="1"/>
  <c r="Z456" i="3"/>
  <c r="AT120" i="19" s="1"/>
  <c r="Z457" i="3"/>
  <c r="AT927" i="19" s="1"/>
  <c r="Z458" i="3"/>
  <c r="AT887" i="19" s="1"/>
  <c r="Z459" i="3"/>
  <c r="AT885" i="19" s="1"/>
  <c r="Z460" i="3"/>
  <c r="AT886" i="19" s="1"/>
  <c r="Z461" i="3"/>
  <c r="AT591" i="19" s="1"/>
  <c r="Z462" i="3"/>
  <c r="AT505" i="19" s="1"/>
  <c r="Z463" i="3"/>
  <c r="AT504" i="19" s="1"/>
  <c r="Z464" i="3"/>
  <c r="AT446" i="19" s="1"/>
  <c r="Z465" i="3"/>
  <c r="AT445" i="19" s="1"/>
  <c r="Z466" i="3"/>
  <c r="AT829" i="19" s="1"/>
  <c r="Z467" i="3"/>
  <c r="AT51" i="19" s="1"/>
  <c r="Z468" i="3"/>
  <c r="AT275" i="19" s="1"/>
  <c r="Z469" i="3"/>
  <c r="AT50" i="19" s="1"/>
  <c r="Z470" i="3"/>
  <c r="AT52" i="19" s="1"/>
  <c r="Z471" i="3"/>
  <c r="AT336" i="19" s="1"/>
  <c r="Z472" i="3"/>
  <c r="AT326" i="19" s="1"/>
  <c r="Z473" i="3"/>
  <c r="AT847" i="19" s="1"/>
  <c r="Z474" i="3"/>
  <c r="AT682" i="19" s="1"/>
  <c r="Z475" i="3"/>
  <c r="AT297" i="19" s="1"/>
  <c r="Z476" i="3"/>
  <c r="AT358" i="19" s="1"/>
  <c r="Z477" i="3"/>
  <c r="AT359" i="19" s="1"/>
  <c r="Z478" i="3"/>
  <c r="AT279" i="19" s="1"/>
  <c r="Z479" i="3"/>
  <c r="AT49" i="19" s="1"/>
  <c r="Z480" i="3"/>
  <c r="AT854" i="19" s="1"/>
  <c r="Z481" i="3"/>
  <c r="AT945" i="19" s="1"/>
  <c r="Z482" i="3"/>
  <c r="AT387" i="19" s="1"/>
  <c r="Z483" i="3"/>
  <c r="AT386" i="19" s="1"/>
  <c r="Z484" i="3"/>
  <c r="AT845" i="19" s="1"/>
  <c r="Z485" i="3"/>
  <c r="AT287" i="19" s="1"/>
  <c r="Z486" i="3"/>
  <c r="AT679" i="19" s="1"/>
  <c r="Z487" i="3"/>
  <c r="AT697" i="19" s="1"/>
  <c r="Z488" i="3"/>
  <c r="AT749" i="19" s="1"/>
  <c r="Z489" i="3"/>
  <c r="AT750" i="19" s="1"/>
  <c r="Z490" i="3"/>
  <c r="AT10" i="19" s="1"/>
  <c r="Z491" i="3"/>
  <c r="AT194" i="19" s="1"/>
  <c r="Z492" i="3"/>
  <c r="AT101" i="19" s="1"/>
  <c r="Z493" i="3"/>
  <c r="AT340" i="19" s="1"/>
  <c r="Z494" i="3"/>
  <c r="AT718" i="19" s="1"/>
  <c r="Z495" i="3"/>
  <c r="AT433" i="19" s="1"/>
  <c r="Z496" i="3"/>
  <c r="AT815" i="19" s="1"/>
  <c r="Z497" i="3"/>
  <c r="AT812" i="19" s="1"/>
  <c r="Z498" i="3"/>
  <c r="AT846" i="19" s="1"/>
  <c r="Z499" i="3"/>
  <c r="AT338" i="19" s="1"/>
  <c r="Z500" i="3"/>
  <c r="AT715" i="19" s="1"/>
  <c r="Z501" i="3"/>
  <c r="AT666" i="19" s="1"/>
  <c r="Z502" i="3"/>
  <c r="AT722" i="19" s="1"/>
  <c r="Z503" i="3"/>
  <c r="AT428" i="19" s="1"/>
  <c r="Z504" i="3"/>
  <c r="AT455" i="19" s="1"/>
  <c r="Z505" i="3"/>
  <c r="Z506" i="3"/>
  <c r="AT31" i="19" s="1"/>
  <c r="Z507" i="3"/>
  <c r="AT557" i="19" s="1"/>
  <c r="Z508" i="3"/>
  <c r="AT133" i="19" s="1"/>
  <c r="Z509" i="3"/>
  <c r="AT248" i="19" s="1"/>
  <c r="Z510" i="3"/>
  <c r="AT680" i="19" s="1"/>
  <c r="Z511" i="3"/>
  <c r="AT244" i="19" s="1"/>
  <c r="Z512" i="3"/>
  <c r="AT247" i="19" s="1"/>
  <c r="Z513" i="3"/>
  <c r="AT245" i="19" s="1"/>
  <c r="Z514" i="3"/>
  <c r="AT246" i="19" s="1"/>
  <c r="Z515" i="3"/>
  <c r="AT390" i="19" s="1"/>
  <c r="Z516" i="3"/>
  <c r="AT201" i="19" s="1"/>
  <c r="Z517" i="3"/>
  <c r="AT249" i="19" s="1"/>
  <c r="Z518" i="3"/>
  <c r="AT203" i="19" s="1"/>
  <c r="Z519" i="3"/>
  <c r="AT254" i="19" s="1"/>
  <c r="Z520" i="3"/>
  <c r="AT202" i="19" s="1"/>
  <c r="Z521" i="3"/>
  <c r="AT154" i="19" s="1"/>
  <c r="Z522" i="3"/>
  <c r="AT253" i="19" s="1"/>
  <c r="Z523" i="3"/>
  <c r="AT155" i="19" s="1"/>
  <c r="Z524" i="3"/>
  <c r="AT156" i="19" s="1"/>
  <c r="Z525" i="3"/>
  <c r="AT204" i="19" s="1"/>
  <c r="Z526" i="3"/>
  <c r="AT211" i="19" s="1"/>
  <c r="Z527" i="3"/>
  <c r="AT205" i="19" s="1"/>
  <c r="Z528" i="3"/>
  <c r="AT206" i="19" s="1"/>
  <c r="Z529" i="3"/>
  <c r="AT212" i="19" s="1"/>
  <c r="Z530" i="3"/>
  <c r="AT207" i="19" s="1"/>
  <c r="Z531" i="3"/>
  <c r="AT717" i="19" s="1"/>
  <c r="Z532" i="3"/>
  <c r="AT486" i="19" s="1"/>
  <c r="Z533" i="3"/>
  <c r="AT487" i="19" s="1"/>
  <c r="Z534" i="3"/>
  <c r="AT488" i="19" s="1"/>
  <c r="Z535" i="3"/>
  <c r="AT489" i="19" s="1"/>
  <c r="Z536" i="3"/>
  <c r="AT490" i="19" s="1"/>
  <c r="Z537" i="3"/>
  <c r="AT491" i="19" s="1"/>
  <c r="Z538" i="3"/>
  <c r="AT159" i="19" s="1"/>
  <c r="Z539" i="3"/>
  <c r="AT492" i="19" s="1"/>
  <c r="Z540" i="3"/>
  <c r="AT493" i="19" s="1"/>
  <c r="Z541" i="3"/>
  <c r="AT494" i="19" s="1"/>
  <c r="Z542" i="3"/>
  <c r="AT495" i="19" s="1"/>
  <c r="Z543" i="3"/>
  <c r="AT496" i="19" s="1"/>
  <c r="Z544" i="3"/>
  <c r="AT661" i="19" s="1"/>
  <c r="Z545" i="3"/>
  <c r="AT687" i="19" s="1"/>
  <c r="Z546" i="3"/>
  <c r="AT858" i="19" s="1"/>
  <c r="Z547" i="3"/>
  <c r="AT342" i="19" s="1"/>
  <c r="Z548" i="3"/>
  <c r="AT226" i="19" s="1"/>
  <c r="Z549" i="3"/>
  <c r="AT217" i="19" s="1"/>
  <c r="Z550" i="3"/>
  <c r="AT228" i="19" s="1"/>
  <c r="Z551" i="3"/>
  <c r="AT225" i="19" s="1"/>
  <c r="Z552" i="3"/>
  <c r="AT227" i="19" s="1"/>
  <c r="Z553" i="3"/>
  <c r="AT153" i="19" s="1"/>
  <c r="Z554" i="3"/>
  <c r="AT26" i="19" s="1"/>
  <c r="Z555" i="3"/>
  <c r="AT7" i="19" s="1"/>
  <c r="Z556" i="3"/>
  <c r="AT736" i="19" s="1"/>
  <c r="Z557" i="3"/>
  <c r="AT341" i="19" s="1"/>
  <c r="Z558" i="3"/>
  <c r="AT484" i="19" s="1"/>
  <c r="Z559" i="3"/>
  <c r="AT483" i="19" s="1"/>
  <c r="Z560" i="3"/>
  <c r="Z561" i="3"/>
  <c r="AT376" i="19" s="1"/>
  <c r="Z562" i="3"/>
  <c r="AT480" i="19" s="1"/>
  <c r="Z563" i="3"/>
  <c r="AT721" i="19" s="1"/>
  <c r="Z564" i="3"/>
  <c r="AT634" i="19" s="1"/>
  <c r="Z565" i="3"/>
  <c r="AT269" i="19" s="1"/>
  <c r="Z566" i="3"/>
  <c r="AT689" i="19" s="1"/>
  <c r="Z567" i="3"/>
  <c r="AT690" i="19" s="1"/>
  <c r="Z568" i="3"/>
  <c r="AT434" i="19" s="1"/>
  <c r="Z569" i="3"/>
  <c r="AT791" i="19" s="1"/>
  <c r="Z570" i="3"/>
  <c r="AT792" i="19" s="1"/>
  <c r="Z571" i="3"/>
  <c r="AT793" i="19" s="1"/>
  <c r="Z572" i="3"/>
  <c r="AT794" i="19" s="1"/>
  <c r="Z573" i="3"/>
  <c r="AT795" i="19" s="1"/>
  <c r="Z574" i="3"/>
  <c r="AT543" i="19" s="1"/>
  <c r="Z575" i="3"/>
  <c r="AT796" i="19" s="1"/>
  <c r="Z576" i="3"/>
  <c r="AT412" i="19" s="1"/>
  <c r="Z577" i="3"/>
  <c r="AT86" i="19" s="1"/>
  <c r="Z578" i="3"/>
  <c r="AT87" i="19" s="1"/>
  <c r="Z579" i="3"/>
  <c r="AT413" i="19" s="1"/>
  <c r="Z580" i="3"/>
  <c r="AT681" i="19" s="1"/>
  <c r="Z581" i="3"/>
  <c r="AT478" i="19" s="1"/>
  <c r="Z582" i="3"/>
  <c r="AT479" i="19" s="1"/>
  <c r="Z583" i="3"/>
  <c r="AT683" i="19" s="1"/>
  <c r="Z584" i="3"/>
  <c r="AT98" i="19" s="1"/>
  <c r="Z585" i="3"/>
  <c r="AT727" i="19" s="1"/>
  <c r="Z586" i="3"/>
  <c r="AT284" i="19" s="1"/>
  <c r="Z587" i="3"/>
  <c r="AT408" i="19" s="1"/>
  <c r="Z588" i="3"/>
  <c r="AT880" i="19" s="1"/>
  <c r="Z589" i="3"/>
  <c r="AT893" i="19" s="1"/>
  <c r="Z590" i="3"/>
  <c r="AT782" i="19" s="1"/>
  <c r="Z591" i="3"/>
  <c r="AT783" i="19" s="1"/>
  <c r="Z592" i="3"/>
  <c r="AT784" i="19" s="1"/>
  <c r="Z593" i="3"/>
  <c r="AT785" i="19" s="1"/>
  <c r="Z594" i="3"/>
  <c r="AT786" i="19" s="1"/>
  <c r="Z595" i="3"/>
  <c r="AT450" i="19" s="1"/>
  <c r="Z596" i="3"/>
  <c r="AT692" i="19" s="1"/>
  <c r="Z597" i="3"/>
  <c r="AT779" i="19" s="1"/>
  <c r="Z598" i="3"/>
  <c r="AT646" i="19" s="1"/>
  <c r="Z599" i="3"/>
  <c r="AT509" i="19" s="1"/>
  <c r="Z600" i="3"/>
  <c r="AT673" i="19" s="1"/>
  <c r="Z601" i="3"/>
  <c r="AT645" i="19" s="1"/>
  <c r="Z602" i="3"/>
  <c r="AT510" i="19" s="1"/>
  <c r="Z603" i="3"/>
  <c r="AT393" i="19" s="1"/>
  <c r="Z604" i="3"/>
  <c r="AT17" i="19" s="1"/>
  <c r="Z605" i="3"/>
  <c r="AT409" i="19" s="1"/>
  <c r="Z606" i="3"/>
  <c r="AT380" i="19" s="1"/>
  <c r="Z607" i="3"/>
  <c r="AT21" i="19" s="1"/>
  <c r="Z608" i="3"/>
  <c r="AT401" i="19" s="1"/>
  <c r="Z609" i="3"/>
  <c r="AT728" i="19" s="1"/>
  <c r="Z610" i="3"/>
  <c r="AT888" i="19" s="1"/>
  <c r="Z611" i="3"/>
  <c r="AT889" i="19" s="1"/>
  <c r="Z612" i="3"/>
  <c r="AT890" i="19" s="1"/>
  <c r="Z613" i="3"/>
  <c r="AT891" i="19" s="1"/>
  <c r="Z614" i="3"/>
  <c r="AT119" i="19" s="1"/>
  <c r="Z615" i="3"/>
  <c r="AT97" i="19" s="1"/>
  <c r="Z616" i="3"/>
  <c r="AT684" i="19" s="1"/>
  <c r="Z617" i="3"/>
  <c r="AT670" i="19" s="1"/>
  <c r="Z618" i="3"/>
  <c r="AT523" i="19" s="1"/>
  <c r="Z619" i="3"/>
  <c r="AT654" i="19" s="1"/>
  <c r="Z620" i="3"/>
  <c r="AT655" i="19" s="1"/>
  <c r="Z621" i="3"/>
  <c r="AT639" i="19" s="1"/>
  <c r="Z622" i="3"/>
  <c r="AT481" i="19" s="1"/>
  <c r="Z623" i="3"/>
  <c r="AT286" i="19" s="1"/>
  <c r="Z624" i="3"/>
  <c r="AT148" i="19" s="1"/>
  <c r="Z625" i="3"/>
  <c r="AT147" i="19" s="1"/>
  <c r="Z626" i="3"/>
  <c r="AT618" i="19" s="1"/>
  <c r="Z627" i="3"/>
  <c r="AT617" i="19" s="1"/>
  <c r="Z628" i="3"/>
  <c r="AT321" i="19" s="1"/>
  <c r="Z629" i="3"/>
  <c r="AT800" i="19" s="1"/>
  <c r="Z630" i="3"/>
  <c r="AT788" i="19" s="1"/>
  <c r="Z631" i="3"/>
  <c r="AT789" i="19" s="1"/>
  <c r="Z632" i="3"/>
  <c r="AT347" i="19" s="1"/>
  <c r="Z633" i="3"/>
  <c r="AT894" i="19" s="1"/>
  <c r="Z634" i="3"/>
  <c r="AT895" i="19" s="1"/>
  <c r="Z635" i="3"/>
  <c r="AT105" i="19" s="1"/>
  <c r="Z636" i="3"/>
  <c r="AT451" i="19" s="1"/>
  <c r="Z637" i="3"/>
  <c r="AT538" i="19" s="1"/>
  <c r="Z638" i="3"/>
  <c r="AT215" i="19" s="1"/>
  <c r="Z639" i="3"/>
  <c r="AT167" i="19" s="1"/>
  <c r="Z640" i="3"/>
  <c r="AT168" i="19" s="1"/>
  <c r="Z641" i="3"/>
  <c r="AT169" i="19" s="1"/>
  <c r="Z642" i="3"/>
  <c r="AT170" i="19" s="1"/>
  <c r="Z643" i="3"/>
  <c r="AT171" i="19" s="1"/>
  <c r="Z644" i="3"/>
  <c r="AT104" i="19" s="1"/>
  <c r="Z645" i="3"/>
  <c r="AT186" i="19" s="1"/>
  <c r="Z646" i="3"/>
  <c r="AT288" i="19" s="1"/>
  <c r="Z647" i="3"/>
  <c r="AT265" i="19" s="1"/>
  <c r="Z648" i="3"/>
  <c r="AT884" i="19" s="1"/>
  <c r="Z649" i="3"/>
  <c r="AT860" i="19" s="1"/>
  <c r="Z650" i="3"/>
  <c r="AT859" i="19" s="1"/>
  <c r="Z651" i="3"/>
  <c r="AT172" i="19" s="1"/>
  <c r="Z652" i="3"/>
  <c r="AT627" i="19" s="1"/>
  <c r="Z653" i="3"/>
  <c r="AT558" i="19" s="1"/>
  <c r="Z654" i="3"/>
  <c r="AT819" i="19" s="1"/>
  <c r="Z655" i="3"/>
  <c r="AT589" i="19" s="1"/>
  <c r="Z656" i="3"/>
  <c r="AT609" i="19" s="1"/>
  <c r="Z657" i="3"/>
  <c r="AT630" i="19" s="1"/>
  <c r="Z658" i="3"/>
  <c r="Z659" i="3"/>
  <c r="AT117" i="19" s="1"/>
  <c r="Z660" i="3"/>
  <c r="AT187" i="19" s="1"/>
  <c r="Z661" i="3"/>
  <c r="AT188" i="19" s="1"/>
  <c r="Z662" i="3"/>
  <c r="AT189" i="19" s="1"/>
  <c r="Z663" i="3"/>
  <c r="AT190" i="19" s="1"/>
  <c r="Z664" i="3"/>
  <c r="AT191" i="19" s="1"/>
  <c r="Z665" i="3"/>
  <c r="AT313" i="19" s="1"/>
  <c r="Z666" i="3"/>
  <c r="AT259" i="19" s="1"/>
  <c r="Z667" i="3"/>
  <c r="AT260" i="19" s="1"/>
  <c r="Z668" i="3"/>
  <c r="AT219" i="19" s="1"/>
  <c r="Z669" i="3"/>
  <c r="AT231" i="19" s="1"/>
  <c r="Z670" i="3"/>
  <c r="AT218" i="19" s="1"/>
  <c r="Z671" i="3"/>
  <c r="AT74" i="19" s="1"/>
  <c r="Z672" i="3"/>
  <c r="AT73" i="19" s="1"/>
  <c r="Z673" i="3"/>
  <c r="AT72" i="19" s="1"/>
  <c r="Z674" i="3"/>
  <c r="AT622" i="19" s="1"/>
  <c r="Z675" i="3"/>
  <c r="AT816" i="19" s="1"/>
  <c r="Z676" i="3"/>
  <c r="AT624" i="19" s="1"/>
  <c r="Z677" i="3"/>
  <c r="AT298" i="19" s="1"/>
  <c r="Z678" i="3"/>
  <c r="AT318" i="19" s="1"/>
  <c r="Z679" i="3"/>
  <c r="AT584" i="19" s="1"/>
  <c r="Z680" i="3"/>
  <c r="AT566" i="19" s="1"/>
  <c r="Z681" i="3"/>
  <c r="AT564" i="19" s="1"/>
  <c r="Z682" i="3"/>
  <c r="AT565" i="19" s="1"/>
  <c r="Z683" i="3"/>
  <c r="AT367" i="19" s="1"/>
  <c r="Z684" i="3"/>
  <c r="AT118" i="19" s="1"/>
  <c r="Z685" i="3"/>
  <c r="AT301" i="19" s="1"/>
  <c r="Z686" i="3"/>
  <c r="AT640" i="19" s="1"/>
  <c r="Z687" i="3"/>
  <c r="AT438" i="19" s="1"/>
  <c r="Z688" i="3"/>
  <c r="AT828" i="19" s="1"/>
  <c r="Z689" i="3"/>
  <c r="AT781" i="19" s="1"/>
  <c r="Z690" i="3"/>
  <c r="AT403" i="19" s="1"/>
  <c r="Z691" i="3"/>
  <c r="AT405" i="19" s="1"/>
  <c r="Z692" i="3"/>
  <c r="AT379" i="19" s="1"/>
  <c r="Z693" i="3"/>
  <c r="AT266" i="19" s="1"/>
  <c r="Z694" i="3"/>
  <c r="AT652" i="19" s="1"/>
  <c r="Z695" i="3"/>
  <c r="AT650" i="19" s="1"/>
  <c r="Z696" i="3"/>
  <c r="AT651" i="19" s="1"/>
  <c r="Z697" i="3"/>
  <c r="AT320" i="19" s="1"/>
  <c r="Z698" i="3"/>
  <c r="AT41" i="19" s="1"/>
  <c r="Z699" i="3"/>
  <c r="AT208" i="19" s="1"/>
  <c r="Z700" i="3"/>
  <c r="AT934" i="19" s="1"/>
  <c r="Z701" i="3"/>
  <c r="AT866" i="19" s="1"/>
  <c r="Z702" i="3"/>
  <c r="AT482" i="19" s="1"/>
  <c r="Z703" i="3"/>
  <c r="AT597" i="19" s="1"/>
  <c r="Z704" i="3"/>
  <c r="AT444" i="19" s="1"/>
  <c r="Z705" i="3"/>
  <c r="AT345" i="19" s="1"/>
  <c r="Z706" i="3"/>
  <c r="AT758" i="19" s="1"/>
  <c r="Z707" i="3"/>
  <c r="AT106" i="19" s="1"/>
  <c r="Z708" i="3"/>
  <c r="AT593" i="19" s="1"/>
  <c r="Z709" i="3"/>
  <c r="AT429" i="19" s="1"/>
  <c r="Z710" i="3"/>
  <c r="AT519" i="19" s="1"/>
  <c r="Z711" i="3"/>
  <c r="AT304" i="19" s="1"/>
  <c r="Z712" i="3"/>
  <c r="AT587" i="19" s="1"/>
  <c r="Z713" i="3"/>
  <c r="AT360" i="19" s="1"/>
  <c r="Z714" i="3"/>
  <c r="AT667" i="19" s="1"/>
  <c r="Z715" i="3"/>
  <c r="AT400" i="19" s="1"/>
  <c r="Z716" i="3"/>
  <c r="AT473" i="19" s="1"/>
  <c r="Z717" i="3"/>
  <c r="AT701" i="19" s="1"/>
  <c r="Z718" i="3"/>
  <c r="AT337" i="19" s="1"/>
  <c r="Z719" i="3"/>
  <c r="AT518" i="19" s="1"/>
  <c r="Z720" i="3"/>
  <c r="AT200" i="19" s="1"/>
  <c r="Z721" i="3"/>
  <c r="AT112" i="19" s="1"/>
  <c r="Z722" i="3"/>
  <c r="AT759" i="19" s="1"/>
  <c r="Z723" i="3"/>
  <c r="AT407" i="19" s="1"/>
  <c r="Z724" i="3"/>
  <c r="AT653" i="19" s="1"/>
  <c r="Z725" i="3"/>
  <c r="AT608" i="19" s="1"/>
  <c r="Z726" i="3"/>
  <c r="AT705" i="19" s="1"/>
  <c r="Z727" i="3"/>
  <c r="AT704" i="19" s="1"/>
  <c r="Z728" i="3"/>
  <c r="AT116" i="19" s="1"/>
  <c r="Z729" i="3"/>
  <c r="AT528" i="19" s="1"/>
  <c r="Z730" i="3"/>
  <c r="AT414" i="19" s="1"/>
  <c r="Z731" i="3"/>
  <c r="AT196" i="19" s="1"/>
  <c r="Z732" i="3"/>
  <c r="AT67" i="19" s="1"/>
  <c r="Z733" i="3"/>
  <c r="AT88" i="19" s="1"/>
  <c r="Z734" i="3"/>
  <c r="AT89" i="19" s="1"/>
  <c r="Z735" i="3"/>
  <c r="AT68" i="19" s="1"/>
  <c r="Z736" i="3"/>
  <c r="AT70" i="19" s="1"/>
  <c r="Z737" i="3"/>
  <c r="AT323" i="19" s="1"/>
  <c r="Z738" i="3"/>
  <c r="AT61" i="19" s="1"/>
  <c r="Z739" i="3"/>
  <c r="AT362" i="19" s="1"/>
  <c r="Z740" i="3"/>
  <c r="AT62" i="19" s="1"/>
  <c r="Z741" i="3"/>
  <c r="AT335" i="19" s="1"/>
  <c r="Z742" i="3"/>
  <c r="AT224" i="19" s="1"/>
  <c r="Z743" i="3"/>
  <c r="AT210" i="19" s="1"/>
  <c r="Z744" i="3"/>
  <c r="AT762" i="19" s="1"/>
  <c r="Z745" i="3"/>
  <c r="AT421" i="19" s="1"/>
  <c r="Z746" i="3"/>
  <c r="AT290" i="19" s="1"/>
  <c r="Z747" i="3"/>
  <c r="AT273" i="19" s="1"/>
  <c r="Z748" i="3"/>
  <c r="AT625" i="19" s="1"/>
  <c r="Z749" i="3"/>
  <c r="AT391" i="19" s="1"/>
  <c r="Z750" i="3"/>
  <c r="AT567" i="19" s="1"/>
  <c r="Z751" i="3"/>
  <c r="AT568" i="19" s="1"/>
  <c r="Z752" i="3"/>
  <c r="AT619" i="19" s="1"/>
  <c r="Z753" i="3"/>
  <c r="AT621" i="19" s="1"/>
  <c r="Z754" i="3"/>
  <c r="AT602" i="19" s="1"/>
  <c r="Z755" i="3"/>
  <c r="AT603" i="19" s="1"/>
  <c r="Z756" i="3"/>
  <c r="AT541" i="19" s="1"/>
  <c r="Z757" i="3"/>
  <c r="AT134" i="19" s="1"/>
  <c r="Z758" i="3"/>
  <c r="AT135" i="19" s="1"/>
  <c r="Z759" i="3"/>
  <c r="AT139" i="19" s="1"/>
  <c r="Z760" i="3"/>
  <c r="AT136" i="19" s="1"/>
  <c r="Z761" i="3"/>
  <c r="AT137" i="19" s="1"/>
  <c r="Z762" i="3"/>
  <c r="AT138" i="19" s="1"/>
  <c r="Z763" i="3"/>
  <c r="AT140" i="19" s="1"/>
  <c r="Z764" i="3"/>
  <c r="AT243" i="19" s="1"/>
  <c r="Z765" i="3"/>
  <c r="AT881" i="19" s="1"/>
  <c r="Z766" i="3"/>
  <c r="AT594" i="19" s="1"/>
  <c r="Z767" i="3"/>
  <c r="AT700" i="19" s="1"/>
  <c r="Z768" i="3"/>
  <c r="AT141" i="19" s="1"/>
  <c r="Z769" i="3"/>
  <c r="AT659" i="19" s="1"/>
  <c r="Z770" i="3"/>
  <c r="AT109" i="19" s="1"/>
  <c r="Z771" i="3"/>
  <c r="AT453" i="19" s="1"/>
  <c r="Z772" i="3"/>
  <c r="AT192" i="19" s="1"/>
  <c r="Z773" i="3"/>
  <c r="AT375" i="19" s="1"/>
  <c r="Z774" i="3"/>
  <c r="AT193" i="19" s="1"/>
  <c r="Z775" i="3"/>
  <c r="AT937" i="19" s="1"/>
  <c r="Z776" i="3"/>
  <c r="AT319" i="19" s="1"/>
  <c r="Z777" i="3"/>
  <c r="AT939" i="19" s="1"/>
  <c r="Z778" i="3"/>
  <c r="AT940" i="19" s="1"/>
  <c r="Z779" i="3"/>
  <c r="AT932" i="19" s="1"/>
  <c r="Z780" i="3"/>
  <c r="AT941" i="19" s="1"/>
  <c r="Z781" i="3"/>
  <c r="AT930" i="19" s="1"/>
  <c r="Z782" i="3"/>
  <c r="AT931" i="19" s="1"/>
  <c r="Z783" i="3"/>
  <c r="AT573" i="19" s="1"/>
  <c r="Z784" i="3"/>
  <c r="AT415" i="19" s="1"/>
  <c r="Z785" i="3"/>
  <c r="AT416" i="19" s="1"/>
  <c r="Z786" i="3"/>
  <c r="AT417" i="19" s="1"/>
  <c r="Z787" i="3"/>
  <c r="AT418" i="19" s="1"/>
  <c r="Z788" i="3"/>
  <c r="AT427" i="19" s="1"/>
  <c r="Z789" i="3"/>
  <c r="AT426" i="19" s="1"/>
  <c r="Z790" i="3"/>
  <c r="AT942" i="19" s="1"/>
  <c r="Z791" i="3"/>
  <c r="AT943" i="19" s="1"/>
  <c r="Z792" i="3"/>
  <c r="AT938" i="19" s="1"/>
  <c r="Z793" i="3"/>
  <c r="AT43" i="19" s="1"/>
  <c r="Z794" i="3"/>
  <c r="AT364" i="19" s="1"/>
  <c r="Z795" i="3"/>
  <c r="AT720" i="19" s="1"/>
  <c r="Z796" i="3"/>
  <c r="AT612" i="19" s="1"/>
  <c r="Z797" i="3"/>
  <c r="AT658" i="19" s="1"/>
  <c r="Z798" i="3"/>
  <c r="AT613" i="19" s="1"/>
  <c r="Z799" i="3"/>
  <c r="AT817" i="19" s="1"/>
  <c r="Z800" i="3"/>
  <c r="AT818" i="19" s="1"/>
  <c r="Z801" i="3"/>
  <c r="AT656" i="19" s="1"/>
  <c r="Z802" i="3"/>
  <c r="AT648" i="19" s="1"/>
  <c r="Z803" i="3"/>
  <c r="AT611" i="19" s="1"/>
  <c r="Z804" i="3"/>
  <c r="AT614" i="19" s="1"/>
  <c r="Z805" i="3"/>
  <c r="AT801" i="19" s="1"/>
  <c r="Z806" i="3"/>
  <c r="AT802" i="19" s="1"/>
  <c r="Z807" i="3"/>
  <c r="AT813" i="19" s="1"/>
  <c r="Z808" i="3"/>
  <c r="AT75" i="19" s="1"/>
  <c r="Z809" i="3"/>
  <c r="AT76" i="19" s="1"/>
  <c r="Z810" i="3"/>
  <c r="AT935" i="19" s="1"/>
  <c r="Z811" i="3"/>
  <c r="AT607" i="19" s="1"/>
  <c r="Z812" i="3"/>
  <c r="AT252" i="19" s="1"/>
  <c r="Z813" i="3"/>
  <c r="AT767" i="19" s="1"/>
  <c r="Z814" i="3"/>
  <c r="AT234" i="19" s="1"/>
  <c r="Z815" i="3"/>
  <c r="AT537" i="19" s="1"/>
  <c r="Z816" i="3"/>
  <c r="AT42" i="19" s="1"/>
  <c r="Z817" i="3"/>
  <c r="AT524" i="19" s="1"/>
  <c r="Z818" i="3"/>
  <c r="AT527" i="19" s="1"/>
  <c r="Z819" i="3"/>
  <c r="AT520" i="19" s="1"/>
  <c r="Z820" i="3"/>
  <c r="AT665" i="19" s="1"/>
  <c r="Z821" i="3"/>
  <c r="AT521" i="19" s="1"/>
  <c r="Z822" i="3"/>
  <c r="AT309" i="19" s="1"/>
  <c r="Z823" i="3"/>
  <c r="AT310" i="19" s="1"/>
  <c r="Z824" i="3"/>
  <c r="AT278" i="19" s="1"/>
  <c r="Z825" i="3"/>
  <c r="AT325" i="19" s="1"/>
  <c r="Z826" i="3"/>
  <c r="AT232" i="19" s="1"/>
  <c r="Z827" i="3"/>
  <c r="AT93" i="19" s="1"/>
  <c r="Z828" i="3"/>
  <c r="AT96" i="19" s="1"/>
  <c r="Z829" i="3"/>
  <c r="AT94" i="19" s="1"/>
  <c r="Z830" i="3"/>
  <c r="AT95" i="19" s="1"/>
  <c r="Z831" i="3"/>
  <c r="AT92" i="19" s="1"/>
  <c r="Z832" i="3"/>
  <c r="AT631" i="19" s="1"/>
  <c r="Z833" i="3"/>
  <c r="AT329" i="19" s="1"/>
  <c r="Z834" i="3"/>
  <c r="AT346" i="19" s="1"/>
  <c r="Z835" i="3"/>
  <c r="AT606" i="19" s="1"/>
  <c r="Z836" i="3"/>
  <c r="AT370" i="19" s="1"/>
  <c r="Z837" i="3"/>
  <c r="AT280" i="19" s="1"/>
  <c r="Z838" i="3"/>
  <c r="AT239" i="19" s="1"/>
  <c r="Z839" i="3"/>
  <c r="AT237" i="19" s="1"/>
  <c r="Z840" i="3"/>
  <c r="AT238" i="19" s="1"/>
  <c r="Z841" i="3"/>
  <c r="AT425" i="19" s="1"/>
  <c r="Z842" i="3"/>
  <c r="AT545" i="19" s="1"/>
  <c r="Z843" i="3"/>
  <c r="AT501" i="19" s="1"/>
  <c r="Z844" i="3"/>
  <c r="AT743" i="19" s="1"/>
  <c r="Z845" i="3"/>
  <c r="AT82" i="19" s="1"/>
  <c r="Z846" i="3"/>
  <c r="Z847" i="3"/>
  <c r="Z848" i="3"/>
  <c r="AT277" i="19" s="1"/>
  <c r="Z849" i="3"/>
  <c r="AT305" i="19" s="1"/>
  <c r="Z850" i="3"/>
  <c r="AT933" i="19" s="1"/>
  <c r="Z851" i="3"/>
  <c r="AT383" i="19" s="1"/>
  <c r="Z852" i="3"/>
  <c r="AT398" i="19" s="1"/>
  <c r="Z853" i="3"/>
  <c r="AT382" i="19" s="1"/>
  <c r="Z854" i="3"/>
  <c r="AT399" i="19" s="1"/>
  <c r="Z855" i="3"/>
  <c r="AT384" i="19" s="1"/>
  <c r="Z856" i="3"/>
  <c r="AT397" i="19" s="1"/>
  <c r="Z857" i="3"/>
  <c r="AT385" i="19" s="1"/>
  <c r="Z858" i="3"/>
  <c r="AT440" i="19" s="1"/>
  <c r="Z859" i="3"/>
  <c r="AT632" i="19" s="1"/>
  <c r="Z860" i="3"/>
  <c r="AT633" i="19" s="1"/>
  <c r="Z861" i="3"/>
  <c r="AT642" i="19" s="1"/>
  <c r="Z862" i="3"/>
  <c r="AT166" i="19" s="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T3" i="3"/>
  <c r="U3" i="3" s="1"/>
  <c r="T4" i="3"/>
  <c r="U4" i="3" s="1"/>
  <c r="T5" i="3"/>
  <c r="T6" i="3"/>
  <c r="W6" i="3" s="1"/>
  <c r="T7" i="3"/>
  <c r="U7" i="3" s="1"/>
  <c r="T8" i="3"/>
  <c r="U8" i="3" s="1"/>
  <c r="T9" i="3"/>
  <c r="T10" i="3"/>
  <c r="U10" i="3" s="1"/>
  <c r="T11" i="3"/>
  <c r="U11" i="3" s="1"/>
  <c r="T12" i="3"/>
  <c r="U12" i="3" s="1"/>
  <c r="T13" i="3"/>
  <c r="T14" i="3"/>
  <c r="T15" i="3"/>
  <c r="U15" i="3" s="1"/>
  <c r="T16" i="3"/>
  <c r="U16" i="3" s="1"/>
  <c r="T17" i="3"/>
  <c r="T18" i="3"/>
  <c r="U18" i="3" s="1"/>
  <c r="T19" i="3"/>
  <c r="U19" i="3" s="1"/>
  <c r="T20" i="3"/>
  <c r="U20" i="3" s="1"/>
  <c r="T21" i="3"/>
  <c r="T22" i="3"/>
  <c r="W22" i="3" s="1"/>
  <c r="T23" i="3"/>
  <c r="U23" i="3" s="1"/>
  <c r="T24" i="3"/>
  <c r="U24" i="3" s="1"/>
  <c r="T25" i="3"/>
  <c r="T26" i="3"/>
  <c r="U26" i="3" s="1"/>
  <c r="T27" i="3"/>
  <c r="U27" i="3" s="1"/>
  <c r="T28" i="3"/>
  <c r="U28" i="3" s="1"/>
  <c r="T29" i="3"/>
  <c r="T30" i="3"/>
  <c r="W30" i="3" s="1"/>
  <c r="T31" i="3"/>
  <c r="U31" i="3" s="1"/>
  <c r="T32" i="3"/>
  <c r="U32" i="3" s="1"/>
  <c r="T33" i="3"/>
  <c r="T34" i="3"/>
  <c r="U34" i="3" s="1"/>
  <c r="T35" i="3"/>
  <c r="U35" i="3" s="1"/>
  <c r="T36" i="3"/>
  <c r="U36" i="3" s="1"/>
  <c r="T37" i="3"/>
  <c r="T38" i="3"/>
  <c r="W38" i="3" s="1"/>
  <c r="T39" i="3"/>
  <c r="U39" i="3" s="1"/>
  <c r="T40" i="3"/>
  <c r="U40" i="3" s="1"/>
  <c r="T41" i="3"/>
  <c r="T42" i="3"/>
  <c r="U42" i="3" s="1"/>
  <c r="T43" i="3"/>
  <c r="U43" i="3" s="1"/>
  <c r="T44" i="3"/>
  <c r="U44" i="3" s="1"/>
  <c r="T45" i="3"/>
  <c r="T46" i="3"/>
  <c r="W46" i="3" s="1"/>
  <c r="T47" i="3"/>
  <c r="U47" i="3" s="1"/>
  <c r="T48" i="3"/>
  <c r="U48" i="3" s="1"/>
  <c r="T49" i="3"/>
  <c r="T50" i="3"/>
  <c r="U50" i="3" s="1"/>
  <c r="T51" i="3"/>
  <c r="U51" i="3" s="1"/>
  <c r="T52" i="3"/>
  <c r="U52" i="3" s="1"/>
  <c r="T53" i="3"/>
  <c r="T54" i="3"/>
  <c r="W54" i="3" s="1"/>
  <c r="T55" i="3"/>
  <c r="U55" i="3" s="1"/>
  <c r="T56" i="3"/>
  <c r="U56" i="3" s="1"/>
  <c r="T57" i="3"/>
  <c r="T58" i="3"/>
  <c r="U58" i="3" s="1"/>
  <c r="T59" i="3"/>
  <c r="U59" i="3" s="1"/>
  <c r="T60" i="3"/>
  <c r="U60" i="3" s="1"/>
  <c r="T61" i="3"/>
  <c r="T62" i="3"/>
  <c r="W62" i="3" s="1"/>
  <c r="T63" i="3"/>
  <c r="U63" i="3" s="1"/>
  <c r="T64" i="3"/>
  <c r="U64" i="3" s="1"/>
  <c r="T65" i="3"/>
  <c r="T66" i="3"/>
  <c r="U66" i="3" s="1"/>
  <c r="T67" i="3"/>
  <c r="U67" i="3" s="1"/>
  <c r="T68" i="3"/>
  <c r="U68" i="3" s="1"/>
  <c r="T69" i="3"/>
  <c r="T70" i="3"/>
  <c r="W70" i="3" s="1"/>
  <c r="T71" i="3"/>
  <c r="U71" i="3" s="1"/>
  <c r="T72" i="3"/>
  <c r="U72" i="3" s="1"/>
  <c r="T73" i="3"/>
  <c r="T74" i="3"/>
  <c r="U74" i="3" s="1"/>
  <c r="T75" i="3"/>
  <c r="U75" i="3" s="1"/>
  <c r="T76" i="3"/>
  <c r="U76" i="3" s="1"/>
  <c r="T77" i="3"/>
  <c r="T78" i="3"/>
  <c r="W78" i="3" s="1"/>
  <c r="T79" i="3"/>
  <c r="U79" i="3" s="1"/>
  <c r="T80" i="3"/>
  <c r="U80" i="3" s="1"/>
  <c r="T81" i="3"/>
  <c r="T82" i="3"/>
  <c r="U82" i="3" s="1"/>
  <c r="T83" i="3"/>
  <c r="U83" i="3" s="1"/>
  <c r="T84" i="3"/>
  <c r="U84" i="3" s="1"/>
  <c r="T85" i="3"/>
  <c r="T86" i="3"/>
  <c r="W86" i="3" s="1"/>
  <c r="T87" i="3"/>
  <c r="U87" i="3" s="1"/>
  <c r="T88" i="3"/>
  <c r="U88" i="3" s="1"/>
  <c r="T89" i="3"/>
  <c r="T90" i="3"/>
  <c r="U90" i="3" s="1"/>
  <c r="T91" i="3"/>
  <c r="U91" i="3" s="1"/>
  <c r="T92" i="3"/>
  <c r="U92" i="3" s="1"/>
  <c r="T93" i="3"/>
  <c r="T94" i="3"/>
  <c r="W94" i="3" s="1"/>
  <c r="T95" i="3"/>
  <c r="U95" i="3" s="1"/>
  <c r="T96" i="3"/>
  <c r="U96" i="3" s="1"/>
  <c r="T97" i="3"/>
  <c r="T98" i="3"/>
  <c r="U98" i="3" s="1"/>
  <c r="T99" i="3"/>
  <c r="U99" i="3" s="1"/>
  <c r="T100" i="3"/>
  <c r="U100" i="3" s="1"/>
  <c r="T101" i="3"/>
  <c r="T102" i="3"/>
  <c r="W102" i="3" s="1"/>
  <c r="T103" i="3"/>
  <c r="U103" i="3" s="1"/>
  <c r="T104" i="3"/>
  <c r="U104" i="3" s="1"/>
  <c r="T105" i="3"/>
  <c r="T106" i="3"/>
  <c r="U106" i="3" s="1"/>
  <c r="T107" i="3"/>
  <c r="U107" i="3" s="1"/>
  <c r="T108" i="3"/>
  <c r="U108" i="3" s="1"/>
  <c r="T109" i="3"/>
  <c r="T110" i="3"/>
  <c r="W110" i="3" s="1"/>
  <c r="T111" i="3"/>
  <c r="U111" i="3" s="1"/>
  <c r="T112" i="3"/>
  <c r="U112" i="3" s="1"/>
  <c r="T113" i="3"/>
  <c r="T114" i="3"/>
  <c r="U114" i="3" s="1"/>
  <c r="T115" i="3"/>
  <c r="U115" i="3" s="1"/>
  <c r="T116" i="3"/>
  <c r="U116" i="3" s="1"/>
  <c r="T117" i="3"/>
  <c r="T118" i="3"/>
  <c r="W118" i="3" s="1"/>
  <c r="T119" i="3"/>
  <c r="U119" i="3" s="1"/>
  <c r="T120" i="3"/>
  <c r="U120" i="3" s="1"/>
  <c r="T121" i="3"/>
  <c r="T122" i="3"/>
  <c r="U122" i="3" s="1"/>
  <c r="T123" i="3"/>
  <c r="U123" i="3" s="1"/>
  <c r="T124" i="3"/>
  <c r="U124" i="3" s="1"/>
  <c r="T125" i="3"/>
  <c r="T126" i="3"/>
  <c r="W126" i="3" s="1"/>
  <c r="T127" i="3"/>
  <c r="U127" i="3" s="1"/>
  <c r="T128" i="3"/>
  <c r="U128" i="3" s="1"/>
  <c r="T129" i="3"/>
  <c r="T130" i="3"/>
  <c r="U130" i="3" s="1"/>
  <c r="T131" i="3"/>
  <c r="U131" i="3" s="1"/>
  <c r="T132" i="3"/>
  <c r="U132" i="3" s="1"/>
  <c r="T133" i="3"/>
  <c r="T134" i="3"/>
  <c r="W134" i="3" s="1"/>
  <c r="T135" i="3"/>
  <c r="U135" i="3" s="1"/>
  <c r="T136" i="3"/>
  <c r="U136" i="3" s="1"/>
  <c r="T137" i="3"/>
  <c r="T138" i="3"/>
  <c r="U138" i="3" s="1"/>
  <c r="T139" i="3"/>
  <c r="U139" i="3" s="1"/>
  <c r="T140" i="3"/>
  <c r="U140" i="3" s="1"/>
  <c r="T141" i="3"/>
  <c r="T142" i="3"/>
  <c r="T143" i="3"/>
  <c r="U143" i="3" s="1"/>
  <c r="T144" i="3"/>
  <c r="U144" i="3" s="1"/>
  <c r="T145" i="3"/>
  <c r="T146" i="3"/>
  <c r="U146" i="3" s="1"/>
  <c r="T147" i="3"/>
  <c r="U147" i="3" s="1"/>
  <c r="T148" i="3"/>
  <c r="U148" i="3" s="1"/>
  <c r="T149" i="3"/>
  <c r="T150" i="3"/>
  <c r="W150" i="3" s="1"/>
  <c r="T151" i="3"/>
  <c r="U151" i="3" s="1"/>
  <c r="T152" i="3"/>
  <c r="U152" i="3" s="1"/>
  <c r="T153" i="3"/>
  <c r="T154" i="3"/>
  <c r="U154" i="3" s="1"/>
  <c r="T155" i="3"/>
  <c r="U155" i="3" s="1"/>
  <c r="T156" i="3"/>
  <c r="U156" i="3" s="1"/>
  <c r="T157" i="3"/>
  <c r="T158" i="3"/>
  <c r="W158" i="3" s="1"/>
  <c r="T159" i="3"/>
  <c r="U159" i="3" s="1"/>
  <c r="T160" i="3"/>
  <c r="U160" i="3" s="1"/>
  <c r="T161" i="3"/>
  <c r="T162" i="3"/>
  <c r="U162" i="3" s="1"/>
  <c r="T163" i="3"/>
  <c r="U163" i="3" s="1"/>
  <c r="T164" i="3"/>
  <c r="U164" i="3" s="1"/>
  <c r="T165" i="3"/>
  <c r="T166" i="3"/>
  <c r="W166" i="3" s="1"/>
  <c r="T167" i="3"/>
  <c r="U167" i="3" s="1"/>
  <c r="T168" i="3"/>
  <c r="U168" i="3" s="1"/>
  <c r="T169" i="3"/>
  <c r="T170" i="3"/>
  <c r="U170" i="3" s="1"/>
  <c r="T171" i="3"/>
  <c r="U171" i="3" s="1"/>
  <c r="T172" i="3"/>
  <c r="U172" i="3" s="1"/>
  <c r="T173" i="3"/>
  <c r="T174" i="3"/>
  <c r="W174" i="3" s="1"/>
  <c r="T175" i="3"/>
  <c r="U175" i="3" s="1"/>
  <c r="T176" i="3"/>
  <c r="U176" i="3" s="1"/>
  <c r="T177" i="3"/>
  <c r="T178" i="3"/>
  <c r="U178" i="3" s="1"/>
  <c r="T179" i="3"/>
  <c r="U179" i="3" s="1"/>
  <c r="T180" i="3"/>
  <c r="U180" i="3" s="1"/>
  <c r="T181" i="3"/>
  <c r="T182" i="3"/>
  <c r="W182" i="3" s="1"/>
  <c r="T183" i="3"/>
  <c r="U183" i="3" s="1"/>
  <c r="T184" i="3"/>
  <c r="U184" i="3" s="1"/>
  <c r="T185" i="3"/>
  <c r="T186" i="3"/>
  <c r="U186" i="3" s="1"/>
  <c r="T187" i="3"/>
  <c r="U187" i="3" s="1"/>
  <c r="T188" i="3"/>
  <c r="U188" i="3" s="1"/>
  <c r="T189" i="3"/>
  <c r="T190" i="3"/>
  <c r="W190" i="3" s="1"/>
  <c r="T191" i="3"/>
  <c r="U191" i="3" s="1"/>
  <c r="T192" i="3"/>
  <c r="U192" i="3" s="1"/>
  <c r="T193" i="3"/>
  <c r="T194" i="3"/>
  <c r="U194" i="3" s="1"/>
  <c r="T195" i="3"/>
  <c r="U195" i="3" s="1"/>
  <c r="T196" i="3"/>
  <c r="U196" i="3" s="1"/>
  <c r="T197" i="3"/>
  <c r="T198" i="3"/>
  <c r="W198" i="3" s="1"/>
  <c r="T199" i="3"/>
  <c r="U199" i="3" s="1"/>
  <c r="T200" i="3"/>
  <c r="U200" i="3" s="1"/>
  <c r="T201" i="3"/>
  <c r="T202" i="3"/>
  <c r="U202" i="3" s="1"/>
  <c r="T203" i="3"/>
  <c r="U203" i="3" s="1"/>
  <c r="T204" i="3"/>
  <c r="V204" i="3" s="1"/>
  <c r="T205" i="3"/>
  <c r="T206" i="3"/>
  <c r="W206" i="3" s="1"/>
  <c r="T207" i="3"/>
  <c r="U207" i="3" s="1"/>
  <c r="T208" i="3"/>
  <c r="U208" i="3" s="1"/>
  <c r="T209" i="3"/>
  <c r="T210" i="3"/>
  <c r="U210" i="3" s="1"/>
  <c r="T211" i="3"/>
  <c r="U211" i="3" s="1"/>
  <c r="T212" i="3"/>
  <c r="U212" i="3" s="1"/>
  <c r="T213" i="3"/>
  <c r="T214" i="3"/>
  <c r="W214" i="3" s="1"/>
  <c r="T215" i="3"/>
  <c r="U215" i="3" s="1"/>
  <c r="T216" i="3"/>
  <c r="U216" i="3" s="1"/>
  <c r="T217" i="3"/>
  <c r="T218" i="3"/>
  <c r="U218" i="3" s="1"/>
  <c r="T219" i="3"/>
  <c r="U219" i="3" s="1"/>
  <c r="T220" i="3"/>
  <c r="U220" i="3" s="1"/>
  <c r="T221" i="3"/>
  <c r="T222" i="3"/>
  <c r="W222" i="3" s="1"/>
  <c r="T223" i="3"/>
  <c r="U223" i="3" s="1"/>
  <c r="T224" i="3"/>
  <c r="U224" i="3" s="1"/>
  <c r="T225" i="3"/>
  <c r="T226" i="3"/>
  <c r="U226" i="3" s="1"/>
  <c r="T227" i="3"/>
  <c r="U227" i="3" s="1"/>
  <c r="T228" i="3"/>
  <c r="U228" i="3" s="1"/>
  <c r="T229" i="3"/>
  <c r="T230" i="3"/>
  <c r="W230" i="3" s="1"/>
  <c r="T231" i="3"/>
  <c r="U231" i="3" s="1"/>
  <c r="T232" i="3"/>
  <c r="U232" i="3" s="1"/>
  <c r="T233" i="3"/>
  <c r="T234" i="3"/>
  <c r="U234" i="3" s="1"/>
  <c r="T235" i="3"/>
  <c r="U235" i="3" s="1"/>
  <c r="T236" i="3"/>
  <c r="U236" i="3" s="1"/>
  <c r="T237" i="3"/>
  <c r="T238" i="3"/>
  <c r="W238" i="3" s="1"/>
  <c r="T239" i="3"/>
  <c r="U239" i="3" s="1"/>
  <c r="T240" i="3"/>
  <c r="U240" i="3" s="1"/>
  <c r="T241" i="3"/>
  <c r="T242" i="3"/>
  <c r="U242" i="3" s="1"/>
  <c r="T243" i="3"/>
  <c r="U243" i="3" s="1"/>
  <c r="T244" i="3"/>
  <c r="U244" i="3" s="1"/>
  <c r="T245" i="3"/>
  <c r="T246" i="3"/>
  <c r="W246" i="3" s="1"/>
  <c r="T247" i="3"/>
  <c r="U247" i="3" s="1"/>
  <c r="T248" i="3"/>
  <c r="U248" i="3" s="1"/>
  <c r="T249" i="3"/>
  <c r="T250" i="3"/>
  <c r="U250" i="3" s="1"/>
  <c r="T251" i="3"/>
  <c r="U251" i="3" s="1"/>
  <c r="T252" i="3"/>
  <c r="U252" i="3" s="1"/>
  <c r="T253" i="3"/>
  <c r="T254" i="3"/>
  <c r="W254" i="3" s="1"/>
  <c r="T255" i="3"/>
  <c r="U255" i="3" s="1"/>
  <c r="T256" i="3"/>
  <c r="U256" i="3" s="1"/>
  <c r="T257" i="3"/>
  <c r="T258" i="3"/>
  <c r="U258" i="3" s="1"/>
  <c r="T259" i="3"/>
  <c r="U259" i="3" s="1"/>
  <c r="T260" i="3"/>
  <c r="U260" i="3" s="1"/>
  <c r="T261" i="3"/>
  <c r="T262" i="3"/>
  <c r="U262" i="3" s="1"/>
  <c r="T263" i="3"/>
  <c r="U263" i="3" s="1"/>
  <c r="T264" i="3"/>
  <c r="U264" i="3" s="1"/>
  <c r="T265" i="3"/>
  <c r="T266" i="3"/>
  <c r="T267" i="3"/>
  <c r="U267" i="3" s="1"/>
  <c r="T268" i="3"/>
  <c r="U268" i="3" s="1"/>
  <c r="T269" i="3"/>
  <c r="T270" i="3"/>
  <c r="U270" i="3" s="1"/>
  <c r="T271" i="3"/>
  <c r="U271" i="3" s="1"/>
  <c r="T272" i="3"/>
  <c r="W272" i="3" s="1"/>
  <c r="T273" i="3"/>
  <c r="T274" i="3"/>
  <c r="W274" i="3" s="1"/>
  <c r="T275" i="3"/>
  <c r="T276" i="3"/>
  <c r="T277" i="3"/>
  <c r="T278" i="3"/>
  <c r="W278" i="3" s="1"/>
  <c r="T279" i="3"/>
  <c r="T280" i="3"/>
  <c r="T281" i="3"/>
  <c r="T282" i="3"/>
  <c r="T283" i="3"/>
  <c r="W283" i="3" s="1"/>
  <c r="T284" i="3"/>
  <c r="T285" i="3"/>
  <c r="U285" i="3" s="1"/>
  <c r="T286" i="3"/>
  <c r="T287" i="3"/>
  <c r="T288" i="3"/>
  <c r="T289" i="3"/>
  <c r="U289" i="3" s="1"/>
  <c r="T290" i="3"/>
  <c r="T291" i="3"/>
  <c r="T292" i="3"/>
  <c r="T293" i="3"/>
  <c r="T294" i="3"/>
  <c r="T295" i="3"/>
  <c r="T296" i="3"/>
  <c r="T297" i="3"/>
  <c r="T298" i="3"/>
  <c r="T299" i="3"/>
  <c r="T300" i="3"/>
  <c r="T301" i="3"/>
  <c r="U301" i="3" s="1"/>
  <c r="T302" i="3"/>
  <c r="T303" i="3"/>
  <c r="T304" i="3"/>
  <c r="T305" i="3"/>
  <c r="U305" i="3" s="1"/>
  <c r="T306" i="3"/>
  <c r="T307" i="3"/>
  <c r="T308" i="3"/>
  <c r="T309" i="3"/>
  <c r="T310" i="3"/>
  <c r="T311" i="3"/>
  <c r="T312" i="3"/>
  <c r="T313" i="3"/>
  <c r="T314" i="3"/>
  <c r="T315" i="3"/>
  <c r="T316" i="3"/>
  <c r="T317" i="3"/>
  <c r="U317" i="3" s="1"/>
  <c r="T318" i="3"/>
  <c r="T319" i="3"/>
  <c r="T320" i="3"/>
  <c r="T321" i="3"/>
  <c r="U321" i="3" s="1"/>
  <c r="T322" i="3"/>
  <c r="T323" i="3"/>
  <c r="T324" i="3"/>
  <c r="T325" i="3"/>
  <c r="T326" i="3"/>
  <c r="T327" i="3"/>
  <c r="T328" i="3"/>
  <c r="T329" i="3"/>
  <c r="T330" i="3"/>
  <c r="T331" i="3"/>
  <c r="T332" i="3"/>
  <c r="T333" i="3"/>
  <c r="U333" i="3" s="1"/>
  <c r="T334" i="3"/>
  <c r="T335" i="3"/>
  <c r="T336" i="3"/>
  <c r="T337" i="3"/>
  <c r="U337" i="3" s="1"/>
  <c r="T338" i="3"/>
  <c r="T339" i="3"/>
  <c r="T340" i="3"/>
  <c r="T341" i="3"/>
  <c r="T342" i="3"/>
  <c r="T343" i="3"/>
  <c r="T344" i="3"/>
  <c r="T345" i="3"/>
  <c r="U345" i="3" s="1"/>
  <c r="T346" i="3"/>
  <c r="T347" i="3"/>
  <c r="T348" i="3"/>
  <c r="T349" i="3"/>
  <c r="U349" i="3" s="1"/>
  <c r="T350" i="3"/>
  <c r="T351" i="3"/>
  <c r="T352" i="3"/>
  <c r="T353" i="3"/>
  <c r="U353" i="3" s="1"/>
  <c r="T354" i="3"/>
  <c r="T355" i="3"/>
  <c r="T356" i="3"/>
  <c r="T357" i="3"/>
  <c r="T358" i="3"/>
  <c r="T359" i="3"/>
  <c r="T360" i="3"/>
  <c r="T361" i="3"/>
  <c r="T362" i="3"/>
  <c r="T363" i="3"/>
  <c r="T364" i="3"/>
  <c r="T365" i="3"/>
  <c r="U365" i="3" s="1"/>
  <c r="T366" i="3"/>
  <c r="T367" i="3"/>
  <c r="T368" i="3"/>
  <c r="T369" i="3"/>
  <c r="U369" i="3" s="1"/>
  <c r="T370" i="3"/>
  <c r="T371" i="3"/>
  <c r="T372" i="3"/>
  <c r="T373" i="3"/>
  <c r="T374" i="3"/>
  <c r="T375" i="3"/>
  <c r="T376" i="3"/>
  <c r="T377" i="3"/>
  <c r="T378" i="3"/>
  <c r="T379" i="3"/>
  <c r="T380" i="3"/>
  <c r="T381" i="3"/>
  <c r="U381" i="3" s="1"/>
  <c r="T382" i="3"/>
  <c r="T383" i="3"/>
  <c r="T384" i="3"/>
  <c r="T385" i="3"/>
  <c r="U385" i="3" s="1"/>
  <c r="T386" i="3"/>
  <c r="T387" i="3"/>
  <c r="T388" i="3"/>
  <c r="T389" i="3"/>
  <c r="T390" i="3"/>
  <c r="T391" i="3"/>
  <c r="T392" i="3"/>
  <c r="T393" i="3"/>
  <c r="T394" i="3"/>
  <c r="T395" i="3"/>
  <c r="T396" i="3"/>
  <c r="T397" i="3"/>
  <c r="U397" i="3" s="1"/>
  <c r="T398" i="3"/>
  <c r="T399" i="3"/>
  <c r="T400" i="3"/>
  <c r="T401" i="3"/>
  <c r="U401" i="3" s="1"/>
  <c r="T402" i="3"/>
  <c r="T403" i="3"/>
  <c r="T404" i="3"/>
  <c r="T405" i="3"/>
  <c r="T406" i="3"/>
  <c r="T407" i="3"/>
  <c r="T408" i="3"/>
  <c r="T409" i="3"/>
  <c r="U409" i="3" s="1"/>
  <c r="T410" i="3"/>
  <c r="T411" i="3"/>
  <c r="T412" i="3"/>
  <c r="T413" i="3"/>
  <c r="U413" i="3" s="1"/>
  <c r="T414" i="3"/>
  <c r="T415" i="3"/>
  <c r="T416" i="3"/>
  <c r="T417" i="3"/>
  <c r="U417" i="3" s="1"/>
  <c r="T418" i="3"/>
  <c r="T419" i="3"/>
  <c r="T420" i="3"/>
  <c r="T421" i="3"/>
  <c r="T422" i="3"/>
  <c r="T423" i="3"/>
  <c r="T424" i="3"/>
  <c r="T425" i="3"/>
  <c r="T426" i="3"/>
  <c r="T427" i="3"/>
  <c r="T428" i="3"/>
  <c r="T429" i="3"/>
  <c r="U429" i="3" s="1"/>
  <c r="T430" i="3"/>
  <c r="T431" i="3"/>
  <c r="T432" i="3"/>
  <c r="T433" i="3"/>
  <c r="U433" i="3" s="1"/>
  <c r="T434" i="3"/>
  <c r="T435" i="3"/>
  <c r="T436" i="3"/>
  <c r="T437" i="3"/>
  <c r="T438" i="3"/>
  <c r="T439" i="3"/>
  <c r="T440" i="3"/>
  <c r="T441" i="3"/>
  <c r="T442" i="3"/>
  <c r="T443" i="3"/>
  <c r="T444" i="3"/>
  <c r="T445" i="3"/>
  <c r="U445" i="3" s="1"/>
  <c r="T446" i="3"/>
  <c r="T447" i="3"/>
  <c r="T448" i="3"/>
  <c r="T449" i="3"/>
  <c r="U449" i="3" s="1"/>
  <c r="T450" i="3"/>
  <c r="T451" i="3"/>
  <c r="T452" i="3"/>
  <c r="T453" i="3"/>
  <c r="T454" i="3"/>
  <c r="T455" i="3"/>
  <c r="T456" i="3"/>
  <c r="T457" i="3"/>
  <c r="U457" i="3" s="1"/>
  <c r="T458" i="3"/>
  <c r="T459" i="3"/>
  <c r="T460" i="3"/>
  <c r="T461" i="3"/>
  <c r="U461" i="3" s="1"/>
  <c r="T462" i="3"/>
  <c r="T463" i="3"/>
  <c r="T464" i="3"/>
  <c r="T465" i="3"/>
  <c r="U465" i="3" s="1"/>
  <c r="T466" i="3"/>
  <c r="T467" i="3"/>
  <c r="T468" i="3"/>
  <c r="T469" i="3"/>
  <c r="T470" i="3"/>
  <c r="T471" i="3"/>
  <c r="T472" i="3"/>
  <c r="T473" i="3"/>
  <c r="U473" i="3" s="1"/>
  <c r="T474" i="3"/>
  <c r="T475" i="3"/>
  <c r="T476" i="3"/>
  <c r="T477" i="3"/>
  <c r="U477" i="3" s="1"/>
  <c r="T478" i="3"/>
  <c r="T479" i="3"/>
  <c r="T480" i="3"/>
  <c r="T481" i="3"/>
  <c r="U481" i="3" s="1"/>
  <c r="T482" i="3"/>
  <c r="T483" i="3"/>
  <c r="T484" i="3"/>
  <c r="T485" i="3"/>
  <c r="T486" i="3"/>
  <c r="T487" i="3"/>
  <c r="T488" i="3"/>
  <c r="T489" i="3"/>
  <c r="T490" i="3"/>
  <c r="T491" i="3"/>
  <c r="T492" i="3"/>
  <c r="T493" i="3"/>
  <c r="U493" i="3" s="1"/>
  <c r="T494" i="3"/>
  <c r="T495" i="3"/>
  <c r="T496" i="3"/>
  <c r="T497" i="3"/>
  <c r="U497" i="3" s="1"/>
  <c r="T498" i="3"/>
  <c r="T499" i="3"/>
  <c r="T500" i="3"/>
  <c r="T501" i="3"/>
  <c r="T502" i="3"/>
  <c r="T503" i="3"/>
  <c r="T504" i="3"/>
  <c r="T505" i="3"/>
  <c r="T506" i="3"/>
  <c r="T507" i="3"/>
  <c r="T508" i="3"/>
  <c r="T509" i="3"/>
  <c r="U509" i="3" s="1"/>
  <c r="T510" i="3"/>
  <c r="T511" i="3"/>
  <c r="T512" i="3"/>
  <c r="T513" i="3"/>
  <c r="U513" i="3" s="1"/>
  <c r="T514" i="3"/>
  <c r="T515" i="3"/>
  <c r="T516" i="3"/>
  <c r="T517" i="3"/>
  <c r="T518" i="3"/>
  <c r="T519" i="3"/>
  <c r="T520" i="3"/>
  <c r="T521" i="3"/>
  <c r="U521" i="3" s="1"/>
  <c r="T522" i="3"/>
  <c r="T523" i="3"/>
  <c r="T524" i="3"/>
  <c r="T525" i="3"/>
  <c r="U525" i="3" s="1"/>
  <c r="T526" i="3"/>
  <c r="T527" i="3"/>
  <c r="T528" i="3"/>
  <c r="T529" i="3"/>
  <c r="U529" i="3" s="1"/>
  <c r="T530" i="3"/>
  <c r="T531" i="3"/>
  <c r="T532" i="3"/>
  <c r="T533" i="3"/>
  <c r="T534" i="3"/>
  <c r="T535" i="3"/>
  <c r="T536" i="3"/>
  <c r="T537" i="3"/>
  <c r="U537" i="3" s="1"/>
  <c r="T538" i="3"/>
  <c r="T539" i="3"/>
  <c r="T540" i="3"/>
  <c r="T541" i="3"/>
  <c r="U541" i="3" s="1"/>
  <c r="T542" i="3"/>
  <c r="T543" i="3"/>
  <c r="T544" i="3"/>
  <c r="T545" i="3"/>
  <c r="U545" i="3" s="1"/>
  <c r="T546" i="3"/>
  <c r="T547" i="3"/>
  <c r="T548" i="3"/>
  <c r="T549" i="3"/>
  <c r="T550" i="3"/>
  <c r="T551" i="3"/>
  <c r="T552" i="3"/>
  <c r="T553" i="3"/>
  <c r="U553" i="3" s="1"/>
  <c r="T554" i="3"/>
  <c r="T555" i="3"/>
  <c r="T556" i="3"/>
  <c r="T557" i="3"/>
  <c r="U557" i="3" s="1"/>
  <c r="T558" i="3"/>
  <c r="T559" i="3"/>
  <c r="T560" i="3"/>
  <c r="T561" i="3"/>
  <c r="W561" i="3" s="1"/>
  <c r="T562" i="3"/>
  <c r="T563" i="3"/>
  <c r="T564" i="3"/>
  <c r="T565" i="3"/>
  <c r="T566" i="3"/>
  <c r="T567" i="3"/>
  <c r="T568" i="3"/>
  <c r="T569" i="3"/>
  <c r="U569" i="3" s="1"/>
  <c r="T570" i="3"/>
  <c r="T571" i="3"/>
  <c r="T572" i="3"/>
  <c r="T573" i="3"/>
  <c r="U573" i="3" s="1"/>
  <c r="T574" i="3"/>
  <c r="T575" i="3"/>
  <c r="T576" i="3"/>
  <c r="T577" i="3"/>
  <c r="W577" i="3" s="1"/>
  <c r="T578" i="3"/>
  <c r="T579" i="3"/>
  <c r="T580" i="3"/>
  <c r="T581" i="3"/>
  <c r="T582" i="3"/>
  <c r="T583" i="3"/>
  <c r="T584" i="3"/>
  <c r="T585" i="3"/>
  <c r="T586" i="3"/>
  <c r="T587" i="3"/>
  <c r="T588" i="3"/>
  <c r="T589" i="3"/>
  <c r="U589" i="3" s="1"/>
  <c r="T590" i="3"/>
  <c r="T591" i="3"/>
  <c r="T592" i="3"/>
  <c r="T593" i="3"/>
  <c r="W593" i="3" s="1"/>
  <c r="T594" i="3"/>
  <c r="T595" i="3"/>
  <c r="T596" i="3"/>
  <c r="T597" i="3"/>
  <c r="T598" i="3"/>
  <c r="T599" i="3"/>
  <c r="T600" i="3"/>
  <c r="T601" i="3"/>
  <c r="U601" i="3" s="1"/>
  <c r="T602" i="3"/>
  <c r="T603" i="3"/>
  <c r="T604" i="3"/>
  <c r="T605" i="3"/>
  <c r="U605" i="3" s="1"/>
  <c r="T606" i="3"/>
  <c r="T607" i="3"/>
  <c r="T608" i="3"/>
  <c r="T609" i="3"/>
  <c r="W609" i="3" s="1"/>
  <c r="T610" i="3"/>
  <c r="T611" i="3"/>
  <c r="T612" i="3"/>
  <c r="T613" i="3"/>
  <c r="T614" i="3"/>
  <c r="T615" i="3"/>
  <c r="T616" i="3"/>
  <c r="T617" i="3"/>
  <c r="T618" i="3"/>
  <c r="T619" i="3"/>
  <c r="T620" i="3"/>
  <c r="T621" i="3"/>
  <c r="U621" i="3" s="1"/>
  <c r="T622" i="3"/>
  <c r="T623" i="3"/>
  <c r="T624" i="3"/>
  <c r="T625" i="3"/>
  <c r="W625" i="3" s="1"/>
  <c r="T626" i="3"/>
  <c r="T627" i="3"/>
  <c r="T628" i="3"/>
  <c r="T629" i="3"/>
  <c r="T630" i="3"/>
  <c r="T631" i="3"/>
  <c r="T632" i="3"/>
  <c r="T633" i="3"/>
  <c r="U633" i="3" s="1"/>
  <c r="T634" i="3"/>
  <c r="T635" i="3"/>
  <c r="T636" i="3"/>
  <c r="T637" i="3"/>
  <c r="U637" i="3" s="1"/>
  <c r="T638" i="3"/>
  <c r="T639" i="3"/>
  <c r="T640" i="3"/>
  <c r="T641" i="3"/>
  <c r="W641" i="3" s="1"/>
  <c r="T642" i="3"/>
  <c r="T643" i="3"/>
  <c r="T644" i="3"/>
  <c r="T645" i="3"/>
  <c r="T646" i="3"/>
  <c r="T647" i="3"/>
  <c r="T648" i="3"/>
  <c r="T649" i="3"/>
  <c r="T650" i="3"/>
  <c r="T651" i="3"/>
  <c r="T652" i="3"/>
  <c r="T653" i="3"/>
  <c r="U653" i="3" s="1"/>
  <c r="T654" i="3"/>
  <c r="T655" i="3"/>
  <c r="T656" i="3"/>
  <c r="T657" i="3"/>
  <c r="W657" i="3" s="1"/>
  <c r="T658" i="3"/>
  <c r="T659" i="3"/>
  <c r="T660" i="3"/>
  <c r="T661" i="3"/>
  <c r="T662" i="3"/>
  <c r="T663" i="3"/>
  <c r="T664" i="3"/>
  <c r="T665" i="3"/>
  <c r="U665" i="3" s="1"/>
  <c r="T666" i="3"/>
  <c r="T667" i="3"/>
  <c r="T668" i="3"/>
  <c r="T669" i="3"/>
  <c r="U669" i="3" s="1"/>
  <c r="T670" i="3"/>
  <c r="T671" i="3"/>
  <c r="T672" i="3"/>
  <c r="T673" i="3"/>
  <c r="W673" i="3" s="1"/>
  <c r="T674" i="3"/>
  <c r="T675" i="3"/>
  <c r="T676" i="3"/>
  <c r="T677" i="3"/>
  <c r="T678" i="3"/>
  <c r="T679" i="3"/>
  <c r="T680" i="3"/>
  <c r="T681" i="3"/>
  <c r="U681" i="3" s="1"/>
  <c r="T682" i="3"/>
  <c r="T683" i="3"/>
  <c r="T684" i="3"/>
  <c r="T685" i="3"/>
  <c r="U685" i="3" s="1"/>
  <c r="T686" i="3"/>
  <c r="T687" i="3"/>
  <c r="T688" i="3"/>
  <c r="T689" i="3"/>
  <c r="W689" i="3" s="1"/>
  <c r="T690" i="3"/>
  <c r="T691" i="3"/>
  <c r="T692" i="3"/>
  <c r="T693" i="3"/>
  <c r="T694" i="3"/>
  <c r="T695" i="3"/>
  <c r="T696" i="3"/>
  <c r="T697" i="3"/>
  <c r="T698" i="3"/>
  <c r="T699" i="3"/>
  <c r="T700" i="3"/>
  <c r="T701" i="3"/>
  <c r="U701" i="3" s="1"/>
  <c r="T702" i="3"/>
  <c r="T703" i="3"/>
  <c r="T704" i="3"/>
  <c r="T705" i="3"/>
  <c r="W705" i="3" s="1"/>
  <c r="T706" i="3"/>
  <c r="T707" i="3"/>
  <c r="T708" i="3"/>
  <c r="T709" i="3"/>
  <c r="T710" i="3"/>
  <c r="T711" i="3"/>
  <c r="T712" i="3"/>
  <c r="T713" i="3"/>
  <c r="T714" i="3"/>
  <c r="T715" i="3"/>
  <c r="V715" i="3" s="1"/>
  <c r="T716" i="3"/>
  <c r="T717" i="3"/>
  <c r="U717" i="3" s="1"/>
  <c r="T718" i="3"/>
  <c r="T719" i="3"/>
  <c r="T720" i="3"/>
  <c r="T721" i="3"/>
  <c r="U721" i="3" s="1"/>
  <c r="T722" i="3"/>
  <c r="T723" i="3"/>
  <c r="T724" i="3"/>
  <c r="V724" i="3" s="1"/>
  <c r="T725" i="3"/>
  <c r="T726" i="3"/>
  <c r="T727" i="3"/>
  <c r="T728" i="3"/>
  <c r="V728" i="3" s="1"/>
  <c r="T729" i="3"/>
  <c r="T730" i="3"/>
  <c r="T731" i="3"/>
  <c r="T732" i="3"/>
  <c r="V732" i="3" s="1"/>
  <c r="T733" i="3"/>
  <c r="U733" i="3" s="1"/>
  <c r="T734" i="3"/>
  <c r="T735" i="3"/>
  <c r="T736" i="3"/>
  <c r="T737" i="3"/>
  <c r="U737" i="3" s="1"/>
  <c r="T738" i="3"/>
  <c r="T739" i="3"/>
  <c r="T740" i="3"/>
  <c r="V740" i="3" s="1"/>
  <c r="T741" i="3"/>
  <c r="T742" i="3"/>
  <c r="T743" i="3"/>
  <c r="T744" i="3"/>
  <c r="V744" i="3" s="1"/>
  <c r="T745" i="3"/>
  <c r="T746" i="3"/>
  <c r="T747" i="3"/>
  <c r="T748" i="3"/>
  <c r="V748" i="3" s="1"/>
  <c r="T749" i="3"/>
  <c r="U749" i="3" s="1"/>
  <c r="T750" i="3"/>
  <c r="T751" i="3"/>
  <c r="T752" i="3"/>
  <c r="T753" i="3"/>
  <c r="U753" i="3" s="1"/>
  <c r="T754" i="3"/>
  <c r="T755" i="3"/>
  <c r="T756" i="3"/>
  <c r="V756" i="3" s="1"/>
  <c r="T757" i="3"/>
  <c r="T758" i="3"/>
  <c r="T759" i="3"/>
  <c r="T760" i="3"/>
  <c r="V760" i="3" s="1"/>
  <c r="T761" i="3"/>
  <c r="T762" i="3"/>
  <c r="T763" i="3"/>
  <c r="T764" i="3"/>
  <c r="V764" i="3" s="1"/>
  <c r="T765" i="3"/>
  <c r="U765" i="3" s="1"/>
  <c r="T766" i="3"/>
  <c r="T767" i="3"/>
  <c r="T768" i="3"/>
  <c r="T769" i="3"/>
  <c r="U769" i="3" s="1"/>
  <c r="T770" i="3"/>
  <c r="T771" i="3"/>
  <c r="T772" i="3"/>
  <c r="V772" i="3" s="1"/>
  <c r="T773" i="3"/>
  <c r="T774" i="3"/>
  <c r="T775" i="3"/>
  <c r="T776" i="3"/>
  <c r="V776" i="3" s="1"/>
  <c r="T777" i="3"/>
  <c r="T778" i="3"/>
  <c r="T779" i="3"/>
  <c r="T780" i="3"/>
  <c r="V780" i="3" s="1"/>
  <c r="T781" i="3"/>
  <c r="U781" i="3" s="1"/>
  <c r="T782" i="3"/>
  <c r="T783" i="3"/>
  <c r="T784" i="3"/>
  <c r="T785" i="3"/>
  <c r="U785" i="3" s="1"/>
  <c r="T786" i="3"/>
  <c r="T787" i="3"/>
  <c r="T788" i="3"/>
  <c r="V788" i="3" s="1"/>
  <c r="T789" i="3"/>
  <c r="T790" i="3"/>
  <c r="T791" i="3"/>
  <c r="T792" i="3"/>
  <c r="V792" i="3" s="1"/>
  <c r="T793" i="3"/>
  <c r="T794" i="3"/>
  <c r="T795" i="3"/>
  <c r="T796" i="3"/>
  <c r="V796" i="3" s="1"/>
  <c r="T797" i="3"/>
  <c r="U797" i="3" s="1"/>
  <c r="T798" i="3"/>
  <c r="T799" i="3"/>
  <c r="T800" i="3"/>
  <c r="T801" i="3"/>
  <c r="U801" i="3" s="1"/>
  <c r="T802" i="3"/>
  <c r="T803" i="3"/>
  <c r="T804" i="3"/>
  <c r="V804" i="3" s="1"/>
  <c r="T805" i="3"/>
  <c r="T806" i="3"/>
  <c r="T807" i="3"/>
  <c r="T808" i="3"/>
  <c r="V808" i="3" s="1"/>
  <c r="T809" i="3"/>
  <c r="T810" i="3"/>
  <c r="T811" i="3"/>
  <c r="T812" i="3"/>
  <c r="V812" i="3" s="1"/>
  <c r="T813" i="3"/>
  <c r="U813" i="3" s="1"/>
  <c r="T814" i="3"/>
  <c r="T815" i="3"/>
  <c r="T816" i="3"/>
  <c r="T817" i="3"/>
  <c r="U817" i="3" s="1"/>
  <c r="T818" i="3"/>
  <c r="T819" i="3"/>
  <c r="T820" i="3"/>
  <c r="V820" i="3" s="1"/>
  <c r="T821" i="3"/>
  <c r="T822" i="3"/>
  <c r="T823" i="3"/>
  <c r="T824" i="3"/>
  <c r="V824" i="3" s="1"/>
  <c r="T825" i="3"/>
  <c r="T826" i="3"/>
  <c r="T827" i="3"/>
  <c r="T828" i="3"/>
  <c r="V828" i="3" s="1"/>
  <c r="T829" i="3"/>
  <c r="U829" i="3" s="1"/>
  <c r="T830" i="3"/>
  <c r="T831" i="3"/>
  <c r="T832" i="3"/>
  <c r="T833" i="3"/>
  <c r="U833" i="3" s="1"/>
  <c r="T834" i="3"/>
  <c r="T835" i="3"/>
  <c r="T836" i="3"/>
  <c r="V836" i="3" s="1"/>
  <c r="T837" i="3"/>
  <c r="T838" i="3"/>
  <c r="T839" i="3"/>
  <c r="T840" i="3"/>
  <c r="V840" i="3" s="1"/>
  <c r="T841" i="3"/>
  <c r="U841" i="3" s="1"/>
  <c r="T842" i="3"/>
  <c r="T843" i="3"/>
  <c r="T844" i="3"/>
  <c r="V844" i="3" s="1"/>
  <c r="T845" i="3"/>
  <c r="U845" i="3" s="1"/>
  <c r="T846" i="3"/>
  <c r="T847" i="3"/>
  <c r="T848" i="3"/>
  <c r="T849" i="3"/>
  <c r="U849" i="3" s="1"/>
  <c r="T850" i="3"/>
  <c r="T851" i="3"/>
  <c r="T852" i="3"/>
  <c r="V852" i="3" s="1"/>
  <c r="T853" i="3"/>
  <c r="T854" i="3"/>
  <c r="T855" i="3"/>
  <c r="T856" i="3"/>
  <c r="V856" i="3" s="1"/>
  <c r="T857" i="3"/>
  <c r="U857" i="3" s="1"/>
  <c r="T858" i="3"/>
  <c r="T859" i="3"/>
  <c r="T860" i="3"/>
  <c r="V860" i="3" s="1"/>
  <c r="T861" i="3"/>
  <c r="U861" i="3" s="1"/>
  <c r="T862" i="3"/>
  <c r="S6" i="3"/>
  <c r="S7" i="3"/>
  <c r="S8" i="3"/>
  <c r="S9" i="3"/>
  <c r="S10" i="3"/>
  <c r="S11" i="3"/>
  <c r="S12" i="3"/>
  <c r="S13" i="3"/>
  <c r="S14" i="3"/>
  <c r="S15" i="3"/>
  <c r="S16" i="3"/>
  <c r="S19" i="3"/>
  <c r="S23" i="3"/>
  <c r="S26" i="3"/>
  <c r="S27" i="3"/>
  <c r="S28" i="3"/>
  <c r="S32" i="3"/>
  <c r="S33" i="3"/>
  <c r="S34" i="3"/>
  <c r="S35" i="3"/>
  <c r="S38" i="3"/>
  <c r="S39" i="3"/>
  <c r="S41" i="3"/>
  <c r="S42" i="3"/>
  <c r="S43" i="3"/>
  <c r="S44" i="3"/>
  <c r="S46" i="3"/>
  <c r="S47" i="3"/>
  <c r="S48" i="3"/>
  <c r="S49" i="3"/>
  <c r="S50" i="3"/>
  <c r="S64" i="3"/>
  <c r="S65" i="3"/>
  <c r="S66" i="3"/>
  <c r="S67" i="3"/>
  <c r="S68" i="3"/>
  <c r="S69" i="3"/>
  <c r="S70" i="3"/>
  <c r="S71" i="3"/>
  <c r="S72" i="3"/>
  <c r="S73" i="3"/>
  <c r="S74" i="3"/>
  <c r="S75" i="3"/>
  <c r="S76" i="3"/>
  <c r="S77" i="3"/>
  <c r="S78" i="3"/>
  <c r="S84" i="3"/>
  <c r="S120" i="3"/>
  <c r="S121" i="3"/>
  <c r="S122" i="3"/>
  <c r="S128" i="3"/>
  <c r="S130" i="3"/>
  <c r="S132" i="3"/>
  <c r="S133" i="3"/>
  <c r="S135" i="3"/>
  <c r="S136" i="3"/>
  <c r="S137" i="3"/>
  <c r="S158" i="3"/>
  <c r="S159" i="3"/>
  <c r="S160" i="3"/>
  <c r="S161" i="3"/>
  <c r="S162" i="3"/>
  <c r="S163" i="3"/>
  <c r="S164" i="3"/>
  <c r="S165" i="3"/>
  <c r="S166" i="3"/>
  <c r="S175" i="3"/>
  <c r="S176" i="3"/>
  <c r="S177" i="3"/>
  <c r="S178" i="3"/>
  <c r="S179" i="3"/>
  <c r="S180" i="3"/>
  <c r="S189" i="3"/>
  <c r="S191" i="3"/>
  <c r="S192" i="3"/>
  <c r="S194" i="3"/>
  <c r="S196" i="3"/>
  <c r="S197" i="3"/>
  <c r="S208" i="3"/>
  <c r="S210" i="3"/>
  <c r="S211" i="3"/>
  <c r="S215" i="3"/>
  <c r="S216" i="3"/>
  <c r="S217" i="3"/>
  <c r="S218" i="3"/>
  <c r="S225" i="3"/>
  <c r="S227" i="3"/>
  <c r="S228" i="3"/>
  <c r="S229" i="3"/>
  <c r="S230" i="3"/>
  <c r="S231" i="3"/>
  <c r="S232" i="3"/>
  <c r="S233" i="3"/>
  <c r="S236" i="3"/>
  <c r="S239" i="3"/>
  <c r="S240" i="3"/>
  <c r="S246" i="3"/>
  <c r="S248" i="3"/>
  <c r="S251" i="3"/>
  <c r="S252" i="3"/>
  <c r="S254" i="3"/>
  <c r="S255" i="3"/>
  <c r="S256" i="3"/>
  <c r="S257" i="3"/>
  <c r="S258" i="3"/>
  <c r="S259" i="3"/>
  <c r="S260" i="3"/>
  <c r="S261" i="3"/>
  <c r="S262" i="3"/>
  <c r="S264" i="3"/>
  <c r="S265" i="3"/>
  <c r="S267" i="3"/>
  <c r="S275" i="3"/>
  <c r="S276" i="3"/>
  <c r="S300" i="3"/>
  <c r="S301" i="3"/>
  <c r="S304" i="3"/>
  <c r="S312" i="3"/>
  <c r="S313" i="3"/>
  <c r="S314" i="3"/>
  <c r="S315" i="3"/>
  <c r="S319" i="3"/>
  <c r="S320" i="3"/>
  <c r="S322" i="3"/>
  <c r="S323" i="3"/>
  <c r="S324" i="3"/>
  <c r="S325" i="3"/>
  <c r="S326" i="3"/>
  <c r="S327" i="3"/>
  <c r="S330" i="3"/>
  <c r="S334" i="3"/>
  <c r="S336" i="3"/>
  <c r="S337" i="3"/>
  <c r="S338" i="3"/>
  <c r="S339" i="3"/>
  <c r="S343" i="3"/>
  <c r="S344" i="3"/>
  <c r="S345" i="3"/>
  <c r="S346" i="3"/>
  <c r="S348" i="3"/>
  <c r="S349" i="3"/>
  <c r="S350" i="3"/>
  <c r="S351" i="3"/>
  <c r="S352" i="3"/>
  <c r="S360" i="3"/>
  <c r="S367" i="3"/>
  <c r="S368" i="3"/>
  <c r="S369" i="3"/>
  <c r="S372" i="3"/>
  <c r="S373" i="3"/>
  <c r="S374" i="3"/>
  <c r="S375" i="3"/>
  <c r="S376" i="3"/>
  <c r="S378" i="3"/>
  <c r="S382" i="3"/>
  <c r="S384" i="3"/>
  <c r="S388" i="3"/>
  <c r="S389" i="3"/>
  <c r="S390" i="3"/>
  <c r="S391" i="3"/>
  <c r="S392" i="3"/>
  <c r="S395" i="3"/>
  <c r="S396" i="3"/>
  <c r="S398" i="3"/>
  <c r="S405" i="3"/>
  <c r="S407" i="3"/>
  <c r="S408" i="3"/>
  <c r="S412" i="3"/>
  <c r="S413" i="3"/>
  <c r="S414" i="3"/>
  <c r="S417" i="3"/>
  <c r="S431" i="3"/>
  <c r="S432" i="3"/>
  <c r="S433" i="3"/>
  <c r="S436" i="3"/>
  <c r="S437" i="3"/>
  <c r="S438" i="3"/>
  <c r="S439" i="3"/>
  <c r="S440" i="3"/>
  <c r="S441" i="3"/>
  <c r="S442" i="3"/>
  <c r="S443" i="3"/>
  <c r="S444" i="3"/>
  <c r="S445" i="3"/>
  <c r="S446" i="3"/>
  <c r="S447" i="3"/>
  <c r="S448" i="3"/>
  <c r="S449" i="3"/>
  <c r="S450" i="3"/>
  <c r="S452" i="3"/>
  <c r="S453" i="3"/>
  <c r="S455" i="3"/>
  <c r="S456" i="3"/>
  <c r="S467" i="3"/>
  <c r="S468" i="3"/>
  <c r="S469" i="3"/>
  <c r="S470" i="3"/>
  <c r="S471" i="3"/>
  <c r="S472" i="3"/>
  <c r="S475" i="3"/>
  <c r="S476" i="3"/>
  <c r="S477" i="3"/>
  <c r="S478" i="3"/>
  <c r="S479" i="3"/>
  <c r="S485" i="3"/>
  <c r="S490" i="3"/>
  <c r="S491" i="3"/>
  <c r="S492" i="3"/>
  <c r="S493" i="3"/>
  <c r="S499" i="3"/>
  <c r="S505" i="3"/>
  <c r="S506" i="3"/>
  <c r="S508" i="3"/>
  <c r="S509" i="3"/>
  <c r="S511" i="3"/>
  <c r="S512" i="3"/>
  <c r="S513" i="3"/>
  <c r="S514" i="3"/>
  <c r="S516" i="3"/>
  <c r="S517" i="3"/>
  <c r="S518" i="3"/>
  <c r="S519" i="3"/>
  <c r="S520" i="3"/>
  <c r="S521" i="3"/>
  <c r="S522" i="3"/>
  <c r="S523" i="3"/>
  <c r="S524" i="3"/>
  <c r="S525" i="3"/>
  <c r="S526" i="3"/>
  <c r="S527" i="3"/>
  <c r="S528" i="3"/>
  <c r="S529" i="3"/>
  <c r="S530" i="3"/>
  <c r="S538" i="3"/>
  <c r="S547" i="3"/>
  <c r="S548" i="3"/>
  <c r="S549" i="3"/>
  <c r="S550" i="3"/>
  <c r="S551" i="3"/>
  <c r="S552" i="3"/>
  <c r="S553" i="3"/>
  <c r="S554" i="3"/>
  <c r="S555" i="3"/>
  <c r="S557" i="3"/>
  <c r="S560" i="3"/>
  <c r="S561" i="3"/>
  <c r="S565" i="3"/>
  <c r="S577" i="3"/>
  <c r="S578" i="3"/>
  <c r="S584" i="3"/>
  <c r="S586" i="3"/>
  <c r="S604" i="3"/>
  <c r="S606" i="3"/>
  <c r="S607" i="3"/>
  <c r="S614" i="3"/>
  <c r="S615" i="3"/>
  <c r="S623" i="3"/>
  <c r="S624" i="3"/>
  <c r="S625" i="3"/>
  <c r="S628" i="3"/>
  <c r="S632" i="3"/>
  <c r="S635" i="3"/>
  <c r="S638" i="3"/>
  <c r="S639" i="3"/>
  <c r="S640" i="3"/>
  <c r="S641" i="3"/>
  <c r="S642" i="3"/>
  <c r="S643" i="3"/>
  <c r="S644" i="3"/>
  <c r="S645" i="3"/>
  <c r="S646" i="3"/>
  <c r="S647" i="3"/>
  <c r="S651" i="3"/>
  <c r="S658" i="3"/>
  <c r="S659" i="3"/>
  <c r="S660" i="3"/>
  <c r="S661" i="3"/>
  <c r="S662" i="3"/>
  <c r="S663" i="3"/>
  <c r="S664" i="3"/>
  <c r="S667" i="3"/>
  <c r="S668" i="3"/>
  <c r="S669" i="3"/>
  <c r="S670" i="3"/>
  <c r="S671" i="3"/>
  <c r="S672" i="3"/>
  <c r="S673" i="3"/>
  <c r="S677" i="3"/>
  <c r="S678" i="3"/>
  <c r="S683" i="3"/>
  <c r="S684" i="3"/>
  <c r="S685" i="3"/>
  <c r="S692" i="3"/>
  <c r="S693" i="3"/>
  <c r="S697" i="3"/>
  <c r="S698" i="3"/>
  <c r="S699" i="3"/>
  <c r="S705" i="3"/>
  <c r="S707" i="3"/>
  <c r="S711" i="3"/>
  <c r="S713" i="3"/>
  <c r="S718" i="3"/>
  <c r="S720" i="3"/>
  <c r="S721" i="3"/>
  <c r="S728" i="3"/>
  <c r="S731" i="3"/>
  <c r="S732" i="3"/>
  <c r="S733" i="3"/>
  <c r="S734" i="3"/>
  <c r="S735" i="3"/>
  <c r="S736" i="3"/>
  <c r="S737" i="3"/>
  <c r="S738" i="3"/>
  <c r="S739" i="3"/>
  <c r="S740" i="3"/>
  <c r="S741" i="3"/>
  <c r="S742" i="3"/>
  <c r="S743" i="3"/>
  <c r="S746" i="3"/>
  <c r="S747" i="3"/>
  <c r="S757" i="3"/>
  <c r="S758" i="3"/>
  <c r="S759" i="3"/>
  <c r="S760" i="3"/>
  <c r="S761" i="3"/>
  <c r="S762" i="3"/>
  <c r="S763" i="3"/>
  <c r="S764" i="3"/>
  <c r="S768" i="3"/>
  <c r="S770" i="3"/>
  <c r="S772" i="3"/>
  <c r="S773" i="3"/>
  <c r="S774" i="3"/>
  <c r="S776" i="3"/>
  <c r="S793" i="3"/>
  <c r="S794" i="3"/>
  <c r="S808" i="3"/>
  <c r="S809" i="3"/>
  <c r="S812" i="3"/>
  <c r="S814" i="3"/>
  <c r="S816" i="3"/>
  <c r="S822" i="3"/>
  <c r="S823" i="3"/>
  <c r="S824" i="3"/>
  <c r="S825" i="3"/>
  <c r="S826" i="3"/>
  <c r="S827" i="3"/>
  <c r="S828" i="3"/>
  <c r="S829" i="3"/>
  <c r="S830" i="3"/>
  <c r="S831" i="3"/>
  <c r="S833" i="3"/>
  <c r="S834" i="3"/>
  <c r="S836" i="3"/>
  <c r="S837" i="3"/>
  <c r="S838" i="3"/>
  <c r="S839" i="3"/>
  <c r="S840" i="3"/>
  <c r="S845" i="3"/>
  <c r="S846" i="3"/>
  <c r="S847" i="3"/>
  <c r="S848" i="3"/>
  <c r="S849" i="3"/>
  <c r="S862" i="3"/>
  <c r="V174" i="3" l="1"/>
  <c r="V78" i="3"/>
  <c r="V238" i="3"/>
  <c r="V110" i="3"/>
  <c r="W266" i="3"/>
  <c r="V266" i="3"/>
  <c r="W142" i="3"/>
  <c r="V142" i="3"/>
  <c r="W14" i="3"/>
  <c r="V14" i="3"/>
  <c r="U272" i="3"/>
  <c r="U204" i="3"/>
  <c r="V206" i="3"/>
  <c r="V46" i="3"/>
  <c r="BH943" i="19"/>
  <c r="BH939" i="19"/>
  <c r="BH935" i="19"/>
  <c r="BH931" i="19"/>
  <c r="BH927" i="19"/>
  <c r="BH923" i="19"/>
  <c r="BH919" i="19"/>
  <c r="BH915" i="19"/>
  <c r="BH911" i="19"/>
  <c r="BH907" i="19"/>
  <c r="BH903" i="19"/>
  <c r="BH899" i="19"/>
  <c r="BH895" i="19"/>
  <c r="BH891" i="19"/>
  <c r="BH887" i="19"/>
  <c r="BH883" i="19"/>
  <c r="BH879" i="19"/>
  <c r="BH875" i="19"/>
  <c r="BH871" i="19"/>
  <c r="BH867" i="19"/>
  <c r="BH863" i="19"/>
  <c r="BH859" i="19"/>
  <c r="BH855" i="19"/>
  <c r="BH851" i="19"/>
  <c r="BH847" i="19"/>
  <c r="BH843" i="19"/>
  <c r="BH839" i="19"/>
  <c r="BH835" i="19"/>
  <c r="BH831" i="19"/>
  <c r="BH827" i="19"/>
  <c r="BH823" i="19"/>
  <c r="BH819" i="19"/>
  <c r="BH815" i="19"/>
  <c r="BH811" i="19"/>
  <c r="BH807" i="19"/>
  <c r="BH803" i="19"/>
  <c r="BH799" i="19"/>
  <c r="BH795" i="19"/>
  <c r="BH791" i="19"/>
  <c r="BH787" i="19"/>
  <c r="BH783" i="19"/>
  <c r="BH779" i="19"/>
  <c r="BH775" i="19"/>
  <c r="BH771" i="19"/>
  <c r="BH767" i="19"/>
  <c r="BH763" i="19"/>
  <c r="BH759" i="19"/>
  <c r="BH455" i="19"/>
  <c r="BH946" i="19"/>
  <c r="BH942" i="19"/>
  <c r="BH938" i="19"/>
  <c r="BH934" i="19"/>
  <c r="BH930" i="19"/>
  <c r="BH926" i="19"/>
  <c r="BH922" i="19"/>
  <c r="BH918" i="19"/>
  <c r="BH914" i="19"/>
  <c r="BH910" i="19"/>
  <c r="BH906" i="19"/>
  <c r="BH902" i="19"/>
  <c r="BH898" i="19"/>
  <c r="BH894" i="19"/>
  <c r="BH890" i="19"/>
  <c r="BH886" i="19"/>
  <c r="BH882" i="19"/>
  <c r="BH878" i="19"/>
  <c r="BH874" i="19"/>
  <c r="BH870" i="19"/>
  <c r="BH866" i="19"/>
  <c r="BH862" i="19"/>
  <c r="BH858" i="19"/>
  <c r="BH854" i="19"/>
  <c r="BH850" i="19"/>
  <c r="BH846" i="19"/>
  <c r="BH842" i="19"/>
  <c r="BH838" i="19"/>
  <c r="BH834" i="19"/>
  <c r="BH830" i="19"/>
  <c r="BH826" i="19"/>
  <c r="BH822" i="19"/>
  <c r="BH818" i="19"/>
  <c r="BH814" i="19"/>
  <c r="BH810" i="19"/>
  <c r="BH806" i="19"/>
  <c r="BH802" i="19"/>
  <c r="BH798" i="19"/>
  <c r="BH794" i="19"/>
  <c r="BH790" i="19"/>
  <c r="BH786" i="19"/>
  <c r="BH782" i="19"/>
  <c r="BH778" i="19"/>
  <c r="BH774" i="19"/>
  <c r="BH770" i="19"/>
  <c r="BH766" i="19"/>
  <c r="BH762" i="19"/>
  <c r="BH758" i="19"/>
  <c r="BH754" i="19"/>
  <c r="BH750" i="19"/>
  <c r="BH746" i="19"/>
  <c r="BH742" i="19"/>
  <c r="BH738" i="19"/>
  <c r="BH734" i="19"/>
  <c r="BH730" i="19"/>
  <c r="BH726" i="19"/>
  <c r="BH722" i="19"/>
  <c r="BH718" i="19"/>
  <c r="BH714" i="19"/>
  <c r="BH710" i="19"/>
  <c r="BH706" i="19"/>
  <c r="BH702" i="19"/>
  <c r="BH698" i="19"/>
  <c r="BH694" i="19"/>
  <c r="BH690" i="19"/>
  <c r="BH686" i="19"/>
  <c r="BH682" i="19"/>
  <c r="BH678" i="19"/>
  <c r="BH945" i="19"/>
  <c r="BH941" i="19"/>
  <c r="BH937" i="19"/>
  <c r="BH933" i="19"/>
  <c r="BH929" i="19"/>
  <c r="BH925" i="19"/>
  <c r="BH921" i="19"/>
  <c r="BH917" i="19"/>
  <c r="BH913" i="19"/>
  <c r="BH909" i="19"/>
  <c r="BH905" i="19"/>
  <c r="BH901" i="19"/>
  <c r="BH897" i="19"/>
  <c r="BH893" i="19"/>
  <c r="BH889" i="19"/>
  <c r="BH885" i="19"/>
  <c r="BH881" i="19"/>
  <c r="BH877" i="19"/>
  <c r="BH873" i="19"/>
  <c r="BH869" i="19"/>
  <c r="BH865" i="19"/>
  <c r="BH861" i="19"/>
  <c r="BH857" i="19"/>
  <c r="BH853" i="19"/>
  <c r="BH849" i="19"/>
  <c r="BH845" i="19"/>
  <c r="BH841" i="19"/>
  <c r="BH837" i="19"/>
  <c r="BH833" i="19"/>
  <c r="BH829" i="19"/>
  <c r="BH825" i="19"/>
  <c r="BH821" i="19"/>
  <c r="BH817" i="19"/>
  <c r="BH813" i="19"/>
  <c r="BH809" i="19"/>
  <c r="BH805" i="19"/>
  <c r="BH801" i="19"/>
  <c r="BH797" i="19"/>
  <c r="BH793" i="19"/>
  <c r="BH789" i="19"/>
  <c r="BH785" i="19"/>
  <c r="BH781" i="19"/>
  <c r="BH777" i="19"/>
  <c r="BH773" i="19"/>
  <c r="BH769" i="19"/>
  <c r="BH765" i="19"/>
  <c r="BH761" i="19"/>
  <c r="BH757" i="19"/>
  <c r="BH753" i="19"/>
  <c r="BH749" i="19"/>
  <c r="BH745" i="19"/>
  <c r="BH741" i="19"/>
  <c r="BH944" i="19"/>
  <c r="BH940" i="19"/>
  <c r="BH936" i="19"/>
  <c r="BH932" i="19"/>
  <c r="BH928" i="19"/>
  <c r="BH924" i="19"/>
  <c r="BH920" i="19"/>
  <c r="BH916" i="19"/>
  <c r="BH912" i="19"/>
  <c r="BH908" i="19"/>
  <c r="BH904" i="19"/>
  <c r="BH900" i="19"/>
  <c r="BH896" i="19"/>
  <c r="BH892" i="19"/>
  <c r="BH888" i="19"/>
  <c r="BH884" i="19"/>
  <c r="BH880" i="19"/>
  <c r="BH876" i="19"/>
  <c r="BH872" i="19"/>
  <c r="BH868" i="19"/>
  <c r="BH864" i="19"/>
  <c r="BH860" i="19"/>
  <c r="BH856" i="19"/>
  <c r="BH852" i="19"/>
  <c r="BH848" i="19"/>
  <c r="BH844" i="19"/>
  <c r="BH840" i="19"/>
  <c r="BH836" i="19"/>
  <c r="BH832" i="19"/>
  <c r="BH828" i="19"/>
  <c r="BH824" i="19"/>
  <c r="BH820" i="19"/>
  <c r="BH816" i="19"/>
  <c r="BH812" i="19"/>
  <c r="BH808" i="19"/>
  <c r="BH804" i="19"/>
  <c r="BH800" i="19"/>
  <c r="BH796" i="19"/>
  <c r="BH792" i="19"/>
  <c r="BH788" i="19"/>
  <c r="BH784" i="19"/>
  <c r="BH780" i="19"/>
  <c r="BH776" i="19"/>
  <c r="BH772" i="19"/>
  <c r="BH768" i="19"/>
  <c r="BH764" i="19"/>
  <c r="BH760" i="19"/>
  <c r="BH756" i="19"/>
  <c r="BH751" i="19"/>
  <c r="BH747" i="19"/>
  <c r="BH743" i="19"/>
  <c r="BH739" i="19"/>
  <c r="BH735" i="19"/>
  <c r="BH731" i="19"/>
  <c r="BH727" i="19"/>
  <c r="BH723" i="19"/>
  <c r="BH719" i="19"/>
  <c r="BH715" i="19"/>
  <c r="BH711" i="19"/>
  <c r="BH707" i="19"/>
  <c r="BH703" i="19"/>
  <c r="BH699" i="19"/>
  <c r="BH695" i="19"/>
  <c r="BH691" i="19"/>
  <c r="BH687" i="19"/>
  <c r="BH683" i="19"/>
  <c r="BH679" i="19"/>
  <c r="BH675" i="19"/>
  <c r="BH671" i="19"/>
  <c r="BH667" i="19"/>
  <c r="BH663" i="19"/>
  <c r="BH659" i="19"/>
  <c r="BH655" i="19"/>
  <c r="BH651" i="19"/>
  <c r="BH647" i="19"/>
  <c r="BH643" i="19"/>
  <c r="BH639" i="19"/>
  <c r="BH635" i="19"/>
  <c r="BH631" i="19"/>
  <c r="BH627" i="19"/>
  <c r="BH623" i="19"/>
  <c r="BH619" i="19"/>
  <c r="BH615" i="19"/>
  <c r="BH611" i="19"/>
  <c r="BH607" i="19"/>
  <c r="BH603" i="19"/>
  <c r="BH599" i="19"/>
  <c r="BH595" i="19"/>
  <c r="BH591" i="19"/>
  <c r="BH587" i="19"/>
  <c r="BH583" i="19"/>
  <c r="BH579" i="19"/>
  <c r="BH575" i="19"/>
  <c r="BH571" i="19"/>
  <c r="BH567" i="19"/>
  <c r="BH563" i="19"/>
  <c r="BH559" i="19"/>
  <c r="BH555" i="19"/>
  <c r="BH551" i="19"/>
  <c r="BH547" i="19"/>
  <c r="BH543" i="19"/>
  <c r="BH755" i="19"/>
  <c r="BH535" i="19"/>
  <c r="BH531" i="19"/>
  <c r="BH527" i="19"/>
  <c r="BH523" i="19"/>
  <c r="BH519" i="19"/>
  <c r="BH515" i="19"/>
  <c r="BH511" i="19"/>
  <c r="BH507" i="19"/>
  <c r="BH503" i="19"/>
  <c r="BH499" i="19"/>
  <c r="BH495" i="19"/>
  <c r="BH491" i="19"/>
  <c r="BH487" i="19"/>
  <c r="BH483" i="19"/>
  <c r="BH479" i="19"/>
  <c r="BH475" i="19"/>
  <c r="BH471" i="19"/>
  <c r="BH467" i="19"/>
  <c r="BH463" i="19"/>
  <c r="BH459" i="19"/>
  <c r="BH313" i="19"/>
  <c r="BH451" i="19"/>
  <c r="BH447" i="19"/>
  <c r="BH443" i="19"/>
  <c r="BH439" i="19"/>
  <c r="BH435" i="19"/>
  <c r="BH431" i="19"/>
  <c r="BH427" i="19"/>
  <c r="BH423" i="19"/>
  <c r="BH419" i="19"/>
  <c r="BH415" i="19"/>
  <c r="BH411" i="19"/>
  <c r="BH407" i="19"/>
  <c r="BH403" i="19"/>
  <c r="BH399" i="19"/>
  <c r="BH395" i="19"/>
  <c r="BH391" i="19"/>
  <c r="BH387" i="19"/>
  <c r="BH383" i="19"/>
  <c r="BH379" i="19"/>
  <c r="BH375" i="19"/>
  <c r="BH371" i="19"/>
  <c r="BH367" i="19"/>
  <c r="BH363" i="19"/>
  <c r="BH359" i="19"/>
  <c r="BH355" i="19"/>
  <c r="BH351" i="19"/>
  <c r="BH347" i="19"/>
  <c r="BH343" i="19"/>
  <c r="BH339" i="19"/>
  <c r="BH335" i="19"/>
  <c r="BH331" i="19"/>
  <c r="BH327" i="19"/>
  <c r="BH323" i="19"/>
  <c r="BH319" i="19"/>
  <c r="BH315" i="19"/>
  <c r="BH311" i="19"/>
  <c r="BH307" i="19"/>
  <c r="BH303" i="19"/>
  <c r="BH299" i="19"/>
  <c r="BH295" i="19"/>
  <c r="BH291" i="19"/>
  <c r="BH287" i="19"/>
  <c r="BH283" i="19"/>
  <c r="BH279" i="19"/>
  <c r="BH275" i="19"/>
  <c r="BH271" i="19"/>
  <c r="BH267" i="19"/>
  <c r="BH263" i="19"/>
  <c r="BH107" i="19"/>
  <c r="BH255" i="19"/>
  <c r="BH251" i="19"/>
  <c r="BH247" i="19"/>
  <c r="BH243" i="19"/>
  <c r="BH239" i="19"/>
  <c r="BH235" i="19"/>
  <c r="BH231" i="19"/>
  <c r="BH227" i="19"/>
  <c r="BH223" i="19"/>
  <c r="BH219" i="19"/>
  <c r="BH215" i="19"/>
  <c r="BH211" i="19"/>
  <c r="BH207" i="19"/>
  <c r="BH203" i="19"/>
  <c r="BH199" i="19"/>
  <c r="BH195" i="19"/>
  <c r="BH191" i="19"/>
  <c r="BH187" i="19"/>
  <c r="BH183" i="19"/>
  <c r="BH179" i="19"/>
  <c r="BH175" i="19"/>
  <c r="BH171" i="19"/>
  <c r="BH167" i="19"/>
  <c r="BH163" i="19"/>
  <c r="BH159" i="19"/>
  <c r="BH155" i="19"/>
  <c r="BH151" i="19"/>
  <c r="BH147" i="19"/>
  <c r="BH143" i="19"/>
  <c r="BH139" i="19"/>
  <c r="BH135" i="19"/>
  <c r="BH131" i="19"/>
  <c r="BH127" i="19"/>
  <c r="BH123" i="19"/>
  <c r="BH119" i="19"/>
  <c r="BH115" i="19"/>
  <c r="BH111" i="19"/>
  <c r="BH454" i="19"/>
  <c r="BH103" i="19"/>
  <c r="BH99" i="19"/>
  <c r="BH95" i="19"/>
  <c r="BH91" i="19"/>
  <c r="BH87" i="19"/>
  <c r="BH83" i="19"/>
  <c r="BH79" i="19"/>
  <c r="BH75" i="19"/>
  <c r="BH674" i="19"/>
  <c r="BH670" i="19"/>
  <c r="BH666" i="19"/>
  <c r="BH662" i="19"/>
  <c r="BH658" i="19"/>
  <c r="BH654" i="19"/>
  <c r="BH650" i="19"/>
  <c r="BH646" i="19"/>
  <c r="BH642" i="19"/>
  <c r="BH638" i="19"/>
  <c r="BH634" i="19"/>
  <c r="BH630" i="19"/>
  <c r="BH626" i="19"/>
  <c r="BH622" i="19"/>
  <c r="BH618" i="19"/>
  <c r="BH614" i="19"/>
  <c r="BH610" i="19"/>
  <c r="BH606" i="19"/>
  <c r="BH602" i="19"/>
  <c r="BH598" i="19"/>
  <c r="BH594" i="19"/>
  <c r="BH590" i="19"/>
  <c r="BH586" i="19"/>
  <c r="BH582" i="19"/>
  <c r="BH578" i="19"/>
  <c r="BH574" i="19"/>
  <c r="BH570" i="19"/>
  <c r="BH566" i="19"/>
  <c r="BH562" i="19"/>
  <c r="BH558" i="19"/>
  <c r="BH554" i="19"/>
  <c r="BH550" i="19"/>
  <c r="BH546" i="19"/>
  <c r="BH542" i="19"/>
  <c r="BH538" i="19"/>
  <c r="BH534" i="19"/>
  <c r="BH530" i="19"/>
  <c r="BH526" i="19"/>
  <c r="BH522" i="19"/>
  <c r="BH518" i="19"/>
  <c r="BH514" i="19"/>
  <c r="BH510" i="19"/>
  <c r="BH506" i="19"/>
  <c r="BH502" i="19"/>
  <c r="BH498" i="19"/>
  <c r="BH494" i="19"/>
  <c r="BH490" i="19"/>
  <c r="BH486" i="19"/>
  <c r="BH482" i="19"/>
  <c r="BH478" i="19"/>
  <c r="BH474" i="19"/>
  <c r="BH470" i="19"/>
  <c r="BH466" i="19"/>
  <c r="BH462" i="19"/>
  <c r="BH458" i="19"/>
  <c r="BH259" i="19"/>
  <c r="BH450" i="19"/>
  <c r="BH446" i="19"/>
  <c r="BH442" i="19"/>
  <c r="BH438" i="19"/>
  <c r="BH434" i="19"/>
  <c r="BH430" i="19"/>
  <c r="BH426" i="19"/>
  <c r="BH422" i="19"/>
  <c r="BH418" i="19"/>
  <c r="BH414" i="19"/>
  <c r="BH410" i="19"/>
  <c r="BH406" i="19"/>
  <c r="BH402" i="19"/>
  <c r="BH398" i="19"/>
  <c r="BH394" i="19"/>
  <c r="BH390" i="19"/>
  <c r="BH386" i="19"/>
  <c r="BH382" i="19"/>
  <c r="BH378" i="19"/>
  <c r="BH374" i="19"/>
  <c r="BH370" i="19"/>
  <c r="BH366" i="19"/>
  <c r="BH362" i="19"/>
  <c r="BH358" i="19"/>
  <c r="BH354" i="19"/>
  <c r="BH350" i="19"/>
  <c r="BH346" i="19"/>
  <c r="BH342" i="19"/>
  <c r="BH338" i="19"/>
  <c r="BH334" i="19"/>
  <c r="BH330" i="19"/>
  <c r="BH326" i="19"/>
  <c r="BH322" i="19"/>
  <c r="BH318" i="19"/>
  <c r="BH314" i="19"/>
  <c r="BH310" i="19"/>
  <c r="BH306" i="19"/>
  <c r="BH302" i="19"/>
  <c r="BH298" i="19"/>
  <c r="BH294" i="19"/>
  <c r="BH290" i="19"/>
  <c r="BH286" i="19"/>
  <c r="BH282" i="19"/>
  <c r="BH278" i="19"/>
  <c r="BH274" i="19"/>
  <c r="BH270" i="19"/>
  <c r="BH266" i="19"/>
  <c r="BH262" i="19"/>
  <c r="BH258" i="19"/>
  <c r="BH254" i="19"/>
  <c r="BH250" i="19"/>
  <c r="BH246" i="19"/>
  <c r="BH242" i="19"/>
  <c r="BH238" i="19"/>
  <c r="BH234" i="19"/>
  <c r="BH230" i="19"/>
  <c r="BH226" i="19"/>
  <c r="BH222" i="19"/>
  <c r="BH218" i="19"/>
  <c r="BH214" i="19"/>
  <c r="BH6" i="19"/>
  <c r="BH206" i="19"/>
  <c r="BH202" i="19"/>
  <c r="BH198" i="19"/>
  <c r="BH194" i="19"/>
  <c r="BH190" i="19"/>
  <c r="BH186" i="19"/>
  <c r="BH182" i="19"/>
  <c r="BH178" i="19"/>
  <c r="BH174" i="19"/>
  <c r="BH170" i="19"/>
  <c r="BH166" i="19"/>
  <c r="BH162" i="19"/>
  <c r="BH158" i="19"/>
  <c r="BH154" i="19"/>
  <c r="BH150" i="19"/>
  <c r="BH146" i="19"/>
  <c r="BH142" i="19"/>
  <c r="BH138" i="19"/>
  <c r="BH134" i="19"/>
  <c r="BH130" i="19"/>
  <c r="BH126" i="19"/>
  <c r="BH122" i="19"/>
  <c r="BH118" i="19"/>
  <c r="BH114" i="19"/>
  <c r="BH110" i="19"/>
  <c r="BH106" i="19"/>
  <c r="BH102" i="19"/>
  <c r="BH98" i="19"/>
  <c r="BH94" i="19"/>
  <c r="BH90" i="19"/>
  <c r="BH86" i="19"/>
  <c r="BH82" i="19"/>
  <c r="BH78" i="19"/>
  <c r="BH74" i="19"/>
  <c r="BH70" i="19"/>
  <c r="BH66" i="19"/>
  <c r="BH62" i="19"/>
  <c r="BH58" i="19"/>
  <c r="BH54" i="19"/>
  <c r="BH50" i="19"/>
  <c r="BH46" i="19"/>
  <c r="BH42" i="19"/>
  <c r="BH38" i="19"/>
  <c r="BH34" i="19"/>
  <c r="BH30" i="19"/>
  <c r="BH26" i="19"/>
  <c r="BH22" i="19"/>
  <c r="BH18" i="19"/>
  <c r="BH14" i="19"/>
  <c r="BH737" i="19"/>
  <c r="BH733" i="19"/>
  <c r="BH729" i="19"/>
  <c r="BH725" i="19"/>
  <c r="BH721" i="19"/>
  <c r="BH717" i="19"/>
  <c r="BH713" i="19"/>
  <c r="BH709" i="19"/>
  <c r="BH705" i="19"/>
  <c r="BH701" i="19"/>
  <c r="BH697" i="19"/>
  <c r="BH693" i="19"/>
  <c r="BH689" i="19"/>
  <c r="BH685" i="19"/>
  <c r="BH681" i="19"/>
  <c r="BH677" i="19"/>
  <c r="BH673" i="19"/>
  <c r="BH669" i="19"/>
  <c r="BH665" i="19"/>
  <c r="BH661" i="19"/>
  <c r="BH657" i="19"/>
  <c r="BH653" i="19"/>
  <c r="BH649" i="19"/>
  <c r="BH645" i="19"/>
  <c r="BH641" i="19"/>
  <c r="BH637" i="19"/>
  <c r="BH633" i="19"/>
  <c r="BH629" i="19"/>
  <c r="BH625" i="19"/>
  <c r="BH621" i="19"/>
  <c r="BH617" i="19"/>
  <c r="BH613" i="19"/>
  <c r="BH609" i="19"/>
  <c r="BH605" i="19"/>
  <c r="BH601" i="19"/>
  <c r="BH597" i="19"/>
  <c r="BH593" i="19"/>
  <c r="BH589" i="19"/>
  <c r="BH585" i="19"/>
  <c r="BH581" i="19"/>
  <c r="BH577" i="19"/>
  <c r="BH573" i="19"/>
  <c r="BH569" i="19"/>
  <c r="BH565" i="19"/>
  <c r="BH561" i="19"/>
  <c r="BH557" i="19"/>
  <c r="BH553" i="19"/>
  <c r="BH549" i="19"/>
  <c r="BH545" i="19"/>
  <c r="BH541" i="19"/>
  <c r="BH537" i="19"/>
  <c r="BH533" i="19"/>
  <c r="BH529" i="19"/>
  <c r="BH525" i="19"/>
  <c r="BH521" i="19"/>
  <c r="BH517" i="19"/>
  <c r="BH513" i="19"/>
  <c r="BH509" i="19"/>
  <c r="BH505" i="19"/>
  <c r="BH501" i="19"/>
  <c r="BH497" i="19"/>
  <c r="BH493" i="19"/>
  <c r="BH489" i="19"/>
  <c r="BH485" i="19"/>
  <c r="BH481" i="19"/>
  <c r="BH477" i="19"/>
  <c r="BH473" i="19"/>
  <c r="BH469" i="19"/>
  <c r="BH465" i="19"/>
  <c r="BH461" i="19"/>
  <c r="BH457" i="19"/>
  <c r="BH453" i="19"/>
  <c r="BH449" i="19"/>
  <c r="BH445" i="19"/>
  <c r="BH441" i="19"/>
  <c r="BH437" i="19"/>
  <c r="BH433" i="19"/>
  <c r="BH429" i="19"/>
  <c r="BH425" i="19"/>
  <c r="BH421" i="19"/>
  <c r="BH417" i="19"/>
  <c r="BH413" i="19"/>
  <c r="BH409" i="19"/>
  <c r="BH405" i="19"/>
  <c r="BH401" i="19"/>
  <c r="BH397" i="19"/>
  <c r="BH393" i="19"/>
  <c r="BH389" i="19"/>
  <c r="BH385" i="19"/>
  <c r="BH381" i="19"/>
  <c r="BH377" i="19"/>
  <c r="BH373" i="19"/>
  <c r="BH369" i="19"/>
  <c r="BH365" i="19"/>
  <c r="BH361" i="19"/>
  <c r="BH357" i="19"/>
  <c r="BH353" i="19"/>
  <c r="BH349" i="19"/>
  <c r="BH224" i="19"/>
  <c r="BH341" i="19"/>
  <c r="BH337" i="19"/>
  <c r="BH333" i="19"/>
  <c r="BH329" i="19"/>
  <c r="BH325" i="19"/>
  <c r="BH321" i="19"/>
  <c r="BH317" i="19"/>
  <c r="BH210" i="19"/>
  <c r="BH309" i="19"/>
  <c r="BH305" i="19"/>
  <c r="BH301" i="19"/>
  <c r="BH297" i="19"/>
  <c r="BH293" i="19"/>
  <c r="BH289" i="19"/>
  <c r="BH285" i="19"/>
  <c r="BH281" i="19"/>
  <c r="BH277" i="19"/>
  <c r="BH273" i="19"/>
  <c r="BH269" i="19"/>
  <c r="BH265" i="19"/>
  <c r="BH261" i="19"/>
  <c r="BH257" i="19"/>
  <c r="BH253" i="19"/>
  <c r="BH249" i="19"/>
  <c r="BH245" i="19"/>
  <c r="BH241" i="19"/>
  <c r="BH237" i="19"/>
  <c r="BH233" i="19"/>
  <c r="BH229" i="19"/>
  <c r="BH225" i="19"/>
  <c r="BH221" i="19"/>
  <c r="BH217" i="19"/>
  <c r="BH213" i="19"/>
  <c r="BH209" i="19"/>
  <c r="BH205" i="19"/>
  <c r="BH201" i="19"/>
  <c r="BH197" i="19"/>
  <c r="BH193" i="19"/>
  <c r="BH189" i="19"/>
  <c r="BH185" i="19"/>
  <c r="BH181" i="19"/>
  <c r="BH177" i="19"/>
  <c r="BH173" i="19"/>
  <c r="BH169" i="19"/>
  <c r="BH165" i="19"/>
  <c r="BH161" i="19"/>
  <c r="BH157" i="19"/>
  <c r="BH153" i="19"/>
  <c r="BH149" i="19"/>
  <c r="BH145" i="19"/>
  <c r="BH141" i="19"/>
  <c r="BH137" i="19"/>
  <c r="BH133" i="19"/>
  <c r="BH129" i="19"/>
  <c r="BH125" i="19"/>
  <c r="BH121" i="19"/>
  <c r="BH117" i="19"/>
  <c r="BH113" i="19"/>
  <c r="BH109" i="19"/>
  <c r="BH105" i="19"/>
  <c r="BH101" i="19"/>
  <c r="BH97" i="19"/>
  <c r="BH93" i="19"/>
  <c r="BH89" i="19"/>
  <c r="BH85" i="19"/>
  <c r="BH81" i="19"/>
  <c r="BH752" i="19"/>
  <c r="BH748" i="19"/>
  <c r="BH744" i="19"/>
  <c r="BH740" i="19"/>
  <c r="BH736" i="19"/>
  <c r="BH732" i="19"/>
  <c r="BH728" i="19"/>
  <c r="BH724" i="19"/>
  <c r="BH720" i="19"/>
  <c r="BH716" i="19"/>
  <c r="BH712" i="19"/>
  <c r="BH708" i="19"/>
  <c r="BH704" i="19"/>
  <c r="BH700" i="19"/>
  <c r="BH696" i="19"/>
  <c r="BH692" i="19"/>
  <c r="BH688" i="19"/>
  <c r="BH684" i="19"/>
  <c r="BH680" i="19"/>
  <c r="BH676" i="19"/>
  <c r="BH672" i="19"/>
  <c r="BH668" i="19"/>
  <c r="BH664" i="19"/>
  <c r="BH660" i="19"/>
  <c r="BH656" i="19"/>
  <c r="BH652" i="19"/>
  <c r="BH648" i="19"/>
  <c r="BH644" i="19"/>
  <c r="BH640" i="19"/>
  <c r="BH636" i="19"/>
  <c r="BH632" i="19"/>
  <c r="BH628" i="19"/>
  <c r="BH624" i="19"/>
  <c r="BH620" i="19"/>
  <c r="BH616" i="19"/>
  <c r="BH612" i="19"/>
  <c r="BH608" i="19"/>
  <c r="BH604" i="19"/>
  <c r="BH600" i="19"/>
  <c r="BH596" i="19"/>
  <c r="BH592" i="19"/>
  <c r="BH588" i="19"/>
  <c r="BH584" i="19"/>
  <c r="BH580" i="19"/>
  <c r="BH576" i="19"/>
  <c r="BH572" i="19"/>
  <c r="BH568" i="19"/>
  <c r="BH564" i="19"/>
  <c r="BH560" i="19"/>
  <c r="BH556" i="19"/>
  <c r="BH552" i="19"/>
  <c r="BH548" i="19"/>
  <c r="BH544" i="19"/>
  <c r="BH540" i="19"/>
  <c r="BH536" i="19"/>
  <c r="BH532" i="19"/>
  <c r="BH528" i="19"/>
  <c r="BH524" i="19"/>
  <c r="BH520" i="19"/>
  <c r="BH516" i="19"/>
  <c r="BH512" i="19"/>
  <c r="BH508" i="19"/>
  <c r="BH504" i="19"/>
  <c r="BH500" i="19"/>
  <c r="BH496" i="19"/>
  <c r="BH492" i="19"/>
  <c r="BH488" i="19"/>
  <c r="BH484" i="19"/>
  <c r="BH480" i="19"/>
  <c r="BH476" i="19"/>
  <c r="BH472" i="19"/>
  <c r="BH468" i="19"/>
  <c r="BH464" i="19"/>
  <c r="BH460" i="19"/>
  <c r="BH456" i="19"/>
  <c r="BH452" i="19"/>
  <c r="BH448" i="19"/>
  <c r="BH444" i="19"/>
  <c r="BH440" i="19"/>
  <c r="BH436" i="19"/>
  <c r="BH432" i="19"/>
  <c r="BH428" i="19"/>
  <c r="BH424" i="19"/>
  <c r="BH420" i="19"/>
  <c r="BH416" i="19"/>
  <c r="BH412" i="19"/>
  <c r="BH408" i="19"/>
  <c r="BH404" i="19"/>
  <c r="BH400" i="19"/>
  <c r="BH396" i="19"/>
  <c r="BH392" i="19"/>
  <c r="BH388" i="19"/>
  <c r="BH384" i="19"/>
  <c r="BH380" i="19"/>
  <c r="BH376" i="19"/>
  <c r="BH372" i="19"/>
  <c r="BH368" i="19"/>
  <c r="BH364" i="19"/>
  <c r="BH360" i="19"/>
  <c r="BH356" i="19"/>
  <c r="BH352" i="19"/>
  <c r="BH348" i="19"/>
  <c r="BH344" i="19"/>
  <c r="BH340" i="19"/>
  <c r="BH336" i="19"/>
  <c r="BH332" i="19"/>
  <c r="BH328" i="19"/>
  <c r="BH324" i="19"/>
  <c r="BH320" i="19"/>
  <c r="BH316" i="19"/>
  <c r="BH312" i="19"/>
  <c r="BH308" i="19"/>
  <c r="BH304" i="19"/>
  <c r="BH300" i="19"/>
  <c r="BH296" i="19"/>
  <c r="BH292" i="19"/>
  <c r="BH288" i="19"/>
  <c r="BH284" i="19"/>
  <c r="BH280" i="19"/>
  <c r="BH276" i="19"/>
  <c r="BH272" i="19"/>
  <c r="BH268" i="19"/>
  <c r="BH264" i="19"/>
  <c r="BH260" i="19"/>
  <c r="BH256" i="19"/>
  <c r="BH32" i="19"/>
  <c r="BH248" i="19"/>
  <c r="BH244" i="19"/>
  <c r="BH240" i="19"/>
  <c r="BH236" i="19"/>
  <c r="BH232" i="19"/>
  <c r="BH228" i="19"/>
  <c r="BH252" i="19"/>
  <c r="BH220" i="19"/>
  <c r="BH216" i="19"/>
  <c r="BH212" i="19"/>
  <c r="BH208" i="19"/>
  <c r="BH204" i="19"/>
  <c r="BH200" i="19"/>
  <c r="BH196" i="19"/>
  <c r="BH192" i="19"/>
  <c r="BH188" i="19"/>
  <c r="BH184" i="19"/>
  <c r="BH180" i="19"/>
  <c r="BH176" i="19"/>
  <c r="BH172" i="19"/>
  <c r="BH168" i="19"/>
  <c r="BH164" i="19"/>
  <c r="BH160" i="19"/>
  <c r="BH156" i="19"/>
  <c r="BH152" i="19"/>
  <c r="BH148" i="19"/>
  <c r="BH144" i="19"/>
  <c r="BH140" i="19"/>
  <c r="BH136" i="19"/>
  <c r="BH132" i="19"/>
  <c r="BH128" i="19"/>
  <c r="BH124" i="19"/>
  <c r="BH120" i="19"/>
  <c r="BH116" i="19"/>
  <c r="BH112" i="19"/>
  <c r="BH108" i="19"/>
  <c r="BH104" i="19"/>
  <c r="BH100" i="19"/>
  <c r="BH96" i="19"/>
  <c r="BH92" i="19"/>
  <c r="BH88" i="19"/>
  <c r="BH84" i="19"/>
  <c r="BH80" i="19"/>
  <c r="BH76" i="19"/>
  <c r="BH72" i="19"/>
  <c r="BH68" i="19"/>
  <c r="BH64" i="19"/>
  <c r="BH60" i="19"/>
  <c r="BH56" i="19"/>
  <c r="BH52" i="19"/>
  <c r="BH48" i="19"/>
  <c r="BH44" i="19"/>
  <c r="BH40" i="19"/>
  <c r="BH36" i="19"/>
  <c r="BH539" i="19"/>
  <c r="BH28" i="19"/>
  <c r="BH24" i="19"/>
  <c r="BH20" i="19"/>
  <c r="BH16" i="19"/>
  <c r="BH12" i="19"/>
  <c r="BH8" i="19"/>
  <c r="BH4" i="19"/>
  <c r="BH71" i="19"/>
  <c r="BH67" i="19"/>
  <c r="BH63" i="19"/>
  <c r="BH59" i="19"/>
  <c r="BH55" i="19"/>
  <c r="BH51" i="19"/>
  <c r="BH47" i="19"/>
  <c r="BH43" i="19"/>
  <c r="BH39" i="19"/>
  <c r="BH35" i="19"/>
  <c r="BH31" i="19"/>
  <c r="BH27" i="19"/>
  <c r="BH23" i="19"/>
  <c r="BH19" i="19"/>
  <c r="BH15" i="19"/>
  <c r="BH11" i="19"/>
  <c r="BH7" i="19"/>
  <c r="BH10" i="19"/>
  <c r="BH345" i="19"/>
  <c r="BH77" i="19"/>
  <c r="BH73" i="19"/>
  <c r="BH69" i="19"/>
  <c r="BH65" i="19"/>
  <c r="BH61" i="19"/>
  <c r="BH57" i="19"/>
  <c r="BH53" i="19"/>
  <c r="BH49" i="19"/>
  <c r="BH45" i="19"/>
  <c r="BH41" i="19"/>
  <c r="BH37" i="19"/>
  <c r="BH33" i="19"/>
  <c r="BH29" i="19"/>
  <c r="BH25" i="19"/>
  <c r="BH21" i="19"/>
  <c r="BH17" i="19"/>
  <c r="BH13" i="19"/>
  <c r="BH9" i="19"/>
  <c r="BH5" i="19"/>
  <c r="W855" i="3"/>
  <c r="U855" i="3"/>
  <c r="V855" i="3"/>
  <c r="W843" i="3"/>
  <c r="U843" i="3"/>
  <c r="V843" i="3"/>
  <c r="W831" i="3"/>
  <c r="U831" i="3"/>
  <c r="V831" i="3"/>
  <c r="W815" i="3"/>
  <c r="U815" i="3"/>
  <c r="V815" i="3"/>
  <c r="W799" i="3"/>
  <c r="U799" i="3"/>
  <c r="V799" i="3"/>
  <c r="W783" i="3"/>
  <c r="U783" i="3"/>
  <c r="V783" i="3"/>
  <c r="W763" i="3"/>
  <c r="U763" i="3"/>
  <c r="V763" i="3"/>
  <c r="W751" i="3"/>
  <c r="U751" i="3"/>
  <c r="V751" i="3"/>
  <c r="W735" i="3"/>
  <c r="U735" i="3"/>
  <c r="V735" i="3"/>
  <c r="W719" i="3"/>
  <c r="U719" i="3"/>
  <c r="V719" i="3"/>
  <c r="W703" i="3"/>
  <c r="V703" i="3"/>
  <c r="U703" i="3"/>
  <c r="W687" i="3"/>
  <c r="V687" i="3"/>
  <c r="U687" i="3"/>
  <c r="W671" i="3"/>
  <c r="V671" i="3"/>
  <c r="U671" i="3"/>
  <c r="W655" i="3"/>
  <c r="V655" i="3"/>
  <c r="U655" i="3"/>
  <c r="W639" i="3"/>
  <c r="V639" i="3"/>
  <c r="U639" i="3"/>
  <c r="W635" i="3"/>
  <c r="V635" i="3"/>
  <c r="U635" i="3"/>
  <c r="W619" i="3"/>
  <c r="V619" i="3"/>
  <c r="U619" i="3"/>
  <c r="W615" i="3"/>
  <c r="V615" i="3"/>
  <c r="U615" i="3"/>
  <c r="W611" i="3"/>
  <c r="V611" i="3"/>
  <c r="U611" i="3"/>
  <c r="W607" i="3"/>
  <c r="V607" i="3"/>
  <c r="U607" i="3"/>
  <c r="W603" i="3"/>
  <c r="V603" i="3"/>
  <c r="U603" i="3"/>
  <c r="W599" i="3"/>
  <c r="V599" i="3"/>
  <c r="U599" i="3"/>
  <c r="W595" i="3"/>
  <c r="V595" i="3"/>
  <c r="U595" i="3"/>
  <c r="W591" i="3"/>
  <c r="V591" i="3"/>
  <c r="U591" i="3"/>
  <c r="W587" i="3"/>
  <c r="V587" i="3"/>
  <c r="U587" i="3"/>
  <c r="W583" i="3"/>
  <c r="V583" i="3"/>
  <c r="U583" i="3"/>
  <c r="W579" i="3"/>
  <c r="V579" i="3"/>
  <c r="U579" i="3"/>
  <c r="W575" i="3"/>
  <c r="V575" i="3"/>
  <c r="U575" i="3"/>
  <c r="W571" i="3"/>
  <c r="V571" i="3"/>
  <c r="U571" i="3"/>
  <c r="W567" i="3"/>
  <c r="V567" i="3"/>
  <c r="U567" i="3"/>
  <c r="W563" i="3"/>
  <c r="V563" i="3"/>
  <c r="U563" i="3"/>
  <c r="W559" i="3"/>
  <c r="V559" i="3"/>
  <c r="U559" i="3"/>
  <c r="W555" i="3"/>
  <c r="V555" i="3"/>
  <c r="U555" i="3"/>
  <c r="W551" i="3"/>
  <c r="V551" i="3"/>
  <c r="U551" i="3"/>
  <c r="U705" i="3"/>
  <c r="U689" i="3"/>
  <c r="U673" i="3"/>
  <c r="U657" i="3"/>
  <c r="U641" i="3"/>
  <c r="U625" i="3"/>
  <c r="U609" i="3"/>
  <c r="U593" i="3"/>
  <c r="U577" i="3"/>
  <c r="U561" i="3"/>
  <c r="V657" i="3"/>
  <c r="V593" i="3"/>
  <c r="W859" i="3"/>
  <c r="U859" i="3"/>
  <c r="V859" i="3"/>
  <c r="W839" i="3"/>
  <c r="U839" i="3"/>
  <c r="V839" i="3"/>
  <c r="W827" i="3"/>
  <c r="U827" i="3"/>
  <c r="V827" i="3"/>
  <c r="W811" i="3"/>
  <c r="U811" i="3"/>
  <c r="V811" i="3"/>
  <c r="W795" i="3"/>
  <c r="U795" i="3"/>
  <c r="V795" i="3"/>
  <c r="W779" i="3"/>
  <c r="U779" i="3"/>
  <c r="V779" i="3"/>
  <c r="W767" i="3"/>
  <c r="U767" i="3"/>
  <c r="V767" i="3"/>
  <c r="W747" i="3"/>
  <c r="U747" i="3"/>
  <c r="V747" i="3"/>
  <c r="W731" i="3"/>
  <c r="U731" i="3"/>
  <c r="V731" i="3"/>
  <c r="W715" i="3"/>
  <c r="U715" i="3"/>
  <c r="W699" i="3"/>
  <c r="V699" i="3"/>
  <c r="U699" i="3"/>
  <c r="W683" i="3"/>
  <c r="V683" i="3"/>
  <c r="U683" i="3"/>
  <c r="W667" i="3"/>
  <c r="V667" i="3"/>
  <c r="U667" i="3"/>
  <c r="W651" i="3"/>
  <c r="V651" i="3"/>
  <c r="U651" i="3"/>
  <c r="W631" i="3"/>
  <c r="V631" i="3"/>
  <c r="U631" i="3"/>
  <c r="W854" i="3"/>
  <c r="U854" i="3"/>
  <c r="V854" i="3"/>
  <c r="U842" i="3"/>
  <c r="V842" i="3"/>
  <c r="W842" i="3"/>
  <c r="W830" i="3"/>
  <c r="U830" i="3"/>
  <c r="V830" i="3"/>
  <c r="W818" i="3"/>
  <c r="U818" i="3"/>
  <c r="V818" i="3"/>
  <c r="W806" i="3"/>
  <c r="U806" i="3"/>
  <c r="V806" i="3"/>
  <c r="W786" i="3"/>
  <c r="U786" i="3"/>
  <c r="V786" i="3"/>
  <c r="W774" i="3"/>
  <c r="U774" i="3"/>
  <c r="V774" i="3"/>
  <c r="W770" i="3"/>
  <c r="U770" i="3"/>
  <c r="V770" i="3"/>
  <c r="W758" i="3"/>
  <c r="U758" i="3"/>
  <c r="V758" i="3"/>
  <c r="W754" i="3"/>
  <c r="U754" i="3"/>
  <c r="V754" i="3"/>
  <c r="W750" i="3"/>
  <c r="U750" i="3"/>
  <c r="V750" i="3"/>
  <c r="W746" i="3"/>
  <c r="U746" i="3"/>
  <c r="V746" i="3"/>
  <c r="W742" i="3"/>
  <c r="U742" i="3"/>
  <c r="V742" i="3"/>
  <c r="W738" i="3"/>
  <c r="U738" i="3"/>
  <c r="V738" i="3"/>
  <c r="W734" i="3"/>
  <c r="U734" i="3"/>
  <c r="V734" i="3"/>
  <c r="W730" i="3"/>
  <c r="U730" i="3"/>
  <c r="V730" i="3"/>
  <c r="W726" i="3"/>
  <c r="U726" i="3"/>
  <c r="V726" i="3"/>
  <c r="W722" i="3"/>
  <c r="U722" i="3"/>
  <c r="V722" i="3"/>
  <c r="W718" i="3"/>
  <c r="U718" i="3"/>
  <c r="V718" i="3"/>
  <c r="W714" i="3"/>
  <c r="U714" i="3"/>
  <c r="V714" i="3"/>
  <c r="W710" i="3"/>
  <c r="V710" i="3"/>
  <c r="U710" i="3"/>
  <c r="W706" i="3"/>
  <c r="V706" i="3"/>
  <c r="U706" i="3"/>
  <c r="W702" i="3"/>
  <c r="V702" i="3"/>
  <c r="U702" i="3"/>
  <c r="W698" i="3"/>
  <c r="V698" i="3"/>
  <c r="U698" i="3"/>
  <c r="W694" i="3"/>
  <c r="V694" i="3"/>
  <c r="U694" i="3"/>
  <c r="W690" i="3"/>
  <c r="V690" i="3"/>
  <c r="U690" i="3"/>
  <c r="W686" i="3"/>
  <c r="V686" i="3"/>
  <c r="U686" i="3"/>
  <c r="W682" i="3"/>
  <c r="V682" i="3"/>
  <c r="U682" i="3"/>
  <c r="W678" i="3"/>
  <c r="V678" i="3"/>
  <c r="U678" i="3"/>
  <c r="W674" i="3"/>
  <c r="V674" i="3"/>
  <c r="U674" i="3"/>
  <c r="W670" i="3"/>
  <c r="V670" i="3"/>
  <c r="U670" i="3"/>
  <c r="W666" i="3"/>
  <c r="V666" i="3"/>
  <c r="U666" i="3"/>
  <c r="W662" i="3"/>
  <c r="V662" i="3"/>
  <c r="U662" i="3"/>
  <c r="W658" i="3"/>
  <c r="V658" i="3"/>
  <c r="U658" i="3"/>
  <c r="W654" i="3"/>
  <c r="V654" i="3"/>
  <c r="U654" i="3"/>
  <c r="W650" i="3"/>
  <c r="V650" i="3"/>
  <c r="U650" i="3"/>
  <c r="W646" i="3"/>
  <c r="V646" i="3"/>
  <c r="U646" i="3"/>
  <c r="W642" i="3"/>
  <c r="V642" i="3"/>
  <c r="U642" i="3"/>
  <c r="W638" i="3"/>
  <c r="V638" i="3"/>
  <c r="U638" i="3"/>
  <c r="W634" i="3"/>
  <c r="V634" i="3"/>
  <c r="U634" i="3"/>
  <c r="W630" i="3"/>
  <c r="V630" i="3"/>
  <c r="U630" i="3"/>
  <c r="W626" i="3"/>
  <c r="V626" i="3"/>
  <c r="U626" i="3"/>
  <c r="W622" i="3"/>
  <c r="V622" i="3"/>
  <c r="U622" i="3"/>
  <c r="W618" i="3"/>
  <c r="V618" i="3"/>
  <c r="U618" i="3"/>
  <c r="W614" i="3"/>
  <c r="V614" i="3"/>
  <c r="U614" i="3"/>
  <c r="W610" i="3"/>
  <c r="V610" i="3"/>
  <c r="U610" i="3"/>
  <c r="W606" i="3"/>
  <c r="V606" i="3"/>
  <c r="U606" i="3"/>
  <c r="W602" i="3"/>
  <c r="V602" i="3"/>
  <c r="U602" i="3"/>
  <c r="W598" i="3"/>
  <c r="V598" i="3"/>
  <c r="U598" i="3"/>
  <c r="W594" i="3"/>
  <c r="V594" i="3"/>
  <c r="U594" i="3"/>
  <c r="W590" i="3"/>
  <c r="V590" i="3"/>
  <c r="U590" i="3"/>
  <c r="W586" i="3"/>
  <c r="V586" i="3"/>
  <c r="U586" i="3"/>
  <c r="W582" i="3"/>
  <c r="V582" i="3"/>
  <c r="U582" i="3"/>
  <c r="W578" i="3"/>
  <c r="V578" i="3"/>
  <c r="U578" i="3"/>
  <c r="W574" i="3"/>
  <c r="V574" i="3"/>
  <c r="U574" i="3"/>
  <c r="W570" i="3"/>
  <c r="V570" i="3"/>
  <c r="U570" i="3"/>
  <c r="W566" i="3"/>
  <c r="V566" i="3"/>
  <c r="U566" i="3"/>
  <c r="V562" i="3"/>
  <c r="U562" i="3"/>
  <c r="W562" i="3"/>
  <c r="W558" i="3"/>
  <c r="V558" i="3"/>
  <c r="U558" i="3"/>
  <c r="W554" i="3"/>
  <c r="V554" i="3"/>
  <c r="U554" i="3"/>
  <c r="W550" i="3"/>
  <c r="V550" i="3"/>
  <c r="U550" i="3"/>
  <c r="W546" i="3"/>
  <c r="V546" i="3"/>
  <c r="U546" i="3"/>
  <c r="W542" i="3"/>
  <c r="V542" i="3"/>
  <c r="U542" i="3"/>
  <c r="W538" i="3"/>
  <c r="V538" i="3"/>
  <c r="U538" i="3"/>
  <c r="W534" i="3"/>
  <c r="V534" i="3"/>
  <c r="U534" i="3"/>
  <c r="V530" i="3"/>
  <c r="W530" i="3"/>
  <c r="U530" i="3"/>
  <c r="W526" i="3"/>
  <c r="V526" i="3"/>
  <c r="U526" i="3"/>
  <c r="W522" i="3"/>
  <c r="V522" i="3"/>
  <c r="U522" i="3"/>
  <c r="W518" i="3"/>
  <c r="V518" i="3"/>
  <c r="U518" i="3"/>
  <c r="V514" i="3"/>
  <c r="W514" i="3"/>
  <c r="U514" i="3"/>
  <c r="W510" i="3"/>
  <c r="V510" i="3"/>
  <c r="U510" i="3"/>
  <c r="W506" i="3"/>
  <c r="V506" i="3"/>
  <c r="U506" i="3"/>
  <c r="W502" i="3"/>
  <c r="V502" i="3"/>
  <c r="U502" i="3"/>
  <c r="V498" i="3"/>
  <c r="W498" i="3"/>
  <c r="U498" i="3"/>
  <c r="W494" i="3"/>
  <c r="V494" i="3"/>
  <c r="U494" i="3"/>
  <c r="W490" i="3"/>
  <c r="V490" i="3"/>
  <c r="U490" i="3"/>
  <c r="W486" i="3"/>
  <c r="V486" i="3"/>
  <c r="U486" i="3"/>
  <c r="W482" i="3"/>
  <c r="V482" i="3"/>
  <c r="U482" i="3"/>
  <c r="W478" i="3"/>
  <c r="V478" i="3"/>
  <c r="U478" i="3"/>
  <c r="W474" i="3"/>
  <c r="V474" i="3"/>
  <c r="U474" i="3"/>
  <c r="W470" i="3"/>
  <c r="V470" i="3"/>
  <c r="U470" i="3"/>
  <c r="V466" i="3"/>
  <c r="U466" i="3"/>
  <c r="W466" i="3"/>
  <c r="W462" i="3"/>
  <c r="V462" i="3"/>
  <c r="U462" i="3"/>
  <c r="W458" i="3"/>
  <c r="V458" i="3"/>
  <c r="U458" i="3"/>
  <c r="W454" i="3"/>
  <c r="V454" i="3"/>
  <c r="U454" i="3"/>
  <c r="V450" i="3"/>
  <c r="W450" i="3"/>
  <c r="U450" i="3"/>
  <c r="W446" i="3"/>
  <c r="V446" i="3"/>
  <c r="U446" i="3"/>
  <c r="W442" i="3"/>
  <c r="V442" i="3"/>
  <c r="U442" i="3"/>
  <c r="W438" i="3"/>
  <c r="V438" i="3"/>
  <c r="U438" i="3"/>
  <c r="V434" i="3"/>
  <c r="W434" i="3"/>
  <c r="U434" i="3"/>
  <c r="W430" i="3"/>
  <c r="V430" i="3"/>
  <c r="U430" i="3"/>
  <c r="W426" i="3"/>
  <c r="V426" i="3"/>
  <c r="U426" i="3"/>
  <c r="W422" i="3"/>
  <c r="V422" i="3"/>
  <c r="U422" i="3"/>
  <c r="W418" i="3"/>
  <c r="V418" i="3"/>
  <c r="U418" i="3"/>
  <c r="W414" i="3"/>
  <c r="V414" i="3"/>
  <c r="U414" i="3"/>
  <c r="W410" i="3"/>
  <c r="V410" i="3"/>
  <c r="U410" i="3"/>
  <c r="W406" i="3"/>
  <c r="V406" i="3"/>
  <c r="U406" i="3"/>
  <c r="V402" i="3"/>
  <c r="U402" i="3"/>
  <c r="W402" i="3"/>
  <c r="W398" i="3"/>
  <c r="V398" i="3"/>
  <c r="U398" i="3"/>
  <c r="W394" i="3"/>
  <c r="V394" i="3"/>
  <c r="U394" i="3"/>
  <c r="W390" i="3"/>
  <c r="V390" i="3"/>
  <c r="U390" i="3"/>
  <c r="V386" i="3"/>
  <c r="W386" i="3"/>
  <c r="U386" i="3"/>
  <c r="V705" i="3"/>
  <c r="V641" i="3"/>
  <c r="V577" i="3"/>
  <c r="W847" i="3"/>
  <c r="U847" i="3"/>
  <c r="V847" i="3"/>
  <c r="W819" i="3"/>
  <c r="U819" i="3"/>
  <c r="V819" i="3"/>
  <c r="W807" i="3"/>
  <c r="U807" i="3"/>
  <c r="V807" i="3"/>
  <c r="W791" i="3"/>
  <c r="U791" i="3"/>
  <c r="V791" i="3"/>
  <c r="W775" i="3"/>
  <c r="U775" i="3"/>
  <c r="V775" i="3"/>
  <c r="W759" i="3"/>
  <c r="U759" i="3"/>
  <c r="V759" i="3"/>
  <c r="W743" i="3"/>
  <c r="U743" i="3"/>
  <c r="V743" i="3"/>
  <c r="W727" i="3"/>
  <c r="U727" i="3"/>
  <c r="V727" i="3"/>
  <c r="W711" i="3"/>
  <c r="V711" i="3"/>
  <c r="U711" i="3"/>
  <c r="W691" i="3"/>
  <c r="V691" i="3"/>
  <c r="U691" i="3"/>
  <c r="W675" i="3"/>
  <c r="V675" i="3"/>
  <c r="U675" i="3"/>
  <c r="W659" i="3"/>
  <c r="V659" i="3"/>
  <c r="U659" i="3"/>
  <c r="W647" i="3"/>
  <c r="V647" i="3"/>
  <c r="U647" i="3"/>
  <c r="W627" i="3"/>
  <c r="V627" i="3"/>
  <c r="U627" i="3"/>
  <c r="U858" i="3"/>
  <c r="W858" i="3"/>
  <c r="V858" i="3"/>
  <c r="W846" i="3"/>
  <c r="U846" i="3"/>
  <c r="V846" i="3"/>
  <c r="W838" i="3"/>
  <c r="U838" i="3"/>
  <c r="V838" i="3"/>
  <c r="W826" i="3"/>
  <c r="U826" i="3"/>
  <c r="V826" i="3"/>
  <c r="W810" i="3"/>
  <c r="U810" i="3"/>
  <c r="V810" i="3"/>
  <c r="W798" i="3"/>
  <c r="U798" i="3"/>
  <c r="V798" i="3"/>
  <c r="W790" i="3"/>
  <c r="U790" i="3"/>
  <c r="V790" i="3"/>
  <c r="W782" i="3"/>
  <c r="U782" i="3"/>
  <c r="V782" i="3"/>
  <c r="W766" i="3"/>
  <c r="U766" i="3"/>
  <c r="V766" i="3"/>
  <c r="W853" i="3"/>
  <c r="V853" i="3"/>
  <c r="W845" i="3"/>
  <c r="V845" i="3"/>
  <c r="W837" i="3"/>
  <c r="V837" i="3"/>
  <c r="W825" i="3"/>
  <c r="V825" i="3"/>
  <c r="W817" i="3"/>
  <c r="V817" i="3"/>
  <c r="W809" i="3"/>
  <c r="V809" i="3"/>
  <c r="W801" i="3"/>
  <c r="V801" i="3"/>
  <c r="W793" i="3"/>
  <c r="V793" i="3"/>
  <c r="W785" i="3"/>
  <c r="V785" i="3"/>
  <c r="W777" i="3"/>
  <c r="V777" i="3"/>
  <c r="W769" i="3"/>
  <c r="V769" i="3"/>
  <c r="W761" i="3"/>
  <c r="V761" i="3"/>
  <c r="W753" i="3"/>
  <c r="V753" i="3"/>
  <c r="W745" i="3"/>
  <c r="V745" i="3"/>
  <c r="W737" i="3"/>
  <c r="V737" i="3"/>
  <c r="W729" i="3"/>
  <c r="V729" i="3"/>
  <c r="W721" i="3"/>
  <c r="V721" i="3"/>
  <c r="W713" i="3"/>
  <c r="V713" i="3"/>
  <c r="W709" i="3"/>
  <c r="V709" i="3"/>
  <c r="W701" i="3"/>
  <c r="V701" i="3"/>
  <c r="W697" i="3"/>
  <c r="V697" i="3"/>
  <c r="W693" i="3"/>
  <c r="V693" i="3"/>
  <c r="W685" i="3"/>
  <c r="V685" i="3"/>
  <c r="W649" i="3"/>
  <c r="V649" i="3"/>
  <c r="W645" i="3"/>
  <c r="V645" i="3"/>
  <c r="W637" i="3"/>
  <c r="V637" i="3"/>
  <c r="W617" i="3"/>
  <c r="V617" i="3"/>
  <c r="W613" i="3"/>
  <c r="V613" i="3"/>
  <c r="W605" i="3"/>
  <c r="V605" i="3"/>
  <c r="W585" i="3"/>
  <c r="V585" i="3"/>
  <c r="W581" i="3"/>
  <c r="V581" i="3"/>
  <c r="W573" i="3"/>
  <c r="V573" i="3"/>
  <c r="W549" i="3"/>
  <c r="V549" i="3"/>
  <c r="W541" i="3"/>
  <c r="V541" i="3"/>
  <c r="W533" i="3"/>
  <c r="V533" i="3"/>
  <c r="W525" i="3"/>
  <c r="V525" i="3"/>
  <c r="W517" i="3"/>
  <c r="V517" i="3"/>
  <c r="W509" i="3"/>
  <c r="V509" i="3"/>
  <c r="W505" i="3"/>
  <c r="V505" i="3"/>
  <c r="W497" i="3"/>
  <c r="V497" i="3"/>
  <c r="W489" i="3"/>
  <c r="V489" i="3"/>
  <c r="W477" i="3"/>
  <c r="V477" i="3"/>
  <c r="W469" i="3"/>
  <c r="V469" i="3"/>
  <c r="W461" i="3"/>
  <c r="V461" i="3"/>
  <c r="W453" i="3"/>
  <c r="V453" i="3"/>
  <c r="W449" i="3"/>
  <c r="V449" i="3"/>
  <c r="W441" i="3"/>
  <c r="V441" i="3"/>
  <c r="W429" i="3"/>
  <c r="V429" i="3"/>
  <c r="W425" i="3"/>
  <c r="V425" i="3"/>
  <c r="W417" i="3"/>
  <c r="V417" i="3"/>
  <c r="W405" i="3"/>
  <c r="V405" i="3"/>
  <c r="W401" i="3"/>
  <c r="V401" i="3"/>
  <c r="W393" i="3"/>
  <c r="V393" i="3"/>
  <c r="W385" i="3"/>
  <c r="V385" i="3"/>
  <c r="W377" i="3"/>
  <c r="V377" i="3"/>
  <c r="W369" i="3"/>
  <c r="V369" i="3"/>
  <c r="W361" i="3"/>
  <c r="V361" i="3"/>
  <c r="W353" i="3"/>
  <c r="V353" i="3"/>
  <c r="W341" i="3"/>
  <c r="V341" i="3"/>
  <c r="W337" i="3"/>
  <c r="V337" i="3"/>
  <c r="W333" i="3"/>
  <c r="V333" i="3"/>
  <c r="W329" i="3"/>
  <c r="V329" i="3"/>
  <c r="W321" i="3"/>
  <c r="V321" i="3"/>
  <c r="W317" i="3"/>
  <c r="V317" i="3"/>
  <c r="W313" i="3"/>
  <c r="V313" i="3"/>
  <c r="W309" i="3"/>
  <c r="V309" i="3"/>
  <c r="W305" i="3"/>
  <c r="V305" i="3"/>
  <c r="W301" i="3"/>
  <c r="V301" i="3"/>
  <c r="W297" i="3"/>
  <c r="V297" i="3"/>
  <c r="W293" i="3"/>
  <c r="V293" i="3"/>
  <c r="W289" i="3"/>
  <c r="V289" i="3"/>
  <c r="W285" i="3"/>
  <c r="V285" i="3"/>
  <c r="W281" i="3"/>
  <c r="V281" i="3"/>
  <c r="W277" i="3"/>
  <c r="V277" i="3"/>
  <c r="W273" i="3"/>
  <c r="V273" i="3"/>
  <c r="U273" i="3"/>
  <c r="W269" i="3"/>
  <c r="V269" i="3"/>
  <c r="U269" i="3"/>
  <c r="W265" i="3"/>
  <c r="V265" i="3"/>
  <c r="U265" i="3"/>
  <c r="W261" i="3"/>
  <c r="U261" i="3"/>
  <c r="V261" i="3"/>
  <c r="W257" i="3"/>
  <c r="V257" i="3"/>
  <c r="U257" i="3"/>
  <c r="W253" i="3"/>
  <c r="V253" i="3"/>
  <c r="U253" i="3"/>
  <c r="W249" i="3"/>
  <c r="V249" i="3"/>
  <c r="U249" i="3"/>
  <c r="W245" i="3"/>
  <c r="V245" i="3"/>
  <c r="U245" i="3"/>
  <c r="W241" i="3"/>
  <c r="V241" i="3"/>
  <c r="U241" i="3"/>
  <c r="W237" i="3"/>
  <c r="V237" i="3"/>
  <c r="U237" i="3"/>
  <c r="W233" i="3"/>
  <c r="V233" i="3"/>
  <c r="U233" i="3"/>
  <c r="W229" i="3"/>
  <c r="V229" i="3"/>
  <c r="U229" i="3"/>
  <c r="W225" i="3"/>
  <c r="V225" i="3"/>
  <c r="U225" i="3"/>
  <c r="W221" i="3"/>
  <c r="V221" i="3"/>
  <c r="U221" i="3"/>
  <c r="W217" i="3"/>
  <c r="V217" i="3"/>
  <c r="U217" i="3"/>
  <c r="W213" i="3"/>
  <c r="V213" i="3"/>
  <c r="U213" i="3"/>
  <c r="W209" i="3"/>
  <c r="V209" i="3"/>
  <c r="U209" i="3"/>
  <c r="W205" i="3"/>
  <c r="V205" i="3"/>
  <c r="U205" i="3"/>
  <c r="W201" i="3"/>
  <c r="V201" i="3"/>
  <c r="U201" i="3"/>
  <c r="W197" i="3"/>
  <c r="V197" i="3"/>
  <c r="U197" i="3"/>
  <c r="W193" i="3"/>
  <c r="V193" i="3"/>
  <c r="U193" i="3"/>
  <c r="W189" i="3"/>
  <c r="V189" i="3"/>
  <c r="U189" i="3"/>
  <c r="W185" i="3"/>
  <c r="V185" i="3"/>
  <c r="U185" i="3"/>
  <c r="W181" i="3"/>
  <c r="V181" i="3"/>
  <c r="U181" i="3"/>
  <c r="W177" i="3"/>
  <c r="V177" i="3"/>
  <c r="U177" i="3"/>
  <c r="W173" i="3"/>
  <c r="V173" i="3"/>
  <c r="U173" i="3"/>
  <c r="W169" i="3"/>
  <c r="V169" i="3"/>
  <c r="U169" i="3"/>
  <c r="W165" i="3"/>
  <c r="V165" i="3"/>
  <c r="U165" i="3"/>
  <c r="W161" i="3"/>
  <c r="V161" i="3"/>
  <c r="U161" i="3"/>
  <c r="W157" i="3"/>
  <c r="V157" i="3"/>
  <c r="U157" i="3"/>
  <c r="W153" i="3"/>
  <c r="V153" i="3"/>
  <c r="U153" i="3"/>
  <c r="W149" i="3"/>
  <c r="V149" i="3"/>
  <c r="U149" i="3"/>
  <c r="W145" i="3"/>
  <c r="V145" i="3"/>
  <c r="U145" i="3"/>
  <c r="W141" i="3"/>
  <c r="V141" i="3"/>
  <c r="U141" i="3"/>
  <c r="W137" i="3"/>
  <c r="V137" i="3"/>
  <c r="U137" i="3"/>
  <c r="W133" i="3"/>
  <c r="V133" i="3"/>
  <c r="U133" i="3"/>
  <c r="W129" i="3"/>
  <c r="V129" i="3"/>
  <c r="U129" i="3"/>
  <c r="W125" i="3"/>
  <c r="V125" i="3"/>
  <c r="U125" i="3"/>
  <c r="W121" i="3"/>
  <c r="V121" i="3"/>
  <c r="U121" i="3"/>
  <c r="W117" i="3"/>
  <c r="V117" i="3"/>
  <c r="U117" i="3"/>
  <c r="W113" i="3"/>
  <c r="V113" i="3"/>
  <c r="U113" i="3"/>
  <c r="W109" i="3"/>
  <c r="V109" i="3"/>
  <c r="U109" i="3"/>
  <c r="W105" i="3"/>
  <c r="V105" i="3"/>
  <c r="U105" i="3"/>
  <c r="W101" i="3"/>
  <c r="V101" i="3"/>
  <c r="U101" i="3"/>
  <c r="W97" i="3"/>
  <c r="V97" i="3"/>
  <c r="U97" i="3"/>
  <c r="W93" i="3"/>
  <c r="V93" i="3"/>
  <c r="U93" i="3"/>
  <c r="W89" i="3"/>
  <c r="V89" i="3"/>
  <c r="U89" i="3"/>
  <c r="W85" i="3"/>
  <c r="V85" i="3"/>
  <c r="U85" i="3"/>
  <c r="W81" i="3"/>
  <c r="V81" i="3"/>
  <c r="U81" i="3"/>
  <c r="W77" i="3"/>
  <c r="V77" i="3"/>
  <c r="U77" i="3"/>
  <c r="W73" i="3"/>
  <c r="V73" i="3"/>
  <c r="U73" i="3"/>
  <c r="W69" i="3"/>
  <c r="V69" i="3"/>
  <c r="U69" i="3"/>
  <c r="W65" i="3"/>
  <c r="V65" i="3"/>
  <c r="U65" i="3"/>
  <c r="W61" i="3"/>
  <c r="V61" i="3"/>
  <c r="U61" i="3"/>
  <c r="W57" i="3"/>
  <c r="V57" i="3"/>
  <c r="U57" i="3"/>
  <c r="W53" i="3"/>
  <c r="V53" i="3"/>
  <c r="U53" i="3"/>
  <c r="W49" i="3"/>
  <c r="V49" i="3"/>
  <c r="U49" i="3"/>
  <c r="W45" i="3"/>
  <c r="V45" i="3"/>
  <c r="U45" i="3"/>
  <c r="W41" i="3"/>
  <c r="V41" i="3"/>
  <c r="U41" i="3"/>
  <c r="W37" i="3"/>
  <c r="V37" i="3"/>
  <c r="U37" i="3"/>
  <c r="W33" i="3"/>
  <c r="V33" i="3"/>
  <c r="U33" i="3"/>
  <c r="W29" i="3"/>
  <c r="V29" i="3"/>
  <c r="U29" i="3"/>
  <c r="W25" i="3"/>
  <c r="V25" i="3"/>
  <c r="U25" i="3"/>
  <c r="W21" i="3"/>
  <c r="V21" i="3"/>
  <c r="U21" i="3"/>
  <c r="W17" i="3"/>
  <c r="V17" i="3"/>
  <c r="U17" i="3"/>
  <c r="W13" i="3"/>
  <c r="V13" i="3"/>
  <c r="U13" i="3"/>
  <c r="W9" i="3"/>
  <c r="V9" i="3"/>
  <c r="U9" i="3"/>
  <c r="W5" i="3"/>
  <c r="V5" i="3"/>
  <c r="U5" i="3"/>
  <c r="U825" i="3"/>
  <c r="U809" i="3"/>
  <c r="U793" i="3"/>
  <c r="U777" i="3"/>
  <c r="U761" i="3"/>
  <c r="U745" i="3"/>
  <c r="U729" i="3"/>
  <c r="U713" i="3"/>
  <c r="U697" i="3"/>
  <c r="U649" i="3"/>
  <c r="U617" i="3"/>
  <c r="U585" i="3"/>
  <c r="U505" i="3"/>
  <c r="U489" i="3"/>
  <c r="U441" i="3"/>
  <c r="U425" i="3"/>
  <c r="U393" i="3"/>
  <c r="U377" i="3"/>
  <c r="U361" i="3"/>
  <c r="U329" i="3"/>
  <c r="U313" i="3"/>
  <c r="U297" i="3"/>
  <c r="U281" i="3"/>
  <c r="V689" i="3"/>
  <c r="V625" i="3"/>
  <c r="V561" i="3"/>
  <c r="W851" i="3"/>
  <c r="U851" i="3"/>
  <c r="V851" i="3"/>
  <c r="W835" i="3"/>
  <c r="U835" i="3"/>
  <c r="V835" i="3"/>
  <c r="W823" i="3"/>
  <c r="U823" i="3"/>
  <c r="V823" i="3"/>
  <c r="W803" i="3"/>
  <c r="U803" i="3"/>
  <c r="V803" i="3"/>
  <c r="W787" i="3"/>
  <c r="U787" i="3"/>
  <c r="V787" i="3"/>
  <c r="W771" i="3"/>
  <c r="U771" i="3"/>
  <c r="V771" i="3"/>
  <c r="W755" i="3"/>
  <c r="U755" i="3"/>
  <c r="V755" i="3"/>
  <c r="W739" i="3"/>
  <c r="U739" i="3"/>
  <c r="V739" i="3"/>
  <c r="W723" i="3"/>
  <c r="U723" i="3"/>
  <c r="V723" i="3"/>
  <c r="W707" i="3"/>
  <c r="V707" i="3"/>
  <c r="U707" i="3"/>
  <c r="W695" i="3"/>
  <c r="V695" i="3"/>
  <c r="U695" i="3"/>
  <c r="W679" i="3"/>
  <c r="V679" i="3"/>
  <c r="U679" i="3"/>
  <c r="W663" i="3"/>
  <c r="V663" i="3"/>
  <c r="U663" i="3"/>
  <c r="W643" i="3"/>
  <c r="V643" i="3"/>
  <c r="U643" i="3"/>
  <c r="W623" i="3"/>
  <c r="V623" i="3"/>
  <c r="U623" i="3"/>
  <c r="W862" i="3"/>
  <c r="U862" i="3"/>
  <c r="V862" i="3"/>
  <c r="W850" i="3"/>
  <c r="U850" i="3"/>
  <c r="V850" i="3"/>
  <c r="U834" i="3"/>
  <c r="V834" i="3"/>
  <c r="W834" i="3"/>
  <c r="W822" i="3"/>
  <c r="U822" i="3"/>
  <c r="V822" i="3"/>
  <c r="W814" i="3"/>
  <c r="U814" i="3"/>
  <c r="V814" i="3"/>
  <c r="W802" i="3"/>
  <c r="U802" i="3"/>
  <c r="V802" i="3"/>
  <c r="W794" i="3"/>
  <c r="U794" i="3"/>
  <c r="V794" i="3"/>
  <c r="W778" i="3"/>
  <c r="U778" i="3"/>
  <c r="V778" i="3"/>
  <c r="W762" i="3"/>
  <c r="U762" i="3"/>
  <c r="V762" i="3"/>
  <c r="W861" i="3"/>
  <c r="V861" i="3"/>
  <c r="W857" i="3"/>
  <c r="V857" i="3"/>
  <c r="W849" i="3"/>
  <c r="V849" i="3"/>
  <c r="W841" i="3"/>
  <c r="V841" i="3"/>
  <c r="W833" i="3"/>
  <c r="V833" i="3"/>
  <c r="W829" i="3"/>
  <c r="V829" i="3"/>
  <c r="W821" i="3"/>
  <c r="V821" i="3"/>
  <c r="W813" i="3"/>
  <c r="V813" i="3"/>
  <c r="W805" i="3"/>
  <c r="V805" i="3"/>
  <c r="W797" i="3"/>
  <c r="V797" i="3"/>
  <c r="W789" i="3"/>
  <c r="V789" i="3"/>
  <c r="W781" i="3"/>
  <c r="V781" i="3"/>
  <c r="W773" i="3"/>
  <c r="V773" i="3"/>
  <c r="W765" i="3"/>
  <c r="V765" i="3"/>
  <c r="W757" i="3"/>
  <c r="V757" i="3"/>
  <c r="W749" i="3"/>
  <c r="V749" i="3"/>
  <c r="W741" i="3"/>
  <c r="V741" i="3"/>
  <c r="W733" i="3"/>
  <c r="V733" i="3"/>
  <c r="W725" i="3"/>
  <c r="V725" i="3"/>
  <c r="W717" i="3"/>
  <c r="V717" i="3"/>
  <c r="W681" i="3"/>
  <c r="V681" i="3"/>
  <c r="W677" i="3"/>
  <c r="V677" i="3"/>
  <c r="W669" i="3"/>
  <c r="V669" i="3"/>
  <c r="W665" i="3"/>
  <c r="V665" i="3"/>
  <c r="W661" i="3"/>
  <c r="V661" i="3"/>
  <c r="W653" i="3"/>
  <c r="V653" i="3"/>
  <c r="W633" i="3"/>
  <c r="V633" i="3"/>
  <c r="W629" i="3"/>
  <c r="V629" i="3"/>
  <c r="W621" i="3"/>
  <c r="V621" i="3"/>
  <c r="W601" i="3"/>
  <c r="V601" i="3"/>
  <c r="W597" i="3"/>
  <c r="V597" i="3"/>
  <c r="W589" i="3"/>
  <c r="V589" i="3"/>
  <c r="W569" i="3"/>
  <c r="V569" i="3"/>
  <c r="W565" i="3"/>
  <c r="V565" i="3"/>
  <c r="W557" i="3"/>
  <c r="V557" i="3"/>
  <c r="W553" i="3"/>
  <c r="V553" i="3"/>
  <c r="W545" i="3"/>
  <c r="V545" i="3"/>
  <c r="W537" i="3"/>
  <c r="V537" i="3"/>
  <c r="W529" i="3"/>
  <c r="V529" i="3"/>
  <c r="W521" i="3"/>
  <c r="V521" i="3"/>
  <c r="W513" i="3"/>
  <c r="V513" i="3"/>
  <c r="W501" i="3"/>
  <c r="V501" i="3"/>
  <c r="W493" i="3"/>
  <c r="V493" i="3"/>
  <c r="W485" i="3"/>
  <c r="V485" i="3"/>
  <c r="W481" i="3"/>
  <c r="V481" i="3"/>
  <c r="W473" i="3"/>
  <c r="V473" i="3"/>
  <c r="W465" i="3"/>
  <c r="V465" i="3"/>
  <c r="W457" i="3"/>
  <c r="V457" i="3"/>
  <c r="W445" i="3"/>
  <c r="V445" i="3"/>
  <c r="W437" i="3"/>
  <c r="V437" i="3"/>
  <c r="W433" i="3"/>
  <c r="V433" i="3"/>
  <c r="W421" i="3"/>
  <c r="V421" i="3"/>
  <c r="W413" i="3"/>
  <c r="V413" i="3"/>
  <c r="W409" i="3"/>
  <c r="V409" i="3"/>
  <c r="W397" i="3"/>
  <c r="V397" i="3"/>
  <c r="W389" i="3"/>
  <c r="V389" i="3"/>
  <c r="W381" i="3"/>
  <c r="V381" i="3"/>
  <c r="W373" i="3"/>
  <c r="V373" i="3"/>
  <c r="W365" i="3"/>
  <c r="V365" i="3"/>
  <c r="W357" i="3"/>
  <c r="V357" i="3"/>
  <c r="W349" i="3"/>
  <c r="V349" i="3"/>
  <c r="W345" i="3"/>
  <c r="V345" i="3"/>
  <c r="W325" i="3"/>
  <c r="V325" i="3"/>
  <c r="W860" i="3"/>
  <c r="U860" i="3"/>
  <c r="W856" i="3"/>
  <c r="U856" i="3"/>
  <c r="W852" i="3"/>
  <c r="U852" i="3"/>
  <c r="W848" i="3"/>
  <c r="U848" i="3"/>
  <c r="W844" i="3"/>
  <c r="U844" i="3"/>
  <c r="W840" i="3"/>
  <c r="U840" i="3"/>
  <c r="W836" i="3"/>
  <c r="U836" i="3"/>
  <c r="W832" i="3"/>
  <c r="U832" i="3"/>
  <c r="W828" i="3"/>
  <c r="U828" i="3"/>
  <c r="W824" i="3"/>
  <c r="U824" i="3"/>
  <c r="W820" i="3"/>
  <c r="U820" i="3"/>
  <c r="W816" i="3"/>
  <c r="U816" i="3"/>
  <c r="W812" i="3"/>
  <c r="U812" i="3"/>
  <c r="W808" i="3"/>
  <c r="U808" i="3"/>
  <c r="W804" i="3"/>
  <c r="U804" i="3"/>
  <c r="W800" i="3"/>
  <c r="U800" i="3"/>
  <c r="W796" i="3"/>
  <c r="U796" i="3"/>
  <c r="W792" i="3"/>
  <c r="U792" i="3"/>
  <c r="U788" i="3"/>
  <c r="W788" i="3"/>
  <c r="W784" i="3"/>
  <c r="U784" i="3"/>
  <c r="W780" i="3"/>
  <c r="U780" i="3"/>
  <c r="W776" i="3"/>
  <c r="U776" i="3"/>
  <c r="W772" i="3"/>
  <c r="U772" i="3"/>
  <c r="W768" i="3"/>
  <c r="U768" i="3"/>
  <c r="W764" i="3"/>
  <c r="U764" i="3"/>
  <c r="W760" i="3"/>
  <c r="U760" i="3"/>
  <c r="W756" i="3"/>
  <c r="U756" i="3"/>
  <c r="W752" i="3"/>
  <c r="U752" i="3"/>
  <c r="W748" i="3"/>
  <c r="U748" i="3"/>
  <c r="W744" i="3"/>
  <c r="U744" i="3"/>
  <c r="W740" i="3"/>
  <c r="U740" i="3"/>
  <c r="W736" i="3"/>
  <c r="U736" i="3"/>
  <c r="W732" i="3"/>
  <c r="U732" i="3"/>
  <c r="W728" i="3"/>
  <c r="U728" i="3"/>
  <c r="U724" i="3"/>
  <c r="W724" i="3"/>
  <c r="W720" i="3"/>
  <c r="U720" i="3"/>
  <c r="W716" i="3"/>
  <c r="V716" i="3"/>
  <c r="U716" i="3"/>
  <c r="W712" i="3"/>
  <c r="V712" i="3"/>
  <c r="U712" i="3"/>
  <c r="V708" i="3"/>
  <c r="W708" i="3"/>
  <c r="U708" i="3"/>
  <c r="W704" i="3"/>
  <c r="V704" i="3"/>
  <c r="U704" i="3"/>
  <c r="W700" i="3"/>
  <c r="V700" i="3"/>
  <c r="U700" i="3"/>
  <c r="W696" i="3"/>
  <c r="V696" i="3"/>
  <c r="U696" i="3"/>
  <c r="V692" i="3"/>
  <c r="W692" i="3"/>
  <c r="U692" i="3"/>
  <c r="W688" i="3"/>
  <c r="V688" i="3"/>
  <c r="U688" i="3"/>
  <c r="W684" i="3"/>
  <c r="V684" i="3"/>
  <c r="U684" i="3"/>
  <c r="W680" i="3"/>
  <c r="V680" i="3"/>
  <c r="U680" i="3"/>
  <c r="V676" i="3"/>
  <c r="W676" i="3"/>
  <c r="U676" i="3"/>
  <c r="W672" i="3"/>
  <c r="V672" i="3"/>
  <c r="U672" i="3"/>
  <c r="W668" i="3"/>
  <c r="V668" i="3"/>
  <c r="U668" i="3"/>
  <c r="W664" i="3"/>
  <c r="V664" i="3"/>
  <c r="U664" i="3"/>
  <c r="V660" i="3"/>
  <c r="U660" i="3"/>
  <c r="W660" i="3"/>
  <c r="W656" i="3"/>
  <c r="V656" i="3"/>
  <c r="U656" i="3"/>
  <c r="W652" i="3"/>
  <c r="V652" i="3"/>
  <c r="U652" i="3"/>
  <c r="W648" i="3"/>
  <c r="V648" i="3"/>
  <c r="U648" i="3"/>
  <c r="V644" i="3"/>
  <c r="W644" i="3"/>
  <c r="U644" i="3"/>
  <c r="W640" i="3"/>
  <c r="V640" i="3"/>
  <c r="U640" i="3"/>
  <c r="W636" i="3"/>
  <c r="V636" i="3"/>
  <c r="U636" i="3"/>
  <c r="W632" i="3"/>
  <c r="V632" i="3"/>
  <c r="U632" i="3"/>
  <c r="V628" i="3"/>
  <c r="W628" i="3"/>
  <c r="U628" i="3"/>
  <c r="W624" i="3"/>
  <c r="V624" i="3"/>
  <c r="U624" i="3"/>
  <c r="W620" i="3"/>
  <c r="V620" i="3"/>
  <c r="U620" i="3"/>
  <c r="W616" i="3"/>
  <c r="V616" i="3"/>
  <c r="U616" i="3"/>
  <c r="V612" i="3"/>
  <c r="W612" i="3"/>
  <c r="U612" i="3"/>
  <c r="W608" i="3"/>
  <c r="V608" i="3"/>
  <c r="U608" i="3"/>
  <c r="W604" i="3"/>
  <c r="V604" i="3"/>
  <c r="U604" i="3"/>
  <c r="W600" i="3"/>
  <c r="V600" i="3"/>
  <c r="U600" i="3"/>
  <c r="V596" i="3"/>
  <c r="U596" i="3"/>
  <c r="W596" i="3"/>
  <c r="W592" i="3"/>
  <c r="V592" i="3"/>
  <c r="U592" i="3"/>
  <c r="W588" i="3"/>
  <c r="V588" i="3"/>
  <c r="U588" i="3"/>
  <c r="W584" i="3"/>
  <c r="V584" i="3"/>
  <c r="U584" i="3"/>
  <c r="V580" i="3"/>
  <c r="W580" i="3"/>
  <c r="U580" i="3"/>
  <c r="W576" i="3"/>
  <c r="V576" i="3"/>
  <c r="U576" i="3"/>
  <c r="W572" i="3"/>
  <c r="V572" i="3"/>
  <c r="U572" i="3"/>
  <c r="U853" i="3"/>
  <c r="U837" i="3"/>
  <c r="U821" i="3"/>
  <c r="U805" i="3"/>
  <c r="U789" i="3"/>
  <c r="U773" i="3"/>
  <c r="U757" i="3"/>
  <c r="U741" i="3"/>
  <c r="U725" i="3"/>
  <c r="U709" i="3"/>
  <c r="U693" i="3"/>
  <c r="U677" i="3"/>
  <c r="U661" i="3"/>
  <c r="U645" i="3"/>
  <c r="U629" i="3"/>
  <c r="U613" i="3"/>
  <c r="U597" i="3"/>
  <c r="U581" i="3"/>
  <c r="U565" i="3"/>
  <c r="U549" i="3"/>
  <c r="U533" i="3"/>
  <c r="U517" i="3"/>
  <c r="U501" i="3"/>
  <c r="U485" i="3"/>
  <c r="U469" i="3"/>
  <c r="U453" i="3"/>
  <c r="U437" i="3"/>
  <c r="U421" i="3"/>
  <c r="U405" i="3"/>
  <c r="U389" i="3"/>
  <c r="U373" i="3"/>
  <c r="U357" i="3"/>
  <c r="U341" i="3"/>
  <c r="U325" i="3"/>
  <c r="U309" i="3"/>
  <c r="U293" i="3"/>
  <c r="U277" i="3"/>
  <c r="V848" i="3"/>
  <c r="V832" i="3"/>
  <c r="V816" i="3"/>
  <c r="V800" i="3"/>
  <c r="V784" i="3"/>
  <c r="V768" i="3"/>
  <c r="V752" i="3"/>
  <c r="V736" i="3"/>
  <c r="V720" i="3"/>
  <c r="V673" i="3"/>
  <c r="V609" i="3"/>
  <c r="W568" i="3"/>
  <c r="V568" i="3"/>
  <c r="W564" i="3"/>
  <c r="V564" i="3"/>
  <c r="W560" i="3"/>
  <c r="V560" i="3"/>
  <c r="W556" i="3"/>
  <c r="V556" i="3"/>
  <c r="W552" i="3"/>
  <c r="V552" i="3"/>
  <c r="W548" i="3"/>
  <c r="V548" i="3"/>
  <c r="W544" i="3"/>
  <c r="V544" i="3"/>
  <c r="W540" i="3"/>
  <c r="V540" i="3"/>
  <c r="W536" i="3"/>
  <c r="V536" i="3"/>
  <c r="W532" i="3"/>
  <c r="V532" i="3"/>
  <c r="W528" i="3"/>
  <c r="V528" i="3"/>
  <c r="W524" i="3"/>
  <c r="V524" i="3"/>
  <c r="W520" i="3"/>
  <c r="V520" i="3"/>
  <c r="W516" i="3"/>
  <c r="V516" i="3"/>
  <c r="W512" i="3"/>
  <c r="V512" i="3"/>
  <c r="W508" i="3"/>
  <c r="V508" i="3"/>
  <c r="W504" i="3"/>
  <c r="V504" i="3"/>
  <c r="W500" i="3"/>
  <c r="V500" i="3"/>
  <c r="W496" i="3"/>
  <c r="V496" i="3"/>
  <c r="W492" i="3"/>
  <c r="V492" i="3"/>
  <c r="W488" i="3"/>
  <c r="V488" i="3"/>
  <c r="W484" i="3"/>
  <c r="V484" i="3"/>
  <c r="W480" i="3"/>
  <c r="V480" i="3"/>
  <c r="W476" i="3"/>
  <c r="V476" i="3"/>
  <c r="W472" i="3"/>
  <c r="V472" i="3"/>
  <c r="W468" i="3"/>
  <c r="V468" i="3"/>
  <c r="W464" i="3"/>
  <c r="V464" i="3"/>
  <c r="W460" i="3"/>
  <c r="V460" i="3"/>
  <c r="W456" i="3"/>
  <c r="V456" i="3"/>
  <c r="W452" i="3"/>
  <c r="V452" i="3"/>
  <c r="W448" i="3"/>
  <c r="V448" i="3"/>
  <c r="W444" i="3"/>
  <c r="V444" i="3"/>
  <c r="W440" i="3"/>
  <c r="V440" i="3"/>
  <c r="W436" i="3"/>
  <c r="V436" i="3"/>
  <c r="W432" i="3"/>
  <c r="V432" i="3"/>
  <c r="W428" i="3"/>
  <c r="V428" i="3"/>
  <c r="W424" i="3"/>
  <c r="V424" i="3"/>
  <c r="W420" i="3"/>
  <c r="V420" i="3"/>
  <c r="W416" i="3"/>
  <c r="V416" i="3"/>
  <c r="W412" i="3"/>
  <c r="V412" i="3"/>
  <c r="W408" i="3"/>
  <c r="V408" i="3"/>
  <c r="W404" i="3"/>
  <c r="V404" i="3"/>
  <c r="W400" i="3"/>
  <c r="V400" i="3"/>
  <c r="W396" i="3"/>
  <c r="V396" i="3"/>
  <c r="W392" i="3"/>
  <c r="V392" i="3"/>
  <c r="W388" i="3"/>
  <c r="V388" i="3"/>
  <c r="W384" i="3"/>
  <c r="V384" i="3"/>
  <c r="W380" i="3"/>
  <c r="V380" i="3"/>
  <c r="W376" i="3"/>
  <c r="V376" i="3"/>
  <c r="W372" i="3"/>
  <c r="V372" i="3"/>
  <c r="W368" i="3"/>
  <c r="V368" i="3"/>
  <c r="W364" i="3"/>
  <c r="V364" i="3"/>
  <c r="W360" i="3"/>
  <c r="V360" i="3"/>
  <c r="W356" i="3"/>
  <c r="V356" i="3"/>
  <c r="W352" i="3"/>
  <c r="V352" i="3"/>
  <c r="W348" i="3"/>
  <c r="V348" i="3"/>
  <c r="W344" i="3"/>
  <c r="V344" i="3"/>
  <c r="W340" i="3"/>
  <c r="V340" i="3"/>
  <c r="W336" i="3"/>
  <c r="V336" i="3"/>
  <c r="W332" i="3"/>
  <c r="V332" i="3"/>
  <c r="W328" i="3"/>
  <c r="V328" i="3"/>
  <c r="W324" i="3"/>
  <c r="V324" i="3"/>
  <c r="W320" i="3"/>
  <c r="V320" i="3"/>
  <c r="W316" i="3"/>
  <c r="V316" i="3"/>
  <c r="W312" i="3"/>
  <c r="V312" i="3"/>
  <c r="W308" i="3"/>
  <c r="V308" i="3"/>
  <c r="W304" i="3"/>
  <c r="V304" i="3"/>
  <c r="W300" i="3"/>
  <c r="V300" i="3"/>
  <c r="W296" i="3"/>
  <c r="V296" i="3"/>
  <c r="W292" i="3"/>
  <c r="V292" i="3"/>
  <c r="W288" i="3"/>
  <c r="V288" i="3"/>
  <c r="W284" i="3"/>
  <c r="V284" i="3"/>
  <c r="W280" i="3"/>
  <c r="V280" i="3"/>
  <c r="W276" i="3"/>
  <c r="V276" i="3"/>
  <c r="V268" i="3"/>
  <c r="W268" i="3"/>
  <c r="W264" i="3"/>
  <c r="V264" i="3"/>
  <c r="W260" i="3"/>
  <c r="V260" i="3"/>
  <c r="W256" i="3"/>
  <c r="V256" i="3"/>
  <c r="W252" i="3"/>
  <c r="V252" i="3"/>
  <c r="W248" i="3"/>
  <c r="V248" i="3"/>
  <c r="W244" i="3"/>
  <c r="V244" i="3"/>
  <c r="W240" i="3"/>
  <c r="V240" i="3"/>
  <c r="W236" i="3"/>
  <c r="V236" i="3"/>
  <c r="W232" i="3"/>
  <c r="V232" i="3"/>
  <c r="W228" i="3"/>
  <c r="V228" i="3"/>
  <c r="W224" i="3"/>
  <c r="V224" i="3"/>
  <c r="W220" i="3"/>
  <c r="V220" i="3"/>
  <c r="W216" i="3"/>
  <c r="V216" i="3"/>
  <c r="W212" i="3"/>
  <c r="V212" i="3"/>
  <c r="W208" i="3"/>
  <c r="V208" i="3"/>
  <c r="W200" i="3"/>
  <c r="V200" i="3"/>
  <c r="W196" i="3"/>
  <c r="V196" i="3"/>
  <c r="W192" i="3"/>
  <c r="V192" i="3"/>
  <c r="W188" i="3"/>
  <c r="V188" i="3"/>
  <c r="W184" i="3"/>
  <c r="V184" i="3"/>
  <c r="W180" i="3"/>
  <c r="V180" i="3"/>
  <c r="W176" i="3"/>
  <c r="V176" i="3"/>
  <c r="W172" i="3"/>
  <c r="V172" i="3"/>
  <c r="W168" i="3"/>
  <c r="V168" i="3"/>
  <c r="W164" i="3"/>
  <c r="V164" i="3"/>
  <c r="W160" i="3"/>
  <c r="V160" i="3"/>
  <c r="W156" i="3"/>
  <c r="V156" i="3"/>
  <c r="W152" i="3"/>
  <c r="V152" i="3"/>
  <c r="W148" i="3"/>
  <c r="V148" i="3"/>
  <c r="W144" i="3"/>
  <c r="V144" i="3"/>
  <c r="W140" i="3"/>
  <c r="V140" i="3"/>
  <c r="W136" i="3"/>
  <c r="V136" i="3"/>
  <c r="W132" i="3"/>
  <c r="V132" i="3"/>
  <c r="W128" i="3"/>
  <c r="V128" i="3"/>
  <c r="W124" i="3"/>
  <c r="V124" i="3"/>
  <c r="W120" i="3"/>
  <c r="V120" i="3"/>
  <c r="W116" i="3"/>
  <c r="V116" i="3"/>
  <c r="W112" i="3"/>
  <c r="V112" i="3"/>
  <c r="W108" i="3"/>
  <c r="V108" i="3"/>
  <c r="W104" i="3"/>
  <c r="V104" i="3"/>
  <c r="W100" i="3"/>
  <c r="V100" i="3"/>
  <c r="W96" i="3"/>
  <c r="V96" i="3"/>
  <c r="W92" i="3"/>
  <c r="V92" i="3"/>
  <c r="W88" i="3"/>
  <c r="V88" i="3"/>
  <c r="W84" i="3"/>
  <c r="V84" i="3"/>
  <c r="W80" i="3"/>
  <c r="V80" i="3"/>
  <c r="W76" i="3"/>
  <c r="V76" i="3"/>
  <c r="W72" i="3"/>
  <c r="V72" i="3"/>
  <c r="W68" i="3"/>
  <c r="V68" i="3"/>
  <c r="W64" i="3"/>
  <c r="V64" i="3"/>
  <c r="W60" i="3"/>
  <c r="V60" i="3"/>
  <c r="W56" i="3"/>
  <c r="V56" i="3"/>
  <c r="W52" i="3"/>
  <c r="V52" i="3"/>
  <c r="W48" i="3"/>
  <c r="V48" i="3"/>
  <c r="W44" i="3"/>
  <c r="V44" i="3"/>
  <c r="W40" i="3"/>
  <c r="V40" i="3"/>
  <c r="W36" i="3"/>
  <c r="V36" i="3"/>
  <c r="W32" i="3"/>
  <c r="V32" i="3"/>
  <c r="W28" i="3"/>
  <c r="V28" i="3"/>
  <c r="W24" i="3"/>
  <c r="V24" i="3"/>
  <c r="W20" i="3"/>
  <c r="V20" i="3"/>
  <c r="W16" i="3"/>
  <c r="V16" i="3"/>
  <c r="W12" i="3"/>
  <c r="V12" i="3"/>
  <c r="W8" i="3"/>
  <c r="V8" i="3"/>
  <c r="W4" i="3"/>
  <c r="V4" i="3"/>
  <c r="U568" i="3"/>
  <c r="U564" i="3"/>
  <c r="U560" i="3"/>
  <c r="U556" i="3"/>
  <c r="U552" i="3"/>
  <c r="U548" i="3"/>
  <c r="U544" i="3"/>
  <c r="U540" i="3"/>
  <c r="U536" i="3"/>
  <c r="U532" i="3"/>
  <c r="U528" i="3"/>
  <c r="U524" i="3"/>
  <c r="U520" i="3"/>
  <c r="U516" i="3"/>
  <c r="U512" i="3"/>
  <c r="U508" i="3"/>
  <c r="U504" i="3"/>
  <c r="U500" i="3"/>
  <c r="U496" i="3"/>
  <c r="U492" i="3"/>
  <c r="U488" i="3"/>
  <c r="U484" i="3"/>
  <c r="U480" i="3"/>
  <c r="U476" i="3"/>
  <c r="U472" i="3"/>
  <c r="U468" i="3"/>
  <c r="U464" i="3"/>
  <c r="U460" i="3"/>
  <c r="U456" i="3"/>
  <c r="U452" i="3"/>
  <c r="U448" i="3"/>
  <c r="U444" i="3"/>
  <c r="U440" i="3"/>
  <c r="U436" i="3"/>
  <c r="U432" i="3"/>
  <c r="U428" i="3"/>
  <c r="U424" i="3"/>
  <c r="U420" i="3"/>
  <c r="U416" i="3"/>
  <c r="U412" i="3"/>
  <c r="U408" i="3"/>
  <c r="U404" i="3"/>
  <c r="U400" i="3"/>
  <c r="U396" i="3"/>
  <c r="U392" i="3"/>
  <c r="U388" i="3"/>
  <c r="U384" i="3"/>
  <c r="U380" i="3"/>
  <c r="U376" i="3"/>
  <c r="U372" i="3"/>
  <c r="U368" i="3"/>
  <c r="U364" i="3"/>
  <c r="U360" i="3"/>
  <c r="U356" i="3"/>
  <c r="U352" i="3"/>
  <c r="U348" i="3"/>
  <c r="U344" i="3"/>
  <c r="U340" i="3"/>
  <c r="U336" i="3"/>
  <c r="U332" i="3"/>
  <c r="U328" i="3"/>
  <c r="U324" i="3"/>
  <c r="U320" i="3"/>
  <c r="U316" i="3"/>
  <c r="U312" i="3"/>
  <c r="U308" i="3"/>
  <c r="U304" i="3"/>
  <c r="U300" i="3"/>
  <c r="U296" i="3"/>
  <c r="U292" i="3"/>
  <c r="U288" i="3"/>
  <c r="U284" i="3"/>
  <c r="U280" i="3"/>
  <c r="U276" i="3"/>
  <c r="V283" i="3"/>
  <c r="V230" i="3"/>
  <c r="V198" i="3"/>
  <c r="V166" i="3"/>
  <c r="V134" i="3"/>
  <c r="V102" i="3"/>
  <c r="V70" i="3"/>
  <c r="V38" i="3"/>
  <c r="V6" i="3"/>
  <c r="W547" i="3"/>
  <c r="V547" i="3"/>
  <c r="W543" i="3"/>
  <c r="V543" i="3"/>
  <c r="W539" i="3"/>
  <c r="V539" i="3"/>
  <c r="W535" i="3"/>
  <c r="V535" i="3"/>
  <c r="W531" i="3"/>
  <c r="V531" i="3"/>
  <c r="W527" i="3"/>
  <c r="V527" i="3"/>
  <c r="W523" i="3"/>
  <c r="V523" i="3"/>
  <c r="W519" i="3"/>
  <c r="V519" i="3"/>
  <c r="W515" i="3"/>
  <c r="V515" i="3"/>
  <c r="W511" i="3"/>
  <c r="V511" i="3"/>
  <c r="W507" i="3"/>
  <c r="V507" i="3"/>
  <c r="W503" i="3"/>
  <c r="V503" i="3"/>
  <c r="W499" i="3"/>
  <c r="V499" i="3"/>
  <c r="W495" i="3"/>
  <c r="V495" i="3"/>
  <c r="W491" i="3"/>
  <c r="V491" i="3"/>
  <c r="W487" i="3"/>
  <c r="V487" i="3"/>
  <c r="W483" i="3"/>
  <c r="V483" i="3"/>
  <c r="W479" i="3"/>
  <c r="V479" i="3"/>
  <c r="W475" i="3"/>
  <c r="V475" i="3"/>
  <c r="W471" i="3"/>
  <c r="V471" i="3"/>
  <c r="W467" i="3"/>
  <c r="V467" i="3"/>
  <c r="W463" i="3"/>
  <c r="V463" i="3"/>
  <c r="W459" i="3"/>
  <c r="V459" i="3"/>
  <c r="W455" i="3"/>
  <c r="V455" i="3"/>
  <c r="W451" i="3"/>
  <c r="V451" i="3"/>
  <c r="W447" i="3"/>
  <c r="V447" i="3"/>
  <c r="W443" i="3"/>
  <c r="V443" i="3"/>
  <c r="W439" i="3"/>
  <c r="V439" i="3"/>
  <c r="W435" i="3"/>
  <c r="V435" i="3"/>
  <c r="W431" i="3"/>
  <c r="V431" i="3"/>
  <c r="W427" i="3"/>
  <c r="V427" i="3"/>
  <c r="W423" i="3"/>
  <c r="V423" i="3"/>
  <c r="W419" i="3"/>
  <c r="V419" i="3"/>
  <c r="W415" i="3"/>
  <c r="V415" i="3"/>
  <c r="W411" i="3"/>
  <c r="V411" i="3"/>
  <c r="W407" i="3"/>
  <c r="V407" i="3"/>
  <c r="W403" i="3"/>
  <c r="V403" i="3"/>
  <c r="W399" i="3"/>
  <c r="V399" i="3"/>
  <c r="W395" i="3"/>
  <c r="V395" i="3"/>
  <c r="W391" i="3"/>
  <c r="V391" i="3"/>
  <c r="W387" i="3"/>
  <c r="V387" i="3"/>
  <c r="W383" i="3"/>
  <c r="V383" i="3"/>
  <c r="W379" i="3"/>
  <c r="V379" i="3"/>
  <c r="W375" i="3"/>
  <c r="V375" i="3"/>
  <c r="W371" i="3"/>
  <c r="V371" i="3"/>
  <c r="W367" i="3"/>
  <c r="V367" i="3"/>
  <c r="W363" i="3"/>
  <c r="V363" i="3"/>
  <c r="W359" i="3"/>
  <c r="V359" i="3"/>
  <c r="W355" i="3"/>
  <c r="V355" i="3"/>
  <c r="W351" i="3"/>
  <c r="V351" i="3"/>
  <c r="W347" i="3"/>
  <c r="V347" i="3"/>
  <c r="W343" i="3"/>
  <c r="V343" i="3"/>
  <c r="W339" i="3"/>
  <c r="V339" i="3"/>
  <c r="W335" i="3"/>
  <c r="V335" i="3"/>
  <c r="W331" i="3"/>
  <c r="V331" i="3"/>
  <c r="W327" i="3"/>
  <c r="V327" i="3"/>
  <c r="W323" i="3"/>
  <c r="V323" i="3"/>
  <c r="W319" i="3"/>
  <c r="V319" i="3"/>
  <c r="W315" i="3"/>
  <c r="V315" i="3"/>
  <c r="W311" i="3"/>
  <c r="V311" i="3"/>
  <c r="W307" i="3"/>
  <c r="V307" i="3"/>
  <c r="W303" i="3"/>
  <c r="V303" i="3"/>
  <c r="W299" i="3"/>
  <c r="V299" i="3"/>
  <c r="W295" i="3"/>
  <c r="V295" i="3"/>
  <c r="W291" i="3"/>
  <c r="V291" i="3"/>
  <c r="W287" i="3"/>
  <c r="V287" i="3"/>
  <c r="W279" i="3"/>
  <c r="V279" i="3"/>
  <c r="W275" i="3"/>
  <c r="V275" i="3"/>
  <c r="W271" i="3"/>
  <c r="V271" i="3"/>
  <c r="W267" i="3"/>
  <c r="V267" i="3"/>
  <c r="W263" i="3"/>
  <c r="V263" i="3"/>
  <c r="W259" i="3"/>
  <c r="V259" i="3"/>
  <c r="W255" i="3"/>
  <c r="V255" i="3"/>
  <c r="W251" i="3"/>
  <c r="V251" i="3"/>
  <c r="W247" i="3"/>
  <c r="V247" i="3"/>
  <c r="W243" i="3"/>
  <c r="V243" i="3"/>
  <c r="W239" i="3"/>
  <c r="V239" i="3"/>
  <c r="W235" i="3"/>
  <c r="V235" i="3"/>
  <c r="W231" i="3"/>
  <c r="V231" i="3"/>
  <c r="W227" i="3"/>
  <c r="V227" i="3"/>
  <c r="W223" i="3"/>
  <c r="V223" i="3"/>
  <c r="W219" i="3"/>
  <c r="V219" i="3"/>
  <c r="W215" i="3"/>
  <c r="V215" i="3"/>
  <c r="W211" i="3"/>
  <c r="V211" i="3"/>
  <c r="W207" i="3"/>
  <c r="V207" i="3"/>
  <c r="W203" i="3"/>
  <c r="V203" i="3"/>
  <c r="W199" i="3"/>
  <c r="V199" i="3"/>
  <c r="W195" i="3"/>
  <c r="V195" i="3"/>
  <c r="W191" i="3"/>
  <c r="V191" i="3"/>
  <c r="W187" i="3"/>
  <c r="V187" i="3"/>
  <c r="W183" i="3"/>
  <c r="V183" i="3"/>
  <c r="W179" i="3"/>
  <c r="V179" i="3"/>
  <c r="W175" i="3"/>
  <c r="V175" i="3"/>
  <c r="W171" i="3"/>
  <c r="V171" i="3"/>
  <c r="W167" i="3"/>
  <c r="V167" i="3"/>
  <c r="W163" i="3"/>
  <c r="V163" i="3"/>
  <c r="W159" i="3"/>
  <c r="V159" i="3"/>
  <c r="W155" i="3"/>
  <c r="V155" i="3"/>
  <c r="W151" i="3"/>
  <c r="V151" i="3"/>
  <c r="W147" i="3"/>
  <c r="V147" i="3"/>
  <c r="W143" i="3"/>
  <c r="V143" i="3"/>
  <c r="W139" i="3"/>
  <c r="V139" i="3"/>
  <c r="W135" i="3"/>
  <c r="V135" i="3"/>
  <c r="W131" i="3"/>
  <c r="V131" i="3"/>
  <c r="W127" i="3"/>
  <c r="V127" i="3"/>
  <c r="W123" i="3"/>
  <c r="V123" i="3"/>
  <c r="W119" i="3"/>
  <c r="V119" i="3"/>
  <c r="W115" i="3"/>
  <c r="V115" i="3"/>
  <c r="W111" i="3"/>
  <c r="V111" i="3"/>
  <c r="W107" i="3"/>
  <c r="V107" i="3"/>
  <c r="W103" i="3"/>
  <c r="V103" i="3"/>
  <c r="W99" i="3"/>
  <c r="V99" i="3"/>
  <c r="W95" i="3"/>
  <c r="V95" i="3"/>
  <c r="W91" i="3"/>
  <c r="V91" i="3"/>
  <c r="W87" i="3"/>
  <c r="V87" i="3"/>
  <c r="W83" i="3"/>
  <c r="V83" i="3"/>
  <c r="W79" i="3"/>
  <c r="V79" i="3"/>
  <c r="W75" i="3"/>
  <c r="V75" i="3"/>
  <c r="W71" i="3"/>
  <c r="V71" i="3"/>
  <c r="W67" i="3"/>
  <c r="V67" i="3"/>
  <c r="W63" i="3"/>
  <c r="V63" i="3"/>
  <c r="W59" i="3"/>
  <c r="V59" i="3"/>
  <c r="W55" i="3"/>
  <c r="V55" i="3"/>
  <c r="W51" i="3"/>
  <c r="V51" i="3"/>
  <c r="W47" i="3"/>
  <c r="V47" i="3"/>
  <c r="W43" i="3"/>
  <c r="V43" i="3"/>
  <c r="W39" i="3"/>
  <c r="V39" i="3"/>
  <c r="W35" i="3"/>
  <c r="V35" i="3"/>
  <c r="W31" i="3"/>
  <c r="V31" i="3"/>
  <c r="W27" i="3"/>
  <c r="V27" i="3"/>
  <c r="W23" i="3"/>
  <c r="V23" i="3"/>
  <c r="W19" i="3"/>
  <c r="V19" i="3"/>
  <c r="W15" i="3"/>
  <c r="V15" i="3"/>
  <c r="W11" i="3"/>
  <c r="V11" i="3"/>
  <c r="W7" i="3"/>
  <c r="V7" i="3"/>
  <c r="W3" i="3"/>
  <c r="V3" i="3"/>
  <c r="U547" i="3"/>
  <c r="U543" i="3"/>
  <c r="U539" i="3"/>
  <c r="U535" i="3"/>
  <c r="U531" i="3"/>
  <c r="U527" i="3"/>
  <c r="U523" i="3"/>
  <c r="U519" i="3"/>
  <c r="U515" i="3"/>
  <c r="U511" i="3"/>
  <c r="U507" i="3"/>
  <c r="U503" i="3"/>
  <c r="U499" i="3"/>
  <c r="U495" i="3"/>
  <c r="U491" i="3"/>
  <c r="U487" i="3"/>
  <c r="U483" i="3"/>
  <c r="U479" i="3"/>
  <c r="U475" i="3"/>
  <c r="U471" i="3"/>
  <c r="U467" i="3"/>
  <c r="U463" i="3"/>
  <c r="U459" i="3"/>
  <c r="U455" i="3"/>
  <c r="U451" i="3"/>
  <c r="U447" i="3"/>
  <c r="U443" i="3"/>
  <c r="U439" i="3"/>
  <c r="U435" i="3"/>
  <c r="U431" i="3"/>
  <c r="U427" i="3"/>
  <c r="U423" i="3"/>
  <c r="U419" i="3"/>
  <c r="U415" i="3"/>
  <c r="U411" i="3"/>
  <c r="U407" i="3"/>
  <c r="U403" i="3"/>
  <c r="U399" i="3"/>
  <c r="U395" i="3"/>
  <c r="U391" i="3"/>
  <c r="U387" i="3"/>
  <c r="U383" i="3"/>
  <c r="U379" i="3"/>
  <c r="U375" i="3"/>
  <c r="U371" i="3"/>
  <c r="U367" i="3"/>
  <c r="U363" i="3"/>
  <c r="U359" i="3"/>
  <c r="U355" i="3"/>
  <c r="U351" i="3"/>
  <c r="U347" i="3"/>
  <c r="U343" i="3"/>
  <c r="U339" i="3"/>
  <c r="U335" i="3"/>
  <c r="U331" i="3"/>
  <c r="U327" i="3"/>
  <c r="U323" i="3"/>
  <c r="U319" i="3"/>
  <c r="U315" i="3"/>
  <c r="U311" i="3"/>
  <c r="U307" i="3"/>
  <c r="U303" i="3"/>
  <c r="U299" i="3"/>
  <c r="U295" i="3"/>
  <c r="U291" i="3"/>
  <c r="U287" i="3"/>
  <c r="U283" i="3"/>
  <c r="U279" i="3"/>
  <c r="U275" i="3"/>
  <c r="U266" i="3"/>
  <c r="U254" i="3"/>
  <c r="U246" i="3"/>
  <c r="U238" i="3"/>
  <c r="U230" i="3"/>
  <c r="U222" i="3"/>
  <c r="U214" i="3"/>
  <c r="U206" i="3"/>
  <c r="U198" i="3"/>
  <c r="U190" i="3"/>
  <c r="U182" i="3"/>
  <c r="U174" i="3"/>
  <c r="U166" i="3"/>
  <c r="U158" i="3"/>
  <c r="U150" i="3"/>
  <c r="U142" i="3"/>
  <c r="U134" i="3"/>
  <c r="U126" i="3"/>
  <c r="U118" i="3"/>
  <c r="U110" i="3"/>
  <c r="U102" i="3"/>
  <c r="U94" i="3"/>
  <c r="U86" i="3"/>
  <c r="U78" i="3"/>
  <c r="U70" i="3"/>
  <c r="U62" i="3"/>
  <c r="U54" i="3"/>
  <c r="U46" i="3"/>
  <c r="U38" i="3"/>
  <c r="U30" i="3"/>
  <c r="U22" i="3"/>
  <c r="U14" i="3"/>
  <c r="U6" i="3"/>
  <c r="V278" i="3"/>
  <c r="V254" i="3"/>
  <c r="V222" i="3"/>
  <c r="V190" i="3"/>
  <c r="V158" i="3"/>
  <c r="V126" i="3"/>
  <c r="V94" i="3"/>
  <c r="V62" i="3"/>
  <c r="V30" i="3"/>
  <c r="W382" i="3"/>
  <c r="V382" i="3"/>
  <c r="W378" i="3"/>
  <c r="V378" i="3"/>
  <c r="W374" i="3"/>
  <c r="V374" i="3"/>
  <c r="V370" i="3"/>
  <c r="W370" i="3"/>
  <c r="W366" i="3"/>
  <c r="V366" i="3"/>
  <c r="W362" i="3"/>
  <c r="V362" i="3"/>
  <c r="W358" i="3"/>
  <c r="V358" i="3"/>
  <c r="W354" i="3"/>
  <c r="V354" i="3"/>
  <c r="W350" i="3"/>
  <c r="V350" i="3"/>
  <c r="W346" i="3"/>
  <c r="V346" i="3"/>
  <c r="W342" i="3"/>
  <c r="V342" i="3"/>
  <c r="W338" i="3"/>
  <c r="V338" i="3"/>
  <c r="W334" i="3"/>
  <c r="V334" i="3"/>
  <c r="W330" i="3"/>
  <c r="V330" i="3"/>
  <c r="W326" i="3"/>
  <c r="V326" i="3"/>
  <c r="W322" i="3"/>
  <c r="V322" i="3"/>
  <c r="W318" i="3"/>
  <c r="V318" i="3"/>
  <c r="W314" i="3"/>
  <c r="V314" i="3"/>
  <c r="W310" i="3"/>
  <c r="V310" i="3"/>
  <c r="W306" i="3"/>
  <c r="V306" i="3"/>
  <c r="W302" i="3"/>
  <c r="V302" i="3"/>
  <c r="W298" i="3"/>
  <c r="V298" i="3"/>
  <c r="W294" i="3"/>
  <c r="V294" i="3"/>
  <c r="W290" i="3"/>
  <c r="V290" i="3"/>
  <c r="W286" i="3"/>
  <c r="V286" i="3"/>
  <c r="W282" i="3"/>
  <c r="V282" i="3"/>
  <c r="W270" i="3"/>
  <c r="V270" i="3"/>
  <c r="W262" i="3"/>
  <c r="V262" i="3"/>
  <c r="W258" i="3"/>
  <c r="V258" i="3"/>
  <c r="W250" i="3"/>
  <c r="V250" i="3"/>
  <c r="W242" i="3"/>
  <c r="V242" i="3"/>
  <c r="W234" i="3"/>
  <c r="V234" i="3"/>
  <c r="W226" i="3"/>
  <c r="V226" i="3"/>
  <c r="W218" i="3"/>
  <c r="V218" i="3"/>
  <c r="W210" i="3"/>
  <c r="V210" i="3"/>
  <c r="W202" i="3"/>
  <c r="V202" i="3"/>
  <c r="W194" i="3"/>
  <c r="V194" i="3"/>
  <c r="W186" i="3"/>
  <c r="V186" i="3"/>
  <c r="W178" i="3"/>
  <c r="V178" i="3"/>
  <c r="W170" i="3"/>
  <c r="V170" i="3"/>
  <c r="W162" i="3"/>
  <c r="V162" i="3"/>
  <c r="W154" i="3"/>
  <c r="V154" i="3"/>
  <c r="W146" i="3"/>
  <c r="V146" i="3"/>
  <c r="W138" i="3"/>
  <c r="V138" i="3"/>
  <c r="W130" i="3"/>
  <c r="V130" i="3"/>
  <c r="W122" i="3"/>
  <c r="V122" i="3"/>
  <c r="W114" i="3"/>
  <c r="V114" i="3"/>
  <c r="W106" i="3"/>
  <c r="V106" i="3"/>
  <c r="W98" i="3"/>
  <c r="V98" i="3"/>
  <c r="W90" i="3"/>
  <c r="V90" i="3"/>
  <c r="W82" i="3"/>
  <c r="V82" i="3"/>
  <c r="W74" i="3"/>
  <c r="V74" i="3"/>
  <c r="W66" i="3"/>
  <c r="V66" i="3"/>
  <c r="W58" i="3"/>
  <c r="V58" i="3"/>
  <c r="W50" i="3"/>
  <c r="V50" i="3"/>
  <c r="W42" i="3"/>
  <c r="V42" i="3"/>
  <c r="W34" i="3"/>
  <c r="V34" i="3"/>
  <c r="W26" i="3"/>
  <c r="V26" i="3"/>
  <c r="W18" i="3"/>
  <c r="V18" i="3"/>
  <c r="W10" i="3"/>
  <c r="V10" i="3"/>
  <c r="U382" i="3"/>
  <c r="U378" i="3"/>
  <c r="U374" i="3"/>
  <c r="U370" i="3"/>
  <c r="U366" i="3"/>
  <c r="U362" i="3"/>
  <c r="U358" i="3"/>
  <c r="U354" i="3"/>
  <c r="U350" i="3"/>
  <c r="U346" i="3"/>
  <c r="U342" i="3"/>
  <c r="U338" i="3"/>
  <c r="U334" i="3"/>
  <c r="U330" i="3"/>
  <c r="U326" i="3"/>
  <c r="U322" i="3"/>
  <c r="U318" i="3"/>
  <c r="U314" i="3"/>
  <c r="U310" i="3"/>
  <c r="U306" i="3"/>
  <c r="U302" i="3"/>
  <c r="U298" i="3"/>
  <c r="U294" i="3"/>
  <c r="U290" i="3"/>
  <c r="U286" i="3"/>
  <c r="U282" i="3"/>
  <c r="U278" i="3"/>
  <c r="V272" i="3"/>
  <c r="V246" i="3"/>
  <c r="V214" i="3"/>
  <c r="V182" i="3"/>
  <c r="V150" i="3"/>
  <c r="V118" i="3"/>
  <c r="V86" i="3"/>
  <c r="V54" i="3"/>
  <c r="V22" i="3"/>
  <c r="W204" i="3"/>
  <c r="U274" i="3"/>
  <c r="V274" i="3"/>
  <c r="BE4" i="19"/>
  <c r="BF4" i="19" s="1"/>
  <c r="BE5" i="19"/>
  <c r="BF5" i="19" s="1"/>
  <c r="BE345" i="19"/>
  <c r="BF345" i="19" s="1"/>
  <c r="BE7" i="19"/>
  <c r="BF7" i="19" s="1"/>
  <c r="BE8" i="19"/>
  <c r="BF8" i="19" s="1"/>
  <c r="BE9" i="19"/>
  <c r="BF9" i="19" s="1"/>
  <c r="BE10" i="19"/>
  <c r="BF10" i="19" s="1"/>
  <c r="BE11" i="19"/>
  <c r="BF11" i="19" s="1"/>
  <c r="BE12" i="19"/>
  <c r="BF12" i="19" s="1"/>
  <c r="BE13" i="19"/>
  <c r="BF13" i="19" s="1"/>
  <c r="BE14" i="19"/>
  <c r="BF14" i="19" s="1"/>
  <c r="BE15" i="19"/>
  <c r="BF15" i="19" s="1"/>
  <c r="BE16" i="19"/>
  <c r="BF16" i="19" s="1"/>
  <c r="BE17" i="19"/>
  <c r="BF17" i="19" s="1"/>
  <c r="BE18" i="19"/>
  <c r="BF18" i="19" s="1"/>
  <c r="BE19" i="19"/>
  <c r="BF19" i="19" s="1"/>
  <c r="BE20" i="19"/>
  <c r="BF20" i="19" s="1"/>
  <c r="BE21" i="19"/>
  <c r="BF21" i="19" s="1"/>
  <c r="BE22" i="19"/>
  <c r="BF22" i="19" s="1"/>
  <c r="BE23" i="19"/>
  <c r="BF23" i="19" s="1"/>
  <c r="BE24" i="19"/>
  <c r="BF24" i="19" s="1"/>
  <c r="BE25" i="19"/>
  <c r="BF25" i="19" s="1"/>
  <c r="BE26" i="19"/>
  <c r="BF26" i="19" s="1"/>
  <c r="BE27" i="19"/>
  <c r="BF27" i="19" s="1"/>
  <c r="BE28" i="19"/>
  <c r="BF28" i="19" s="1"/>
  <c r="BE29" i="19"/>
  <c r="BF29" i="19" s="1"/>
  <c r="BE30" i="19"/>
  <c r="BF30" i="19" s="1"/>
  <c r="BE31" i="19"/>
  <c r="BF31" i="19" s="1"/>
  <c r="BE539" i="19"/>
  <c r="BF539" i="19" s="1"/>
  <c r="BE33" i="19"/>
  <c r="BF33" i="19" s="1"/>
  <c r="BE34" i="19"/>
  <c r="BF34" i="19" s="1"/>
  <c r="BE35" i="19"/>
  <c r="BF35" i="19" s="1"/>
  <c r="BE36" i="19"/>
  <c r="BF36" i="19" s="1"/>
  <c r="BE37" i="19"/>
  <c r="BF37" i="19" s="1"/>
  <c r="BE38" i="19"/>
  <c r="BF38" i="19" s="1"/>
  <c r="BE39" i="19"/>
  <c r="BF39" i="19" s="1"/>
  <c r="BE40" i="19"/>
  <c r="BF40" i="19" s="1"/>
  <c r="BE41" i="19"/>
  <c r="BF41" i="19" s="1"/>
  <c r="BE42" i="19"/>
  <c r="BF42" i="19" s="1"/>
  <c r="BE43" i="19"/>
  <c r="BF43" i="19" s="1"/>
  <c r="BE44" i="19"/>
  <c r="BF44" i="19" s="1"/>
  <c r="BE45" i="19"/>
  <c r="BF45" i="19" s="1"/>
  <c r="BE46" i="19"/>
  <c r="BF46" i="19" s="1"/>
  <c r="BE47" i="19"/>
  <c r="BF47" i="19" s="1"/>
  <c r="BE48" i="19"/>
  <c r="BF48" i="19" s="1"/>
  <c r="BE49" i="19"/>
  <c r="BF49" i="19" s="1"/>
  <c r="BE50" i="19"/>
  <c r="BF50" i="19" s="1"/>
  <c r="BE51" i="19"/>
  <c r="BF51" i="19" s="1"/>
  <c r="BE52" i="19"/>
  <c r="BF52" i="19" s="1"/>
  <c r="BE53" i="19"/>
  <c r="BF53" i="19" s="1"/>
  <c r="BE54" i="19"/>
  <c r="BF54" i="19" s="1"/>
  <c r="BE55" i="19"/>
  <c r="BF55" i="19" s="1"/>
  <c r="BE56" i="19"/>
  <c r="BF56" i="19" s="1"/>
  <c r="BE57" i="19"/>
  <c r="BF57" i="19" s="1"/>
  <c r="BE58" i="19"/>
  <c r="BF58" i="19" s="1"/>
  <c r="BE59" i="19"/>
  <c r="BF59" i="19" s="1"/>
  <c r="BE60" i="19"/>
  <c r="BF60" i="19" s="1"/>
  <c r="BE61" i="19"/>
  <c r="BF61" i="19" s="1"/>
  <c r="BE62" i="19"/>
  <c r="BF62" i="19" s="1"/>
  <c r="BE63" i="19"/>
  <c r="BF63" i="19" s="1"/>
  <c r="BE64" i="19"/>
  <c r="BF64" i="19" s="1"/>
  <c r="BE65" i="19"/>
  <c r="BF65" i="19" s="1"/>
  <c r="BE66" i="19"/>
  <c r="BF66" i="19" s="1"/>
  <c r="BE67" i="19"/>
  <c r="BF67" i="19" s="1"/>
  <c r="BE68" i="19"/>
  <c r="BF68" i="19" s="1"/>
  <c r="BE69" i="19"/>
  <c r="BF69" i="19" s="1"/>
  <c r="BE70" i="19"/>
  <c r="BF70" i="19" s="1"/>
  <c r="BE71" i="19"/>
  <c r="BF71" i="19" s="1"/>
  <c r="BE72" i="19"/>
  <c r="BF72" i="19" s="1"/>
  <c r="BE73" i="19"/>
  <c r="BF73" i="19" s="1"/>
  <c r="BE74" i="19"/>
  <c r="BF74" i="19" s="1"/>
  <c r="BE75" i="19"/>
  <c r="BF75" i="19" s="1"/>
  <c r="BE76" i="19"/>
  <c r="BF76" i="19" s="1"/>
  <c r="BE77" i="19"/>
  <c r="BF77" i="19" s="1"/>
  <c r="BE78" i="19"/>
  <c r="BF78" i="19" s="1"/>
  <c r="BE79" i="19"/>
  <c r="BF79" i="19" s="1"/>
  <c r="BE80" i="19"/>
  <c r="BF80" i="19" s="1"/>
  <c r="BE81" i="19"/>
  <c r="BF81" i="19" s="1"/>
  <c r="BE82" i="19"/>
  <c r="BF82" i="19" s="1"/>
  <c r="BE83" i="19"/>
  <c r="BF83" i="19" s="1"/>
  <c r="BE84" i="19"/>
  <c r="BF84" i="19" s="1"/>
  <c r="BE85" i="19"/>
  <c r="BF85" i="19" s="1"/>
  <c r="BE86" i="19"/>
  <c r="BF86" i="19" s="1"/>
  <c r="BE87" i="19"/>
  <c r="BF87" i="19" s="1"/>
  <c r="BE88" i="19"/>
  <c r="BF88" i="19" s="1"/>
  <c r="BE89" i="19"/>
  <c r="BF89" i="19" s="1"/>
  <c r="BE90" i="19"/>
  <c r="BF90" i="19" s="1"/>
  <c r="BE91" i="19"/>
  <c r="BF91" i="19" s="1"/>
  <c r="BE92" i="19"/>
  <c r="BF92" i="19" s="1"/>
  <c r="BE93" i="19"/>
  <c r="BF93" i="19" s="1"/>
  <c r="BE94" i="19"/>
  <c r="BF94" i="19" s="1"/>
  <c r="BE95" i="19"/>
  <c r="BF95" i="19" s="1"/>
  <c r="BE96" i="19"/>
  <c r="BF96" i="19" s="1"/>
  <c r="BE97" i="19"/>
  <c r="BF97" i="19" s="1"/>
  <c r="BE98" i="19"/>
  <c r="BF98" i="19" s="1"/>
  <c r="BE99" i="19"/>
  <c r="BF99" i="19" s="1"/>
  <c r="BE100" i="19"/>
  <c r="BF100" i="19" s="1"/>
  <c r="BE101" i="19"/>
  <c r="BF101" i="19" s="1"/>
  <c r="BE102" i="19"/>
  <c r="BF102" i="19" s="1"/>
  <c r="BE103" i="19"/>
  <c r="BF103" i="19" s="1"/>
  <c r="BE104" i="19"/>
  <c r="BF104" i="19" s="1"/>
  <c r="BE105" i="19"/>
  <c r="BF105" i="19" s="1"/>
  <c r="BE106" i="19"/>
  <c r="BF106" i="19" s="1"/>
  <c r="BE454" i="19"/>
  <c r="BF454" i="19" s="1"/>
  <c r="BE108" i="19"/>
  <c r="BF108" i="19" s="1"/>
  <c r="BE109" i="19"/>
  <c r="BF109" i="19" s="1"/>
  <c r="BE110" i="19"/>
  <c r="BF110" i="19" s="1"/>
  <c r="BE111" i="19"/>
  <c r="BF111" i="19" s="1"/>
  <c r="BE112" i="19"/>
  <c r="BF112" i="19" s="1"/>
  <c r="BE113" i="19"/>
  <c r="BF113" i="19" s="1"/>
  <c r="BE114" i="19"/>
  <c r="BF114" i="19" s="1"/>
  <c r="BE115" i="19"/>
  <c r="BF115" i="19" s="1"/>
  <c r="BE116" i="19"/>
  <c r="BF116" i="19" s="1"/>
  <c r="BE117" i="19"/>
  <c r="BF117" i="19" s="1"/>
  <c r="BE118" i="19"/>
  <c r="BF118" i="19" s="1"/>
  <c r="BE119" i="19"/>
  <c r="BF119" i="19" s="1"/>
  <c r="BE120" i="19"/>
  <c r="BF120" i="19" s="1"/>
  <c r="BE121" i="19"/>
  <c r="BF121" i="19" s="1"/>
  <c r="BE122" i="19"/>
  <c r="BF122" i="19" s="1"/>
  <c r="BE123" i="19"/>
  <c r="BF123" i="19" s="1"/>
  <c r="BE124" i="19"/>
  <c r="BF124" i="19" s="1"/>
  <c r="BE125" i="19"/>
  <c r="BF125" i="19" s="1"/>
  <c r="BE126" i="19"/>
  <c r="BF126" i="19" s="1"/>
  <c r="BE127" i="19"/>
  <c r="BF127" i="19" s="1"/>
  <c r="BE128" i="19"/>
  <c r="BF128" i="19" s="1"/>
  <c r="BE129" i="19"/>
  <c r="BF129" i="19" s="1"/>
  <c r="BE130" i="19"/>
  <c r="BF130" i="19" s="1"/>
  <c r="BE131" i="19"/>
  <c r="BF131" i="19" s="1"/>
  <c r="BE132" i="19"/>
  <c r="BF132" i="19" s="1"/>
  <c r="BE133" i="19"/>
  <c r="BF133" i="19" s="1"/>
  <c r="BE134" i="19"/>
  <c r="BF134" i="19" s="1"/>
  <c r="BE135" i="19"/>
  <c r="BF135" i="19" s="1"/>
  <c r="BE136" i="19"/>
  <c r="BF136" i="19" s="1"/>
  <c r="BE137" i="19"/>
  <c r="BF137" i="19" s="1"/>
  <c r="BE138" i="19"/>
  <c r="BF138" i="19" s="1"/>
  <c r="BE139" i="19"/>
  <c r="BF139" i="19" s="1"/>
  <c r="BE140" i="19"/>
  <c r="BF140" i="19" s="1"/>
  <c r="BE141" i="19"/>
  <c r="BF141" i="19" s="1"/>
  <c r="BE142" i="19"/>
  <c r="BF142" i="19" s="1"/>
  <c r="BE143" i="19"/>
  <c r="BF143" i="19" s="1"/>
  <c r="BE144" i="19"/>
  <c r="BF144" i="19" s="1"/>
  <c r="BE145" i="19"/>
  <c r="BF145" i="19" s="1"/>
  <c r="BE146" i="19"/>
  <c r="BF146" i="19" s="1"/>
  <c r="BE147" i="19"/>
  <c r="BF147" i="19" s="1"/>
  <c r="BE148" i="19"/>
  <c r="BF148" i="19" s="1"/>
  <c r="BE149" i="19"/>
  <c r="BF149" i="19" s="1"/>
  <c r="BE150" i="19"/>
  <c r="BF150" i="19" s="1"/>
  <c r="BE151" i="19"/>
  <c r="BF151" i="19" s="1"/>
  <c r="BE152" i="19"/>
  <c r="BF152" i="19" s="1"/>
  <c r="BE153" i="19"/>
  <c r="BF153" i="19" s="1"/>
  <c r="BE154" i="19"/>
  <c r="BF154" i="19" s="1"/>
  <c r="BE155" i="19"/>
  <c r="BF155" i="19" s="1"/>
  <c r="BE156" i="19"/>
  <c r="BF156" i="19" s="1"/>
  <c r="BE157" i="19"/>
  <c r="BF157" i="19" s="1"/>
  <c r="BE158" i="19"/>
  <c r="BF158" i="19" s="1"/>
  <c r="BE159" i="19"/>
  <c r="BF159" i="19" s="1"/>
  <c r="BE160" i="19"/>
  <c r="BF160" i="19" s="1"/>
  <c r="BE161" i="19"/>
  <c r="BF161" i="19" s="1"/>
  <c r="BE162" i="19"/>
  <c r="BF162" i="19" s="1"/>
  <c r="BE163" i="19"/>
  <c r="BF163" i="19" s="1"/>
  <c r="BE164" i="19"/>
  <c r="BF164" i="19" s="1"/>
  <c r="BE165" i="19"/>
  <c r="BF165" i="19" s="1"/>
  <c r="BE166" i="19"/>
  <c r="BF166" i="19" s="1"/>
  <c r="BE167" i="19"/>
  <c r="BF167" i="19" s="1"/>
  <c r="BE168" i="19"/>
  <c r="BF168" i="19" s="1"/>
  <c r="BE169" i="19"/>
  <c r="BF169" i="19" s="1"/>
  <c r="BE170" i="19"/>
  <c r="BF170" i="19" s="1"/>
  <c r="BE171" i="19"/>
  <c r="BF171" i="19" s="1"/>
  <c r="BE172" i="19"/>
  <c r="BF172" i="19" s="1"/>
  <c r="BE173" i="19"/>
  <c r="BF173" i="19" s="1"/>
  <c r="BE174" i="19"/>
  <c r="BF174" i="19" s="1"/>
  <c r="BE175" i="19"/>
  <c r="BF175" i="19" s="1"/>
  <c r="BE176" i="19"/>
  <c r="BF176" i="19" s="1"/>
  <c r="BE177" i="19"/>
  <c r="BF177" i="19" s="1"/>
  <c r="BE178" i="19"/>
  <c r="BF178" i="19" s="1"/>
  <c r="BE179" i="19"/>
  <c r="BF179" i="19" s="1"/>
  <c r="BE180" i="19"/>
  <c r="BF180" i="19" s="1"/>
  <c r="BE181" i="19"/>
  <c r="BF181" i="19" s="1"/>
  <c r="BE182" i="19"/>
  <c r="BF182" i="19" s="1"/>
  <c r="BE183" i="19"/>
  <c r="BF183" i="19" s="1"/>
  <c r="BE184" i="19"/>
  <c r="BF184" i="19" s="1"/>
  <c r="BE185" i="19"/>
  <c r="BF185" i="19" s="1"/>
  <c r="BE186" i="19"/>
  <c r="BF186" i="19" s="1"/>
  <c r="BE187" i="19"/>
  <c r="BF187" i="19" s="1"/>
  <c r="BE188" i="19"/>
  <c r="BF188" i="19" s="1"/>
  <c r="BE189" i="19"/>
  <c r="BF189" i="19" s="1"/>
  <c r="BE190" i="19"/>
  <c r="BF190" i="19" s="1"/>
  <c r="BE191" i="19"/>
  <c r="BF191" i="19" s="1"/>
  <c r="BE192" i="19"/>
  <c r="BF192" i="19" s="1"/>
  <c r="BE193" i="19"/>
  <c r="BF193" i="19" s="1"/>
  <c r="BE194" i="19"/>
  <c r="BF194" i="19" s="1"/>
  <c r="BE195" i="19"/>
  <c r="BF195" i="19" s="1"/>
  <c r="BE196" i="19"/>
  <c r="BF196" i="19" s="1"/>
  <c r="BE197" i="19"/>
  <c r="BF197" i="19" s="1"/>
  <c r="BE198" i="19"/>
  <c r="BF198" i="19" s="1"/>
  <c r="BE199" i="19"/>
  <c r="BF199" i="19" s="1"/>
  <c r="BE200" i="19"/>
  <c r="BF200" i="19" s="1"/>
  <c r="BE201" i="19"/>
  <c r="BF201" i="19" s="1"/>
  <c r="BE202" i="19"/>
  <c r="BF202" i="19" s="1"/>
  <c r="BE203" i="19"/>
  <c r="BF203" i="19" s="1"/>
  <c r="BE204" i="19"/>
  <c r="BF204" i="19" s="1"/>
  <c r="BE205" i="19"/>
  <c r="BF205" i="19" s="1"/>
  <c r="BE206" i="19"/>
  <c r="BF206" i="19" s="1"/>
  <c r="BE207" i="19"/>
  <c r="BF207" i="19" s="1"/>
  <c r="BE208" i="19"/>
  <c r="BF208" i="19" s="1"/>
  <c r="BE209" i="19"/>
  <c r="BF209" i="19" s="1"/>
  <c r="BE6" i="19"/>
  <c r="BF6" i="19" s="1"/>
  <c r="BE211" i="19"/>
  <c r="BF211" i="19" s="1"/>
  <c r="BE212" i="19"/>
  <c r="BF212" i="19" s="1"/>
  <c r="BE213" i="19"/>
  <c r="BF213" i="19" s="1"/>
  <c r="BE214" i="19"/>
  <c r="BF214" i="19" s="1"/>
  <c r="BE215" i="19"/>
  <c r="BF215" i="19" s="1"/>
  <c r="BE216" i="19"/>
  <c r="BF216" i="19" s="1"/>
  <c r="BE217" i="19"/>
  <c r="BF217" i="19" s="1"/>
  <c r="BE218" i="19"/>
  <c r="BF218" i="19" s="1"/>
  <c r="BE219" i="19"/>
  <c r="BF219" i="19" s="1"/>
  <c r="BE220" i="19"/>
  <c r="BF220" i="19" s="1"/>
  <c r="BE221" i="19"/>
  <c r="BF221" i="19" s="1"/>
  <c r="BE222" i="19"/>
  <c r="BF222" i="19" s="1"/>
  <c r="BE223" i="19"/>
  <c r="BF223" i="19" s="1"/>
  <c r="BE252" i="19"/>
  <c r="BF252" i="19" s="1"/>
  <c r="BE225" i="19"/>
  <c r="BF225" i="19" s="1"/>
  <c r="BE226" i="19"/>
  <c r="BF226" i="19" s="1"/>
  <c r="BE227" i="19"/>
  <c r="BF227" i="19" s="1"/>
  <c r="BE228" i="19"/>
  <c r="BF228" i="19" s="1"/>
  <c r="BE229" i="19"/>
  <c r="BF229" i="19" s="1"/>
  <c r="BE230" i="19"/>
  <c r="BF230" i="19" s="1"/>
  <c r="BE231" i="19"/>
  <c r="BF231" i="19" s="1"/>
  <c r="BE232" i="19"/>
  <c r="BF232" i="19" s="1"/>
  <c r="BE233" i="19"/>
  <c r="BF233" i="19" s="1"/>
  <c r="BE234" i="19"/>
  <c r="BF234" i="19" s="1"/>
  <c r="BE235" i="19"/>
  <c r="BF235" i="19" s="1"/>
  <c r="BE236" i="19"/>
  <c r="BF236" i="19" s="1"/>
  <c r="BE237" i="19"/>
  <c r="BF237" i="19" s="1"/>
  <c r="BE238" i="19"/>
  <c r="BF238" i="19" s="1"/>
  <c r="BE239" i="19"/>
  <c r="BF239" i="19" s="1"/>
  <c r="BE240" i="19"/>
  <c r="BF240" i="19" s="1"/>
  <c r="BE241" i="19"/>
  <c r="BF241" i="19" s="1"/>
  <c r="BE242" i="19"/>
  <c r="BF242" i="19" s="1"/>
  <c r="BE243" i="19"/>
  <c r="BF243" i="19" s="1"/>
  <c r="BE244" i="19"/>
  <c r="BF244" i="19" s="1"/>
  <c r="BE245" i="19"/>
  <c r="BF245" i="19" s="1"/>
  <c r="BE246" i="19"/>
  <c r="BF246" i="19" s="1"/>
  <c r="BE247" i="19"/>
  <c r="BF247" i="19" s="1"/>
  <c r="BE248" i="19"/>
  <c r="BF248" i="19" s="1"/>
  <c r="BE249" i="19"/>
  <c r="BF249" i="19" s="1"/>
  <c r="BE250" i="19"/>
  <c r="BF250" i="19" s="1"/>
  <c r="BE251" i="19"/>
  <c r="BF251" i="19" s="1"/>
  <c r="BE32" i="19"/>
  <c r="BF32" i="19" s="1"/>
  <c r="BE253" i="19"/>
  <c r="BF253" i="19" s="1"/>
  <c r="BE254" i="19"/>
  <c r="BF254" i="19" s="1"/>
  <c r="BE255" i="19"/>
  <c r="BF255" i="19" s="1"/>
  <c r="BE256" i="19"/>
  <c r="BF256" i="19" s="1"/>
  <c r="BE257" i="19"/>
  <c r="BF257" i="19" s="1"/>
  <c r="BE258" i="19"/>
  <c r="BF258" i="19" s="1"/>
  <c r="BE107" i="19"/>
  <c r="BF107" i="19" s="1"/>
  <c r="BE260" i="19"/>
  <c r="BF260" i="19" s="1"/>
  <c r="BE261" i="19"/>
  <c r="BF261" i="19" s="1"/>
  <c r="BE262" i="19"/>
  <c r="BF262" i="19" s="1"/>
  <c r="BE263" i="19"/>
  <c r="BF263" i="19" s="1"/>
  <c r="BE264" i="19"/>
  <c r="BF264" i="19" s="1"/>
  <c r="BE265" i="19"/>
  <c r="BF265" i="19" s="1"/>
  <c r="BE266" i="19"/>
  <c r="BF266" i="19" s="1"/>
  <c r="BE267" i="19"/>
  <c r="BF267" i="19" s="1"/>
  <c r="BE268" i="19"/>
  <c r="BF268" i="19" s="1"/>
  <c r="BE269" i="19"/>
  <c r="BF269" i="19" s="1"/>
  <c r="BE270" i="19"/>
  <c r="BF270" i="19" s="1"/>
  <c r="BE271" i="19"/>
  <c r="BF271" i="19" s="1"/>
  <c r="BE272" i="19"/>
  <c r="BF272" i="19" s="1"/>
  <c r="BE273" i="19"/>
  <c r="BF273" i="19" s="1"/>
  <c r="BE274" i="19"/>
  <c r="BF274" i="19" s="1"/>
  <c r="BE275" i="19"/>
  <c r="BF275" i="19" s="1"/>
  <c r="BE276" i="19"/>
  <c r="BF276" i="19" s="1"/>
  <c r="BE277" i="19"/>
  <c r="BF277" i="19" s="1"/>
  <c r="BE278" i="19"/>
  <c r="BF278" i="19" s="1"/>
  <c r="BE279" i="19"/>
  <c r="BF279" i="19" s="1"/>
  <c r="BE280" i="19"/>
  <c r="BF280" i="19" s="1"/>
  <c r="BE281" i="19"/>
  <c r="BF281" i="19" s="1"/>
  <c r="BE282" i="19"/>
  <c r="BF282" i="19" s="1"/>
  <c r="BE283" i="19"/>
  <c r="BF283" i="19" s="1"/>
  <c r="BE284" i="19"/>
  <c r="BF284" i="19" s="1"/>
  <c r="BE285" i="19"/>
  <c r="BF285" i="19" s="1"/>
  <c r="BE286" i="19"/>
  <c r="BF286" i="19" s="1"/>
  <c r="BE287" i="19"/>
  <c r="BF287" i="19" s="1"/>
  <c r="BE288" i="19"/>
  <c r="BF288" i="19" s="1"/>
  <c r="BE289" i="19"/>
  <c r="BF289" i="19" s="1"/>
  <c r="BE290" i="19"/>
  <c r="BF290" i="19" s="1"/>
  <c r="BE291" i="19"/>
  <c r="BF291" i="19" s="1"/>
  <c r="BE292" i="19"/>
  <c r="BF292" i="19" s="1"/>
  <c r="BE293" i="19"/>
  <c r="BF293" i="19" s="1"/>
  <c r="BE294" i="19"/>
  <c r="BF294" i="19" s="1"/>
  <c r="BE295" i="19"/>
  <c r="BF295" i="19" s="1"/>
  <c r="BE296" i="19"/>
  <c r="BF296" i="19" s="1"/>
  <c r="BE297" i="19"/>
  <c r="BF297" i="19" s="1"/>
  <c r="BE298" i="19"/>
  <c r="BF298" i="19" s="1"/>
  <c r="BE299" i="19"/>
  <c r="BF299" i="19" s="1"/>
  <c r="BE300" i="19"/>
  <c r="BF300" i="19" s="1"/>
  <c r="BE301" i="19"/>
  <c r="BF301" i="19" s="1"/>
  <c r="BE302" i="19"/>
  <c r="BF302" i="19" s="1"/>
  <c r="BE303" i="19"/>
  <c r="BF303" i="19" s="1"/>
  <c r="BE304" i="19"/>
  <c r="BF304" i="19" s="1"/>
  <c r="BE305" i="19"/>
  <c r="BF305" i="19" s="1"/>
  <c r="BE306" i="19"/>
  <c r="BF306" i="19" s="1"/>
  <c r="BE307" i="19"/>
  <c r="BF307" i="19" s="1"/>
  <c r="BE308" i="19"/>
  <c r="BF308" i="19" s="1"/>
  <c r="BE309" i="19"/>
  <c r="BF309" i="19" s="1"/>
  <c r="BE310" i="19"/>
  <c r="BF310" i="19" s="1"/>
  <c r="BE311" i="19"/>
  <c r="BF311" i="19" s="1"/>
  <c r="BE312" i="19"/>
  <c r="BF312" i="19" s="1"/>
  <c r="BE210" i="19"/>
  <c r="BF210" i="19" s="1"/>
  <c r="BE314" i="19"/>
  <c r="BF314" i="19" s="1"/>
  <c r="BE315" i="19"/>
  <c r="BF315" i="19" s="1"/>
  <c r="BE316" i="19"/>
  <c r="BF316" i="19" s="1"/>
  <c r="BE317" i="19"/>
  <c r="BF317" i="19" s="1"/>
  <c r="BE318" i="19"/>
  <c r="BF318" i="19" s="1"/>
  <c r="BE319" i="19"/>
  <c r="BF319" i="19" s="1"/>
  <c r="BE320" i="19"/>
  <c r="BF320" i="19" s="1"/>
  <c r="BE321" i="19"/>
  <c r="BF321" i="19" s="1"/>
  <c r="BE322" i="19"/>
  <c r="BF322" i="19" s="1"/>
  <c r="BE323" i="19"/>
  <c r="BF323" i="19" s="1"/>
  <c r="BE324" i="19"/>
  <c r="BF324" i="19" s="1"/>
  <c r="BE325" i="19"/>
  <c r="BF325" i="19" s="1"/>
  <c r="BE326" i="19"/>
  <c r="BF326" i="19" s="1"/>
  <c r="BE327" i="19"/>
  <c r="BF327" i="19" s="1"/>
  <c r="BE328" i="19"/>
  <c r="BF328" i="19" s="1"/>
  <c r="BE329" i="19"/>
  <c r="BF329" i="19" s="1"/>
  <c r="BE330" i="19"/>
  <c r="BF330" i="19" s="1"/>
  <c r="BE331" i="19"/>
  <c r="BF331" i="19" s="1"/>
  <c r="BE332" i="19"/>
  <c r="BF332" i="19" s="1"/>
  <c r="BE333" i="19"/>
  <c r="BF333" i="19" s="1"/>
  <c r="BE334" i="19"/>
  <c r="BF334" i="19" s="1"/>
  <c r="BE335" i="19"/>
  <c r="BF335" i="19" s="1"/>
  <c r="BE336" i="19"/>
  <c r="BF336" i="19" s="1"/>
  <c r="BE337" i="19"/>
  <c r="BF337" i="19" s="1"/>
  <c r="BE338" i="19"/>
  <c r="BF338" i="19" s="1"/>
  <c r="BE339" i="19"/>
  <c r="BF339" i="19" s="1"/>
  <c r="BE340" i="19"/>
  <c r="BF340" i="19" s="1"/>
  <c r="BE341" i="19"/>
  <c r="BF341" i="19" s="1"/>
  <c r="BE342" i="19"/>
  <c r="BF342" i="19" s="1"/>
  <c r="BE343" i="19"/>
  <c r="BF343" i="19" s="1"/>
  <c r="BE344" i="19"/>
  <c r="BF344" i="19" s="1"/>
  <c r="BE224" i="19"/>
  <c r="BF224" i="19" s="1"/>
  <c r="BE346" i="19"/>
  <c r="BF346" i="19" s="1"/>
  <c r="BE347" i="19"/>
  <c r="BF347" i="19" s="1"/>
  <c r="BE348" i="19"/>
  <c r="BF348" i="19" s="1"/>
  <c r="BE349" i="19"/>
  <c r="BF349" i="19" s="1"/>
  <c r="BE350" i="19"/>
  <c r="BF350" i="19" s="1"/>
  <c r="BE351" i="19"/>
  <c r="BF351" i="19" s="1"/>
  <c r="BE352" i="19"/>
  <c r="BF352" i="19" s="1"/>
  <c r="BE353" i="19"/>
  <c r="BF353" i="19" s="1"/>
  <c r="BE354" i="19"/>
  <c r="BF354" i="19" s="1"/>
  <c r="BE355" i="19"/>
  <c r="BF355" i="19" s="1"/>
  <c r="BE356" i="19"/>
  <c r="BF356" i="19" s="1"/>
  <c r="BE357" i="19"/>
  <c r="BF357" i="19" s="1"/>
  <c r="BE358" i="19"/>
  <c r="BF358" i="19" s="1"/>
  <c r="BE359" i="19"/>
  <c r="BF359" i="19" s="1"/>
  <c r="BE360" i="19"/>
  <c r="BF360" i="19" s="1"/>
  <c r="BE361" i="19"/>
  <c r="BF361" i="19" s="1"/>
  <c r="BE362" i="19"/>
  <c r="BF362" i="19" s="1"/>
  <c r="BE363" i="19"/>
  <c r="BF363" i="19" s="1"/>
  <c r="BE364" i="19"/>
  <c r="BF364" i="19" s="1"/>
  <c r="BE365" i="19"/>
  <c r="BF365" i="19" s="1"/>
  <c r="BE366" i="19"/>
  <c r="BF366" i="19" s="1"/>
  <c r="BE367" i="19"/>
  <c r="BF367" i="19" s="1"/>
  <c r="BE368" i="19"/>
  <c r="BF368" i="19" s="1"/>
  <c r="BE369" i="19"/>
  <c r="BF369" i="19" s="1"/>
  <c r="BE370" i="19"/>
  <c r="BF370" i="19" s="1"/>
  <c r="BE371" i="19"/>
  <c r="BF371" i="19" s="1"/>
  <c r="BE372" i="19"/>
  <c r="BF372" i="19" s="1"/>
  <c r="BE373" i="19"/>
  <c r="BF373" i="19" s="1"/>
  <c r="BE374" i="19"/>
  <c r="BF374" i="19" s="1"/>
  <c r="BE375" i="19"/>
  <c r="BF375" i="19" s="1"/>
  <c r="BE376" i="19"/>
  <c r="BF376" i="19" s="1"/>
  <c r="BE377" i="19"/>
  <c r="BF377" i="19" s="1"/>
  <c r="BE378" i="19"/>
  <c r="BF378" i="19" s="1"/>
  <c r="BE379" i="19"/>
  <c r="BF379" i="19" s="1"/>
  <c r="BE380" i="19"/>
  <c r="BF380" i="19" s="1"/>
  <c r="BE381" i="19"/>
  <c r="BF381" i="19" s="1"/>
  <c r="BE382" i="19"/>
  <c r="BF382" i="19" s="1"/>
  <c r="BE383" i="19"/>
  <c r="BF383" i="19" s="1"/>
  <c r="BE384" i="19"/>
  <c r="BF384" i="19" s="1"/>
  <c r="BE385" i="19"/>
  <c r="BF385" i="19" s="1"/>
  <c r="BE386" i="19"/>
  <c r="BF386" i="19" s="1"/>
  <c r="BE387" i="19"/>
  <c r="BF387" i="19" s="1"/>
  <c r="BE388" i="19"/>
  <c r="BF388" i="19" s="1"/>
  <c r="BE389" i="19"/>
  <c r="BF389" i="19" s="1"/>
  <c r="BE390" i="19"/>
  <c r="BF390" i="19" s="1"/>
  <c r="BE391" i="19"/>
  <c r="BF391" i="19" s="1"/>
  <c r="BE392" i="19"/>
  <c r="BF392" i="19" s="1"/>
  <c r="BE393" i="19"/>
  <c r="BF393" i="19" s="1"/>
  <c r="BE394" i="19"/>
  <c r="BF394" i="19" s="1"/>
  <c r="BE395" i="19"/>
  <c r="BF395" i="19" s="1"/>
  <c r="BE396" i="19"/>
  <c r="BF396" i="19" s="1"/>
  <c r="BE397" i="19"/>
  <c r="BF397" i="19" s="1"/>
  <c r="BE398" i="19"/>
  <c r="BF398" i="19" s="1"/>
  <c r="BE399" i="19"/>
  <c r="BF399" i="19" s="1"/>
  <c r="BE400" i="19"/>
  <c r="BF400" i="19" s="1"/>
  <c r="BE401" i="19"/>
  <c r="BF401" i="19" s="1"/>
  <c r="BE402" i="19"/>
  <c r="BF402" i="19" s="1"/>
  <c r="BE403" i="19"/>
  <c r="BF403" i="19" s="1"/>
  <c r="BE404" i="19"/>
  <c r="BF404" i="19" s="1"/>
  <c r="BE405" i="19"/>
  <c r="BF405" i="19" s="1"/>
  <c r="BE406" i="19"/>
  <c r="BF406" i="19" s="1"/>
  <c r="BE407" i="19"/>
  <c r="BF407" i="19" s="1"/>
  <c r="BE408" i="19"/>
  <c r="BF408" i="19" s="1"/>
  <c r="BE409" i="19"/>
  <c r="BF409" i="19" s="1"/>
  <c r="BE410" i="19"/>
  <c r="BF410" i="19" s="1"/>
  <c r="BE411" i="19"/>
  <c r="BF411" i="19" s="1"/>
  <c r="BE412" i="19"/>
  <c r="BF412" i="19" s="1"/>
  <c r="BE413" i="19"/>
  <c r="BF413" i="19" s="1"/>
  <c r="BE414" i="19"/>
  <c r="BF414" i="19" s="1"/>
  <c r="BE415" i="19"/>
  <c r="BF415" i="19" s="1"/>
  <c r="BE416" i="19"/>
  <c r="BF416" i="19" s="1"/>
  <c r="BE417" i="19"/>
  <c r="BF417" i="19" s="1"/>
  <c r="BE418" i="19"/>
  <c r="BF418" i="19" s="1"/>
  <c r="BE419" i="19"/>
  <c r="BF419" i="19" s="1"/>
  <c r="BE420" i="19"/>
  <c r="BF420" i="19" s="1"/>
  <c r="BE421" i="19"/>
  <c r="BF421" i="19" s="1"/>
  <c r="BE422" i="19"/>
  <c r="BF422" i="19" s="1"/>
  <c r="BE423" i="19"/>
  <c r="BF423" i="19" s="1"/>
  <c r="BE424" i="19"/>
  <c r="BF424" i="19" s="1"/>
  <c r="BE425" i="19"/>
  <c r="BF425" i="19" s="1"/>
  <c r="BE426" i="19"/>
  <c r="BF426" i="19" s="1"/>
  <c r="BE427" i="19"/>
  <c r="BF427" i="19" s="1"/>
  <c r="BE428" i="19"/>
  <c r="BF428" i="19" s="1"/>
  <c r="BE429" i="19"/>
  <c r="BF429" i="19" s="1"/>
  <c r="BE430" i="19"/>
  <c r="BF430" i="19" s="1"/>
  <c r="BE431" i="19"/>
  <c r="BF431" i="19" s="1"/>
  <c r="BE432" i="19"/>
  <c r="BF432" i="19" s="1"/>
  <c r="BE433" i="19"/>
  <c r="BF433" i="19" s="1"/>
  <c r="BE434" i="19"/>
  <c r="BF434" i="19" s="1"/>
  <c r="BE435" i="19"/>
  <c r="BF435" i="19" s="1"/>
  <c r="BE436" i="19"/>
  <c r="BF436" i="19" s="1"/>
  <c r="BE437" i="19"/>
  <c r="BF437" i="19" s="1"/>
  <c r="BE438" i="19"/>
  <c r="BF438" i="19" s="1"/>
  <c r="BE439" i="19"/>
  <c r="BF439" i="19" s="1"/>
  <c r="BE440" i="19"/>
  <c r="BF440" i="19" s="1"/>
  <c r="BE441" i="19"/>
  <c r="BF441" i="19" s="1"/>
  <c r="BE442" i="19"/>
  <c r="BF442" i="19" s="1"/>
  <c r="BE443" i="19"/>
  <c r="BF443" i="19" s="1"/>
  <c r="BE444" i="19"/>
  <c r="BF444" i="19" s="1"/>
  <c r="BE445" i="19"/>
  <c r="BF445" i="19" s="1"/>
  <c r="BE446" i="19"/>
  <c r="BF446" i="19" s="1"/>
  <c r="BE447" i="19"/>
  <c r="BF447" i="19" s="1"/>
  <c r="BE448" i="19"/>
  <c r="BF448" i="19" s="1"/>
  <c r="BE449" i="19"/>
  <c r="BF449" i="19" s="1"/>
  <c r="BE450" i="19"/>
  <c r="BF450" i="19" s="1"/>
  <c r="BE451" i="19"/>
  <c r="BF451" i="19" s="1"/>
  <c r="BE452" i="19"/>
  <c r="BF452" i="19" s="1"/>
  <c r="BE453" i="19"/>
  <c r="BF453" i="19" s="1"/>
  <c r="BE259" i="19"/>
  <c r="BF259" i="19" s="1"/>
  <c r="BE313" i="19"/>
  <c r="BF313" i="19" s="1"/>
  <c r="BE456" i="19"/>
  <c r="BF456" i="19" s="1"/>
  <c r="BE457" i="19"/>
  <c r="BF457" i="19" s="1"/>
  <c r="BE458" i="19"/>
  <c r="BF458" i="19" s="1"/>
  <c r="BE459" i="19"/>
  <c r="BF459" i="19" s="1"/>
  <c r="BE460" i="19"/>
  <c r="BF460" i="19" s="1"/>
  <c r="BE461" i="19"/>
  <c r="BF461" i="19" s="1"/>
  <c r="BE462" i="19"/>
  <c r="BF462" i="19" s="1"/>
  <c r="BE463" i="19"/>
  <c r="BF463" i="19" s="1"/>
  <c r="BE464" i="19"/>
  <c r="BF464" i="19" s="1"/>
  <c r="BE465" i="19"/>
  <c r="BF465" i="19" s="1"/>
  <c r="BE466" i="19"/>
  <c r="BF466" i="19" s="1"/>
  <c r="BE467" i="19"/>
  <c r="BF467" i="19" s="1"/>
  <c r="BE468" i="19"/>
  <c r="BF468" i="19" s="1"/>
  <c r="BE469" i="19"/>
  <c r="BF469" i="19" s="1"/>
  <c r="BE470" i="19"/>
  <c r="BF470" i="19" s="1"/>
  <c r="BE471" i="19"/>
  <c r="BF471" i="19" s="1"/>
  <c r="BE472" i="19"/>
  <c r="BF472" i="19" s="1"/>
  <c r="BE473" i="19"/>
  <c r="BF473" i="19" s="1"/>
  <c r="BE474" i="19"/>
  <c r="BF474" i="19" s="1"/>
  <c r="BE475" i="19"/>
  <c r="BF475" i="19" s="1"/>
  <c r="BE476" i="19"/>
  <c r="BF476" i="19" s="1"/>
  <c r="BE477" i="19"/>
  <c r="BF477" i="19" s="1"/>
  <c r="BE478" i="19"/>
  <c r="BF478" i="19" s="1"/>
  <c r="BE479" i="19"/>
  <c r="BF479" i="19" s="1"/>
  <c r="BE480" i="19"/>
  <c r="BF480" i="19" s="1"/>
  <c r="BE481" i="19"/>
  <c r="BF481" i="19" s="1"/>
  <c r="BE482" i="19"/>
  <c r="BF482" i="19" s="1"/>
  <c r="BE483" i="19"/>
  <c r="BF483" i="19" s="1"/>
  <c r="BE484" i="19"/>
  <c r="BF484" i="19" s="1"/>
  <c r="BE485" i="19"/>
  <c r="BF485" i="19" s="1"/>
  <c r="BE486" i="19"/>
  <c r="BF486" i="19" s="1"/>
  <c r="BE487" i="19"/>
  <c r="BF487" i="19" s="1"/>
  <c r="BE488" i="19"/>
  <c r="BF488" i="19" s="1"/>
  <c r="BE489" i="19"/>
  <c r="BF489" i="19" s="1"/>
  <c r="BE490" i="19"/>
  <c r="BF490" i="19" s="1"/>
  <c r="BE491" i="19"/>
  <c r="BF491" i="19" s="1"/>
  <c r="BE492" i="19"/>
  <c r="BF492" i="19" s="1"/>
  <c r="BE493" i="19"/>
  <c r="BF493" i="19" s="1"/>
  <c r="BE494" i="19"/>
  <c r="BF494" i="19" s="1"/>
  <c r="BE495" i="19"/>
  <c r="BF495" i="19" s="1"/>
  <c r="BE496" i="19"/>
  <c r="BF496" i="19" s="1"/>
  <c r="BE497" i="19"/>
  <c r="BF497" i="19" s="1"/>
  <c r="BE498" i="19"/>
  <c r="BF498" i="19" s="1"/>
  <c r="BE499" i="19"/>
  <c r="BF499" i="19" s="1"/>
  <c r="BE500" i="19"/>
  <c r="BF500" i="19" s="1"/>
  <c r="BE501" i="19"/>
  <c r="BF501" i="19" s="1"/>
  <c r="BE502" i="19"/>
  <c r="BF502" i="19" s="1"/>
  <c r="BE503" i="19"/>
  <c r="BF503" i="19" s="1"/>
  <c r="BE504" i="19"/>
  <c r="BF504" i="19" s="1"/>
  <c r="BE505" i="19"/>
  <c r="BF505" i="19" s="1"/>
  <c r="BE506" i="19"/>
  <c r="BF506" i="19" s="1"/>
  <c r="BE507" i="19"/>
  <c r="BF507" i="19" s="1"/>
  <c r="BE508" i="19"/>
  <c r="BF508" i="19" s="1"/>
  <c r="BE509" i="19"/>
  <c r="BF509" i="19" s="1"/>
  <c r="BE510" i="19"/>
  <c r="BF510" i="19" s="1"/>
  <c r="BE511" i="19"/>
  <c r="BF511" i="19" s="1"/>
  <c r="BE512" i="19"/>
  <c r="BF512" i="19" s="1"/>
  <c r="BE513" i="19"/>
  <c r="BF513" i="19" s="1"/>
  <c r="BE514" i="19"/>
  <c r="BF514" i="19" s="1"/>
  <c r="BE515" i="19"/>
  <c r="BF515" i="19" s="1"/>
  <c r="BE516" i="19"/>
  <c r="BF516" i="19" s="1"/>
  <c r="BE517" i="19"/>
  <c r="BF517" i="19" s="1"/>
  <c r="BE518" i="19"/>
  <c r="BF518" i="19" s="1"/>
  <c r="BE519" i="19"/>
  <c r="BF519" i="19" s="1"/>
  <c r="BE520" i="19"/>
  <c r="BF520" i="19" s="1"/>
  <c r="BE521" i="19"/>
  <c r="BF521" i="19" s="1"/>
  <c r="BE522" i="19"/>
  <c r="BF522" i="19" s="1"/>
  <c r="BE523" i="19"/>
  <c r="BF523" i="19" s="1"/>
  <c r="BE524" i="19"/>
  <c r="BF524" i="19" s="1"/>
  <c r="BE525" i="19"/>
  <c r="BF525" i="19" s="1"/>
  <c r="BE526" i="19"/>
  <c r="BF526" i="19" s="1"/>
  <c r="BE527" i="19"/>
  <c r="BF527" i="19" s="1"/>
  <c r="BE528" i="19"/>
  <c r="BF528" i="19" s="1"/>
  <c r="BE529" i="19"/>
  <c r="BF529" i="19" s="1"/>
  <c r="BE530" i="19"/>
  <c r="BF530" i="19" s="1"/>
  <c r="BE531" i="19"/>
  <c r="BF531" i="19" s="1"/>
  <c r="BE532" i="19"/>
  <c r="BF532" i="19" s="1"/>
  <c r="BE533" i="19"/>
  <c r="BF533" i="19" s="1"/>
  <c r="BE534" i="19"/>
  <c r="BF534" i="19" s="1"/>
  <c r="BE535" i="19"/>
  <c r="BF535" i="19" s="1"/>
  <c r="BE536" i="19"/>
  <c r="BF536" i="19" s="1"/>
  <c r="BE537" i="19"/>
  <c r="BF537" i="19" s="1"/>
  <c r="BE538" i="19"/>
  <c r="BF538" i="19" s="1"/>
  <c r="BE755" i="19"/>
  <c r="BF755" i="19" s="1"/>
  <c r="BE540" i="19"/>
  <c r="BF540" i="19" s="1"/>
  <c r="BE541" i="19"/>
  <c r="BF541" i="19" s="1"/>
  <c r="BE542" i="19"/>
  <c r="BF542" i="19" s="1"/>
  <c r="BE543" i="19"/>
  <c r="BF543" i="19" s="1"/>
  <c r="BE544" i="19"/>
  <c r="BF544" i="19" s="1"/>
  <c r="BE545" i="19"/>
  <c r="BF545" i="19" s="1"/>
  <c r="BE546" i="19"/>
  <c r="BF546" i="19" s="1"/>
  <c r="BE547" i="19"/>
  <c r="BF547" i="19" s="1"/>
  <c r="BE548" i="19"/>
  <c r="BF548" i="19" s="1"/>
  <c r="BE549" i="19"/>
  <c r="BF549" i="19" s="1"/>
  <c r="BE550" i="19"/>
  <c r="BF550" i="19" s="1"/>
  <c r="BE551" i="19"/>
  <c r="BF551" i="19" s="1"/>
  <c r="BE552" i="19"/>
  <c r="BF552" i="19" s="1"/>
  <c r="BE553" i="19"/>
  <c r="BF553" i="19" s="1"/>
  <c r="BE554" i="19"/>
  <c r="BF554" i="19" s="1"/>
  <c r="BE555" i="19"/>
  <c r="BF555" i="19" s="1"/>
  <c r="BE556" i="19"/>
  <c r="BF556" i="19" s="1"/>
  <c r="BE557" i="19"/>
  <c r="BF557" i="19" s="1"/>
  <c r="BE558" i="19"/>
  <c r="BF558" i="19" s="1"/>
  <c r="BE559" i="19"/>
  <c r="BF559" i="19" s="1"/>
  <c r="BE560" i="19"/>
  <c r="BF560" i="19" s="1"/>
  <c r="BE561" i="19"/>
  <c r="BF561" i="19" s="1"/>
  <c r="BE562" i="19"/>
  <c r="BF562" i="19" s="1"/>
  <c r="BE563" i="19"/>
  <c r="BF563" i="19" s="1"/>
  <c r="BE564" i="19"/>
  <c r="BF564" i="19" s="1"/>
  <c r="BE565" i="19"/>
  <c r="BF565" i="19" s="1"/>
  <c r="BE566" i="19"/>
  <c r="BF566" i="19" s="1"/>
  <c r="BE567" i="19"/>
  <c r="BF567" i="19" s="1"/>
  <c r="BE568" i="19"/>
  <c r="BF568" i="19" s="1"/>
  <c r="BE569" i="19"/>
  <c r="BF569" i="19" s="1"/>
  <c r="BE570" i="19"/>
  <c r="BF570" i="19" s="1"/>
  <c r="BE571" i="19"/>
  <c r="BF571" i="19" s="1"/>
  <c r="BE572" i="19"/>
  <c r="BF572" i="19" s="1"/>
  <c r="BE573" i="19"/>
  <c r="BF573" i="19" s="1"/>
  <c r="BE574" i="19"/>
  <c r="BF574" i="19" s="1"/>
  <c r="BE575" i="19"/>
  <c r="BF575" i="19" s="1"/>
  <c r="BE576" i="19"/>
  <c r="BF576" i="19" s="1"/>
  <c r="BE577" i="19"/>
  <c r="BF577" i="19" s="1"/>
  <c r="BE578" i="19"/>
  <c r="BF578" i="19" s="1"/>
  <c r="BE579" i="19"/>
  <c r="BF579" i="19" s="1"/>
  <c r="BE580" i="19"/>
  <c r="BF580" i="19" s="1"/>
  <c r="BE581" i="19"/>
  <c r="BF581" i="19" s="1"/>
  <c r="BE582" i="19"/>
  <c r="BF582" i="19" s="1"/>
  <c r="BE583" i="19"/>
  <c r="BF583" i="19" s="1"/>
  <c r="BE584" i="19"/>
  <c r="BF584" i="19" s="1"/>
  <c r="BE585" i="19"/>
  <c r="BF585" i="19" s="1"/>
  <c r="BE586" i="19"/>
  <c r="BF586" i="19" s="1"/>
  <c r="BE587" i="19"/>
  <c r="BF587" i="19" s="1"/>
  <c r="BE588" i="19"/>
  <c r="BF588" i="19" s="1"/>
  <c r="BE589" i="19"/>
  <c r="BF589" i="19" s="1"/>
  <c r="BE590" i="19"/>
  <c r="BF590" i="19" s="1"/>
  <c r="BE591" i="19"/>
  <c r="BF591" i="19" s="1"/>
  <c r="BE592" i="19"/>
  <c r="BF592" i="19" s="1"/>
  <c r="BE593" i="19"/>
  <c r="BF593" i="19" s="1"/>
  <c r="BE594" i="19"/>
  <c r="BF594" i="19" s="1"/>
  <c r="BE595" i="19"/>
  <c r="BF595" i="19" s="1"/>
  <c r="BE596" i="19"/>
  <c r="BF596" i="19" s="1"/>
  <c r="BE597" i="19"/>
  <c r="BF597" i="19" s="1"/>
  <c r="BE598" i="19"/>
  <c r="BF598" i="19" s="1"/>
  <c r="BE599" i="19"/>
  <c r="BF599" i="19" s="1"/>
  <c r="BE600" i="19"/>
  <c r="BF600" i="19" s="1"/>
  <c r="BE601" i="19"/>
  <c r="BF601" i="19" s="1"/>
  <c r="BE602" i="19"/>
  <c r="BF602" i="19" s="1"/>
  <c r="BE603" i="19"/>
  <c r="BF603" i="19" s="1"/>
  <c r="BE604" i="19"/>
  <c r="BF604" i="19" s="1"/>
  <c r="BE605" i="19"/>
  <c r="BF605" i="19" s="1"/>
  <c r="BE606" i="19"/>
  <c r="BF606" i="19" s="1"/>
  <c r="BE607" i="19"/>
  <c r="BF607" i="19" s="1"/>
  <c r="BE608" i="19"/>
  <c r="BF608" i="19" s="1"/>
  <c r="BE609" i="19"/>
  <c r="BF609" i="19" s="1"/>
  <c r="BE610" i="19"/>
  <c r="BF610" i="19" s="1"/>
  <c r="BE611" i="19"/>
  <c r="BF611" i="19" s="1"/>
  <c r="BE612" i="19"/>
  <c r="BF612" i="19" s="1"/>
  <c r="BE613" i="19"/>
  <c r="BF613" i="19" s="1"/>
  <c r="BE614" i="19"/>
  <c r="BF614" i="19" s="1"/>
  <c r="BE615" i="19"/>
  <c r="BF615" i="19" s="1"/>
  <c r="BE616" i="19"/>
  <c r="BF616" i="19" s="1"/>
  <c r="BE617" i="19"/>
  <c r="BF617" i="19" s="1"/>
  <c r="BE618" i="19"/>
  <c r="BF618" i="19" s="1"/>
  <c r="BE619" i="19"/>
  <c r="BF619" i="19" s="1"/>
  <c r="BE620" i="19"/>
  <c r="BF620" i="19" s="1"/>
  <c r="BE621" i="19"/>
  <c r="BF621" i="19" s="1"/>
  <c r="BE622" i="19"/>
  <c r="BF622" i="19" s="1"/>
  <c r="BE623" i="19"/>
  <c r="BF623" i="19" s="1"/>
  <c r="BE624" i="19"/>
  <c r="BF624" i="19" s="1"/>
  <c r="BE625" i="19"/>
  <c r="BF625" i="19" s="1"/>
  <c r="BE626" i="19"/>
  <c r="BF626" i="19" s="1"/>
  <c r="BE627" i="19"/>
  <c r="BF627" i="19" s="1"/>
  <c r="BE628" i="19"/>
  <c r="BF628" i="19" s="1"/>
  <c r="BE629" i="19"/>
  <c r="BF629" i="19" s="1"/>
  <c r="BE630" i="19"/>
  <c r="BF630" i="19" s="1"/>
  <c r="BE631" i="19"/>
  <c r="BF631" i="19" s="1"/>
  <c r="BE632" i="19"/>
  <c r="BF632" i="19" s="1"/>
  <c r="BE633" i="19"/>
  <c r="BF633" i="19" s="1"/>
  <c r="BE634" i="19"/>
  <c r="BF634" i="19" s="1"/>
  <c r="BE635" i="19"/>
  <c r="BF635" i="19" s="1"/>
  <c r="BE636" i="19"/>
  <c r="BF636" i="19" s="1"/>
  <c r="BE637" i="19"/>
  <c r="BF637" i="19" s="1"/>
  <c r="BE638" i="19"/>
  <c r="BF638" i="19" s="1"/>
  <c r="BE639" i="19"/>
  <c r="BF639" i="19" s="1"/>
  <c r="BE640" i="19"/>
  <c r="BF640" i="19" s="1"/>
  <c r="BE641" i="19"/>
  <c r="BF641" i="19" s="1"/>
  <c r="BE642" i="19"/>
  <c r="BF642" i="19" s="1"/>
  <c r="BE643" i="19"/>
  <c r="BF643" i="19" s="1"/>
  <c r="BE644" i="19"/>
  <c r="BF644" i="19" s="1"/>
  <c r="BE645" i="19"/>
  <c r="BF645" i="19" s="1"/>
  <c r="BE646" i="19"/>
  <c r="BF646" i="19" s="1"/>
  <c r="BE647" i="19"/>
  <c r="BF647" i="19" s="1"/>
  <c r="BE648" i="19"/>
  <c r="BF648" i="19" s="1"/>
  <c r="BE649" i="19"/>
  <c r="BF649" i="19" s="1"/>
  <c r="BE650" i="19"/>
  <c r="BF650" i="19" s="1"/>
  <c r="BE651" i="19"/>
  <c r="BF651" i="19" s="1"/>
  <c r="BE652" i="19"/>
  <c r="BF652" i="19" s="1"/>
  <c r="BE653" i="19"/>
  <c r="BF653" i="19" s="1"/>
  <c r="BE654" i="19"/>
  <c r="BF654" i="19" s="1"/>
  <c r="BE655" i="19"/>
  <c r="BF655" i="19" s="1"/>
  <c r="BE656" i="19"/>
  <c r="BF656" i="19" s="1"/>
  <c r="BE657" i="19"/>
  <c r="BF657" i="19" s="1"/>
  <c r="BE658" i="19"/>
  <c r="BF658" i="19" s="1"/>
  <c r="BE659" i="19"/>
  <c r="BF659" i="19" s="1"/>
  <c r="BE660" i="19"/>
  <c r="BF660" i="19" s="1"/>
  <c r="BE661" i="19"/>
  <c r="BF661" i="19" s="1"/>
  <c r="BE662" i="19"/>
  <c r="BF662" i="19" s="1"/>
  <c r="BE663" i="19"/>
  <c r="BF663" i="19" s="1"/>
  <c r="BE664" i="19"/>
  <c r="BF664" i="19" s="1"/>
  <c r="BE665" i="19"/>
  <c r="BF665" i="19" s="1"/>
  <c r="BE666" i="19"/>
  <c r="BF666" i="19" s="1"/>
  <c r="BE667" i="19"/>
  <c r="BF667" i="19" s="1"/>
  <c r="BE668" i="19"/>
  <c r="BF668" i="19" s="1"/>
  <c r="BE669" i="19"/>
  <c r="BF669" i="19" s="1"/>
  <c r="BE670" i="19"/>
  <c r="BF670" i="19" s="1"/>
  <c r="BE671" i="19"/>
  <c r="BF671" i="19" s="1"/>
  <c r="BE672" i="19"/>
  <c r="BF672" i="19" s="1"/>
  <c r="BE673" i="19"/>
  <c r="BF673" i="19" s="1"/>
  <c r="BE674" i="19"/>
  <c r="BF674" i="19" s="1"/>
  <c r="BE675" i="19"/>
  <c r="BF675" i="19" s="1"/>
  <c r="BE676" i="19"/>
  <c r="BF676" i="19" s="1"/>
  <c r="BE677" i="19"/>
  <c r="BF677" i="19" s="1"/>
  <c r="BE678" i="19"/>
  <c r="BF678" i="19" s="1"/>
  <c r="BE679" i="19"/>
  <c r="BF679" i="19" s="1"/>
  <c r="BE680" i="19"/>
  <c r="BF680" i="19" s="1"/>
  <c r="BE681" i="19"/>
  <c r="BF681" i="19" s="1"/>
  <c r="BE682" i="19"/>
  <c r="BF682" i="19" s="1"/>
  <c r="BE683" i="19"/>
  <c r="BF683" i="19" s="1"/>
  <c r="BE684" i="19"/>
  <c r="BF684" i="19" s="1"/>
  <c r="BE685" i="19"/>
  <c r="BF685" i="19" s="1"/>
  <c r="BE686" i="19"/>
  <c r="BF686" i="19" s="1"/>
  <c r="BE687" i="19"/>
  <c r="BF687" i="19" s="1"/>
  <c r="BE688" i="19"/>
  <c r="BF688" i="19" s="1"/>
  <c r="BE689" i="19"/>
  <c r="BF689" i="19" s="1"/>
  <c r="BE690" i="19"/>
  <c r="BF690" i="19" s="1"/>
  <c r="BE691" i="19"/>
  <c r="BF691" i="19" s="1"/>
  <c r="BE692" i="19"/>
  <c r="BF692" i="19" s="1"/>
  <c r="BE693" i="19"/>
  <c r="BF693" i="19" s="1"/>
  <c r="BE694" i="19"/>
  <c r="BF694" i="19" s="1"/>
  <c r="BE695" i="19"/>
  <c r="BF695" i="19" s="1"/>
  <c r="BE696" i="19"/>
  <c r="BF696" i="19" s="1"/>
  <c r="BE697" i="19"/>
  <c r="BF697" i="19" s="1"/>
  <c r="BE698" i="19"/>
  <c r="BF698" i="19" s="1"/>
  <c r="BE699" i="19"/>
  <c r="BF699" i="19" s="1"/>
  <c r="BE700" i="19"/>
  <c r="BF700" i="19" s="1"/>
  <c r="BE701" i="19"/>
  <c r="BF701" i="19" s="1"/>
  <c r="BE702" i="19"/>
  <c r="BF702" i="19" s="1"/>
  <c r="BE703" i="19"/>
  <c r="BF703" i="19" s="1"/>
  <c r="BE704" i="19"/>
  <c r="BF704" i="19" s="1"/>
  <c r="BE705" i="19"/>
  <c r="BF705" i="19" s="1"/>
  <c r="BE706" i="19"/>
  <c r="BF706" i="19" s="1"/>
  <c r="BE707" i="19"/>
  <c r="BF707" i="19" s="1"/>
  <c r="BE708" i="19"/>
  <c r="BF708" i="19" s="1"/>
  <c r="BE709" i="19"/>
  <c r="BF709" i="19" s="1"/>
  <c r="BE710" i="19"/>
  <c r="BF710" i="19" s="1"/>
  <c r="BE711" i="19"/>
  <c r="BF711" i="19" s="1"/>
  <c r="BE712" i="19"/>
  <c r="BF712" i="19" s="1"/>
  <c r="BE713" i="19"/>
  <c r="BF713" i="19" s="1"/>
  <c r="BE714" i="19"/>
  <c r="BF714" i="19" s="1"/>
  <c r="BE715" i="19"/>
  <c r="BF715" i="19" s="1"/>
  <c r="BE716" i="19"/>
  <c r="BF716" i="19" s="1"/>
  <c r="BE717" i="19"/>
  <c r="BF717" i="19" s="1"/>
  <c r="BE718" i="19"/>
  <c r="BF718" i="19" s="1"/>
  <c r="BE719" i="19"/>
  <c r="BF719" i="19" s="1"/>
  <c r="BE720" i="19"/>
  <c r="BF720" i="19" s="1"/>
  <c r="BE721" i="19"/>
  <c r="BF721" i="19" s="1"/>
  <c r="BE722" i="19"/>
  <c r="BF722" i="19" s="1"/>
  <c r="BE723" i="19"/>
  <c r="BF723" i="19" s="1"/>
  <c r="BE724" i="19"/>
  <c r="BF724" i="19" s="1"/>
  <c r="BE725" i="19"/>
  <c r="BF725" i="19" s="1"/>
  <c r="BE726" i="19"/>
  <c r="BF726" i="19" s="1"/>
  <c r="BE727" i="19"/>
  <c r="BF727" i="19" s="1"/>
  <c r="BE728" i="19"/>
  <c r="BF728" i="19" s="1"/>
  <c r="BE729" i="19"/>
  <c r="BF729" i="19" s="1"/>
  <c r="BE730" i="19"/>
  <c r="BF730" i="19" s="1"/>
  <c r="BE731" i="19"/>
  <c r="BF731" i="19" s="1"/>
  <c r="BE732" i="19"/>
  <c r="BF732" i="19" s="1"/>
  <c r="BE733" i="19"/>
  <c r="BF733" i="19" s="1"/>
  <c r="BE734" i="19"/>
  <c r="BF734" i="19" s="1"/>
  <c r="BE735" i="19"/>
  <c r="BF735" i="19" s="1"/>
  <c r="BE736" i="19"/>
  <c r="BF736" i="19" s="1"/>
  <c r="BE737" i="19"/>
  <c r="BF737" i="19" s="1"/>
  <c r="BE738" i="19"/>
  <c r="BF738" i="19" s="1"/>
  <c r="BE739" i="19"/>
  <c r="BF739" i="19" s="1"/>
  <c r="BE740" i="19"/>
  <c r="BF740" i="19" s="1"/>
  <c r="BE741" i="19"/>
  <c r="BF741" i="19" s="1"/>
  <c r="BE742" i="19"/>
  <c r="BF742" i="19" s="1"/>
  <c r="BE743" i="19"/>
  <c r="BF743" i="19" s="1"/>
  <c r="BE744" i="19"/>
  <c r="BF744" i="19" s="1"/>
  <c r="BE745" i="19"/>
  <c r="BF745" i="19" s="1"/>
  <c r="BE746" i="19"/>
  <c r="BF746" i="19" s="1"/>
  <c r="BE747" i="19"/>
  <c r="BF747" i="19" s="1"/>
  <c r="BE748" i="19"/>
  <c r="BF748" i="19" s="1"/>
  <c r="BE749" i="19"/>
  <c r="BF749" i="19" s="1"/>
  <c r="BE750" i="19"/>
  <c r="BF750" i="19" s="1"/>
  <c r="BE751" i="19"/>
  <c r="BF751" i="19" s="1"/>
  <c r="BE752" i="19"/>
  <c r="BF752" i="19" s="1"/>
  <c r="BE753" i="19"/>
  <c r="BF753" i="19" s="1"/>
  <c r="BE754" i="19"/>
  <c r="BF754" i="19" s="1"/>
  <c r="BE455" i="19"/>
  <c r="BF455" i="19" s="1"/>
  <c r="BE756" i="19"/>
  <c r="BF756" i="19" s="1"/>
  <c r="BE757" i="19"/>
  <c r="BF757" i="19" s="1"/>
  <c r="BE758" i="19"/>
  <c r="BF758" i="19" s="1"/>
  <c r="BE759" i="19"/>
  <c r="BF759" i="19" s="1"/>
  <c r="BE760" i="19"/>
  <c r="BF760" i="19" s="1"/>
  <c r="BE761" i="19"/>
  <c r="BF761" i="19" s="1"/>
  <c r="BE762" i="19"/>
  <c r="BF762" i="19" s="1"/>
  <c r="BE763" i="19"/>
  <c r="BF763" i="19" s="1"/>
  <c r="BE764" i="19"/>
  <c r="BF764" i="19" s="1"/>
  <c r="BE765" i="19"/>
  <c r="BF765" i="19" s="1"/>
  <c r="BE766" i="19"/>
  <c r="BF766" i="19" s="1"/>
  <c r="BE767" i="19"/>
  <c r="BF767" i="19" s="1"/>
  <c r="BE768" i="19"/>
  <c r="BF768" i="19" s="1"/>
  <c r="BE769" i="19"/>
  <c r="BF769" i="19" s="1"/>
  <c r="BE770" i="19"/>
  <c r="BF770" i="19" s="1"/>
  <c r="BE771" i="19"/>
  <c r="BF771" i="19" s="1"/>
  <c r="BE772" i="19"/>
  <c r="BF772" i="19" s="1"/>
  <c r="BE773" i="19"/>
  <c r="BF773" i="19" s="1"/>
  <c r="BE774" i="19"/>
  <c r="BF774" i="19" s="1"/>
  <c r="BE775" i="19"/>
  <c r="BF775" i="19" s="1"/>
  <c r="BE776" i="19"/>
  <c r="BF776" i="19" s="1"/>
  <c r="BE777" i="19"/>
  <c r="BF777" i="19" s="1"/>
  <c r="BE778" i="19"/>
  <c r="BF778" i="19" s="1"/>
  <c r="BE779" i="19"/>
  <c r="BF779" i="19" s="1"/>
  <c r="BE780" i="19"/>
  <c r="BF780" i="19" s="1"/>
  <c r="BE781" i="19"/>
  <c r="BF781" i="19" s="1"/>
  <c r="BE782" i="19"/>
  <c r="BF782" i="19" s="1"/>
  <c r="BE783" i="19"/>
  <c r="BF783" i="19" s="1"/>
  <c r="BE784" i="19"/>
  <c r="BF784" i="19" s="1"/>
  <c r="BE785" i="19"/>
  <c r="BF785" i="19" s="1"/>
  <c r="BE786" i="19"/>
  <c r="BF786" i="19" s="1"/>
  <c r="BE787" i="19"/>
  <c r="BF787" i="19" s="1"/>
  <c r="BE788" i="19"/>
  <c r="BF788" i="19" s="1"/>
  <c r="BE789" i="19"/>
  <c r="BF789" i="19" s="1"/>
  <c r="BE790" i="19"/>
  <c r="BF790" i="19" s="1"/>
  <c r="BE791" i="19"/>
  <c r="BF791" i="19" s="1"/>
  <c r="BE792" i="19"/>
  <c r="BF792" i="19" s="1"/>
  <c r="BE793" i="19"/>
  <c r="BF793" i="19" s="1"/>
  <c r="BE794" i="19"/>
  <c r="BF794" i="19" s="1"/>
  <c r="BE795" i="19"/>
  <c r="BF795" i="19" s="1"/>
  <c r="BE796" i="19"/>
  <c r="BF796" i="19" s="1"/>
  <c r="BE797" i="19"/>
  <c r="BF797" i="19" s="1"/>
  <c r="BE798" i="19"/>
  <c r="BF798" i="19" s="1"/>
  <c r="BE799" i="19"/>
  <c r="BF799" i="19" s="1"/>
  <c r="BE800" i="19"/>
  <c r="BF800" i="19" s="1"/>
  <c r="BE801" i="19"/>
  <c r="BF801" i="19" s="1"/>
  <c r="BE802" i="19"/>
  <c r="BF802" i="19" s="1"/>
  <c r="BE803" i="19"/>
  <c r="BF803" i="19" s="1"/>
  <c r="BE804" i="19"/>
  <c r="BF804" i="19" s="1"/>
  <c r="BE805" i="19"/>
  <c r="BF805" i="19" s="1"/>
  <c r="BE806" i="19"/>
  <c r="BF806" i="19" s="1"/>
  <c r="BE807" i="19"/>
  <c r="BF807" i="19" s="1"/>
  <c r="BE808" i="19"/>
  <c r="BF808" i="19" s="1"/>
  <c r="BE809" i="19"/>
  <c r="BF809" i="19" s="1"/>
  <c r="BE810" i="19"/>
  <c r="BF810" i="19" s="1"/>
  <c r="BE811" i="19"/>
  <c r="BF811" i="19" s="1"/>
  <c r="BE812" i="19"/>
  <c r="BF812" i="19" s="1"/>
  <c r="BE813" i="19"/>
  <c r="BF813" i="19" s="1"/>
  <c r="BE814" i="19"/>
  <c r="BF814" i="19" s="1"/>
  <c r="BE815" i="19"/>
  <c r="BF815" i="19" s="1"/>
  <c r="BE816" i="19"/>
  <c r="BF816" i="19" s="1"/>
  <c r="BE817" i="19"/>
  <c r="BF817" i="19" s="1"/>
  <c r="BE818" i="19"/>
  <c r="BF818" i="19" s="1"/>
  <c r="BE819" i="19"/>
  <c r="BF819" i="19" s="1"/>
  <c r="BE820" i="19"/>
  <c r="BF820" i="19" s="1"/>
  <c r="BE821" i="19"/>
  <c r="BF821" i="19" s="1"/>
  <c r="BE822" i="19"/>
  <c r="BF822" i="19" s="1"/>
  <c r="BE823" i="19"/>
  <c r="BF823" i="19" s="1"/>
  <c r="BE824" i="19"/>
  <c r="BF824" i="19" s="1"/>
  <c r="BE825" i="19"/>
  <c r="BF825" i="19" s="1"/>
  <c r="BE826" i="19"/>
  <c r="BF826" i="19" s="1"/>
  <c r="BE827" i="19"/>
  <c r="BF827" i="19" s="1"/>
  <c r="BE828" i="19"/>
  <c r="BF828" i="19" s="1"/>
  <c r="BE829" i="19"/>
  <c r="BF829" i="19" s="1"/>
  <c r="BE830" i="19"/>
  <c r="BF830" i="19" s="1"/>
  <c r="BE831" i="19"/>
  <c r="BF831" i="19" s="1"/>
  <c r="BE832" i="19"/>
  <c r="BF832" i="19" s="1"/>
  <c r="BE833" i="19"/>
  <c r="BF833" i="19" s="1"/>
  <c r="BE834" i="19"/>
  <c r="BF834" i="19" s="1"/>
  <c r="BE835" i="19"/>
  <c r="BF835" i="19" s="1"/>
  <c r="BE836" i="19"/>
  <c r="BF836" i="19" s="1"/>
  <c r="BE837" i="19"/>
  <c r="BF837" i="19" s="1"/>
  <c r="BE838" i="19"/>
  <c r="BF838" i="19" s="1"/>
  <c r="BE839" i="19"/>
  <c r="BF839" i="19" s="1"/>
  <c r="BE840" i="19"/>
  <c r="BF840" i="19" s="1"/>
  <c r="BE841" i="19"/>
  <c r="BF841" i="19" s="1"/>
  <c r="BE842" i="19"/>
  <c r="BF842" i="19" s="1"/>
  <c r="BE843" i="19"/>
  <c r="BF843" i="19" s="1"/>
  <c r="BE844" i="19"/>
  <c r="BF844" i="19" s="1"/>
  <c r="BE845" i="19"/>
  <c r="BF845" i="19" s="1"/>
  <c r="BE846" i="19"/>
  <c r="BF846" i="19" s="1"/>
  <c r="BE847" i="19"/>
  <c r="BF847" i="19" s="1"/>
  <c r="BE848" i="19"/>
  <c r="BF848" i="19" s="1"/>
  <c r="BE849" i="19"/>
  <c r="BF849" i="19" s="1"/>
  <c r="BE850" i="19"/>
  <c r="BF850" i="19" s="1"/>
  <c r="BE851" i="19"/>
  <c r="BF851" i="19" s="1"/>
  <c r="BE852" i="19"/>
  <c r="BF852" i="19" s="1"/>
  <c r="BE853" i="19"/>
  <c r="BF853" i="19" s="1"/>
  <c r="BE854" i="19"/>
  <c r="BF854" i="19" s="1"/>
  <c r="BE855" i="19"/>
  <c r="BF855" i="19" s="1"/>
  <c r="BE856" i="19"/>
  <c r="BF856" i="19" s="1"/>
  <c r="BE857" i="19"/>
  <c r="BF857" i="19" s="1"/>
  <c r="BE858" i="19"/>
  <c r="BF858" i="19" s="1"/>
  <c r="BE859" i="19"/>
  <c r="BF859" i="19" s="1"/>
  <c r="BE860" i="19"/>
  <c r="BF860" i="19" s="1"/>
  <c r="BE861" i="19"/>
  <c r="BF861" i="19" s="1"/>
  <c r="BE862" i="19"/>
  <c r="BF862" i="19" s="1"/>
  <c r="BE863" i="19"/>
  <c r="BF863" i="19" s="1"/>
  <c r="BE864" i="19"/>
  <c r="BF864" i="19" s="1"/>
  <c r="BE865" i="19"/>
  <c r="BF865" i="19" s="1"/>
  <c r="BE866" i="19"/>
  <c r="BF866" i="19" s="1"/>
  <c r="BE867" i="19"/>
  <c r="BF867" i="19" s="1"/>
  <c r="BE868" i="19"/>
  <c r="BF868" i="19" s="1"/>
  <c r="BE869" i="19"/>
  <c r="BF869" i="19" s="1"/>
  <c r="BE870" i="19"/>
  <c r="BF870" i="19" s="1"/>
  <c r="BE871" i="19"/>
  <c r="BF871" i="19" s="1"/>
  <c r="BE872" i="19"/>
  <c r="BF872" i="19" s="1"/>
  <c r="BE873" i="19"/>
  <c r="BF873" i="19" s="1"/>
  <c r="BE874" i="19"/>
  <c r="BF874" i="19" s="1"/>
  <c r="BE875" i="19"/>
  <c r="BF875" i="19" s="1"/>
  <c r="BE876" i="19"/>
  <c r="BF876" i="19" s="1"/>
  <c r="BE877" i="19"/>
  <c r="BF877" i="19" s="1"/>
  <c r="BE878" i="19"/>
  <c r="BF878" i="19" s="1"/>
  <c r="BE879" i="19"/>
  <c r="BF879" i="19" s="1"/>
  <c r="BE880" i="19"/>
  <c r="BF880" i="19" s="1"/>
  <c r="BE881" i="19"/>
  <c r="BF881" i="19" s="1"/>
  <c r="BE882" i="19"/>
  <c r="BF882" i="19" s="1"/>
  <c r="BE883" i="19"/>
  <c r="BF883" i="19" s="1"/>
  <c r="BE884" i="19"/>
  <c r="BF884" i="19" s="1"/>
  <c r="BE885" i="19"/>
  <c r="BF885" i="19" s="1"/>
  <c r="BE886" i="19"/>
  <c r="BF886" i="19" s="1"/>
  <c r="BE887" i="19"/>
  <c r="BF887" i="19" s="1"/>
  <c r="BE888" i="19"/>
  <c r="BF888" i="19" s="1"/>
  <c r="BE889" i="19"/>
  <c r="BF889" i="19" s="1"/>
  <c r="BE890" i="19"/>
  <c r="BF890" i="19" s="1"/>
  <c r="BE891" i="19"/>
  <c r="BF891" i="19" s="1"/>
  <c r="BE892" i="19"/>
  <c r="BF892" i="19" s="1"/>
  <c r="BE893" i="19"/>
  <c r="BF893" i="19" s="1"/>
  <c r="BE894" i="19"/>
  <c r="BF894" i="19" s="1"/>
  <c r="BE895" i="19"/>
  <c r="BF895" i="19" s="1"/>
  <c r="BE896" i="19"/>
  <c r="BF896" i="19" s="1"/>
  <c r="BE897" i="19"/>
  <c r="BF897" i="19" s="1"/>
  <c r="BE898" i="19"/>
  <c r="BF898" i="19" s="1"/>
  <c r="BE899" i="19"/>
  <c r="BF899" i="19" s="1"/>
  <c r="BE900" i="19"/>
  <c r="BF900" i="19" s="1"/>
  <c r="BE901" i="19"/>
  <c r="BF901" i="19" s="1"/>
  <c r="BE902" i="19"/>
  <c r="BF902" i="19" s="1"/>
  <c r="BE903" i="19"/>
  <c r="BF903" i="19" s="1"/>
  <c r="BE904" i="19"/>
  <c r="BF904" i="19" s="1"/>
  <c r="BE905" i="19"/>
  <c r="BF905" i="19" s="1"/>
  <c r="BE906" i="19"/>
  <c r="BF906" i="19" s="1"/>
  <c r="BE907" i="19"/>
  <c r="BF907" i="19" s="1"/>
  <c r="BE908" i="19"/>
  <c r="BF908" i="19" s="1"/>
  <c r="BE909" i="19"/>
  <c r="BF909" i="19" s="1"/>
  <c r="BE910" i="19"/>
  <c r="BF910" i="19" s="1"/>
  <c r="BE911" i="19"/>
  <c r="BF911" i="19" s="1"/>
  <c r="BE912" i="19"/>
  <c r="BF912" i="19" s="1"/>
  <c r="BE913" i="19"/>
  <c r="BF913" i="19" s="1"/>
  <c r="BE914" i="19"/>
  <c r="BF914" i="19" s="1"/>
  <c r="BE915" i="19"/>
  <c r="BF915" i="19" s="1"/>
  <c r="BE916" i="19"/>
  <c r="BF916" i="19" s="1"/>
  <c r="BE917" i="19"/>
  <c r="BF917" i="19" s="1"/>
  <c r="BE918" i="19"/>
  <c r="BF918" i="19" s="1"/>
  <c r="BE919" i="19"/>
  <c r="BF919" i="19" s="1"/>
  <c r="BE920" i="19"/>
  <c r="BF920" i="19" s="1"/>
  <c r="BE921" i="19"/>
  <c r="BF921" i="19" s="1"/>
  <c r="BE922" i="19"/>
  <c r="BF922" i="19" s="1"/>
  <c r="BE923" i="19"/>
  <c r="BF923" i="19" s="1"/>
  <c r="BE924" i="19"/>
  <c r="BF924" i="19" s="1"/>
  <c r="BE925" i="19"/>
  <c r="BF925" i="19" s="1"/>
  <c r="BE926" i="19"/>
  <c r="BF926" i="19" s="1"/>
  <c r="BE927" i="19"/>
  <c r="BF927" i="19" s="1"/>
  <c r="BE928" i="19"/>
  <c r="BF928" i="19" s="1"/>
  <c r="BE929" i="19"/>
  <c r="BF929" i="19" s="1"/>
  <c r="BE930" i="19"/>
  <c r="BF930" i="19" s="1"/>
  <c r="BE931" i="19"/>
  <c r="BF931" i="19" s="1"/>
  <c r="BE932" i="19"/>
  <c r="BF932" i="19" s="1"/>
  <c r="BE933" i="19"/>
  <c r="BF933" i="19" s="1"/>
  <c r="BE934" i="19"/>
  <c r="BF934" i="19" s="1"/>
  <c r="BE935" i="19"/>
  <c r="BF935" i="19" s="1"/>
  <c r="BE936" i="19"/>
  <c r="BF936" i="19" s="1"/>
  <c r="BE937" i="19"/>
  <c r="BF937" i="19" s="1"/>
  <c r="BE938" i="19"/>
  <c r="BF938" i="19" s="1"/>
  <c r="BE939" i="19"/>
  <c r="BF939" i="19" s="1"/>
  <c r="BE940" i="19"/>
  <c r="BF940" i="19" s="1"/>
  <c r="BE941" i="19"/>
  <c r="BF941" i="19" s="1"/>
  <c r="BE942" i="19"/>
  <c r="BF942" i="19" s="1"/>
  <c r="BE943" i="19"/>
  <c r="BF943" i="19" s="1"/>
  <c r="BE944" i="19"/>
  <c r="BF944" i="19" s="1"/>
  <c r="BE945" i="19"/>
  <c r="BF945" i="19" s="1"/>
  <c r="BE946" i="19"/>
  <c r="BF946" i="19" s="1"/>
  <c r="BB4" i="19"/>
  <c r="BB5" i="19"/>
  <c r="BB345" i="19"/>
  <c r="BB7" i="19"/>
  <c r="BB8" i="19"/>
  <c r="BB9" i="19"/>
  <c r="BB10" i="19"/>
  <c r="BB11" i="19"/>
  <c r="BB12" i="19"/>
  <c r="BB13" i="19"/>
  <c r="BB14" i="19"/>
  <c r="BB15" i="19"/>
  <c r="BB16" i="19"/>
  <c r="BB17" i="19"/>
  <c r="BB18" i="19"/>
  <c r="BB19" i="19"/>
  <c r="BB20" i="19"/>
  <c r="BB21" i="19"/>
  <c r="BB22" i="19"/>
  <c r="BB23" i="19"/>
  <c r="BB24" i="19"/>
  <c r="BB25" i="19"/>
  <c r="BB26" i="19"/>
  <c r="BB27" i="19"/>
  <c r="BB28" i="19"/>
  <c r="BB29" i="19"/>
  <c r="BB30" i="19"/>
  <c r="BB31" i="19"/>
  <c r="BB539" i="19"/>
  <c r="BB33" i="19"/>
  <c r="BB34" i="19"/>
  <c r="BB35" i="19"/>
  <c r="BB36" i="19"/>
  <c r="BB37" i="19"/>
  <c r="BB38" i="19"/>
  <c r="BB39" i="19"/>
  <c r="BB40" i="19"/>
  <c r="BB41" i="19"/>
  <c r="BB42" i="19"/>
  <c r="BB43" i="19"/>
  <c r="BB44" i="19"/>
  <c r="BB45" i="19"/>
  <c r="BB46" i="19"/>
  <c r="BB47" i="19"/>
  <c r="BB48" i="19"/>
  <c r="BB49" i="19"/>
  <c r="BB50" i="19"/>
  <c r="BB51" i="19"/>
  <c r="BB52" i="19"/>
  <c r="BB53" i="19"/>
  <c r="BB54" i="19"/>
  <c r="BB55" i="19"/>
  <c r="BB56" i="19"/>
  <c r="BB57" i="19"/>
  <c r="BB58" i="19"/>
  <c r="BB59" i="19"/>
  <c r="BB60" i="19"/>
  <c r="BB61" i="19"/>
  <c r="BB62" i="19"/>
  <c r="BB63" i="19"/>
  <c r="BB64" i="19"/>
  <c r="BB65" i="19"/>
  <c r="BB66" i="19"/>
  <c r="BB67" i="19"/>
  <c r="BB68" i="19"/>
  <c r="BB69" i="19"/>
  <c r="BB70" i="19"/>
  <c r="BB71" i="19"/>
  <c r="BB72" i="19"/>
  <c r="BB73" i="19"/>
  <c r="BB74" i="19"/>
  <c r="BB75" i="19"/>
  <c r="BB76" i="19"/>
  <c r="BB77" i="19"/>
  <c r="BB78" i="19"/>
  <c r="BB79" i="19"/>
  <c r="BB80" i="19"/>
  <c r="BB81" i="19"/>
  <c r="BB82" i="19"/>
  <c r="BB83" i="19"/>
  <c r="BB84" i="19"/>
  <c r="BB85" i="19"/>
  <c r="BB86" i="19"/>
  <c r="BB87" i="19"/>
  <c r="BB88" i="19"/>
  <c r="BB89" i="19"/>
  <c r="BB90" i="19"/>
  <c r="BB91" i="19"/>
  <c r="BB92" i="19"/>
  <c r="BB93" i="19"/>
  <c r="BB94" i="19"/>
  <c r="BB95" i="19"/>
  <c r="BB96" i="19"/>
  <c r="BB97" i="19"/>
  <c r="BB98" i="19"/>
  <c r="BB99" i="19"/>
  <c r="BB100" i="19"/>
  <c r="BB101" i="19"/>
  <c r="BB102" i="19"/>
  <c r="BB103" i="19"/>
  <c r="BB104" i="19"/>
  <c r="BB105" i="19"/>
  <c r="BB106" i="19"/>
  <c r="BB454" i="19"/>
  <c r="BB108" i="19"/>
  <c r="BB109" i="19"/>
  <c r="BB110" i="19"/>
  <c r="BB111" i="19"/>
  <c r="BB112" i="19"/>
  <c r="BB113" i="19"/>
  <c r="BB114" i="19"/>
  <c r="BB115" i="19"/>
  <c r="BB116" i="19"/>
  <c r="BB117" i="19"/>
  <c r="BB118" i="19"/>
  <c r="BB119" i="19"/>
  <c r="BB120" i="19"/>
  <c r="BB121" i="19"/>
  <c r="BB122" i="19"/>
  <c r="BB123" i="19"/>
  <c r="BB124" i="19"/>
  <c r="BB125" i="19"/>
  <c r="BB126" i="19"/>
  <c r="BB127" i="19"/>
  <c r="BB128" i="19"/>
  <c r="BB129" i="19"/>
  <c r="BB130" i="19"/>
  <c r="BB131" i="19"/>
  <c r="BB132" i="19"/>
  <c r="BB133" i="19"/>
  <c r="BB134" i="19"/>
  <c r="BB135" i="19"/>
  <c r="BB136" i="19"/>
  <c r="BB137" i="19"/>
  <c r="BB138" i="19"/>
  <c r="BB139" i="19"/>
  <c r="BB140" i="19"/>
  <c r="BB141" i="19"/>
  <c r="BB142" i="19"/>
  <c r="BB143" i="19"/>
  <c r="BB144" i="19"/>
  <c r="BB145" i="19"/>
  <c r="BB146" i="19"/>
  <c r="BB147" i="19"/>
  <c r="BB148" i="19"/>
  <c r="BB149" i="19"/>
  <c r="BB150" i="19"/>
  <c r="BB151" i="19"/>
  <c r="BB152" i="19"/>
  <c r="BB153" i="19"/>
  <c r="BB154" i="19"/>
  <c r="BB155" i="19"/>
  <c r="BB156" i="19"/>
  <c r="BB157" i="19"/>
  <c r="BB158" i="19"/>
  <c r="BB159" i="19"/>
  <c r="BB160" i="19"/>
  <c r="BB161" i="19"/>
  <c r="BB162" i="19"/>
  <c r="BB163" i="19"/>
  <c r="BB164" i="19"/>
  <c r="BB165" i="19"/>
  <c r="BB166" i="19"/>
  <c r="BB167" i="19"/>
  <c r="BB168" i="19"/>
  <c r="BB169" i="19"/>
  <c r="BB170" i="19"/>
  <c r="BB171" i="19"/>
  <c r="BB172" i="19"/>
  <c r="BB173" i="19"/>
  <c r="BB174" i="19"/>
  <c r="BB175" i="19"/>
  <c r="BB176" i="19"/>
  <c r="BB177" i="19"/>
  <c r="BB178" i="19"/>
  <c r="BB179" i="19"/>
  <c r="BB180" i="19"/>
  <c r="BB181" i="19"/>
  <c r="BB182" i="19"/>
  <c r="BB183" i="19"/>
  <c r="BB184" i="19"/>
  <c r="BB185" i="19"/>
  <c r="BB186" i="19"/>
  <c r="BB187" i="19"/>
  <c r="BB188" i="19"/>
  <c r="BB189" i="19"/>
  <c r="BB190" i="19"/>
  <c r="BB191" i="19"/>
  <c r="BB192" i="19"/>
  <c r="BB193" i="19"/>
  <c r="BB194" i="19"/>
  <c r="BB195" i="19"/>
  <c r="BB196" i="19"/>
  <c r="BB197" i="19"/>
  <c r="BB198" i="19"/>
  <c r="BB199" i="19"/>
  <c r="BB200" i="19"/>
  <c r="BB201" i="19"/>
  <c r="BB202" i="19"/>
  <c r="BB203" i="19"/>
  <c r="BB204" i="19"/>
  <c r="BB205" i="19"/>
  <c r="BB206" i="19"/>
  <c r="BB207" i="19"/>
  <c r="BB208" i="19"/>
  <c r="BB209" i="19"/>
  <c r="BB6" i="19"/>
  <c r="BB211" i="19"/>
  <c r="BB212" i="19"/>
  <c r="BB213" i="19"/>
  <c r="BB214" i="19"/>
  <c r="BB215" i="19"/>
  <c r="BB216" i="19"/>
  <c r="BB217" i="19"/>
  <c r="BB218" i="19"/>
  <c r="BB219" i="19"/>
  <c r="BB220" i="19"/>
  <c r="BB221" i="19"/>
  <c r="BB222" i="19"/>
  <c r="BB223" i="19"/>
  <c r="BB252" i="19"/>
  <c r="BB225" i="19"/>
  <c r="BB226" i="19"/>
  <c r="BB227" i="19"/>
  <c r="BB228" i="19"/>
  <c r="BB229" i="19"/>
  <c r="BB230" i="19"/>
  <c r="BB231" i="19"/>
  <c r="BB232" i="19"/>
  <c r="BB233" i="19"/>
  <c r="BB234" i="19"/>
  <c r="BB235" i="19"/>
  <c r="BB236" i="19"/>
  <c r="BB237" i="19"/>
  <c r="BB238" i="19"/>
  <c r="BB239" i="19"/>
  <c r="BB240" i="19"/>
  <c r="BB241" i="19"/>
  <c r="BB242" i="19"/>
  <c r="BB243" i="19"/>
  <c r="BB244" i="19"/>
  <c r="BB245" i="19"/>
  <c r="BB246" i="19"/>
  <c r="BB247" i="19"/>
  <c r="BB248" i="19"/>
  <c r="BB249" i="19"/>
  <c r="BB250" i="19"/>
  <c r="BB251" i="19"/>
  <c r="BB32" i="19"/>
  <c r="BB253" i="19"/>
  <c r="BB254" i="19"/>
  <c r="BB255" i="19"/>
  <c r="BB256" i="19"/>
  <c r="BB257" i="19"/>
  <c r="BB258" i="19"/>
  <c r="BB107" i="19"/>
  <c r="BB260" i="19"/>
  <c r="BB261" i="19"/>
  <c r="BB262" i="19"/>
  <c r="BB263" i="19"/>
  <c r="BB264" i="19"/>
  <c r="BB265" i="19"/>
  <c r="BB266" i="19"/>
  <c r="BB267" i="19"/>
  <c r="BB268" i="19"/>
  <c r="BB269" i="19"/>
  <c r="BB270" i="19"/>
  <c r="BB271" i="19"/>
  <c r="BB272" i="19"/>
  <c r="BB273" i="19"/>
  <c r="BB274" i="19"/>
  <c r="BB275" i="19"/>
  <c r="BB276" i="19"/>
  <c r="BB277" i="19"/>
  <c r="BB278" i="19"/>
  <c r="BB279" i="19"/>
  <c r="BB280" i="19"/>
  <c r="BB281" i="19"/>
  <c r="BB282" i="19"/>
  <c r="BB283" i="19"/>
  <c r="BB284" i="19"/>
  <c r="BB285" i="19"/>
  <c r="BB286" i="19"/>
  <c r="BB287" i="19"/>
  <c r="BB288" i="19"/>
  <c r="BB289" i="19"/>
  <c r="BB290" i="19"/>
  <c r="BB291" i="19"/>
  <c r="BB292" i="19"/>
  <c r="BB293" i="19"/>
  <c r="BB294" i="19"/>
  <c r="BB295" i="19"/>
  <c r="BB296" i="19"/>
  <c r="BB297" i="19"/>
  <c r="BB298" i="19"/>
  <c r="BB299" i="19"/>
  <c r="BB300" i="19"/>
  <c r="BB301" i="19"/>
  <c r="BB302" i="19"/>
  <c r="BB303" i="19"/>
  <c r="BB304" i="19"/>
  <c r="BB305" i="19"/>
  <c r="BB306" i="19"/>
  <c r="BB307" i="19"/>
  <c r="BB308" i="19"/>
  <c r="BB309" i="19"/>
  <c r="BB310" i="19"/>
  <c r="BB311" i="19"/>
  <c r="BB312" i="19"/>
  <c r="BB210" i="19"/>
  <c r="BB314" i="19"/>
  <c r="BB315" i="19"/>
  <c r="BB316" i="19"/>
  <c r="BB317" i="19"/>
  <c r="BB318" i="19"/>
  <c r="BB319" i="19"/>
  <c r="BB320" i="19"/>
  <c r="BB321" i="19"/>
  <c r="BB322" i="19"/>
  <c r="BB323" i="19"/>
  <c r="BB324" i="19"/>
  <c r="BB325" i="19"/>
  <c r="BB326" i="19"/>
  <c r="BB327" i="19"/>
  <c r="BB328" i="19"/>
  <c r="BB329" i="19"/>
  <c r="BB330" i="19"/>
  <c r="BB331" i="19"/>
  <c r="BB332" i="19"/>
  <c r="BB333" i="19"/>
  <c r="BB334" i="19"/>
  <c r="BB335" i="19"/>
  <c r="BB336" i="19"/>
  <c r="BB337" i="19"/>
  <c r="BB338" i="19"/>
  <c r="BB339" i="19"/>
  <c r="BB340" i="19"/>
  <c r="BB341" i="19"/>
  <c r="BB342" i="19"/>
  <c r="BB343" i="19"/>
  <c r="BB344" i="19"/>
  <c r="BB224" i="19"/>
  <c r="BB346" i="19"/>
  <c r="BB347" i="19"/>
  <c r="BB348" i="19"/>
  <c r="BB349" i="19"/>
  <c r="BB350" i="19"/>
  <c r="BB351" i="19"/>
  <c r="BB352" i="19"/>
  <c r="BB353" i="19"/>
  <c r="BB354" i="19"/>
  <c r="BB355" i="19"/>
  <c r="BB356" i="19"/>
  <c r="BB357" i="19"/>
  <c r="BB358" i="19"/>
  <c r="BB359" i="19"/>
  <c r="BB360" i="19"/>
  <c r="BB361" i="19"/>
  <c r="BB362" i="19"/>
  <c r="BB363" i="19"/>
  <c r="BB364" i="19"/>
  <c r="BB365" i="19"/>
  <c r="BB366" i="19"/>
  <c r="BB367" i="19"/>
  <c r="BB368" i="19"/>
  <c r="BB369" i="19"/>
  <c r="BB370" i="19"/>
  <c r="BB371" i="19"/>
  <c r="BB372" i="19"/>
  <c r="BB373" i="19"/>
  <c r="BB374" i="19"/>
  <c r="BB375" i="19"/>
  <c r="BB376" i="19"/>
  <c r="BB377" i="19"/>
  <c r="BB378" i="19"/>
  <c r="BB379" i="19"/>
  <c r="BB380" i="19"/>
  <c r="BB381" i="19"/>
  <c r="BB382" i="19"/>
  <c r="BB383" i="19"/>
  <c r="BB384" i="19"/>
  <c r="BB385" i="19"/>
  <c r="BB386" i="19"/>
  <c r="BB387" i="19"/>
  <c r="BB388" i="19"/>
  <c r="BB389" i="19"/>
  <c r="BB390" i="19"/>
  <c r="BB391" i="19"/>
  <c r="BB392" i="19"/>
  <c r="BB393" i="19"/>
  <c r="BB394" i="19"/>
  <c r="BB395" i="19"/>
  <c r="BB396" i="19"/>
  <c r="BB397" i="19"/>
  <c r="BB398" i="19"/>
  <c r="BB399" i="19"/>
  <c r="BB400" i="19"/>
  <c r="BB401" i="19"/>
  <c r="BB402" i="19"/>
  <c r="BB403" i="19"/>
  <c r="BB404" i="19"/>
  <c r="BB405" i="19"/>
  <c r="BB406" i="19"/>
  <c r="BB407" i="19"/>
  <c r="BB408" i="19"/>
  <c r="BB409" i="19"/>
  <c r="BB410" i="19"/>
  <c r="BB411" i="19"/>
  <c r="BB412" i="19"/>
  <c r="BB413" i="19"/>
  <c r="BB414" i="19"/>
  <c r="BB415" i="19"/>
  <c r="BB416" i="19"/>
  <c r="BB417" i="19"/>
  <c r="BB418" i="19"/>
  <c r="BB419" i="19"/>
  <c r="BB420" i="19"/>
  <c r="BB421" i="19"/>
  <c r="BB422" i="19"/>
  <c r="BB423" i="19"/>
  <c r="BB424" i="19"/>
  <c r="BB425" i="19"/>
  <c r="BB426" i="19"/>
  <c r="BB427" i="19"/>
  <c r="BB428" i="19"/>
  <c r="BB429" i="19"/>
  <c r="BB430" i="19"/>
  <c r="BB431" i="19"/>
  <c r="BB432" i="19"/>
  <c r="BB433" i="19"/>
  <c r="BB434" i="19"/>
  <c r="BB435" i="19"/>
  <c r="BB436" i="19"/>
  <c r="BB437" i="19"/>
  <c r="BB438" i="19"/>
  <c r="BB439" i="19"/>
  <c r="BB440" i="19"/>
  <c r="BB441" i="19"/>
  <c r="BB442" i="19"/>
  <c r="BB443" i="19"/>
  <c r="BB444" i="19"/>
  <c r="BB445" i="19"/>
  <c r="BB446" i="19"/>
  <c r="BB447" i="19"/>
  <c r="BB448" i="19"/>
  <c r="BB449" i="19"/>
  <c r="BB450" i="19"/>
  <c r="BB451" i="19"/>
  <c r="BB452" i="19"/>
  <c r="BB453" i="19"/>
  <c r="BB259" i="19"/>
  <c r="BB313" i="19"/>
  <c r="BB456" i="19"/>
  <c r="BB457" i="19"/>
  <c r="BB458" i="19"/>
  <c r="BB459" i="19"/>
  <c r="BB460" i="19"/>
  <c r="BB461" i="19"/>
  <c r="BB462" i="19"/>
  <c r="BB463" i="19"/>
  <c r="BB464" i="19"/>
  <c r="BB465" i="19"/>
  <c r="BB466" i="19"/>
  <c r="BB467" i="19"/>
  <c r="BB468" i="19"/>
  <c r="BB469" i="19"/>
  <c r="BB470" i="19"/>
  <c r="BB471" i="19"/>
  <c r="BB472" i="19"/>
  <c r="BB473" i="19"/>
  <c r="BB474" i="19"/>
  <c r="BB475" i="19"/>
  <c r="BB476" i="19"/>
  <c r="BB477" i="19"/>
  <c r="BB478" i="19"/>
  <c r="BB479" i="19"/>
  <c r="BB480" i="19"/>
  <c r="BB481" i="19"/>
  <c r="BB482" i="19"/>
  <c r="BB483" i="19"/>
  <c r="BB484" i="19"/>
  <c r="BB485" i="19"/>
  <c r="BB486" i="19"/>
  <c r="BB487" i="19"/>
  <c r="BB488" i="19"/>
  <c r="BB489" i="19"/>
  <c r="BB490" i="19"/>
  <c r="BB491" i="19"/>
  <c r="BB492" i="19"/>
  <c r="BB493" i="19"/>
  <c r="BB494" i="19"/>
  <c r="BB495" i="19"/>
  <c r="BB496" i="19"/>
  <c r="BB497" i="19"/>
  <c r="BB498" i="19"/>
  <c r="BB499" i="19"/>
  <c r="BB500" i="19"/>
  <c r="BB501" i="19"/>
  <c r="BB502" i="19"/>
  <c r="BB503" i="19"/>
  <c r="BB504" i="19"/>
  <c r="BB505" i="19"/>
  <c r="BB506" i="19"/>
  <c r="BB507" i="19"/>
  <c r="BB508" i="19"/>
  <c r="BB509" i="19"/>
  <c r="BB510" i="19"/>
  <c r="BB511" i="19"/>
  <c r="BB512" i="19"/>
  <c r="BB513" i="19"/>
  <c r="BB514" i="19"/>
  <c r="BB515" i="19"/>
  <c r="BB516" i="19"/>
  <c r="BB517" i="19"/>
  <c r="BB518" i="19"/>
  <c r="BB519" i="19"/>
  <c r="BB520" i="19"/>
  <c r="BB521" i="19"/>
  <c r="BB522" i="19"/>
  <c r="BB523" i="19"/>
  <c r="BB524" i="19"/>
  <c r="BB525" i="19"/>
  <c r="BB526" i="19"/>
  <c r="BB527" i="19"/>
  <c r="BB528" i="19"/>
  <c r="BB529" i="19"/>
  <c r="BB530" i="19"/>
  <c r="BB531" i="19"/>
  <c r="BB532" i="19"/>
  <c r="BB533" i="19"/>
  <c r="BB534" i="19"/>
  <c r="BB535" i="19"/>
  <c r="BB536" i="19"/>
  <c r="BB537" i="19"/>
  <c r="BB538" i="19"/>
  <c r="BB755" i="19"/>
  <c r="BB540" i="19"/>
  <c r="BB541" i="19"/>
  <c r="BB542" i="19"/>
  <c r="BB543" i="19"/>
  <c r="BB544" i="19"/>
  <c r="BB545" i="19"/>
  <c r="BB546" i="19"/>
  <c r="BB547" i="19"/>
  <c r="BB548" i="19"/>
  <c r="BB549" i="19"/>
  <c r="BB550" i="19"/>
  <c r="BB551" i="19"/>
  <c r="BB552" i="19"/>
  <c r="BB553" i="19"/>
  <c r="BB554" i="19"/>
  <c r="BB555" i="19"/>
  <c r="BB556" i="19"/>
  <c r="BB557" i="19"/>
  <c r="BB558" i="19"/>
  <c r="BB559" i="19"/>
  <c r="BB560" i="19"/>
  <c r="BB561" i="19"/>
  <c r="BB562" i="19"/>
  <c r="BB563" i="19"/>
  <c r="BB564" i="19"/>
  <c r="BB565" i="19"/>
  <c r="BB566" i="19"/>
  <c r="BB567" i="19"/>
  <c r="BB568" i="19"/>
  <c r="BB569" i="19"/>
  <c r="BB570" i="19"/>
  <c r="BB571" i="19"/>
  <c r="BB572" i="19"/>
  <c r="BB573" i="19"/>
  <c r="BB574" i="19"/>
  <c r="BB575" i="19"/>
  <c r="BB576" i="19"/>
  <c r="BB577" i="19"/>
  <c r="BB578" i="19"/>
  <c r="BB579" i="19"/>
  <c r="BB580" i="19"/>
  <c r="BB581" i="19"/>
  <c r="BB582" i="19"/>
  <c r="BB583" i="19"/>
  <c r="BB584" i="19"/>
  <c r="BB585" i="19"/>
  <c r="BB586" i="19"/>
  <c r="BB587" i="19"/>
  <c r="BB588" i="19"/>
  <c r="BB589" i="19"/>
  <c r="BB590" i="19"/>
  <c r="BB591" i="19"/>
  <c r="BB592" i="19"/>
  <c r="BB593" i="19"/>
  <c r="BB594" i="19"/>
  <c r="BB595" i="19"/>
  <c r="BB596" i="19"/>
  <c r="BB597" i="19"/>
  <c r="BB598" i="19"/>
  <c r="BB599" i="19"/>
  <c r="BB600" i="19"/>
  <c r="BB601" i="19"/>
  <c r="BB602" i="19"/>
  <c r="BB603" i="19"/>
  <c r="BB604" i="19"/>
  <c r="BB605" i="19"/>
  <c r="BB606" i="19"/>
  <c r="BB607" i="19"/>
  <c r="BB608" i="19"/>
  <c r="BB609" i="19"/>
  <c r="BB610" i="19"/>
  <c r="BB611" i="19"/>
  <c r="BB612" i="19"/>
  <c r="BB613" i="19"/>
  <c r="BB614" i="19"/>
  <c r="BB615" i="19"/>
  <c r="BB616" i="19"/>
  <c r="BB617" i="19"/>
  <c r="BB618" i="19"/>
  <c r="BB619" i="19"/>
  <c r="BB620" i="19"/>
  <c r="BB621" i="19"/>
  <c r="BB622" i="19"/>
  <c r="BB623" i="19"/>
  <c r="BB624" i="19"/>
  <c r="BB625" i="19"/>
  <c r="BB626" i="19"/>
  <c r="BB627" i="19"/>
  <c r="BB628" i="19"/>
  <c r="BB629" i="19"/>
  <c r="BB630" i="19"/>
  <c r="BB631" i="19"/>
  <c r="BB632" i="19"/>
  <c r="BB633" i="19"/>
  <c r="BB634" i="19"/>
  <c r="BB635" i="19"/>
  <c r="BB636" i="19"/>
  <c r="BB637" i="19"/>
  <c r="BB638" i="19"/>
  <c r="BB639" i="19"/>
  <c r="BB640" i="19"/>
  <c r="BB641" i="19"/>
  <c r="BB642" i="19"/>
  <c r="BB643" i="19"/>
  <c r="BB644" i="19"/>
  <c r="BB645" i="19"/>
  <c r="BB646" i="19"/>
  <c r="BB647" i="19"/>
  <c r="BB648" i="19"/>
  <c r="BB649" i="19"/>
  <c r="BB650" i="19"/>
  <c r="BB651" i="19"/>
  <c r="BB652" i="19"/>
  <c r="BB653" i="19"/>
  <c r="BB654" i="19"/>
  <c r="BB655" i="19"/>
  <c r="BB656" i="19"/>
  <c r="BB657" i="19"/>
  <c r="BB658" i="19"/>
  <c r="BB659" i="19"/>
  <c r="BB660" i="19"/>
  <c r="BB661" i="19"/>
  <c r="BB662" i="19"/>
  <c r="BB663" i="19"/>
  <c r="BB664" i="19"/>
  <c r="BB665" i="19"/>
  <c r="BB666" i="19"/>
  <c r="BB667" i="19"/>
  <c r="BB668" i="19"/>
  <c r="BB669" i="19"/>
  <c r="BB670" i="19"/>
  <c r="BB671" i="19"/>
  <c r="BB672" i="19"/>
  <c r="BB673" i="19"/>
  <c r="BB674" i="19"/>
  <c r="BB675" i="19"/>
  <c r="BB676" i="19"/>
  <c r="BB677" i="19"/>
  <c r="BB678" i="19"/>
  <c r="BB679" i="19"/>
  <c r="BB680" i="19"/>
  <c r="BB681" i="19"/>
  <c r="BB682" i="19"/>
  <c r="BB683" i="19"/>
  <c r="BB684" i="19"/>
  <c r="BB685" i="19"/>
  <c r="BB686" i="19"/>
  <c r="BB687" i="19"/>
  <c r="BB688" i="19"/>
  <c r="BB689" i="19"/>
  <c r="BB690" i="19"/>
  <c r="BB691" i="19"/>
  <c r="BB692" i="19"/>
  <c r="BB693" i="19"/>
  <c r="BB694" i="19"/>
  <c r="BB695" i="19"/>
  <c r="BB696" i="19"/>
  <c r="BB697" i="19"/>
  <c r="BB698" i="19"/>
  <c r="BB699" i="19"/>
  <c r="BB700" i="19"/>
  <c r="BB701" i="19"/>
  <c r="BB702" i="19"/>
  <c r="BB703" i="19"/>
  <c r="BB704" i="19"/>
  <c r="BB705" i="19"/>
  <c r="BB706" i="19"/>
  <c r="BB707" i="19"/>
  <c r="BB708" i="19"/>
  <c r="BB709" i="19"/>
  <c r="BB710" i="19"/>
  <c r="BB711" i="19"/>
  <c r="BB712" i="19"/>
  <c r="BB713" i="19"/>
  <c r="BB714" i="19"/>
  <c r="BB715" i="19"/>
  <c r="BB716" i="19"/>
  <c r="BB717" i="19"/>
  <c r="BB718" i="19"/>
  <c r="BB719" i="19"/>
  <c r="BB720" i="19"/>
  <c r="BB721" i="19"/>
  <c r="BB722" i="19"/>
  <c r="BB723" i="19"/>
  <c r="BB724" i="19"/>
  <c r="BB725" i="19"/>
  <c r="BB726" i="19"/>
  <c r="BB727" i="19"/>
  <c r="BB728" i="19"/>
  <c r="BB729" i="19"/>
  <c r="BB730" i="19"/>
  <c r="BB731" i="19"/>
  <c r="BB732" i="19"/>
  <c r="BB733" i="19"/>
  <c r="BB734" i="19"/>
  <c r="BB735" i="19"/>
  <c r="BB736" i="19"/>
  <c r="BB737" i="19"/>
  <c r="BB738" i="19"/>
  <c r="BB739" i="19"/>
  <c r="BB740" i="19"/>
  <c r="BB741" i="19"/>
  <c r="BB742" i="19"/>
  <c r="BB743" i="19"/>
  <c r="BB744" i="19"/>
  <c r="BB745" i="19"/>
  <c r="BB746" i="19"/>
  <c r="BB747" i="19"/>
  <c r="BB748" i="19"/>
  <c r="BB749" i="19"/>
  <c r="BB750" i="19"/>
  <c r="BB751" i="19"/>
  <c r="BB752" i="19"/>
  <c r="BB753" i="19"/>
  <c r="BB754" i="19"/>
  <c r="BB455" i="19"/>
  <c r="BB756" i="19"/>
  <c r="BB757" i="19"/>
  <c r="BB758" i="19"/>
  <c r="BB759" i="19"/>
  <c r="BB760" i="19"/>
  <c r="BB761" i="19"/>
  <c r="BB762" i="19"/>
  <c r="BB763" i="19"/>
  <c r="BB764" i="19"/>
  <c r="BB765" i="19"/>
  <c r="BB766" i="19"/>
  <c r="BB767" i="19"/>
  <c r="BB768" i="19"/>
  <c r="BB769" i="19"/>
  <c r="BB770" i="19"/>
  <c r="BB771" i="19"/>
  <c r="BB772" i="19"/>
  <c r="BB773" i="19"/>
  <c r="BB774" i="19"/>
  <c r="BB775" i="19"/>
  <c r="BB776" i="19"/>
  <c r="BB777" i="19"/>
  <c r="BB778" i="19"/>
  <c r="BB779" i="19"/>
  <c r="BB780" i="19"/>
  <c r="BB781" i="19"/>
  <c r="BB782" i="19"/>
  <c r="BB783" i="19"/>
  <c r="BB784" i="19"/>
  <c r="BB785" i="19"/>
  <c r="BB786" i="19"/>
  <c r="BB787" i="19"/>
  <c r="BB788" i="19"/>
  <c r="BB789" i="19"/>
  <c r="BB790" i="19"/>
  <c r="BB791" i="19"/>
  <c r="BB792" i="19"/>
  <c r="BB793" i="19"/>
  <c r="BB794" i="19"/>
  <c r="BB795" i="19"/>
  <c r="BB796" i="19"/>
  <c r="BB797" i="19"/>
  <c r="BB798" i="19"/>
  <c r="BB799" i="19"/>
  <c r="BB800" i="19"/>
  <c r="BB801" i="19"/>
  <c r="BB802" i="19"/>
  <c r="BB803" i="19"/>
  <c r="BB804" i="19"/>
  <c r="BB805" i="19"/>
  <c r="BB806" i="19"/>
  <c r="BB807" i="19"/>
  <c r="BB808" i="19"/>
  <c r="BB809" i="19"/>
  <c r="BB810" i="19"/>
  <c r="BB811" i="19"/>
  <c r="BB812" i="19"/>
  <c r="BB813" i="19"/>
  <c r="BB814" i="19"/>
  <c r="BB815" i="19"/>
  <c r="BB816" i="19"/>
  <c r="BB817" i="19"/>
  <c r="BB818" i="19"/>
  <c r="BB819" i="19"/>
  <c r="BB820" i="19"/>
  <c r="BB821" i="19"/>
  <c r="BB822" i="19"/>
  <c r="BB823" i="19"/>
  <c r="BB824" i="19"/>
  <c r="BB825" i="19"/>
  <c r="BB826" i="19"/>
  <c r="BB827" i="19"/>
  <c r="BB828" i="19"/>
  <c r="BB829" i="19"/>
  <c r="BB830" i="19"/>
  <c r="BB831" i="19"/>
  <c r="BB832" i="19"/>
  <c r="BB833" i="19"/>
  <c r="BB834" i="19"/>
  <c r="BB835" i="19"/>
  <c r="BB836" i="19"/>
  <c r="BB837" i="19"/>
  <c r="BB838" i="19"/>
  <c r="BB839" i="19"/>
  <c r="BB840" i="19"/>
  <c r="BB841" i="19"/>
  <c r="BB842" i="19"/>
  <c r="BB843" i="19"/>
  <c r="BB844" i="19"/>
  <c r="BB845" i="19"/>
  <c r="BB846" i="19"/>
  <c r="BB847" i="19"/>
  <c r="BB848" i="19"/>
  <c r="BB849" i="19"/>
  <c r="BB850" i="19"/>
  <c r="BB851" i="19"/>
  <c r="BB852" i="19"/>
  <c r="BB853" i="19"/>
  <c r="BB854" i="19"/>
  <c r="BB855" i="19"/>
  <c r="BB856" i="19"/>
  <c r="BB857" i="19"/>
  <c r="BB858" i="19"/>
  <c r="BB859" i="19"/>
  <c r="BB860" i="19"/>
  <c r="BB861" i="19"/>
  <c r="BB862" i="19"/>
  <c r="BB863" i="19"/>
  <c r="BB864" i="19"/>
  <c r="BB865" i="19"/>
  <c r="BB866" i="19"/>
  <c r="BB867" i="19"/>
  <c r="BB868" i="19"/>
  <c r="BB869" i="19"/>
  <c r="BB870" i="19"/>
  <c r="BB871" i="19"/>
  <c r="BB872" i="19"/>
  <c r="BB873" i="19"/>
  <c r="BB874" i="19"/>
  <c r="BB875" i="19"/>
  <c r="BB876" i="19"/>
  <c r="BB877" i="19"/>
  <c r="BB878" i="19"/>
  <c r="BB879" i="19"/>
  <c r="BB880" i="19"/>
  <c r="BB881" i="19"/>
  <c r="BB882" i="19"/>
  <c r="BB883" i="19"/>
  <c r="BB884" i="19"/>
  <c r="BB885" i="19"/>
  <c r="BB886" i="19"/>
  <c r="BB887" i="19"/>
  <c r="BB888" i="19"/>
  <c r="BB889" i="19"/>
  <c r="BB890" i="19"/>
  <c r="BB891" i="19"/>
  <c r="BB892" i="19"/>
  <c r="BB893" i="19"/>
  <c r="BB894" i="19"/>
  <c r="BB895" i="19"/>
  <c r="BB896" i="19"/>
  <c r="BB897" i="19"/>
  <c r="BB898" i="19"/>
  <c r="BB899" i="19"/>
  <c r="BB900" i="19"/>
  <c r="BB901" i="19"/>
  <c r="BB902" i="19"/>
  <c r="BB903" i="19"/>
  <c r="BB904" i="19"/>
  <c r="BB905" i="19"/>
  <c r="BB906" i="19"/>
  <c r="BB907" i="19"/>
  <c r="BB908" i="19"/>
  <c r="BB909" i="19"/>
  <c r="BB910" i="19"/>
  <c r="BB911" i="19"/>
  <c r="BB912" i="19"/>
  <c r="BB913" i="19"/>
  <c r="BB914" i="19"/>
  <c r="BB915" i="19"/>
  <c r="BB916" i="19"/>
  <c r="BB917" i="19"/>
  <c r="BB918" i="19"/>
  <c r="BB919" i="19"/>
  <c r="BB920" i="19"/>
  <c r="BB921" i="19"/>
  <c r="BB922" i="19"/>
  <c r="BB923" i="19"/>
  <c r="BB924" i="19"/>
  <c r="BB925" i="19"/>
  <c r="BB926" i="19"/>
  <c r="BB927" i="19"/>
  <c r="BB928" i="19"/>
  <c r="BB929" i="19"/>
  <c r="BB930" i="19"/>
  <c r="BB931" i="19"/>
  <c r="BB932" i="19"/>
  <c r="BB933" i="19"/>
  <c r="BB934" i="19"/>
  <c r="BB935" i="19"/>
  <c r="BB936" i="19"/>
  <c r="BB937" i="19"/>
  <c r="BB938" i="19"/>
  <c r="BB939" i="19"/>
  <c r="BB940" i="19"/>
  <c r="BB941" i="19"/>
  <c r="BB942" i="19"/>
  <c r="BB943" i="19"/>
  <c r="BB944" i="19"/>
  <c r="BB945" i="19"/>
  <c r="BB946" i="19"/>
  <c r="AZ4" i="19"/>
  <c r="AZ5" i="19"/>
  <c r="AZ345" i="19"/>
  <c r="AZ7" i="19"/>
  <c r="AZ8" i="19"/>
  <c r="AZ9" i="19"/>
  <c r="AZ10" i="19"/>
  <c r="AZ11" i="19"/>
  <c r="AZ12" i="19"/>
  <c r="AZ13" i="19"/>
  <c r="AZ14" i="19"/>
  <c r="AZ15" i="19"/>
  <c r="AZ16" i="19"/>
  <c r="AZ17" i="19"/>
  <c r="AZ18" i="19"/>
  <c r="AZ19" i="19"/>
  <c r="AZ20" i="19"/>
  <c r="AZ21" i="19"/>
  <c r="AZ22" i="19"/>
  <c r="AZ23" i="19"/>
  <c r="AZ24" i="19"/>
  <c r="AZ25" i="19"/>
  <c r="AZ26" i="19"/>
  <c r="AZ27" i="19"/>
  <c r="AZ28" i="19"/>
  <c r="AZ29" i="19"/>
  <c r="AZ30" i="19"/>
  <c r="AZ31" i="19"/>
  <c r="AZ539" i="19"/>
  <c r="AZ33" i="19"/>
  <c r="AZ34" i="19"/>
  <c r="AZ35" i="19"/>
  <c r="AZ36" i="19"/>
  <c r="AZ37" i="19"/>
  <c r="AZ38" i="19"/>
  <c r="AZ39" i="19"/>
  <c r="AZ40" i="19"/>
  <c r="AZ41" i="19"/>
  <c r="AZ42" i="19"/>
  <c r="AZ43" i="19"/>
  <c r="AZ44" i="19"/>
  <c r="AZ45" i="19"/>
  <c r="AZ46" i="19"/>
  <c r="AZ47" i="19"/>
  <c r="AZ48" i="19"/>
  <c r="AZ49" i="19"/>
  <c r="AZ50" i="19"/>
  <c r="AZ51" i="19"/>
  <c r="AZ52" i="19"/>
  <c r="AZ53"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7" i="19"/>
  <c r="AZ98" i="19"/>
  <c r="AZ99" i="19"/>
  <c r="AZ100" i="19"/>
  <c r="AZ101" i="19"/>
  <c r="AZ102" i="19"/>
  <c r="AZ103" i="19"/>
  <c r="AZ104" i="19"/>
  <c r="AZ105" i="19"/>
  <c r="AZ106" i="19"/>
  <c r="AZ454" i="19"/>
  <c r="AZ108" i="19"/>
  <c r="AZ109" i="19"/>
  <c r="AZ110" i="19"/>
  <c r="AZ111" i="19"/>
  <c r="AZ112" i="19"/>
  <c r="AZ113" i="19"/>
  <c r="AZ114" i="19"/>
  <c r="AZ115" i="19"/>
  <c r="AZ116" i="19"/>
  <c r="AZ117" i="19"/>
  <c r="AZ118" i="19"/>
  <c r="AZ119" i="19"/>
  <c r="AZ120" i="19"/>
  <c r="AZ121" i="19"/>
  <c r="AZ122" i="19"/>
  <c r="AZ123" i="19"/>
  <c r="AZ124" i="19"/>
  <c r="AZ125" i="19"/>
  <c r="AZ126" i="19"/>
  <c r="AZ127" i="19"/>
  <c r="AZ128" i="19"/>
  <c r="AZ129" i="19"/>
  <c r="AZ130" i="19"/>
  <c r="AZ131" i="19"/>
  <c r="AZ132" i="19"/>
  <c r="AZ133" i="19"/>
  <c r="AZ134" i="19"/>
  <c r="AZ135" i="19"/>
  <c r="AZ136" i="19"/>
  <c r="AZ137" i="19"/>
  <c r="AZ138" i="19"/>
  <c r="AZ139" i="19"/>
  <c r="AZ140" i="19"/>
  <c r="AZ141" i="19"/>
  <c r="AZ142" i="19"/>
  <c r="AZ143" i="19"/>
  <c r="AZ144" i="19"/>
  <c r="AZ145" i="19"/>
  <c r="AZ146" i="19"/>
  <c r="AZ147" i="19"/>
  <c r="AZ148" i="19"/>
  <c r="AZ149" i="19"/>
  <c r="AZ150" i="19"/>
  <c r="AZ151" i="19"/>
  <c r="AZ152" i="19"/>
  <c r="AZ153" i="19"/>
  <c r="AZ154" i="19"/>
  <c r="AZ155" i="19"/>
  <c r="AZ156" i="19"/>
  <c r="AZ157" i="19"/>
  <c r="AZ158" i="19"/>
  <c r="AZ159" i="19"/>
  <c r="AZ160" i="19"/>
  <c r="AZ161" i="19"/>
  <c r="AZ162" i="19"/>
  <c r="AZ163" i="19"/>
  <c r="AZ164" i="19"/>
  <c r="AZ165" i="19"/>
  <c r="AZ166" i="19"/>
  <c r="AZ167" i="19"/>
  <c r="BC167" i="19" s="1"/>
  <c r="AZ168" i="19"/>
  <c r="AZ169" i="19"/>
  <c r="AZ170" i="19"/>
  <c r="AZ171" i="19"/>
  <c r="AZ172" i="19"/>
  <c r="AZ173" i="19"/>
  <c r="AZ174" i="19"/>
  <c r="AZ175" i="19"/>
  <c r="AZ176" i="19"/>
  <c r="AZ177" i="19"/>
  <c r="AZ178" i="19"/>
  <c r="AZ179" i="19"/>
  <c r="AZ180" i="19"/>
  <c r="AZ181" i="19"/>
  <c r="AZ182" i="19"/>
  <c r="AZ183" i="19"/>
  <c r="AZ184" i="19"/>
  <c r="AZ185" i="19"/>
  <c r="AZ186" i="19"/>
  <c r="AZ187" i="19"/>
  <c r="AZ188" i="19"/>
  <c r="AZ189" i="19"/>
  <c r="AZ190" i="19"/>
  <c r="AZ191" i="19"/>
  <c r="AZ192" i="19"/>
  <c r="AZ193" i="19"/>
  <c r="AZ194" i="19"/>
  <c r="BC194" i="19" s="1"/>
  <c r="AZ195" i="19"/>
  <c r="AZ196" i="19"/>
  <c r="AZ197" i="19"/>
  <c r="AZ198" i="19"/>
  <c r="AZ199" i="19"/>
  <c r="AZ200" i="19"/>
  <c r="AZ201" i="19"/>
  <c r="AZ202" i="19"/>
  <c r="AZ203" i="19"/>
  <c r="AZ204" i="19"/>
  <c r="AZ205" i="19"/>
  <c r="AZ206" i="19"/>
  <c r="AZ207" i="19"/>
  <c r="AZ208" i="19"/>
  <c r="AZ209" i="19"/>
  <c r="AZ6" i="19"/>
  <c r="AZ211" i="19"/>
  <c r="AZ212" i="19"/>
  <c r="AZ213" i="19"/>
  <c r="AZ214" i="19"/>
  <c r="AZ215" i="19"/>
  <c r="AZ216" i="19"/>
  <c r="AZ217" i="19"/>
  <c r="AZ218" i="19"/>
  <c r="AZ219" i="19"/>
  <c r="AZ220" i="19"/>
  <c r="AZ221" i="19"/>
  <c r="AZ222" i="19"/>
  <c r="AZ223" i="19"/>
  <c r="AZ252" i="19"/>
  <c r="AZ225" i="19"/>
  <c r="AZ226" i="19"/>
  <c r="AZ227" i="19"/>
  <c r="AZ228" i="19"/>
  <c r="AZ229" i="19"/>
  <c r="AZ230" i="19"/>
  <c r="AZ231" i="19"/>
  <c r="AZ232" i="19"/>
  <c r="BC232" i="19" s="1"/>
  <c r="AZ233" i="19"/>
  <c r="AZ234" i="19"/>
  <c r="AZ235" i="19"/>
  <c r="AZ236" i="19"/>
  <c r="AZ237" i="19"/>
  <c r="AZ238" i="19"/>
  <c r="AZ239" i="19"/>
  <c r="AZ240" i="19"/>
  <c r="AZ241" i="19"/>
  <c r="AZ242" i="19"/>
  <c r="AZ243" i="19"/>
  <c r="AZ244" i="19"/>
  <c r="AZ245" i="19"/>
  <c r="AZ246" i="19"/>
  <c r="AZ247" i="19"/>
  <c r="AZ248" i="19"/>
  <c r="AZ249" i="19"/>
  <c r="AZ250" i="19"/>
  <c r="AZ251" i="19"/>
  <c r="BC251" i="19" s="1"/>
  <c r="AZ32" i="19"/>
  <c r="AZ253" i="19"/>
  <c r="AZ254" i="19"/>
  <c r="AZ255" i="19"/>
  <c r="AZ256" i="19"/>
  <c r="AZ257" i="19"/>
  <c r="AZ258" i="19"/>
  <c r="AZ107" i="19"/>
  <c r="AZ260" i="19"/>
  <c r="AZ261" i="19"/>
  <c r="AZ262" i="19"/>
  <c r="AZ263" i="19"/>
  <c r="AZ264" i="19"/>
  <c r="AZ265" i="19"/>
  <c r="AZ266" i="19"/>
  <c r="AZ267" i="19"/>
  <c r="AZ268" i="19"/>
  <c r="BC268" i="19" s="1"/>
  <c r="AZ269" i="19"/>
  <c r="AZ270" i="19"/>
  <c r="AZ271" i="19"/>
  <c r="AZ272" i="19"/>
  <c r="AZ273" i="19"/>
  <c r="AZ274" i="19"/>
  <c r="AZ275" i="19"/>
  <c r="BC275" i="19" s="1"/>
  <c r="AZ276" i="19"/>
  <c r="AZ277" i="19"/>
  <c r="AZ278" i="19"/>
  <c r="AZ279" i="19"/>
  <c r="AZ280" i="19"/>
  <c r="AZ281" i="19"/>
  <c r="AZ282" i="19"/>
  <c r="AZ283" i="19"/>
  <c r="AZ284" i="19"/>
  <c r="AZ285" i="19"/>
  <c r="AZ286" i="19"/>
  <c r="AZ287" i="19"/>
  <c r="AZ288" i="19"/>
  <c r="AZ289" i="19"/>
  <c r="AZ290" i="19"/>
  <c r="AZ291" i="19"/>
  <c r="AZ292" i="19"/>
  <c r="AZ293" i="19"/>
  <c r="AZ294" i="19"/>
  <c r="AZ295" i="19"/>
  <c r="AZ296" i="19"/>
  <c r="AZ297" i="19"/>
  <c r="AZ298" i="19"/>
  <c r="AZ299" i="19"/>
  <c r="AZ300" i="19"/>
  <c r="AZ301" i="19"/>
  <c r="AZ302" i="19"/>
  <c r="AZ303" i="19"/>
  <c r="AZ304" i="19"/>
  <c r="AZ305" i="19"/>
  <c r="AZ306" i="19"/>
  <c r="AZ307" i="19"/>
  <c r="AZ308" i="19"/>
  <c r="AZ309" i="19"/>
  <c r="AZ310" i="19"/>
  <c r="AZ311" i="19"/>
  <c r="AZ312" i="19"/>
  <c r="AZ210" i="19"/>
  <c r="AZ314" i="19"/>
  <c r="AZ315" i="19"/>
  <c r="AZ316" i="19"/>
  <c r="AZ317" i="19"/>
  <c r="AZ318" i="19"/>
  <c r="AZ319" i="19"/>
  <c r="AZ320" i="19"/>
  <c r="AZ321" i="19"/>
  <c r="AZ322" i="19"/>
  <c r="AZ323" i="19"/>
  <c r="AZ324" i="19"/>
  <c r="AZ325" i="19"/>
  <c r="AZ326" i="19"/>
  <c r="AZ327" i="19"/>
  <c r="AZ328" i="19"/>
  <c r="AZ329" i="19"/>
  <c r="AZ330" i="19"/>
  <c r="AZ331" i="19"/>
  <c r="AZ332" i="19"/>
  <c r="AZ333" i="19"/>
  <c r="AZ334" i="19"/>
  <c r="AZ335" i="19"/>
  <c r="AZ336" i="19"/>
  <c r="AZ337" i="19"/>
  <c r="AZ338" i="19"/>
  <c r="AZ339" i="19"/>
  <c r="AZ340" i="19"/>
  <c r="AZ341" i="19"/>
  <c r="AZ342" i="19"/>
  <c r="AZ343" i="19"/>
  <c r="AZ344" i="19"/>
  <c r="AZ224" i="19"/>
  <c r="AZ346" i="19"/>
  <c r="AZ347" i="19"/>
  <c r="AZ348" i="19"/>
  <c r="AZ349" i="19"/>
  <c r="AZ350" i="19"/>
  <c r="AZ351" i="19"/>
  <c r="AZ352" i="19"/>
  <c r="AZ353" i="19"/>
  <c r="AZ354" i="19"/>
  <c r="AZ355" i="19"/>
  <c r="AZ356" i="19"/>
  <c r="AZ357" i="19"/>
  <c r="AZ358" i="19"/>
  <c r="AZ359" i="19"/>
  <c r="AZ360" i="19"/>
  <c r="AZ361" i="19"/>
  <c r="AZ362" i="19"/>
  <c r="AZ363" i="19"/>
  <c r="AZ364" i="19"/>
  <c r="AZ365" i="19"/>
  <c r="AZ366" i="19"/>
  <c r="AZ367" i="19"/>
  <c r="AZ368" i="19"/>
  <c r="AZ369" i="19"/>
  <c r="AZ370" i="19"/>
  <c r="AZ371" i="19"/>
  <c r="AZ372" i="19"/>
  <c r="AZ373" i="19"/>
  <c r="AZ374" i="19"/>
  <c r="AZ375" i="19"/>
  <c r="AZ376" i="19"/>
  <c r="AZ377" i="19"/>
  <c r="AZ378" i="19"/>
  <c r="AZ379" i="19"/>
  <c r="BC379" i="19" s="1"/>
  <c r="AZ380" i="19"/>
  <c r="AZ381" i="19"/>
  <c r="AZ382" i="19"/>
  <c r="AZ383" i="19"/>
  <c r="AZ384" i="19"/>
  <c r="AZ385" i="19"/>
  <c r="AZ386" i="19"/>
  <c r="AZ387" i="19"/>
  <c r="AZ388" i="19"/>
  <c r="AZ389" i="19"/>
  <c r="AZ390" i="19"/>
  <c r="AZ391" i="19"/>
  <c r="AZ392" i="19"/>
  <c r="AZ393" i="19"/>
  <c r="AZ394" i="19"/>
  <c r="AZ395" i="19"/>
  <c r="AZ396" i="19"/>
  <c r="AZ397" i="19"/>
  <c r="AZ398" i="19"/>
  <c r="AZ399" i="19"/>
  <c r="AZ400" i="19"/>
  <c r="AZ401" i="19"/>
  <c r="AZ402" i="19"/>
  <c r="AZ403" i="19"/>
  <c r="AZ404" i="19"/>
  <c r="AZ405" i="19"/>
  <c r="AZ406" i="19"/>
  <c r="AZ407" i="19"/>
  <c r="AZ408" i="19"/>
  <c r="AZ409" i="19"/>
  <c r="AZ410" i="19"/>
  <c r="AZ411" i="19"/>
  <c r="AZ412" i="19"/>
  <c r="AZ413" i="19"/>
  <c r="AZ414" i="19"/>
  <c r="AZ415" i="19"/>
  <c r="AZ416" i="19"/>
  <c r="AZ417" i="19"/>
  <c r="AZ418" i="19"/>
  <c r="AZ419" i="19"/>
  <c r="AZ420" i="19"/>
  <c r="AZ421" i="19"/>
  <c r="AZ422" i="19"/>
  <c r="AZ423" i="19"/>
  <c r="AZ424" i="19"/>
  <c r="AZ425" i="19"/>
  <c r="AZ426" i="19"/>
  <c r="AZ427" i="19"/>
  <c r="AZ428" i="19"/>
  <c r="AZ429" i="19"/>
  <c r="AZ430" i="19"/>
  <c r="AZ431" i="19"/>
  <c r="AZ432" i="19"/>
  <c r="AZ433" i="19"/>
  <c r="AZ434" i="19"/>
  <c r="AZ435" i="19"/>
  <c r="AZ436" i="19"/>
  <c r="AZ437" i="19"/>
  <c r="AZ438" i="19"/>
  <c r="AZ439" i="19"/>
  <c r="AZ440" i="19"/>
  <c r="AZ441" i="19"/>
  <c r="AZ442" i="19"/>
  <c r="AZ443" i="19"/>
  <c r="AZ444" i="19"/>
  <c r="AZ445" i="19"/>
  <c r="AZ446" i="19"/>
  <c r="AZ447" i="19"/>
  <c r="AZ448" i="19"/>
  <c r="AZ449" i="19"/>
  <c r="AZ450" i="19"/>
  <c r="AZ451" i="19"/>
  <c r="AZ452" i="19"/>
  <c r="AZ453" i="19"/>
  <c r="AZ259" i="19"/>
  <c r="AZ313" i="19"/>
  <c r="AZ456" i="19"/>
  <c r="AZ457" i="19"/>
  <c r="AZ458" i="19"/>
  <c r="AZ459" i="19"/>
  <c r="AZ460" i="19"/>
  <c r="AZ461" i="19"/>
  <c r="AZ462" i="19"/>
  <c r="AZ463" i="19"/>
  <c r="AZ464" i="19"/>
  <c r="AZ465" i="19"/>
  <c r="AZ466" i="19"/>
  <c r="AZ467" i="19"/>
  <c r="AZ468" i="19"/>
  <c r="AZ469" i="19"/>
  <c r="AZ470" i="19"/>
  <c r="AZ471" i="19"/>
  <c r="AZ472" i="19"/>
  <c r="AZ473" i="19"/>
  <c r="AZ474" i="19"/>
  <c r="AZ475" i="19"/>
  <c r="AZ476" i="19"/>
  <c r="AZ477" i="19"/>
  <c r="AZ478" i="19"/>
  <c r="AZ479" i="19"/>
  <c r="AZ480" i="19"/>
  <c r="AZ481" i="19"/>
  <c r="AZ482" i="19"/>
  <c r="AZ483" i="19"/>
  <c r="AZ484" i="19"/>
  <c r="AZ485" i="19"/>
  <c r="AZ486" i="19"/>
  <c r="AZ487" i="19"/>
  <c r="AZ488" i="19"/>
  <c r="AZ489" i="19"/>
  <c r="AZ490" i="19"/>
  <c r="AZ491" i="19"/>
  <c r="AZ492" i="19"/>
  <c r="AZ493" i="19"/>
  <c r="AZ494" i="19"/>
  <c r="AZ495" i="19"/>
  <c r="AZ496" i="19"/>
  <c r="AZ497" i="19"/>
  <c r="AZ498" i="19"/>
  <c r="AZ499" i="19"/>
  <c r="AZ500" i="19"/>
  <c r="AZ501" i="19"/>
  <c r="AZ502" i="19"/>
  <c r="AZ503" i="19"/>
  <c r="AZ504" i="19"/>
  <c r="AZ505" i="19"/>
  <c r="AZ506" i="19"/>
  <c r="AZ507" i="19"/>
  <c r="BC507" i="19" s="1"/>
  <c r="AZ508" i="19"/>
  <c r="AZ509" i="19"/>
  <c r="AZ510" i="19"/>
  <c r="AZ511" i="19"/>
  <c r="AZ512" i="19"/>
  <c r="AZ513" i="19"/>
  <c r="AZ514" i="19"/>
  <c r="AZ515" i="19"/>
  <c r="AZ516" i="19"/>
  <c r="AZ517" i="19"/>
  <c r="AZ518" i="19"/>
  <c r="AZ519" i="19"/>
  <c r="AZ520" i="19"/>
  <c r="AZ521" i="19"/>
  <c r="AZ522" i="19"/>
  <c r="AZ523" i="19"/>
  <c r="AZ524" i="19"/>
  <c r="AZ525" i="19"/>
  <c r="AZ526" i="19"/>
  <c r="AZ527" i="19"/>
  <c r="AZ528" i="19"/>
  <c r="AZ529" i="19"/>
  <c r="AZ530" i="19"/>
  <c r="AZ531" i="19"/>
  <c r="AZ532" i="19"/>
  <c r="AZ533" i="19"/>
  <c r="AZ534" i="19"/>
  <c r="AZ535" i="19"/>
  <c r="AZ536" i="19"/>
  <c r="AZ537" i="19"/>
  <c r="AZ538" i="19"/>
  <c r="AZ755" i="19"/>
  <c r="AZ540" i="19"/>
  <c r="AZ541" i="19"/>
  <c r="AZ542" i="19"/>
  <c r="AZ543" i="19"/>
  <c r="AZ544" i="19"/>
  <c r="AZ545" i="19"/>
  <c r="AZ546" i="19"/>
  <c r="AZ547" i="19"/>
  <c r="AZ548" i="19"/>
  <c r="AZ549" i="19"/>
  <c r="AZ550" i="19"/>
  <c r="AZ551" i="19"/>
  <c r="AZ552" i="19"/>
  <c r="AZ553" i="19"/>
  <c r="AZ554" i="19"/>
  <c r="AZ555" i="19"/>
  <c r="AZ556" i="19"/>
  <c r="AZ557" i="19"/>
  <c r="AZ558" i="19"/>
  <c r="AZ559" i="19"/>
  <c r="AZ560" i="19"/>
  <c r="AZ561" i="19"/>
  <c r="AZ562" i="19"/>
  <c r="AZ563" i="19"/>
  <c r="AZ564" i="19"/>
  <c r="AZ565" i="19"/>
  <c r="AZ566" i="19"/>
  <c r="AZ567" i="19"/>
  <c r="AZ568" i="19"/>
  <c r="AZ569" i="19"/>
  <c r="AZ570" i="19"/>
  <c r="AZ571" i="19"/>
  <c r="AZ572" i="19"/>
  <c r="AZ573" i="19"/>
  <c r="AZ574" i="19"/>
  <c r="AZ575" i="19"/>
  <c r="AZ576" i="19"/>
  <c r="AZ577" i="19"/>
  <c r="AZ578" i="19"/>
  <c r="AZ579" i="19"/>
  <c r="AZ580" i="19"/>
  <c r="AZ581" i="19"/>
  <c r="AZ582" i="19"/>
  <c r="AZ583" i="19"/>
  <c r="AZ584" i="19"/>
  <c r="AZ585" i="19"/>
  <c r="AZ586" i="19"/>
  <c r="AZ587" i="19"/>
  <c r="AZ588" i="19"/>
  <c r="AZ589" i="19"/>
  <c r="AZ590" i="19"/>
  <c r="AZ591" i="19"/>
  <c r="AZ592" i="19"/>
  <c r="AZ593" i="19"/>
  <c r="AZ594" i="19"/>
  <c r="AZ595" i="19"/>
  <c r="AZ596" i="19"/>
  <c r="AZ597" i="19"/>
  <c r="AZ598" i="19"/>
  <c r="AZ599" i="19"/>
  <c r="AZ600" i="19"/>
  <c r="AZ601" i="19"/>
  <c r="AZ602" i="19"/>
  <c r="AZ603" i="19"/>
  <c r="AZ604" i="19"/>
  <c r="AZ605" i="19"/>
  <c r="AZ606" i="19"/>
  <c r="AZ607" i="19"/>
  <c r="AZ608" i="19"/>
  <c r="AZ609" i="19"/>
  <c r="AZ610" i="19"/>
  <c r="AZ611" i="19"/>
  <c r="AZ612" i="19"/>
  <c r="AZ613" i="19"/>
  <c r="AZ614" i="19"/>
  <c r="AZ615" i="19"/>
  <c r="AZ616" i="19"/>
  <c r="AZ617" i="19"/>
  <c r="AZ618" i="19"/>
  <c r="AZ619" i="19"/>
  <c r="AZ620" i="19"/>
  <c r="AZ621" i="19"/>
  <c r="AZ622" i="19"/>
  <c r="AZ623" i="19"/>
  <c r="AZ624" i="19"/>
  <c r="AZ625" i="19"/>
  <c r="AZ626" i="19"/>
  <c r="AZ627" i="19"/>
  <c r="AZ628" i="19"/>
  <c r="AZ629" i="19"/>
  <c r="AZ630" i="19"/>
  <c r="AZ631" i="19"/>
  <c r="AZ632" i="19"/>
  <c r="AZ633" i="19"/>
  <c r="AZ634" i="19"/>
  <c r="AZ635" i="19"/>
  <c r="AZ636" i="19"/>
  <c r="AZ637" i="19"/>
  <c r="AZ638" i="19"/>
  <c r="AZ639" i="19"/>
  <c r="AZ640" i="19"/>
  <c r="AZ641" i="19"/>
  <c r="AZ642" i="19"/>
  <c r="AZ643" i="19"/>
  <c r="AZ644" i="19"/>
  <c r="AZ645" i="19"/>
  <c r="AZ646" i="19"/>
  <c r="AZ647" i="19"/>
  <c r="AZ648" i="19"/>
  <c r="AZ649" i="19"/>
  <c r="AZ650" i="19"/>
  <c r="AZ651" i="19"/>
  <c r="AZ652" i="19"/>
  <c r="AZ653" i="19"/>
  <c r="AZ654" i="19"/>
  <c r="AZ655" i="19"/>
  <c r="AZ656" i="19"/>
  <c r="AZ657" i="19"/>
  <c r="AZ658" i="19"/>
  <c r="AZ659" i="19"/>
  <c r="AZ660" i="19"/>
  <c r="AZ661" i="19"/>
  <c r="AZ662" i="19"/>
  <c r="AZ663" i="19"/>
  <c r="AZ664" i="19"/>
  <c r="AZ665" i="19"/>
  <c r="AZ666" i="19"/>
  <c r="AZ667" i="19"/>
  <c r="AZ668" i="19"/>
  <c r="AZ669" i="19"/>
  <c r="AZ670" i="19"/>
  <c r="AZ671" i="19"/>
  <c r="AZ672" i="19"/>
  <c r="AZ673" i="19"/>
  <c r="AZ674" i="19"/>
  <c r="AZ675" i="19"/>
  <c r="AZ676" i="19"/>
  <c r="AZ677" i="19"/>
  <c r="AZ678" i="19"/>
  <c r="AZ679" i="19"/>
  <c r="AZ680" i="19"/>
  <c r="AZ681" i="19"/>
  <c r="AZ682" i="19"/>
  <c r="AZ683" i="19"/>
  <c r="AZ684" i="19"/>
  <c r="AZ685" i="19"/>
  <c r="AZ686" i="19"/>
  <c r="AZ687" i="19"/>
  <c r="AZ688" i="19"/>
  <c r="AZ689" i="19"/>
  <c r="AZ690" i="19"/>
  <c r="AZ691" i="19"/>
  <c r="AZ692" i="19"/>
  <c r="AZ693" i="19"/>
  <c r="AZ694" i="19"/>
  <c r="AZ695" i="19"/>
  <c r="AZ696" i="19"/>
  <c r="AZ697" i="19"/>
  <c r="AZ698" i="19"/>
  <c r="AZ699" i="19"/>
  <c r="AZ700" i="19"/>
  <c r="AZ701" i="19"/>
  <c r="AZ702" i="19"/>
  <c r="AZ703" i="19"/>
  <c r="AZ704" i="19"/>
  <c r="AZ705" i="19"/>
  <c r="AZ706" i="19"/>
  <c r="AZ707" i="19"/>
  <c r="AZ708" i="19"/>
  <c r="AZ709" i="19"/>
  <c r="AZ710" i="19"/>
  <c r="AZ711" i="19"/>
  <c r="AZ712" i="19"/>
  <c r="AZ713" i="19"/>
  <c r="AZ714" i="19"/>
  <c r="AZ715" i="19"/>
  <c r="AZ716" i="19"/>
  <c r="AZ717" i="19"/>
  <c r="AZ718" i="19"/>
  <c r="AZ719" i="19"/>
  <c r="AZ720" i="19"/>
  <c r="AZ721" i="19"/>
  <c r="AZ722" i="19"/>
  <c r="AZ723" i="19"/>
  <c r="AZ724" i="19"/>
  <c r="AZ725" i="19"/>
  <c r="AZ726" i="19"/>
  <c r="AZ727" i="19"/>
  <c r="AZ728" i="19"/>
  <c r="AZ729" i="19"/>
  <c r="AZ730" i="19"/>
  <c r="AZ731" i="19"/>
  <c r="AZ732" i="19"/>
  <c r="AZ733" i="19"/>
  <c r="AZ734" i="19"/>
  <c r="AZ735" i="19"/>
  <c r="AZ736" i="19"/>
  <c r="AZ737" i="19"/>
  <c r="AZ738" i="19"/>
  <c r="AZ739" i="19"/>
  <c r="AZ740" i="19"/>
  <c r="AZ741" i="19"/>
  <c r="AZ742" i="19"/>
  <c r="AZ743" i="19"/>
  <c r="AZ744" i="19"/>
  <c r="AZ745" i="19"/>
  <c r="AZ746" i="19"/>
  <c r="AZ747" i="19"/>
  <c r="AZ748" i="19"/>
  <c r="AZ749" i="19"/>
  <c r="AZ750" i="19"/>
  <c r="AZ751" i="19"/>
  <c r="AZ752" i="19"/>
  <c r="AZ753" i="19"/>
  <c r="AZ754" i="19"/>
  <c r="AZ455" i="19"/>
  <c r="AZ756" i="19"/>
  <c r="AZ757" i="19"/>
  <c r="AZ758" i="19"/>
  <c r="AZ759" i="19"/>
  <c r="AZ760" i="19"/>
  <c r="AZ761" i="19"/>
  <c r="AZ762" i="19"/>
  <c r="AZ763" i="19"/>
  <c r="AZ764" i="19"/>
  <c r="AZ765" i="19"/>
  <c r="AZ766" i="19"/>
  <c r="AZ767" i="19"/>
  <c r="AZ768" i="19"/>
  <c r="AZ769" i="19"/>
  <c r="AZ770" i="19"/>
  <c r="AZ771" i="19"/>
  <c r="AZ772" i="19"/>
  <c r="AZ773" i="19"/>
  <c r="AZ774" i="19"/>
  <c r="AZ775" i="19"/>
  <c r="AZ776" i="19"/>
  <c r="AZ777" i="19"/>
  <c r="AZ778" i="19"/>
  <c r="AZ779" i="19"/>
  <c r="AZ780" i="19"/>
  <c r="AZ781" i="19"/>
  <c r="AZ782" i="19"/>
  <c r="AZ783" i="19"/>
  <c r="AZ784" i="19"/>
  <c r="AZ785" i="19"/>
  <c r="AZ786" i="19"/>
  <c r="AZ787" i="19"/>
  <c r="AZ788" i="19"/>
  <c r="AZ789" i="19"/>
  <c r="AZ790" i="19"/>
  <c r="AZ791" i="19"/>
  <c r="AZ792" i="19"/>
  <c r="AZ793" i="19"/>
  <c r="AZ794" i="19"/>
  <c r="AZ795" i="19"/>
  <c r="AZ796" i="19"/>
  <c r="AZ797" i="19"/>
  <c r="AZ798" i="19"/>
  <c r="AZ799" i="19"/>
  <c r="AZ800" i="19"/>
  <c r="AZ801" i="19"/>
  <c r="AZ802" i="19"/>
  <c r="AZ803" i="19"/>
  <c r="AZ804" i="19"/>
  <c r="AZ805" i="19"/>
  <c r="AZ806" i="19"/>
  <c r="AZ807" i="19"/>
  <c r="AZ808" i="19"/>
  <c r="AZ809" i="19"/>
  <c r="AZ810" i="19"/>
  <c r="AZ811" i="19"/>
  <c r="AZ812" i="19"/>
  <c r="AZ813" i="19"/>
  <c r="AZ814" i="19"/>
  <c r="AZ815" i="19"/>
  <c r="AZ816" i="19"/>
  <c r="AZ817" i="19"/>
  <c r="AZ818" i="19"/>
  <c r="AZ819" i="19"/>
  <c r="AZ820" i="19"/>
  <c r="AZ821" i="19"/>
  <c r="AZ822" i="19"/>
  <c r="AZ823" i="19"/>
  <c r="AZ824" i="19"/>
  <c r="AZ825" i="19"/>
  <c r="AZ826" i="19"/>
  <c r="AZ827" i="19"/>
  <c r="BC827" i="19" s="1"/>
  <c r="AZ828" i="19"/>
  <c r="BC828" i="19" s="1"/>
  <c r="AZ829" i="19"/>
  <c r="AZ830" i="19"/>
  <c r="AZ831" i="19"/>
  <c r="AZ832" i="19"/>
  <c r="AZ833" i="19"/>
  <c r="AZ834" i="19"/>
  <c r="AZ835" i="19"/>
  <c r="AZ836" i="19"/>
  <c r="AZ837" i="19"/>
  <c r="AZ838" i="19"/>
  <c r="AZ839" i="19"/>
  <c r="AZ840" i="19"/>
  <c r="AZ841" i="19"/>
  <c r="AZ842" i="19"/>
  <c r="AZ843" i="19"/>
  <c r="AZ844" i="19"/>
  <c r="AZ845" i="19"/>
  <c r="AZ846" i="19"/>
  <c r="AZ847" i="19"/>
  <c r="AZ848" i="19"/>
  <c r="AZ849" i="19"/>
  <c r="AZ850" i="19"/>
  <c r="AZ851" i="19"/>
  <c r="AZ852" i="19"/>
  <c r="AZ853" i="19"/>
  <c r="AZ854" i="19"/>
  <c r="AZ855" i="19"/>
  <c r="AZ856" i="19"/>
  <c r="AZ857" i="19"/>
  <c r="AZ858" i="19"/>
  <c r="AZ859" i="19"/>
  <c r="AZ860" i="19"/>
  <c r="BC860" i="19" s="1"/>
  <c r="AZ861" i="19"/>
  <c r="AZ862" i="19"/>
  <c r="AZ863" i="19"/>
  <c r="AZ864" i="19"/>
  <c r="AZ865" i="19"/>
  <c r="AZ866" i="19"/>
  <c r="AZ867" i="19"/>
  <c r="AZ868" i="19"/>
  <c r="AZ869" i="19"/>
  <c r="AZ870" i="19"/>
  <c r="AZ871" i="19"/>
  <c r="AZ872" i="19"/>
  <c r="AZ873" i="19"/>
  <c r="AZ874" i="19"/>
  <c r="AZ875" i="19"/>
  <c r="AZ876" i="19"/>
  <c r="AZ877" i="19"/>
  <c r="AZ878" i="19"/>
  <c r="AZ879" i="19"/>
  <c r="AZ880" i="19"/>
  <c r="AZ881" i="19"/>
  <c r="AZ882" i="19"/>
  <c r="AZ883" i="19"/>
  <c r="BC883" i="19" s="1"/>
  <c r="AZ884" i="19"/>
  <c r="AZ885" i="19"/>
  <c r="AZ886" i="19"/>
  <c r="AZ887" i="19"/>
  <c r="AZ888" i="19"/>
  <c r="AZ889" i="19"/>
  <c r="AZ890" i="19"/>
  <c r="AZ891" i="19"/>
  <c r="AZ892" i="19"/>
  <c r="AZ893" i="19"/>
  <c r="AZ894" i="19"/>
  <c r="AZ895" i="19"/>
  <c r="AZ896" i="19"/>
  <c r="AZ897" i="19"/>
  <c r="AZ898" i="19"/>
  <c r="AZ899" i="19"/>
  <c r="AZ900" i="19"/>
  <c r="AZ901" i="19"/>
  <c r="AZ902" i="19"/>
  <c r="AZ903" i="19"/>
  <c r="AZ904" i="19"/>
  <c r="AZ905" i="19"/>
  <c r="AZ906" i="19"/>
  <c r="AZ907" i="19"/>
  <c r="AZ908" i="19"/>
  <c r="AZ909" i="19"/>
  <c r="AZ910" i="19"/>
  <c r="AZ911" i="19"/>
  <c r="AZ912" i="19"/>
  <c r="AZ913" i="19"/>
  <c r="AZ914" i="19"/>
  <c r="AZ915" i="19"/>
  <c r="AZ916" i="19"/>
  <c r="AZ917" i="19"/>
  <c r="AZ918" i="19"/>
  <c r="AZ919" i="19"/>
  <c r="AZ920" i="19"/>
  <c r="AZ921" i="19"/>
  <c r="AZ922" i="19"/>
  <c r="AZ923" i="19"/>
  <c r="AZ924" i="19"/>
  <c r="AZ925" i="19"/>
  <c r="AZ926" i="19"/>
  <c r="AZ927" i="19"/>
  <c r="AZ928" i="19"/>
  <c r="AZ929" i="19"/>
  <c r="AZ930" i="19"/>
  <c r="AZ931" i="19"/>
  <c r="AZ932" i="19"/>
  <c r="AZ933" i="19"/>
  <c r="AZ934" i="19"/>
  <c r="AZ935" i="19"/>
  <c r="AZ936" i="19"/>
  <c r="AZ937" i="19"/>
  <c r="AZ938" i="19"/>
  <c r="AZ939" i="19"/>
  <c r="AZ940" i="19"/>
  <c r="AZ941" i="19"/>
  <c r="AZ942" i="19"/>
  <c r="AZ943" i="19"/>
  <c r="AZ944" i="19"/>
  <c r="AZ945" i="19"/>
  <c r="AZ946" i="19"/>
  <c r="AW4" i="19"/>
  <c r="AW5" i="19"/>
  <c r="AW345" i="19"/>
  <c r="AW7" i="19"/>
  <c r="AW8" i="19"/>
  <c r="AW9" i="19"/>
  <c r="AW10" i="19"/>
  <c r="AW11" i="19"/>
  <c r="AW12" i="19"/>
  <c r="AW13" i="19"/>
  <c r="AW14" i="19"/>
  <c r="AW15" i="19"/>
  <c r="AW16" i="19"/>
  <c r="AW17" i="19"/>
  <c r="AW18" i="19"/>
  <c r="AW19" i="19"/>
  <c r="AW20" i="19"/>
  <c r="AW21" i="19"/>
  <c r="AW22" i="19"/>
  <c r="AW23" i="19"/>
  <c r="AW24" i="19"/>
  <c r="AW25" i="19"/>
  <c r="AW26" i="19"/>
  <c r="AW27" i="19"/>
  <c r="AW28" i="19"/>
  <c r="AW29" i="19"/>
  <c r="AW30" i="19"/>
  <c r="AW31" i="19"/>
  <c r="AW539" i="19"/>
  <c r="AW33" i="19"/>
  <c r="AW34" i="19"/>
  <c r="AW35" i="19"/>
  <c r="AW36" i="19"/>
  <c r="AW37" i="19"/>
  <c r="AW38" i="19"/>
  <c r="AW39" i="19"/>
  <c r="AW40" i="19"/>
  <c r="AW41" i="19"/>
  <c r="AW42" i="19"/>
  <c r="AW43" i="19"/>
  <c r="AW44" i="19"/>
  <c r="AW45" i="19"/>
  <c r="AW46" i="19"/>
  <c r="AW47" i="19"/>
  <c r="AW48" i="19"/>
  <c r="AW49" i="19"/>
  <c r="AW50" i="19"/>
  <c r="AW51" i="19"/>
  <c r="AW52" i="19"/>
  <c r="AW53" i="19"/>
  <c r="AW54" i="19"/>
  <c r="AW55" i="19"/>
  <c r="AW56" i="19"/>
  <c r="AW57" i="19"/>
  <c r="AW58" i="19"/>
  <c r="AW59" i="19"/>
  <c r="AW60" i="19"/>
  <c r="AW61" i="19"/>
  <c r="AW62" i="19"/>
  <c r="AW63" i="19"/>
  <c r="AW64" i="19"/>
  <c r="AW65" i="19"/>
  <c r="AW66" i="19"/>
  <c r="AW67" i="19"/>
  <c r="AW68" i="19"/>
  <c r="AW69" i="19"/>
  <c r="AW70" i="19"/>
  <c r="AW71" i="19"/>
  <c r="AW72" i="19"/>
  <c r="AW73" i="19"/>
  <c r="AW74" i="19"/>
  <c r="AW75" i="19"/>
  <c r="AW76" i="19"/>
  <c r="AW77" i="19"/>
  <c r="AW78" i="19"/>
  <c r="AW79" i="19"/>
  <c r="AW80" i="19"/>
  <c r="AW81" i="19"/>
  <c r="AW82" i="19"/>
  <c r="AW83" i="19"/>
  <c r="AW84" i="19"/>
  <c r="AW85" i="19"/>
  <c r="AW86" i="19"/>
  <c r="AW87" i="19"/>
  <c r="AW88" i="19"/>
  <c r="AW89" i="19"/>
  <c r="AW90" i="19"/>
  <c r="AW91" i="19"/>
  <c r="AW92" i="19"/>
  <c r="AW93" i="19"/>
  <c r="AW94" i="19"/>
  <c r="AW95" i="19"/>
  <c r="AW96" i="19"/>
  <c r="AW97" i="19"/>
  <c r="AW98" i="19"/>
  <c r="AW99" i="19"/>
  <c r="AW100" i="19"/>
  <c r="AW101" i="19"/>
  <c r="AW102" i="19"/>
  <c r="AW103" i="19"/>
  <c r="AW104" i="19"/>
  <c r="AW105" i="19"/>
  <c r="AW106" i="19"/>
  <c r="AW454" i="19"/>
  <c r="AW108" i="19"/>
  <c r="AW109" i="19"/>
  <c r="AW110" i="19"/>
  <c r="AW111" i="19"/>
  <c r="AW112" i="19"/>
  <c r="AW113" i="19"/>
  <c r="AW114" i="19"/>
  <c r="AW115" i="19"/>
  <c r="AW116" i="19"/>
  <c r="AW117" i="19"/>
  <c r="AW118" i="19"/>
  <c r="AW119" i="19"/>
  <c r="AW120" i="19"/>
  <c r="AW121" i="19"/>
  <c r="AW122" i="19"/>
  <c r="AW123" i="19"/>
  <c r="AW124" i="19"/>
  <c r="AW125" i="19"/>
  <c r="AW126" i="19"/>
  <c r="AW127" i="19"/>
  <c r="AW128" i="19"/>
  <c r="AW129" i="19"/>
  <c r="AW130" i="19"/>
  <c r="AW131" i="19"/>
  <c r="AW132" i="19"/>
  <c r="AW133" i="19"/>
  <c r="AW134" i="19"/>
  <c r="AW135" i="19"/>
  <c r="AW136" i="19"/>
  <c r="AW137" i="19"/>
  <c r="AW138" i="19"/>
  <c r="AW139" i="19"/>
  <c r="AW140" i="19"/>
  <c r="AW141" i="19"/>
  <c r="AW142" i="19"/>
  <c r="AW143" i="19"/>
  <c r="AW144" i="19"/>
  <c r="AW145" i="19"/>
  <c r="AW146" i="19"/>
  <c r="AW147" i="19"/>
  <c r="AW148" i="19"/>
  <c r="AW149" i="19"/>
  <c r="AW150" i="19"/>
  <c r="AW151" i="19"/>
  <c r="AW152" i="19"/>
  <c r="AW153" i="19"/>
  <c r="AW154" i="19"/>
  <c r="AW155" i="19"/>
  <c r="AW156" i="19"/>
  <c r="AW157" i="19"/>
  <c r="AW158" i="19"/>
  <c r="AW159" i="19"/>
  <c r="AW160" i="19"/>
  <c r="AW161" i="19"/>
  <c r="AW162" i="19"/>
  <c r="AW163" i="19"/>
  <c r="AW164" i="19"/>
  <c r="AW165" i="19"/>
  <c r="AW166" i="19"/>
  <c r="AW167" i="19"/>
  <c r="AW168" i="19"/>
  <c r="AW169" i="19"/>
  <c r="AW170" i="19"/>
  <c r="AW171" i="19"/>
  <c r="AW172" i="19"/>
  <c r="AW173" i="19"/>
  <c r="AW174" i="19"/>
  <c r="AW175" i="19"/>
  <c r="AW176" i="19"/>
  <c r="AW177" i="19"/>
  <c r="AW178" i="19"/>
  <c r="AW179" i="19"/>
  <c r="AW180" i="19"/>
  <c r="AW181" i="19"/>
  <c r="AW182" i="19"/>
  <c r="AW183" i="19"/>
  <c r="AW184" i="19"/>
  <c r="AW185" i="19"/>
  <c r="AW186" i="19"/>
  <c r="AW187" i="19"/>
  <c r="AW188" i="19"/>
  <c r="AW189" i="19"/>
  <c r="AW190" i="19"/>
  <c r="AW191" i="19"/>
  <c r="AW192" i="19"/>
  <c r="AW193" i="19"/>
  <c r="AW194" i="19"/>
  <c r="AW195" i="19"/>
  <c r="AW196" i="19"/>
  <c r="AW197" i="19"/>
  <c r="AW198" i="19"/>
  <c r="AW199" i="19"/>
  <c r="AW200" i="19"/>
  <c r="AW201" i="19"/>
  <c r="AW202" i="19"/>
  <c r="AW203" i="19"/>
  <c r="AW204" i="19"/>
  <c r="AW205" i="19"/>
  <c r="AW206" i="19"/>
  <c r="AW207" i="19"/>
  <c r="AW208" i="19"/>
  <c r="AW209" i="19"/>
  <c r="AW6" i="19"/>
  <c r="AW211" i="19"/>
  <c r="AW212" i="19"/>
  <c r="AW213" i="19"/>
  <c r="AW214" i="19"/>
  <c r="AW215" i="19"/>
  <c r="AW216" i="19"/>
  <c r="AW217" i="19"/>
  <c r="AW218" i="19"/>
  <c r="AW219" i="19"/>
  <c r="AW220" i="19"/>
  <c r="AW221" i="19"/>
  <c r="AW222" i="19"/>
  <c r="AW223" i="19"/>
  <c r="AW252" i="19"/>
  <c r="AW225" i="19"/>
  <c r="AW226" i="19"/>
  <c r="AW227" i="19"/>
  <c r="AW228" i="19"/>
  <c r="AW229" i="19"/>
  <c r="AW230" i="19"/>
  <c r="AW231" i="19"/>
  <c r="AW232" i="19"/>
  <c r="AW233" i="19"/>
  <c r="AW234" i="19"/>
  <c r="AW235" i="19"/>
  <c r="AW236" i="19"/>
  <c r="AW237" i="19"/>
  <c r="AW238" i="19"/>
  <c r="AW239" i="19"/>
  <c r="AW240" i="19"/>
  <c r="AW241" i="19"/>
  <c r="AW242" i="19"/>
  <c r="AW243" i="19"/>
  <c r="AW244" i="19"/>
  <c r="AW245" i="19"/>
  <c r="AW246" i="19"/>
  <c r="AW247" i="19"/>
  <c r="AW248" i="19"/>
  <c r="AW249" i="19"/>
  <c r="AW250" i="19"/>
  <c r="AW251" i="19"/>
  <c r="AW32" i="19"/>
  <c r="AW253" i="19"/>
  <c r="AW254" i="19"/>
  <c r="AW255" i="19"/>
  <c r="AW256" i="19"/>
  <c r="AW257" i="19"/>
  <c r="AW258" i="19"/>
  <c r="AW107" i="19"/>
  <c r="AW260" i="19"/>
  <c r="AW261" i="19"/>
  <c r="AW262" i="19"/>
  <c r="AW263" i="19"/>
  <c r="AW264" i="19"/>
  <c r="AW265" i="19"/>
  <c r="AW266" i="19"/>
  <c r="AW267" i="19"/>
  <c r="AW268" i="19"/>
  <c r="AW269" i="19"/>
  <c r="AW270" i="19"/>
  <c r="AW271" i="19"/>
  <c r="AW272" i="19"/>
  <c r="AW273" i="19"/>
  <c r="AW274" i="19"/>
  <c r="AW275" i="19"/>
  <c r="AW276" i="19"/>
  <c r="AW277" i="19"/>
  <c r="AW278" i="19"/>
  <c r="AW279" i="19"/>
  <c r="AW280" i="19"/>
  <c r="AW281" i="19"/>
  <c r="AW282" i="19"/>
  <c r="AW283" i="19"/>
  <c r="AW284" i="19"/>
  <c r="AW285" i="19"/>
  <c r="AW286" i="19"/>
  <c r="AW287" i="19"/>
  <c r="AW288" i="19"/>
  <c r="AW289" i="19"/>
  <c r="AW290" i="19"/>
  <c r="AW291" i="19"/>
  <c r="AW292" i="19"/>
  <c r="AW293" i="19"/>
  <c r="AW294" i="19"/>
  <c r="AW295" i="19"/>
  <c r="AW296" i="19"/>
  <c r="AW297" i="19"/>
  <c r="AW298" i="19"/>
  <c r="AW299" i="19"/>
  <c r="AW300" i="19"/>
  <c r="AW301" i="19"/>
  <c r="AW302" i="19"/>
  <c r="AW303" i="19"/>
  <c r="AW304" i="19"/>
  <c r="AW305" i="19"/>
  <c r="AW306" i="19"/>
  <c r="AW307" i="19"/>
  <c r="AW308" i="19"/>
  <c r="AW309" i="19"/>
  <c r="AW310" i="19"/>
  <c r="AW311" i="19"/>
  <c r="AW312" i="19"/>
  <c r="AW210" i="19"/>
  <c r="AW314" i="19"/>
  <c r="AW315" i="19"/>
  <c r="AW316" i="19"/>
  <c r="AW317" i="19"/>
  <c r="AW318" i="19"/>
  <c r="AW319" i="19"/>
  <c r="AW320" i="19"/>
  <c r="AW321" i="19"/>
  <c r="AW322" i="19"/>
  <c r="AW323" i="19"/>
  <c r="AW324" i="19"/>
  <c r="AW325" i="19"/>
  <c r="AW326" i="19"/>
  <c r="AW327" i="19"/>
  <c r="AW328" i="19"/>
  <c r="AW329" i="19"/>
  <c r="AW330" i="19"/>
  <c r="AW331" i="19"/>
  <c r="AW332" i="19"/>
  <c r="AW333" i="19"/>
  <c r="AW334" i="19"/>
  <c r="AW335" i="19"/>
  <c r="AW336" i="19"/>
  <c r="AW337" i="19"/>
  <c r="AW338" i="19"/>
  <c r="AW339" i="19"/>
  <c r="AW340" i="19"/>
  <c r="AW341" i="19"/>
  <c r="AW342" i="19"/>
  <c r="AW343" i="19"/>
  <c r="AW344" i="19"/>
  <c r="AW224" i="19"/>
  <c r="AW346" i="19"/>
  <c r="AW347" i="19"/>
  <c r="AW348" i="19"/>
  <c r="AW349" i="19"/>
  <c r="AW350" i="19"/>
  <c r="AW351" i="19"/>
  <c r="AW352" i="19"/>
  <c r="AW353" i="19"/>
  <c r="AW354" i="19"/>
  <c r="AW355" i="19"/>
  <c r="AW356" i="19"/>
  <c r="AW357" i="19"/>
  <c r="AW358" i="19"/>
  <c r="AW359" i="19"/>
  <c r="AW360" i="19"/>
  <c r="AW361" i="19"/>
  <c r="AW362" i="19"/>
  <c r="AW363" i="19"/>
  <c r="AW364" i="19"/>
  <c r="AW365" i="19"/>
  <c r="AW366" i="19"/>
  <c r="AW367" i="19"/>
  <c r="AW368" i="19"/>
  <c r="AW369" i="19"/>
  <c r="AW370" i="19"/>
  <c r="AW371" i="19"/>
  <c r="AW372" i="19"/>
  <c r="AW373" i="19"/>
  <c r="AW374" i="19"/>
  <c r="AW375" i="19"/>
  <c r="AW376" i="19"/>
  <c r="AW377" i="19"/>
  <c r="AW378" i="19"/>
  <c r="AW379" i="19"/>
  <c r="AW380" i="19"/>
  <c r="AW381" i="19"/>
  <c r="AW382" i="19"/>
  <c r="AW383" i="19"/>
  <c r="AW384" i="19"/>
  <c r="AW385" i="19"/>
  <c r="AW386" i="19"/>
  <c r="AW387" i="19"/>
  <c r="AW388" i="19"/>
  <c r="AW389" i="19"/>
  <c r="AW390" i="19"/>
  <c r="AW391" i="19"/>
  <c r="AW392" i="19"/>
  <c r="AW393" i="19"/>
  <c r="AW394" i="19"/>
  <c r="AW395" i="19"/>
  <c r="AW396" i="19"/>
  <c r="AW397" i="19"/>
  <c r="AW398" i="19"/>
  <c r="AW399" i="19"/>
  <c r="AW400" i="19"/>
  <c r="AW401" i="19"/>
  <c r="AW402" i="19"/>
  <c r="AW403" i="19"/>
  <c r="AW404" i="19"/>
  <c r="AW405" i="19"/>
  <c r="AW406" i="19"/>
  <c r="AW407" i="19"/>
  <c r="AW408" i="19"/>
  <c r="AW409" i="19"/>
  <c r="AW410" i="19"/>
  <c r="AW411" i="19"/>
  <c r="AW412" i="19"/>
  <c r="AW413" i="19"/>
  <c r="AW414" i="19"/>
  <c r="AW415" i="19"/>
  <c r="AW416" i="19"/>
  <c r="AW417" i="19"/>
  <c r="AW418" i="19"/>
  <c r="AW419" i="19"/>
  <c r="AW420" i="19"/>
  <c r="AW421" i="19"/>
  <c r="AW422" i="19"/>
  <c r="AW423" i="19"/>
  <c r="AW424" i="19"/>
  <c r="AW425" i="19"/>
  <c r="AW426" i="19"/>
  <c r="AW427" i="19"/>
  <c r="AW428" i="19"/>
  <c r="AW429" i="19"/>
  <c r="AW430" i="19"/>
  <c r="AW431" i="19"/>
  <c r="AW432" i="19"/>
  <c r="AW433" i="19"/>
  <c r="AW434" i="19"/>
  <c r="AW435" i="19"/>
  <c r="AW436" i="19"/>
  <c r="AW437" i="19"/>
  <c r="AW438" i="19"/>
  <c r="AW439" i="19"/>
  <c r="AW440" i="19"/>
  <c r="AW441" i="19"/>
  <c r="AW442" i="19"/>
  <c r="AW443" i="19"/>
  <c r="AW444" i="19"/>
  <c r="AW445" i="19"/>
  <c r="AW446" i="19"/>
  <c r="AW447" i="19"/>
  <c r="AW448" i="19"/>
  <c r="AW449" i="19"/>
  <c r="AW450" i="19"/>
  <c r="AW451" i="19"/>
  <c r="AW452" i="19"/>
  <c r="AW453" i="19"/>
  <c r="AW259" i="19"/>
  <c r="AW313" i="19"/>
  <c r="AW456" i="19"/>
  <c r="AW457" i="19"/>
  <c r="AW458" i="19"/>
  <c r="AW459" i="19"/>
  <c r="AW460" i="19"/>
  <c r="AW461" i="19"/>
  <c r="AW462" i="19"/>
  <c r="AW463" i="19"/>
  <c r="AW464" i="19"/>
  <c r="AW465" i="19"/>
  <c r="AW466" i="19"/>
  <c r="AW467" i="19"/>
  <c r="AW468" i="19"/>
  <c r="AW469" i="19"/>
  <c r="AW470" i="19"/>
  <c r="AW471" i="19"/>
  <c r="AW472" i="19"/>
  <c r="AW473" i="19"/>
  <c r="AW474" i="19"/>
  <c r="AW475" i="19"/>
  <c r="AW476" i="19"/>
  <c r="AW477" i="19"/>
  <c r="AW478" i="19"/>
  <c r="AW479" i="19"/>
  <c r="AW480" i="19"/>
  <c r="AW481" i="19"/>
  <c r="AW482" i="19"/>
  <c r="AW483" i="19"/>
  <c r="AW484" i="19"/>
  <c r="AW485" i="19"/>
  <c r="AW486" i="19"/>
  <c r="AW487" i="19"/>
  <c r="AW488" i="19"/>
  <c r="AW489" i="19"/>
  <c r="AW490" i="19"/>
  <c r="AW491" i="19"/>
  <c r="AW492" i="19"/>
  <c r="AW493" i="19"/>
  <c r="AW494" i="19"/>
  <c r="AW495" i="19"/>
  <c r="AW496" i="19"/>
  <c r="AW497" i="19"/>
  <c r="AW498" i="19"/>
  <c r="AW499" i="19"/>
  <c r="AW500" i="19"/>
  <c r="AW501" i="19"/>
  <c r="AW502" i="19"/>
  <c r="AW503" i="19"/>
  <c r="AW504" i="19"/>
  <c r="AW505" i="19"/>
  <c r="AW506" i="19"/>
  <c r="AW507" i="19"/>
  <c r="AW508" i="19"/>
  <c r="AW509" i="19"/>
  <c r="AW510" i="19"/>
  <c r="AW511" i="19"/>
  <c r="AW512" i="19"/>
  <c r="AW513" i="19"/>
  <c r="AW514" i="19"/>
  <c r="AW515" i="19"/>
  <c r="AW516" i="19"/>
  <c r="AW517" i="19"/>
  <c r="AW518" i="19"/>
  <c r="AW519" i="19"/>
  <c r="AW520" i="19"/>
  <c r="AW521" i="19"/>
  <c r="AW522" i="19"/>
  <c r="AW523" i="19"/>
  <c r="AW524" i="19"/>
  <c r="AW525" i="19"/>
  <c r="AW526" i="19"/>
  <c r="AW527" i="19"/>
  <c r="AW528" i="19"/>
  <c r="AW529" i="19"/>
  <c r="AW530" i="19"/>
  <c r="AW531" i="19"/>
  <c r="AW532" i="19"/>
  <c r="AW533" i="19"/>
  <c r="AW534" i="19"/>
  <c r="AW535" i="19"/>
  <c r="AW536" i="19"/>
  <c r="AW537" i="19"/>
  <c r="AW538" i="19"/>
  <c r="AW755" i="19"/>
  <c r="AW540" i="19"/>
  <c r="AW541" i="19"/>
  <c r="AW542" i="19"/>
  <c r="AW543" i="19"/>
  <c r="AW544" i="19"/>
  <c r="AW545" i="19"/>
  <c r="AW546" i="19"/>
  <c r="AW547" i="19"/>
  <c r="AW548" i="19"/>
  <c r="AW549" i="19"/>
  <c r="AW550" i="19"/>
  <c r="AW551" i="19"/>
  <c r="AW552" i="19"/>
  <c r="AW553" i="19"/>
  <c r="AW554" i="19"/>
  <c r="AW555" i="19"/>
  <c r="AW556" i="19"/>
  <c r="AW557" i="19"/>
  <c r="AW558" i="19"/>
  <c r="AW559" i="19"/>
  <c r="AW560" i="19"/>
  <c r="AW561" i="19"/>
  <c r="AW562" i="19"/>
  <c r="AW563" i="19"/>
  <c r="AW564" i="19"/>
  <c r="AW565" i="19"/>
  <c r="AW566" i="19"/>
  <c r="AW567" i="19"/>
  <c r="AW568" i="19"/>
  <c r="AW569" i="19"/>
  <c r="AW570" i="19"/>
  <c r="AW571" i="19"/>
  <c r="AW572" i="19"/>
  <c r="AW573" i="19"/>
  <c r="AW574" i="19"/>
  <c r="AW575" i="19"/>
  <c r="AW576" i="19"/>
  <c r="AW577" i="19"/>
  <c r="AW578" i="19"/>
  <c r="AW579" i="19"/>
  <c r="AW580" i="19"/>
  <c r="AW581" i="19"/>
  <c r="AW582" i="19"/>
  <c r="AW583" i="19"/>
  <c r="AW584" i="19"/>
  <c r="AW585" i="19"/>
  <c r="AW586" i="19"/>
  <c r="AW587" i="19"/>
  <c r="AW588" i="19"/>
  <c r="AW589" i="19"/>
  <c r="AW590" i="19"/>
  <c r="AW591" i="19"/>
  <c r="AW592" i="19"/>
  <c r="AW593" i="19"/>
  <c r="AW594" i="19"/>
  <c r="AW595" i="19"/>
  <c r="AW596" i="19"/>
  <c r="AW597" i="19"/>
  <c r="AW598" i="19"/>
  <c r="AW599" i="19"/>
  <c r="AW600" i="19"/>
  <c r="AW601" i="19"/>
  <c r="AW602" i="19"/>
  <c r="AW603" i="19"/>
  <c r="AW604" i="19"/>
  <c r="AW605" i="19"/>
  <c r="AW606" i="19"/>
  <c r="AW607" i="19"/>
  <c r="AW608" i="19"/>
  <c r="AW609" i="19"/>
  <c r="AW610" i="19"/>
  <c r="AW611" i="19"/>
  <c r="AW612" i="19"/>
  <c r="AW613" i="19"/>
  <c r="AW614" i="19"/>
  <c r="AW615" i="19"/>
  <c r="AW616" i="19"/>
  <c r="AW617" i="19"/>
  <c r="AW618" i="19"/>
  <c r="AW619" i="19"/>
  <c r="AW620" i="19"/>
  <c r="AW621" i="19"/>
  <c r="AW622" i="19"/>
  <c r="AW623" i="19"/>
  <c r="AW624" i="19"/>
  <c r="AW625" i="19"/>
  <c r="AW626" i="19"/>
  <c r="AW627" i="19"/>
  <c r="AW628" i="19"/>
  <c r="AW629" i="19"/>
  <c r="AW630" i="19"/>
  <c r="AW631" i="19"/>
  <c r="AW632" i="19"/>
  <c r="AW633" i="19"/>
  <c r="AW634" i="19"/>
  <c r="AW635" i="19"/>
  <c r="AW636" i="19"/>
  <c r="AW637" i="19"/>
  <c r="AW638" i="19"/>
  <c r="AW639" i="19"/>
  <c r="AW640" i="19"/>
  <c r="AW641" i="19"/>
  <c r="AW642" i="19"/>
  <c r="AW643" i="19"/>
  <c r="AW644" i="19"/>
  <c r="AW645" i="19"/>
  <c r="AW646" i="19"/>
  <c r="AW647" i="19"/>
  <c r="AW648" i="19"/>
  <c r="AW649" i="19"/>
  <c r="AW650" i="19"/>
  <c r="AW651" i="19"/>
  <c r="AW652" i="19"/>
  <c r="AW653" i="19"/>
  <c r="AW654" i="19"/>
  <c r="AW655" i="19"/>
  <c r="AW656" i="19"/>
  <c r="AW657" i="19"/>
  <c r="AW658" i="19"/>
  <c r="AW659" i="19"/>
  <c r="AW660" i="19"/>
  <c r="AW661" i="19"/>
  <c r="AW662" i="19"/>
  <c r="AW663" i="19"/>
  <c r="AW664" i="19"/>
  <c r="AW665" i="19"/>
  <c r="AW666" i="19"/>
  <c r="AW667" i="19"/>
  <c r="AW668" i="19"/>
  <c r="AW669" i="19"/>
  <c r="AW670" i="19"/>
  <c r="AW671" i="19"/>
  <c r="AW672" i="19"/>
  <c r="AW673" i="19"/>
  <c r="AW674" i="19"/>
  <c r="AW675" i="19"/>
  <c r="AW676" i="19"/>
  <c r="AW677" i="19"/>
  <c r="AW678" i="19"/>
  <c r="AW679" i="19"/>
  <c r="AW680" i="19"/>
  <c r="AW681" i="19"/>
  <c r="AW682" i="19"/>
  <c r="AW683" i="19"/>
  <c r="AW684" i="19"/>
  <c r="AW685" i="19"/>
  <c r="AW686" i="19"/>
  <c r="AW687" i="19"/>
  <c r="AW688" i="19"/>
  <c r="AW689" i="19"/>
  <c r="AW690" i="19"/>
  <c r="AW691" i="19"/>
  <c r="AW692" i="19"/>
  <c r="AW693" i="19"/>
  <c r="AW694" i="19"/>
  <c r="AW695" i="19"/>
  <c r="AW696" i="19"/>
  <c r="AW697" i="19"/>
  <c r="AW698" i="19"/>
  <c r="AW699" i="19"/>
  <c r="AW700" i="19"/>
  <c r="AW701" i="19"/>
  <c r="AW702" i="19"/>
  <c r="AW703" i="19"/>
  <c r="AW704" i="19"/>
  <c r="AW705" i="19"/>
  <c r="AW706" i="19"/>
  <c r="AW707" i="19"/>
  <c r="AW708" i="19"/>
  <c r="AW709" i="19"/>
  <c r="AW710" i="19"/>
  <c r="AW711" i="19"/>
  <c r="AW712" i="19"/>
  <c r="AW713" i="19"/>
  <c r="AW714" i="19"/>
  <c r="AW715" i="19"/>
  <c r="AW716" i="19"/>
  <c r="AW717" i="19"/>
  <c r="AW718" i="19"/>
  <c r="AW719" i="19"/>
  <c r="AW720" i="19"/>
  <c r="AW721" i="19"/>
  <c r="AW722" i="19"/>
  <c r="AW723" i="19"/>
  <c r="AW724" i="19"/>
  <c r="AW725" i="19"/>
  <c r="AW726" i="19"/>
  <c r="AW727" i="19"/>
  <c r="AW728" i="19"/>
  <c r="AW729" i="19"/>
  <c r="AW730" i="19"/>
  <c r="AW731" i="19"/>
  <c r="AW732" i="19"/>
  <c r="AW733" i="19"/>
  <c r="AW734" i="19"/>
  <c r="AW735" i="19"/>
  <c r="AW736" i="19"/>
  <c r="AW737" i="19"/>
  <c r="AW738" i="19"/>
  <c r="AW739" i="19"/>
  <c r="AW740" i="19"/>
  <c r="AW741" i="19"/>
  <c r="AW742" i="19"/>
  <c r="AW743" i="19"/>
  <c r="AW744" i="19"/>
  <c r="AW745" i="19"/>
  <c r="AW746" i="19"/>
  <c r="AW747" i="19"/>
  <c r="AW748" i="19"/>
  <c r="AW749" i="19"/>
  <c r="AW750" i="19"/>
  <c r="AW751" i="19"/>
  <c r="AW752" i="19"/>
  <c r="AW753" i="19"/>
  <c r="AW754" i="19"/>
  <c r="AW455" i="19"/>
  <c r="AW756" i="19"/>
  <c r="AW757" i="19"/>
  <c r="AW758" i="19"/>
  <c r="AW759" i="19"/>
  <c r="AW760" i="19"/>
  <c r="AW761" i="19"/>
  <c r="AW762" i="19"/>
  <c r="AW763" i="19"/>
  <c r="AW764" i="19"/>
  <c r="AW765" i="19"/>
  <c r="AW766" i="19"/>
  <c r="AW767" i="19"/>
  <c r="AW768" i="19"/>
  <c r="AW769" i="19"/>
  <c r="AW770" i="19"/>
  <c r="AW771" i="19"/>
  <c r="AW772" i="19"/>
  <c r="AW773" i="19"/>
  <c r="AW774" i="19"/>
  <c r="AW775" i="19"/>
  <c r="AW776" i="19"/>
  <c r="AW777" i="19"/>
  <c r="AW778" i="19"/>
  <c r="AW779" i="19"/>
  <c r="AW780" i="19"/>
  <c r="AW781" i="19"/>
  <c r="AW782" i="19"/>
  <c r="AW783" i="19"/>
  <c r="AW784" i="19"/>
  <c r="AW785" i="19"/>
  <c r="AW786" i="19"/>
  <c r="AW787" i="19"/>
  <c r="AW788" i="19"/>
  <c r="AW789" i="19"/>
  <c r="AW790" i="19"/>
  <c r="AW791" i="19"/>
  <c r="AW792" i="19"/>
  <c r="AW793" i="19"/>
  <c r="AW794" i="19"/>
  <c r="AW795" i="19"/>
  <c r="AW796" i="19"/>
  <c r="AW797" i="19"/>
  <c r="AW798" i="19"/>
  <c r="AW799" i="19"/>
  <c r="AW800" i="19"/>
  <c r="AW801" i="19"/>
  <c r="AW802" i="19"/>
  <c r="AW803" i="19"/>
  <c r="AW804" i="19"/>
  <c r="AW805" i="19"/>
  <c r="AW806" i="19"/>
  <c r="AW807" i="19"/>
  <c r="AW808" i="19"/>
  <c r="AW809" i="19"/>
  <c r="AW810" i="19"/>
  <c r="AW811" i="19"/>
  <c r="AW812" i="19"/>
  <c r="AW813" i="19"/>
  <c r="AW814" i="19"/>
  <c r="AW815" i="19"/>
  <c r="AW816" i="19"/>
  <c r="AW817" i="19"/>
  <c r="AW818" i="19"/>
  <c r="AW819" i="19"/>
  <c r="AW820" i="19"/>
  <c r="AW821" i="19"/>
  <c r="AW822" i="19"/>
  <c r="AW823" i="19"/>
  <c r="AW824" i="19"/>
  <c r="AW825" i="19"/>
  <c r="AW826" i="19"/>
  <c r="AW827" i="19"/>
  <c r="AW828" i="19"/>
  <c r="AW829" i="19"/>
  <c r="AW830" i="19"/>
  <c r="AW831" i="19"/>
  <c r="AW832" i="19"/>
  <c r="AW833" i="19"/>
  <c r="AW834" i="19"/>
  <c r="AW835" i="19"/>
  <c r="AW836" i="19"/>
  <c r="AW837" i="19"/>
  <c r="AW838" i="19"/>
  <c r="AW839" i="19"/>
  <c r="AW840" i="19"/>
  <c r="AW841" i="19"/>
  <c r="AW842" i="19"/>
  <c r="AW843" i="19"/>
  <c r="AW844" i="19"/>
  <c r="AW845" i="19"/>
  <c r="AW846" i="19"/>
  <c r="AW847" i="19"/>
  <c r="AW848" i="19"/>
  <c r="AW849" i="19"/>
  <c r="AW850" i="19"/>
  <c r="AW851" i="19"/>
  <c r="AW852" i="19"/>
  <c r="AW853" i="19"/>
  <c r="AW854" i="19"/>
  <c r="AW855" i="19"/>
  <c r="AW856" i="19"/>
  <c r="AW857" i="19"/>
  <c r="AW858" i="19"/>
  <c r="AW859" i="19"/>
  <c r="AW860" i="19"/>
  <c r="AW861" i="19"/>
  <c r="AW862" i="19"/>
  <c r="AW863" i="19"/>
  <c r="AW864" i="19"/>
  <c r="AW865" i="19"/>
  <c r="AW866" i="19"/>
  <c r="AW867" i="19"/>
  <c r="AW868" i="19"/>
  <c r="AW869" i="19"/>
  <c r="AW870" i="19"/>
  <c r="AW871" i="19"/>
  <c r="AW872" i="19"/>
  <c r="AW873" i="19"/>
  <c r="AW874" i="19"/>
  <c r="AW875" i="19"/>
  <c r="AW876" i="19"/>
  <c r="AW877" i="19"/>
  <c r="AW878" i="19"/>
  <c r="AW879" i="19"/>
  <c r="AW880" i="19"/>
  <c r="AW881" i="19"/>
  <c r="AW882" i="19"/>
  <c r="AW883" i="19"/>
  <c r="AW884" i="19"/>
  <c r="AW885" i="19"/>
  <c r="AW886" i="19"/>
  <c r="AW887" i="19"/>
  <c r="AW888" i="19"/>
  <c r="AW889" i="19"/>
  <c r="AW890" i="19"/>
  <c r="AW891" i="19"/>
  <c r="AW892" i="19"/>
  <c r="AW893" i="19"/>
  <c r="AW894" i="19"/>
  <c r="AW895" i="19"/>
  <c r="AW896" i="19"/>
  <c r="AW897" i="19"/>
  <c r="AW898" i="19"/>
  <c r="AW899" i="19"/>
  <c r="AW900" i="19"/>
  <c r="AW901" i="19"/>
  <c r="AW902" i="19"/>
  <c r="AW903" i="19"/>
  <c r="AW904" i="19"/>
  <c r="AW905" i="19"/>
  <c r="AW906" i="19"/>
  <c r="AW907" i="19"/>
  <c r="AW908" i="19"/>
  <c r="AW909" i="19"/>
  <c r="AW910" i="19"/>
  <c r="AW911" i="19"/>
  <c r="AW912" i="19"/>
  <c r="AW913" i="19"/>
  <c r="AW914" i="19"/>
  <c r="AW915" i="19"/>
  <c r="AW916" i="19"/>
  <c r="AW917" i="19"/>
  <c r="AW918" i="19"/>
  <c r="AW919" i="19"/>
  <c r="AW920" i="19"/>
  <c r="AW921" i="19"/>
  <c r="AW922" i="19"/>
  <c r="AW923" i="19"/>
  <c r="AW924" i="19"/>
  <c r="AW925" i="19"/>
  <c r="AW926" i="19"/>
  <c r="AW927" i="19"/>
  <c r="AW928" i="19"/>
  <c r="AW929" i="19"/>
  <c r="AW930" i="19"/>
  <c r="AW931" i="19"/>
  <c r="AW932" i="19"/>
  <c r="AW933" i="19"/>
  <c r="AW934" i="19"/>
  <c r="AW935" i="19"/>
  <c r="AW936" i="19"/>
  <c r="AW937" i="19"/>
  <c r="AW938" i="19"/>
  <c r="AW939" i="19"/>
  <c r="AW940" i="19"/>
  <c r="AW941" i="19"/>
  <c r="AW942" i="19"/>
  <c r="AW943" i="19"/>
  <c r="AW944" i="19"/>
  <c r="AW945" i="19"/>
  <c r="AW946" i="19"/>
  <c r="L4" i="19"/>
  <c r="L5" i="19"/>
  <c r="L345"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539"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454"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L158" i="19"/>
  <c r="L159" i="19"/>
  <c r="L160" i="19"/>
  <c r="L161" i="19"/>
  <c r="L162" i="19"/>
  <c r="L163" i="19"/>
  <c r="L164" i="19"/>
  <c r="L165" i="19"/>
  <c r="L166" i="19"/>
  <c r="L167" i="19"/>
  <c r="L168" i="19"/>
  <c r="L169" i="19"/>
  <c r="L170" i="19"/>
  <c r="L171" i="19"/>
  <c r="L172" i="19"/>
  <c r="L173" i="19"/>
  <c r="L174" i="19"/>
  <c r="L175" i="19"/>
  <c r="L176" i="19"/>
  <c r="L177" i="19"/>
  <c r="L178" i="19"/>
  <c r="L179" i="19"/>
  <c r="L180" i="19"/>
  <c r="L181" i="19"/>
  <c r="L182" i="19"/>
  <c r="L183" i="19"/>
  <c r="L184" i="19"/>
  <c r="L185" i="19"/>
  <c r="L186" i="19"/>
  <c r="L187" i="19"/>
  <c r="L188" i="19"/>
  <c r="L189" i="19"/>
  <c r="L190" i="19"/>
  <c r="L191" i="19"/>
  <c r="L192" i="19"/>
  <c r="L193" i="19"/>
  <c r="L194" i="19"/>
  <c r="L195" i="19"/>
  <c r="L196" i="19"/>
  <c r="L197" i="19"/>
  <c r="L198" i="19"/>
  <c r="L199" i="19"/>
  <c r="L200" i="19"/>
  <c r="L201" i="19"/>
  <c r="L202" i="19"/>
  <c r="L203" i="19"/>
  <c r="L204" i="19"/>
  <c r="L205" i="19"/>
  <c r="L206" i="19"/>
  <c r="L207" i="19"/>
  <c r="L208" i="19"/>
  <c r="L209" i="19"/>
  <c r="L6" i="19"/>
  <c r="L211" i="19"/>
  <c r="L212" i="19"/>
  <c r="L213" i="19"/>
  <c r="L214" i="19"/>
  <c r="L215" i="19"/>
  <c r="L216" i="19"/>
  <c r="L217" i="19"/>
  <c r="L218" i="19"/>
  <c r="L219" i="19"/>
  <c r="L220" i="19"/>
  <c r="L221" i="19"/>
  <c r="L222" i="19"/>
  <c r="L223" i="19"/>
  <c r="L252" i="19"/>
  <c r="L225" i="19"/>
  <c r="L226" i="19"/>
  <c r="L227" i="19"/>
  <c r="L228" i="19"/>
  <c r="L229" i="19"/>
  <c r="L230" i="19"/>
  <c r="L231" i="19"/>
  <c r="L232" i="19"/>
  <c r="L233" i="19"/>
  <c r="L234" i="19"/>
  <c r="L235" i="19"/>
  <c r="L236" i="19"/>
  <c r="L237" i="19"/>
  <c r="L238" i="19"/>
  <c r="L239" i="19"/>
  <c r="L240" i="19"/>
  <c r="L241" i="19"/>
  <c r="L242" i="19"/>
  <c r="L243" i="19"/>
  <c r="L244" i="19"/>
  <c r="L245" i="19"/>
  <c r="L246" i="19"/>
  <c r="L247" i="19"/>
  <c r="L248" i="19"/>
  <c r="L249" i="19"/>
  <c r="L250" i="19"/>
  <c r="L251" i="19"/>
  <c r="L32" i="19"/>
  <c r="L253" i="19"/>
  <c r="L254" i="19"/>
  <c r="L255" i="19"/>
  <c r="L256" i="19"/>
  <c r="L257" i="19"/>
  <c r="L258" i="19"/>
  <c r="L107" i="19"/>
  <c r="L260" i="19"/>
  <c r="L261" i="19"/>
  <c r="L262" i="19"/>
  <c r="L263" i="19"/>
  <c r="L264" i="19"/>
  <c r="L265" i="19"/>
  <c r="L266" i="19"/>
  <c r="L267" i="19"/>
  <c r="L268" i="19"/>
  <c r="L269" i="19"/>
  <c r="L270" i="19"/>
  <c r="L271" i="19"/>
  <c r="L272" i="19"/>
  <c r="L273" i="19"/>
  <c r="L274" i="19"/>
  <c r="L275" i="19"/>
  <c r="L276" i="19"/>
  <c r="L277" i="19"/>
  <c r="L278" i="19"/>
  <c r="L279" i="19"/>
  <c r="L280" i="19"/>
  <c r="L281" i="19"/>
  <c r="L282" i="19"/>
  <c r="L283" i="19"/>
  <c r="L284" i="19"/>
  <c r="L285" i="19"/>
  <c r="L286" i="19"/>
  <c r="L287" i="19"/>
  <c r="L288" i="19"/>
  <c r="L289" i="19"/>
  <c r="L290" i="19"/>
  <c r="L291" i="19"/>
  <c r="L292" i="19"/>
  <c r="L293" i="19"/>
  <c r="L294" i="19"/>
  <c r="L295" i="19"/>
  <c r="L296" i="19"/>
  <c r="L297" i="19"/>
  <c r="L298" i="19"/>
  <c r="L299" i="19"/>
  <c r="L300" i="19"/>
  <c r="L301" i="19"/>
  <c r="L302" i="19"/>
  <c r="L303" i="19"/>
  <c r="L304" i="19"/>
  <c r="L305" i="19"/>
  <c r="L306" i="19"/>
  <c r="L307" i="19"/>
  <c r="L308" i="19"/>
  <c r="L309" i="19"/>
  <c r="L310" i="19"/>
  <c r="L311" i="19"/>
  <c r="L312" i="19"/>
  <c r="L210" i="19"/>
  <c r="L314" i="19"/>
  <c r="L315" i="19"/>
  <c r="L316" i="19"/>
  <c r="L317" i="19"/>
  <c r="L318" i="19"/>
  <c r="L319" i="19"/>
  <c r="L320" i="19"/>
  <c r="L321" i="19"/>
  <c r="L322" i="19"/>
  <c r="L323" i="19"/>
  <c r="L324" i="19"/>
  <c r="L325" i="19"/>
  <c r="L326" i="19"/>
  <c r="L327" i="19"/>
  <c r="L328" i="19"/>
  <c r="L329" i="19"/>
  <c r="L330" i="19"/>
  <c r="L331" i="19"/>
  <c r="L332" i="19"/>
  <c r="L333" i="19"/>
  <c r="L334" i="19"/>
  <c r="L335" i="19"/>
  <c r="L336" i="19"/>
  <c r="L337" i="19"/>
  <c r="L338" i="19"/>
  <c r="L339" i="19"/>
  <c r="L340" i="19"/>
  <c r="L341" i="19"/>
  <c r="L342" i="19"/>
  <c r="L343" i="19"/>
  <c r="L344" i="19"/>
  <c r="L224" i="19"/>
  <c r="L346" i="19"/>
  <c r="L347" i="19"/>
  <c r="L348" i="19"/>
  <c r="L349" i="19"/>
  <c r="L350" i="19"/>
  <c r="L351" i="19"/>
  <c r="L352" i="19"/>
  <c r="L353" i="19"/>
  <c r="L354" i="19"/>
  <c r="L355" i="19"/>
  <c r="L356" i="19"/>
  <c r="L357" i="19"/>
  <c r="L358" i="19"/>
  <c r="L359" i="19"/>
  <c r="L360" i="19"/>
  <c r="L361" i="19"/>
  <c r="L362" i="19"/>
  <c r="L363" i="19"/>
  <c r="L364" i="19"/>
  <c r="L365" i="19"/>
  <c r="L366" i="19"/>
  <c r="L367" i="19"/>
  <c r="L368" i="19"/>
  <c r="L369" i="19"/>
  <c r="L370" i="19"/>
  <c r="L371" i="19"/>
  <c r="L372" i="19"/>
  <c r="L373" i="19"/>
  <c r="L374" i="19"/>
  <c r="L375" i="19"/>
  <c r="L376" i="19"/>
  <c r="L377" i="19"/>
  <c r="L378" i="19"/>
  <c r="L379" i="19"/>
  <c r="L380" i="19"/>
  <c r="L381" i="19"/>
  <c r="L382" i="19"/>
  <c r="L383" i="19"/>
  <c r="L384" i="19"/>
  <c r="L385" i="19"/>
  <c r="L386" i="19"/>
  <c r="L387" i="19"/>
  <c r="L388" i="19"/>
  <c r="L389" i="19"/>
  <c r="L390" i="19"/>
  <c r="L391" i="19"/>
  <c r="L392" i="19"/>
  <c r="L393" i="19"/>
  <c r="L394" i="19"/>
  <c r="L395" i="19"/>
  <c r="L396" i="19"/>
  <c r="L397" i="19"/>
  <c r="L398" i="19"/>
  <c r="L399" i="19"/>
  <c r="L400" i="19"/>
  <c r="L401" i="19"/>
  <c r="L402" i="19"/>
  <c r="L403" i="19"/>
  <c r="L404" i="19"/>
  <c r="L405" i="19"/>
  <c r="L406" i="19"/>
  <c r="L407" i="19"/>
  <c r="L408" i="19"/>
  <c r="L409" i="19"/>
  <c r="L410" i="19"/>
  <c r="L411" i="19"/>
  <c r="L412" i="19"/>
  <c r="L413" i="19"/>
  <c r="L414" i="19"/>
  <c r="L415" i="19"/>
  <c r="L416" i="19"/>
  <c r="L417" i="19"/>
  <c r="L418" i="19"/>
  <c r="L419" i="19"/>
  <c r="L420" i="19"/>
  <c r="L421" i="19"/>
  <c r="L422" i="19"/>
  <c r="L423" i="19"/>
  <c r="L424" i="19"/>
  <c r="L425" i="19"/>
  <c r="L426" i="19"/>
  <c r="L427" i="19"/>
  <c r="L428" i="19"/>
  <c r="L429" i="19"/>
  <c r="L430" i="19"/>
  <c r="L431" i="19"/>
  <c r="L432" i="19"/>
  <c r="L433" i="19"/>
  <c r="L434" i="19"/>
  <c r="L435" i="19"/>
  <c r="L436" i="19"/>
  <c r="L437" i="19"/>
  <c r="L438" i="19"/>
  <c r="L439" i="19"/>
  <c r="L440" i="19"/>
  <c r="L441" i="19"/>
  <c r="L442" i="19"/>
  <c r="L443" i="19"/>
  <c r="L444" i="19"/>
  <c r="L445" i="19"/>
  <c r="L446" i="19"/>
  <c r="L447" i="19"/>
  <c r="L448" i="19"/>
  <c r="L449" i="19"/>
  <c r="L450" i="19"/>
  <c r="L451" i="19"/>
  <c r="L452" i="19"/>
  <c r="L453" i="19"/>
  <c r="L259" i="19"/>
  <c r="L313" i="19"/>
  <c r="L456" i="19"/>
  <c r="L457" i="19"/>
  <c r="L458" i="19"/>
  <c r="L459" i="19"/>
  <c r="L460" i="19"/>
  <c r="L461" i="19"/>
  <c r="L462" i="19"/>
  <c r="L463" i="19"/>
  <c r="L464" i="19"/>
  <c r="L465" i="19"/>
  <c r="L466" i="19"/>
  <c r="L467" i="19"/>
  <c r="L468" i="19"/>
  <c r="L469" i="19"/>
  <c r="L470" i="19"/>
  <c r="L471" i="19"/>
  <c r="L472" i="19"/>
  <c r="L473" i="19"/>
  <c r="L474" i="19"/>
  <c r="L475" i="19"/>
  <c r="L476" i="19"/>
  <c r="L477" i="19"/>
  <c r="L478" i="19"/>
  <c r="L479" i="19"/>
  <c r="L480" i="19"/>
  <c r="L481" i="19"/>
  <c r="L482" i="19"/>
  <c r="L483" i="19"/>
  <c r="L484" i="19"/>
  <c r="L485" i="19"/>
  <c r="L486" i="19"/>
  <c r="L487" i="19"/>
  <c r="L488" i="19"/>
  <c r="L489" i="19"/>
  <c r="L490" i="19"/>
  <c r="L491" i="19"/>
  <c r="L492" i="19"/>
  <c r="L493" i="19"/>
  <c r="L494" i="19"/>
  <c r="L495" i="19"/>
  <c r="L496" i="19"/>
  <c r="L497" i="19"/>
  <c r="L498" i="19"/>
  <c r="L499" i="19"/>
  <c r="L500" i="19"/>
  <c r="L501" i="19"/>
  <c r="L502" i="19"/>
  <c r="L503" i="19"/>
  <c r="L504" i="19"/>
  <c r="L505" i="19"/>
  <c r="L506" i="19"/>
  <c r="L507" i="19"/>
  <c r="L508" i="19"/>
  <c r="L509" i="19"/>
  <c r="L510" i="19"/>
  <c r="L511" i="19"/>
  <c r="L512" i="19"/>
  <c r="L513" i="19"/>
  <c r="L514" i="19"/>
  <c r="L515" i="19"/>
  <c r="L516" i="19"/>
  <c r="L517" i="19"/>
  <c r="L518" i="19"/>
  <c r="L519" i="19"/>
  <c r="L520" i="19"/>
  <c r="L521" i="19"/>
  <c r="L522" i="19"/>
  <c r="L523" i="19"/>
  <c r="L524" i="19"/>
  <c r="L525" i="19"/>
  <c r="L526" i="19"/>
  <c r="L527" i="19"/>
  <c r="L528" i="19"/>
  <c r="L529" i="19"/>
  <c r="L530" i="19"/>
  <c r="L531" i="19"/>
  <c r="L532" i="19"/>
  <c r="L533" i="19"/>
  <c r="L534" i="19"/>
  <c r="L535" i="19"/>
  <c r="L536" i="19"/>
  <c r="L537" i="19"/>
  <c r="L538" i="19"/>
  <c r="L755" i="19"/>
  <c r="L540" i="19"/>
  <c r="L541" i="19"/>
  <c r="L542" i="19"/>
  <c r="L543" i="19"/>
  <c r="L544" i="19"/>
  <c r="L545" i="19"/>
  <c r="L546" i="19"/>
  <c r="L547" i="19"/>
  <c r="L548" i="19"/>
  <c r="L549" i="19"/>
  <c r="L550" i="19"/>
  <c r="L551" i="19"/>
  <c r="L552" i="19"/>
  <c r="L553" i="19"/>
  <c r="L554" i="19"/>
  <c r="L555" i="19"/>
  <c r="L556" i="19"/>
  <c r="L557" i="19"/>
  <c r="L558" i="19"/>
  <c r="L559" i="19"/>
  <c r="L560" i="19"/>
  <c r="L561" i="19"/>
  <c r="L562" i="19"/>
  <c r="L563" i="19"/>
  <c r="L564" i="19"/>
  <c r="L565" i="19"/>
  <c r="L566" i="19"/>
  <c r="L567" i="19"/>
  <c r="L568" i="19"/>
  <c r="L569" i="19"/>
  <c r="L570" i="19"/>
  <c r="L571" i="19"/>
  <c r="L572" i="19"/>
  <c r="L573" i="19"/>
  <c r="L574" i="19"/>
  <c r="L575" i="19"/>
  <c r="L576" i="19"/>
  <c r="L577" i="19"/>
  <c r="L578" i="19"/>
  <c r="L579" i="19"/>
  <c r="L580" i="19"/>
  <c r="L581" i="19"/>
  <c r="L582" i="19"/>
  <c r="L583" i="19"/>
  <c r="L584" i="19"/>
  <c r="L585" i="19"/>
  <c r="L586" i="19"/>
  <c r="L587" i="19"/>
  <c r="L588" i="19"/>
  <c r="L589" i="19"/>
  <c r="L590" i="19"/>
  <c r="L591" i="19"/>
  <c r="L592" i="19"/>
  <c r="L593" i="19"/>
  <c r="L594" i="19"/>
  <c r="L595" i="19"/>
  <c r="L596" i="19"/>
  <c r="L597" i="19"/>
  <c r="L598" i="19"/>
  <c r="L599" i="19"/>
  <c r="L600" i="19"/>
  <c r="L601" i="19"/>
  <c r="L602" i="19"/>
  <c r="L603" i="19"/>
  <c r="L604" i="19"/>
  <c r="L605" i="19"/>
  <c r="L606" i="19"/>
  <c r="L607" i="19"/>
  <c r="L608" i="19"/>
  <c r="L609" i="19"/>
  <c r="L610" i="19"/>
  <c r="L611" i="19"/>
  <c r="L612" i="19"/>
  <c r="L613" i="19"/>
  <c r="L614" i="19"/>
  <c r="L615" i="19"/>
  <c r="L616" i="19"/>
  <c r="L617" i="19"/>
  <c r="L618" i="19"/>
  <c r="L619" i="19"/>
  <c r="L620" i="19"/>
  <c r="L621" i="19"/>
  <c r="L622" i="19"/>
  <c r="L623" i="19"/>
  <c r="L624" i="19"/>
  <c r="L625" i="19"/>
  <c r="L626" i="19"/>
  <c r="L627" i="19"/>
  <c r="L628" i="19"/>
  <c r="L629" i="19"/>
  <c r="L630" i="19"/>
  <c r="L631" i="19"/>
  <c r="L632" i="19"/>
  <c r="L633" i="19"/>
  <c r="L634" i="19"/>
  <c r="L635" i="19"/>
  <c r="L636" i="19"/>
  <c r="L637" i="19"/>
  <c r="L638" i="19"/>
  <c r="L639" i="19"/>
  <c r="L640" i="19"/>
  <c r="L641" i="19"/>
  <c r="L642" i="19"/>
  <c r="L643" i="19"/>
  <c r="L644" i="19"/>
  <c r="L645" i="19"/>
  <c r="L646" i="19"/>
  <c r="L647" i="19"/>
  <c r="L648" i="19"/>
  <c r="L649" i="19"/>
  <c r="L650" i="19"/>
  <c r="L651" i="19"/>
  <c r="L652" i="19"/>
  <c r="L653" i="19"/>
  <c r="L654" i="19"/>
  <c r="L655" i="19"/>
  <c r="L656" i="19"/>
  <c r="L657" i="19"/>
  <c r="L658" i="19"/>
  <c r="L659" i="19"/>
  <c r="L660" i="19"/>
  <c r="L661" i="19"/>
  <c r="L662" i="19"/>
  <c r="L663" i="19"/>
  <c r="L664" i="19"/>
  <c r="L665" i="19"/>
  <c r="L666" i="19"/>
  <c r="L667" i="19"/>
  <c r="L668" i="19"/>
  <c r="L669" i="19"/>
  <c r="L670" i="19"/>
  <c r="L671" i="19"/>
  <c r="L672" i="19"/>
  <c r="L673" i="19"/>
  <c r="L674" i="19"/>
  <c r="L675" i="19"/>
  <c r="L676" i="19"/>
  <c r="L677" i="19"/>
  <c r="L678" i="19"/>
  <c r="L679" i="19"/>
  <c r="L680" i="19"/>
  <c r="L681" i="19"/>
  <c r="L682" i="19"/>
  <c r="L683" i="19"/>
  <c r="L684" i="19"/>
  <c r="L685" i="19"/>
  <c r="L686" i="19"/>
  <c r="L687" i="19"/>
  <c r="L688" i="19"/>
  <c r="L689" i="19"/>
  <c r="L690" i="19"/>
  <c r="L691" i="19"/>
  <c r="L692" i="19"/>
  <c r="L693" i="19"/>
  <c r="L694" i="19"/>
  <c r="L695" i="19"/>
  <c r="L696" i="19"/>
  <c r="L697" i="19"/>
  <c r="L698" i="19"/>
  <c r="L699" i="19"/>
  <c r="L700" i="19"/>
  <c r="L701" i="19"/>
  <c r="L702" i="19"/>
  <c r="L703" i="19"/>
  <c r="L704" i="19"/>
  <c r="L705" i="19"/>
  <c r="L706" i="19"/>
  <c r="L707" i="19"/>
  <c r="L708" i="19"/>
  <c r="L709" i="19"/>
  <c r="L710" i="19"/>
  <c r="L711" i="19"/>
  <c r="L712" i="19"/>
  <c r="L713" i="19"/>
  <c r="L714" i="19"/>
  <c r="L715" i="19"/>
  <c r="L716" i="19"/>
  <c r="L717" i="19"/>
  <c r="L718" i="19"/>
  <c r="L719" i="19"/>
  <c r="L720" i="19"/>
  <c r="L721" i="19"/>
  <c r="L722" i="19"/>
  <c r="L723" i="19"/>
  <c r="L724" i="19"/>
  <c r="L725" i="19"/>
  <c r="L726" i="19"/>
  <c r="L727" i="19"/>
  <c r="L728" i="19"/>
  <c r="L729" i="19"/>
  <c r="L730" i="19"/>
  <c r="L731" i="19"/>
  <c r="L732" i="19"/>
  <c r="L733" i="19"/>
  <c r="L734" i="19"/>
  <c r="L735" i="19"/>
  <c r="L736" i="19"/>
  <c r="L737" i="19"/>
  <c r="L738" i="19"/>
  <c r="L739" i="19"/>
  <c r="L740" i="19"/>
  <c r="L741" i="19"/>
  <c r="L742" i="19"/>
  <c r="L743" i="19"/>
  <c r="L744" i="19"/>
  <c r="L745" i="19"/>
  <c r="L746" i="19"/>
  <c r="L747" i="19"/>
  <c r="L748" i="19"/>
  <c r="L749" i="19"/>
  <c r="L750" i="19"/>
  <c r="L751" i="19"/>
  <c r="L752" i="19"/>
  <c r="L753" i="19"/>
  <c r="L754" i="19"/>
  <c r="L455" i="19"/>
  <c r="L756" i="19"/>
  <c r="L757" i="19"/>
  <c r="L758" i="19"/>
  <c r="L759" i="19"/>
  <c r="L760" i="19"/>
  <c r="L761" i="19"/>
  <c r="L762" i="19"/>
  <c r="L763" i="19"/>
  <c r="L764" i="19"/>
  <c r="L765" i="19"/>
  <c r="L766" i="19"/>
  <c r="L767" i="19"/>
  <c r="L768" i="19"/>
  <c r="L769" i="19"/>
  <c r="L770" i="19"/>
  <c r="L771" i="19"/>
  <c r="L772" i="19"/>
  <c r="L773" i="19"/>
  <c r="L774" i="19"/>
  <c r="L775" i="19"/>
  <c r="L776" i="19"/>
  <c r="L777" i="19"/>
  <c r="L778" i="19"/>
  <c r="L779" i="19"/>
  <c r="L780" i="19"/>
  <c r="L781" i="19"/>
  <c r="L782" i="19"/>
  <c r="L783" i="19"/>
  <c r="L784" i="19"/>
  <c r="L785" i="19"/>
  <c r="L786" i="19"/>
  <c r="L787" i="19"/>
  <c r="L788" i="19"/>
  <c r="L789" i="19"/>
  <c r="L790" i="19"/>
  <c r="L791" i="19"/>
  <c r="L792" i="19"/>
  <c r="L793" i="19"/>
  <c r="L794" i="19"/>
  <c r="L795" i="19"/>
  <c r="L796" i="19"/>
  <c r="L797" i="19"/>
  <c r="L798" i="19"/>
  <c r="L799" i="19"/>
  <c r="L800" i="19"/>
  <c r="L801" i="19"/>
  <c r="L802" i="19"/>
  <c r="L803" i="19"/>
  <c r="L804" i="19"/>
  <c r="L805" i="19"/>
  <c r="L806" i="19"/>
  <c r="L807" i="19"/>
  <c r="L808" i="19"/>
  <c r="L809" i="19"/>
  <c r="L810" i="19"/>
  <c r="L811" i="19"/>
  <c r="L812" i="19"/>
  <c r="L813" i="19"/>
  <c r="L814" i="19"/>
  <c r="L815" i="19"/>
  <c r="L816" i="19"/>
  <c r="L817" i="19"/>
  <c r="L818" i="19"/>
  <c r="L819" i="19"/>
  <c r="L820" i="19"/>
  <c r="L821" i="19"/>
  <c r="L822" i="19"/>
  <c r="L823" i="19"/>
  <c r="L824" i="19"/>
  <c r="L825" i="19"/>
  <c r="L826" i="19"/>
  <c r="L827" i="19"/>
  <c r="L828" i="19"/>
  <c r="L829" i="19"/>
  <c r="L830" i="19"/>
  <c r="L831" i="19"/>
  <c r="L832" i="19"/>
  <c r="L833" i="19"/>
  <c r="L834" i="19"/>
  <c r="L835" i="19"/>
  <c r="L836" i="19"/>
  <c r="L837" i="19"/>
  <c r="L838" i="19"/>
  <c r="L839" i="19"/>
  <c r="L840" i="19"/>
  <c r="L841" i="19"/>
  <c r="L842" i="19"/>
  <c r="L843" i="19"/>
  <c r="L844" i="19"/>
  <c r="L845" i="19"/>
  <c r="L846" i="19"/>
  <c r="L847" i="19"/>
  <c r="L848" i="19"/>
  <c r="L849" i="19"/>
  <c r="L850" i="19"/>
  <c r="L851" i="19"/>
  <c r="L852" i="19"/>
  <c r="L853" i="19"/>
  <c r="L854" i="19"/>
  <c r="L855" i="19"/>
  <c r="L856" i="19"/>
  <c r="L857" i="19"/>
  <c r="L858" i="19"/>
  <c r="L859" i="19"/>
  <c r="L860" i="19"/>
  <c r="L861" i="19"/>
  <c r="L862" i="19"/>
  <c r="L863" i="19"/>
  <c r="L864" i="19"/>
  <c r="L865" i="19"/>
  <c r="L866" i="19"/>
  <c r="L867" i="19"/>
  <c r="L868" i="19"/>
  <c r="L869" i="19"/>
  <c r="L870" i="19"/>
  <c r="L871" i="19"/>
  <c r="L872" i="19"/>
  <c r="L873" i="19"/>
  <c r="L874" i="19"/>
  <c r="L875" i="19"/>
  <c r="L876" i="19"/>
  <c r="L877" i="19"/>
  <c r="L878" i="19"/>
  <c r="L879" i="19"/>
  <c r="L880" i="19"/>
  <c r="L881" i="19"/>
  <c r="L882" i="19"/>
  <c r="L883" i="19"/>
  <c r="L884" i="19"/>
  <c r="L885" i="19"/>
  <c r="L886" i="19"/>
  <c r="L887" i="19"/>
  <c r="L888" i="19"/>
  <c r="L889" i="19"/>
  <c r="L890" i="19"/>
  <c r="L891" i="19"/>
  <c r="L892" i="19"/>
  <c r="L893" i="19"/>
  <c r="L894" i="19"/>
  <c r="L895" i="19"/>
  <c r="L896" i="19"/>
  <c r="L897" i="19"/>
  <c r="L898" i="19"/>
  <c r="L899" i="19"/>
  <c r="L900" i="19"/>
  <c r="L901" i="19"/>
  <c r="L902" i="19"/>
  <c r="L903" i="19"/>
  <c r="L904" i="19"/>
  <c r="L905" i="19"/>
  <c r="L906" i="19"/>
  <c r="L907" i="19"/>
  <c r="L908" i="19"/>
  <c r="L909" i="19"/>
  <c r="L910" i="19"/>
  <c r="L911" i="19"/>
  <c r="L912" i="19"/>
  <c r="L913" i="19"/>
  <c r="L914" i="19"/>
  <c r="L915" i="19"/>
  <c r="L916" i="19"/>
  <c r="L917" i="19"/>
  <c r="L918" i="19"/>
  <c r="L919" i="19"/>
  <c r="L920" i="19"/>
  <c r="L921" i="19"/>
  <c r="L922" i="19"/>
  <c r="L923" i="19"/>
  <c r="L924" i="19"/>
  <c r="L925" i="19"/>
  <c r="L926" i="19"/>
  <c r="L927" i="19"/>
  <c r="L928" i="19"/>
  <c r="L929" i="19"/>
  <c r="L930" i="19"/>
  <c r="L931" i="19"/>
  <c r="L932" i="19"/>
  <c r="L933" i="19"/>
  <c r="L934" i="19"/>
  <c r="L935" i="19"/>
  <c r="L936" i="19"/>
  <c r="L937" i="19"/>
  <c r="L938" i="19"/>
  <c r="L939" i="19"/>
  <c r="L940" i="19"/>
  <c r="L941" i="19"/>
  <c r="L942" i="19"/>
  <c r="L943" i="19"/>
  <c r="L944" i="19"/>
  <c r="L945" i="19"/>
  <c r="L946" i="19"/>
  <c r="AP946" i="19"/>
  <c r="AP945" i="19"/>
  <c r="AP944" i="19"/>
  <c r="AP943" i="19"/>
  <c r="AP942" i="19"/>
  <c r="AP941" i="19"/>
  <c r="AP940" i="19"/>
  <c r="AP939" i="19"/>
  <c r="AP938" i="19"/>
  <c r="AP937" i="19"/>
  <c r="AP936" i="19"/>
  <c r="AP935" i="19"/>
  <c r="AP934" i="19"/>
  <c r="AP933" i="19"/>
  <c r="AP932" i="19"/>
  <c r="AP931" i="19"/>
  <c r="AP930" i="19"/>
  <c r="AP929" i="19"/>
  <c r="AP928" i="19"/>
  <c r="AP927" i="19"/>
  <c r="AP926" i="19"/>
  <c r="AP925" i="19"/>
  <c r="AP924" i="19"/>
  <c r="AP923" i="19"/>
  <c r="AP922" i="19"/>
  <c r="AP921" i="19"/>
  <c r="AP920" i="19"/>
  <c r="AP919" i="19"/>
  <c r="AP918" i="19"/>
  <c r="AP917" i="19"/>
  <c r="AP916" i="19"/>
  <c r="AP915" i="19"/>
  <c r="AP914" i="19"/>
  <c r="AP913" i="19"/>
  <c r="AP912" i="19"/>
  <c r="AP911" i="19"/>
  <c r="AP910" i="19"/>
  <c r="AP909" i="19"/>
  <c r="AP908" i="19"/>
  <c r="AP907" i="19"/>
  <c r="AP906" i="19"/>
  <c r="AP905" i="19"/>
  <c r="AP904" i="19"/>
  <c r="AP903" i="19"/>
  <c r="AP902" i="19"/>
  <c r="AP901" i="19"/>
  <c r="AP900" i="19"/>
  <c r="AP899" i="19"/>
  <c r="AP898" i="19"/>
  <c r="AP897" i="19"/>
  <c r="AP896" i="19"/>
  <c r="AP895" i="19"/>
  <c r="AP894" i="19"/>
  <c r="AP893" i="19"/>
  <c r="AP892" i="19"/>
  <c r="AP891" i="19"/>
  <c r="AP890" i="19"/>
  <c r="AP889" i="19"/>
  <c r="AP888" i="19"/>
  <c r="AP887" i="19"/>
  <c r="AP886" i="19"/>
  <c r="AP885" i="19"/>
  <c r="AP884" i="19"/>
  <c r="AP883" i="19"/>
  <c r="AP882" i="19"/>
  <c r="AP881" i="19"/>
  <c r="AP880" i="19"/>
  <c r="AP879" i="19"/>
  <c r="AP878" i="19"/>
  <c r="AP877" i="19"/>
  <c r="AP876" i="19"/>
  <c r="AP875" i="19"/>
  <c r="AP874" i="19"/>
  <c r="AP873" i="19"/>
  <c r="AP872" i="19"/>
  <c r="AP871" i="19"/>
  <c r="AP870" i="19"/>
  <c r="AP869" i="19"/>
  <c r="AP868" i="19"/>
  <c r="AP867" i="19"/>
  <c r="AP866" i="19"/>
  <c r="AP865" i="19"/>
  <c r="AP864" i="19"/>
  <c r="AP863" i="19"/>
  <c r="AP862" i="19"/>
  <c r="AP861" i="19"/>
  <c r="AP860" i="19"/>
  <c r="AP859" i="19"/>
  <c r="AP858" i="19"/>
  <c r="AP857" i="19"/>
  <c r="AP856" i="19"/>
  <c r="AP855" i="19"/>
  <c r="AP854" i="19"/>
  <c r="AP853" i="19"/>
  <c r="AP852" i="19"/>
  <c r="AP851" i="19"/>
  <c r="AP850" i="19"/>
  <c r="AP849" i="19"/>
  <c r="AP848" i="19"/>
  <c r="AP847" i="19"/>
  <c r="AP846" i="19"/>
  <c r="AP845" i="19"/>
  <c r="AP844" i="19"/>
  <c r="AP843" i="19"/>
  <c r="AP842" i="19"/>
  <c r="AP841" i="19"/>
  <c r="AP840" i="19"/>
  <c r="AP839" i="19"/>
  <c r="AP838" i="19"/>
  <c r="AP837" i="19"/>
  <c r="AP836" i="19"/>
  <c r="AP835" i="19"/>
  <c r="AP834" i="19"/>
  <c r="AP833" i="19"/>
  <c r="AP832" i="19"/>
  <c r="AP831" i="19"/>
  <c r="AP830" i="19"/>
  <c r="AP829" i="19"/>
  <c r="AP828" i="19"/>
  <c r="AP827" i="19"/>
  <c r="AP826" i="19"/>
  <c r="AP825" i="19"/>
  <c r="AP824" i="19"/>
  <c r="AP823" i="19"/>
  <c r="AP822" i="19"/>
  <c r="AP821" i="19"/>
  <c r="AP820" i="19"/>
  <c r="AP819" i="19"/>
  <c r="AP818" i="19"/>
  <c r="AP817" i="19"/>
  <c r="AP816" i="19"/>
  <c r="AP815" i="19"/>
  <c r="AP814" i="19"/>
  <c r="AP813" i="19"/>
  <c r="AP812" i="19"/>
  <c r="AP811" i="19"/>
  <c r="AP810" i="19"/>
  <c r="AP809" i="19"/>
  <c r="AP808" i="19"/>
  <c r="AP807" i="19"/>
  <c r="AP806" i="19"/>
  <c r="AP805" i="19"/>
  <c r="AP804" i="19"/>
  <c r="AP803" i="19"/>
  <c r="AP802" i="19"/>
  <c r="AP801" i="19"/>
  <c r="AP800" i="19"/>
  <c r="AP799" i="19"/>
  <c r="AP798" i="19"/>
  <c r="AP797" i="19"/>
  <c r="AP796" i="19"/>
  <c r="AP795" i="19"/>
  <c r="AP794" i="19"/>
  <c r="AP793" i="19"/>
  <c r="AP792" i="19"/>
  <c r="AP791" i="19"/>
  <c r="AP790" i="19"/>
  <c r="AP789" i="19"/>
  <c r="AP788" i="19"/>
  <c r="AP787" i="19"/>
  <c r="AP786" i="19"/>
  <c r="AP785" i="19"/>
  <c r="AP784" i="19"/>
  <c r="AP783" i="19"/>
  <c r="AP782" i="19"/>
  <c r="AP781" i="19"/>
  <c r="AP780" i="19"/>
  <c r="AP779" i="19"/>
  <c r="AP778" i="19"/>
  <c r="AP777" i="19"/>
  <c r="AP776" i="19"/>
  <c r="AP775" i="19"/>
  <c r="AP774" i="19"/>
  <c r="AP773" i="19"/>
  <c r="AP772" i="19"/>
  <c r="AP771" i="19"/>
  <c r="AP770" i="19"/>
  <c r="AP769" i="19"/>
  <c r="AP768" i="19"/>
  <c r="AP767" i="19"/>
  <c r="AP766" i="19"/>
  <c r="AP765" i="19"/>
  <c r="AP764" i="19"/>
  <c r="AP763" i="19"/>
  <c r="AP762" i="19"/>
  <c r="AP761" i="19"/>
  <c r="AP760" i="19"/>
  <c r="AP759" i="19"/>
  <c r="AP758" i="19"/>
  <c r="AP757" i="19"/>
  <c r="AP756" i="19"/>
  <c r="AP455" i="19"/>
  <c r="AP754" i="19"/>
  <c r="AP753" i="19"/>
  <c r="AP752" i="19"/>
  <c r="AP751" i="19"/>
  <c r="AP750" i="19"/>
  <c r="AP749" i="19"/>
  <c r="AP748" i="19"/>
  <c r="AP747" i="19"/>
  <c r="AP746" i="19"/>
  <c r="AP745" i="19"/>
  <c r="AP744" i="19"/>
  <c r="AP743" i="19"/>
  <c r="AP742" i="19"/>
  <c r="AP741" i="19"/>
  <c r="AP740" i="19"/>
  <c r="AP739" i="19"/>
  <c r="AP738" i="19"/>
  <c r="AP737" i="19"/>
  <c r="AP736" i="19"/>
  <c r="AP735" i="19"/>
  <c r="AP734" i="19"/>
  <c r="AP733" i="19"/>
  <c r="AP732" i="19"/>
  <c r="AP731" i="19"/>
  <c r="AP730" i="19"/>
  <c r="AP729" i="19"/>
  <c r="AP728" i="19"/>
  <c r="AP727" i="19"/>
  <c r="AP726" i="19"/>
  <c r="AP725" i="19"/>
  <c r="AP724" i="19"/>
  <c r="AP723" i="19"/>
  <c r="AP722" i="19"/>
  <c r="AP721" i="19"/>
  <c r="AP720" i="19"/>
  <c r="AP719" i="19"/>
  <c r="AP718" i="19"/>
  <c r="AP717" i="19"/>
  <c r="AP716" i="19"/>
  <c r="AP715" i="19"/>
  <c r="AP714" i="19"/>
  <c r="AP713" i="19"/>
  <c r="AP712" i="19"/>
  <c r="AP711" i="19"/>
  <c r="AP710" i="19"/>
  <c r="AP709" i="19"/>
  <c r="AP708" i="19"/>
  <c r="AP707" i="19"/>
  <c r="AP706" i="19"/>
  <c r="AP705" i="19"/>
  <c r="AP704" i="19"/>
  <c r="AP703" i="19"/>
  <c r="AP702" i="19"/>
  <c r="AP701" i="19"/>
  <c r="AP700" i="19"/>
  <c r="AP699" i="19"/>
  <c r="AP698" i="19"/>
  <c r="AP697" i="19"/>
  <c r="AP696" i="19"/>
  <c r="AP695" i="19"/>
  <c r="AP694" i="19"/>
  <c r="AP693" i="19"/>
  <c r="AP692" i="19"/>
  <c r="AP691" i="19"/>
  <c r="AP690" i="19"/>
  <c r="AP689" i="19"/>
  <c r="AP688" i="19"/>
  <c r="AP687" i="19"/>
  <c r="AP686" i="19"/>
  <c r="AP685" i="19"/>
  <c r="AP684" i="19"/>
  <c r="AP683" i="19"/>
  <c r="AP682" i="19"/>
  <c r="AP681" i="19"/>
  <c r="AP680" i="19"/>
  <c r="AP679" i="19"/>
  <c r="AP678" i="19"/>
  <c r="AP677" i="19"/>
  <c r="AP676" i="19"/>
  <c r="AP675" i="19"/>
  <c r="AP674" i="19"/>
  <c r="AP673" i="19"/>
  <c r="AP672" i="19"/>
  <c r="AP671" i="19"/>
  <c r="AP670" i="19"/>
  <c r="AP669" i="19"/>
  <c r="AP668" i="19"/>
  <c r="AP667" i="19"/>
  <c r="AP666" i="19"/>
  <c r="AP665" i="19"/>
  <c r="AP664" i="19"/>
  <c r="AP663" i="19"/>
  <c r="AP662" i="19"/>
  <c r="AP661" i="19"/>
  <c r="AP660" i="19"/>
  <c r="AP659" i="19"/>
  <c r="AP658" i="19"/>
  <c r="AP657" i="19"/>
  <c r="AP656" i="19"/>
  <c r="AP655" i="19"/>
  <c r="AP654" i="19"/>
  <c r="AP653" i="19"/>
  <c r="AP652" i="19"/>
  <c r="AP651" i="19"/>
  <c r="AP650" i="19"/>
  <c r="AP649" i="19"/>
  <c r="AP648" i="19"/>
  <c r="AP647" i="19"/>
  <c r="AP646" i="19"/>
  <c r="AP645" i="19"/>
  <c r="AP644" i="19"/>
  <c r="AP643" i="19"/>
  <c r="AP642" i="19"/>
  <c r="AP641" i="19"/>
  <c r="AP640" i="19"/>
  <c r="AP639" i="19"/>
  <c r="AP638" i="19"/>
  <c r="AP637" i="19"/>
  <c r="AP636" i="19"/>
  <c r="AP635" i="19"/>
  <c r="AP634" i="19"/>
  <c r="AP633" i="19"/>
  <c r="AP632" i="19"/>
  <c r="AP631" i="19"/>
  <c r="AP630" i="19"/>
  <c r="AP629" i="19"/>
  <c r="AP628" i="19"/>
  <c r="AP627" i="19"/>
  <c r="AP626" i="19"/>
  <c r="AP625" i="19"/>
  <c r="AP624" i="19"/>
  <c r="AP623" i="19"/>
  <c r="AP622" i="19"/>
  <c r="AP621" i="19"/>
  <c r="AP620" i="19"/>
  <c r="AP619" i="19"/>
  <c r="AP618" i="19"/>
  <c r="AP617" i="19"/>
  <c r="AP616" i="19"/>
  <c r="AP615" i="19"/>
  <c r="AP614" i="19"/>
  <c r="AP613" i="19"/>
  <c r="AP612" i="19"/>
  <c r="AP611" i="19"/>
  <c r="AP610" i="19"/>
  <c r="AP609" i="19"/>
  <c r="AP608" i="19"/>
  <c r="AP607" i="19"/>
  <c r="AP606" i="19"/>
  <c r="AP605" i="19"/>
  <c r="AP604" i="19"/>
  <c r="AP603" i="19"/>
  <c r="AP602" i="19"/>
  <c r="AP601" i="19"/>
  <c r="AP600" i="19"/>
  <c r="AP599" i="19"/>
  <c r="AP598" i="19"/>
  <c r="AP597" i="19"/>
  <c r="AP596" i="19"/>
  <c r="AP595" i="19"/>
  <c r="AP594" i="19"/>
  <c r="AP593" i="19"/>
  <c r="AP592" i="19"/>
  <c r="AP591" i="19"/>
  <c r="AP590" i="19"/>
  <c r="AP589" i="19"/>
  <c r="AP588" i="19"/>
  <c r="AP587" i="19"/>
  <c r="AP586" i="19"/>
  <c r="AP585" i="19"/>
  <c r="AP584" i="19"/>
  <c r="AP583" i="19"/>
  <c r="AP582" i="19"/>
  <c r="AP581" i="19"/>
  <c r="AP580" i="19"/>
  <c r="AP579" i="19"/>
  <c r="AP578" i="19"/>
  <c r="AP577" i="19"/>
  <c r="AP576" i="19"/>
  <c r="AP575" i="19"/>
  <c r="AP574" i="19"/>
  <c r="AP573" i="19"/>
  <c r="AP572" i="19"/>
  <c r="AP571" i="19"/>
  <c r="AP570" i="19"/>
  <c r="AP569" i="19"/>
  <c r="AP568" i="19"/>
  <c r="AP567" i="19"/>
  <c r="AP566" i="19"/>
  <c r="AP565" i="19"/>
  <c r="AP564" i="19"/>
  <c r="AP563" i="19"/>
  <c r="AP562" i="19"/>
  <c r="AP561" i="19"/>
  <c r="AP560" i="19"/>
  <c r="AP559" i="19"/>
  <c r="AP558" i="19"/>
  <c r="AP557" i="19"/>
  <c r="AP556" i="19"/>
  <c r="AP555" i="19"/>
  <c r="AP554" i="19"/>
  <c r="AP553" i="19"/>
  <c r="AP552" i="19"/>
  <c r="AP551" i="19"/>
  <c r="AP550" i="19"/>
  <c r="AP549" i="19"/>
  <c r="AP548" i="19"/>
  <c r="AP547" i="19"/>
  <c r="AP546" i="19"/>
  <c r="AP545" i="19"/>
  <c r="AP544" i="19"/>
  <c r="AP543" i="19"/>
  <c r="AP542" i="19"/>
  <c r="AP541" i="19"/>
  <c r="AP540" i="19"/>
  <c r="AP755" i="19"/>
  <c r="AP538" i="19"/>
  <c r="AP537" i="19"/>
  <c r="AP536" i="19"/>
  <c r="AP535" i="19"/>
  <c r="AP534" i="19"/>
  <c r="AP533" i="19"/>
  <c r="AP532" i="19"/>
  <c r="AP531" i="19"/>
  <c r="AP530" i="19"/>
  <c r="AP529" i="19"/>
  <c r="AP528" i="19"/>
  <c r="AP527" i="19"/>
  <c r="AP526" i="19"/>
  <c r="AP525" i="19"/>
  <c r="AP524" i="19"/>
  <c r="AP523" i="19"/>
  <c r="AP522" i="19"/>
  <c r="AP521" i="19"/>
  <c r="AP520" i="19"/>
  <c r="AP519" i="19"/>
  <c r="AP518" i="19"/>
  <c r="AP517" i="19"/>
  <c r="AP516" i="19"/>
  <c r="AP515" i="19"/>
  <c r="AP514" i="19"/>
  <c r="AP513" i="19"/>
  <c r="AP512" i="19"/>
  <c r="AP511" i="19"/>
  <c r="AP510" i="19"/>
  <c r="AP509" i="19"/>
  <c r="AP508" i="19"/>
  <c r="AP507" i="19"/>
  <c r="AP506" i="19"/>
  <c r="AP505" i="19"/>
  <c r="AP504" i="19"/>
  <c r="AP503" i="19"/>
  <c r="AP502" i="19"/>
  <c r="AP501" i="19"/>
  <c r="AP500" i="19"/>
  <c r="AP499" i="19"/>
  <c r="AP498" i="19"/>
  <c r="AP497" i="19"/>
  <c r="AP496" i="19"/>
  <c r="AP495" i="19"/>
  <c r="AP494" i="19"/>
  <c r="AP493" i="19"/>
  <c r="AP492" i="19"/>
  <c r="AP491" i="19"/>
  <c r="AP490" i="19"/>
  <c r="AP489" i="19"/>
  <c r="AP488" i="19"/>
  <c r="AP487" i="19"/>
  <c r="AP486" i="19"/>
  <c r="AP485" i="19"/>
  <c r="AP484" i="19"/>
  <c r="AP483" i="19"/>
  <c r="AP482" i="19"/>
  <c r="AP481" i="19"/>
  <c r="AP480" i="19"/>
  <c r="AP479" i="19"/>
  <c r="AP478" i="19"/>
  <c r="AP477" i="19"/>
  <c r="AP476" i="19"/>
  <c r="AP475" i="19"/>
  <c r="AP474" i="19"/>
  <c r="AP473" i="19"/>
  <c r="AP472" i="19"/>
  <c r="AP471" i="19"/>
  <c r="AP470" i="19"/>
  <c r="AP469" i="19"/>
  <c r="AP468" i="19"/>
  <c r="AP467" i="19"/>
  <c r="AP466" i="19"/>
  <c r="AP465" i="19"/>
  <c r="AP464" i="19"/>
  <c r="AP463" i="19"/>
  <c r="AP462" i="19"/>
  <c r="AP461" i="19"/>
  <c r="AP460" i="19"/>
  <c r="AP459" i="19"/>
  <c r="AP458" i="19"/>
  <c r="AP457" i="19"/>
  <c r="AP456" i="19"/>
  <c r="AP313" i="19"/>
  <c r="AP259" i="19"/>
  <c r="AP453" i="19"/>
  <c r="AP452" i="19"/>
  <c r="AP451" i="19"/>
  <c r="AP450" i="19"/>
  <c r="AP449" i="19"/>
  <c r="AP448" i="19"/>
  <c r="AP447" i="19"/>
  <c r="AP446" i="19"/>
  <c r="AP445" i="19"/>
  <c r="AP444" i="19"/>
  <c r="AP443" i="19"/>
  <c r="AP442" i="19"/>
  <c r="AP441" i="19"/>
  <c r="AP440" i="19"/>
  <c r="AP439" i="19"/>
  <c r="AP438" i="19"/>
  <c r="AP437" i="19"/>
  <c r="AP436" i="19"/>
  <c r="AP435" i="19"/>
  <c r="AP434" i="19"/>
  <c r="AP433" i="19"/>
  <c r="AP432" i="19"/>
  <c r="AP431" i="19"/>
  <c r="AP430" i="19"/>
  <c r="AP429" i="19"/>
  <c r="AP428" i="19"/>
  <c r="AP427" i="19"/>
  <c r="AP426" i="19"/>
  <c r="AP425" i="19"/>
  <c r="AP424" i="19"/>
  <c r="AP423" i="19"/>
  <c r="AP422" i="19"/>
  <c r="AP421" i="19"/>
  <c r="AP420" i="19"/>
  <c r="AP419" i="19"/>
  <c r="AP418" i="19"/>
  <c r="AP417" i="19"/>
  <c r="AP416" i="19"/>
  <c r="AP415" i="19"/>
  <c r="AP414" i="19"/>
  <c r="AP413" i="19"/>
  <c r="AP412" i="19"/>
  <c r="AP411" i="19"/>
  <c r="AP410" i="19"/>
  <c r="AP409" i="19"/>
  <c r="AP408" i="19"/>
  <c r="AP407" i="19"/>
  <c r="AP406" i="19"/>
  <c r="AP405" i="19"/>
  <c r="AP404" i="19"/>
  <c r="AP403" i="19"/>
  <c r="AP402" i="19"/>
  <c r="AP401" i="19"/>
  <c r="AP400" i="19"/>
  <c r="AP399" i="19"/>
  <c r="AP398" i="19"/>
  <c r="AP397" i="19"/>
  <c r="AP396" i="19"/>
  <c r="AP395" i="19"/>
  <c r="AP394" i="19"/>
  <c r="AP393" i="19"/>
  <c r="AP392" i="19"/>
  <c r="AP391" i="19"/>
  <c r="AP390" i="19"/>
  <c r="AP389" i="19"/>
  <c r="AP388" i="19"/>
  <c r="AP387" i="19"/>
  <c r="AP386" i="19"/>
  <c r="AP385" i="19"/>
  <c r="AP384" i="19"/>
  <c r="AP383" i="19"/>
  <c r="AP382" i="19"/>
  <c r="AP381" i="19"/>
  <c r="AP380" i="19"/>
  <c r="AP379" i="19"/>
  <c r="AP378" i="19"/>
  <c r="AP377" i="19"/>
  <c r="AP376" i="19"/>
  <c r="AP375" i="19"/>
  <c r="AP374" i="19"/>
  <c r="AP373" i="19"/>
  <c r="AP372" i="19"/>
  <c r="AP371" i="19"/>
  <c r="AP370" i="19"/>
  <c r="AP369" i="19"/>
  <c r="AP368" i="19"/>
  <c r="AP367" i="19"/>
  <c r="AP366" i="19"/>
  <c r="AP365" i="19"/>
  <c r="AP364" i="19"/>
  <c r="AP363" i="19"/>
  <c r="AP362" i="19"/>
  <c r="AP361" i="19"/>
  <c r="AP360" i="19"/>
  <c r="AP359" i="19"/>
  <c r="AP358" i="19"/>
  <c r="AP357" i="19"/>
  <c r="AP356" i="19"/>
  <c r="AP355" i="19"/>
  <c r="AP354" i="19"/>
  <c r="AP353" i="19"/>
  <c r="AP352" i="19"/>
  <c r="AP351" i="19"/>
  <c r="AP350" i="19"/>
  <c r="AP349" i="19"/>
  <c r="AP348" i="19"/>
  <c r="AP347" i="19"/>
  <c r="AP346" i="19"/>
  <c r="AP224" i="19"/>
  <c r="AP344" i="19"/>
  <c r="AP343" i="19"/>
  <c r="AP342" i="19"/>
  <c r="AP341" i="19"/>
  <c r="AP340" i="19"/>
  <c r="AP339" i="19"/>
  <c r="AP338" i="19"/>
  <c r="AP337" i="19"/>
  <c r="AP336" i="19"/>
  <c r="AP335" i="19"/>
  <c r="AP334" i="19"/>
  <c r="AP333" i="19"/>
  <c r="AP332" i="19"/>
  <c r="AP331" i="19"/>
  <c r="AP330" i="19"/>
  <c r="AP329" i="19"/>
  <c r="AP328" i="19"/>
  <c r="AP327" i="19"/>
  <c r="AP326" i="19"/>
  <c r="AP325" i="19"/>
  <c r="AP324" i="19"/>
  <c r="AP323" i="19"/>
  <c r="AP322" i="19"/>
  <c r="AP321" i="19"/>
  <c r="AP320" i="19"/>
  <c r="AP319" i="19"/>
  <c r="AP318" i="19"/>
  <c r="AP317" i="19"/>
  <c r="AP316" i="19"/>
  <c r="AP315" i="19"/>
  <c r="AP314" i="19"/>
  <c r="AP210" i="19"/>
  <c r="AP312" i="19"/>
  <c r="AP311" i="19"/>
  <c r="AP310" i="19"/>
  <c r="AP309" i="19"/>
  <c r="AP308" i="19"/>
  <c r="AP307" i="19"/>
  <c r="AP306" i="19"/>
  <c r="AP305" i="19"/>
  <c r="AP304" i="19"/>
  <c r="AP303" i="19"/>
  <c r="AP302" i="19"/>
  <c r="AP301" i="19"/>
  <c r="AP300" i="19"/>
  <c r="AP299" i="19"/>
  <c r="AP298" i="19"/>
  <c r="AP297" i="19"/>
  <c r="AP296" i="19"/>
  <c r="AP295" i="19"/>
  <c r="AP294" i="19"/>
  <c r="AP293" i="19"/>
  <c r="AP292" i="19"/>
  <c r="AP291" i="19"/>
  <c r="AP290" i="19"/>
  <c r="AP289" i="19"/>
  <c r="AP288" i="19"/>
  <c r="AP287" i="19"/>
  <c r="AP286" i="19"/>
  <c r="AP285" i="19"/>
  <c r="AP284" i="19"/>
  <c r="AP283" i="19"/>
  <c r="AP282" i="19"/>
  <c r="AP281" i="19"/>
  <c r="AP280" i="19"/>
  <c r="AP279" i="19"/>
  <c r="AP278" i="19"/>
  <c r="AP277" i="19"/>
  <c r="AP276" i="19"/>
  <c r="AP275" i="19"/>
  <c r="AP274" i="19"/>
  <c r="AP273" i="19"/>
  <c r="AP272" i="19"/>
  <c r="AP271" i="19"/>
  <c r="AP270" i="19"/>
  <c r="AP269" i="19"/>
  <c r="AP268" i="19"/>
  <c r="AP267" i="19"/>
  <c r="AP266" i="19"/>
  <c r="AP265" i="19"/>
  <c r="AP264" i="19"/>
  <c r="AP263" i="19"/>
  <c r="AP262" i="19"/>
  <c r="AP261" i="19"/>
  <c r="AP260" i="19"/>
  <c r="AP107" i="19"/>
  <c r="AP258" i="19"/>
  <c r="AP257" i="19"/>
  <c r="AP256" i="19"/>
  <c r="AP255" i="19"/>
  <c r="AP254" i="19"/>
  <c r="AP253" i="19"/>
  <c r="AP32" i="19"/>
  <c r="AP251" i="19"/>
  <c r="AP250" i="19"/>
  <c r="AP249" i="19"/>
  <c r="AP248" i="19"/>
  <c r="AP247" i="19"/>
  <c r="AP246" i="19"/>
  <c r="AP245" i="19"/>
  <c r="AP244" i="19"/>
  <c r="AP243" i="19"/>
  <c r="AP242" i="19"/>
  <c r="AP241" i="19"/>
  <c r="AP240" i="19"/>
  <c r="AP239" i="19"/>
  <c r="AP238" i="19"/>
  <c r="AP237" i="19"/>
  <c r="AP236" i="19"/>
  <c r="AP235" i="19"/>
  <c r="AP234" i="19"/>
  <c r="AP233" i="19"/>
  <c r="AP232" i="19"/>
  <c r="AP231" i="19"/>
  <c r="AP230" i="19"/>
  <c r="AP229" i="19"/>
  <c r="AP228" i="19"/>
  <c r="AP227" i="19"/>
  <c r="AP226" i="19"/>
  <c r="AP225" i="19"/>
  <c r="AP252" i="19"/>
  <c r="AP223" i="19"/>
  <c r="AP222" i="19"/>
  <c r="AP221" i="19"/>
  <c r="AP220" i="19"/>
  <c r="AP219" i="19"/>
  <c r="AP218" i="19"/>
  <c r="AP217" i="19"/>
  <c r="AP216" i="19"/>
  <c r="AP215" i="19"/>
  <c r="AP214" i="19"/>
  <c r="AP213" i="19"/>
  <c r="AP212" i="19"/>
  <c r="AP211" i="19"/>
  <c r="AP6" i="19"/>
  <c r="AP209" i="19"/>
  <c r="AP208" i="19"/>
  <c r="AP207" i="19"/>
  <c r="AP206" i="19"/>
  <c r="AP205" i="19"/>
  <c r="AP204" i="19"/>
  <c r="AP203" i="19"/>
  <c r="AP202" i="19"/>
  <c r="AP201" i="19"/>
  <c r="AP200" i="19"/>
  <c r="AP199" i="19"/>
  <c r="AP198" i="19"/>
  <c r="AP197" i="19"/>
  <c r="AP196" i="19"/>
  <c r="AP195" i="19"/>
  <c r="AP194" i="19"/>
  <c r="AP193" i="19"/>
  <c r="AP192" i="19"/>
  <c r="AP191" i="19"/>
  <c r="AP190" i="19"/>
  <c r="AP189" i="19"/>
  <c r="AP188" i="19"/>
  <c r="AP187" i="19"/>
  <c r="AP186" i="19"/>
  <c r="AP185" i="19"/>
  <c r="AP184" i="19"/>
  <c r="AP183" i="19"/>
  <c r="AP182" i="19"/>
  <c r="AP181" i="19"/>
  <c r="AP180" i="19"/>
  <c r="AP179" i="19"/>
  <c r="AP178" i="19"/>
  <c r="AP177" i="19"/>
  <c r="AP176" i="19"/>
  <c r="AP175" i="19"/>
  <c r="AP174" i="19"/>
  <c r="AP173" i="19"/>
  <c r="AP172" i="19"/>
  <c r="AP171" i="19"/>
  <c r="AP170" i="19"/>
  <c r="AP169" i="19"/>
  <c r="AP168" i="19"/>
  <c r="AP167" i="19"/>
  <c r="AP166" i="19"/>
  <c r="AP165" i="19"/>
  <c r="AP164" i="19"/>
  <c r="AP163" i="19"/>
  <c r="AP162" i="19"/>
  <c r="AP161" i="19"/>
  <c r="AP160" i="19"/>
  <c r="AP159" i="19"/>
  <c r="AP158" i="19"/>
  <c r="AP157" i="19"/>
  <c r="AP156" i="19"/>
  <c r="AP155" i="19"/>
  <c r="AP154" i="19"/>
  <c r="AP153" i="19"/>
  <c r="AP152" i="19"/>
  <c r="AP151" i="19"/>
  <c r="AP150" i="19"/>
  <c r="AP149" i="19"/>
  <c r="AP148" i="19"/>
  <c r="AP147" i="19"/>
  <c r="AP146" i="19"/>
  <c r="AP145" i="19"/>
  <c r="AP144" i="19"/>
  <c r="AP143" i="19"/>
  <c r="AP142" i="19"/>
  <c r="AP141" i="19"/>
  <c r="AP140" i="19"/>
  <c r="AP139" i="19"/>
  <c r="AP138" i="19"/>
  <c r="AP137" i="19"/>
  <c r="AP136" i="19"/>
  <c r="AP135" i="19"/>
  <c r="AP134" i="19"/>
  <c r="AP133" i="19"/>
  <c r="AP132" i="19"/>
  <c r="AP131" i="19"/>
  <c r="AP130" i="19"/>
  <c r="AP129" i="19"/>
  <c r="AP128" i="19"/>
  <c r="AP127" i="19"/>
  <c r="AP126" i="19"/>
  <c r="AP125" i="19"/>
  <c r="AP124" i="19"/>
  <c r="AP123" i="19"/>
  <c r="AP122" i="19"/>
  <c r="AP121" i="19"/>
  <c r="AP120" i="19"/>
  <c r="AP119" i="19"/>
  <c r="AP118" i="19"/>
  <c r="AP117" i="19"/>
  <c r="AP116" i="19"/>
  <c r="AP115" i="19"/>
  <c r="AP114" i="19"/>
  <c r="AP113" i="19"/>
  <c r="AP112" i="19"/>
  <c r="AP111" i="19"/>
  <c r="AP110" i="19"/>
  <c r="AP109" i="19"/>
  <c r="AP108" i="19"/>
  <c r="AP454" i="19"/>
  <c r="AP106" i="19"/>
  <c r="AP105" i="19"/>
  <c r="AP104" i="19"/>
  <c r="AP103" i="19"/>
  <c r="AP102" i="19"/>
  <c r="AP101" i="19"/>
  <c r="AP100" i="19"/>
  <c r="AP99" i="19"/>
  <c r="AP98" i="19"/>
  <c r="AP97" i="19"/>
  <c r="AP96" i="19"/>
  <c r="AP95" i="19"/>
  <c r="AP94" i="19"/>
  <c r="AP93" i="19"/>
  <c r="AP92" i="19"/>
  <c r="AP91" i="19"/>
  <c r="AP90" i="19"/>
  <c r="AP89" i="19"/>
  <c r="AP88" i="19"/>
  <c r="AP87" i="19"/>
  <c r="AP86" i="19"/>
  <c r="AP85" i="19"/>
  <c r="AP84" i="19"/>
  <c r="AP83" i="19"/>
  <c r="AP82" i="19"/>
  <c r="AP81" i="19"/>
  <c r="AP80" i="19"/>
  <c r="AP79" i="19"/>
  <c r="AP78" i="19"/>
  <c r="AP77" i="19"/>
  <c r="AP76" i="19"/>
  <c r="AP75" i="19"/>
  <c r="AP74" i="19"/>
  <c r="AP73" i="19"/>
  <c r="AP72" i="19"/>
  <c r="AP71" i="19"/>
  <c r="AP70" i="19"/>
  <c r="AP69" i="19"/>
  <c r="AP68" i="19"/>
  <c r="AP67" i="19"/>
  <c r="AP66" i="19"/>
  <c r="AP65" i="19"/>
  <c r="AP64" i="19"/>
  <c r="AP63" i="19"/>
  <c r="AP62" i="19"/>
  <c r="AP61" i="19"/>
  <c r="AP60" i="19"/>
  <c r="AP59" i="19"/>
  <c r="AP58" i="19"/>
  <c r="AP57" i="19"/>
  <c r="AP56" i="19"/>
  <c r="AP55" i="19"/>
  <c r="AP54" i="19"/>
  <c r="AP53" i="19"/>
  <c r="AP52" i="19"/>
  <c r="AP51" i="19"/>
  <c r="AP50" i="19"/>
  <c r="AP49" i="19"/>
  <c r="AP48" i="19"/>
  <c r="AP47" i="19"/>
  <c r="AP46" i="19"/>
  <c r="AP45" i="19"/>
  <c r="AP44" i="19"/>
  <c r="AP43" i="19"/>
  <c r="AP42" i="19"/>
  <c r="AP41" i="19"/>
  <c r="AP40" i="19"/>
  <c r="AP39" i="19"/>
  <c r="AP38" i="19"/>
  <c r="AP37" i="19"/>
  <c r="AP36" i="19"/>
  <c r="AP35" i="19"/>
  <c r="AP34" i="19"/>
  <c r="AP33" i="19"/>
  <c r="AP539" i="19"/>
  <c r="AP31" i="19"/>
  <c r="AP30" i="19"/>
  <c r="AP29" i="19"/>
  <c r="AP28" i="19"/>
  <c r="AP27" i="19"/>
  <c r="AP26" i="19"/>
  <c r="AP25" i="19"/>
  <c r="AP24" i="19"/>
  <c r="AP23" i="19"/>
  <c r="AP22" i="19"/>
  <c r="AP21" i="19"/>
  <c r="AP20" i="19"/>
  <c r="AP19" i="19"/>
  <c r="AP18" i="19"/>
  <c r="AP17" i="19"/>
  <c r="AP16" i="19"/>
  <c r="AP15" i="19"/>
  <c r="AP14" i="19"/>
  <c r="AP13" i="19"/>
  <c r="AP12" i="19"/>
  <c r="AP11" i="19"/>
  <c r="AP10" i="19"/>
  <c r="AP9" i="19"/>
  <c r="AP8" i="19"/>
  <c r="AP7" i="19"/>
  <c r="AP345" i="19"/>
  <c r="AP5" i="19"/>
  <c r="AP4" i="19"/>
  <c r="AO946" i="19"/>
  <c r="AO945" i="19"/>
  <c r="AO944" i="19"/>
  <c r="AO943" i="19"/>
  <c r="AO942" i="19"/>
  <c r="AO941" i="19"/>
  <c r="AO940" i="19"/>
  <c r="AO939" i="19"/>
  <c r="AO938" i="19"/>
  <c r="AO937" i="19"/>
  <c r="AO936" i="19"/>
  <c r="AO935" i="19"/>
  <c r="AO934" i="19"/>
  <c r="AO933" i="19"/>
  <c r="AO932" i="19"/>
  <c r="AO931" i="19"/>
  <c r="AO930" i="19"/>
  <c r="AO929" i="19"/>
  <c r="AO928" i="19"/>
  <c r="AO927" i="19"/>
  <c r="AO926" i="19"/>
  <c r="AO925" i="19"/>
  <c r="AO924" i="19"/>
  <c r="AO923" i="19"/>
  <c r="AO922" i="19"/>
  <c r="AO921" i="19"/>
  <c r="AO920" i="19"/>
  <c r="AO919" i="19"/>
  <c r="AO918" i="19"/>
  <c r="AO917" i="19"/>
  <c r="AO916" i="19"/>
  <c r="AO915" i="19"/>
  <c r="AO914" i="19"/>
  <c r="AO913" i="19"/>
  <c r="AO912" i="19"/>
  <c r="AO911" i="19"/>
  <c r="AO910" i="19"/>
  <c r="AO909" i="19"/>
  <c r="AO908" i="19"/>
  <c r="AO907" i="19"/>
  <c r="AO906" i="19"/>
  <c r="AO905" i="19"/>
  <c r="AO904" i="19"/>
  <c r="AO903" i="19"/>
  <c r="AO902" i="19"/>
  <c r="AO901" i="19"/>
  <c r="AO900" i="19"/>
  <c r="AO899" i="19"/>
  <c r="AO898" i="19"/>
  <c r="AO897" i="19"/>
  <c r="AO896" i="19"/>
  <c r="AO895" i="19"/>
  <c r="AO894" i="19"/>
  <c r="AO893" i="19"/>
  <c r="AO892" i="19"/>
  <c r="AO891" i="19"/>
  <c r="AO890" i="19"/>
  <c r="AO889" i="19"/>
  <c r="AO888" i="19"/>
  <c r="AO887" i="19"/>
  <c r="AO886" i="19"/>
  <c r="AO885" i="19"/>
  <c r="AO884" i="19"/>
  <c r="AO883" i="19"/>
  <c r="AO882" i="19"/>
  <c r="AO881" i="19"/>
  <c r="AO880" i="19"/>
  <c r="AO879" i="19"/>
  <c r="AO878" i="19"/>
  <c r="AO877" i="19"/>
  <c r="AO876" i="19"/>
  <c r="AO875" i="19"/>
  <c r="AO874" i="19"/>
  <c r="AO873" i="19"/>
  <c r="AO872" i="19"/>
  <c r="AO871" i="19"/>
  <c r="AO870" i="19"/>
  <c r="AO869" i="19"/>
  <c r="AO868" i="19"/>
  <c r="AO867" i="19"/>
  <c r="AO866" i="19"/>
  <c r="AO865" i="19"/>
  <c r="AO864" i="19"/>
  <c r="AO863" i="19"/>
  <c r="AO862" i="19"/>
  <c r="AO861" i="19"/>
  <c r="AO860" i="19"/>
  <c r="AO859" i="19"/>
  <c r="AO858" i="19"/>
  <c r="AO857" i="19"/>
  <c r="AO856" i="19"/>
  <c r="AO855" i="19"/>
  <c r="AO854" i="19"/>
  <c r="AO853" i="19"/>
  <c r="AO852" i="19"/>
  <c r="AO851" i="19"/>
  <c r="AO850" i="19"/>
  <c r="AO849" i="19"/>
  <c r="AO848" i="19"/>
  <c r="AO847" i="19"/>
  <c r="AO846" i="19"/>
  <c r="AO845" i="19"/>
  <c r="AO844" i="19"/>
  <c r="AO843" i="19"/>
  <c r="AO842" i="19"/>
  <c r="AO841" i="19"/>
  <c r="AO840" i="19"/>
  <c r="AO839" i="19"/>
  <c r="AO838" i="19"/>
  <c r="AO837" i="19"/>
  <c r="AO836" i="19"/>
  <c r="AO835" i="19"/>
  <c r="AO834" i="19"/>
  <c r="AO833" i="19"/>
  <c r="AO832" i="19"/>
  <c r="AO831" i="19"/>
  <c r="AO830" i="19"/>
  <c r="AO829" i="19"/>
  <c r="AO828" i="19"/>
  <c r="AO827" i="19"/>
  <c r="AO826" i="19"/>
  <c r="AO825" i="19"/>
  <c r="AO824" i="19"/>
  <c r="AO823" i="19"/>
  <c r="AO822" i="19"/>
  <c r="AO821" i="19"/>
  <c r="AO820" i="19"/>
  <c r="AO819" i="19"/>
  <c r="AO818" i="19"/>
  <c r="AO817" i="19"/>
  <c r="AO816" i="19"/>
  <c r="AO815" i="19"/>
  <c r="AO814" i="19"/>
  <c r="AO813" i="19"/>
  <c r="AO812" i="19"/>
  <c r="AO811" i="19"/>
  <c r="AO810" i="19"/>
  <c r="AO809" i="19"/>
  <c r="AO808" i="19"/>
  <c r="AO807" i="19"/>
  <c r="AO806" i="19"/>
  <c r="AO805" i="19"/>
  <c r="AO804" i="19"/>
  <c r="AO803" i="19"/>
  <c r="AO802" i="19"/>
  <c r="AO801" i="19"/>
  <c r="AO800" i="19"/>
  <c r="AO799" i="19"/>
  <c r="AO798" i="19"/>
  <c r="AO797" i="19"/>
  <c r="AO796" i="19"/>
  <c r="AO795" i="19"/>
  <c r="AO794" i="19"/>
  <c r="AO793" i="19"/>
  <c r="AO792" i="19"/>
  <c r="AO791" i="19"/>
  <c r="AO790" i="19"/>
  <c r="AO789" i="19"/>
  <c r="AO788" i="19"/>
  <c r="AO787" i="19"/>
  <c r="AO786" i="19"/>
  <c r="AO785" i="19"/>
  <c r="AO784" i="19"/>
  <c r="AO783" i="19"/>
  <c r="AO782" i="19"/>
  <c r="AO781" i="19"/>
  <c r="AO780" i="19"/>
  <c r="AO779" i="19"/>
  <c r="AO778" i="19"/>
  <c r="AO777" i="19"/>
  <c r="AO776" i="19"/>
  <c r="AO775" i="19"/>
  <c r="AO774" i="19"/>
  <c r="AO773" i="19"/>
  <c r="AO772" i="19"/>
  <c r="AO771" i="19"/>
  <c r="AO770" i="19"/>
  <c r="AO769" i="19"/>
  <c r="AO768" i="19"/>
  <c r="AO767" i="19"/>
  <c r="AO766" i="19"/>
  <c r="AO765" i="19"/>
  <c r="AO764" i="19"/>
  <c r="AO763" i="19"/>
  <c r="AO762" i="19"/>
  <c r="AO761" i="19"/>
  <c r="AO760" i="19"/>
  <c r="AO759" i="19"/>
  <c r="AO758" i="19"/>
  <c r="AO757" i="19"/>
  <c r="AO756" i="19"/>
  <c r="AO455" i="19"/>
  <c r="AO754" i="19"/>
  <c r="AO753" i="19"/>
  <c r="AO752" i="19"/>
  <c r="AO751" i="19"/>
  <c r="AO750" i="19"/>
  <c r="AO749" i="19"/>
  <c r="AO748" i="19"/>
  <c r="AO747" i="19"/>
  <c r="AO746" i="19"/>
  <c r="AO745" i="19"/>
  <c r="AO744" i="19"/>
  <c r="AO743" i="19"/>
  <c r="AO742" i="19"/>
  <c r="AO741" i="19"/>
  <c r="AO740" i="19"/>
  <c r="AO739" i="19"/>
  <c r="AO738" i="19"/>
  <c r="AO737" i="19"/>
  <c r="AO736" i="19"/>
  <c r="AO735" i="19"/>
  <c r="AO734" i="19"/>
  <c r="AO733" i="19"/>
  <c r="AO732" i="19"/>
  <c r="AO731" i="19"/>
  <c r="AO730" i="19"/>
  <c r="AO729" i="19"/>
  <c r="AO728" i="19"/>
  <c r="AO727" i="19"/>
  <c r="AO726" i="19"/>
  <c r="AO725" i="19"/>
  <c r="AO724" i="19"/>
  <c r="AO723" i="19"/>
  <c r="AO722" i="19"/>
  <c r="AO721" i="19"/>
  <c r="AO720" i="19"/>
  <c r="AO719" i="19"/>
  <c r="AO718" i="19"/>
  <c r="AO717" i="19"/>
  <c r="AO716" i="19"/>
  <c r="AO715" i="19"/>
  <c r="AO714" i="19"/>
  <c r="AO713" i="19"/>
  <c r="AO712" i="19"/>
  <c r="AO711" i="19"/>
  <c r="AO710" i="19"/>
  <c r="AO709" i="19"/>
  <c r="AO708" i="19"/>
  <c r="AO707" i="19"/>
  <c r="AO706" i="19"/>
  <c r="AO705" i="19"/>
  <c r="AO704" i="19"/>
  <c r="AO703" i="19"/>
  <c r="AO702" i="19"/>
  <c r="AO701" i="19"/>
  <c r="AO700" i="19"/>
  <c r="AO699" i="19"/>
  <c r="AO698" i="19"/>
  <c r="AO697" i="19"/>
  <c r="AO696" i="19"/>
  <c r="AO695" i="19"/>
  <c r="AO694" i="19"/>
  <c r="AO693" i="19"/>
  <c r="AO692" i="19"/>
  <c r="AO691" i="19"/>
  <c r="AO690" i="19"/>
  <c r="AO689" i="19"/>
  <c r="AO688" i="19"/>
  <c r="AO687" i="19"/>
  <c r="AO686" i="19"/>
  <c r="AO685" i="19"/>
  <c r="AO684" i="19"/>
  <c r="AO683" i="19"/>
  <c r="AO682" i="19"/>
  <c r="AO681" i="19"/>
  <c r="AO680" i="19"/>
  <c r="AO679" i="19"/>
  <c r="AO678" i="19"/>
  <c r="AO677" i="19"/>
  <c r="AO676" i="19"/>
  <c r="AO675" i="19"/>
  <c r="AO674" i="19"/>
  <c r="AO673" i="19"/>
  <c r="AO672" i="19"/>
  <c r="AO671" i="19"/>
  <c r="AO670" i="19"/>
  <c r="AO669" i="19"/>
  <c r="AO668" i="19"/>
  <c r="AO667" i="19"/>
  <c r="AO666" i="19"/>
  <c r="AO665" i="19"/>
  <c r="AO664" i="19"/>
  <c r="AO663" i="19"/>
  <c r="AO662" i="19"/>
  <c r="AO661" i="19"/>
  <c r="AO660" i="19"/>
  <c r="AO659" i="19"/>
  <c r="AO658" i="19"/>
  <c r="AO657" i="19"/>
  <c r="AO656" i="19"/>
  <c r="AO655" i="19"/>
  <c r="AO654" i="19"/>
  <c r="AO653" i="19"/>
  <c r="AO652" i="19"/>
  <c r="AO651" i="19"/>
  <c r="AO650" i="19"/>
  <c r="AO649" i="19"/>
  <c r="AO648" i="19"/>
  <c r="AO647" i="19"/>
  <c r="AO646" i="19"/>
  <c r="AO645" i="19"/>
  <c r="AO644" i="19"/>
  <c r="AO643" i="19"/>
  <c r="AO642" i="19"/>
  <c r="AO641" i="19"/>
  <c r="AO640" i="19"/>
  <c r="AO639" i="19"/>
  <c r="AO638" i="19"/>
  <c r="AO637" i="19"/>
  <c r="AO636" i="19"/>
  <c r="AO635" i="19"/>
  <c r="AO634" i="19"/>
  <c r="AO633" i="19"/>
  <c r="AO632" i="19"/>
  <c r="AO631" i="19"/>
  <c r="AO630" i="19"/>
  <c r="AO629" i="19"/>
  <c r="AO628" i="19"/>
  <c r="AO627" i="19"/>
  <c r="AO626" i="19"/>
  <c r="AO625" i="19"/>
  <c r="AO624" i="19"/>
  <c r="AO623" i="19"/>
  <c r="AO622" i="19"/>
  <c r="AO621" i="19"/>
  <c r="AO620" i="19"/>
  <c r="AO619" i="19"/>
  <c r="AO618" i="19"/>
  <c r="AO617" i="19"/>
  <c r="AO616" i="19"/>
  <c r="AO615" i="19"/>
  <c r="AO614" i="19"/>
  <c r="AO613" i="19"/>
  <c r="AO612" i="19"/>
  <c r="AO611" i="19"/>
  <c r="AO610" i="19"/>
  <c r="AO609" i="19"/>
  <c r="AO608" i="19"/>
  <c r="AO607" i="19"/>
  <c r="AO606" i="19"/>
  <c r="AO605" i="19"/>
  <c r="AO604" i="19"/>
  <c r="AO603" i="19"/>
  <c r="AO602" i="19"/>
  <c r="AO601" i="19"/>
  <c r="AO600" i="19"/>
  <c r="AO599" i="19"/>
  <c r="AO598" i="19"/>
  <c r="AO597" i="19"/>
  <c r="AO596" i="19"/>
  <c r="AO595" i="19"/>
  <c r="AO594" i="19"/>
  <c r="AO593" i="19"/>
  <c r="AO592" i="19"/>
  <c r="AO591" i="19"/>
  <c r="AO590" i="19"/>
  <c r="AO589" i="19"/>
  <c r="AO588" i="19"/>
  <c r="AO587" i="19"/>
  <c r="AO586" i="19"/>
  <c r="AO585" i="19"/>
  <c r="AO584" i="19"/>
  <c r="AO583" i="19"/>
  <c r="AO582" i="19"/>
  <c r="AO581" i="19"/>
  <c r="AO580" i="19"/>
  <c r="AO579" i="19"/>
  <c r="AO578" i="19"/>
  <c r="AO577" i="19"/>
  <c r="AO576" i="19"/>
  <c r="AO575" i="19"/>
  <c r="AO574" i="19"/>
  <c r="AO573" i="19"/>
  <c r="AO572" i="19"/>
  <c r="AO571" i="19"/>
  <c r="AO570" i="19"/>
  <c r="AO569" i="19"/>
  <c r="AO568" i="19"/>
  <c r="AO567" i="19"/>
  <c r="AO566" i="19"/>
  <c r="AO565" i="19"/>
  <c r="AO564" i="19"/>
  <c r="AO563" i="19"/>
  <c r="AO562" i="19"/>
  <c r="AO561" i="19"/>
  <c r="AO560" i="19"/>
  <c r="AO559" i="19"/>
  <c r="AO558" i="19"/>
  <c r="AO557" i="19"/>
  <c r="AO556" i="19"/>
  <c r="AO555" i="19"/>
  <c r="AO554" i="19"/>
  <c r="AO553" i="19"/>
  <c r="AO552" i="19"/>
  <c r="AO551" i="19"/>
  <c r="AO550" i="19"/>
  <c r="AO549" i="19"/>
  <c r="AO548" i="19"/>
  <c r="AO547" i="19"/>
  <c r="AO546" i="19"/>
  <c r="AO545" i="19"/>
  <c r="AO544" i="19"/>
  <c r="AO543" i="19"/>
  <c r="AO542" i="19"/>
  <c r="AO541" i="19"/>
  <c r="AO540" i="19"/>
  <c r="AO755" i="19"/>
  <c r="AO538" i="19"/>
  <c r="AO537" i="19"/>
  <c r="AO536" i="19"/>
  <c r="AO535" i="19"/>
  <c r="AO534" i="19"/>
  <c r="AO533" i="19"/>
  <c r="AO532" i="19"/>
  <c r="AO531" i="19"/>
  <c r="AO530" i="19"/>
  <c r="AO529" i="19"/>
  <c r="AO528" i="19"/>
  <c r="AO527" i="19"/>
  <c r="AO526" i="19"/>
  <c r="AO525" i="19"/>
  <c r="AO524" i="19"/>
  <c r="AO523" i="19"/>
  <c r="AO522" i="19"/>
  <c r="AO521" i="19"/>
  <c r="AO520" i="19"/>
  <c r="AO519" i="19"/>
  <c r="AO518" i="19"/>
  <c r="AO517" i="19"/>
  <c r="AO516" i="19"/>
  <c r="AO515" i="19"/>
  <c r="AO514" i="19"/>
  <c r="AO513" i="19"/>
  <c r="AO512" i="19"/>
  <c r="AO511" i="19"/>
  <c r="AO510" i="19"/>
  <c r="AO509" i="19"/>
  <c r="AO508" i="19"/>
  <c r="AO507" i="19"/>
  <c r="AO506" i="19"/>
  <c r="AO505" i="19"/>
  <c r="AO504" i="19"/>
  <c r="AO503" i="19"/>
  <c r="AO502" i="19"/>
  <c r="AO501" i="19"/>
  <c r="AO500" i="19"/>
  <c r="AO499" i="19"/>
  <c r="AO498" i="19"/>
  <c r="AO497" i="19"/>
  <c r="AO496" i="19"/>
  <c r="AO495" i="19"/>
  <c r="AO494" i="19"/>
  <c r="AO493" i="19"/>
  <c r="AO492" i="19"/>
  <c r="AO491" i="19"/>
  <c r="AO490" i="19"/>
  <c r="AO489" i="19"/>
  <c r="AO488" i="19"/>
  <c r="AO487" i="19"/>
  <c r="AO486" i="19"/>
  <c r="AO485" i="19"/>
  <c r="AO484" i="19"/>
  <c r="AO483" i="19"/>
  <c r="AO482" i="19"/>
  <c r="AO481" i="19"/>
  <c r="AO480" i="19"/>
  <c r="AO479" i="19"/>
  <c r="AO478" i="19"/>
  <c r="AO477" i="19"/>
  <c r="AO476" i="19"/>
  <c r="AO475" i="19"/>
  <c r="AO474" i="19"/>
  <c r="AO473" i="19"/>
  <c r="AO472" i="19"/>
  <c r="AO471" i="19"/>
  <c r="AO470" i="19"/>
  <c r="AO469" i="19"/>
  <c r="AO468" i="19"/>
  <c r="AO467" i="19"/>
  <c r="AO466" i="19"/>
  <c r="AO465" i="19"/>
  <c r="AO464" i="19"/>
  <c r="AO463" i="19"/>
  <c r="AO462" i="19"/>
  <c r="AO461" i="19"/>
  <c r="AO460" i="19"/>
  <c r="AO459" i="19"/>
  <c r="AO458" i="19"/>
  <c r="AO457" i="19"/>
  <c r="AO456" i="19"/>
  <c r="AO313" i="19"/>
  <c r="AO259" i="19"/>
  <c r="AO453" i="19"/>
  <c r="AO452" i="19"/>
  <c r="AO451" i="19"/>
  <c r="AO450" i="19"/>
  <c r="AO449" i="19"/>
  <c r="AO448" i="19"/>
  <c r="AO447" i="19"/>
  <c r="AO446" i="19"/>
  <c r="AO445" i="19"/>
  <c r="AO444" i="19"/>
  <c r="AO443" i="19"/>
  <c r="AO442" i="19"/>
  <c r="AO441" i="19"/>
  <c r="AO440" i="19"/>
  <c r="AO439" i="19"/>
  <c r="AO438" i="19"/>
  <c r="AO437" i="19"/>
  <c r="AO436" i="19"/>
  <c r="AO435" i="19"/>
  <c r="AO434" i="19"/>
  <c r="AO433" i="19"/>
  <c r="AO432" i="19"/>
  <c r="AO431" i="19"/>
  <c r="AO430" i="19"/>
  <c r="AO429" i="19"/>
  <c r="AO428" i="19"/>
  <c r="AO427" i="19"/>
  <c r="AO426" i="19"/>
  <c r="AO425" i="19"/>
  <c r="AO424" i="19"/>
  <c r="AO423" i="19"/>
  <c r="AO422" i="19"/>
  <c r="AO421" i="19"/>
  <c r="AO420" i="19"/>
  <c r="AO419" i="19"/>
  <c r="AO418" i="19"/>
  <c r="AO417" i="19"/>
  <c r="AO416" i="19"/>
  <c r="AO415" i="19"/>
  <c r="AO414" i="19"/>
  <c r="AO413" i="19"/>
  <c r="AO412" i="19"/>
  <c r="AO411" i="19"/>
  <c r="AO410" i="19"/>
  <c r="AO409" i="19"/>
  <c r="AO408" i="19"/>
  <c r="AO407" i="19"/>
  <c r="AO406" i="19"/>
  <c r="AO405" i="19"/>
  <c r="AO404" i="19"/>
  <c r="AO403" i="19"/>
  <c r="AO402" i="19"/>
  <c r="AO401" i="19"/>
  <c r="AO400" i="19"/>
  <c r="AO399" i="19"/>
  <c r="AO398" i="19"/>
  <c r="AO397" i="19"/>
  <c r="AO396" i="19"/>
  <c r="AO395" i="19"/>
  <c r="AO394" i="19"/>
  <c r="AO393" i="19"/>
  <c r="AO392" i="19"/>
  <c r="AO391" i="19"/>
  <c r="AO390" i="19"/>
  <c r="AO389" i="19"/>
  <c r="AO388" i="19"/>
  <c r="AO387" i="19"/>
  <c r="AO386" i="19"/>
  <c r="AO385" i="19"/>
  <c r="AO384" i="19"/>
  <c r="AO383" i="19"/>
  <c r="AO382" i="19"/>
  <c r="AO381" i="19"/>
  <c r="AO380" i="19"/>
  <c r="AO379" i="19"/>
  <c r="AO378" i="19"/>
  <c r="AO377" i="19"/>
  <c r="AO376" i="19"/>
  <c r="AO375" i="19"/>
  <c r="AO374" i="19"/>
  <c r="AO373" i="19"/>
  <c r="AO372" i="19"/>
  <c r="AO371" i="19"/>
  <c r="AO370" i="19"/>
  <c r="AO369" i="19"/>
  <c r="AO368" i="19"/>
  <c r="AO367" i="19"/>
  <c r="AO366" i="19"/>
  <c r="AO365" i="19"/>
  <c r="AO364" i="19"/>
  <c r="AO363" i="19"/>
  <c r="AO362" i="19"/>
  <c r="AO361" i="19"/>
  <c r="AO360" i="19"/>
  <c r="AO359" i="19"/>
  <c r="AO358" i="19"/>
  <c r="AO357" i="19"/>
  <c r="AO356" i="19"/>
  <c r="AO355" i="19"/>
  <c r="AO354" i="19"/>
  <c r="AO353" i="19"/>
  <c r="AO352" i="19"/>
  <c r="AO351" i="19"/>
  <c r="AO350" i="19"/>
  <c r="AO349" i="19"/>
  <c r="AO348" i="19"/>
  <c r="AO347" i="19"/>
  <c r="AO346" i="19"/>
  <c r="AO224" i="19"/>
  <c r="AO344" i="19"/>
  <c r="AO343" i="19"/>
  <c r="AO342" i="19"/>
  <c r="AO341" i="19"/>
  <c r="AO340" i="19"/>
  <c r="AO339" i="19"/>
  <c r="AO338" i="19"/>
  <c r="AO337" i="19"/>
  <c r="AO336" i="19"/>
  <c r="AO335" i="19"/>
  <c r="AO334" i="19"/>
  <c r="AO333" i="19"/>
  <c r="AO332" i="19"/>
  <c r="AO331" i="19"/>
  <c r="AO330" i="19"/>
  <c r="AO329" i="19"/>
  <c r="AO328" i="19"/>
  <c r="AO327" i="19"/>
  <c r="AO326" i="19"/>
  <c r="AO325" i="19"/>
  <c r="AO324" i="19"/>
  <c r="AO323" i="19"/>
  <c r="AO322" i="19"/>
  <c r="AO321" i="19"/>
  <c r="AO320" i="19"/>
  <c r="AO319" i="19"/>
  <c r="AO318" i="19"/>
  <c r="AO317" i="19"/>
  <c r="AO316" i="19"/>
  <c r="AO315" i="19"/>
  <c r="AO314" i="19"/>
  <c r="AO210" i="19"/>
  <c r="AO312" i="19"/>
  <c r="AO311" i="19"/>
  <c r="AO310" i="19"/>
  <c r="AO309" i="19"/>
  <c r="AO308" i="19"/>
  <c r="AO307" i="19"/>
  <c r="AO306" i="19"/>
  <c r="AO305" i="19"/>
  <c r="AO304" i="19"/>
  <c r="AO303" i="19"/>
  <c r="AO302" i="19"/>
  <c r="AO301" i="19"/>
  <c r="AO300" i="19"/>
  <c r="AO299" i="19"/>
  <c r="AO298" i="19"/>
  <c r="AO297" i="19"/>
  <c r="AO296" i="19"/>
  <c r="AO295" i="19"/>
  <c r="AO294" i="19"/>
  <c r="AO293" i="19"/>
  <c r="AO292" i="19"/>
  <c r="AO291" i="19"/>
  <c r="AO290" i="19"/>
  <c r="AO289" i="19"/>
  <c r="AO288" i="19"/>
  <c r="AO287" i="19"/>
  <c r="AO286" i="19"/>
  <c r="AO285" i="19"/>
  <c r="AO284" i="19"/>
  <c r="AO283" i="19"/>
  <c r="AO282" i="19"/>
  <c r="AO281" i="19"/>
  <c r="AO280" i="19"/>
  <c r="AO279" i="19"/>
  <c r="AO278" i="19"/>
  <c r="AO277" i="19"/>
  <c r="AO276" i="19"/>
  <c r="AO275" i="19"/>
  <c r="AO274" i="19"/>
  <c r="AO273" i="19"/>
  <c r="AO272" i="19"/>
  <c r="AO271" i="19"/>
  <c r="AO270" i="19"/>
  <c r="AO269" i="19"/>
  <c r="AO268" i="19"/>
  <c r="AO267" i="19"/>
  <c r="AO266" i="19"/>
  <c r="AO265" i="19"/>
  <c r="AO264" i="19"/>
  <c r="AO263" i="19"/>
  <c r="AO262" i="19"/>
  <c r="AO261" i="19"/>
  <c r="AO260" i="19"/>
  <c r="AO107" i="19"/>
  <c r="AO258" i="19"/>
  <c r="AO257" i="19"/>
  <c r="AO256" i="19"/>
  <c r="AO255" i="19"/>
  <c r="AO254" i="19"/>
  <c r="AO253" i="19"/>
  <c r="AO32" i="19"/>
  <c r="AO251" i="19"/>
  <c r="AO250" i="19"/>
  <c r="AO249" i="19"/>
  <c r="AO248" i="19"/>
  <c r="AO247" i="19"/>
  <c r="AO246" i="19"/>
  <c r="AO245" i="19"/>
  <c r="AO244" i="19"/>
  <c r="AO243" i="19"/>
  <c r="AO242" i="19"/>
  <c r="AO241" i="19"/>
  <c r="AO240" i="19"/>
  <c r="AO239" i="19"/>
  <c r="AO238" i="19"/>
  <c r="AO237" i="19"/>
  <c r="AO236" i="19"/>
  <c r="AO235" i="19"/>
  <c r="AO234" i="19"/>
  <c r="AO233" i="19"/>
  <c r="AO232" i="19"/>
  <c r="AO231" i="19"/>
  <c r="AO230" i="19"/>
  <c r="AO229" i="19"/>
  <c r="AO228" i="19"/>
  <c r="AO227" i="19"/>
  <c r="AO226" i="19"/>
  <c r="AO225" i="19"/>
  <c r="AO252" i="19"/>
  <c r="AO223" i="19"/>
  <c r="AO222" i="19"/>
  <c r="AO221" i="19"/>
  <c r="AO220" i="19"/>
  <c r="AO219" i="19"/>
  <c r="AO218" i="19"/>
  <c r="AO217" i="19"/>
  <c r="AO216" i="19"/>
  <c r="AO215" i="19"/>
  <c r="AO214" i="19"/>
  <c r="AO213" i="19"/>
  <c r="AO212" i="19"/>
  <c r="AO211" i="19"/>
  <c r="AO6" i="19"/>
  <c r="AO209" i="19"/>
  <c r="AO208" i="19"/>
  <c r="AO207" i="19"/>
  <c r="AO206" i="19"/>
  <c r="AO205" i="19"/>
  <c r="AO204" i="19"/>
  <c r="AO203" i="19"/>
  <c r="AO202" i="19"/>
  <c r="AO201" i="19"/>
  <c r="AO200" i="19"/>
  <c r="AO199" i="19"/>
  <c r="AO198" i="19"/>
  <c r="AO197" i="19"/>
  <c r="AO196" i="19"/>
  <c r="AO195" i="19"/>
  <c r="AO194" i="19"/>
  <c r="AO193" i="19"/>
  <c r="AO192" i="19"/>
  <c r="AO191" i="19"/>
  <c r="AO190" i="19"/>
  <c r="AO189" i="19"/>
  <c r="AO188" i="19"/>
  <c r="AO187" i="19"/>
  <c r="AO186" i="19"/>
  <c r="AO185" i="19"/>
  <c r="AO184" i="19"/>
  <c r="AO183" i="19"/>
  <c r="AO182" i="19"/>
  <c r="AO181" i="19"/>
  <c r="AO180" i="19"/>
  <c r="AO179" i="19"/>
  <c r="AO178" i="19"/>
  <c r="AO177" i="19"/>
  <c r="AO176" i="19"/>
  <c r="AO175" i="19"/>
  <c r="AO174" i="19"/>
  <c r="AO173" i="19"/>
  <c r="AO172" i="19"/>
  <c r="AO171" i="19"/>
  <c r="AO170" i="19"/>
  <c r="AO169" i="19"/>
  <c r="AO168" i="19"/>
  <c r="AO167" i="19"/>
  <c r="AO166" i="19"/>
  <c r="AO165" i="19"/>
  <c r="AO164" i="19"/>
  <c r="AO163" i="19"/>
  <c r="AO162" i="19"/>
  <c r="AO161" i="19"/>
  <c r="AO160" i="19"/>
  <c r="AO159" i="19"/>
  <c r="AO158" i="19"/>
  <c r="AO157" i="19"/>
  <c r="AO156" i="19"/>
  <c r="AO155" i="19"/>
  <c r="AO154" i="19"/>
  <c r="AO153" i="19"/>
  <c r="AO152" i="19"/>
  <c r="AO151" i="19"/>
  <c r="AO150" i="19"/>
  <c r="AO149" i="19"/>
  <c r="AO148" i="19"/>
  <c r="AO147" i="19"/>
  <c r="AO146" i="19"/>
  <c r="AO145" i="19"/>
  <c r="AO144" i="19"/>
  <c r="AO143" i="19"/>
  <c r="AO142" i="19"/>
  <c r="AO141" i="19"/>
  <c r="AO140" i="19"/>
  <c r="AO139" i="19"/>
  <c r="AO138" i="19"/>
  <c r="AO137" i="19"/>
  <c r="AO136" i="19"/>
  <c r="AO135" i="19"/>
  <c r="AO134" i="19"/>
  <c r="AO133" i="19"/>
  <c r="AO132" i="19"/>
  <c r="AO131" i="19"/>
  <c r="AO130" i="19"/>
  <c r="AO129" i="19"/>
  <c r="AO128" i="19"/>
  <c r="AO127" i="19"/>
  <c r="AO126" i="19"/>
  <c r="AO125" i="19"/>
  <c r="AO124" i="19"/>
  <c r="AO123" i="19"/>
  <c r="AO122" i="19"/>
  <c r="AO121" i="19"/>
  <c r="AO120" i="19"/>
  <c r="AO119" i="19"/>
  <c r="AO118" i="19"/>
  <c r="AO117" i="19"/>
  <c r="AO116" i="19"/>
  <c r="AO115" i="19"/>
  <c r="AO114" i="19"/>
  <c r="AO113" i="19"/>
  <c r="AO112" i="19"/>
  <c r="AO111" i="19"/>
  <c r="AO110" i="19"/>
  <c r="AO109" i="19"/>
  <c r="AO108" i="19"/>
  <c r="AO454" i="19"/>
  <c r="AO106" i="19"/>
  <c r="AO105" i="19"/>
  <c r="AO104" i="19"/>
  <c r="AO103" i="19"/>
  <c r="AO102" i="19"/>
  <c r="AO101" i="19"/>
  <c r="AO100" i="19"/>
  <c r="AO99" i="19"/>
  <c r="AO98" i="19"/>
  <c r="AO97" i="19"/>
  <c r="AO96" i="19"/>
  <c r="AO95" i="19"/>
  <c r="AO94" i="19"/>
  <c r="AO93" i="19"/>
  <c r="AO92" i="19"/>
  <c r="AO91" i="19"/>
  <c r="AO90" i="19"/>
  <c r="AO89" i="19"/>
  <c r="AO88" i="19"/>
  <c r="AO87" i="19"/>
  <c r="AO86" i="19"/>
  <c r="AO85" i="19"/>
  <c r="AO84" i="19"/>
  <c r="AO83" i="19"/>
  <c r="AO82" i="19"/>
  <c r="AO81" i="19"/>
  <c r="AO80" i="19"/>
  <c r="AO79" i="19"/>
  <c r="AO78" i="19"/>
  <c r="AO77" i="19"/>
  <c r="AO76" i="19"/>
  <c r="AO75" i="19"/>
  <c r="AO74" i="19"/>
  <c r="AO73" i="19"/>
  <c r="AO72" i="19"/>
  <c r="AO71" i="19"/>
  <c r="AO70" i="19"/>
  <c r="AO69" i="19"/>
  <c r="AO68" i="19"/>
  <c r="AO67" i="19"/>
  <c r="AO66" i="19"/>
  <c r="AO65" i="19"/>
  <c r="AO64" i="19"/>
  <c r="AO63" i="19"/>
  <c r="AO62" i="19"/>
  <c r="AO61" i="19"/>
  <c r="AO60" i="19"/>
  <c r="AO59" i="19"/>
  <c r="AO58" i="19"/>
  <c r="AO57" i="19"/>
  <c r="AO56" i="19"/>
  <c r="AO55" i="19"/>
  <c r="AO54" i="19"/>
  <c r="AO53" i="19"/>
  <c r="AO52" i="19"/>
  <c r="AO51" i="19"/>
  <c r="AO50" i="19"/>
  <c r="AO49" i="19"/>
  <c r="AO48" i="19"/>
  <c r="AO47" i="19"/>
  <c r="AO46" i="19"/>
  <c r="AO45" i="19"/>
  <c r="AO44" i="19"/>
  <c r="AO43" i="19"/>
  <c r="AO42" i="19"/>
  <c r="AO41" i="19"/>
  <c r="AO40" i="19"/>
  <c r="AO39" i="19"/>
  <c r="AO38" i="19"/>
  <c r="AO37" i="19"/>
  <c r="AO36" i="19"/>
  <c r="AO35" i="19"/>
  <c r="AO34" i="19"/>
  <c r="AO33" i="19"/>
  <c r="AO539" i="19"/>
  <c r="AO31" i="19"/>
  <c r="AO30" i="19"/>
  <c r="AO29" i="19"/>
  <c r="AO28" i="19"/>
  <c r="AO27" i="19"/>
  <c r="AO26" i="19"/>
  <c r="AO25" i="19"/>
  <c r="AO24" i="19"/>
  <c r="AO23" i="19"/>
  <c r="AO22" i="19"/>
  <c r="AO21" i="19"/>
  <c r="AO20" i="19"/>
  <c r="AO19" i="19"/>
  <c r="AO18" i="19"/>
  <c r="AO17" i="19"/>
  <c r="AO16" i="19"/>
  <c r="AO15" i="19"/>
  <c r="AO14" i="19"/>
  <c r="AO13" i="19"/>
  <c r="AO12" i="19"/>
  <c r="AO11" i="19"/>
  <c r="AO10" i="19"/>
  <c r="AO9" i="19"/>
  <c r="AO8" i="19"/>
  <c r="AO7" i="19"/>
  <c r="AO345" i="19"/>
  <c r="AO5" i="19"/>
  <c r="AO4" i="19"/>
  <c r="N946" i="19"/>
  <c r="N945" i="19"/>
  <c r="N944" i="19"/>
  <c r="N943" i="19"/>
  <c r="N942" i="19"/>
  <c r="N941" i="19"/>
  <c r="N940" i="19"/>
  <c r="N939" i="19"/>
  <c r="N938" i="19"/>
  <c r="N937" i="19"/>
  <c r="N936" i="19"/>
  <c r="N935" i="19"/>
  <c r="N934" i="19"/>
  <c r="N933" i="19"/>
  <c r="N932" i="19"/>
  <c r="N931" i="19"/>
  <c r="N930" i="19"/>
  <c r="N929" i="19"/>
  <c r="N928" i="19"/>
  <c r="N927" i="19"/>
  <c r="N926" i="19"/>
  <c r="N925" i="19"/>
  <c r="N924" i="19"/>
  <c r="N923" i="19"/>
  <c r="N922" i="19"/>
  <c r="N921" i="19"/>
  <c r="N920" i="19"/>
  <c r="N919" i="19"/>
  <c r="N918" i="19"/>
  <c r="N917" i="19"/>
  <c r="N916" i="19"/>
  <c r="N915" i="19"/>
  <c r="N914" i="19"/>
  <c r="N913" i="19"/>
  <c r="N912" i="19"/>
  <c r="N911" i="19"/>
  <c r="N910" i="19"/>
  <c r="N909" i="19"/>
  <c r="N908" i="19"/>
  <c r="N907" i="19"/>
  <c r="N906" i="19"/>
  <c r="N905" i="19"/>
  <c r="N904" i="19"/>
  <c r="N903" i="19"/>
  <c r="N902" i="19"/>
  <c r="N901" i="19"/>
  <c r="N900" i="19"/>
  <c r="N899" i="19"/>
  <c r="N898" i="19"/>
  <c r="N897" i="19"/>
  <c r="N896" i="19"/>
  <c r="N895" i="19"/>
  <c r="N894" i="19"/>
  <c r="N893" i="19"/>
  <c r="N892" i="19"/>
  <c r="N891" i="19"/>
  <c r="N890" i="19"/>
  <c r="N889" i="19"/>
  <c r="N888" i="19"/>
  <c r="N887" i="19"/>
  <c r="N886" i="19"/>
  <c r="N885" i="19"/>
  <c r="N884" i="19"/>
  <c r="N883" i="19"/>
  <c r="N882" i="19"/>
  <c r="N881" i="19"/>
  <c r="N880" i="19"/>
  <c r="N879" i="19"/>
  <c r="N878" i="19"/>
  <c r="N877" i="19"/>
  <c r="N876" i="19"/>
  <c r="N875" i="19"/>
  <c r="N874" i="19"/>
  <c r="N873" i="19"/>
  <c r="N872" i="19"/>
  <c r="N871" i="19"/>
  <c r="N870" i="19"/>
  <c r="N869" i="19"/>
  <c r="N868" i="19"/>
  <c r="N867" i="19"/>
  <c r="N866" i="19"/>
  <c r="N865" i="19"/>
  <c r="N864" i="19"/>
  <c r="N863" i="19"/>
  <c r="N862" i="19"/>
  <c r="N861" i="19"/>
  <c r="N860" i="19"/>
  <c r="N859" i="19"/>
  <c r="N858" i="19"/>
  <c r="N857" i="19"/>
  <c r="N856" i="19"/>
  <c r="N855" i="19"/>
  <c r="N854" i="19"/>
  <c r="N853" i="19"/>
  <c r="N852" i="19"/>
  <c r="N851" i="19"/>
  <c r="N850" i="19"/>
  <c r="N849" i="19"/>
  <c r="N848" i="19"/>
  <c r="N847" i="19"/>
  <c r="N846" i="19"/>
  <c r="N845" i="19"/>
  <c r="N844" i="19"/>
  <c r="N843" i="19"/>
  <c r="N842" i="19"/>
  <c r="N841" i="19"/>
  <c r="N840" i="19"/>
  <c r="N839" i="19"/>
  <c r="N838" i="19"/>
  <c r="N837" i="19"/>
  <c r="N836" i="19"/>
  <c r="N835" i="19"/>
  <c r="N834" i="19"/>
  <c r="N833" i="19"/>
  <c r="N832" i="19"/>
  <c r="N831" i="19"/>
  <c r="N830" i="19"/>
  <c r="N829" i="19"/>
  <c r="N828" i="19"/>
  <c r="N827" i="19"/>
  <c r="N826" i="19"/>
  <c r="N825" i="19"/>
  <c r="N824" i="19"/>
  <c r="N823" i="19"/>
  <c r="N822" i="19"/>
  <c r="N821" i="19"/>
  <c r="N820" i="19"/>
  <c r="N819" i="19"/>
  <c r="N818" i="19"/>
  <c r="N817" i="19"/>
  <c r="N816" i="19"/>
  <c r="N815" i="19"/>
  <c r="N814" i="19"/>
  <c r="N813" i="19"/>
  <c r="N812" i="19"/>
  <c r="N811" i="19"/>
  <c r="N810" i="19"/>
  <c r="N809" i="19"/>
  <c r="N808" i="19"/>
  <c r="N807" i="19"/>
  <c r="N806" i="19"/>
  <c r="N805" i="19"/>
  <c r="N804" i="19"/>
  <c r="N803" i="19"/>
  <c r="N802" i="19"/>
  <c r="N801" i="19"/>
  <c r="N800" i="19"/>
  <c r="N799" i="19"/>
  <c r="N798" i="19"/>
  <c r="N797" i="19"/>
  <c r="N796" i="19"/>
  <c r="N795" i="19"/>
  <c r="N794" i="19"/>
  <c r="N793" i="19"/>
  <c r="N792" i="19"/>
  <c r="N791" i="19"/>
  <c r="N790" i="19"/>
  <c r="N789" i="19"/>
  <c r="N788" i="19"/>
  <c r="N787" i="19"/>
  <c r="N786" i="19"/>
  <c r="N785" i="19"/>
  <c r="N784" i="19"/>
  <c r="N783" i="19"/>
  <c r="N782" i="19"/>
  <c r="N781" i="19"/>
  <c r="N780" i="19"/>
  <c r="N779" i="19"/>
  <c r="N778" i="19"/>
  <c r="N777" i="19"/>
  <c r="N776" i="19"/>
  <c r="N775" i="19"/>
  <c r="N774" i="19"/>
  <c r="N773" i="19"/>
  <c r="N772" i="19"/>
  <c r="N771" i="19"/>
  <c r="N770" i="19"/>
  <c r="N769" i="19"/>
  <c r="N768" i="19"/>
  <c r="N767" i="19"/>
  <c r="N766" i="19"/>
  <c r="N765" i="19"/>
  <c r="N764" i="19"/>
  <c r="N763" i="19"/>
  <c r="N762" i="19"/>
  <c r="N761" i="19"/>
  <c r="N760" i="19"/>
  <c r="N759" i="19"/>
  <c r="N758" i="19"/>
  <c r="N757" i="19"/>
  <c r="N756" i="19"/>
  <c r="N455" i="19"/>
  <c r="N754" i="19"/>
  <c r="N753" i="19"/>
  <c r="N752" i="19"/>
  <c r="N751" i="19"/>
  <c r="N750" i="19"/>
  <c r="N749" i="19"/>
  <c r="N748" i="19"/>
  <c r="N747" i="19"/>
  <c r="N746" i="19"/>
  <c r="N745" i="19"/>
  <c r="N744" i="19"/>
  <c r="N743" i="19"/>
  <c r="N742" i="19"/>
  <c r="N741" i="19"/>
  <c r="N740" i="19"/>
  <c r="N739" i="19"/>
  <c r="N738" i="19"/>
  <c r="N737" i="19"/>
  <c r="N736" i="19"/>
  <c r="N735" i="19"/>
  <c r="N734" i="19"/>
  <c r="N733" i="19"/>
  <c r="N732" i="19"/>
  <c r="N731" i="19"/>
  <c r="N730" i="19"/>
  <c r="N729" i="19"/>
  <c r="N728" i="19"/>
  <c r="N727" i="19"/>
  <c r="N726" i="19"/>
  <c r="N725" i="19"/>
  <c r="N724" i="19"/>
  <c r="N723" i="19"/>
  <c r="N722" i="19"/>
  <c r="N721" i="19"/>
  <c r="N720" i="19"/>
  <c r="N719" i="19"/>
  <c r="N718" i="19"/>
  <c r="N717" i="19"/>
  <c r="N716" i="19"/>
  <c r="N715" i="19"/>
  <c r="N714" i="19"/>
  <c r="N713" i="19"/>
  <c r="N712" i="19"/>
  <c r="N711" i="19"/>
  <c r="N710" i="19"/>
  <c r="N709" i="19"/>
  <c r="N708" i="19"/>
  <c r="N707" i="19"/>
  <c r="N706" i="19"/>
  <c r="N705" i="19"/>
  <c r="N704" i="19"/>
  <c r="N703" i="19"/>
  <c r="N702" i="19"/>
  <c r="N701" i="19"/>
  <c r="N700" i="19"/>
  <c r="N699" i="19"/>
  <c r="N698" i="19"/>
  <c r="N697" i="19"/>
  <c r="N696" i="19"/>
  <c r="N695" i="19"/>
  <c r="N694" i="19"/>
  <c r="N693" i="19"/>
  <c r="N692" i="19"/>
  <c r="N691" i="19"/>
  <c r="N690" i="19"/>
  <c r="N689" i="19"/>
  <c r="N688" i="19"/>
  <c r="N687" i="19"/>
  <c r="N686" i="19"/>
  <c r="N685" i="19"/>
  <c r="N684" i="19"/>
  <c r="N683" i="19"/>
  <c r="N682" i="19"/>
  <c r="N681" i="19"/>
  <c r="N680" i="19"/>
  <c r="N679" i="19"/>
  <c r="N678" i="19"/>
  <c r="N677" i="19"/>
  <c r="N676" i="19"/>
  <c r="N675" i="19"/>
  <c r="N674" i="19"/>
  <c r="N673" i="19"/>
  <c r="N672" i="19"/>
  <c r="N671" i="19"/>
  <c r="N670" i="19"/>
  <c r="N669" i="19"/>
  <c r="N668" i="19"/>
  <c r="N667" i="19"/>
  <c r="N666" i="19"/>
  <c r="N665" i="19"/>
  <c r="N664" i="19"/>
  <c r="N663" i="19"/>
  <c r="N662" i="19"/>
  <c r="N661" i="19"/>
  <c r="N660" i="19"/>
  <c r="N659" i="19"/>
  <c r="N658" i="19"/>
  <c r="N657" i="19"/>
  <c r="N656" i="19"/>
  <c r="N655" i="19"/>
  <c r="N654" i="19"/>
  <c r="N653" i="19"/>
  <c r="N652" i="19"/>
  <c r="N651" i="19"/>
  <c r="N650" i="19"/>
  <c r="N649" i="19"/>
  <c r="N648" i="19"/>
  <c r="N647" i="19"/>
  <c r="N646" i="19"/>
  <c r="N645" i="19"/>
  <c r="N644" i="19"/>
  <c r="N643" i="19"/>
  <c r="N642" i="19"/>
  <c r="N641" i="19"/>
  <c r="N640" i="19"/>
  <c r="N639" i="19"/>
  <c r="N638" i="19"/>
  <c r="N637" i="19"/>
  <c r="N636" i="19"/>
  <c r="N635" i="19"/>
  <c r="N634" i="19"/>
  <c r="N633" i="19"/>
  <c r="N632" i="19"/>
  <c r="N631" i="19"/>
  <c r="N630" i="19"/>
  <c r="N629" i="19"/>
  <c r="N628" i="19"/>
  <c r="N627" i="19"/>
  <c r="N626" i="19"/>
  <c r="N625" i="19"/>
  <c r="N624" i="19"/>
  <c r="N623" i="19"/>
  <c r="N622" i="19"/>
  <c r="N621" i="19"/>
  <c r="N620" i="19"/>
  <c r="N619" i="19"/>
  <c r="N618" i="19"/>
  <c r="N617" i="19"/>
  <c r="N616" i="19"/>
  <c r="N615" i="19"/>
  <c r="N614" i="19"/>
  <c r="N613" i="19"/>
  <c r="N612" i="19"/>
  <c r="N611" i="19"/>
  <c r="N610" i="19"/>
  <c r="N609" i="19"/>
  <c r="N608" i="19"/>
  <c r="N607" i="19"/>
  <c r="N606" i="19"/>
  <c r="N605" i="19"/>
  <c r="N604" i="19"/>
  <c r="N603" i="19"/>
  <c r="N602" i="19"/>
  <c r="N601" i="19"/>
  <c r="N600" i="19"/>
  <c r="N599" i="19"/>
  <c r="N598" i="19"/>
  <c r="N597" i="19"/>
  <c r="N596" i="19"/>
  <c r="N595" i="19"/>
  <c r="N594" i="19"/>
  <c r="N593" i="19"/>
  <c r="N592" i="19"/>
  <c r="N591" i="19"/>
  <c r="N590" i="19"/>
  <c r="N589" i="19"/>
  <c r="N588" i="19"/>
  <c r="N587" i="19"/>
  <c r="N586" i="19"/>
  <c r="N585" i="19"/>
  <c r="N584" i="19"/>
  <c r="N583" i="19"/>
  <c r="N582" i="19"/>
  <c r="N581" i="19"/>
  <c r="N580" i="19"/>
  <c r="N579" i="19"/>
  <c r="N578" i="19"/>
  <c r="N577" i="19"/>
  <c r="N576" i="19"/>
  <c r="N575" i="19"/>
  <c r="N574" i="19"/>
  <c r="N573" i="19"/>
  <c r="N572" i="19"/>
  <c r="N571" i="19"/>
  <c r="N570" i="19"/>
  <c r="N569" i="19"/>
  <c r="N568" i="19"/>
  <c r="N567" i="19"/>
  <c r="N566" i="19"/>
  <c r="N565" i="19"/>
  <c r="N564" i="19"/>
  <c r="N563" i="19"/>
  <c r="N562" i="19"/>
  <c r="N561" i="19"/>
  <c r="N560" i="19"/>
  <c r="N559" i="19"/>
  <c r="N558" i="19"/>
  <c r="N557" i="19"/>
  <c r="N556" i="19"/>
  <c r="N555" i="19"/>
  <c r="N554" i="19"/>
  <c r="N553" i="19"/>
  <c r="N552" i="19"/>
  <c r="N551" i="19"/>
  <c r="N550" i="19"/>
  <c r="N549" i="19"/>
  <c r="N548" i="19"/>
  <c r="N547" i="19"/>
  <c r="N546" i="19"/>
  <c r="N545" i="19"/>
  <c r="N544" i="19"/>
  <c r="N543" i="19"/>
  <c r="N542" i="19"/>
  <c r="N541" i="19"/>
  <c r="N540" i="19"/>
  <c r="N755" i="19"/>
  <c r="N538" i="19"/>
  <c r="N537" i="19"/>
  <c r="N536" i="19"/>
  <c r="N535" i="19"/>
  <c r="N534" i="19"/>
  <c r="N533" i="19"/>
  <c r="N532" i="19"/>
  <c r="N531" i="19"/>
  <c r="N530" i="19"/>
  <c r="N529" i="19"/>
  <c r="N528" i="19"/>
  <c r="N527" i="19"/>
  <c r="N526" i="19"/>
  <c r="N525" i="19"/>
  <c r="N524" i="19"/>
  <c r="N523" i="19"/>
  <c r="N522" i="19"/>
  <c r="N521" i="19"/>
  <c r="N520" i="19"/>
  <c r="N519" i="19"/>
  <c r="N518" i="19"/>
  <c r="N517" i="19"/>
  <c r="N516" i="19"/>
  <c r="N515" i="19"/>
  <c r="N514" i="19"/>
  <c r="N513" i="19"/>
  <c r="N512" i="19"/>
  <c r="N511" i="19"/>
  <c r="N510" i="19"/>
  <c r="N509" i="19"/>
  <c r="N508" i="19"/>
  <c r="N507" i="19"/>
  <c r="N506" i="19"/>
  <c r="N505" i="19"/>
  <c r="N504" i="19"/>
  <c r="N503" i="19"/>
  <c r="N502" i="19"/>
  <c r="N501" i="19"/>
  <c r="N500" i="19"/>
  <c r="N499" i="19"/>
  <c r="N498" i="19"/>
  <c r="N497" i="19"/>
  <c r="N496" i="19"/>
  <c r="N495" i="19"/>
  <c r="N494" i="19"/>
  <c r="N493" i="19"/>
  <c r="N492" i="19"/>
  <c r="N491" i="19"/>
  <c r="N490" i="19"/>
  <c r="N489" i="19"/>
  <c r="N488" i="19"/>
  <c r="N487" i="19"/>
  <c r="N486" i="19"/>
  <c r="N485" i="19"/>
  <c r="N484" i="19"/>
  <c r="N483" i="19"/>
  <c r="N482" i="19"/>
  <c r="N481" i="19"/>
  <c r="N480" i="19"/>
  <c r="N479" i="19"/>
  <c r="N478" i="19"/>
  <c r="N477" i="19"/>
  <c r="N476" i="19"/>
  <c r="N475" i="19"/>
  <c r="N474" i="19"/>
  <c r="N473" i="19"/>
  <c r="N472" i="19"/>
  <c r="N471" i="19"/>
  <c r="N470" i="19"/>
  <c r="N469" i="19"/>
  <c r="N468" i="19"/>
  <c r="N467" i="19"/>
  <c r="N466" i="19"/>
  <c r="N465" i="19"/>
  <c r="N464" i="19"/>
  <c r="N463" i="19"/>
  <c r="N462" i="19"/>
  <c r="N461" i="19"/>
  <c r="N460" i="19"/>
  <c r="N459" i="19"/>
  <c r="N458" i="19"/>
  <c r="N457" i="19"/>
  <c r="N456" i="19"/>
  <c r="N313" i="19"/>
  <c r="N259" i="19"/>
  <c r="N453" i="19"/>
  <c r="N452" i="19"/>
  <c r="N451" i="19"/>
  <c r="N450" i="19"/>
  <c r="N449" i="19"/>
  <c r="N448" i="19"/>
  <c r="N447" i="19"/>
  <c r="N446" i="19"/>
  <c r="N445" i="19"/>
  <c r="N444" i="19"/>
  <c r="N443" i="19"/>
  <c r="N442" i="19"/>
  <c r="N441" i="19"/>
  <c r="N440" i="19"/>
  <c r="N439" i="19"/>
  <c r="N438" i="19"/>
  <c r="N437" i="19"/>
  <c r="N436" i="19"/>
  <c r="N435" i="19"/>
  <c r="N434" i="19"/>
  <c r="N433" i="19"/>
  <c r="N432" i="19"/>
  <c r="N431" i="19"/>
  <c r="N430" i="19"/>
  <c r="N429" i="19"/>
  <c r="N428" i="19"/>
  <c r="N427" i="19"/>
  <c r="N426" i="19"/>
  <c r="N425" i="19"/>
  <c r="N424" i="19"/>
  <c r="N423" i="19"/>
  <c r="N422" i="19"/>
  <c r="N421" i="19"/>
  <c r="N420" i="19"/>
  <c r="N419" i="19"/>
  <c r="N418" i="19"/>
  <c r="N417" i="19"/>
  <c r="N416" i="19"/>
  <c r="N415" i="19"/>
  <c r="N414" i="19"/>
  <c r="N413" i="19"/>
  <c r="N412" i="19"/>
  <c r="N411" i="19"/>
  <c r="N410" i="19"/>
  <c r="N409" i="19"/>
  <c r="N408" i="19"/>
  <c r="N407" i="19"/>
  <c r="N406" i="19"/>
  <c r="N405" i="19"/>
  <c r="N404" i="19"/>
  <c r="N403" i="19"/>
  <c r="N402" i="19"/>
  <c r="N401" i="19"/>
  <c r="N400" i="19"/>
  <c r="N399" i="19"/>
  <c r="N398" i="19"/>
  <c r="N397" i="19"/>
  <c r="N396" i="19"/>
  <c r="N395" i="19"/>
  <c r="N394" i="19"/>
  <c r="N393" i="19"/>
  <c r="N392" i="19"/>
  <c r="N391" i="19"/>
  <c r="N390" i="19"/>
  <c r="N389" i="19"/>
  <c r="N388" i="19"/>
  <c r="N387" i="19"/>
  <c r="N386" i="19"/>
  <c r="N385" i="19"/>
  <c r="N384" i="19"/>
  <c r="N383" i="19"/>
  <c r="N382" i="19"/>
  <c r="N381" i="19"/>
  <c r="N380" i="19"/>
  <c r="N379" i="19"/>
  <c r="N378" i="19"/>
  <c r="N377" i="19"/>
  <c r="N376" i="19"/>
  <c r="N375" i="19"/>
  <c r="N374" i="19"/>
  <c r="N373" i="19"/>
  <c r="N372" i="19"/>
  <c r="N371" i="19"/>
  <c r="N370" i="19"/>
  <c r="N369" i="19"/>
  <c r="N368" i="19"/>
  <c r="N367" i="19"/>
  <c r="N366" i="19"/>
  <c r="N365" i="19"/>
  <c r="N364" i="19"/>
  <c r="N363" i="19"/>
  <c r="N362" i="19"/>
  <c r="N361" i="19"/>
  <c r="N360" i="19"/>
  <c r="N359" i="19"/>
  <c r="N358" i="19"/>
  <c r="N357" i="19"/>
  <c r="N356" i="19"/>
  <c r="N355" i="19"/>
  <c r="N354" i="19"/>
  <c r="N353" i="19"/>
  <c r="N352" i="19"/>
  <c r="N351" i="19"/>
  <c r="N350" i="19"/>
  <c r="N349" i="19"/>
  <c r="N348" i="19"/>
  <c r="N347" i="19"/>
  <c r="N346" i="19"/>
  <c r="N224" i="19"/>
  <c r="N344" i="19"/>
  <c r="N343" i="19"/>
  <c r="N342" i="19"/>
  <c r="N341" i="19"/>
  <c r="N340" i="19"/>
  <c r="N339" i="19"/>
  <c r="N338" i="19"/>
  <c r="N337" i="19"/>
  <c r="N336" i="19"/>
  <c r="N335" i="19"/>
  <c r="N334" i="19"/>
  <c r="N333" i="19"/>
  <c r="N332" i="19"/>
  <c r="N331" i="19"/>
  <c r="N330" i="19"/>
  <c r="N329" i="19"/>
  <c r="N328" i="19"/>
  <c r="N327" i="19"/>
  <c r="N326" i="19"/>
  <c r="N325" i="19"/>
  <c r="N324" i="19"/>
  <c r="N323" i="19"/>
  <c r="N322" i="19"/>
  <c r="N321" i="19"/>
  <c r="N320" i="19"/>
  <c r="N319" i="19"/>
  <c r="N318" i="19"/>
  <c r="N317" i="19"/>
  <c r="N316" i="19"/>
  <c r="N315" i="19"/>
  <c r="N314" i="19"/>
  <c r="N210" i="19"/>
  <c r="N312" i="19"/>
  <c r="N311" i="19"/>
  <c r="N310" i="19"/>
  <c r="N309" i="19"/>
  <c r="N308" i="19"/>
  <c r="N307" i="19"/>
  <c r="N306" i="19"/>
  <c r="N305" i="19"/>
  <c r="N304" i="19"/>
  <c r="N303" i="19"/>
  <c r="N302" i="19"/>
  <c r="N301" i="19"/>
  <c r="N300" i="19"/>
  <c r="N299" i="19"/>
  <c r="N298" i="19"/>
  <c r="N297" i="19"/>
  <c r="N296" i="19"/>
  <c r="N295" i="19"/>
  <c r="N294" i="19"/>
  <c r="N293" i="19"/>
  <c r="N292" i="19"/>
  <c r="N291" i="19"/>
  <c r="N290" i="19"/>
  <c r="N289" i="19"/>
  <c r="N288" i="19"/>
  <c r="N287" i="19"/>
  <c r="N286" i="19"/>
  <c r="N285" i="19"/>
  <c r="N284" i="19"/>
  <c r="N283" i="19"/>
  <c r="N282" i="19"/>
  <c r="N281" i="19"/>
  <c r="N280" i="19"/>
  <c r="N279" i="19"/>
  <c r="N278" i="19"/>
  <c r="N277" i="19"/>
  <c r="N276" i="19"/>
  <c r="N275" i="19"/>
  <c r="N274" i="19"/>
  <c r="N273" i="19"/>
  <c r="N272" i="19"/>
  <c r="N271" i="19"/>
  <c r="N270" i="19"/>
  <c r="N269" i="19"/>
  <c r="N268" i="19"/>
  <c r="N267" i="19"/>
  <c r="N266" i="19"/>
  <c r="N265" i="19"/>
  <c r="N264" i="19"/>
  <c r="N263" i="19"/>
  <c r="N262" i="19"/>
  <c r="N261" i="19"/>
  <c r="N260" i="19"/>
  <c r="N107" i="19"/>
  <c r="N258" i="19"/>
  <c r="N257" i="19"/>
  <c r="N256" i="19"/>
  <c r="N255" i="19"/>
  <c r="N254" i="19"/>
  <c r="N253" i="19"/>
  <c r="N32" i="19"/>
  <c r="N251" i="19"/>
  <c r="N250" i="19"/>
  <c r="N249" i="19"/>
  <c r="N248" i="19"/>
  <c r="N247" i="19"/>
  <c r="N246" i="19"/>
  <c r="N245" i="19"/>
  <c r="N244" i="19"/>
  <c r="N243" i="19"/>
  <c r="N242" i="19"/>
  <c r="N241" i="19"/>
  <c r="N240" i="19"/>
  <c r="N239" i="19"/>
  <c r="N238" i="19"/>
  <c r="N237" i="19"/>
  <c r="N236" i="19"/>
  <c r="N235" i="19"/>
  <c r="N234" i="19"/>
  <c r="N233" i="19"/>
  <c r="N232" i="19"/>
  <c r="N231" i="19"/>
  <c r="N230" i="19"/>
  <c r="N229" i="19"/>
  <c r="N228" i="19"/>
  <c r="N227" i="19"/>
  <c r="N226" i="19"/>
  <c r="N225" i="19"/>
  <c r="N252" i="19"/>
  <c r="N223" i="19"/>
  <c r="N222" i="19"/>
  <c r="N221" i="19"/>
  <c r="N220" i="19"/>
  <c r="N219" i="19"/>
  <c r="N218" i="19"/>
  <c r="N217" i="19"/>
  <c r="N216" i="19"/>
  <c r="N215" i="19"/>
  <c r="N214" i="19"/>
  <c r="N213" i="19"/>
  <c r="N212" i="19"/>
  <c r="N211" i="19"/>
  <c r="N6" i="19"/>
  <c r="N209" i="19"/>
  <c r="N208" i="19"/>
  <c r="N207" i="19"/>
  <c r="N206" i="19"/>
  <c r="N205" i="19"/>
  <c r="N204" i="19"/>
  <c r="N203" i="19"/>
  <c r="N202" i="19"/>
  <c r="N201" i="19"/>
  <c r="N200" i="19"/>
  <c r="N199" i="19"/>
  <c r="N198" i="19"/>
  <c r="N197" i="19"/>
  <c r="N196" i="19"/>
  <c r="N195" i="19"/>
  <c r="N194" i="19"/>
  <c r="N193" i="19"/>
  <c r="N192" i="19"/>
  <c r="N191" i="19"/>
  <c r="N190" i="19"/>
  <c r="N189" i="19"/>
  <c r="N188" i="19"/>
  <c r="N187" i="19"/>
  <c r="N186" i="19"/>
  <c r="N185" i="19"/>
  <c r="N184" i="19"/>
  <c r="N183" i="19"/>
  <c r="N182" i="19"/>
  <c r="N181" i="19"/>
  <c r="N180" i="19"/>
  <c r="N179" i="19"/>
  <c r="N178" i="19"/>
  <c r="N177" i="19"/>
  <c r="N176" i="19"/>
  <c r="N175" i="19"/>
  <c r="N174" i="19"/>
  <c r="N173" i="19"/>
  <c r="N172" i="19"/>
  <c r="N171" i="19"/>
  <c r="N170" i="19"/>
  <c r="N169" i="19"/>
  <c r="N168" i="19"/>
  <c r="N167" i="19"/>
  <c r="N166" i="19"/>
  <c r="N165" i="19"/>
  <c r="N164" i="19"/>
  <c r="N163" i="19"/>
  <c r="N162" i="19"/>
  <c r="N161" i="19"/>
  <c r="N160" i="19"/>
  <c r="N159" i="19"/>
  <c r="N158" i="19"/>
  <c r="N157" i="19"/>
  <c r="N156" i="19"/>
  <c r="N155" i="19"/>
  <c r="N154" i="19"/>
  <c r="N153" i="19"/>
  <c r="N152" i="19"/>
  <c r="N151" i="19"/>
  <c r="N150" i="19"/>
  <c r="N149" i="19"/>
  <c r="N148" i="19"/>
  <c r="N147" i="19"/>
  <c r="N146" i="19"/>
  <c r="N145" i="19"/>
  <c r="N144" i="19"/>
  <c r="N143" i="19"/>
  <c r="N142" i="19"/>
  <c r="N141" i="19"/>
  <c r="N140" i="19"/>
  <c r="N139" i="19"/>
  <c r="N138" i="19"/>
  <c r="N137" i="19"/>
  <c r="N136" i="19"/>
  <c r="N135" i="19"/>
  <c r="N134" i="19"/>
  <c r="N133" i="19"/>
  <c r="N132" i="19"/>
  <c r="N131" i="19"/>
  <c r="N130" i="19"/>
  <c r="N129" i="19"/>
  <c r="N128" i="19"/>
  <c r="N127" i="19"/>
  <c r="N126" i="19"/>
  <c r="N125" i="19"/>
  <c r="N124" i="19"/>
  <c r="N123" i="19"/>
  <c r="N122" i="19"/>
  <c r="N121" i="19"/>
  <c r="N120" i="19"/>
  <c r="N119" i="19"/>
  <c r="N118" i="19"/>
  <c r="N117" i="19"/>
  <c r="N116" i="19"/>
  <c r="N115" i="19"/>
  <c r="N114" i="19"/>
  <c r="N113" i="19"/>
  <c r="N112" i="19"/>
  <c r="N111" i="19"/>
  <c r="N110" i="19"/>
  <c r="N109" i="19"/>
  <c r="N108" i="19"/>
  <c r="N454" i="19"/>
  <c r="N106" i="19"/>
  <c r="N105" i="19"/>
  <c r="N104" i="19"/>
  <c r="N103" i="19"/>
  <c r="N102" i="19"/>
  <c r="N101" i="19"/>
  <c r="N100" i="19"/>
  <c r="N99" i="19"/>
  <c r="N98" i="19"/>
  <c r="N97" i="19"/>
  <c r="N96" i="19"/>
  <c r="N95" i="19"/>
  <c r="N94" i="19"/>
  <c r="N93" i="19"/>
  <c r="N92" i="19"/>
  <c r="N91" i="19"/>
  <c r="N90" i="19"/>
  <c r="N89" i="19"/>
  <c r="N88" i="19"/>
  <c r="N87" i="19"/>
  <c r="N86" i="19"/>
  <c r="N85" i="19"/>
  <c r="N84" i="19"/>
  <c r="N83" i="19"/>
  <c r="N82" i="19"/>
  <c r="N81" i="19"/>
  <c r="N80" i="19"/>
  <c r="N79" i="19"/>
  <c r="N78" i="19"/>
  <c r="N77" i="19"/>
  <c r="N76" i="19"/>
  <c r="N75" i="19"/>
  <c r="N74" i="19"/>
  <c r="N73" i="19"/>
  <c r="N72" i="19"/>
  <c r="N71" i="19"/>
  <c r="N70" i="19"/>
  <c r="N69" i="19"/>
  <c r="N68" i="19"/>
  <c r="N67" i="19"/>
  <c r="N66" i="19"/>
  <c r="N65" i="19"/>
  <c r="N64" i="19"/>
  <c r="N63" i="19"/>
  <c r="N62" i="19"/>
  <c r="N61" i="19"/>
  <c r="N60" i="19"/>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539"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345" i="19"/>
  <c r="N5" i="19"/>
  <c r="N4" i="19"/>
  <c r="N2" i="16"/>
  <c r="BC796" i="19" l="1"/>
  <c r="BA4" i="19"/>
  <c r="BC700" i="19"/>
  <c r="BC668" i="19"/>
  <c r="BC572" i="19"/>
  <c r="BA552" i="19"/>
  <c r="BA544" i="19"/>
  <c r="BC540" i="19"/>
  <c r="BA536" i="19"/>
  <c r="BA528" i="19"/>
  <c r="BA520" i="19"/>
  <c r="BC516" i="19"/>
  <c r="BA512" i="19"/>
  <c r="BA508" i="19"/>
  <c r="BA504" i="19"/>
  <c r="BA500" i="19"/>
  <c r="BA496" i="19"/>
  <c r="BA492" i="19"/>
  <c r="BA488" i="19"/>
  <c r="BA484" i="19"/>
  <c r="BA480" i="19"/>
  <c r="BA476" i="19"/>
  <c r="BA472" i="19"/>
  <c r="BA468" i="19"/>
  <c r="BA464" i="19"/>
  <c r="BA460" i="19"/>
  <c r="BA456" i="19"/>
  <c r="BA452" i="19"/>
  <c r="BA448" i="19"/>
  <c r="BA444" i="19"/>
  <c r="BA440" i="19"/>
  <c r="BA436" i="19"/>
  <c r="BA432" i="19"/>
  <c r="BA428" i="19"/>
  <c r="BA424" i="19"/>
  <c r="BA420" i="19"/>
  <c r="BA416" i="19"/>
  <c r="BA412" i="19"/>
  <c r="BA408" i="19"/>
  <c r="BA404" i="19"/>
  <c r="BA400" i="19"/>
  <c r="BC396" i="19"/>
  <c r="BC388" i="19"/>
  <c r="BA384" i="19"/>
  <c r="BA372" i="19"/>
  <c r="BA368" i="19"/>
  <c r="BC364" i="19"/>
  <c r="BC356" i="19"/>
  <c r="BA352" i="19"/>
  <c r="BA340" i="19"/>
  <c r="BA336" i="19"/>
  <c r="BC332" i="19"/>
  <c r="BC324" i="19"/>
  <c r="BA320" i="19"/>
  <c r="BA308" i="19"/>
  <c r="BA304" i="19"/>
  <c r="BC300" i="19"/>
  <c r="BA292" i="19"/>
  <c r="BA288" i="19"/>
  <c r="BA276" i="19"/>
  <c r="BA272" i="19"/>
  <c r="BA260" i="19"/>
  <c r="BA256" i="19"/>
  <c r="BA244" i="19"/>
  <c r="BA240" i="19"/>
  <c r="BC236" i="19"/>
  <c r="BA228" i="19"/>
  <c r="BA252" i="19"/>
  <c r="BA212" i="19"/>
  <c r="BA208" i="19"/>
  <c r="BC200" i="19"/>
  <c r="BA196" i="19"/>
  <c r="BA192" i="19"/>
  <c r="BA180" i="19"/>
  <c r="BA176" i="19"/>
  <c r="BC168" i="19"/>
  <c r="BA164" i="19"/>
  <c r="BA160" i="19"/>
  <c r="BA148" i="19"/>
  <c r="BA144" i="19"/>
  <c r="BC140" i="19"/>
  <c r="BC136" i="19"/>
  <c r="BA132" i="19"/>
  <c r="BA128" i="19"/>
  <c r="BA116" i="19"/>
  <c r="BA112" i="19"/>
  <c r="BC104" i="19"/>
  <c r="BA100" i="19"/>
  <c r="BA96" i="19"/>
  <c r="BA84" i="19"/>
  <c r="BA80" i="19"/>
  <c r="BC72" i="19"/>
  <c r="BA64" i="19"/>
  <c r="BA52" i="19"/>
  <c r="BA48" i="19"/>
  <c r="BC44" i="19"/>
  <c r="BC40" i="19"/>
  <c r="BA539" i="19"/>
  <c r="BA20" i="19"/>
  <c r="BA16" i="19"/>
  <c r="BC8" i="19"/>
  <c r="BC247" i="19"/>
  <c r="BD315" i="19"/>
  <c r="BD307" i="19"/>
  <c r="BD279" i="19"/>
  <c r="BD251" i="19"/>
  <c r="BC243" i="19"/>
  <c r="BC215" i="19"/>
  <c r="BC211" i="19"/>
  <c r="BD211" i="19" s="1"/>
  <c r="BC183" i="19"/>
  <c r="BC179" i="19"/>
  <c r="BC151" i="19"/>
  <c r="BC147" i="19"/>
  <c r="BC119" i="19"/>
  <c r="BC115" i="19"/>
  <c r="BC87" i="19"/>
  <c r="BC83" i="19"/>
  <c r="BD59" i="19"/>
  <c r="BC55" i="19"/>
  <c r="BD23" i="19"/>
  <c r="BC19" i="19"/>
  <c r="BC931" i="19"/>
  <c r="BD931" i="19" s="1"/>
  <c r="BC899" i="19"/>
  <c r="BD855" i="19"/>
  <c r="BD599" i="19"/>
  <c r="BD371" i="19"/>
  <c r="BD798" i="19"/>
  <c r="BD230" i="19"/>
  <c r="BC162" i="19"/>
  <c r="BC34" i="19"/>
  <c r="BD883" i="19"/>
  <c r="BD827" i="19"/>
  <c r="BD627" i="19"/>
  <c r="BC936" i="19"/>
  <c r="BD936" i="19" s="1"/>
  <c r="BA324" i="19"/>
  <c r="BA68" i="19"/>
  <c r="BA36" i="19"/>
  <c r="BA941" i="19"/>
  <c r="BA933" i="19"/>
  <c r="BA901" i="19"/>
  <c r="BA893" i="19"/>
  <c r="BA877" i="19"/>
  <c r="BA869" i="19"/>
  <c r="BA853" i="19"/>
  <c r="BA837" i="19"/>
  <c r="BD925" i="19"/>
  <c r="BC915" i="19"/>
  <c r="BC909" i="19"/>
  <c r="BA813" i="19"/>
  <c r="BA805" i="19"/>
  <c r="BC460" i="19"/>
  <c r="BA388" i="19"/>
  <c r="BA356" i="19"/>
  <c r="BD115" i="19"/>
  <c r="BC892" i="19"/>
  <c r="BC764" i="19"/>
  <c r="BC732" i="19"/>
  <c r="BD732" i="19" s="1"/>
  <c r="BC636" i="19"/>
  <c r="BC604" i="19"/>
  <c r="BC508" i="19"/>
  <c r="BC476" i="19"/>
  <c r="BC444" i="19"/>
  <c r="BC436" i="19"/>
  <c r="BC412" i="19"/>
  <c r="BC404" i="19"/>
  <c r="BA396" i="19"/>
  <c r="BA392" i="19"/>
  <c r="BC380" i="19"/>
  <c r="BA376" i="19"/>
  <c r="BC372" i="19"/>
  <c r="BA364" i="19"/>
  <c r="BA360" i="19"/>
  <c r="BC348" i="19"/>
  <c r="BA344" i="19"/>
  <c r="BC340" i="19"/>
  <c r="BA332" i="19"/>
  <c r="BA328" i="19"/>
  <c r="BC316" i="19"/>
  <c r="BA312" i="19"/>
  <c r="BC308" i="19"/>
  <c r="BA300" i="19"/>
  <c r="BA284" i="19"/>
  <c r="BA280" i="19"/>
  <c r="BA32" i="19"/>
  <c r="BA248" i="19"/>
  <c r="BA236" i="19"/>
  <c r="BA220" i="19"/>
  <c r="BA216" i="19"/>
  <c r="BC204" i="19"/>
  <c r="BD204" i="19" s="1"/>
  <c r="BA200" i="19"/>
  <c r="BA188" i="19"/>
  <c r="BA184" i="19"/>
  <c r="BC172" i="19"/>
  <c r="BA168" i="19"/>
  <c r="BA156" i="19"/>
  <c r="BA152" i="19"/>
  <c r="BA140" i="19"/>
  <c r="BA136" i="19"/>
  <c r="BA124" i="19"/>
  <c r="BA120" i="19"/>
  <c r="BC108" i="19"/>
  <c r="BA104" i="19"/>
  <c r="BA92" i="19"/>
  <c r="BA88" i="19"/>
  <c r="BC76" i="19"/>
  <c r="BA72" i="19"/>
  <c r="BA60" i="19"/>
  <c r="BA56" i="19"/>
  <c r="BA44" i="19"/>
  <c r="BA40" i="19"/>
  <c r="BA28" i="19"/>
  <c r="BA24" i="19"/>
  <c r="BA12" i="19"/>
  <c r="BA8" i="19"/>
  <c r="BC452" i="19"/>
  <c r="BD571" i="19"/>
  <c r="BD343" i="19"/>
  <c r="BC428" i="19"/>
  <c r="BD514" i="19"/>
  <c r="BD286" i="19"/>
  <c r="BC226" i="19"/>
  <c r="BC98" i="19"/>
  <c r="BD98" i="19" s="1"/>
  <c r="BC66" i="19"/>
  <c r="BC420" i="19"/>
  <c r="BC279" i="19"/>
  <c r="BA789" i="19"/>
  <c r="BA773" i="19"/>
  <c r="BA749" i="19"/>
  <c r="BA733" i="19"/>
  <c r="BA725" i="19"/>
  <c r="BA717" i="19"/>
  <c r="BC713" i="19"/>
  <c r="BD713" i="19" s="1"/>
  <c r="BA709" i="19"/>
  <c r="BA701" i="19"/>
  <c r="BA693" i="19"/>
  <c r="BC685" i="19"/>
  <c r="BC657" i="19"/>
  <c r="BA653" i="19"/>
  <c r="BA645" i="19"/>
  <c r="BA637" i="19"/>
  <c r="BA629" i="19"/>
  <c r="BA621" i="19"/>
  <c r="BA613" i="19"/>
  <c r="BA605" i="19"/>
  <c r="BA589" i="19"/>
  <c r="BA573" i="19"/>
  <c r="BA565" i="19"/>
  <c r="BA557" i="19"/>
  <c r="BA541" i="19"/>
  <c r="BA533" i="19"/>
  <c r="BA525" i="19"/>
  <c r="BA517" i="19"/>
  <c r="BA509" i="19"/>
  <c r="BA493" i="19"/>
  <c r="BA477" i="19"/>
  <c r="BA461" i="19"/>
  <c r="BC457" i="19"/>
  <c r="BA445" i="19"/>
  <c r="BC429" i="19"/>
  <c r="BA425" i="19"/>
  <c r="BA409" i="19"/>
  <c r="BC401" i="19"/>
  <c r="BC201" i="19"/>
  <c r="BA185" i="19"/>
  <c r="BC173" i="19"/>
  <c r="BC145" i="19"/>
  <c r="BA380" i="19"/>
  <c r="BA348" i="19"/>
  <c r="BA316" i="19"/>
  <c r="BA268" i="19"/>
  <c r="BA204" i="19"/>
  <c r="BA172" i="19"/>
  <c r="BA108" i="19"/>
  <c r="BA76" i="19"/>
  <c r="BC296" i="19"/>
  <c r="BC264" i="19"/>
  <c r="BA296" i="19"/>
  <c r="BA264" i="19"/>
  <c r="BA232" i="19"/>
  <c r="BD945" i="19"/>
  <c r="BC945" i="19"/>
  <c r="BD917" i="19"/>
  <c r="BC917" i="19"/>
  <c r="BD897" i="19"/>
  <c r="BC897" i="19"/>
  <c r="BC889" i="19"/>
  <c r="BD889" i="19" s="1"/>
  <c r="BD885" i="19"/>
  <c r="BC885" i="19"/>
  <c r="BD873" i="19"/>
  <c r="BC873" i="19"/>
  <c r="BC865" i="19"/>
  <c r="BD865" i="19" s="1"/>
  <c r="BD861" i="19"/>
  <c r="BC861" i="19"/>
  <c r="BD849" i="19"/>
  <c r="BC849" i="19"/>
  <c r="BD845" i="19"/>
  <c r="BC845" i="19"/>
  <c r="BD833" i="19"/>
  <c r="BC833" i="19"/>
  <c r="BD829" i="19"/>
  <c r="BC829" i="19"/>
  <c r="BC821" i="19"/>
  <c r="BD821" i="19" s="1"/>
  <c r="BD809" i="19"/>
  <c r="BC809" i="19"/>
  <c r="BC801" i="19"/>
  <c r="BD801" i="19" s="1"/>
  <c r="BD797" i="19"/>
  <c r="BC797" i="19"/>
  <c r="BD785" i="19"/>
  <c r="BC785" i="19"/>
  <c r="BD781" i="19"/>
  <c r="BC781" i="19"/>
  <c r="BC769" i="19"/>
  <c r="BD769" i="19" s="1"/>
  <c r="BD765" i="19"/>
  <c r="BC765" i="19"/>
  <c r="BD757" i="19"/>
  <c r="BC757" i="19"/>
  <c r="BD745" i="19"/>
  <c r="BC745" i="19"/>
  <c r="BD741" i="19"/>
  <c r="BC741" i="19"/>
  <c r="BD729" i="19"/>
  <c r="BC729" i="19"/>
  <c r="BD705" i="19"/>
  <c r="BC705" i="19"/>
  <c r="BD697" i="19"/>
  <c r="BC697" i="19"/>
  <c r="BD677" i="19"/>
  <c r="BC677" i="19"/>
  <c r="BD669" i="19"/>
  <c r="BC669" i="19"/>
  <c r="BD665" i="19"/>
  <c r="BC665" i="19"/>
  <c r="BD661" i="19"/>
  <c r="BC661" i="19"/>
  <c r="BD649" i="19"/>
  <c r="BC649" i="19"/>
  <c r="BD641" i="19"/>
  <c r="BC641" i="19"/>
  <c r="BD633" i="19"/>
  <c r="BC633" i="19"/>
  <c r="BD625" i="19"/>
  <c r="BC625" i="19"/>
  <c r="BD617" i="19"/>
  <c r="BC617" i="19"/>
  <c r="BD609" i="19"/>
  <c r="BC609" i="19"/>
  <c r="BD601" i="19"/>
  <c r="BC601" i="19"/>
  <c r="BD597" i="19"/>
  <c r="BC597" i="19"/>
  <c r="BD585" i="19"/>
  <c r="BC585" i="19"/>
  <c r="BD581" i="19"/>
  <c r="BC581" i="19"/>
  <c r="BD569" i="19"/>
  <c r="BC569" i="19"/>
  <c r="BD561" i="19"/>
  <c r="BC561" i="19"/>
  <c r="BD553" i="19"/>
  <c r="BC553" i="19"/>
  <c r="BD549" i="19"/>
  <c r="BC549" i="19"/>
  <c r="BD537" i="19"/>
  <c r="BC537" i="19"/>
  <c r="BD529" i="19"/>
  <c r="BC529" i="19"/>
  <c r="BD521" i="19"/>
  <c r="BC521" i="19"/>
  <c r="BD513" i="19"/>
  <c r="BC513" i="19"/>
  <c r="BD505" i="19"/>
  <c r="BC505" i="19"/>
  <c r="BD497" i="19"/>
  <c r="BC497" i="19"/>
  <c r="BC489" i="19"/>
  <c r="BD489" i="19" s="1"/>
  <c r="BD481" i="19"/>
  <c r="BC481" i="19"/>
  <c r="BD473" i="19"/>
  <c r="BC473" i="19"/>
  <c r="BD449" i="19"/>
  <c r="BC449" i="19"/>
  <c r="BC441" i="19"/>
  <c r="BD441" i="19" s="1"/>
  <c r="BD421" i="19"/>
  <c r="BC421" i="19"/>
  <c r="BD413" i="19"/>
  <c r="BC413" i="19"/>
  <c r="BD393" i="19"/>
  <c r="BC393" i="19"/>
  <c r="BC385" i="19"/>
  <c r="BD385" i="19" s="1"/>
  <c r="BC377" i="19"/>
  <c r="BD377" i="19" s="1"/>
  <c r="BD369" i="19"/>
  <c r="BC369" i="19"/>
  <c r="BD361" i="19"/>
  <c r="BC361" i="19"/>
  <c r="BD353" i="19"/>
  <c r="BC353" i="19"/>
  <c r="BD224" i="19"/>
  <c r="BC224" i="19"/>
  <c r="BD337" i="19"/>
  <c r="BC337" i="19"/>
  <c r="BD329" i="19"/>
  <c r="BC329" i="19"/>
  <c r="BD321" i="19"/>
  <c r="BC321" i="19"/>
  <c r="BC210" i="19"/>
  <c r="BD210" i="19" s="1"/>
  <c r="BD305" i="19"/>
  <c r="BC305" i="19"/>
  <c r="BC301" i="19"/>
  <c r="BD301" i="19"/>
  <c r="BC297" i="19"/>
  <c r="BD297" i="19"/>
  <c r="BC293" i="19"/>
  <c r="BD293" i="19"/>
  <c r="BC289" i="19"/>
  <c r="BD289" i="19"/>
  <c r="BC285" i="19"/>
  <c r="BD285" i="19"/>
  <c r="BC281" i="19"/>
  <c r="BD281" i="19"/>
  <c r="BC277" i="19"/>
  <c r="BD277" i="19" s="1"/>
  <c r="BC273" i="19"/>
  <c r="BD273" i="19"/>
  <c r="BC269" i="19"/>
  <c r="BD269" i="19"/>
  <c r="BC265" i="19"/>
  <c r="BD265" i="19"/>
  <c r="BC261" i="19"/>
  <c r="BD261" i="19"/>
  <c r="BC257" i="19"/>
  <c r="BD257" i="19"/>
  <c r="BC253" i="19"/>
  <c r="BD253" i="19"/>
  <c r="BC249" i="19"/>
  <c r="BD249" i="19" s="1"/>
  <c r="BC245" i="19"/>
  <c r="BD245" i="19" s="1"/>
  <c r="BC241" i="19"/>
  <c r="BD241" i="19"/>
  <c r="BC237" i="19"/>
  <c r="BD237" i="19"/>
  <c r="BC233" i="19"/>
  <c r="BD233" i="19"/>
  <c r="BC229" i="19"/>
  <c r="BD229" i="19"/>
  <c r="BC225" i="19"/>
  <c r="BD225" i="19"/>
  <c r="BC221" i="19"/>
  <c r="BD221" i="19"/>
  <c r="BC217" i="19"/>
  <c r="BD217" i="19"/>
  <c r="BC213" i="19"/>
  <c r="BD213" i="19"/>
  <c r="BC209" i="19"/>
  <c r="BD209" i="19"/>
  <c r="BC205" i="19"/>
  <c r="BD205" i="19" s="1"/>
  <c r="BC197" i="19"/>
  <c r="BD197" i="19"/>
  <c r="BC193" i="19"/>
  <c r="BD193" i="19"/>
  <c r="BC189" i="19"/>
  <c r="BD189" i="19"/>
  <c r="BC181" i="19"/>
  <c r="BD181" i="19"/>
  <c r="BC177" i="19"/>
  <c r="BD177" i="19"/>
  <c r="BC169" i="19"/>
  <c r="BD169" i="19"/>
  <c r="BC165" i="19"/>
  <c r="BD165" i="19"/>
  <c r="BC161" i="19"/>
  <c r="BD161" i="19"/>
  <c r="BC157" i="19"/>
  <c r="BD157" i="19"/>
  <c r="BC153" i="19"/>
  <c r="BD153" i="19"/>
  <c r="BC149" i="19"/>
  <c r="BD149" i="19"/>
  <c r="BC141" i="19"/>
  <c r="BD141" i="19"/>
  <c r="BC137" i="19"/>
  <c r="BD137" i="19"/>
  <c r="BC133" i="19"/>
  <c r="BD133" i="19"/>
  <c r="BC129" i="19"/>
  <c r="BD129" i="19" s="1"/>
  <c r="BC125" i="19"/>
  <c r="BD125" i="19"/>
  <c r="BC121" i="19"/>
  <c r="BD121" i="19" s="1"/>
  <c r="BC117" i="19"/>
  <c r="BD117" i="19"/>
  <c r="BC113" i="19"/>
  <c r="BD113" i="19"/>
  <c r="BC109" i="19"/>
  <c r="BD109" i="19"/>
  <c r="BC105" i="19"/>
  <c r="BD105" i="19"/>
  <c r="BC101" i="19"/>
  <c r="BD101" i="19"/>
  <c r="BC97" i="19"/>
  <c r="BD97" i="19"/>
  <c r="BC93" i="19"/>
  <c r="BD93" i="19"/>
  <c r="BC89" i="19"/>
  <c r="BD89" i="19"/>
  <c r="BC85" i="19"/>
  <c r="BD85" i="19"/>
  <c r="BC81" i="19"/>
  <c r="BD81" i="19"/>
  <c r="BC77" i="19"/>
  <c r="BD77" i="19" s="1"/>
  <c r="BC73" i="19"/>
  <c r="BD73" i="19"/>
  <c r="BC69" i="19"/>
  <c r="BD69" i="19"/>
  <c r="BC65" i="19"/>
  <c r="BD65" i="19"/>
  <c r="BC61" i="19"/>
  <c r="BD61" i="19"/>
  <c r="BC57" i="19"/>
  <c r="BD57" i="19"/>
  <c r="BC53" i="19"/>
  <c r="BD53" i="19"/>
  <c r="BC49" i="19"/>
  <c r="BD49" i="19"/>
  <c r="BC45" i="19"/>
  <c r="BD45" i="19" s="1"/>
  <c r="BC41" i="19"/>
  <c r="BD41" i="19"/>
  <c r="BC37" i="19"/>
  <c r="BD37" i="19"/>
  <c r="BC33" i="19"/>
  <c r="BD33" i="19" s="1"/>
  <c r="BC29" i="19"/>
  <c r="BD29" i="19"/>
  <c r="BC25" i="19"/>
  <c r="BD25" i="19" s="1"/>
  <c r="BC21" i="19"/>
  <c r="BD21" i="19"/>
  <c r="BC17" i="19"/>
  <c r="BD17" i="19" s="1"/>
  <c r="BC13" i="19"/>
  <c r="BD13" i="19"/>
  <c r="BC9" i="19"/>
  <c r="BD9" i="19"/>
  <c r="BC5" i="19"/>
  <c r="BD5" i="19"/>
  <c r="BA925" i="19"/>
  <c r="BA917" i="19"/>
  <c r="BA909" i="19"/>
  <c r="BA885" i="19"/>
  <c r="BA861" i="19"/>
  <c r="BA845" i="19"/>
  <c r="BA829" i="19"/>
  <c r="BA821" i="19"/>
  <c r="BA797" i="19"/>
  <c r="BA781" i="19"/>
  <c r="BA765" i="19"/>
  <c r="BA757" i="19"/>
  <c r="BA741" i="19"/>
  <c r="BA685" i="19"/>
  <c r="BA677" i="19"/>
  <c r="BA669" i="19"/>
  <c r="BA661" i="19"/>
  <c r="BA597" i="19"/>
  <c r="BA581" i="19"/>
  <c r="BA549" i="19"/>
  <c r="BA429" i="19"/>
  <c r="BA413" i="19"/>
  <c r="BA401" i="19"/>
  <c r="BA393" i="19"/>
  <c r="BA385" i="19"/>
  <c r="BA377" i="19"/>
  <c r="BA369" i="19"/>
  <c r="BA361" i="19"/>
  <c r="BA353" i="19"/>
  <c r="BA224" i="19"/>
  <c r="BA337" i="19"/>
  <c r="BA329" i="19"/>
  <c r="BA321" i="19"/>
  <c r="BA210" i="19"/>
  <c r="BA305" i="19"/>
  <c r="BA297" i="19"/>
  <c r="BA289" i="19"/>
  <c r="BA281" i="19"/>
  <c r="BA273" i="19"/>
  <c r="BA265" i="19"/>
  <c r="BA257" i="19"/>
  <c r="BA249" i="19"/>
  <c r="BA241" i="19"/>
  <c r="BA233" i="19"/>
  <c r="BA225" i="19"/>
  <c r="BA217" i="19"/>
  <c r="BA209" i="19"/>
  <c r="BA201" i="19"/>
  <c r="BA193" i="19"/>
  <c r="BA177" i="19"/>
  <c r="BA169" i="19"/>
  <c r="BA161" i="19"/>
  <c r="BA153" i="19"/>
  <c r="BA145" i="19"/>
  <c r="BA137" i="19"/>
  <c r="BA129" i="19"/>
  <c r="BA121" i="19"/>
  <c r="BA113" i="19"/>
  <c r="BA105" i="19"/>
  <c r="BA97" i="19"/>
  <c r="BA89" i="19"/>
  <c r="BA81" i="19"/>
  <c r="BA73" i="19"/>
  <c r="BA65" i="19"/>
  <c r="BA57" i="19"/>
  <c r="BA49" i="19"/>
  <c r="BA41" i="19"/>
  <c r="BA33" i="19"/>
  <c r="BA25" i="19"/>
  <c r="BA17" i="19"/>
  <c r="BA9" i="19"/>
  <c r="BD909" i="19"/>
  <c r="BD685" i="19"/>
  <c r="BD457" i="19"/>
  <c r="BD944" i="19"/>
  <c r="BC944" i="19"/>
  <c r="BC940" i="19"/>
  <c r="BD940" i="19" s="1"/>
  <c r="BC932" i="19"/>
  <c r="BD932" i="19" s="1"/>
  <c r="BD928" i="19"/>
  <c r="BC928" i="19"/>
  <c r="BD924" i="19"/>
  <c r="BC924" i="19"/>
  <c r="BD920" i="19"/>
  <c r="BD916" i="19"/>
  <c r="BC916" i="19"/>
  <c r="BD912" i="19"/>
  <c r="BC912" i="19"/>
  <c r="BD908" i="19"/>
  <c r="BC908" i="19"/>
  <c r="BD904" i="19"/>
  <c r="BC900" i="19"/>
  <c r="BD900" i="19" s="1"/>
  <c r="BC896" i="19"/>
  <c r="BD896" i="19" s="1"/>
  <c r="BD892" i="19"/>
  <c r="BC888" i="19"/>
  <c r="BD888" i="19" s="1"/>
  <c r="BD884" i="19"/>
  <c r="BD880" i="19"/>
  <c r="BC880" i="19"/>
  <c r="BD872" i="19"/>
  <c r="BC872" i="19"/>
  <c r="BD868" i="19"/>
  <c r="BC864" i="19"/>
  <c r="BD864" i="19" s="1"/>
  <c r="BD860" i="19"/>
  <c r="BD856" i="19"/>
  <c r="BC856" i="19"/>
  <c r="BD852" i="19"/>
  <c r="BD848" i="19"/>
  <c r="BC848" i="19"/>
  <c r="BD844" i="19"/>
  <c r="BD840" i="19"/>
  <c r="BC840" i="19"/>
  <c r="BD836" i="19"/>
  <c r="BD832" i="19"/>
  <c r="BC832" i="19"/>
  <c r="BD828" i="19"/>
  <c r="BD824" i="19"/>
  <c r="BC824" i="19"/>
  <c r="BD816" i="19"/>
  <c r="BC816" i="19"/>
  <c r="BD812" i="19"/>
  <c r="BD808" i="19"/>
  <c r="BC808" i="19"/>
  <c r="BD804" i="19"/>
  <c r="BD800" i="19"/>
  <c r="BC800" i="19"/>
  <c r="BD796" i="19"/>
  <c r="BD792" i="19"/>
  <c r="BC792" i="19"/>
  <c r="BD788" i="19"/>
  <c r="BD784" i="19"/>
  <c r="BC784" i="19"/>
  <c r="BC776" i="19"/>
  <c r="BD776" i="19" s="1"/>
  <c r="BC768" i="19"/>
  <c r="BD768" i="19" s="1"/>
  <c r="BD764" i="19"/>
  <c r="BD760" i="19"/>
  <c r="BC760" i="19"/>
  <c r="BD756" i="19"/>
  <c r="BD752" i="19"/>
  <c r="BC752" i="19"/>
  <c r="BD744" i="19"/>
  <c r="BC744" i="19"/>
  <c r="BD740" i="19"/>
  <c r="BC736" i="19"/>
  <c r="BD736" i="19" s="1"/>
  <c r="BD728" i="19"/>
  <c r="BC728" i="19"/>
  <c r="BD724" i="19"/>
  <c r="BD720" i="19"/>
  <c r="BC720" i="19"/>
  <c r="BD716" i="19"/>
  <c r="BD712" i="19"/>
  <c r="BC712" i="19"/>
  <c r="BD708" i="19"/>
  <c r="BD704" i="19"/>
  <c r="BC704" i="19"/>
  <c r="BD700" i="19"/>
  <c r="BD696" i="19"/>
  <c r="BC696" i="19"/>
  <c r="BD692" i="19"/>
  <c r="BD688" i="19"/>
  <c r="BC688" i="19"/>
  <c r="BD684" i="19"/>
  <c r="BC680" i="19"/>
  <c r="BD680" i="19" s="1"/>
  <c r="BD676" i="19"/>
  <c r="BD672" i="19"/>
  <c r="BC672" i="19"/>
  <c r="BD668" i="19"/>
  <c r="BD664" i="19"/>
  <c r="BC664" i="19"/>
  <c r="BD660" i="19"/>
  <c r="BD656" i="19"/>
  <c r="BC656" i="19"/>
  <c r="BD652" i="19"/>
  <c r="BD648" i="19"/>
  <c r="BC648" i="19"/>
  <c r="BD640" i="19"/>
  <c r="BC640" i="19"/>
  <c r="BD636" i="19"/>
  <c r="BD632" i="19"/>
  <c r="BC632" i="19"/>
  <c r="BD628" i="19"/>
  <c r="BD624" i="19"/>
  <c r="BC624" i="19"/>
  <c r="BD620" i="19"/>
  <c r="BD616" i="19"/>
  <c r="BC616" i="19"/>
  <c r="BD612" i="19"/>
  <c r="BD608" i="19"/>
  <c r="BC608" i="19"/>
  <c r="BD604" i="19"/>
  <c r="BC600" i="19"/>
  <c r="BD600" i="19" s="1"/>
  <c r="BD596" i="19"/>
  <c r="BD592" i="19"/>
  <c r="BC592" i="19"/>
  <c r="BD588" i="19"/>
  <c r="BD584" i="19"/>
  <c r="BC584" i="19"/>
  <c r="BD580" i="19"/>
  <c r="BD576" i="19"/>
  <c r="BC576" i="19"/>
  <c r="BD572" i="19"/>
  <c r="BC568" i="19"/>
  <c r="BD568" i="19" s="1"/>
  <c r="BD564" i="19"/>
  <c r="BD560" i="19"/>
  <c r="BC560" i="19"/>
  <c r="BD556" i="19"/>
  <c r="BD552" i="19"/>
  <c r="BC552" i="19"/>
  <c r="BD548" i="19"/>
  <c r="BD544" i="19"/>
  <c r="BC544" i="19"/>
  <c r="BD540" i="19"/>
  <c r="BD536" i="19"/>
  <c r="BC536" i="19"/>
  <c r="BD532" i="19"/>
  <c r="BD528" i="19"/>
  <c r="BC528" i="19"/>
  <c r="BD524" i="19"/>
  <c r="BA940" i="19"/>
  <c r="BA932" i="19"/>
  <c r="BA924" i="19"/>
  <c r="BA916" i="19"/>
  <c r="BA908" i="19"/>
  <c r="BA900" i="19"/>
  <c r="BA892" i="19"/>
  <c r="BA884" i="19"/>
  <c r="BA876" i="19"/>
  <c r="BA868" i="19"/>
  <c r="BA860" i="19"/>
  <c r="BA852" i="19"/>
  <c r="BA844" i="19"/>
  <c r="BA836" i="19"/>
  <c r="BA828" i="19"/>
  <c r="BA820" i="19"/>
  <c r="BA812" i="19"/>
  <c r="BA804" i="19"/>
  <c r="BA796" i="19"/>
  <c r="BA788" i="19"/>
  <c r="BA780" i="19"/>
  <c r="BA772" i="19"/>
  <c r="BA764" i="19"/>
  <c r="BA756" i="19"/>
  <c r="BA748" i="19"/>
  <c r="BA740" i="19"/>
  <c r="BA732" i="19"/>
  <c r="BA724" i="19"/>
  <c r="BA716" i="19"/>
  <c r="BA708" i="19"/>
  <c r="BA700" i="19"/>
  <c r="BA692" i="19"/>
  <c r="BA684" i="19"/>
  <c r="BA676" i="19"/>
  <c r="BA668" i="19"/>
  <c r="BA660" i="19"/>
  <c r="BA652" i="19"/>
  <c r="BA644" i="19"/>
  <c r="BA636" i="19"/>
  <c r="BA628" i="19"/>
  <c r="BA620" i="19"/>
  <c r="BA612" i="19"/>
  <c r="BA604" i="19"/>
  <c r="BA596" i="19"/>
  <c r="BA588" i="19"/>
  <c r="BA580" i="19"/>
  <c r="BA572" i="19"/>
  <c r="BA564" i="19"/>
  <c r="BA556" i="19"/>
  <c r="BA548" i="19"/>
  <c r="BA540" i="19"/>
  <c r="BA532" i="19"/>
  <c r="BA524" i="19"/>
  <c r="BA516" i="19"/>
  <c r="BA505" i="19"/>
  <c r="BA489" i="19"/>
  <c r="BA473" i="19"/>
  <c r="BA457" i="19"/>
  <c r="BA441" i="19"/>
  <c r="BC884" i="19"/>
  <c r="BC852" i="19"/>
  <c r="BC820" i="19"/>
  <c r="BD820" i="19" s="1"/>
  <c r="BC788" i="19"/>
  <c r="BC756" i="19"/>
  <c r="BC724" i="19"/>
  <c r="BC692" i="19"/>
  <c r="BC660" i="19"/>
  <c r="BC628" i="19"/>
  <c r="BC596" i="19"/>
  <c r="BC564" i="19"/>
  <c r="BC532" i="19"/>
  <c r="BC500" i="19"/>
  <c r="BC468" i="19"/>
  <c r="BC23" i="19"/>
  <c r="BD657" i="19"/>
  <c r="BD429" i="19"/>
  <c r="BD201" i="19"/>
  <c r="BD87" i="19"/>
  <c r="BC937" i="19"/>
  <c r="BD937" i="19" s="1"/>
  <c r="BC933" i="19"/>
  <c r="BD933" i="19" s="1"/>
  <c r="BC929" i="19"/>
  <c r="BD929" i="19" s="1"/>
  <c r="BD921" i="19"/>
  <c r="BC921" i="19"/>
  <c r="BD913" i="19"/>
  <c r="BC913" i="19"/>
  <c r="BD905" i="19"/>
  <c r="BC905" i="19"/>
  <c r="BD901" i="19"/>
  <c r="BC901" i="19"/>
  <c r="BD893" i="19"/>
  <c r="BC893" i="19"/>
  <c r="BD881" i="19"/>
  <c r="BC881" i="19"/>
  <c r="BC877" i="19"/>
  <c r="BD877" i="19" s="1"/>
  <c r="BD869" i="19"/>
  <c r="BC869" i="19"/>
  <c r="BD857" i="19"/>
  <c r="BC857" i="19"/>
  <c r="BD853" i="19"/>
  <c r="BC853" i="19"/>
  <c r="BD841" i="19"/>
  <c r="BC841" i="19"/>
  <c r="BD837" i="19"/>
  <c r="BC837" i="19"/>
  <c r="BD825" i="19"/>
  <c r="BC825" i="19"/>
  <c r="BD817" i="19"/>
  <c r="BC817" i="19"/>
  <c r="BC813" i="19"/>
  <c r="BD813" i="19"/>
  <c r="BD805" i="19"/>
  <c r="BC805" i="19"/>
  <c r="BD793" i="19"/>
  <c r="BC793" i="19"/>
  <c r="BD789" i="19"/>
  <c r="BC789" i="19"/>
  <c r="BD777" i="19"/>
  <c r="BC777" i="19"/>
  <c r="BC773" i="19"/>
  <c r="BD773" i="19" s="1"/>
  <c r="BD761" i="19"/>
  <c r="BC761" i="19"/>
  <c r="BD753" i="19"/>
  <c r="BC753" i="19"/>
  <c r="BC749" i="19"/>
  <c r="BD749" i="19" s="1"/>
  <c r="BD737" i="19"/>
  <c r="BC737" i="19"/>
  <c r="BC733" i="19"/>
  <c r="BD733" i="19" s="1"/>
  <c r="BD725" i="19"/>
  <c r="BC725" i="19"/>
  <c r="BD721" i="19"/>
  <c r="BC721" i="19"/>
  <c r="BC717" i="19"/>
  <c r="BD717" i="19" s="1"/>
  <c r="BD709" i="19"/>
  <c r="BC709" i="19"/>
  <c r="BD701" i="19"/>
  <c r="BC701" i="19"/>
  <c r="BD693" i="19"/>
  <c r="BC693" i="19"/>
  <c r="BD689" i="19"/>
  <c r="BC689" i="19"/>
  <c r="BD681" i="19"/>
  <c r="BC681" i="19"/>
  <c r="BD673" i="19"/>
  <c r="BC673" i="19"/>
  <c r="BD653" i="19"/>
  <c r="BC653" i="19"/>
  <c r="BD645" i="19"/>
  <c r="BC645" i="19"/>
  <c r="BD637" i="19"/>
  <c r="BC637" i="19"/>
  <c r="BD629" i="19"/>
  <c r="BC629" i="19"/>
  <c r="BC621" i="19"/>
  <c r="BD621" i="19"/>
  <c r="BD613" i="19"/>
  <c r="BC613" i="19"/>
  <c r="BD605" i="19"/>
  <c r="BC605" i="19"/>
  <c r="BC593" i="19"/>
  <c r="BD593" i="19" s="1"/>
  <c r="BD589" i="19"/>
  <c r="BC589" i="19"/>
  <c r="BD577" i="19"/>
  <c r="BC577" i="19"/>
  <c r="BC573" i="19"/>
  <c r="BD573" i="19" s="1"/>
  <c r="BD565" i="19"/>
  <c r="BC565" i="19"/>
  <c r="BC557" i="19"/>
  <c r="BD557" i="19" s="1"/>
  <c r="BD545" i="19"/>
  <c r="BC545" i="19"/>
  <c r="BD541" i="19"/>
  <c r="BC541" i="19"/>
  <c r="BD533" i="19"/>
  <c r="BC533" i="19"/>
  <c r="BD525" i="19"/>
  <c r="BC525" i="19"/>
  <c r="BD517" i="19"/>
  <c r="BC517" i="19"/>
  <c r="BD509" i="19"/>
  <c r="BC509" i="19"/>
  <c r="BD501" i="19"/>
  <c r="BC501" i="19"/>
  <c r="BD493" i="19"/>
  <c r="BC493" i="19"/>
  <c r="BD485" i="19"/>
  <c r="BC485" i="19"/>
  <c r="BD477" i="19"/>
  <c r="BC477" i="19"/>
  <c r="BD469" i="19"/>
  <c r="BC469" i="19"/>
  <c r="BD465" i="19"/>
  <c r="BC465" i="19"/>
  <c r="BD461" i="19"/>
  <c r="BC461" i="19"/>
  <c r="BD453" i="19"/>
  <c r="BC453" i="19"/>
  <c r="BC445" i="19"/>
  <c r="BD445" i="19" s="1"/>
  <c r="BD437" i="19"/>
  <c r="BC437" i="19"/>
  <c r="BD433" i="19"/>
  <c r="BC433" i="19"/>
  <c r="BD425" i="19"/>
  <c r="BC425" i="19"/>
  <c r="BC417" i="19"/>
  <c r="BD417" i="19" s="1"/>
  <c r="BD409" i="19"/>
  <c r="BC409" i="19"/>
  <c r="BD405" i="19"/>
  <c r="BC405" i="19"/>
  <c r="BC397" i="19"/>
  <c r="BD397" i="19" s="1"/>
  <c r="BC389" i="19"/>
  <c r="BD389" i="19" s="1"/>
  <c r="BD381" i="19"/>
  <c r="BC381" i="19"/>
  <c r="BC373" i="19"/>
  <c r="BD373" i="19" s="1"/>
  <c r="BC365" i="19"/>
  <c r="BD365" i="19"/>
  <c r="BD357" i="19"/>
  <c r="BC357" i="19"/>
  <c r="BD349" i="19"/>
  <c r="BC349" i="19"/>
  <c r="BD341" i="19"/>
  <c r="BC341" i="19"/>
  <c r="BD333" i="19"/>
  <c r="BC333" i="19"/>
  <c r="BD325" i="19"/>
  <c r="BC325" i="19"/>
  <c r="BD317" i="19"/>
  <c r="BC317" i="19"/>
  <c r="BD309" i="19"/>
  <c r="BC309" i="19"/>
  <c r="BC185" i="19"/>
  <c r="BD185" i="19"/>
  <c r="BA943" i="19"/>
  <c r="BC939" i="19"/>
  <c r="BD939" i="19" s="1"/>
  <c r="BA931" i="19"/>
  <c r="BA927" i="19"/>
  <c r="BC923" i="19"/>
  <c r="BD919" i="19"/>
  <c r="BA915" i="19"/>
  <c r="BA911" i="19"/>
  <c r="BC907" i="19"/>
  <c r="BA903" i="19"/>
  <c r="BA899" i="19"/>
  <c r="BA895" i="19"/>
  <c r="BA891" i="19"/>
  <c r="BA887" i="19"/>
  <c r="BA879" i="19"/>
  <c r="BA875" i="19"/>
  <c r="BA871" i="19"/>
  <c r="BA867" i="19"/>
  <c r="BA863" i="19"/>
  <c r="BA859" i="19"/>
  <c r="BA855" i="19"/>
  <c r="BA851" i="19"/>
  <c r="BA847" i="19"/>
  <c r="BA843" i="19"/>
  <c r="BA839" i="19"/>
  <c r="BA835" i="19"/>
  <c r="BA831" i="19"/>
  <c r="BA823" i="19"/>
  <c r="BA819" i="19"/>
  <c r="BA815" i="19"/>
  <c r="BA811" i="19"/>
  <c r="BA807" i="19"/>
  <c r="BA803" i="19"/>
  <c r="BA799" i="19"/>
  <c r="BA795" i="19"/>
  <c r="BA791" i="19"/>
  <c r="BA787" i="19"/>
  <c r="BA783" i="19"/>
  <c r="BA779" i="19"/>
  <c r="BA775" i="19"/>
  <c r="BA771" i="19"/>
  <c r="BA767" i="19"/>
  <c r="BA763" i="19"/>
  <c r="BA759" i="19"/>
  <c r="BA751" i="19"/>
  <c r="BA747" i="19"/>
  <c r="BA743" i="19"/>
  <c r="BA739" i="19"/>
  <c r="BA735" i="19"/>
  <c r="BA731" i="19"/>
  <c r="BA723" i="19"/>
  <c r="BA719" i="19"/>
  <c r="BA715" i="19"/>
  <c r="BA711" i="19"/>
  <c r="BA707" i="19"/>
  <c r="BA703" i="19"/>
  <c r="BD699" i="19"/>
  <c r="BA695" i="19"/>
  <c r="BA691" i="19"/>
  <c r="BA687" i="19"/>
  <c r="BA683" i="19"/>
  <c r="BA679" i="19"/>
  <c r="BA675" i="19"/>
  <c r="BA671" i="19"/>
  <c r="BA667" i="19"/>
  <c r="BA663" i="19"/>
  <c r="BA659" i="19"/>
  <c r="BA655" i="19"/>
  <c r="BA651" i="19"/>
  <c r="BA647" i="19"/>
  <c r="BA643" i="19"/>
  <c r="BA639" i="19"/>
  <c r="BA635" i="19"/>
  <c r="BA631" i="19"/>
  <c r="BA627" i="19"/>
  <c r="BA623" i="19"/>
  <c r="BA619" i="19"/>
  <c r="BA615" i="19"/>
  <c r="BA611" i="19"/>
  <c r="BA607" i="19"/>
  <c r="BA603" i="19"/>
  <c r="BA599" i="19"/>
  <c r="BA595" i="19"/>
  <c r="BA591" i="19"/>
  <c r="BA587" i="19"/>
  <c r="BA583" i="19"/>
  <c r="BA579" i="19"/>
  <c r="BA575" i="19"/>
  <c r="BA571" i="19"/>
  <c r="BA567" i="19"/>
  <c r="BA563" i="19"/>
  <c r="BA559" i="19"/>
  <c r="BA555" i="19"/>
  <c r="BA551" i="19"/>
  <c r="BA547" i="19"/>
  <c r="BA543" i="19"/>
  <c r="BA755" i="19"/>
  <c r="BA535" i="19"/>
  <c r="BA531" i="19"/>
  <c r="BA527" i="19"/>
  <c r="BA523" i="19"/>
  <c r="BA519" i="19"/>
  <c r="BA515" i="19"/>
  <c r="BA511" i="19"/>
  <c r="BA503" i="19"/>
  <c r="BD499" i="19"/>
  <c r="BA495" i="19"/>
  <c r="BA491" i="19"/>
  <c r="BA487" i="19"/>
  <c r="BA483" i="19"/>
  <c r="BA479" i="19"/>
  <c r="BA475" i="19"/>
  <c r="BA467" i="19"/>
  <c r="BA463" i="19"/>
  <c r="BA459" i="19"/>
  <c r="BA313" i="19"/>
  <c r="BA451" i="19"/>
  <c r="BA447" i="19"/>
  <c r="BD443" i="19"/>
  <c r="BA439" i="19"/>
  <c r="BA435" i="19"/>
  <c r="BA431" i="19"/>
  <c r="BA427" i="19"/>
  <c r="BA423" i="19"/>
  <c r="BA419" i="19"/>
  <c r="BA415" i="19"/>
  <c r="BA411" i="19"/>
  <c r="BA407" i="19"/>
  <c r="BA403" i="19"/>
  <c r="BA399" i="19"/>
  <c r="BA395" i="19"/>
  <c r="BA391" i="19"/>
  <c r="BA387" i="19"/>
  <c r="BA383" i="19"/>
  <c r="BA375" i="19"/>
  <c r="BA371" i="19"/>
  <c r="BA367" i="19"/>
  <c r="BA363" i="19"/>
  <c r="BA359" i="19"/>
  <c r="BA355" i="19"/>
  <c r="BA351" i="19"/>
  <c r="BA347" i="19"/>
  <c r="BA343" i="19"/>
  <c r="BA339" i="19"/>
  <c r="BA335" i="19"/>
  <c r="BA331" i="19"/>
  <c r="BA327" i="19"/>
  <c r="BA323" i="19"/>
  <c r="BA319" i="19"/>
  <c r="BA315" i="19"/>
  <c r="BA311" i="19"/>
  <c r="BA307" i="19"/>
  <c r="BA303" i="19"/>
  <c r="BA299" i="19"/>
  <c r="BC295" i="19"/>
  <c r="BA291" i="19"/>
  <c r="BA287" i="19"/>
  <c r="BA283" i="19"/>
  <c r="BA279" i="19"/>
  <c r="BA275" i="19"/>
  <c r="BA271" i="19"/>
  <c r="BA267" i="19"/>
  <c r="BC263" i="19"/>
  <c r="BD263" i="19" s="1"/>
  <c r="BA107" i="19"/>
  <c r="BA255" i="19"/>
  <c r="BA247" i="19"/>
  <c r="BD243" i="19"/>
  <c r="BA239" i="19"/>
  <c r="BA235" i="19"/>
  <c r="BC231" i="19"/>
  <c r="BA227" i="19"/>
  <c r="BA223" i="19"/>
  <c r="BA219" i="19"/>
  <c r="BD215" i="19"/>
  <c r="BA211" i="19"/>
  <c r="BA207" i="19"/>
  <c r="BA203" i="19"/>
  <c r="BC199" i="19"/>
  <c r="BA195" i="19"/>
  <c r="BA191" i="19"/>
  <c r="BD187" i="19"/>
  <c r="BA183" i="19"/>
  <c r="BD179" i="19"/>
  <c r="BA175" i="19"/>
  <c r="BA171" i="19"/>
  <c r="BA163" i="19"/>
  <c r="BA159" i="19"/>
  <c r="BA155" i="19"/>
  <c r="BD151" i="19"/>
  <c r="BA147" i="19"/>
  <c r="BA143" i="19"/>
  <c r="BA139" i="19"/>
  <c r="BC135" i="19"/>
  <c r="BA131" i="19"/>
  <c r="BA127" i="19"/>
  <c r="BA123" i="19"/>
  <c r="BA119" i="19"/>
  <c r="BA115" i="19"/>
  <c r="BA111" i="19"/>
  <c r="BA454" i="19"/>
  <c r="BC103" i="19"/>
  <c r="BA99" i="19"/>
  <c r="BA95" i="19"/>
  <c r="BA91" i="19"/>
  <c r="BA87" i="19"/>
  <c r="BA83" i="19"/>
  <c r="BA79" i="19"/>
  <c r="BA75" i="19"/>
  <c r="BC71" i="19"/>
  <c r="BA67" i="19"/>
  <c r="BA63" i="19"/>
  <c r="BA59" i="19"/>
  <c r="BA55" i="19"/>
  <c r="BA51" i="19"/>
  <c r="BA47" i="19"/>
  <c r="BA43" i="19"/>
  <c r="BC39" i="19"/>
  <c r="BA35" i="19"/>
  <c r="BA31" i="19"/>
  <c r="BA27" i="19"/>
  <c r="BA23" i="19"/>
  <c r="BA19" i="19"/>
  <c r="BA15" i="19"/>
  <c r="BA11" i="19"/>
  <c r="BA7" i="19"/>
  <c r="BA945" i="19"/>
  <c r="BA937" i="19"/>
  <c r="BA929" i="19"/>
  <c r="BA921" i="19"/>
  <c r="BA913" i="19"/>
  <c r="BA905" i="19"/>
  <c r="BA897" i="19"/>
  <c r="BA889" i="19"/>
  <c r="BA881" i="19"/>
  <c r="BA873" i="19"/>
  <c r="BA865" i="19"/>
  <c r="BA857" i="19"/>
  <c r="BA849" i="19"/>
  <c r="BA841" i="19"/>
  <c r="BA833" i="19"/>
  <c r="BA825" i="19"/>
  <c r="BA817" i="19"/>
  <c r="BA809" i="19"/>
  <c r="BA801" i="19"/>
  <c r="BA793" i="19"/>
  <c r="BA785" i="19"/>
  <c r="BA777" i="19"/>
  <c r="BA769" i="19"/>
  <c r="BA761" i="19"/>
  <c r="BA753" i="19"/>
  <c r="BA745" i="19"/>
  <c r="BA737" i="19"/>
  <c r="BA729" i="19"/>
  <c r="BA721" i="19"/>
  <c r="BA713" i="19"/>
  <c r="BA705" i="19"/>
  <c r="BA697" i="19"/>
  <c r="BA689" i="19"/>
  <c r="BA681" i="19"/>
  <c r="BA673" i="19"/>
  <c r="BA665" i="19"/>
  <c r="BA657" i="19"/>
  <c r="BA649" i="19"/>
  <c r="BA641" i="19"/>
  <c r="BA633" i="19"/>
  <c r="BA625" i="19"/>
  <c r="BA617" i="19"/>
  <c r="BA609" i="19"/>
  <c r="BA601" i="19"/>
  <c r="BA593" i="19"/>
  <c r="BA585" i="19"/>
  <c r="BA577" i="19"/>
  <c r="BA569" i="19"/>
  <c r="BA561" i="19"/>
  <c r="BA553" i="19"/>
  <c r="BA545" i="19"/>
  <c r="BA537" i="19"/>
  <c r="BA529" i="19"/>
  <c r="BA521" i="19"/>
  <c r="BA513" i="19"/>
  <c r="BA501" i="19"/>
  <c r="BA485" i="19"/>
  <c r="BA469" i="19"/>
  <c r="BA453" i="19"/>
  <c r="BA437" i="19"/>
  <c r="BA421" i="19"/>
  <c r="BA405" i="19"/>
  <c r="BA397" i="19"/>
  <c r="BA389" i="19"/>
  <c r="BA381" i="19"/>
  <c r="BA373" i="19"/>
  <c r="BA365" i="19"/>
  <c r="BA357" i="19"/>
  <c r="BA349" i="19"/>
  <c r="BA341" i="19"/>
  <c r="BA333" i="19"/>
  <c r="BA325" i="19"/>
  <c r="BA317" i="19"/>
  <c r="BA309" i="19"/>
  <c r="BA301" i="19"/>
  <c r="BA293" i="19"/>
  <c r="BA285" i="19"/>
  <c r="BA277" i="19"/>
  <c r="BA269" i="19"/>
  <c r="BA261" i="19"/>
  <c r="BA253" i="19"/>
  <c r="BA245" i="19"/>
  <c r="BA237" i="19"/>
  <c r="BA229" i="19"/>
  <c r="BA221" i="19"/>
  <c r="BA213" i="19"/>
  <c r="BA205" i="19"/>
  <c r="BA197" i="19"/>
  <c r="BA189" i="19"/>
  <c r="BA181" i="19"/>
  <c r="BA173" i="19"/>
  <c r="BA165" i="19"/>
  <c r="BA157" i="19"/>
  <c r="BA149" i="19"/>
  <c r="BA141" i="19"/>
  <c r="BA133" i="19"/>
  <c r="BA125" i="19"/>
  <c r="BA117" i="19"/>
  <c r="BA109" i="19"/>
  <c r="BA101" i="19"/>
  <c r="BA93" i="19"/>
  <c r="BA85" i="19"/>
  <c r="BA77" i="19"/>
  <c r="BA69" i="19"/>
  <c r="BA61" i="19"/>
  <c r="BA53" i="19"/>
  <c r="BA45" i="19"/>
  <c r="BA37" i="19"/>
  <c r="BA29" i="19"/>
  <c r="BA21" i="19"/>
  <c r="BA13" i="19"/>
  <c r="BA5" i="19"/>
  <c r="BC925" i="19"/>
  <c r="BC904" i="19"/>
  <c r="BC876" i="19"/>
  <c r="BD876" i="19" s="1"/>
  <c r="BC844" i="19"/>
  <c r="BC812" i="19"/>
  <c r="BC780" i="19"/>
  <c r="BD780" i="19" s="1"/>
  <c r="BC748" i="19"/>
  <c r="BD748" i="19" s="1"/>
  <c r="BC716" i="19"/>
  <c r="BC684" i="19"/>
  <c r="BC652" i="19"/>
  <c r="BC620" i="19"/>
  <c r="BC588" i="19"/>
  <c r="BC556" i="19"/>
  <c r="BC524" i="19"/>
  <c r="BC492" i="19"/>
  <c r="BD492" i="19" s="1"/>
  <c r="BD401" i="19"/>
  <c r="BD173" i="19"/>
  <c r="BD51" i="19"/>
  <c r="BC51" i="19"/>
  <c r="BC946" i="19"/>
  <c r="BA946" i="19"/>
  <c r="BD946" i="19"/>
  <c r="BC942" i="19"/>
  <c r="BD942" i="19" s="1"/>
  <c r="BA942" i="19"/>
  <c r="BC938" i="19"/>
  <c r="BD938" i="19" s="1"/>
  <c r="BA938" i="19"/>
  <c r="BC934" i="19"/>
  <c r="BD934" i="19" s="1"/>
  <c r="BA934" i="19"/>
  <c r="BC930" i="19"/>
  <c r="BA930" i="19"/>
  <c r="BD926" i="19"/>
  <c r="BC926" i="19"/>
  <c r="BA926" i="19"/>
  <c r="BC922" i="19"/>
  <c r="BD922" i="19"/>
  <c r="BA922" i="19"/>
  <c r="BC918" i="19"/>
  <c r="BD918" i="19"/>
  <c r="BA918" i="19"/>
  <c r="BC914" i="19"/>
  <c r="BD914" i="19"/>
  <c r="BA914" i="19"/>
  <c r="BD910" i="19"/>
  <c r="BC910" i="19"/>
  <c r="BA910" i="19"/>
  <c r="BC906" i="19"/>
  <c r="BD906" i="19"/>
  <c r="BA906" i="19"/>
  <c r="BC902" i="19"/>
  <c r="BD902" i="19"/>
  <c r="BA902" i="19"/>
  <c r="BC898" i="19"/>
  <c r="BA898" i="19"/>
  <c r="BD898" i="19"/>
  <c r="BC894" i="19"/>
  <c r="BD894" i="19"/>
  <c r="BA894" i="19"/>
  <c r="BC890" i="19"/>
  <c r="BD890" i="19" s="1"/>
  <c r="BA890" i="19"/>
  <c r="BD886" i="19"/>
  <c r="BC886" i="19"/>
  <c r="BA886" i="19"/>
  <c r="BC882" i="19"/>
  <c r="BD882" i="19"/>
  <c r="BA882" i="19"/>
  <c r="BD878" i="19"/>
  <c r="BC878" i="19"/>
  <c r="BA878" i="19"/>
  <c r="BD874" i="19"/>
  <c r="BC874" i="19"/>
  <c r="BA874" i="19"/>
  <c r="BC870" i="19"/>
  <c r="BD870" i="19" s="1"/>
  <c r="BA870" i="19"/>
  <c r="BC866" i="19"/>
  <c r="BD866" i="19" s="1"/>
  <c r="BA866" i="19"/>
  <c r="BC862" i="19"/>
  <c r="BD862" i="19"/>
  <c r="BA862" i="19"/>
  <c r="BC858" i="19"/>
  <c r="BD858" i="19" s="1"/>
  <c r="BA858" i="19"/>
  <c r="BC854" i="19"/>
  <c r="BD854" i="19"/>
  <c r="BA854" i="19"/>
  <c r="BD850" i="19"/>
  <c r="BC850" i="19"/>
  <c r="BA850" i="19"/>
  <c r="BC846" i="19"/>
  <c r="BD846" i="19"/>
  <c r="BA846" i="19"/>
  <c r="BD842" i="19"/>
  <c r="BC842" i="19"/>
  <c r="BA842" i="19"/>
  <c r="BC838" i="19"/>
  <c r="BD838" i="19"/>
  <c r="BA838" i="19"/>
  <c r="BC834" i="19"/>
  <c r="BD834" i="19"/>
  <c r="BA834" i="19"/>
  <c r="BC830" i="19"/>
  <c r="BD830" i="19"/>
  <c r="BA830" i="19"/>
  <c r="BD826" i="19"/>
  <c r="BC826" i="19"/>
  <c r="BA826" i="19"/>
  <c r="BD822" i="19"/>
  <c r="BC822" i="19"/>
  <c r="BA822" i="19"/>
  <c r="BC818" i="19"/>
  <c r="BD818" i="19"/>
  <c r="BA818" i="19"/>
  <c r="BD814" i="19"/>
  <c r="BC814" i="19"/>
  <c r="BA814" i="19"/>
  <c r="BD810" i="19"/>
  <c r="BC810" i="19"/>
  <c r="BA810" i="19"/>
  <c r="BC806" i="19"/>
  <c r="BD806" i="19" s="1"/>
  <c r="BA806" i="19"/>
  <c r="BC802" i="19"/>
  <c r="BD802" i="19"/>
  <c r="BA802" i="19"/>
  <c r="BC798" i="19"/>
  <c r="BA798" i="19"/>
  <c r="BD794" i="19"/>
  <c r="BC794" i="19"/>
  <c r="BA794" i="19"/>
  <c r="BC790" i="19"/>
  <c r="BD790" i="19"/>
  <c r="BA790" i="19"/>
  <c r="BD786" i="19"/>
  <c r="BC786" i="19"/>
  <c r="BA786" i="19"/>
  <c r="BC782" i="19"/>
  <c r="BD782" i="19"/>
  <c r="BA782" i="19"/>
  <c r="BC778" i="19"/>
  <c r="BD778" i="19" s="1"/>
  <c r="BA778" i="19"/>
  <c r="BC774" i="19"/>
  <c r="BD774" i="19" s="1"/>
  <c r="BA774" i="19"/>
  <c r="BC770" i="19"/>
  <c r="BD770" i="19" s="1"/>
  <c r="BA770" i="19"/>
  <c r="BC766" i="19"/>
  <c r="BD766" i="19"/>
  <c r="BA766" i="19"/>
  <c r="BD762" i="19"/>
  <c r="BC762" i="19"/>
  <c r="BA762" i="19"/>
  <c r="BD758" i="19"/>
  <c r="BC758" i="19"/>
  <c r="BA758" i="19"/>
  <c r="BC754" i="19"/>
  <c r="BD754" i="19"/>
  <c r="BA754" i="19"/>
  <c r="BC750" i="19"/>
  <c r="BD750" i="19" s="1"/>
  <c r="BA750" i="19"/>
  <c r="BC746" i="19"/>
  <c r="BD746" i="19" s="1"/>
  <c r="BA746" i="19"/>
  <c r="BC742" i="19"/>
  <c r="BD742" i="19" s="1"/>
  <c r="BA742" i="19"/>
  <c r="BC738" i="19"/>
  <c r="BD738" i="19"/>
  <c r="BA738" i="19"/>
  <c r="BC734" i="19"/>
  <c r="BA734" i="19"/>
  <c r="BD734" i="19"/>
  <c r="BD730" i="19"/>
  <c r="BC730" i="19"/>
  <c r="BA730" i="19"/>
  <c r="BC726" i="19"/>
  <c r="BD726" i="19"/>
  <c r="BA726" i="19"/>
  <c r="BD722" i="19"/>
  <c r="BC722" i="19"/>
  <c r="BA722" i="19"/>
  <c r="BC718" i="19"/>
  <c r="BD718" i="19"/>
  <c r="BA718" i="19"/>
  <c r="BD714" i="19"/>
  <c r="BC714" i="19"/>
  <c r="BA714" i="19"/>
  <c r="BC710" i="19"/>
  <c r="BD710" i="19" s="1"/>
  <c r="BA710" i="19"/>
  <c r="BC706" i="19"/>
  <c r="BA706" i="19"/>
  <c r="BD706" i="19"/>
  <c r="BC702" i="19"/>
  <c r="BD702" i="19"/>
  <c r="BA702" i="19"/>
  <c r="BD698" i="19"/>
  <c r="BC698" i="19"/>
  <c r="BA698" i="19"/>
  <c r="BD694" i="19"/>
  <c r="BC694" i="19"/>
  <c r="BA694" i="19"/>
  <c r="BC690" i="19"/>
  <c r="BD690" i="19"/>
  <c r="BA690" i="19"/>
  <c r="BD686" i="19"/>
  <c r="BC686" i="19"/>
  <c r="BA686" i="19"/>
  <c r="BD682" i="19"/>
  <c r="BC682" i="19"/>
  <c r="BA682" i="19"/>
  <c r="BC678" i="19"/>
  <c r="BA678" i="19"/>
  <c r="BD678" i="19"/>
  <c r="BC674" i="19"/>
  <c r="BD674" i="19"/>
  <c r="BA674" i="19"/>
  <c r="BC670" i="19"/>
  <c r="BA670" i="19"/>
  <c r="BD670" i="19"/>
  <c r="BD666" i="19"/>
  <c r="BC666" i="19"/>
  <c r="BA666" i="19"/>
  <c r="BC662" i="19"/>
  <c r="BD662" i="19" s="1"/>
  <c r="BA662" i="19"/>
  <c r="BD658" i="19"/>
  <c r="BC658" i="19"/>
  <c r="BA658" i="19"/>
  <c r="BC654" i="19"/>
  <c r="BD654" i="19"/>
  <c r="BA654" i="19"/>
  <c r="BD650" i="19"/>
  <c r="BC650" i="19"/>
  <c r="BA650" i="19"/>
  <c r="BC646" i="19"/>
  <c r="BD646" i="19"/>
  <c r="BA646" i="19"/>
  <c r="BC642" i="19"/>
  <c r="BA642" i="19"/>
  <c r="BD642" i="19"/>
  <c r="BC638" i="19"/>
  <c r="BD638" i="19"/>
  <c r="BA638" i="19"/>
  <c r="BD634" i="19"/>
  <c r="BC634" i="19"/>
  <c r="BA634" i="19"/>
  <c r="BD630" i="19"/>
  <c r="BC630" i="19"/>
  <c r="BA630" i="19"/>
  <c r="BC626" i="19"/>
  <c r="BD626" i="19"/>
  <c r="BA626" i="19"/>
  <c r="BD622" i="19"/>
  <c r="BC622" i="19"/>
  <c r="BA622" i="19"/>
  <c r="BD618" i="19"/>
  <c r="BC618" i="19"/>
  <c r="BA618" i="19"/>
  <c r="BC614" i="19"/>
  <c r="BA614" i="19"/>
  <c r="BD614" i="19"/>
  <c r="BC610" i="19"/>
  <c r="BD610" i="19"/>
  <c r="BA610" i="19"/>
  <c r="BC606" i="19"/>
  <c r="BD606" i="19"/>
  <c r="BA606" i="19"/>
  <c r="BD602" i="19"/>
  <c r="BC602" i="19"/>
  <c r="BA602" i="19"/>
  <c r="BC598" i="19"/>
  <c r="BD598" i="19"/>
  <c r="BA598" i="19"/>
  <c r="BD594" i="19"/>
  <c r="BC594" i="19"/>
  <c r="BA594" i="19"/>
  <c r="BC590" i="19"/>
  <c r="BD590" i="19" s="1"/>
  <c r="BA590" i="19"/>
  <c r="BD586" i="19"/>
  <c r="BC586" i="19"/>
  <c r="BA586" i="19"/>
  <c r="BC582" i="19"/>
  <c r="BD582" i="19"/>
  <c r="BA582" i="19"/>
  <c r="BC578" i="19"/>
  <c r="BD578" i="19"/>
  <c r="BA578" i="19"/>
  <c r="BC574" i="19"/>
  <c r="BD574" i="19"/>
  <c r="BA574" i="19"/>
  <c r="BD570" i="19"/>
  <c r="BC570" i="19"/>
  <c r="BA570" i="19"/>
  <c r="BD566" i="19"/>
  <c r="BC566" i="19"/>
  <c r="BA566" i="19"/>
  <c r="BC562" i="19"/>
  <c r="BD562" i="19"/>
  <c r="BA562" i="19"/>
  <c r="BD558" i="19"/>
  <c r="BC558" i="19"/>
  <c r="BA558" i="19"/>
  <c r="BD554" i="19"/>
  <c r="BC554" i="19"/>
  <c r="BA554" i="19"/>
  <c r="BC550" i="19"/>
  <c r="BD550" i="19"/>
  <c r="BA550" i="19"/>
  <c r="BC546" i="19"/>
  <c r="BD546" i="19" s="1"/>
  <c r="BA546" i="19"/>
  <c r="BC542" i="19"/>
  <c r="BD542" i="19" s="1"/>
  <c r="BA542" i="19"/>
  <c r="BD538" i="19"/>
  <c r="BC538" i="19"/>
  <c r="BA538" i="19"/>
  <c r="BC534" i="19"/>
  <c r="BD534" i="19"/>
  <c r="BA534" i="19"/>
  <c r="BD530" i="19"/>
  <c r="BC530" i="19"/>
  <c r="BA530" i="19"/>
  <c r="BC526" i="19"/>
  <c r="BD526" i="19"/>
  <c r="BA526" i="19"/>
  <c r="BD522" i="19"/>
  <c r="BC522" i="19"/>
  <c r="BA522" i="19"/>
  <c r="BC518" i="19"/>
  <c r="BD518" i="19"/>
  <c r="BA518" i="19"/>
  <c r="BC514" i="19"/>
  <c r="BA514" i="19"/>
  <c r="BC510" i="19"/>
  <c r="BD510" i="19"/>
  <c r="BA510" i="19"/>
  <c r="BD506" i="19"/>
  <c r="BC506" i="19"/>
  <c r="BA506" i="19"/>
  <c r="BD502" i="19"/>
  <c r="BC502" i="19"/>
  <c r="BA502" i="19"/>
  <c r="BC498" i="19"/>
  <c r="BD498" i="19"/>
  <c r="BA498" i="19"/>
  <c r="BC494" i="19"/>
  <c r="BD494" i="19" s="1"/>
  <c r="BA494" i="19"/>
  <c r="BC490" i="19"/>
  <c r="BD490" i="19" s="1"/>
  <c r="BA490" i="19"/>
  <c r="BC486" i="19"/>
  <c r="BA486" i="19"/>
  <c r="BC482" i="19"/>
  <c r="BD482" i="19" s="1"/>
  <c r="BA482" i="19"/>
  <c r="BC478" i="19"/>
  <c r="BA478" i="19"/>
  <c r="BD478" i="19"/>
  <c r="BD474" i="19"/>
  <c r="BC474" i="19"/>
  <c r="BA474" i="19"/>
  <c r="BC470" i="19"/>
  <c r="BD470" i="19"/>
  <c r="BA470" i="19"/>
  <c r="BD466" i="19"/>
  <c r="BC466" i="19"/>
  <c r="BA466" i="19"/>
  <c r="BC462" i="19"/>
  <c r="BD462" i="19"/>
  <c r="BA462" i="19"/>
  <c r="BD458" i="19"/>
  <c r="BC458" i="19"/>
  <c r="BA458" i="19"/>
  <c r="BC259" i="19"/>
  <c r="BD259" i="19" s="1"/>
  <c r="BA259" i="19"/>
  <c r="BC450" i="19"/>
  <c r="BA450" i="19"/>
  <c r="BD450" i="19"/>
  <c r="BC446" i="19"/>
  <c r="BD446" i="19"/>
  <c r="BA446" i="19"/>
  <c r="BD442" i="19"/>
  <c r="BC442" i="19"/>
  <c r="BA442" i="19"/>
  <c r="BD438" i="19"/>
  <c r="BC438" i="19"/>
  <c r="BA438" i="19"/>
  <c r="BC434" i="19"/>
  <c r="BD434" i="19"/>
  <c r="BA434" i="19"/>
  <c r="BD430" i="19"/>
  <c r="BC430" i="19"/>
  <c r="BA430" i="19"/>
  <c r="BD426" i="19"/>
  <c r="BC426" i="19"/>
  <c r="BA426" i="19"/>
  <c r="BC422" i="19"/>
  <c r="BA422" i="19"/>
  <c r="BD422" i="19"/>
  <c r="BC418" i="19"/>
  <c r="BD418" i="19" s="1"/>
  <c r="BA418" i="19"/>
  <c r="BC414" i="19"/>
  <c r="BA414" i="19"/>
  <c r="BD414" i="19"/>
  <c r="BD410" i="19"/>
  <c r="BC410" i="19"/>
  <c r="BA410" i="19"/>
  <c r="BC406" i="19"/>
  <c r="BD406" i="19"/>
  <c r="BA406" i="19"/>
  <c r="BD402" i="19"/>
  <c r="BC402" i="19"/>
  <c r="BA402" i="19"/>
  <c r="BC398" i="19"/>
  <c r="BD398" i="19"/>
  <c r="BA398" i="19"/>
  <c r="BD394" i="19"/>
  <c r="BC394" i="19"/>
  <c r="BA394" i="19"/>
  <c r="BC390" i="19"/>
  <c r="BD390" i="19" s="1"/>
  <c r="BA390" i="19"/>
  <c r="BC386" i="19"/>
  <c r="BA386" i="19"/>
  <c r="BD386" i="19"/>
  <c r="BC382" i="19"/>
  <c r="BD382" i="19" s="1"/>
  <c r="BA382" i="19"/>
  <c r="BD378" i="19"/>
  <c r="BC378" i="19"/>
  <c r="BA378" i="19"/>
  <c r="BD374" i="19"/>
  <c r="BC374" i="19"/>
  <c r="BA374" i="19"/>
  <c r="BC370" i="19"/>
  <c r="BD370" i="19" s="1"/>
  <c r="BA370" i="19"/>
  <c r="BD366" i="19"/>
  <c r="BC366" i="19"/>
  <c r="BA366" i="19"/>
  <c r="BD362" i="19"/>
  <c r="BC362" i="19"/>
  <c r="BA362" i="19"/>
  <c r="BC358" i="19"/>
  <c r="BA358" i="19"/>
  <c r="BD358" i="19"/>
  <c r="BC354" i="19"/>
  <c r="BD354" i="19"/>
  <c r="BA354" i="19"/>
  <c r="BC350" i="19"/>
  <c r="BD350" i="19"/>
  <c r="BA350" i="19"/>
  <c r="BD346" i="19"/>
  <c r="BC346" i="19"/>
  <c r="BA346" i="19"/>
  <c r="BC342" i="19"/>
  <c r="BD342" i="19" s="1"/>
  <c r="BA342" i="19"/>
  <c r="BD338" i="19"/>
  <c r="BC338" i="19"/>
  <c r="BA338" i="19"/>
  <c r="BC334" i="19"/>
  <c r="BD334" i="19"/>
  <c r="BA334" i="19"/>
  <c r="BD330" i="19"/>
  <c r="BC330" i="19"/>
  <c r="BA330" i="19"/>
  <c r="BC326" i="19"/>
  <c r="BD326" i="19"/>
  <c r="BA326" i="19"/>
  <c r="BC322" i="19"/>
  <c r="BD322" i="19"/>
  <c r="BA322" i="19"/>
  <c r="BC318" i="19"/>
  <c r="BD318" i="19"/>
  <c r="BA318" i="19"/>
  <c r="BD314" i="19"/>
  <c r="BC314" i="19"/>
  <c r="BA314" i="19"/>
  <c r="BD310" i="19"/>
  <c r="BC310" i="19"/>
  <c r="BA310" i="19"/>
  <c r="BC306" i="19"/>
  <c r="BD306" i="19"/>
  <c r="BA306" i="19"/>
  <c r="BD302" i="19"/>
  <c r="BC302" i="19"/>
  <c r="BA302" i="19"/>
  <c r="BD298" i="19"/>
  <c r="BC298" i="19"/>
  <c r="BA298" i="19"/>
  <c r="BC294" i="19"/>
  <c r="BD294" i="19" s="1"/>
  <c r="BA294" i="19"/>
  <c r="BD290" i="19"/>
  <c r="BA290" i="19"/>
  <c r="BA286" i="19"/>
  <c r="BC286" i="19"/>
  <c r="BD282" i="19"/>
  <c r="BC282" i="19"/>
  <c r="BA282" i="19"/>
  <c r="BC278" i="19"/>
  <c r="BD278" i="19"/>
  <c r="BA278" i="19"/>
  <c r="BD274" i="19"/>
  <c r="BA274" i="19"/>
  <c r="BC274" i="19"/>
  <c r="BD270" i="19"/>
  <c r="BC270" i="19"/>
  <c r="BA270" i="19"/>
  <c r="BD266" i="19"/>
  <c r="BC266" i="19"/>
  <c r="BA266" i="19"/>
  <c r="BC262" i="19"/>
  <c r="BD262" i="19" s="1"/>
  <c r="BA262" i="19"/>
  <c r="BA258" i="19"/>
  <c r="BA254" i="19"/>
  <c r="BC254" i="19"/>
  <c r="BD254" i="19" s="1"/>
  <c r="BD250" i="19"/>
  <c r="BC250" i="19"/>
  <c r="BA250" i="19"/>
  <c r="BC246" i="19"/>
  <c r="BD246" i="19" s="1"/>
  <c r="BA246" i="19"/>
  <c r="BD242" i="19"/>
  <c r="BA242" i="19"/>
  <c r="BC242" i="19"/>
  <c r="BD238" i="19"/>
  <c r="BC238" i="19"/>
  <c r="BA238" i="19"/>
  <c r="BD234" i="19"/>
  <c r="BC234" i="19"/>
  <c r="BA234" i="19"/>
  <c r="BC230" i="19"/>
  <c r="BA230" i="19"/>
  <c r="BD226" i="19"/>
  <c r="BA226" i="19"/>
  <c r="BA222" i="19"/>
  <c r="BD222" i="19"/>
  <c r="BC222" i="19"/>
  <c r="BD218" i="19"/>
  <c r="BC218" i="19"/>
  <c r="BA218" i="19"/>
  <c r="BC214" i="19"/>
  <c r="BD214" i="19"/>
  <c r="BA214" i="19"/>
  <c r="BD6" i="19"/>
  <c r="BA6" i="19"/>
  <c r="BC6" i="19"/>
  <c r="BC206" i="19"/>
  <c r="BD206" i="19" s="1"/>
  <c r="BA206" i="19"/>
  <c r="BC202" i="19"/>
  <c r="BD202" i="19" s="1"/>
  <c r="BA202" i="19"/>
  <c r="BC198" i="19"/>
  <c r="BD198" i="19" s="1"/>
  <c r="BA198" i="19"/>
  <c r="BA194" i="19"/>
  <c r="BD194" i="19"/>
  <c r="BD190" i="19"/>
  <c r="BA190" i="19"/>
  <c r="BC190" i="19"/>
  <c r="BD186" i="19"/>
  <c r="BC186" i="19"/>
  <c r="BA186" i="19"/>
  <c r="BD182" i="19"/>
  <c r="BC182" i="19"/>
  <c r="BA182" i="19"/>
  <c r="BD178" i="19"/>
  <c r="BA178" i="19"/>
  <c r="BC178" i="19"/>
  <c r="BD174" i="19"/>
  <c r="BC174" i="19"/>
  <c r="BA174" i="19"/>
  <c r="BD170" i="19"/>
  <c r="BC170" i="19"/>
  <c r="BA170" i="19"/>
  <c r="BC166" i="19"/>
  <c r="BA166" i="19"/>
  <c r="BD166" i="19"/>
  <c r="BD162" i="19"/>
  <c r="BA162" i="19"/>
  <c r="BA158" i="19"/>
  <c r="BD158" i="19"/>
  <c r="BC158" i="19"/>
  <c r="BC154" i="19"/>
  <c r="BD154" i="19" s="1"/>
  <c r="BA154" i="19"/>
  <c r="BC150" i="19"/>
  <c r="BD150" i="19"/>
  <c r="BA150" i="19"/>
  <c r="BD146" i="19"/>
  <c r="BA146" i="19"/>
  <c r="BC146" i="19"/>
  <c r="BC142" i="19"/>
  <c r="BD142" i="19" s="1"/>
  <c r="BA142" i="19"/>
  <c r="BD138" i="19"/>
  <c r="BC138" i="19"/>
  <c r="BA138" i="19"/>
  <c r="BD134" i="19"/>
  <c r="BC134" i="19"/>
  <c r="BA134" i="19"/>
  <c r="BA130" i="19"/>
  <c r="BD130" i="19"/>
  <c r="BD126" i="19"/>
  <c r="BA126" i="19"/>
  <c r="BC126" i="19"/>
  <c r="BD122" i="19"/>
  <c r="BC122" i="19"/>
  <c r="BA122" i="19"/>
  <c r="BD118" i="19"/>
  <c r="BC118" i="19"/>
  <c r="BA118" i="19"/>
  <c r="BD114" i="19"/>
  <c r="BA114" i="19"/>
  <c r="BC114" i="19"/>
  <c r="BD110" i="19"/>
  <c r="BC110" i="19"/>
  <c r="BA110" i="19"/>
  <c r="BD106" i="19"/>
  <c r="BC106" i="19"/>
  <c r="BA106" i="19"/>
  <c r="BC102" i="19"/>
  <c r="BA102" i="19"/>
  <c r="BD102" i="19"/>
  <c r="BA98" i="19"/>
  <c r="BD94" i="19"/>
  <c r="BA94" i="19"/>
  <c r="BC94" i="19"/>
  <c r="BC90" i="19"/>
  <c r="BD90" i="19" s="1"/>
  <c r="BA90" i="19"/>
  <c r="BC86" i="19"/>
  <c r="BD86" i="19"/>
  <c r="BA86" i="19"/>
  <c r="BD82" i="19"/>
  <c r="BA82" i="19"/>
  <c r="BC82" i="19"/>
  <c r="BD78" i="19"/>
  <c r="BC78" i="19"/>
  <c r="BA78" i="19"/>
  <c r="BD74" i="19"/>
  <c r="BC74" i="19"/>
  <c r="BA74" i="19"/>
  <c r="BD70" i="19"/>
  <c r="BC70" i="19"/>
  <c r="BA70" i="19"/>
  <c r="BD66" i="19"/>
  <c r="BA66" i="19"/>
  <c r="BA62" i="19"/>
  <c r="BC62" i="19"/>
  <c r="BD62" i="19" s="1"/>
  <c r="BD58" i="19"/>
  <c r="BC58" i="19"/>
  <c r="BA58" i="19"/>
  <c r="BD54" i="19"/>
  <c r="BC54" i="19"/>
  <c r="BA54" i="19"/>
  <c r="BD50" i="19"/>
  <c r="BA50" i="19"/>
  <c r="BC50" i="19"/>
  <c r="BD46" i="19"/>
  <c r="BC46" i="19"/>
  <c r="BA46" i="19"/>
  <c r="BD42" i="19"/>
  <c r="BC42" i="19"/>
  <c r="BA42" i="19"/>
  <c r="BC38" i="19"/>
  <c r="BD38" i="19"/>
  <c r="BA38" i="19"/>
  <c r="BD34" i="19"/>
  <c r="BA34" i="19"/>
  <c r="BA30" i="19"/>
  <c r="BC30" i="19"/>
  <c r="BD26" i="19"/>
  <c r="BC26" i="19"/>
  <c r="BA26" i="19"/>
  <c r="BC22" i="19"/>
  <c r="BD22" i="19"/>
  <c r="BA22" i="19"/>
  <c r="BA18" i="19"/>
  <c r="BC18" i="19"/>
  <c r="BD18" i="19" s="1"/>
  <c r="BD14" i="19"/>
  <c r="BC14" i="19"/>
  <c r="BA14" i="19"/>
  <c r="BD10" i="19"/>
  <c r="BC10" i="19"/>
  <c r="BA10" i="19"/>
  <c r="BD345" i="19"/>
  <c r="BC345" i="19"/>
  <c r="BA345" i="19"/>
  <c r="BA944" i="19"/>
  <c r="BA936" i="19"/>
  <c r="BA928" i="19"/>
  <c r="BA920" i="19"/>
  <c r="BA912" i="19"/>
  <c r="BA904" i="19"/>
  <c r="BA896" i="19"/>
  <c r="BA888" i="19"/>
  <c r="BA880" i="19"/>
  <c r="BA872" i="19"/>
  <c r="BA864" i="19"/>
  <c r="BA856" i="19"/>
  <c r="BA848" i="19"/>
  <c r="BA840" i="19"/>
  <c r="BA832" i="19"/>
  <c r="BA824" i="19"/>
  <c r="BA816" i="19"/>
  <c r="BA808" i="19"/>
  <c r="BA800" i="19"/>
  <c r="BA792" i="19"/>
  <c r="BA784" i="19"/>
  <c r="BA776" i="19"/>
  <c r="BA768" i="19"/>
  <c r="BA760" i="19"/>
  <c r="BA752" i="19"/>
  <c r="BA744" i="19"/>
  <c r="BA736" i="19"/>
  <c r="BA728" i="19"/>
  <c r="BA720" i="19"/>
  <c r="BA712" i="19"/>
  <c r="BA704" i="19"/>
  <c r="BA696" i="19"/>
  <c r="BA688" i="19"/>
  <c r="BA680" i="19"/>
  <c r="BA672" i="19"/>
  <c r="BA664" i="19"/>
  <c r="BA656" i="19"/>
  <c r="BA648" i="19"/>
  <c r="BA640" i="19"/>
  <c r="BA632" i="19"/>
  <c r="BA624" i="19"/>
  <c r="BA616" i="19"/>
  <c r="BA608" i="19"/>
  <c r="BA600" i="19"/>
  <c r="BA592" i="19"/>
  <c r="BA584" i="19"/>
  <c r="BA576" i="19"/>
  <c r="BA568" i="19"/>
  <c r="BA560" i="19"/>
  <c r="BA497" i="19"/>
  <c r="BA481" i="19"/>
  <c r="BA465" i="19"/>
  <c r="BA449" i="19"/>
  <c r="BA433" i="19"/>
  <c r="BA417" i="19"/>
  <c r="BC941" i="19"/>
  <c r="BD941" i="19" s="1"/>
  <c r="BC920" i="19"/>
  <c r="BC868" i="19"/>
  <c r="BC836" i="19"/>
  <c r="BC804" i="19"/>
  <c r="BC772" i="19"/>
  <c r="BD772" i="19" s="1"/>
  <c r="BC740" i="19"/>
  <c r="BC708" i="19"/>
  <c r="BC676" i="19"/>
  <c r="BC644" i="19"/>
  <c r="BD644" i="19" s="1"/>
  <c r="BC612" i="19"/>
  <c r="BC580" i="19"/>
  <c r="BC548" i="19"/>
  <c r="BC484" i="19"/>
  <c r="BC290" i="19"/>
  <c r="BC258" i="19"/>
  <c r="BC130" i="19"/>
  <c r="BD930" i="19"/>
  <c r="BD486" i="19"/>
  <c r="BD258" i="19"/>
  <c r="BD145" i="19"/>
  <c r="BD30" i="19"/>
  <c r="BC935" i="19"/>
  <c r="BD935" i="19" s="1"/>
  <c r="BC919" i="19"/>
  <c r="BC903" i="19"/>
  <c r="BD903" i="19"/>
  <c r="BD819" i="19"/>
  <c r="BD791" i="19"/>
  <c r="BD763" i="19"/>
  <c r="BD563" i="19"/>
  <c r="BD535" i="19"/>
  <c r="BD507" i="19"/>
  <c r="BD516" i="19"/>
  <c r="BD512" i="19"/>
  <c r="BD508" i="19"/>
  <c r="BD504" i="19"/>
  <c r="BD500" i="19"/>
  <c r="BD484" i="19"/>
  <c r="BD480" i="19"/>
  <c r="BD476" i="19"/>
  <c r="BD472" i="19"/>
  <c r="BD468" i="19"/>
  <c r="BD460" i="19"/>
  <c r="BD456" i="19"/>
  <c r="BD452" i="19"/>
  <c r="BD448" i="19"/>
  <c r="BD444" i="19"/>
  <c r="BD440" i="19"/>
  <c r="BD436" i="19"/>
  <c r="BD428" i="19"/>
  <c r="BD420" i="19"/>
  <c r="BD412" i="19"/>
  <c r="BD408" i="19"/>
  <c r="BD404" i="19"/>
  <c r="BD396" i="19"/>
  <c r="BD392" i="19"/>
  <c r="BD388" i="19"/>
  <c r="BD384" i="19"/>
  <c r="BD380" i="19"/>
  <c r="BD376" i="19"/>
  <c r="BD372" i="19"/>
  <c r="BD368" i="19"/>
  <c r="BD364" i="19"/>
  <c r="BD360" i="19"/>
  <c r="BD356" i="19"/>
  <c r="BD352" i="19"/>
  <c r="BD348" i="19"/>
  <c r="BD344" i="19"/>
  <c r="BD340" i="19"/>
  <c r="BD336" i="19"/>
  <c r="BD332" i="19"/>
  <c r="BD328" i="19"/>
  <c r="BD324" i="19"/>
  <c r="BD320" i="19"/>
  <c r="BD316" i="19"/>
  <c r="BD312" i="19"/>
  <c r="BD308" i="19"/>
  <c r="BD304" i="19"/>
  <c r="BD300" i="19"/>
  <c r="BD296" i="19"/>
  <c r="BD292" i="19"/>
  <c r="BC292" i="19"/>
  <c r="BD288" i="19"/>
  <c r="BC288" i="19"/>
  <c r="BD284" i="19"/>
  <c r="BD280" i="19"/>
  <c r="BD276" i="19"/>
  <c r="BC276" i="19"/>
  <c r="BD272" i="19"/>
  <c r="BC272" i="19"/>
  <c r="BD268" i="19"/>
  <c r="BD264" i="19"/>
  <c r="BD260" i="19"/>
  <c r="BC260" i="19"/>
  <c r="BD256" i="19"/>
  <c r="BC256" i="19"/>
  <c r="BD32" i="19"/>
  <c r="BC244" i="19"/>
  <c r="BD244" i="19" s="1"/>
  <c r="BD240" i="19"/>
  <c r="BC240" i="19"/>
  <c r="BD236" i="19"/>
  <c r="BD232" i="19"/>
  <c r="BD228" i="19"/>
  <c r="BC228" i="19"/>
  <c r="BC252" i="19"/>
  <c r="BD252" i="19" s="1"/>
  <c r="BD216" i="19"/>
  <c r="BC212" i="19"/>
  <c r="BD212" i="19" s="1"/>
  <c r="BD208" i="19"/>
  <c r="BC208" i="19"/>
  <c r="BD200" i="19"/>
  <c r="BD196" i="19"/>
  <c r="BC196" i="19"/>
  <c r="BD192" i="19"/>
  <c r="BC192" i="19"/>
  <c r="BD188" i="19"/>
  <c r="BD180" i="19"/>
  <c r="BC180" i="19"/>
  <c r="BD176" i="19"/>
  <c r="BC176" i="19"/>
  <c r="BD172" i="19"/>
  <c r="BD168" i="19"/>
  <c r="BD164" i="19"/>
  <c r="BC164" i="19"/>
  <c r="BD160" i="19"/>
  <c r="BC160" i="19"/>
  <c r="BD148" i="19"/>
  <c r="BC148" i="19"/>
  <c r="BD144" i="19"/>
  <c r="BC144" i="19"/>
  <c r="BD140" i="19"/>
  <c r="BD136" i="19"/>
  <c r="BD132" i="19"/>
  <c r="BC132" i="19"/>
  <c r="BD128" i="19"/>
  <c r="BC128" i="19"/>
  <c r="BD120" i="19"/>
  <c r="BD116" i="19"/>
  <c r="BC116" i="19"/>
  <c r="BD112" i="19"/>
  <c r="BC112" i="19"/>
  <c r="BD108" i="19"/>
  <c r="BD104" i="19"/>
  <c r="BD100" i="19"/>
  <c r="BC100" i="19"/>
  <c r="BD96" i="19"/>
  <c r="BC96" i="19"/>
  <c r="BD92" i="19"/>
  <c r="BD88" i="19"/>
  <c r="BC84" i="19"/>
  <c r="BD84" i="19" s="1"/>
  <c r="BD80" i="19"/>
  <c r="BC80" i="19"/>
  <c r="BD76" i="19"/>
  <c r="BD72" i="19"/>
  <c r="BD68" i="19"/>
  <c r="BC68" i="19"/>
  <c r="BC64" i="19"/>
  <c r="BD64" i="19" s="1"/>
  <c r="BD60" i="19"/>
  <c r="BD56" i="19"/>
  <c r="BD52" i="19"/>
  <c r="BC52" i="19"/>
  <c r="BD48" i="19"/>
  <c r="BC48" i="19"/>
  <c r="BD44" i="19"/>
  <c r="BD40" i="19"/>
  <c r="BD36" i="19"/>
  <c r="BC36" i="19"/>
  <c r="BC539" i="19"/>
  <c r="BD539" i="19" s="1"/>
  <c r="BD24" i="19"/>
  <c r="BD20" i="19"/>
  <c r="BC20" i="19"/>
  <c r="BD16" i="19"/>
  <c r="BC16" i="19"/>
  <c r="BC12" i="19"/>
  <c r="BD12" i="19" s="1"/>
  <c r="BD8" i="19"/>
  <c r="BD4" i="19"/>
  <c r="BC4" i="19"/>
  <c r="BA939" i="19"/>
  <c r="BA935" i="19"/>
  <c r="BA923" i="19"/>
  <c r="BA919" i="19"/>
  <c r="BA907" i="19"/>
  <c r="BA883" i="19"/>
  <c r="BA827" i="19"/>
  <c r="BA455" i="19"/>
  <c r="BA727" i="19"/>
  <c r="BA699" i="19"/>
  <c r="BA507" i="19"/>
  <c r="BA499" i="19"/>
  <c r="BA471" i="19"/>
  <c r="BA443" i="19"/>
  <c r="BA379" i="19"/>
  <c r="BA295" i="19"/>
  <c r="BA263" i="19"/>
  <c r="BA251" i="19"/>
  <c r="BA243" i="19"/>
  <c r="BA231" i="19"/>
  <c r="BA215" i="19"/>
  <c r="BA199" i="19"/>
  <c r="BA187" i="19"/>
  <c r="BA179" i="19"/>
  <c r="BA167" i="19"/>
  <c r="BA151" i="19"/>
  <c r="BA135" i="19"/>
  <c r="BA103" i="19"/>
  <c r="BA71" i="19"/>
  <c r="BA39" i="19"/>
  <c r="BC520" i="19"/>
  <c r="BD520" i="19" s="1"/>
  <c r="BC512" i="19"/>
  <c r="BC504" i="19"/>
  <c r="BC496" i="19"/>
  <c r="BD496" i="19" s="1"/>
  <c r="BC488" i="19"/>
  <c r="BD488" i="19" s="1"/>
  <c r="BC480" i="19"/>
  <c r="BC472" i="19"/>
  <c r="BC464" i="19"/>
  <c r="BD464" i="19" s="1"/>
  <c r="BC456" i="19"/>
  <c r="BC448" i="19"/>
  <c r="BC440" i="19"/>
  <c r="BC432" i="19"/>
  <c r="BD432" i="19" s="1"/>
  <c r="BC424" i="19"/>
  <c r="BD424" i="19" s="1"/>
  <c r="BC416" i="19"/>
  <c r="BD416" i="19" s="1"/>
  <c r="BC408" i="19"/>
  <c r="BC400" i="19"/>
  <c r="BD400" i="19" s="1"/>
  <c r="BC392" i="19"/>
  <c r="BC384" i="19"/>
  <c r="BC376" i="19"/>
  <c r="BC368" i="19"/>
  <c r="BC360" i="19"/>
  <c r="BC352" i="19"/>
  <c r="BC344" i="19"/>
  <c r="BC336" i="19"/>
  <c r="BC328" i="19"/>
  <c r="BC320" i="19"/>
  <c r="BC312" i="19"/>
  <c r="BC304" i="19"/>
  <c r="BC284" i="19"/>
  <c r="BC32" i="19"/>
  <c r="BC220" i="19"/>
  <c r="BD220" i="19" s="1"/>
  <c r="BC188" i="19"/>
  <c r="BC156" i="19"/>
  <c r="BD156" i="19" s="1"/>
  <c r="BC124" i="19"/>
  <c r="BD124" i="19" s="1"/>
  <c r="BC92" i="19"/>
  <c r="BC60" i="19"/>
  <c r="BC28" i="19"/>
  <c r="BD28" i="19" s="1"/>
  <c r="BD923" i="19"/>
  <c r="BD915" i="19"/>
  <c r="BD911" i="19"/>
  <c r="BD907" i="19"/>
  <c r="BD899" i="19"/>
  <c r="BD895" i="19"/>
  <c r="BC895" i="19"/>
  <c r="BC891" i="19"/>
  <c r="BD887" i="19"/>
  <c r="BC887" i="19"/>
  <c r="BD879" i="19"/>
  <c r="BC879" i="19"/>
  <c r="BC875" i="19"/>
  <c r="BD875" i="19" s="1"/>
  <c r="BC871" i="19"/>
  <c r="BD871" i="19" s="1"/>
  <c r="BC867" i="19"/>
  <c r="BD867" i="19"/>
  <c r="BD863" i="19"/>
  <c r="BC863" i="19"/>
  <c r="BD859" i="19"/>
  <c r="BC859" i="19"/>
  <c r="BC855" i="19"/>
  <c r="BD851" i="19"/>
  <c r="BC851" i="19"/>
  <c r="BD847" i="19"/>
  <c r="BC847" i="19"/>
  <c r="BD843" i="19"/>
  <c r="BC843" i="19"/>
  <c r="BC839" i="19"/>
  <c r="BD839" i="19"/>
  <c r="BD835" i="19"/>
  <c r="BC835" i="19"/>
  <c r="BD831" i="19"/>
  <c r="BC831" i="19"/>
  <c r="BD823" i="19"/>
  <c r="BC823" i="19"/>
  <c r="BC819" i="19"/>
  <c r="BD815" i="19"/>
  <c r="BC815" i="19"/>
  <c r="BC811" i="19"/>
  <c r="BD811" i="19"/>
  <c r="BD807" i="19"/>
  <c r="BC807" i="19"/>
  <c r="BC803" i="19"/>
  <c r="BD803" i="19"/>
  <c r="BD799" i="19"/>
  <c r="BC799" i="19"/>
  <c r="BD795" i="19"/>
  <c r="BC795" i="19"/>
  <c r="BC791" i="19"/>
  <c r="BD787" i="19"/>
  <c r="BC787" i="19"/>
  <c r="BD783" i="19"/>
  <c r="BC783" i="19"/>
  <c r="BD779" i="19"/>
  <c r="BC779" i="19"/>
  <c r="BC775" i="19"/>
  <c r="BD775" i="19" s="1"/>
  <c r="BC771" i="19"/>
  <c r="BD771" i="19" s="1"/>
  <c r="BD767" i="19"/>
  <c r="BC767" i="19"/>
  <c r="BC763" i="19"/>
  <c r="BD759" i="19"/>
  <c r="BC759" i="19"/>
  <c r="BC455" i="19"/>
  <c r="BD455" i="19" s="1"/>
  <c r="BD751" i="19"/>
  <c r="BC751" i="19"/>
  <c r="BC747" i="19"/>
  <c r="BD747" i="19"/>
  <c r="BD743" i="19"/>
  <c r="BC743" i="19"/>
  <c r="BC739" i="19"/>
  <c r="BD739" i="19"/>
  <c r="BD735" i="19"/>
  <c r="BC735" i="19"/>
  <c r="BD731" i="19"/>
  <c r="BC731" i="19"/>
  <c r="BC727" i="19"/>
  <c r="BD727" i="19" s="1"/>
  <c r="BD723" i="19"/>
  <c r="BC723" i="19"/>
  <c r="BD719" i="19"/>
  <c r="BC719" i="19"/>
  <c r="BD715" i="19"/>
  <c r="BC715" i="19"/>
  <c r="BC711" i="19"/>
  <c r="BD711" i="19"/>
  <c r="BD707" i="19"/>
  <c r="BC707" i="19"/>
  <c r="BD703" i="19"/>
  <c r="BC703" i="19"/>
  <c r="BC699" i="19"/>
  <c r="BD695" i="19"/>
  <c r="BC695" i="19"/>
  <c r="BC691" i="19"/>
  <c r="BD687" i="19"/>
  <c r="BC687" i="19"/>
  <c r="BC683" i="19"/>
  <c r="BD683" i="19"/>
  <c r="BD679" i="19"/>
  <c r="BC679" i="19"/>
  <c r="BC675" i="19"/>
  <c r="BD675" i="19"/>
  <c r="BD671" i="19"/>
  <c r="BC671" i="19"/>
  <c r="BD667" i="19"/>
  <c r="BC667" i="19"/>
  <c r="BC663" i="19"/>
  <c r="BD659" i="19"/>
  <c r="BC659" i="19"/>
  <c r="BD655" i="19"/>
  <c r="BC655" i="19"/>
  <c r="BD651" i="19"/>
  <c r="BC651" i="19"/>
  <c r="BC647" i="19"/>
  <c r="BD647" i="19"/>
  <c r="BD643" i="19"/>
  <c r="BC643" i="19"/>
  <c r="BD639" i="19"/>
  <c r="BC639" i="19"/>
  <c r="BC635" i="19"/>
  <c r="BD631" i="19"/>
  <c r="BC631" i="19"/>
  <c r="BC627" i="19"/>
  <c r="BD623" i="19"/>
  <c r="BC623" i="19"/>
  <c r="BC619" i="19"/>
  <c r="BD619" i="19"/>
  <c r="BD615" i="19"/>
  <c r="BC615" i="19"/>
  <c r="BC611" i="19"/>
  <c r="BD611" i="19"/>
  <c r="BC607" i="19"/>
  <c r="BD607" i="19" s="1"/>
  <c r="BD603" i="19"/>
  <c r="BC603" i="19"/>
  <c r="BC599" i="19"/>
  <c r="BC595" i="19"/>
  <c r="BD595" i="19" s="1"/>
  <c r="BD591" i="19"/>
  <c r="BC591" i="19"/>
  <c r="BD587" i="19"/>
  <c r="BC587" i="19"/>
  <c r="BC583" i="19"/>
  <c r="BD583" i="19"/>
  <c r="BD579" i="19"/>
  <c r="BC579" i="19"/>
  <c r="BD575" i="19"/>
  <c r="BC575" i="19"/>
  <c r="BC571" i="19"/>
  <c r="BD567" i="19"/>
  <c r="BC567" i="19"/>
  <c r="BC563" i="19"/>
  <c r="BD559" i="19"/>
  <c r="BC559" i="19"/>
  <c r="BC555" i="19"/>
  <c r="BD555" i="19"/>
  <c r="BD551" i="19"/>
  <c r="BC551" i="19"/>
  <c r="BC547" i="19"/>
  <c r="BD547" i="19"/>
  <c r="BD543" i="19"/>
  <c r="BC543" i="19"/>
  <c r="BC755" i="19"/>
  <c r="BD755" i="19" s="1"/>
  <c r="BC535" i="19"/>
  <c r="BD531" i="19"/>
  <c r="BC531" i="19"/>
  <c r="BD527" i="19"/>
  <c r="BC527" i="19"/>
  <c r="BD523" i="19"/>
  <c r="BC523" i="19"/>
  <c r="BC519" i="19"/>
  <c r="BD519" i="19"/>
  <c r="BD515" i="19"/>
  <c r="BC515" i="19"/>
  <c r="BD511" i="19"/>
  <c r="BC511" i="19"/>
  <c r="BD503" i="19"/>
  <c r="BC503" i="19"/>
  <c r="BC499" i="19"/>
  <c r="BC495" i="19"/>
  <c r="BD495" i="19" s="1"/>
  <c r="BC491" i="19"/>
  <c r="BD491" i="19" s="1"/>
  <c r="BC487" i="19"/>
  <c r="BD487" i="19" s="1"/>
  <c r="BC483" i="19"/>
  <c r="BD483" i="19"/>
  <c r="BD479" i="19"/>
  <c r="BC479" i="19"/>
  <c r="BD475" i="19"/>
  <c r="BC475" i="19"/>
  <c r="BC471" i="19"/>
  <c r="BD471" i="19" s="1"/>
  <c r="BD467" i="19"/>
  <c r="BC467" i="19"/>
  <c r="BC463" i="19"/>
  <c r="BD463" i="19" s="1"/>
  <c r="BD459" i="19"/>
  <c r="BC459" i="19"/>
  <c r="BC313" i="19"/>
  <c r="BD313" i="19"/>
  <c r="BD451" i="19"/>
  <c r="BC451" i="19"/>
  <c r="BD447" i="19"/>
  <c r="BC447" i="19"/>
  <c r="BC443" i="19"/>
  <c r="BD439" i="19"/>
  <c r="BC439" i="19"/>
  <c r="BC435" i="19"/>
  <c r="BD431" i="19"/>
  <c r="BC431" i="19"/>
  <c r="BC427" i="19"/>
  <c r="BD427" i="19" s="1"/>
  <c r="BD423" i="19"/>
  <c r="BC423" i="19"/>
  <c r="BC419" i="19"/>
  <c r="BD419" i="19"/>
  <c r="BC415" i="19"/>
  <c r="BD415" i="19" s="1"/>
  <c r="BD411" i="19"/>
  <c r="BC411" i="19"/>
  <c r="BC407" i="19"/>
  <c r="BD403" i="19"/>
  <c r="BC403" i="19"/>
  <c r="BD399" i="19"/>
  <c r="BC399" i="19"/>
  <c r="BD395" i="19"/>
  <c r="BC395" i="19"/>
  <c r="BC391" i="19"/>
  <c r="BD391" i="19"/>
  <c r="BD387" i="19"/>
  <c r="BC387" i="19"/>
  <c r="BD383" i="19"/>
  <c r="BC383" i="19"/>
  <c r="BD375" i="19"/>
  <c r="BC375" i="19"/>
  <c r="BC371" i="19"/>
  <c r="BD367" i="19"/>
  <c r="BC367" i="19"/>
  <c r="BC363" i="19"/>
  <c r="BD363" i="19"/>
  <c r="BD359" i="19"/>
  <c r="BC359" i="19"/>
  <c r="BC355" i="19"/>
  <c r="BD355" i="19"/>
  <c r="BD351" i="19"/>
  <c r="BC351" i="19"/>
  <c r="BD347" i="19"/>
  <c r="BC347" i="19"/>
  <c r="BC343" i="19"/>
  <c r="BD339" i="19"/>
  <c r="BC339" i="19"/>
  <c r="BD335" i="19"/>
  <c r="BC335" i="19"/>
  <c r="BD331" i="19"/>
  <c r="BC331" i="19"/>
  <c r="BC327" i="19"/>
  <c r="BD327" i="19"/>
  <c r="BD323" i="19"/>
  <c r="BC323" i="19"/>
  <c r="BD319" i="19"/>
  <c r="BC319" i="19"/>
  <c r="BC315" i="19"/>
  <c r="BC311" i="19"/>
  <c r="BD311" i="19" s="1"/>
  <c r="BC307" i="19"/>
  <c r="BD303" i="19"/>
  <c r="BC303" i="19"/>
  <c r="BC299" i="19"/>
  <c r="BD299" i="19"/>
  <c r="BD295" i="19"/>
  <c r="BD291" i="19"/>
  <c r="BC287" i="19"/>
  <c r="BD287" i="19" s="1"/>
  <c r="BD283" i="19"/>
  <c r="BC283" i="19"/>
  <c r="BD275" i="19"/>
  <c r="BD271" i="19"/>
  <c r="BC271" i="19"/>
  <c r="BD267" i="19"/>
  <c r="BC267" i="19"/>
  <c r="BD107" i="19"/>
  <c r="BD255" i="19"/>
  <c r="BC255" i="19"/>
  <c r="BD247" i="19"/>
  <c r="BD239" i="19"/>
  <c r="BC239" i="19"/>
  <c r="BC235" i="19"/>
  <c r="BD235" i="19" s="1"/>
  <c r="BD231" i="19"/>
  <c r="BD227" i="19"/>
  <c r="BD223" i="19"/>
  <c r="BC223" i="19"/>
  <c r="BD219" i="19"/>
  <c r="BC219" i="19"/>
  <c r="BC207" i="19"/>
  <c r="BD207" i="19" s="1"/>
  <c r="BC203" i="19"/>
  <c r="BD203" i="19" s="1"/>
  <c r="BD199" i="19"/>
  <c r="BD195" i="19"/>
  <c r="BD191" i="19"/>
  <c r="BC191" i="19"/>
  <c r="BC187" i="19"/>
  <c r="BD183" i="19"/>
  <c r="BD175" i="19"/>
  <c r="BC175" i="19"/>
  <c r="BC171" i="19"/>
  <c r="BD171" i="19"/>
  <c r="BD167" i="19"/>
  <c r="BD163" i="19"/>
  <c r="BC159" i="19"/>
  <c r="BD159" i="19" s="1"/>
  <c r="BC155" i="19"/>
  <c r="BD155" i="19" s="1"/>
  <c r="BD147" i="19"/>
  <c r="BC143" i="19"/>
  <c r="BD143" i="19" s="1"/>
  <c r="BD139" i="19"/>
  <c r="BC139" i="19"/>
  <c r="BD135" i="19"/>
  <c r="BD131" i="19"/>
  <c r="BD127" i="19"/>
  <c r="BC127" i="19"/>
  <c r="BC123" i="19"/>
  <c r="BD119" i="19"/>
  <c r="BC111" i="19"/>
  <c r="BD111" i="19" s="1"/>
  <c r="BC454" i="19"/>
  <c r="BD454" i="19"/>
  <c r="BD103" i="19"/>
  <c r="BD95" i="19"/>
  <c r="BC95" i="19"/>
  <c r="BD91" i="19"/>
  <c r="BC91" i="19"/>
  <c r="BD83" i="19"/>
  <c r="BD79" i="19"/>
  <c r="BC79" i="19"/>
  <c r="BD75" i="19"/>
  <c r="BC75" i="19"/>
  <c r="BD71" i="19"/>
  <c r="BD63" i="19"/>
  <c r="BC63" i="19"/>
  <c r="BC59" i="19"/>
  <c r="BD55" i="19"/>
  <c r="BD47" i="19"/>
  <c r="BC47" i="19"/>
  <c r="BC43" i="19"/>
  <c r="BD43" i="19"/>
  <c r="BD39" i="19"/>
  <c r="BD35" i="19"/>
  <c r="BC31" i="19"/>
  <c r="BD31" i="19" s="1"/>
  <c r="BD27" i="19"/>
  <c r="BC27" i="19"/>
  <c r="BD19" i="19"/>
  <c r="BC15" i="19"/>
  <c r="BD15" i="19" s="1"/>
  <c r="BD11" i="19"/>
  <c r="BC11" i="19"/>
  <c r="BD7" i="19"/>
  <c r="BC7" i="19"/>
  <c r="BC943" i="19"/>
  <c r="BD943" i="19" s="1"/>
  <c r="BC927" i="19"/>
  <c r="BD927" i="19" s="1"/>
  <c r="BC911" i="19"/>
  <c r="BC291" i="19"/>
  <c r="BC280" i="19"/>
  <c r="BC107" i="19"/>
  <c r="BC248" i="19"/>
  <c r="BD248" i="19" s="1"/>
  <c r="BC227" i="19"/>
  <c r="BC216" i="19"/>
  <c r="BC195" i="19"/>
  <c r="BC184" i="19"/>
  <c r="BD184" i="19" s="1"/>
  <c r="BC163" i="19"/>
  <c r="BC152" i="19"/>
  <c r="BD152" i="19" s="1"/>
  <c r="BC131" i="19"/>
  <c r="BC120" i="19"/>
  <c r="BC99" i="19"/>
  <c r="BD99" i="19" s="1"/>
  <c r="BC88" i="19"/>
  <c r="BC67" i="19"/>
  <c r="BD67" i="19" s="1"/>
  <c r="BC56" i="19"/>
  <c r="BC35" i="19"/>
  <c r="BC24" i="19"/>
  <c r="BD891" i="19"/>
  <c r="BD691" i="19"/>
  <c r="BD663" i="19"/>
  <c r="BD635" i="19"/>
  <c r="BD435" i="19"/>
  <c r="BD407" i="19"/>
  <c r="BD379" i="19"/>
  <c r="BD123" i="19"/>
  <c r="AO2" i="19"/>
  <c r="D2" i="29"/>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F8C75852-111E-424D-BF59-B81C8B70C462}">
      <text>
        <r>
          <rPr>
            <sz val="10"/>
            <color indexed="81"/>
            <rFont val="Lucida Console"/>
            <family val="3"/>
          </rPr>
          <t>Data e hora do arquivo de RC´s que foi importado_x000D_
18/10/2023 14:19:57</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BC569E12-6769-4F4B-9E9B-70BB4302CB9C}">
      <text>
        <r>
          <rPr>
            <sz val="10"/>
            <color indexed="81"/>
            <rFont val="Lucida Console"/>
            <family val="3"/>
          </rPr>
          <t xml:space="preserve">Ordenado por: Excluir?, ATA DT.VALID., ATA Nº/ANO, GRUPO, SUBGRUPO, FORNECEDOR, CÓDIGO_x000D_
_x000D_
          1ª Coluna  ==  Excluir?_x000D_
          2ª Coluna  ==  ATA DT.VALID._x000D_
          3ª Coluna  ==  ATA Nº/ANO_x000D_
          4ª Coluna  ==  GRUPO_x000D_
          5ª Coluna  ==  SUBGRUPO_x000D_
          6ª Coluna  ==  FORNECEDOR_x000D_
          7ª Coluna  ==  CÓDIGO_x000D_
</t>
        </r>
      </text>
    </comment>
    <comment ref="B3" authorId="0" shapeId="0" xr:uid="{F95BB4AE-ED8C-4D2B-952A-A4774EA125EA}">
      <text>
        <r>
          <rPr>
            <sz val="10"/>
            <color indexed="81"/>
            <rFont val="Lucida Console"/>
            <family val="3"/>
          </rPr>
          <t xml:space="preserve">     DESCRIÇÃO</t>
        </r>
      </text>
    </comment>
    <comment ref="C3" authorId="0" shapeId="0" xr:uid="{52971A0B-F3C0-44FD-B722-1B09B004A71E}">
      <text>
        <r>
          <rPr>
            <sz val="10"/>
            <color indexed="81"/>
            <rFont val="Lucida Console"/>
            <family val="3"/>
          </rPr>
          <t xml:space="preserve">     UNIDADE</t>
        </r>
      </text>
    </comment>
    <comment ref="D3" authorId="0" shapeId="0" xr:uid="{2C15CF22-4C0A-41F3-8533-D748928F4428}">
      <text>
        <r>
          <rPr>
            <sz val="10"/>
            <color indexed="81"/>
            <rFont val="Lucida Console"/>
            <family val="3"/>
          </rPr>
          <t xml:space="preserve">     VALOR UNIT.</t>
        </r>
      </text>
    </comment>
    <comment ref="E3" authorId="0" shapeId="0" xr:uid="{A1994F3F-5C6B-47C2-A9EB-52822804CBA6}">
      <text>
        <r>
          <rPr>
            <sz val="10"/>
            <color indexed="81"/>
            <rFont val="Lucida Console"/>
            <family val="3"/>
          </rPr>
          <t xml:space="preserve">     MARCA</t>
        </r>
      </text>
    </comment>
    <comment ref="F3" authorId="0" shapeId="0" xr:uid="{8A090EE9-75E6-4BDA-B83A-395BB1C7ACFE}">
      <text>
        <r>
          <rPr>
            <sz val="10"/>
            <color indexed="81"/>
            <rFont val="Lucida Console"/>
            <family val="3"/>
          </rPr>
          <t xml:space="preserve">     FORNECEDOR</t>
        </r>
      </text>
    </comment>
    <comment ref="G3" authorId="0" shapeId="0" xr:uid="{42D65A8B-8E7F-48A2-9399-013C76006875}">
      <text>
        <r>
          <rPr>
            <sz val="10"/>
            <color indexed="81"/>
            <rFont val="Lucida Console"/>
            <family val="3"/>
          </rPr>
          <t xml:space="preserve">     LICITACAO</t>
        </r>
      </text>
    </comment>
    <comment ref="H3" authorId="0" shapeId="0" xr:uid="{F710889F-4065-4F4F-A614-E19EE21944F1}">
      <text>
        <r>
          <rPr>
            <sz val="10"/>
            <color indexed="81"/>
            <rFont val="Lucida Console"/>
            <family val="3"/>
          </rPr>
          <t xml:space="preserve">     QTDE ATUAL</t>
        </r>
      </text>
    </comment>
    <comment ref="I3" authorId="0" shapeId="0" xr:uid="{9862BB50-9872-4AA4-A99E-53C03A6B1E89}">
      <text>
        <r>
          <rPr>
            <sz val="10"/>
            <color indexed="81"/>
            <rFont val="Lucida Console"/>
            <family val="3"/>
          </rPr>
          <t xml:space="preserve">     COD. ALMOX</t>
        </r>
      </text>
    </comment>
    <comment ref="J3" authorId="0" shapeId="0" xr:uid="{D6F838BD-9CB6-4367-87A1-7EC8675D9A2B}">
      <text>
        <r>
          <rPr>
            <sz val="10"/>
            <color indexed="81"/>
            <rFont val="Lucida Console"/>
            <family val="3"/>
          </rPr>
          <t xml:space="preserve">     PREÇO MÉDIO</t>
        </r>
      </text>
    </comment>
    <comment ref="K3" authorId="0" shapeId="0" xr:uid="{3C421C1E-A3D0-454C-B725-37478CFF19FF}">
      <text>
        <r>
          <rPr>
            <sz val="10"/>
            <color indexed="81"/>
            <rFont val="Lucida Console"/>
            <family val="3"/>
          </rPr>
          <t xml:space="preserve">     L.C. 6 MESES</t>
        </r>
      </text>
    </comment>
    <comment ref="L3" authorId="0" shapeId="0" xr:uid="{1AEB300C-3FED-402D-B275-CB94FDC58AFD}">
      <text>
        <r>
          <rPr>
            <sz val="10"/>
            <color indexed="81"/>
            <rFont val="Lucida Console"/>
            <family val="3"/>
          </rPr>
          <t xml:space="preserve">     TEMPO ESTOQUE</t>
        </r>
      </text>
    </comment>
    <comment ref="M3" authorId="0" shapeId="0" xr:uid="{C8586ABB-E477-4E9A-B428-7430D8614AB6}">
      <text>
        <r>
          <rPr>
            <sz val="10"/>
            <color indexed="81"/>
            <rFont val="Lucida Console"/>
            <family val="3"/>
          </rPr>
          <t xml:space="preserve">     LC</t>
        </r>
      </text>
    </comment>
    <comment ref="N3" authorId="0" shapeId="0" xr:uid="{0DBD512C-B142-4E3A-9A78-F34D98496F55}">
      <text>
        <r>
          <rPr>
            <sz val="10"/>
            <color indexed="81"/>
            <rFont val="Lucida Console"/>
            <family val="3"/>
          </rPr>
          <t xml:space="preserve">     TOTAL</t>
        </r>
      </text>
    </comment>
    <comment ref="O3" authorId="0" shapeId="0" xr:uid="{16E458F5-0E78-4C91-A5ED-CE2204BB7DA5}">
      <text>
        <r>
          <rPr>
            <sz val="10"/>
            <color indexed="81"/>
            <rFont val="Lucida Console"/>
            <family val="3"/>
          </rPr>
          <t xml:space="preserve">     ATA Nº/ANO</t>
        </r>
      </text>
    </comment>
    <comment ref="P3" authorId="0" shapeId="0" xr:uid="{66B351E4-80EB-4EA7-B3EC-D3CD04153AFE}">
      <text>
        <r>
          <rPr>
            <sz val="10"/>
            <color indexed="81"/>
            <rFont val="Lucida Console"/>
            <family val="3"/>
          </rPr>
          <t xml:space="preserve">     ATA SALDO</t>
        </r>
      </text>
    </comment>
    <comment ref="Q3" authorId="0" shapeId="0" xr:uid="{2E07E492-E913-4FEE-8826-B9A7FAD15FD8}">
      <text>
        <r>
          <rPr>
            <sz val="10"/>
            <color indexed="81"/>
            <rFont val="Lucida Console"/>
            <family val="3"/>
          </rPr>
          <t xml:space="preserve">     ATA QTDE</t>
        </r>
      </text>
    </comment>
    <comment ref="R3" authorId="0" shapeId="0" xr:uid="{299AC9CD-6369-484C-A3AE-D41FEAE30F1C}">
      <text>
        <r>
          <rPr>
            <sz val="10"/>
            <color indexed="81"/>
            <rFont val="Lucida Console"/>
            <family val="3"/>
          </rPr>
          <t xml:space="preserve">     ATA VALOR</t>
        </r>
      </text>
    </comment>
    <comment ref="S3" authorId="0" shapeId="0" xr:uid="{0F4D161F-4A87-4A67-8D6C-32BFE7CDE7B4}">
      <text>
        <r>
          <rPr>
            <sz val="10"/>
            <color indexed="81"/>
            <rFont val="Lucida Console"/>
            <family val="3"/>
          </rPr>
          <t xml:space="preserve">     ATA DT.VALID.</t>
        </r>
      </text>
    </comment>
    <comment ref="T3" authorId="0" shapeId="0" xr:uid="{64F6395F-6E6F-48C3-BC04-DCA1728E3855}">
      <text>
        <r>
          <rPr>
            <sz val="10"/>
            <color indexed="81"/>
            <rFont val="Lucida Console"/>
            <family val="3"/>
          </rPr>
          <t xml:space="preserve">     ATA MESES</t>
        </r>
      </text>
    </comment>
    <comment ref="U3" authorId="0" shapeId="0" xr:uid="{84593AFC-D9A7-44AD-B069-FCB702005367}">
      <text>
        <r>
          <rPr>
            <sz val="10"/>
            <color indexed="81"/>
            <rFont val="Lucida Console"/>
            <family val="3"/>
          </rPr>
          <t xml:space="preserve">     DESCRIÇÃO DA ESTRUTURA</t>
        </r>
      </text>
    </comment>
    <comment ref="V3" authorId="0" shapeId="0" xr:uid="{DE3E4C50-A2C9-4998-B233-34905D9E0437}">
      <text>
        <r>
          <rPr>
            <sz val="10"/>
            <color indexed="81"/>
            <rFont val="Lucida Console"/>
            <family val="3"/>
          </rPr>
          <t xml:space="preserve">     ESTRUTURA</t>
        </r>
      </text>
    </comment>
    <comment ref="W3" authorId="0" shapeId="0" xr:uid="{10775B65-521A-4FBC-A495-F23B782566D1}">
      <text>
        <r>
          <rPr>
            <sz val="10"/>
            <color indexed="81"/>
            <rFont val="Lucida Console"/>
            <family val="3"/>
          </rPr>
          <t xml:space="preserve">     SETOR</t>
        </r>
      </text>
    </comment>
    <comment ref="X3" authorId="0" shapeId="0" xr:uid="{AD784B22-93EE-4732-A1CF-6E6F629CC3DE}">
      <text>
        <r>
          <rPr>
            <sz val="10"/>
            <color indexed="81"/>
            <rFont val="Lucida Console"/>
            <family val="3"/>
          </rPr>
          <t xml:space="preserve">     GRUPO</t>
        </r>
      </text>
    </comment>
    <comment ref="Y3" authorId="0" shapeId="0" xr:uid="{D9D6EDDD-F869-41BC-8FC4-4D48A0A5B9E3}">
      <text>
        <r>
          <rPr>
            <sz val="10"/>
            <color indexed="81"/>
            <rFont val="Lucida Console"/>
            <family val="3"/>
          </rPr>
          <t xml:space="preserve">     SUBGRUPO</t>
        </r>
      </text>
    </comment>
    <comment ref="Z3" authorId="0" shapeId="0" xr:uid="{E4393708-843B-4D01-9C5F-4F0AD2453384}">
      <text>
        <r>
          <rPr>
            <sz val="10"/>
            <color indexed="81"/>
            <rFont val="Lucida Console"/>
            <family val="3"/>
          </rPr>
          <t xml:space="preserve">     RC Nº</t>
        </r>
      </text>
    </comment>
    <comment ref="AA3" authorId="0" shapeId="0" xr:uid="{ABF7DD1F-B2A6-4FE2-ADBD-C22C5C10E844}">
      <text>
        <r>
          <rPr>
            <sz val="10"/>
            <color indexed="81"/>
            <rFont val="Lucida Console"/>
            <family val="3"/>
          </rPr>
          <t xml:space="preserve">     RC ANO</t>
        </r>
      </text>
    </comment>
    <comment ref="AB3" authorId="0" shapeId="0" xr:uid="{B1491BBE-69F8-4EF8-8190-5F8140CBB42A}">
      <text>
        <r>
          <rPr>
            <sz val="10"/>
            <color indexed="81"/>
            <rFont val="Lucida Console"/>
            <family val="3"/>
          </rPr>
          <t xml:space="preserve">     RC QTDE</t>
        </r>
      </text>
    </comment>
    <comment ref="AC3" authorId="0" shapeId="0" xr:uid="{5110D222-4D2D-4CD2-A88D-3D2F5CA29A09}">
      <text>
        <r>
          <rPr>
            <sz val="10"/>
            <color indexed="81"/>
            <rFont val="Lucida Console"/>
            <family val="3"/>
          </rPr>
          <t xml:space="preserve">     AF Nº</t>
        </r>
      </text>
    </comment>
    <comment ref="AD3" authorId="0" shapeId="0" xr:uid="{751EC9FA-DF2D-4AAA-9AB8-53A8C4210659}">
      <text>
        <r>
          <rPr>
            <sz val="10"/>
            <color indexed="81"/>
            <rFont val="Lucida Console"/>
            <family val="3"/>
          </rPr>
          <t xml:space="preserve">     AF ANO</t>
        </r>
      </text>
    </comment>
    <comment ref="AE3" authorId="0" shapeId="0" xr:uid="{3799E6FD-F3D5-466B-AA7E-6CEB6524CD15}">
      <text>
        <r>
          <rPr>
            <sz val="10"/>
            <color indexed="81"/>
            <rFont val="Lucida Console"/>
            <family val="3"/>
          </rPr>
          <t xml:space="preserve">     AF SALDO</t>
        </r>
      </text>
    </comment>
    <comment ref="AF3" authorId="0" shapeId="0" xr:uid="{59AFA091-4CA7-4406-817C-F013C679748E}">
      <text>
        <r>
          <rPr>
            <sz val="10"/>
            <color indexed="81"/>
            <rFont val="Lucida Console"/>
            <family val="3"/>
          </rPr>
          <t xml:space="preserve">     AF QTDE</t>
        </r>
      </text>
    </comment>
    <comment ref="AG3" authorId="0" shapeId="0" xr:uid="{E8065BB1-830C-46A5-B113-D4697F4823B3}">
      <text>
        <r>
          <rPr>
            <sz val="10"/>
            <color indexed="81"/>
            <rFont val="Lucida Console"/>
            <family val="3"/>
          </rPr>
          <t xml:space="preserve">     AF FORN</t>
        </r>
      </text>
    </comment>
    <comment ref="AH3" authorId="0" shapeId="0" xr:uid="{CFA1699A-4602-4B07-AC09-1B1152BA8349}">
      <text>
        <r>
          <rPr>
            <sz val="10"/>
            <color indexed="81"/>
            <rFont val="Lucida Console"/>
            <family val="3"/>
          </rPr>
          <t xml:space="preserve">     AF VENC</t>
        </r>
      </text>
    </comment>
    <comment ref="AI3" authorId="0" shapeId="0" xr:uid="{6BD2A53C-7F39-43FD-A30E-4EB44F389E45}">
      <text>
        <r>
          <rPr>
            <sz val="10"/>
            <color indexed="81"/>
            <rFont val="Lucida Console"/>
            <family val="3"/>
          </rPr>
          <t xml:space="preserve">     PONTO PEDIDO</t>
        </r>
      </text>
    </comment>
    <comment ref="AJ3" authorId="0" shapeId="0" xr:uid="{7206F81E-021B-4BCA-BA44-D3F1F4D05A8F}">
      <text>
        <r>
          <rPr>
            <sz val="10"/>
            <color indexed="81"/>
            <rFont val="Lucida Console"/>
            <family val="3"/>
          </rPr>
          <t xml:space="preserve">     DATA ENTREGA</t>
        </r>
      </text>
    </comment>
    <comment ref="AK3" authorId="0" shapeId="0" xr:uid="{5BCA67D8-9F4D-4C9E-A0D2-9DA9BD51EEED}">
      <text>
        <r>
          <rPr>
            <sz val="10"/>
            <color indexed="81"/>
            <rFont val="Lucida Console"/>
            <family val="3"/>
          </rPr>
          <t xml:space="preserve">     DATA INCLUSÃO</t>
        </r>
      </text>
    </comment>
    <comment ref="AL3" authorId="0" shapeId="0" xr:uid="{5A3E2595-22BB-485B-A61C-1B47AFC1BA04}">
      <text>
        <r>
          <rPr>
            <sz val="10"/>
            <color indexed="81"/>
            <rFont val="Lucida Console"/>
            <family val="3"/>
          </rPr>
          <t xml:space="preserve">     DATA ALTERAÇÃO</t>
        </r>
      </text>
    </comment>
    <comment ref="AM3" authorId="0" shapeId="0" xr:uid="{773CE6C5-1B20-466B-AC75-902D4AC857B2}">
      <text>
        <r>
          <rPr>
            <sz val="10"/>
            <color indexed="81"/>
            <rFont val="Lucida Console"/>
            <family val="3"/>
          </rPr>
          <t xml:space="preserve">     DATA DESATIVAÇÃO</t>
        </r>
      </text>
    </comment>
    <comment ref="AN3" authorId="0" shapeId="0" xr:uid="{B0DE496A-62C1-4BBA-8794-C6A03C499CC6}">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09F351C5-A840-49CA-A681-5AAE92A039A9}">
      <text>
        <r>
          <rPr>
            <sz val="10"/>
            <color indexed="81"/>
            <rFont val="Lucida Console"/>
            <family val="3"/>
          </rPr>
          <t>_x000D_
2278</t>
        </r>
      </text>
    </comment>
    <comment ref="B4" authorId="0" shapeId="0" xr:uid="{E5D61AC0-9A06-4C46-9B83-325920B9517C}">
      <text>
        <r>
          <rPr>
            <sz val="10"/>
            <color indexed="81"/>
            <rFont val="Lucida Console"/>
            <family val="3"/>
          </rPr>
          <t>DESCRIÇÃO DETALHADA_x000D_
LINHA DE PEDREIRO - ROLO COM 100 M</t>
        </r>
      </text>
    </comment>
    <comment ref="W4" authorId="0" shapeId="0" xr:uid="{5D3A26F8-9CD5-4475-ADA4-2FA7F91A177E}">
      <text>
        <r>
          <rPr>
            <sz val="10"/>
            <color indexed="81"/>
            <rFont val="Lucida Console"/>
            <family val="3"/>
          </rPr>
          <t>_x000D_
DM-Construção</t>
        </r>
      </text>
    </comment>
    <comment ref="X4" authorId="0" shapeId="0" xr:uid="{B6C6DA6B-9B42-4BD3-84EA-D9E9D1BE181C}">
      <text>
        <r>
          <rPr>
            <sz val="10"/>
            <color indexed="81"/>
            <rFont val="Lucida Console"/>
            <family val="3"/>
          </rPr>
          <t>_x000D_
FERRAMENTAS MAQ.FERRAMENTAS,ELETR.PECAS E ACESSORI</t>
        </r>
      </text>
    </comment>
    <comment ref="Y4" authorId="0" shapeId="0" xr:uid="{8264D6F5-8EE2-4C1E-A279-0EEC7B28FFC2}">
      <text>
        <r>
          <rPr>
            <sz val="10"/>
            <color indexed="81"/>
            <rFont val="Lucida Console"/>
            <family val="3"/>
          </rPr>
          <t>_x000D_
FERRAMENTAS E UTENSILIOS PARA PEDREIRO</t>
        </r>
      </text>
    </comment>
    <comment ref="AW4" authorId="0" shapeId="0" xr:uid="{00AF3E38-5AD6-4B61-8027-C4249B8358AF}">
      <text>
        <r>
          <rPr>
            <sz val="10"/>
            <color indexed="81"/>
            <rFont val="Lucida Console"/>
            <family val="3"/>
          </rPr>
          <t>Tempo de Estoque (Meses)_x000D_
_x000D_
208,0</t>
        </r>
      </text>
    </comment>
    <comment ref="A5" authorId="0" shapeId="0" xr:uid="{7451931F-4E33-49B3-9874-65F0795C5A23}">
      <text>
        <r>
          <rPr>
            <sz val="10"/>
            <color indexed="81"/>
            <rFont val="Lucida Console"/>
            <family val="3"/>
          </rPr>
          <t>_x000D_
4680</t>
        </r>
      </text>
    </comment>
    <comment ref="B5" authorId="0" shapeId="0" xr:uid="{6E86B25D-E682-4842-91A7-8BC3B25EE1E2}">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 authorId="0" shapeId="0" xr:uid="{217941D3-744A-4044-98E5-1093CAE1C9A1}">
      <text>
        <r>
          <rPr>
            <sz val="10"/>
            <color indexed="81"/>
            <rFont val="Lucida Console"/>
            <family val="3"/>
          </rPr>
          <t>_x000D_
Últ estimativa : 18.000_x000D_
Enviada em     : 09.10.2020_x000D_
Ata - Venc     : 8/20 - 14.01.2021</t>
        </r>
      </text>
    </comment>
    <comment ref="O5" authorId="0" shapeId="0" xr:uid="{403FF15F-C15A-4617-92C0-B0E22C774E50}">
      <text>
        <r>
          <rPr>
            <sz val="10"/>
            <color indexed="81"/>
            <rFont val="Lucida Console"/>
            <family val="3"/>
          </rPr>
          <t>_x000D_
Pertencia a ATA nº 8/20_x000D_
Estimativa de Renovação enviada em 09.10.2020 - Qtd 18.000_x000D_
PP 168/19 lote _x000D_
14.01.20 = ARP da SAÚDE</t>
        </r>
      </text>
    </comment>
    <comment ref="W5" authorId="0" shapeId="0" xr:uid="{9656FA68-9883-45D1-9C9A-63F460B95CD9}">
      <text>
        <r>
          <rPr>
            <sz val="10"/>
            <color indexed="81"/>
            <rFont val="Lucida Console"/>
            <family val="3"/>
          </rPr>
          <t>_x000D_
Administrativo</t>
        </r>
      </text>
    </comment>
    <comment ref="X5" authorId="0" shapeId="0" xr:uid="{45F59664-FD9A-4B93-A7C4-14C5DE8565AD}">
      <text>
        <r>
          <rPr>
            <sz val="10"/>
            <color indexed="81"/>
            <rFont val="Lucida Console"/>
            <family val="3"/>
          </rPr>
          <t>_x000D_
MATERIAIS DE CONSUMO HOSPITALAR</t>
        </r>
      </text>
    </comment>
    <comment ref="Y5" authorId="0" shapeId="0" xr:uid="{633169B2-9BAA-4D75-BBF9-CAD00DBC7DC8}">
      <text>
        <r>
          <rPr>
            <sz val="10"/>
            <color indexed="81"/>
            <rFont val="Lucida Console"/>
            <family val="3"/>
          </rPr>
          <t>_x000D_
MATERIAIS MEDICO-HOSPITALARES</t>
        </r>
      </text>
    </comment>
    <comment ref="AW5" authorId="0" shapeId="0" xr:uid="{87DFE260-418C-4141-BA31-6DC6012FDF8C}">
      <text>
        <r>
          <rPr>
            <sz val="10"/>
            <color indexed="81"/>
            <rFont val="Lucida Console"/>
            <family val="3"/>
          </rPr>
          <t>Tempo de Estoque (Meses)_x000D_
_x000D_
21.196,0</t>
        </r>
      </text>
    </comment>
    <comment ref="A6" authorId="0" shapeId="0" xr:uid="{88206CC0-277E-414B-878A-70F0703AD176}">
      <text>
        <r>
          <rPr>
            <sz val="10"/>
            <color indexed="81"/>
            <rFont val="Lucida Console"/>
            <family val="3"/>
          </rPr>
          <t>_x000D_
24371</t>
        </r>
      </text>
    </comment>
    <comment ref="B6" authorId="0" shapeId="0" xr:uid="{46615D3B-A273-4E26-902B-28838AC9BB37}">
      <text>
        <r>
          <rPr>
            <sz val="10"/>
            <color indexed="81"/>
            <rFont val="Lucida Console"/>
            <family val="3"/>
          </rPr>
          <t>DESCRIÇÃO DETALHADA_x000D_
BLOCO DE CONCRETO - 15 X 20 X 40 CM</t>
        </r>
      </text>
    </comment>
    <comment ref="G6" authorId="0" shapeId="0" xr:uid="{164FB0C6-033E-4B8B-9015-5C4DE3FC4D86}">
      <text>
        <r>
          <rPr>
            <sz val="10"/>
            <color indexed="81"/>
            <rFont val="Lucida Console"/>
            <family val="3"/>
          </rPr>
          <t>_x000D_
Últ estimativa : 35.000_x000D_
Enviada em     : 17.06.2021_x000D_
Ata - Venc     : 224/20 - 01.10.2021</t>
        </r>
      </text>
    </comment>
    <comment ref="W6" authorId="0" shapeId="0" xr:uid="{F308D720-F36C-411D-80E0-D6C7A75EA428}">
      <text>
        <r>
          <rPr>
            <sz val="10"/>
            <color indexed="81"/>
            <rFont val="Lucida Console"/>
            <family val="3"/>
          </rPr>
          <t>_x000D_
DM-Construção</t>
        </r>
      </text>
    </comment>
    <comment ref="X6" authorId="0" shapeId="0" xr:uid="{9820EA0B-6967-46EC-8B24-25F9CAD6F2AB}">
      <text>
        <r>
          <rPr>
            <sz val="10"/>
            <color indexed="81"/>
            <rFont val="Lucida Console"/>
            <family val="3"/>
          </rPr>
          <t>_x000D_
MAT.E EQUIP. P/ CONSTR.CIVIL E CONSERV. DE VIAS PUBL.</t>
        </r>
      </text>
    </comment>
    <comment ref="Y6" authorId="0" shapeId="0" xr:uid="{9A9A845C-2774-48A7-A972-6A6B1E388936}">
      <text>
        <r>
          <rPr>
            <sz val="10"/>
            <color indexed="81"/>
            <rFont val="Lucida Console"/>
            <family val="3"/>
          </rPr>
          <t>_x000D_
BLOCOS, CANALETAS E ELEMENTOS VAZADOS EM CONCRETO</t>
        </r>
      </text>
    </comment>
    <comment ref="AW6" authorId="0" shapeId="0" xr:uid="{C43566F0-3ED2-4530-8023-7C8E4607071A}">
      <text>
        <r>
          <rPr>
            <sz val="10"/>
            <color indexed="81"/>
            <rFont val="Lucida Console"/>
            <family val="3"/>
          </rPr>
          <t>Tempo de Estoque (Meses)_x000D_
_x000D_
19.274,0</t>
        </r>
      </text>
    </comment>
    <comment ref="A7" authorId="0" shapeId="0" xr:uid="{0A029CA4-EC95-4C29-8ED8-7B117F8C8CFD}">
      <text>
        <r>
          <rPr>
            <sz val="10"/>
            <color indexed="81"/>
            <rFont val="Lucida Console"/>
            <family val="3"/>
          </rPr>
          <t>_x000D_
10302</t>
        </r>
      </text>
    </comment>
    <comment ref="B7" authorId="0" shapeId="0" xr:uid="{D05D2D63-2898-4FEB-96FD-66B60924A055}">
      <text>
        <r>
          <rPr>
            <sz val="10"/>
            <color indexed="81"/>
            <rFont val="Lucida Console"/>
            <family val="3"/>
          </rPr>
          <t>DESCRIÇÃO DETALHADA_x000D_
PAPEL P/ REPROGRAFIA 210 X 297 MM - AMARELO GR 75GR</t>
        </r>
      </text>
    </comment>
    <comment ref="G7" authorId="0" shapeId="0" xr:uid="{19FD7D5B-61AD-44B0-BDC0-692E97E830C8}">
      <text>
        <r>
          <rPr>
            <sz val="10"/>
            <color indexed="81"/>
            <rFont val="Lucida Console"/>
            <family val="3"/>
          </rPr>
          <t>_x000D_
Últ estimativa : 3.000_x000D_
Enviada em     : 19.12.2019_x000D_
Ata - Venc     : 143/21 - 20.05.2022</t>
        </r>
      </text>
    </comment>
    <comment ref="O7" authorId="0" shapeId="0" xr:uid="{042F8D72-4E27-4775-860D-EB804E9837E4}">
      <text>
        <r>
          <rPr>
            <sz val="10"/>
            <color indexed="81"/>
            <rFont val="Lucida Console"/>
            <family val="3"/>
          </rPr>
          <t>_x000D_
Pertencia a ATA nº 143/21_x000D_
Estimativa de Renovação enviada em 19.12.2019 - Qtd 3.000_x000D_
PE  61/21 lote _x000D_
30.04.21 = Finalizado. Ata 143/20</t>
        </r>
      </text>
    </comment>
    <comment ref="W7" authorId="0" shapeId="0" xr:uid="{1018BF5B-7170-494A-91AE-6158704C95CF}">
      <text>
        <r>
          <rPr>
            <sz val="10"/>
            <color indexed="81"/>
            <rFont val="Lucida Console"/>
            <family val="3"/>
          </rPr>
          <t>_x000D_
Pedagógico</t>
        </r>
      </text>
    </comment>
    <comment ref="X7" authorId="0" shapeId="0" xr:uid="{A07B4816-BE7F-441F-8868-0CC2D06BD1CF}">
      <text>
        <r>
          <rPr>
            <sz val="10"/>
            <color indexed="81"/>
            <rFont val="Lucida Console"/>
            <family val="3"/>
          </rPr>
          <t>_x000D_
MAQ. E EQUIP. P/ IND. GRAFICA COMP. ACESS. E PAPEI</t>
        </r>
      </text>
    </comment>
    <comment ref="Y7" authorId="0" shapeId="0" xr:uid="{4AE5AA0D-A32C-4700-A06A-96D8F03B4134}">
      <text>
        <r>
          <rPr>
            <sz val="10"/>
            <color indexed="81"/>
            <rFont val="Lucida Console"/>
            <family val="3"/>
          </rPr>
          <t>_x000D_
PAPEIS PARA COPIADORAS EM GERAL</t>
        </r>
      </text>
    </comment>
    <comment ref="AW7" authorId="0" shapeId="0" xr:uid="{AF131110-64EB-4FAC-812F-D14D34FE9AC3}">
      <text>
        <r>
          <rPr>
            <sz val="10"/>
            <color indexed="81"/>
            <rFont val="Lucida Console"/>
            <family val="3"/>
          </rPr>
          <t>Tempo de Estoque (Meses)_x000D_
_x000D_
7.683,0</t>
        </r>
      </text>
    </comment>
    <comment ref="A8" authorId="0" shapeId="0" xr:uid="{9E7397E4-4E31-46C3-AD09-F201E2167668}">
      <text>
        <r>
          <rPr>
            <sz val="10"/>
            <color indexed="81"/>
            <rFont val="Lucida Console"/>
            <family val="3"/>
          </rPr>
          <t>_x000D_
10359</t>
        </r>
      </text>
    </comment>
    <comment ref="B8" authorId="0" shapeId="0" xr:uid="{9F39F542-F4D2-41FB-8D56-9197197C708C}">
      <text>
        <r>
          <rPr>
            <sz val="10"/>
            <color indexed="81"/>
            <rFont val="Lucida Console"/>
            <family val="3"/>
          </rPr>
          <t xml:space="preserve">DESCRIÇÃO DETALHADA_x000D_
LEITE EM PO INTEGRAL INSTANTANEO ENRIQUECIDO </t>
        </r>
      </text>
    </comment>
    <comment ref="G8" authorId="0" shapeId="0" xr:uid="{FCA733AE-DFFC-46A7-836E-0EB644D03102}">
      <text>
        <r>
          <rPr>
            <sz val="10"/>
            <color indexed="81"/>
            <rFont val="Lucida Console"/>
            <family val="3"/>
          </rPr>
          <t>_x000D_
Últ estimativa : 3.000_x000D_
Enviada em     : 24.11.2020_x000D_
Ata - Venc     : 81/21 - 17.03.2022</t>
        </r>
      </text>
    </comment>
    <comment ref="O8" authorId="0" shapeId="0" xr:uid="{FC7FE8CE-D80F-42A8-BA11-AEF76AF88EE3}">
      <text>
        <r>
          <rPr>
            <sz val="10"/>
            <color indexed="81"/>
            <rFont val="Lucida Console"/>
            <family val="3"/>
          </rPr>
          <t>_x000D_
Pertencia a ATA nº 81/21_x000D_
Estimativa de Renovação enviada em 24.11.2020 - Qtd 3.000_x000D_
PE 250/20 lote 1_x000D_
26.01.21 = Finalizado</t>
        </r>
      </text>
    </comment>
    <comment ref="W8" authorId="0" shapeId="0" xr:uid="{4711BD06-376E-4AFD-B936-B5E0BE9B278C}">
      <text>
        <r>
          <rPr>
            <sz val="10"/>
            <color indexed="81"/>
            <rFont val="Lucida Console"/>
            <family val="3"/>
          </rPr>
          <t>_x000D_
Administrativo</t>
        </r>
      </text>
    </comment>
    <comment ref="X8" authorId="0" shapeId="0" xr:uid="{A0001BC8-1F67-411A-9DE6-03C0FF4C0615}">
      <text>
        <r>
          <rPr>
            <sz val="10"/>
            <color indexed="81"/>
            <rFont val="Lucida Console"/>
            <family val="3"/>
          </rPr>
          <t>_x000D_
GENEROS ALIMENTICIOS E BEBIDAS</t>
        </r>
      </text>
    </comment>
    <comment ref="Y8" authorId="0" shapeId="0" xr:uid="{D1F9950E-33D7-4DA1-844C-A1580858131F}">
      <text>
        <r>
          <rPr>
            <sz val="10"/>
            <color indexed="81"/>
            <rFont val="Lucida Console"/>
            <family val="3"/>
          </rPr>
          <t>_x000D_
LEITES</t>
        </r>
      </text>
    </comment>
    <comment ref="AW8" authorId="0" shapeId="0" xr:uid="{2CD680E3-E3D7-458E-B14F-49D33359ECB1}">
      <text>
        <r>
          <rPr>
            <sz val="10"/>
            <color indexed="81"/>
            <rFont val="Lucida Console"/>
            <family val="3"/>
          </rPr>
          <t>Tempo de Estoque (Meses)_x000D_
_x000D_
267,0</t>
        </r>
      </text>
    </comment>
    <comment ref="A9" authorId="0" shapeId="0" xr:uid="{3D38BEA2-B15A-4584-8BE8-40561DE782C2}">
      <text>
        <r>
          <rPr>
            <sz val="10"/>
            <color indexed="81"/>
            <rFont val="Lucida Console"/>
            <family val="3"/>
          </rPr>
          <t>_x000D_
10392</t>
        </r>
      </text>
    </comment>
    <comment ref="B9" authorId="0" shapeId="0" xr:uid="{60D0C946-9A6E-4A6F-8643-3E99D0A88C41}">
      <text>
        <r>
          <rPr>
            <sz val="10"/>
            <color indexed="81"/>
            <rFont val="Lucida Console"/>
            <family val="3"/>
          </rPr>
          <t>DESCRIÇÃO DETALHADA_x000D_
CANETA MARCA TEXTO - AMARELA</t>
        </r>
      </text>
    </comment>
    <comment ref="G9" authorId="0" shapeId="0" xr:uid="{55F7F1F1-8193-41ED-9E1B-49A95765DA2B}">
      <text>
        <r>
          <rPr>
            <sz val="10"/>
            <color indexed="81"/>
            <rFont val="Lucida Console"/>
            <family val="3"/>
          </rPr>
          <t>_x000D_
Últ estimativa : 5.000_x000D_
Enviada em     : 02.03.2020_x000D_
Ata - Venc     : 211/20 - 21.09.2021</t>
        </r>
      </text>
    </comment>
    <comment ref="O9" authorId="0" shapeId="0" xr:uid="{381C89F6-FBFB-4CD7-877E-175C491A2C86}">
      <text>
        <r>
          <rPr>
            <sz val="10"/>
            <color indexed="81"/>
            <rFont val="Lucida Console"/>
            <family val="3"/>
          </rPr>
          <t>_x000D_
Pertencia a ATA nº 211/20_x000D_
Estimativa de Renovação enviada em 02.03.2020 - Qtd 5.000_x000D_
PE 127/20 lote _x000D_
10.08.20 = Finalizado</t>
        </r>
      </text>
    </comment>
    <comment ref="W9" authorId="0" shapeId="0" xr:uid="{474F6CD4-46E2-489C-96B6-BC0E529C0BE2}">
      <text>
        <r>
          <rPr>
            <sz val="10"/>
            <color indexed="81"/>
            <rFont val="Lucida Console"/>
            <family val="3"/>
          </rPr>
          <t>_x000D_
Pedagógico</t>
        </r>
      </text>
    </comment>
    <comment ref="X9" authorId="0" shapeId="0" xr:uid="{87E736E7-37D7-4108-B904-4AEE7D940001}">
      <text>
        <r>
          <rPr>
            <sz val="10"/>
            <color indexed="81"/>
            <rFont val="Lucida Console"/>
            <family val="3"/>
          </rPr>
          <t>_x000D_
MAQ., EQUIP., COMP., ACES., MAT. PARA ESCRIT.E ESCOLAR</t>
        </r>
      </text>
    </comment>
    <comment ref="Y9" authorId="0" shapeId="0" xr:uid="{1ED64DC0-DA2E-4D70-9891-5E40AD319903}">
      <text>
        <r>
          <rPr>
            <sz val="10"/>
            <color indexed="81"/>
            <rFont val="Lucida Console"/>
            <family val="3"/>
          </rPr>
          <t>_x000D_
CANETAS</t>
        </r>
      </text>
    </comment>
    <comment ref="AW9" authorId="0" shapeId="0" xr:uid="{5978E2C0-0B95-47A2-A902-1A9E40D6EBAE}">
      <text>
        <r>
          <rPr>
            <sz val="10"/>
            <color indexed="81"/>
            <rFont val="Lucida Console"/>
            <family val="3"/>
          </rPr>
          <t>Tempo de Estoque (Meses)_x000D_
_x000D_
4.300,0</t>
        </r>
      </text>
    </comment>
    <comment ref="A10" authorId="0" shapeId="0" xr:uid="{2665948C-4F30-4FE1-AC41-A29AB9CBAE89}">
      <text>
        <r>
          <rPr>
            <sz val="10"/>
            <color indexed="81"/>
            <rFont val="Lucida Console"/>
            <family val="3"/>
          </rPr>
          <t>_x000D_
10412</t>
        </r>
      </text>
    </comment>
    <comment ref="B10" authorId="0" shapeId="0" xr:uid="{653DEB5F-3C58-4B1E-8897-52F2AD3F7EBD}">
      <text>
        <r>
          <rPr>
            <sz val="10"/>
            <color indexed="81"/>
            <rFont val="Lucida Console"/>
            <family val="3"/>
          </rPr>
          <t xml:space="preserve">DESCRIÇÃO DETALHADA_x000D_
MARGARINA VEGETAL COM SAL -  LIPIDEOS TOTAIS: MINIMO 75% E MAXIMO 85% </t>
        </r>
      </text>
    </comment>
    <comment ref="G10" authorId="0" shapeId="0" xr:uid="{6353EA00-C9B7-4B2E-A41F-F7EFF9F34FE3}">
      <text>
        <r>
          <rPr>
            <sz val="10"/>
            <color indexed="81"/>
            <rFont val="Lucida Console"/>
            <family val="3"/>
          </rPr>
          <t>_x000D_
Últ estimativa : 1.500_x000D_
Enviada em     : 04.10.2019_x000D_
Ata - Venc     : 137/21 - 12.05.2022</t>
        </r>
      </text>
    </comment>
    <comment ref="W10" authorId="0" shapeId="0" xr:uid="{3F749FBC-9815-48C1-B320-59DBAC988DA3}">
      <text>
        <r>
          <rPr>
            <sz val="10"/>
            <color indexed="81"/>
            <rFont val="Lucida Console"/>
            <family val="3"/>
          </rPr>
          <t>_x000D_
Administrativo</t>
        </r>
      </text>
    </comment>
    <comment ref="X10" authorId="0" shapeId="0" xr:uid="{2E16AA92-7A90-4FB8-A267-94C1B9D85E5A}">
      <text>
        <r>
          <rPr>
            <sz val="10"/>
            <color indexed="81"/>
            <rFont val="Lucida Console"/>
            <family val="3"/>
          </rPr>
          <t>_x000D_
GENEROS ALIMENTICIOS E BEBIDAS</t>
        </r>
      </text>
    </comment>
    <comment ref="Y10" authorId="0" shapeId="0" xr:uid="{6B6CBDC5-D0B2-49B7-B6D1-2D9AA046299F}">
      <text>
        <r>
          <rPr>
            <sz val="10"/>
            <color indexed="81"/>
            <rFont val="Lucida Console"/>
            <family val="3"/>
          </rPr>
          <t>_x000D_
GORDURAS E DERIVADOS</t>
        </r>
      </text>
    </comment>
    <comment ref="AC10" authorId="0" shapeId="0" xr:uid="{9D74A527-E7D5-46D6-82E5-E77C0BF58174}">
      <text>
        <r>
          <rPr>
            <sz val="10"/>
            <color indexed="81"/>
            <rFont val="Lucida Console"/>
            <family val="3"/>
          </rPr>
          <t>_x000D_
AF 12.177/23 | Vc 09.10.2023 | Saldo    300 | NUTRICIONALE COMERCIO DE ALIMENTOS LTDA ( 29315 )</t>
        </r>
      </text>
    </comment>
    <comment ref="AG10" authorId="0" shapeId="0" xr:uid="{B15BCD9B-9984-48B7-89A0-2243E8EE01BF}">
      <text>
        <r>
          <rPr>
            <sz val="10"/>
            <color indexed="81"/>
            <rFont val="Lucida Console"/>
            <family val="3"/>
          </rPr>
          <t>_x000D_
AF 12.177/23 | Vc 09.10.2023 | Saldo    300 | NUTRICIONALE COMERCIO DE ALIMENTOS LTDA ( 29315 )</t>
        </r>
      </text>
    </comment>
    <comment ref="AW10" authorId="0" shapeId="0" xr:uid="{09076D7E-4307-46C1-A812-19C6B13DBB10}">
      <text>
        <r>
          <rPr>
            <sz val="10"/>
            <color indexed="81"/>
            <rFont val="Lucida Console"/>
            <family val="3"/>
          </rPr>
          <t>Tempo de Estoque (Meses)_x000D_
_x000D_
284,0</t>
        </r>
      </text>
    </comment>
    <comment ref="A11" authorId="0" shapeId="0" xr:uid="{E214B3E1-255C-464A-8362-47BC8C241440}">
      <text>
        <r>
          <rPr>
            <sz val="10"/>
            <color indexed="81"/>
            <rFont val="Lucida Console"/>
            <family val="3"/>
          </rPr>
          <t>_x000D_
10547</t>
        </r>
      </text>
    </comment>
    <comment ref="B11" authorId="0" shapeId="0" xr:uid="{64091618-3FAB-481B-BDFC-0A99606D06FF}">
      <text>
        <r>
          <rPr>
            <sz val="10"/>
            <color indexed="81"/>
            <rFont val="Lucida Console"/>
            <family val="3"/>
          </rPr>
          <t>DESCRIÇÃO DETALHADA_x000D_
FITA ADESIVA CREPADA  - 19 MM X 50 M, VARIACAO DE +/- 03MM</t>
        </r>
      </text>
    </comment>
    <comment ref="G11" authorId="0" shapeId="0" xr:uid="{19D3E7F6-BD95-4411-B2DA-7BCFDBF5D87C}">
      <text>
        <r>
          <rPr>
            <sz val="10"/>
            <color indexed="81"/>
            <rFont val="Lucida Console"/>
            <family val="3"/>
          </rPr>
          <t>_x000D_
Últ estimativa : 5.000_x000D_
Enviada em     : 02.03.2020_x000D_
Ata - Venc     : 211/20 - 21.09.2021</t>
        </r>
      </text>
    </comment>
    <comment ref="O11" authorId="0" shapeId="0" xr:uid="{EAB778FB-CDD5-4302-8108-4A435CD982EC}">
      <text>
        <r>
          <rPr>
            <sz val="10"/>
            <color indexed="81"/>
            <rFont val="Lucida Console"/>
            <family val="3"/>
          </rPr>
          <t xml:space="preserve">_x000D_
Pertencia a ATA nº 211/20_x000D_
Estimativa de Renovação enviada em 02.03.2020 - Qtd 5.000_x000D_
</t>
        </r>
      </text>
    </comment>
    <comment ref="W11" authorId="0" shapeId="0" xr:uid="{CF99D756-EBCA-4A5B-A249-3E6A3EB34A2C}">
      <text>
        <r>
          <rPr>
            <sz val="10"/>
            <color indexed="81"/>
            <rFont val="Lucida Console"/>
            <family val="3"/>
          </rPr>
          <t>_x000D_
Pedagógico</t>
        </r>
      </text>
    </comment>
    <comment ref="X11" authorId="0" shapeId="0" xr:uid="{5D6106F2-96DE-40E2-8682-CC799DABFD2F}">
      <text>
        <r>
          <rPr>
            <sz val="10"/>
            <color indexed="81"/>
            <rFont val="Lucida Console"/>
            <family val="3"/>
          </rPr>
          <t>_x000D_
MAQ., EQUIP., COMP., ACES., MAT. PARA ESCRIT.E ESCOLAR</t>
        </r>
      </text>
    </comment>
    <comment ref="Y11" authorId="0" shapeId="0" xr:uid="{9E3CCF52-E205-477B-A56A-04B34EC250B1}">
      <text>
        <r>
          <rPr>
            <sz val="10"/>
            <color indexed="81"/>
            <rFont val="Lucida Console"/>
            <family val="3"/>
          </rPr>
          <t>_x000D_
ETIQUETA COLAS E FITAS ADESIVAS</t>
        </r>
      </text>
    </comment>
    <comment ref="AW11" authorId="0" shapeId="0" xr:uid="{C4AE658D-559D-4CB4-BCB4-35C8B41F2202}">
      <text>
        <r>
          <rPr>
            <sz val="10"/>
            <color indexed="81"/>
            <rFont val="Lucida Console"/>
            <family val="3"/>
          </rPr>
          <t>Tempo de Estoque (Meses)_x000D_
_x000D_
7.900,0</t>
        </r>
      </text>
    </comment>
    <comment ref="A12" authorId="0" shapeId="0" xr:uid="{22E9FEC5-FB23-4F44-9F8C-184BF3EF67E2}">
      <text>
        <r>
          <rPr>
            <sz val="10"/>
            <color indexed="81"/>
            <rFont val="Lucida Console"/>
            <family val="3"/>
          </rPr>
          <t>_x000D_
10719</t>
        </r>
      </text>
    </comment>
    <comment ref="B12" authorId="0" shapeId="0" xr:uid="{EED57602-191A-48BB-B131-9448B37D8AFD}">
      <text>
        <r>
          <rPr>
            <sz val="10"/>
            <color indexed="81"/>
            <rFont val="Lucida Console"/>
            <family val="3"/>
          </rPr>
          <t>DESCRIÇÃO DETALHADA_x000D_
CAFE TORRADO E MOIDO - PT C/ 500 G - EMBALAGEM TIJOLINHO</t>
        </r>
      </text>
    </comment>
    <comment ref="G12" authorId="0" shapeId="0" xr:uid="{A8BEB06E-0673-4852-B51B-3651E51E6BF9}">
      <text>
        <r>
          <rPr>
            <sz val="10"/>
            <color indexed="81"/>
            <rFont val="Lucida Console"/>
            <family val="3"/>
          </rPr>
          <t>_x000D_
Últ estimativa : 60.000_x000D_
Enviada em     : 04.12.2020_x000D_
Ata - Venc     : 85/21 - 23.03.2022</t>
        </r>
      </text>
    </comment>
    <comment ref="W12" authorId="0" shapeId="0" xr:uid="{6234F165-1DC1-420F-A15D-0FBD7B7D9651}">
      <text>
        <r>
          <rPr>
            <sz val="10"/>
            <color indexed="81"/>
            <rFont val="Lucida Console"/>
            <family val="3"/>
          </rPr>
          <t>_x000D_
Administrativo</t>
        </r>
      </text>
    </comment>
    <comment ref="X12" authorId="0" shapeId="0" xr:uid="{24EE5F88-9D9A-446F-AEFA-B4B8E340BEB8}">
      <text>
        <r>
          <rPr>
            <sz val="10"/>
            <color indexed="81"/>
            <rFont val="Lucida Console"/>
            <family val="3"/>
          </rPr>
          <t>_x000D_
GENEROS ALIMENTICIOS E BEBIDAS</t>
        </r>
      </text>
    </comment>
    <comment ref="Y12" authorId="0" shapeId="0" xr:uid="{AF08C74E-7E69-4358-AF85-9CDD3F138422}">
      <text>
        <r>
          <rPr>
            <sz val="10"/>
            <color indexed="81"/>
            <rFont val="Lucida Console"/>
            <family val="3"/>
          </rPr>
          <t>_x000D_
CONCENTRADOS</t>
        </r>
      </text>
    </comment>
    <comment ref="AC12" authorId="0" shapeId="0" xr:uid="{56C21211-A307-4A1A-AD95-D52B7F2A90DC}">
      <text>
        <r>
          <rPr>
            <sz val="10"/>
            <color indexed="81"/>
            <rFont val="Lucida Console"/>
            <family val="3"/>
          </rPr>
          <t>_x000D_
AF 12.171/23 | Vc 09.10.2023 | Saldo  5.331 | FINO SABOR INDUSTRIA E COMERCIO LTDA ( 20351 )</t>
        </r>
      </text>
    </comment>
    <comment ref="AG12" authorId="0" shapeId="0" xr:uid="{8EF79452-2CC9-41AF-8697-D2B17FF0D3E6}">
      <text>
        <r>
          <rPr>
            <sz val="10"/>
            <color indexed="81"/>
            <rFont val="Lucida Console"/>
            <family val="3"/>
          </rPr>
          <t>_x000D_
AF 12.171/23 | Vc 09.10.2023 | Saldo  5.331 | FINO SABOR INDUSTRIA E COMERCIO LTDA ( 20351 )</t>
        </r>
      </text>
    </comment>
    <comment ref="AW12" authorId="0" shapeId="0" xr:uid="{BCFA82F0-7EE8-41B0-A5BD-F054C5B83E14}">
      <text>
        <r>
          <rPr>
            <sz val="10"/>
            <color indexed="81"/>
            <rFont val="Lucida Console"/>
            <family val="3"/>
          </rPr>
          <t>Tempo de Estoque (Meses)_x000D_
_x000D_
8.315,0</t>
        </r>
      </text>
    </comment>
    <comment ref="A13" authorId="0" shapeId="0" xr:uid="{0F32C5C6-B12C-45E0-88E2-0246766DC7D3}">
      <text>
        <r>
          <rPr>
            <sz val="10"/>
            <color indexed="81"/>
            <rFont val="Lucida Console"/>
            <family val="3"/>
          </rPr>
          <t>_x000D_
10867</t>
        </r>
      </text>
    </comment>
    <comment ref="B13" authorId="0" shapeId="0" xr:uid="{34C69980-A455-423E-8816-2B02D243BD8F}">
      <text>
        <r>
          <rPr>
            <sz val="10"/>
            <color indexed="81"/>
            <rFont val="Lucida Console"/>
            <family val="3"/>
          </rPr>
          <t>DESCRIÇÃO DETALHADA_x000D_
ACUCAR REFINADO AMORFO/MICROCRISTALINO PT C/ 1KG</t>
        </r>
      </text>
    </comment>
    <comment ref="G13" authorId="0" shapeId="0" xr:uid="{C942D4AE-0DD1-43FD-94A1-3874D1B9DC06}">
      <text>
        <r>
          <rPr>
            <sz val="10"/>
            <color indexed="81"/>
            <rFont val="Lucida Console"/>
            <family val="3"/>
          </rPr>
          <t>_x000D_
Últ estimativa : 35.000_x000D_
Enviada em     : 11.11.2020_x000D_
Ata - Venc     : 16/21 - 19.01.2022</t>
        </r>
      </text>
    </comment>
    <comment ref="W13" authorId="0" shapeId="0" xr:uid="{9BC68DE7-D3B0-4E47-8322-FE25630510CB}">
      <text>
        <r>
          <rPr>
            <sz val="10"/>
            <color indexed="81"/>
            <rFont val="Lucida Console"/>
            <family val="3"/>
          </rPr>
          <t>_x000D_
Administrativo</t>
        </r>
      </text>
    </comment>
    <comment ref="X13" authorId="0" shapeId="0" xr:uid="{08AC43E6-3B46-4FE7-A4FA-CD9B17B2FE57}">
      <text>
        <r>
          <rPr>
            <sz val="10"/>
            <color indexed="81"/>
            <rFont val="Lucida Console"/>
            <family val="3"/>
          </rPr>
          <t>_x000D_
GENEROS ALIMENTICIOS E BEBIDAS</t>
        </r>
      </text>
    </comment>
    <comment ref="Y13" authorId="0" shapeId="0" xr:uid="{E114EEBD-24D9-4935-8590-6147A51F0504}">
      <text>
        <r>
          <rPr>
            <sz val="10"/>
            <color indexed="81"/>
            <rFont val="Lucida Console"/>
            <family val="3"/>
          </rPr>
          <t>_x000D_
ACUCARES</t>
        </r>
      </text>
    </comment>
    <comment ref="AW13" authorId="0" shapeId="0" xr:uid="{0767829F-9D6E-4745-BADB-829E641CF564}">
      <text>
        <r>
          <rPr>
            <sz val="10"/>
            <color indexed="81"/>
            <rFont val="Lucida Console"/>
            <family val="3"/>
          </rPr>
          <t>Tempo de Estoque (Meses)_x000D_
_x000D_
12.771,0</t>
        </r>
      </text>
    </comment>
    <comment ref="A14" authorId="0" shapeId="0" xr:uid="{589E37F4-61BC-434B-B4B7-4EBBAB4883F1}">
      <text>
        <r>
          <rPr>
            <sz val="10"/>
            <color indexed="81"/>
            <rFont val="Lucida Console"/>
            <family val="3"/>
          </rPr>
          <t>_x000D_
11072</t>
        </r>
      </text>
    </comment>
    <comment ref="B14" authorId="0" shapeId="0" xr:uid="{2953FF2E-87DA-4D18-9944-9E88985466C1}">
      <text>
        <r>
          <rPr>
            <sz val="10"/>
            <color indexed="81"/>
            <rFont val="Lucida Console"/>
            <family val="3"/>
          </rPr>
          <t>DESCRIÇÃO DETALHADA_x000D_
EXTRATOR DE GRAMPOS - TIPO ESPATULA</t>
        </r>
      </text>
    </comment>
    <comment ref="G14" authorId="0" shapeId="0" xr:uid="{A5138FB7-1CE9-4CEA-A23F-F05387D12D96}">
      <text>
        <r>
          <rPr>
            <sz val="10"/>
            <color indexed="81"/>
            <rFont val="Lucida Console"/>
            <family val="3"/>
          </rPr>
          <t>_x000D_
Últ estimativa : 500_x000D_
Enviada em     : 02.03.2020_x000D_
Ata - Venc     : 211/20 - 21.09.2021</t>
        </r>
      </text>
    </comment>
    <comment ref="O14" authorId="0" shapeId="0" xr:uid="{CF4EFB93-3E39-4C67-9F21-D94D597F47D7}">
      <text>
        <r>
          <rPr>
            <sz val="10"/>
            <color indexed="81"/>
            <rFont val="Lucida Console"/>
            <family val="3"/>
          </rPr>
          <t xml:space="preserve">_x000D_
Pertencia a ATA nº 211/20_x000D_
Estimativa de Renovação enviada em 02.03.2020 - Qtd 500_x000D_
</t>
        </r>
      </text>
    </comment>
    <comment ref="W14" authorId="0" shapeId="0" xr:uid="{03CE5DEC-0133-428F-BB21-A0A6C87D4AFC}">
      <text>
        <r>
          <rPr>
            <sz val="10"/>
            <color indexed="81"/>
            <rFont val="Lucida Console"/>
            <family val="3"/>
          </rPr>
          <t>_x000D_
Administrativo</t>
        </r>
      </text>
    </comment>
    <comment ref="X14" authorId="0" shapeId="0" xr:uid="{8000602C-5C70-4AA0-BCA9-049798EFE6DE}">
      <text>
        <r>
          <rPr>
            <sz val="10"/>
            <color indexed="81"/>
            <rFont val="Lucida Console"/>
            <family val="3"/>
          </rPr>
          <t>_x000D_
MAQ., EQUIP., COMP., ACES., MAT. PARA ESCRIT.E ESCOLAR</t>
        </r>
      </text>
    </comment>
    <comment ref="Y14" authorId="0" shapeId="0" xr:uid="{360A2DBD-0EE1-4500-8919-B733FA6C62A9}">
      <text>
        <r>
          <rPr>
            <sz val="10"/>
            <color indexed="81"/>
            <rFont val="Lucida Console"/>
            <family val="3"/>
          </rPr>
          <t>_x000D_
FURAD.GRAMP.COLCHETE,GRAMPOS,CLIPS,ELAST.BARB.FIT.</t>
        </r>
      </text>
    </comment>
    <comment ref="AW14" authorId="0" shapeId="0" xr:uid="{CF5A0070-5D3D-437F-AE05-9F6AC5D2C1F3}">
      <text>
        <r>
          <rPr>
            <sz val="10"/>
            <color indexed="81"/>
            <rFont val="Lucida Console"/>
            <family val="3"/>
          </rPr>
          <t>Tempo de Estoque (Meses)_x000D_
_x000D_
314,0</t>
        </r>
      </text>
    </comment>
    <comment ref="A15" authorId="0" shapeId="0" xr:uid="{2222C689-CF8B-4679-A32E-019D9ECF4287}">
      <text>
        <r>
          <rPr>
            <sz val="10"/>
            <color indexed="81"/>
            <rFont val="Lucida Console"/>
            <family val="3"/>
          </rPr>
          <t>_x000D_
11109</t>
        </r>
      </text>
    </comment>
    <comment ref="B15" authorId="0" shapeId="0" xr:uid="{98AC8D4D-08D0-4E88-88BE-B7C4E04221BA}">
      <text>
        <r>
          <rPr>
            <sz val="10"/>
            <color indexed="81"/>
            <rFont val="Lucida Console"/>
            <family val="3"/>
          </rPr>
          <t>DESCRIÇÃO DETALHADA_x000D_
CLIPS 30 MM DE COMPRIMENTO - CX C/ 100 UN</t>
        </r>
      </text>
    </comment>
    <comment ref="G15" authorId="0" shapeId="0" xr:uid="{56DB2354-9318-4E48-94F1-C4806149C56B}">
      <text>
        <r>
          <rPr>
            <sz val="10"/>
            <color indexed="81"/>
            <rFont val="Lucida Console"/>
            <family val="3"/>
          </rPr>
          <t>_x000D_
Últ estimativa : 1.000_x000D_
Enviada em     : 02.03.2020_x000D_
Ata - Venc     : 211/20 - 21.09.2021</t>
        </r>
      </text>
    </comment>
    <comment ref="O15" authorId="0" shapeId="0" xr:uid="{E28D6492-A503-49EB-A138-569FE6AD4705}">
      <text>
        <r>
          <rPr>
            <sz val="10"/>
            <color indexed="81"/>
            <rFont val="Lucida Console"/>
            <family val="3"/>
          </rPr>
          <t xml:space="preserve">_x000D_
Pertencia a ATA nº 211/20_x000D_
Estimativa de Renovação enviada em 02.03.2020 - Qtd 1.000_x000D_
</t>
        </r>
      </text>
    </comment>
    <comment ref="W15" authorId="0" shapeId="0" xr:uid="{FF0874BE-0A3D-4ED1-A309-E65A0C52428C}">
      <text>
        <r>
          <rPr>
            <sz val="10"/>
            <color indexed="81"/>
            <rFont val="Lucida Console"/>
            <family val="3"/>
          </rPr>
          <t>_x000D_
Administrativo</t>
        </r>
      </text>
    </comment>
    <comment ref="X15" authorId="0" shapeId="0" xr:uid="{AEFDF214-25C6-462D-9F03-164306B33A18}">
      <text>
        <r>
          <rPr>
            <sz val="10"/>
            <color indexed="81"/>
            <rFont val="Lucida Console"/>
            <family val="3"/>
          </rPr>
          <t>_x000D_
MAQ., EQUIP., COMP., ACES., MAT. PARA ESCRIT.E ESCOLAR</t>
        </r>
      </text>
    </comment>
    <comment ref="Y15" authorId="0" shapeId="0" xr:uid="{4695B1C9-D905-42DF-A9B6-2B94BF0369A2}">
      <text>
        <r>
          <rPr>
            <sz val="10"/>
            <color indexed="81"/>
            <rFont val="Lucida Console"/>
            <family val="3"/>
          </rPr>
          <t>_x000D_
FURAD.GRAMP.COLCHETE,GRAMPOS,CLIPS,ELAST.BARB.FIT.</t>
        </r>
      </text>
    </comment>
    <comment ref="AW15" authorId="0" shapeId="0" xr:uid="{D3387CFE-2D74-4A98-B280-6007D82D2B66}">
      <text>
        <r>
          <rPr>
            <sz val="10"/>
            <color indexed="81"/>
            <rFont val="Lucida Console"/>
            <family val="3"/>
          </rPr>
          <t>Tempo de Estoque (Meses)_x000D_
_x000D_
600,0</t>
        </r>
      </text>
    </comment>
    <comment ref="A16" authorId="0" shapeId="0" xr:uid="{F7292999-99E7-4A3D-A262-E066CE094DEB}">
      <text>
        <r>
          <rPr>
            <sz val="10"/>
            <color indexed="81"/>
            <rFont val="Lucida Console"/>
            <family val="3"/>
          </rPr>
          <t>_x000D_
11116</t>
        </r>
      </text>
    </comment>
    <comment ref="B16" authorId="0" shapeId="0" xr:uid="{08861AFF-E303-4CD9-B9D7-3C361765E1C6}">
      <text>
        <r>
          <rPr>
            <sz val="10"/>
            <color indexed="81"/>
            <rFont val="Lucida Console"/>
            <family val="3"/>
          </rPr>
          <t>DESCRIÇÃO DETALHADA_x000D_
GRAMPO P/ PAPEL N°1 TIPO TRANCADO - CX COM 12 UNID</t>
        </r>
      </text>
    </comment>
    <comment ref="G16" authorId="0" shapeId="0" xr:uid="{9AB4F53B-A93E-4F5A-BB7A-38C9BF19C912}">
      <text>
        <r>
          <rPr>
            <sz val="10"/>
            <color indexed="81"/>
            <rFont val="Lucida Console"/>
            <family val="3"/>
          </rPr>
          <t xml:space="preserve">_x000D_
Últ estimativa : 0_x000D_
Enviada em     : 02.03.2020_x000D_
Ata - Venc     : /-2000 - </t>
        </r>
      </text>
    </comment>
    <comment ref="O16" authorId="0" shapeId="0" xr:uid="{DA63A6FF-35B7-44FC-BCEB-00E1981C3C1B}">
      <text>
        <r>
          <rPr>
            <sz val="10"/>
            <color indexed="81"/>
            <rFont val="Lucida Console"/>
            <family val="3"/>
          </rPr>
          <t>_x000D_
Ata anterior não identificada.</t>
        </r>
      </text>
    </comment>
    <comment ref="W16" authorId="0" shapeId="0" xr:uid="{003BEA2D-954C-47D5-8104-5E5FD9D8594D}">
      <text>
        <r>
          <rPr>
            <sz val="10"/>
            <color indexed="81"/>
            <rFont val="Lucida Console"/>
            <family val="3"/>
          </rPr>
          <t>_x000D_
Administrativo</t>
        </r>
      </text>
    </comment>
    <comment ref="X16" authorId="0" shapeId="0" xr:uid="{38ABD6C1-C745-46C5-BFD1-4C86A90CEBE2}">
      <text>
        <r>
          <rPr>
            <sz val="10"/>
            <color indexed="81"/>
            <rFont val="Lucida Console"/>
            <family val="3"/>
          </rPr>
          <t>_x000D_
MAQ., EQUIP., COMP., ACES., MAT. PARA ESCRIT.E ESCOLAR</t>
        </r>
      </text>
    </comment>
    <comment ref="Y16" authorId="0" shapeId="0" xr:uid="{586823FC-3BEA-49AE-9563-09941B2E64C9}">
      <text>
        <r>
          <rPr>
            <sz val="10"/>
            <color indexed="81"/>
            <rFont val="Lucida Console"/>
            <family val="3"/>
          </rPr>
          <t>_x000D_
FURAD.GRAMP.COLCHETE,GRAMPOS,CLIPS,ELAST.BARB.FIT.</t>
        </r>
      </text>
    </comment>
    <comment ref="AW16" authorId="0" shapeId="0" xr:uid="{D03014A1-AE07-4B28-BEE2-90ACE7A8EA06}">
      <text>
        <r>
          <rPr>
            <sz val="10"/>
            <color indexed="81"/>
            <rFont val="Lucida Console"/>
            <family val="3"/>
          </rPr>
          <t>Tempo de Estoque (Meses)_x000D_
_x000D_
1.315,0</t>
        </r>
      </text>
    </comment>
    <comment ref="A17" authorId="0" shapeId="0" xr:uid="{7068104D-8AE0-40A2-AC3D-2CF43F281657}">
      <text>
        <r>
          <rPr>
            <sz val="10"/>
            <color indexed="81"/>
            <rFont val="Lucida Console"/>
            <family val="3"/>
          </rPr>
          <t>_x000D_
11264</t>
        </r>
      </text>
    </comment>
    <comment ref="B17" authorId="0" shapeId="0" xr:uid="{ABF17986-8B52-4339-8CBC-CBEBC0D47DED}">
      <text>
        <r>
          <rPr>
            <sz val="10"/>
            <color indexed="81"/>
            <rFont val="Lucida Console"/>
            <family val="3"/>
          </rPr>
          <t>DESCRIÇÃO DETALHADA_x000D_
PERFURADOR P/ PAPEL - 2 FUROS - MEDIO</t>
        </r>
      </text>
    </comment>
    <comment ref="W17" authorId="0" shapeId="0" xr:uid="{F20E4A62-918F-46A5-AAC7-800EDDEA1C35}">
      <text>
        <r>
          <rPr>
            <sz val="10"/>
            <color indexed="81"/>
            <rFont val="Lucida Console"/>
            <family val="3"/>
          </rPr>
          <t>_x000D_
Administrativo</t>
        </r>
      </text>
    </comment>
    <comment ref="X17" authorId="0" shapeId="0" xr:uid="{8193A730-A109-4E7D-86FE-D6219D248D56}">
      <text>
        <r>
          <rPr>
            <sz val="10"/>
            <color indexed="81"/>
            <rFont val="Lucida Console"/>
            <family val="3"/>
          </rPr>
          <t>_x000D_
MAQ., EQUIP., COMP., ACES., MAT. PARA ESCRIT.E ESCOLAR</t>
        </r>
      </text>
    </comment>
    <comment ref="Y17" authorId="0" shapeId="0" xr:uid="{3267935E-362C-4D21-82EF-3E1B351A152C}">
      <text>
        <r>
          <rPr>
            <sz val="10"/>
            <color indexed="81"/>
            <rFont val="Lucida Console"/>
            <family val="3"/>
          </rPr>
          <t>_x000D_
FURAD.GRAMP.COLCHETE,GRAMPOS,CLIPS,ELAST.BARB.FIT.</t>
        </r>
      </text>
    </comment>
    <comment ref="AW17" authorId="0" shapeId="0" xr:uid="{60E4EEA3-4605-4D00-868E-4E451B3DECDD}">
      <text>
        <r>
          <rPr>
            <sz val="10"/>
            <color indexed="81"/>
            <rFont val="Lucida Console"/>
            <family val="3"/>
          </rPr>
          <t>Tempo de Estoque (Meses)_x000D_
_x000D_
135,0</t>
        </r>
      </text>
    </comment>
    <comment ref="A18" authorId="0" shapeId="0" xr:uid="{8A96DB94-9097-4951-8739-F4404D50C60B}">
      <text>
        <r>
          <rPr>
            <sz val="10"/>
            <color indexed="81"/>
            <rFont val="Lucida Console"/>
            <family val="3"/>
          </rPr>
          <t>_x000D_
11418</t>
        </r>
      </text>
    </comment>
    <comment ref="B18" authorId="0" shapeId="0" xr:uid="{49876100-DFC9-4E5D-9CE4-5FD4C41A9EB2}">
      <text>
        <r>
          <rPr>
            <sz val="10"/>
            <color indexed="81"/>
            <rFont val="Lucida Console"/>
            <family val="3"/>
          </rPr>
          <t>DESCRIÇÃO DETALHADA_x000D_
CANETA P/ RETROPROJETOR - PRETA, PONTA 2 MM</t>
        </r>
      </text>
    </comment>
    <comment ref="W18" authorId="0" shapeId="0" xr:uid="{216E11C2-865C-4138-BE7A-B42D1799938C}">
      <text>
        <r>
          <rPr>
            <sz val="10"/>
            <color indexed="81"/>
            <rFont val="Lucida Console"/>
            <family val="3"/>
          </rPr>
          <t>_x000D_
Pedagógico</t>
        </r>
      </text>
    </comment>
    <comment ref="X18" authorId="0" shapeId="0" xr:uid="{9523A801-348F-4ACE-85B9-2F162A3B1471}">
      <text>
        <r>
          <rPr>
            <sz val="10"/>
            <color indexed="81"/>
            <rFont val="Lucida Console"/>
            <family val="3"/>
          </rPr>
          <t>_x000D_
MAQ., EQUIP., COMP., ACES., MAT. PARA ESCRIT.E ESCOLAR</t>
        </r>
      </text>
    </comment>
    <comment ref="Y18" authorId="0" shapeId="0" xr:uid="{F2770C9B-4E60-4DDA-A70F-5ED8B7CDE2AB}">
      <text>
        <r>
          <rPr>
            <sz val="10"/>
            <color indexed="81"/>
            <rFont val="Lucida Console"/>
            <family val="3"/>
          </rPr>
          <t>_x000D_
CANETAS</t>
        </r>
      </text>
    </comment>
    <comment ref="AW18" authorId="0" shapeId="0" xr:uid="{8A12010E-A286-4537-AD04-AFF739105AD6}">
      <text>
        <r>
          <rPr>
            <sz val="10"/>
            <color indexed="81"/>
            <rFont val="Lucida Console"/>
            <family val="3"/>
          </rPr>
          <t>Tempo de Estoque (Meses)_x000D_
_x000D_
2.449,0</t>
        </r>
      </text>
    </comment>
    <comment ref="A19" authorId="0" shapeId="0" xr:uid="{D8C9A2E7-5E51-4051-B531-3AEC09F98D3F}">
      <text>
        <r>
          <rPr>
            <sz val="10"/>
            <color indexed="81"/>
            <rFont val="Lucida Console"/>
            <family val="3"/>
          </rPr>
          <t>_x000D_
11448</t>
        </r>
      </text>
    </comment>
    <comment ref="B19" authorId="0" shapeId="0" xr:uid="{C25A0124-354C-4AFD-B3A2-5B89E5DB71AB}">
      <text>
        <r>
          <rPr>
            <sz val="10"/>
            <color indexed="81"/>
            <rFont val="Lucida Console"/>
            <family val="3"/>
          </rPr>
          <t>DESCRIÇÃO DETALHADA_x000D_
CORRETIVO LIQUIDO A BASE DE AGUA - FR C/ 18 ML</t>
        </r>
      </text>
    </comment>
    <comment ref="G19" authorId="0" shapeId="0" xr:uid="{1F950414-A386-4AAA-BD39-6E42A2C82BF5}">
      <text>
        <r>
          <rPr>
            <sz val="10"/>
            <color indexed="81"/>
            <rFont val="Lucida Console"/>
            <family val="3"/>
          </rPr>
          <t>_x000D_
Últ estimativa : 1.500_x000D_
Enviada em     : 19.12.2019_x000D_
Ata - Venc     : 143/21 - 20.05.2022</t>
        </r>
      </text>
    </comment>
    <comment ref="O19" authorId="0" shapeId="0" xr:uid="{AD37B841-FE18-468D-8EDF-48390675DEF0}">
      <text>
        <r>
          <rPr>
            <sz val="10"/>
            <color indexed="81"/>
            <rFont val="Lucida Console"/>
            <family val="3"/>
          </rPr>
          <t>_x000D_
Pertencia a ATA nº 143/21_x000D_
Estimativa de Renovação enviada em 19.12.2019 - Qtd 1.500_x000D_
PE  61/21 lote _x000D_
30.04.21 = Finalizado. Ata 143/20</t>
        </r>
      </text>
    </comment>
    <comment ref="W19" authorId="0" shapeId="0" xr:uid="{A1A14E0D-2EC1-4C07-8872-34CBBBA7C0CF}">
      <text>
        <r>
          <rPr>
            <sz val="10"/>
            <color indexed="81"/>
            <rFont val="Lucida Console"/>
            <family val="3"/>
          </rPr>
          <t>_x000D_
Pedagógico</t>
        </r>
      </text>
    </comment>
    <comment ref="X19" authorId="0" shapeId="0" xr:uid="{EB88D6EC-3BBA-4DC4-96E0-5A2FFAFB86D0}">
      <text>
        <r>
          <rPr>
            <sz val="10"/>
            <color indexed="81"/>
            <rFont val="Lucida Console"/>
            <family val="3"/>
          </rPr>
          <t>_x000D_
MAQ., EQUIP., COMP., ACES., MAT. PARA ESCRIT.E ESCOLAR</t>
        </r>
      </text>
    </comment>
    <comment ref="Y19" authorId="0" shapeId="0" xr:uid="{6A28DA4B-EC52-4093-9ECA-D20A50434BD0}">
      <text>
        <r>
          <rPr>
            <sz val="10"/>
            <color indexed="81"/>
            <rFont val="Lucida Console"/>
            <family val="3"/>
          </rPr>
          <t>_x000D_
LAPIS, BORRACHA, APONTADORES, REGUAS E CORRETIVOS P/ ESCRIT.</t>
        </r>
      </text>
    </comment>
    <comment ref="AW19" authorId="0" shapeId="0" xr:uid="{82548771-2BCC-4306-ADB7-DC7265F92AE7}">
      <text>
        <r>
          <rPr>
            <sz val="10"/>
            <color indexed="81"/>
            <rFont val="Lucida Console"/>
            <family val="3"/>
          </rPr>
          <t>Tempo de Estoque (Meses)_x000D_
_x000D_
504,0</t>
        </r>
      </text>
    </comment>
    <comment ref="A20" authorId="0" shapeId="0" xr:uid="{E366FE65-799E-474A-9285-93C28EC639C2}">
      <text>
        <r>
          <rPr>
            <sz val="10"/>
            <color indexed="81"/>
            <rFont val="Lucida Console"/>
            <family val="3"/>
          </rPr>
          <t>_x000D_
11509</t>
        </r>
      </text>
    </comment>
    <comment ref="B20" authorId="0" shapeId="0" xr:uid="{649BDDC6-9F7C-4BDF-9297-59B0FA7C65E5}">
      <text>
        <r>
          <rPr>
            <sz val="10"/>
            <color indexed="81"/>
            <rFont val="Lucida Console"/>
            <family val="3"/>
          </rPr>
          <t>DESCRIÇÃO DETALHADA_x000D_
CANETA P/ RETROPROJETOR - VERMELHA, PONTA 2 MM</t>
        </r>
      </text>
    </comment>
    <comment ref="W20" authorId="0" shapeId="0" xr:uid="{307EAF4B-BBD4-4275-819B-EAC26687A673}">
      <text>
        <r>
          <rPr>
            <sz val="10"/>
            <color indexed="81"/>
            <rFont val="Lucida Console"/>
            <family val="3"/>
          </rPr>
          <t>_x000D_
Pedagógico</t>
        </r>
      </text>
    </comment>
    <comment ref="X20" authorId="0" shapeId="0" xr:uid="{5C2342BE-9D32-4F55-8D7F-A0D5A306B458}">
      <text>
        <r>
          <rPr>
            <sz val="10"/>
            <color indexed="81"/>
            <rFont val="Lucida Console"/>
            <family val="3"/>
          </rPr>
          <t>_x000D_
MAQ., EQUIP., COMP., ACES., MAT. PARA ESCRIT.E ESCOLAR</t>
        </r>
      </text>
    </comment>
    <comment ref="Y20" authorId="0" shapeId="0" xr:uid="{DA2A3C79-ABB8-4D0A-94BF-0F8B611343D6}">
      <text>
        <r>
          <rPr>
            <sz val="10"/>
            <color indexed="81"/>
            <rFont val="Lucida Console"/>
            <family val="3"/>
          </rPr>
          <t>_x000D_
CANETAS</t>
        </r>
      </text>
    </comment>
    <comment ref="AW20" authorId="0" shapeId="0" xr:uid="{AF33DF9A-9F56-4A1A-AC07-2DF8FA046B92}">
      <text>
        <r>
          <rPr>
            <sz val="10"/>
            <color indexed="81"/>
            <rFont val="Lucida Console"/>
            <family val="3"/>
          </rPr>
          <t>Tempo de Estoque (Meses)_x000D_
_x000D_
2.933,0</t>
        </r>
      </text>
    </comment>
    <comment ref="A21" authorId="0" shapeId="0" xr:uid="{E39A1FF5-7F5A-4D41-A11B-6C562C549FCA}">
      <text>
        <r>
          <rPr>
            <sz val="10"/>
            <color indexed="81"/>
            <rFont val="Lucida Console"/>
            <family val="3"/>
          </rPr>
          <t>_x000D_
11590</t>
        </r>
      </text>
    </comment>
    <comment ref="B21" authorId="0" shapeId="0" xr:uid="{B03DA5C7-8280-4450-B8DC-1A5209DC7133}">
      <text>
        <r>
          <rPr>
            <sz val="10"/>
            <color indexed="81"/>
            <rFont val="Lucida Console"/>
            <family val="3"/>
          </rPr>
          <t>DESCRIÇÃO DETALHADA_x000D_
PINCEL ATOMICO PONTA RETANGULAR 5 X 8MM - CHANFRADA COR VERMELHA</t>
        </r>
      </text>
    </comment>
    <comment ref="G21" authorId="0" shapeId="0" xr:uid="{333CA6EF-B02D-4D90-B50C-B92627B1C603}">
      <text>
        <r>
          <rPr>
            <sz val="10"/>
            <color indexed="81"/>
            <rFont val="Lucida Console"/>
            <family val="3"/>
          </rPr>
          <t>_x000D_
Últ estimativa : 5.000_x000D_
Enviada em     : 02.03.2020_x000D_
Ata - Venc     : 211/20 - 21.09.2021</t>
        </r>
      </text>
    </comment>
    <comment ref="O21" authorId="0" shapeId="0" xr:uid="{24CF6F01-8188-4A30-BCC9-AD383346B353}">
      <text>
        <r>
          <rPr>
            <sz val="10"/>
            <color indexed="81"/>
            <rFont val="Lucida Console"/>
            <family val="3"/>
          </rPr>
          <t xml:space="preserve">_x000D_
Pertencia a ATA nº 211/20_x000D_
Estimativa de Renovação enviada em 02.03.2020 - Qtd 5.000_x000D_
</t>
        </r>
      </text>
    </comment>
    <comment ref="W21" authorId="0" shapeId="0" xr:uid="{75DBD5C6-149B-45FB-9530-3AAAD5EA693C}">
      <text>
        <r>
          <rPr>
            <sz val="10"/>
            <color indexed="81"/>
            <rFont val="Lucida Console"/>
            <family val="3"/>
          </rPr>
          <t>_x000D_
Pedagógico</t>
        </r>
      </text>
    </comment>
    <comment ref="X21" authorId="0" shapeId="0" xr:uid="{F9D5EEAC-FD23-4482-BAE1-E214B0712219}">
      <text>
        <r>
          <rPr>
            <sz val="10"/>
            <color indexed="81"/>
            <rFont val="Lucida Console"/>
            <family val="3"/>
          </rPr>
          <t>_x000D_
MAQ., EQUIP., COMP., ACES., MAT. PARA ESCRIT.E ESCOLAR</t>
        </r>
      </text>
    </comment>
    <comment ref="Y21" authorId="0" shapeId="0" xr:uid="{B4CEB7E8-A65B-44A1-93C8-9787ABC98D00}">
      <text>
        <r>
          <rPr>
            <sz val="10"/>
            <color indexed="81"/>
            <rFont val="Lucida Console"/>
            <family val="3"/>
          </rPr>
          <t>_x000D_
CANETAS</t>
        </r>
      </text>
    </comment>
    <comment ref="AW21" authorId="0" shapeId="0" xr:uid="{91DA69CF-8A10-4FC0-A06B-089854594F47}">
      <text>
        <r>
          <rPr>
            <sz val="10"/>
            <color indexed="81"/>
            <rFont val="Lucida Console"/>
            <family val="3"/>
          </rPr>
          <t>Tempo de Estoque (Meses)_x000D_
_x000D_
2.200,0</t>
        </r>
      </text>
    </comment>
    <comment ref="A22" authorId="0" shapeId="0" xr:uid="{C4F25DE9-9FDB-4BB5-99AD-8D88AE3ABE36}">
      <text>
        <r>
          <rPr>
            <sz val="10"/>
            <color indexed="81"/>
            <rFont val="Lucida Console"/>
            <family val="3"/>
          </rPr>
          <t>_x000D_
11857</t>
        </r>
      </text>
    </comment>
    <comment ref="B22" authorId="0" shapeId="0" xr:uid="{9FA523B8-A591-473E-9D7F-10C7D25777C5}">
      <text>
        <r>
          <rPr>
            <sz val="10"/>
            <color indexed="81"/>
            <rFont val="Lucida Console"/>
            <family val="3"/>
          </rPr>
          <t>DESCRIÇÃO DETALHADA_x000D_
ENVELOPE PARDO TIPO SACO - 162 X 229MM- GRAMATURA MINIMA 80 G/M²</t>
        </r>
      </text>
    </comment>
    <comment ref="G22" authorId="0" shapeId="0" xr:uid="{46CDD7E6-2318-4F81-AACA-FAFC76EC618C}">
      <text>
        <r>
          <rPr>
            <sz val="10"/>
            <color indexed="81"/>
            <rFont val="Lucida Console"/>
            <family val="3"/>
          </rPr>
          <t>_x000D_
Últ estimativa : 10.000_x000D_
Enviada em     : 02.03.2020_x000D_
Ata - Venc     : 211/20 - 21.09.2021</t>
        </r>
      </text>
    </comment>
    <comment ref="O22" authorId="0" shapeId="0" xr:uid="{7EA38424-3FD5-49AA-8AA4-031CC85A863A}">
      <text>
        <r>
          <rPr>
            <sz val="10"/>
            <color indexed="81"/>
            <rFont val="Lucida Console"/>
            <family val="3"/>
          </rPr>
          <t xml:space="preserve">_x000D_
Pertencia a ATA nº 211/20_x000D_
Estimativa de Renovação enviada em 02.03.2020 - Qtd 10.000_x000D_
</t>
        </r>
      </text>
    </comment>
    <comment ref="W22" authorId="0" shapeId="0" xr:uid="{1ADF9356-6E35-4B2D-B026-396F6159568F}">
      <text>
        <r>
          <rPr>
            <sz val="10"/>
            <color indexed="81"/>
            <rFont val="Lucida Console"/>
            <family val="3"/>
          </rPr>
          <t>_x000D_
Pedagógico</t>
        </r>
      </text>
    </comment>
    <comment ref="X22" authorId="0" shapeId="0" xr:uid="{F735C78B-EE07-4E75-8FED-8186C5A5EABB}">
      <text>
        <r>
          <rPr>
            <sz val="10"/>
            <color indexed="81"/>
            <rFont val="Lucida Console"/>
            <family val="3"/>
          </rPr>
          <t>_x000D_
MAQ., EQUIP., COMP., ACES., MAT. PARA ESCRIT.E ESCOLAR</t>
        </r>
      </text>
    </comment>
    <comment ref="Y22" authorId="0" shapeId="0" xr:uid="{5031AEBE-D02C-40A4-A5BA-C041D997820A}">
      <text>
        <r>
          <rPr>
            <sz val="10"/>
            <color indexed="81"/>
            <rFont val="Lucida Console"/>
            <family val="3"/>
          </rPr>
          <t>_x000D_
CAPAS, CLASSIF., PRANCHETAS, CADERNOS, ENVELOPES, PASTAS, FICHAS, LIVROS</t>
        </r>
      </text>
    </comment>
    <comment ref="AW22" authorId="0" shapeId="0" xr:uid="{C53B2435-FF18-4460-8B3D-2B81BE6468D1}">
      <text>
        <r>
          <rPr>
            <sz val="10"/>
            <color indexed="81"/>
            <rFont val="Lucida Console"/>
            <family val="3"/>
          </rPr>
          <t>Tempo de Estoque (Meses)_x000D_
_x000D_
20.140,0</t>
        </r>
      </text>
    </comment>
    <comment ref="A23" authorId="0" shapeId="0" xr:uid="{80D78C29-4CFC-4CFD-99AB-CB249B80242E}">
      <text>
        <r>
          <rPr>
            <sz val="10"/>
            <color indexed="81"/>
            <rFont val="Lucida Console"/>
            <family val="3"/>
          </rPr>
          <t>_x000D_
12018</t>
        </r>
      </text>
    </comment>
    <comment ref="B23" authorId="0" shapeId="0" xr:uid="{2EB1091B-72A7-462C-B144-89F1AABC1B77}">
      <text>
        <r>
          <rPr>
            <sz val="10"/>
            <color indexed="81"/>
            <rFont val="Lucida Console"/>
            <family val="3"/>
          </rPr>
          <t>DESCRIÇÃO DETALHADA_x000D_
LIVRO P/ REGISTRO DE CORRESPONDENCIA - 100 FOLHAS - CAPA DURA - MED. 160 X 220 MM</t>
        </r>
      </text>
    </comment>
    <comment ref="G23" authorId="0" shapeId="0" xr:uid="{B8400471-739F-473E-A1C4-714B915E64BD}">
      <text>
        <r>
          <rPr>
            <sz val="10"/>
            <color indexed="81"/>
            <rFont val="Lucida Console"/>
            <family val="3"/>
          </rPr>
          <t>_x000D_
Últ estimativa : 800_x000D_
Enviada em     : 02.03.2020_x000D_
Ata - Venc     : 211/20 - 21.09.2021</t>
        </r>
      </text>
    </comment>
    <comment ref="O23" authorId="0" shapeId="0" xr:uid="{0144BDF2-ED4A-4F5C-919F-928869E40037}">
      <text>
        <r>
          <rPr>
            <sz val="10"/>
            <color indexed="81"/>
            <rFont val="Lucida Console"/>
            <family val="3"/>
          </rPr>
          <t xml:space="preserve">_x000D_
Pertencia a ATA nº 211/20_x000D_
Estimativa de Renovação enviada em 02.03.2020 - Qtd 800_x000D_
</t>
        </r>
      </text>
    </comment>
    <comment ref="W23" authorId="0" shapeId="0" xr:uid="{844824B3-986D-4D9B-A970-DFDBD7982DAB}">
      <text>
        <r>
          <rPr>
            <sz val="10"/>
            <color indexed="81"/>
            <rFont val="Lucida Console"/>
            <family val="3"/>
          </rPr>
          <t>_x000D_
Pedagógico</t>
        </r>
      </text>
    </comment>
    <comment ref="X23" authorId="0" shapeId="0" xr:uid="{2EAE977E-01F4-43C5-856E-D1E6149A9B89}">
      <text>
        <r>
          <rPr>
            <sz val="10"/>
            <color indexed="81"/>
            <rFont val="Lucida Console"/>
            <family val="3"/>
          </rPr>
          <t>_x000D_
MAQ., EQUIP., COMP., ACES., MAT. PARA ESCRIT.E ESCOLAR</t>
        </r>
      </text>
    </comment>
    <comment ref="Y23" authorId="0" shapeId="0" xr:uid="{97508E8C-AE21-4D82-8A28-178556C017E3}">
      <text>
        <r>
          <rPr>
            <sz val="10"/>
            <color indexed="81"/>
            <rFont val="Lucida Console"/>
            <family val="3"/>
          </rPr>
          <t>_x000D_
CAPAS, CLASSIF., PRANCHETAS, CADERNOS, ENVELOPES, PASTAS, FICHAS, LIVROS</t>
        </r>
      </text>
    </comment>
    <comment ref="AW23" authorId="0" shapeId="0" xr:uid="{2C5CAB91-F9D4-4974-8A43-3CE40B61E92C}">
      <text>
        <r>
          <rPr>
            <sz val="10"/>
            <color indexed="81"/>
            <rFont val="Lucida Console"/>
            <family val="3"/>
          </rPr>
          <t>Tempo de Estoque (Meses)_x000D_
_x000D_
2.857,0</t>
        </r>
      </text>
    </comment>
    <comment ref="A24" authorId="0" shapeId="0" xr:uid="{35A79D9A-3308-462B-B28B-FABB2E17472C}">
      <text>
        <r>
          <rPr>
            <sz val="10"/>
            <color indexed="81"/>
            <rFont val="Lucida Console"/>
            <family val="3"/>
          </rPr>
          <t>_x000D_
12613</t>
        </r>
      </text>
    </comment>
    <comment ref="B24" authorId="0" shapeId="0" xr:uid="{96780976-48CB-4384-96D1-E1B19E676BC5}">
      <text>
        <r>
          <rPr>
            <sz val="10"/>
            <color indexed="81"/>
            <rFont val="Lucida Console"/>
            <family val="3"/>
          </rPr>
          <t>DESCRIÇÃO DETALHADA_x000D_
ENVELOPE PARDO TIPO SACO 240 X 340MM- GRAMATURA MINIMA 80 G/M²</t>
        </r>
      </text>
    </comment>
    <comment ref="G24" authorId="0" shapeId="0" xr:uid="{6C325720-A9B0-4DF9-8875-13B4FD59E372}">
      <text>
        <r>
          <rPr>
            <sz val="10"/>
            <color indexed="81"/>
            <rFont val="Lucida Console"/>
            <family val="3"/>
          </rPr>
          <t>_x000D_
Últ estimativa : 35.000_x000D_
Enviada em     : 02.03.2020_x000D_
Ata - Venc     : 211/20 - 21.09.2021</t>
        </r>
      </text>
    </comment>
    <comment ref="O24" authorId="0" shapeId="0" xr:uid="{4E644E94-6744-4777-8FCF-98608C3A468A}">
      <text>
        <r>
          <rPr>
            <sz val="10"/>
            <color indexed="81"/>
            <rFont val="Lucida Console"/>
            <family val="3"/>
          </rPr>
          <t xml:space="preserve">_x000D_
Pertencia a ATA nº 211/20_x000D_
Estimativa de Renovação enviada em 02.03.2020 - Qtd 35.000_x000D_
</t>
        </r>
      </text>
    </comment>
    <comment ref="W24" authorId="0" shapeId="0" xr:uid="{221BA40E-8ADE-4011-AD34-308C74141057}">
      <text>
        <r>
          <rPr>
            <sz val="10"/>
            <color indexed="81"/>
            <rFont val="Lucida Console"/>
            <family val="3"/>
          </rPr>
          <t>_x000D_
Pedagógico</t>
        </r>
      </text>
    </comment>
    <comment ref="X24" authorId="0" shapeId="0" xr:uid="{3CD5632E-C183-42D3-BBF4-B8BEFE1A7DF2}">
      <text>
        <r>
          <rPr>
            <sz val="10"/>
            <color indexed="81"/>
            <rFont val="Lucida Console"/>
            <family val="3"/>
          </rPr>
          <t>_x000D_
MAQ., EQUIP., COMP., ACES., MAT. PARA ESCRIT.E ESCOLAR</t>
        </r>
      </text>
    </comment>
    <comment ref="Y24" authorId="0" shapeId="0" xr:uid="{DC7A35A7-E52F-4628-B3F3-76988B539CFE}">
      <text>
        <r>
          <rPr>
            <sz val="10"/>
            <color indexed="81"/>
            <rFont val="Lucida Console"/>
            <family val="3"/>
          </rPr>
          <t>_x000D_
CAPAS, CLASSIF., PRANCHETAS, CADERNOS, ENVELOPES, PASTAS, FICHAS, LIVROS</t>
        </r>
      </text>
    </comment>
    <comment ref="AW24" authorId="0" shapeId="0" xr:uid="{1E04897E-781A-420F-9BD5-9BA8FFC3C1EB}">
      <text>
        <r>
          <rPr>
            <sz val="10"/>
            <color indexed="81"/>
            <rFont val="Lucida Console"/>
            <family val="3"/>
          </rPr>
          <t>Tempo de Estoque (Meses)_x000D_
_x000D_
103.967,0</t>
        </r>
      </text>
    </comment>
    <comment ref="A25" authorId="0" shapeId="0" xr:uid="{B4DD50D1-E50B-47B0-8D51-BCAE2BA20950}">
      <text>
        <r>
          <rPr>
            <sz val="10"/>
            <color indexed="81"/>
            <rFont val="Lucida Console"/>
            <family val="3"/>
          </rPr>
          <t>_x000D_
12614</t>
        </r>
      </text>
    </comment>
    <comment ref="B25" authorId="0" shapeId="0" xr:uid="{CA6C0B46-0C4E-45B0-B90D-7EC0FF6AE79A}">
      <text>
        <r>
          <rPr>
            <sz val="10"/>
            <color indexed="81"/>
            <rFont val="Lucida Console"/>
            <family val="3"/>
          </rPr>
          <t>DESCRIÇÃO DETALHADA_x000D_
ENVELOPE PARDO TIPO SACO 310  X 410 MM- GRAMATURA MINIMA 80 G/M²</t>
        </r>
      </text>
    </comment>
    <comment ref="G25" authorId="0" shapeId="0" xr:uid="{4F55F200-80A8-4F6E-A577-B170E1DDB4B6}">
      <text>
        <r>
          <rPr>
            <sz val="10"/>
            <color indexed="81"/>
            <rFont val="Lucida Console"/>
            <family val="3"/>
          </rPr>
          <t>_x000D_
Últ estimativa : 22.000_x000D_
Enviada em     : 02.03.2020_x000D_
Ata - Venc     : 211/20 - 21.09.2021</t>
        </r>
      </text>
    </comment>
    <comment ref="O25" authorId="0" shapeId="0" xr:uid="{A8B01034-3E96-4F9D-9D11-C0F8C1A6C791}">
      <text>
        <r>
          <rPr>
            <sz val="10"/>
            <color indexed="81"/>
            <rFont val="Lucida Console"/>
            <family val="3"/>
          </rPr>
          <t xml:space="preserve">_x000D_
Pertencia a ATA nº 211/20_x000D_
Estimativa de Renovação enviada em 02.03.2020 - Qtd 22.000_x000D_
</t>
        </r>
      </text>
    </comment>
    <comment ref="W25" authorId="0" shapeId="0" xr:uid="{DC11D42D-F323-433C-A600-702C337E220F}">
      <text>
        <r>
          <rPr>
            <sz val="10"/>
            <color indexed="81"/>
            <rFont val="Lucida Console"/>
            <family val="3"/>
          </rPr>
          <t>_x000D_
Pedagógico</t>
        </r>
      </text>
    </comment>
    <comment ref="X25" authorId="0" shapeId="0" xr:uid="{4CAB9B18-6237-480E-84E2-2B97E8834A23}">
      <text>
        <r>
          <rPr>
            <sz val="10"/>
            <color indexed="81"/>
            <rFont val="Lucida Console"/>
            <family val="3"/>
          </rPr>
          <t>_x000D_
MAQ., EQUIP., COMP., ACES., MAT. PARA ESCRIT.E ESCOLAR</t>
        </r>
      </text>
    </comment>
    <comment ref="Y25" authorId="0" shapeId="0" xr:uid="{40EFCC0C-185A-44F0-B70B-151DE512FA0D}">
      <text>
        <r>
          <rPr>
            <sz val="10"/>
            <color indexed="81"/>
            <rFont val="Lucida Console"/>
            <family val="3"/>
          </rPr>
          <t>_x000D_
CAPAS, CLASSIF., PRANCHETAS, CADERNOS, ENVELOPES, PASTAS, FICHAS, LIVROS</t>
        </r>
      </text>
    </comment>
    <comment ref="AW25" authorId="0" shapeId="0" xr:uid="{7142708A-9D91-4E7C-A3BE-B2E0D3E109D9}">
      <text>
        <r>
          <rPr>
            <sz val="10"/>
            <color indexed="81"/>
            <rFont val="Lucida Console"/>
            <family val="3"/>
          </rPr>
          <t>Tempo de Estoque (Meses)_x000D_
_x000D_
1.800,0</t>
        </r>
      </text>
    </comment>
    <comment ref="A26" authorId="0" shapeId="0" xr:uid="{41DA1D85-88A4-43DE-9BB9-BE92F58AC30F}">
      <text>
        <r>
          <rPr>
            <sz val="10"/>
            <color indexed="81"/>
            <rFont val="Lucida Console"/>
            <family val="3"/>
          </rPr>
          <t>_x000D_
12616</t>
        </r>
      </text>
    </comment>
    <comment ref="B26" authorId="0" shapeId="0" xr:uid="{B461775B-66AA-4DA7-B1DD-69F70BF72B9E}">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26" authorId="0" shapeId="0" xr:uid="{79B3883E-92E3-4D68-BC71-B51ECA900B51}">
      <text>
        <r>
          <rPr>
            <sz val="10"/>
            <color indexed="81"/>
            <rFont val="Lucida Console"/>
            <family val="3"/>
          </rPr>
          <t>_x000D_
Últ estimativa : 60.000_x000D_
Enviada em     : 22.04.2021_x000D_
Ata - Venc     : 176/20 - 19.08.2021</t>
        </r>
      </text>
    </comment>
    <comment ref="O26" authorId="0" shapeId="0" xr:uid="{E375296D-9A8C-433F-856E-30B5B93282B4}">
      <text>
        <r>
          <rPr>
            <sz val="10"/>
            <color indexed="81"/>
            <rFont val="Lucida Console"/>
            <family val="3"/>
          </rPr>
          <t>_x000D_
Pertencia a ATA nº 176/20_x000D_
Estimativa de Renovação enviada em 22.04.2021 - Qtd 60.000_x000D_
PE  60/19 lote _x000D_
24.09.19 = Processo conferido, finalizado.</t>
        </r>
      </text>
    </comment>
    <comment ref="W26" authorId="0" shapeId="0" xr:uid="{8FB939F3-4EC7-4A9B-A0A9-3F0A07BF7AC3}">
      <text>
        <r>
          <rPr>
            <sz val="10"/>
            <color indexed="81"/>
            <rFont val="Lucida Console"/>
            <family val="3"/>
          </rPr>
          <t>_x000D_
Pedagógico</t>
        </r>
      </text>
    </comment>
    <comment ref="X26" authorId="0" shapeId="0" xr:uid="{CAD0B27B-E9E4-4A37-B4DE-3D6114B3D247}">
      <text>
        <r>
          <rPr>
            <sz val="10"/>
            <color indexed="81"/>
            <rFont val="Lucida Console"/>
            <family val="3"/>
          </rPr>
          <t>_x000D_
MAQ. E EQUIP. P/ IND. GRAFICA COMP. ACESS. E PAPEI</t>
        </r>
      </text>
    </comment>
    <comment ref="Y26" authorId="0" shapeId="0" xr:uid="{B4E9B574-5535-46F1-9F69-1BF371778667}">
      <text>
        <r>
          <rPr>
            <sz val="10"/>
            <color indexed="81"/>
            <rFont val="Lucida Console"/>
            <family val="3"/>
          </rPr>
          <t>_x000D_
PAPEIS PARA COPIADORAS EM GERAL</t>
        </r>
      </text>
    </comment>
    <comment ref="AW26" authorId="0" shapeId="0" xr:uid="{B214A1F4-5EEF-4CCC-BCEA-EC2CDE2786D6}">
      <text>
        <r>
          <rPr>
            <sz val="10"/>
            <color indexed="81"/>
            <rFont val="Lucida Console"/>
            <family val="3"/>
          </rPr>
          <t>Tempo de Estoque (Meses)_x000D_
_x000D_
22.355,0</t>
        </r>
      </text>
    </comment>
    <comment ref="A27" authorId="0" shapeId="0" xr:uid="{D9974C1E-DEA6-49CE-B353-BAE703A5A23D}">
      <text>
        <r>
          <rPr>
            <sz val="10"/>
            <color indexed="81"/>
            <rFont val="Lucida Console"/>
            <family val="3"/>
          </rPr>
          <t>_x000D_
12623</t>
        </r>
      </text>
    </comment>
    <comment ref="B27" authorId="0" shapeId="0" xr:uid="{393FDD6B-8288-4951-95E2-79EBEEF6F2BF}">
      <text>
        <r>
          <rPr>
            <sz val="10"/>
            <color indexed="81"/>
            <rFont val="Lucida Console"/>
            <family val="3"/>
          </rPr>
          <t>DESCRIÇÃO DETALHADA_x000D_
CARTOLINA - BRANCA  - 50 X 66 CM - 180 G/M2</t>
        </r>
      </text>
    </comment>
    <comment ref="G27" authorId="0" shapeId="0" xr:uid="{6A2934FA-0959-403F-96B8-D56F40B6E6A1}">
      <text>
        <r>
          <rPr>
            <sz val="10"/>
            <color indexed="81"/>
            <rFont val="Lucida Console"/>
            <family val="3"/>
          </rPr>
          <t>_x000D_
Últ estimativa : 40.000_x000D_
Enviada em     : 19.12.2019_x000D_
Ata - Venc     : 143/21 - 20.05.2022</t>
        </r>
      </text>
    </comment>
    <comment ref="O27" authorId="0" shapeId="0" xr:uid="{D29D7AD6-B981-4148-AF04-94F50250FEE2}">
      <text>
        <r>
          <rPr>
            <sz val="10"/>
            <color indexed="81"/>
            <rFont val="Lucida Console"/>
            <family val="3"/>
          </rPr>
          <t>_x000D_
Pertencia a ATA nº 143/21_x000D_
Estimativa de Renovação enviada em 19.12.2019 - Qtd 40.000_x000D_
PE  61/21 lote _x000D_
30.04.21 = Finalizado. Ata 143/20</t>
        </r>
      </text>
    </comment>
    <comment ref="W27" authorId="0" shapeId="0" xr:uid="{054C2148-900E-4D04-91A1-A7B5B980D259}">
      <text>
        <r>
          <rPr>
            <sz val="10"/>
            <color indexed="81"/>
            <rFont val="Lucida Console"/>
            <family val="3"/>
          </rPr>
          <t>_x000D_
Pedagógico</t>
        </r>
      </text>
    </comment>
    <comment ref="X27" authorId="0" shapeId="0" xr:uid="{18332392-EFBF-49D2-A830-5C1A5831EF45}">
      <text>
        <r>
          <rPr>
            <sz val="10"/>
            <color indexed="81"/>
            <rFont val="Lucida Console"/>
            <family val="3"/>
          </rPr>
          <t>_x000D_
MAQ. E EQUIP. P/ IND. GRAFICA COMP. ACESS. E PAPEI</t>
        </r>
      </text>
    </comment>
    <comment ref="Y27" authorId="0" shapeId="0" xr:uid="{104D6E2B-DACE-43DA-915E-9A29D7669788}">
      <text>
        <r>
          <rPr>
            <sz val="10"/>
            <color indexed="81"/>
            <rFont val="Lucida Console"/>
            <family val="3"/>
          </rPr>
          <t>_x000D_
CARTOES E CARTOLINA</t>
        </r>
      </text>
    </comment>
    <comment ref="AW27" authorId="0" shapeId="0" xr:uid="{DF9B083B-F50B-4DC8-A637-C6D43A9B1027}">
      <text>
        <r>
          <rPr>
            <sz val="10"/>
            <color indexed="81"/>
            <rFont val="Lucida Console"/>
            <family val="3"/>
          </rPr>
          <t>Tempo de Estoque (Meses)_x000D_
_x000D_
28.187,0</t>
        </r>
      </text>
    </comment>
    <comment ref="A28" authorId="0" shapeId="0" xr:uid="{DD1862A6-53EE-4788-8D2A-AAF5885C05C7}">
      <text>
        <r>
          <rPr>
            <sz val="10"/>
            <color indexed="81"/>
            <rFont val="Lucida Console"/>
            <family val="3"/>
          </rPr>
          <t>_x000D_
12635</t>
        </r>
      </text>
    </comment>
    <comment ref="B28" authorId="0" shapeId="0" xr:uid="{F6BD945C-AE34-420C-B392-3C87AA01D010}">
      <text>
        <r>
          <rPr>
            <sz val="10"/>
            <color indexed="81"/>
            <rFont val="Lucida Console"/>
            <family val="3"/>
          </rPr>
          <t>DESCRIÇÃO DETALHADA_x000D_
CARTOLINA - AMARELA - 50 X 66 CM - 180 G/M2</t>
        </r>
      </text>
    </comment>
    <comment ref="G28" authorId="0" shapeId="0" xr:uid="{BBB908A8-DC6A-41FC-A2EA-5C9EEE2A8C32}">
      <text>
        <r>
          <rPr>
            <sz val="10"/>
            <color indexed="81"/>
            <rFont val="Lucida Console"/>
            <family val="3"/>
          </rPr>
          <t>_x000D_
Últ estimativa : 25.000_x000D_
Enviada em     : 19.12.2019_x000D_
Ata - Venc     : 143/21 - 20.05.2022</t>
        </r>
      </text>
    </comment>
    <comment ref="O28" authorId="0" shapeId="0" xr:uid="{7A7670B3-A580-4EA8-8F4B-F4CE60D6A1A3}">
      <text>
        <r>
          <rPr>
            <sz val="10"/>
            <color indexed="81"/>
            <rFont val="Lucida Console"/>
            <family val="3"/>
          </rPr>
          <t>_x000D_
Pertencia a ATA nº 143/21_x000D_
Estimativa de Renovação enviada em 19.12.2019 - Qtd 25.000_x000D_
PE  61/21 lote _x000D_
30.04.21 = Finalizado. Ata 143/20</t>
        </r>
      </text>
    </comment>
    <comment ref="W28" authorId="0" shapeId="0" xr:uid="{32170301-945D-469D-A97B-04143DEB475E}">
      <text>
        <r>
          <rPr>
            <sz val="10"/>
            <color indexed="81"/>
            <rFont val="Lucida Console"/>
            <family val="3"/>
          </rPr>
          <t>_x000D_
Pedagógico</t>
        </r>
      </text>
    </comment>
    <comment ref="X28" authorId="0" shapeId="0" xr:uid="{DF606E09-7100-4238-839C-369FDEE374FB}">
      <text>
        <r>
          <rPr>
            <sz val="10"/>
            <color indexed="81"/>
            <rFont val="Lucida Console"/>
            <family val="3"/>
          </rPr>
          <t>_x000D_
MAQ. E EQUIP. P/ IND. GRAFICA COMP. ACESS. E PAPEI</t>
        </r>
      </text>
    </comment>
    <comment ref="Y28" authorId="0" shapeId="0" xr:uid="{DA9A4A32-979F-4687-BA7E-3B54286F6F01}">
      <text>
        <r>
          <rPr>
            <sz val="10"/>
            <color indexed="81"/>
            <rFont val="Lucida Console"/>
            <family val="3"/>
          </rPr>
          <t>_x000D_
CARTOES E CARTOLINA</t>
        </r>
      </text>
    </comment>
    <comment ref="AW28" authorId="0" shapeId="0" xr:uid="{2DA3BA08-B876-4A4B-9EDE-F8EB56EB5766}">
      <text>
        <r>
          <rPr>
            <sz val="10"/>
            <color indexed="81"/>
            <rFont val="Lucida Console"/>
            <family val="3"/>
          </rPr>
          <t>Tempo de Estoque (Meses)_x000D_
_x000D_
500,0</t>
        </r>
      </text>
    </comment>
    <comment ref="A29" authorId="0" shapeId="0" xr:uid="{F94C7C69-9540-4832-AAA5-D856832AFF67}">
      <text>
        <r>
          <rPr>
            <sz val="10"/>
            <color indexed="81"/>
            <rFont val="Lucida Console"/>
            <family val="3"/>
          </rPr>
          <t>_x000D_
12652</t>
        </r>
      </text>
    </comment>
    <comment ref="B29" authorId="0" shapeId="0" xr:uid="{ED86EBE7-0CA7-4CE9-BBBE-B20A62D5FBA3}">
      <text>
        <r>
          <rPr>
            <sz val="10"/>
            <color indexed="81"/>
            <rFont val="Lucida Console"/>
            <family val="3"/>
          </rPr>
          <t>DESCRIÇÃO DETALHADA_x000D_
COPO PLASTICO DESCARTAVEL - 50 ML - PT C/ 100 UNID (CAFE) - DE ACORDO COM A NORMA DA ABNT NBR 14.865</t>
        </r>
      </text>
    </comment>
    <comment ref="G29" authorId="0" shapeId="0" xr:uid="{BED7EA41-6AEF-44FD-918E-C48A487F40EF}">
      <text>
        <r>
          <rPr>
            <sz val="10"/>
            <color indexed="81"/>
            <rFont val="Lucida Console"/>
            <family val="3"/>
          </rPr>
          <t>_x000D_
Últ estimativa : 3.000_x000D_
Enviada em     : 22.04.2021_x000D_
Ata - Venc     : 178/20 - 20.08.2021</t>
        </r>
      </text>
    </comment>
    <comment ref="W29" authorId="0" shapeId="0" xr:uid="{36283872-6B94-4AD1-BD68-A4F62B230DE5}">
      <text>
        <r>
          <rPr>
            <sz val="10"/>
            <color indexed="81"/>
            <rFont val="Lucida Console"/>
            <family val="3"/>
          </rPr>
          <t>_x000D_
Administrativo</t>
        </r>
      </text>
    </comment>
    <comment ref="X29" authorId="0" shapeId="0" xr:uid="{EA594887-A6E3-4D5C-8C38-40321611952F}">
      <text>
        <r>
          <rPr>
            <sz val="10"/>
            <color indexed="81"/>
            <rFont val="Lucida Console"/>
            <family val="3"/>
          </rPr>
          <t>_x000D_
EQUIP.E MAT. P/REFEITORIO, COPA E COZINHA</t>
        </r>
      </text>
    </comment>
    <comment ref="Y29" authorId="0" shapeId="0" xr:uid="{B882A656-1FFD-427A-B4F7-A07D95122288}">
      <text>
        <r>
          <rPr>
            <sz val="10"/>
            <color indexed="81"/>
            <rFont val="Lucida Console"/>
            <family val="3"/>
          </rPr>
          <t>_x000D_
CANECAS, XICARAS, COPOS E TACAS</t>
        </r>
      </text>
    </comment>
    <comment ref="AW29" authorId="0" shapeId="0" xr:uid="{4075E3B5-EE18-4525-8B6E-BBE6DA49514C}">
      <text>
        <r>
          <rPr>
            <sz val="10"/>
            <color indexed="81"/>
            <rFont val="Lucida Console"/>
            <family val="3"/>
          </rPr>
          <t>Tempo de Estoque (Meses)_x000D_
_x000D_
2.640,0</t>
        </r>
      </text>
    </comment>
    <comment ref="A30" authorId="0" shapeId="0" xr:uid="{BC80F4F2-38A0-4311-BDFD-2EDAD46FE8E2}">
      <text>
        <r>
          <rPr>
            <sz val="10"/>
            <color indexed="81"/>
            <rFont val="Lucida Console"/>
            <family val="3"/>
          </rPr>
          <t>_x000D_
12654</t>
        </r>
      </text>
    </comment>
    <comment ref="B30" authorId="0" shapeId="0" xr:uid="{26581497-CC74-4CAA-AC97-9B4C0A11FE95}">
      <text>
        <r>
          <rPr>
            <sz val="10"/>
            <color indexed="81"/>
            <rFont val="Lucida Console"/>
            <family val="3"/>
          </rPr>
          <t>DESCRIÇÃO DETALHADA_x000D_
COPO PLASTICO DESCARTAVEL - 180 ML - PT C/ 100 UN (AGUA)- DE ACORDO COM A NORMA DA ABNT NBR 14.865</t>
        </r>
      </text>
    </comment>
    <comment ref="G30" authorId="0" shapeId="0" xr:uid="{EFB585AF-CD92-4488-A774-64CCEE9956A5}">
      <text>
        <r>
          <rPr>
            <sz val="10"/>
            <color indexed="81"/>
            <rFont val="Lucida Console"/>
            <family val="3"/>
          </rPr>
          <t>_x000D_
Últ estimativa : 80.000_x000D_
Enviada em     : 22.04.2021_x000D_
Ata - Venc     : 178/20 - 20.08.2021</t>
        </r>
      </text>
    </comment>
    <comment ref="O30" authorId="0" shapeId="0" xr:uid="{57F73F7C-833D-43AD-BF64-ACC898F931A3}">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30" authorId="0" shapeId="0" xr:uid="{713666D1-3AD7-4801-A935-CB5AF5A1F32E}">
      <text>
        <r>
          <rPr>
            <sz val="10"/>
            <color indexed="81"/>
            <rFont val="Lucida Console"/>
            <family val="3"/>
          </rPr>
          <t>_x000D_
Administrativo</t>
        </r>
      </text>
    </comment>
    <comment ref="X30" authorId="0" shapeId="0" xr:uid="{6D32BA6C-CEE8-4D85-AF84-083F9F7CCA2A}">
      <text>
        <r>
          <rPr>
            <sz val="10"/>
            <color indexed="81"/>
            <rFont val="Lucida Console"/>
            <family val="3"/>
          </rPr>
          <t>_x000D_
EQUIP.E MAT. P/REFEITORIO, COPA E COZINHA</t>
        </r>
      </text>
    </comment>
    <comment ref="Y30" authorId="0" shapeId="0" xr:uid="{E94F069E-6C8C-4860-B1CE-AFFADCD2565E}">
      <text>
        <r>
          <rPr>
            <sz val="10"/>
            <color indexed="81"/>
            <rFont val="Lucida Console"/>
            <family val="3"/>
          </rPr>
          <t>_x000D_
CANECAS, XICARAS, COPOS E TACAS</t>
        </r>
      </text>
    </comment>
    <comment ref="AW30" authorId="0" shapeId="0" xr:uid="{372C5AB0-9C40-4937-87B5-B0CCC98DA6AA}">
      <text>
        <r>
          <rPr>
            <sz val="10"/>
            <color indexed="81"/>
            <rFont val="Lucida Console"/>
            <family val="3"/>
          </rPr>
          <t>Tempo de Estoque (Meses)_x000D_
_x000D_
62.448,0</t>
        </r>
      </text>
    </comment>
    <comment ref="A31" authorId="0" shapeId="0" xr:uid="{CF39BD94-6314-4B62-8FD7-4F4EAE2910A8}">
      <text>
        <r>
          <rPr>
            <sz val="10"/>
            <color indexed="81"/>
            <rFont val="Lucida Console"/>
            <family val="3"/>
          </rPr>
          <t>_x000D_
12659</t>
        </r>
      </text>
    </comment>
    <comment ref="B31" authorId="0" shapeId="0" xr:uid="{B4A5D3D7-C11E-4EC6-9583-C60326A51DC6}">
      <text>
        <r>
          <rPr>
            <sz val="10"/>
            <color indexed="81"/>
            <rFont val="Lucida Console"/>
            <family val="3"/>
          </rPr>
          <t xml:space="preserve">DESCRIÇÃO DETALHADA_x000D_
PANO P/ COPA ATOALHADO (FELPUDO), 100% ALGODAO - MEDIDAS: 41 X 62 CM </t>
        </r>
      </text>
    </comment>
    <comment ref="G31" authorId="0" shapeId="0" xr:uid="{F39B5A46-7A46-44A9-9378-127AF16D1D7A}">
      <text>
        <r>
          <rPr>
            <sz val="10"/>
            <color indexed="81"/>
            <rFont val="Lucida Console"/>
            <family val="3"/>
          </rPr>
          <t>_x000D_
Últ estimativa : 2.800_x000D_
Enviada em     : 22.04.2021_x000D_
Ata - Venc     : 178/20 - 20.08.2021</t>
        </r>
      </text>
    </comment>
    <comment ref="O31" authorId="0" shapeId="0" xr:uid="{14D24475-2B8B-465C-A49F-56DDF2370EBB}">
      <text>
        <r>
          <rPr>
            <sz val="10"/>
            <color indexed="81"/>
            <rFont val="Lucida Console"/>
            <family val="3"/>
          </rPr>
          <t xml:space="preserve">_x000D_
Pertencia a ATA nº 178/20_x000D_
Estimativa de Renovação enviada em 22.04.2021 - Qtd 2.800_x000D_
PE 122/21 lote _x000D_
 = </t>
        </r>
      </text>
    </comment>
    <comment ref="W31" authorId="0" shapeId="0" xr:uid="{287BCF7B-B501-4921-A6CB-0414080C6CF8}">
      <text>
        <r>
          <rPr>
            <sz val="10"/>
            <color indexed="81"/>
            <rFont val="Lucida Console"/>
            <family val="3"/>
          </rPr>
          <t>_x000D_
Administrativo</t>
        </r>
      </text>
    </comment>
    <comment ref="X31" authorId="0" shapeId="0" xr:uid="{61074937-A4BC-4793-ADA9-1DFD8EEF57A6}">
      <text>
        <r>
          <rPr>
            <sz val="10"/>
            <color indexed="81"/>
            <rFont val="Lucida Console"/>
            <family val="3"/>
          </rPr>
          <t>_x000D_
MAQ.EQUIP.E MATERIAIS P/ HIGIEN.LIMP.POLIM.E LUBR.</t>
        </r>
      </text>
    </comment>
    <comment ref="Y31" authorId="0" shapeId="0" xr:uid="{5821C3F7-9B63-476A-B373-9028DD5B34DB}">
      <text>
        <r>
          <rPr>
            <sz val="10"/>
            <color indexed="81"/>
            <rFont val="Lucida Console"/>
            <family val="3"/>
          </rPr>
          <t>_x000D_
PANO PARA CHAO, COPA E FLANELA</t>
        </r>
      </text>
    </comment>
    <comment ref="AW31" authorId="0" shapeId="0" xr:uid="{46794041-7FF1-4C8B-ABED-30C15937DAF7}">
      <text>
        <r>
          <rPr>
            <sz val="10"/>
            <color indexed="81"/>
            <rFont val="Lucida Console"/>
            <family val="3"/>
          </rPr>
          <t>Tempo de Estoque (Meses)_x000D_
_x000D_
79,0</t>
        </r>
      </text>
    </comment>
    <comment ref="A32" authorId="0" shapeId="0" xr:uid="{04B6F9D2-D688-43BF-93D3-60673AB71996}">
      <text>
        <r>
          <rPr>
            <sz val="10"/>
            <color indexed="81"/>
            <rFont val="Lucida Console"/>
            <family val="3"/>
          </rPr>
          <t>_x000D_
32534</t>
        </r>
      </text>
    </comment>
    <comment ref="B32" authorId="0" shapeId="0" xr:uid="{8BAC86AE-D685-4949-A9E0-9B02340D84C8}">
      <text>
        <r>
          <rPr>
            <sz val="10"/>
            <color indexed="81"/>
            <rFont val="Lucida Console"/>
            <family val="3"/>
          </rPr>
          <t>DESCRIÇÃO DETALHADA_x000D_
BLOCO DE CONCRETO - 20 X 20 X 40 CM</t>
        </r>
      </text>
    </comment>
    <comment ref="G32" authorId="0" shapeId="0" xr:uid="{70498DF9-0357-4A9B-AE6B-036A669D3615}">
      <text>
        <r>
          <rPr>
            <sz val="10"/>
            <color indexed="81"/>
            <rFont val="Lucida Console"/>
            <family val="3"/>
          </rPr>
          <t>_x000D_
Últ estimativa : 5.000_x000D_
Enviada em     : 17.06.2021_x000D_
Ata - Venc     : 224/20 - 01.10.2021</t>
        </r>
      </text>
    </comment>
    <comment ref="W32" authorId="0" shapeId="0" xr:uid="{0CB7E45F-C4A8-452E-9377-C4FDF4125FC7}">
      <text>
        <r>
          <rPr>
            <sz val="10"/>
            <color indexed="81"/>
            <rFont val="Lucida Console"/>
            <family val="3"/>
          </rPr>
          <t>_x000D_
DM-Construção</t>
        </r>
      </text>
    </comment>
    <comment ref="X32" authorId="0" shapeId="0" xr:uid="{64259146-BBDC-4550-903A-26DE39198484}">
      <text>
        <r>
          <rPr>
            <sz val="10"/>
            <color indexed="81"/>
            <rFont val="Lucida Console"/>
            <family val="3"/>
          </rPr>
          <t>_x000D_
MAT.E EQUIP. P/ CONSTR.CIVIL E CONSERV. DE VIAS PUBL.</t>
        </r>
      </text>
    </comment>
    <comment ref="Y32" authorId="0" shapeId="0" xr:uid="{C9C26EEE-71EC-46EB-B7F7-40ED13C954EF}">
      <text>
        <r>
          <rPr>
            <sz val="10"/>
            <color indexed="81"/>
            <rFont val="Lucida Console"/>
            <family val="3"/>
          </rPr>
          <t>_x000D_
BLOCOS, CANALETAS E ELEMENTOS VAZADOS EM CONCRETO</t>
        </r>
      </text>
    </comment>
    <comment ref="AW32" authorId="0" shapeId="0" xr:uid="{83EDFC83-B7EE-439E-B46F-7AEE7F6D6964}">
      <text>
        <r>
          <rPr>
            <sz val="10"/>
            <color indexed="81"/>
            <rFont val="Lucida Console"/>
            <family val="3"/>
          </rPr>
          <t>Tempo de Estoque (Meses)_x000D_
_x000D_
4.399,0</t>
        </r>
      </text>
    </comment>
    <comment ref="A33" authorId="0" shapeId="0" xr:uid="{65470785-16A7-4129-8684-D98EA15B0E3B}">
      <text>
        <r>
          <rPr>
            <sz val="10"/>
            <color indexed="81"/>
            <rFont val="Lucida Console"/>
            <family val="3"/>
          </rPr>
          <t>_x000D_
12754</t>
        </r>
      </text>
    </comment>
    <comment ref="B33" authorId="0" shapeId="0" xr:uid="{2007F840-12C4-4C6D-8DC7-A8F28DEADE7C}">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33" authorId="0" shapeId="0" xr:uid="{37EE20DF-AAC8-48D1-ABF9-13A0A03A5FCC}">
      <text>
        <r>
          <rPr>
            <sz val="10"/>
            <color indexed="81"/>
            <rFont val="Lucida Console"/>
            <family val="3"/>
          </rPr>
          <t>_x000D_
Últ estimativa : 1.000_x000D_
Enviada em     : 14.05.2020_x000D_
Ata - Venc     : 275/20 - 15.11.2021</t>
        </r>
      </text>
    </comment>
    <comment ref="O33" authorId="0" shapeId="0" xr:uid="{A1110D4A-2D8F-4926-A9FE-660EB0435821}">
      <text>
        <r>
          <rPr>
            <sz val="10"/>
            <color indexed="81"/>
            <rFont val="Lucida Console"/>
            <family val="3"/>
          </rPr>
          <t>_x000D_
Pertencia a ATA nº 275/20_x000D_
Estimativa de Renovação enviada em 14.05.2020 - Qtd 1.000_x000D_
PP  86/19 lote 5_x000D_
11.10.19 = Processo finalizado</t>
        </r>
      </text>
    </comment>
    <comment ref="W33" authorId="0" shapeId="0" xr:uid="{5562A110-B65A-431B-8210-3589A41C4490}">
      <text>
        <r>
          <rPr>
            <sz val="10"/>
            <color indexed="81"/>
            <rFont val="Lucida Console"/>
            <family val="3"/>
          </rPr>
          <t>_x000D_
Administrativo</t>
        </r>
      </text>
    </comment>
    <comment ref="X33" authorId="0" shapeId="0" xr:uid="{D5FA74C1-1BB7-4BAB-AAC8-4790D97DD1DB}">
      <text>
        <r>
          <rPr>
            <sz val="10"/>
            <color indexed="81"/>
            <rFont val="Lucida Console"/>
            <family val="3"/>
          </rPr>
          <t>_x000D_
MAQ.EQUIP.E MATERIAIS P/ HIGIEN.LIMP.POLIM.E LUBR.</t>
        </r>
      </text>
    </comment>
    <comment ref="Y33" authorId="0" shapeId="0" xr:uid="{CA36D914-D7D8-489A-AAA8-0CF33A5A51E3}">
      <text>
        <r>
          <rPr>
            <sz val="10"/>
            <color indexed="81"/>
            <rFont val="Lucida Console"/>
            <family val="3"/>
          </rPr>
          <t>_x000D_
ESPONJAS,BALDES,SACOS E CESTOS DE LIXO, ETC</t>
        </r>
      </text>
    </comment>
    <comment ref="AW33" authorId="0" shapeId="0" xr:uid="{B0F2ADAD-C276-4A8D-ACC4-80A499157A3F}">
      <text>
        <r>
          <rPr>
            <sz val="10"/>
            <color indexed="81"/>
            <rFont val="Lucida Console"/>
            <family val="3"/>
          </rPr>
          <t>Tempo de Estoque (Meses)_x000D_
_x000D_
311,0</t>
        </r>
      </text>
    </comment>
    <comment ref="A34" authorId="0" shapeId="0" xr:uid="{BBAAC610-A739-49A8-A922-FCFBF16D2F79}">
      <text>
        <r>
          <rPr>
            <sz val="10"/>
            <color indexed="81"/>
            <rFont val="Lucida Console"/>
            <family val="3"/>
          </rPr>
          <t>_x000D_
12763</t>
        </r>
      </text>
    </comment>
    <comment ref="B34" authorId="0" shapeId="0" xr:uid="{A0EB9268-4D2B-465C-9274-62EFF1657D4D}">
      <text>
        <r>
          <rPr>
            <sz val="10"/>
            <color indexed="81"/>
            <rFont val="Lucida Console"/>
            <family val="3"/>
          </rPr>
          <t>DESCRIÇÃO DETALHADA_x000D_
CAL HIDRATADA - SACO COM 20 KG</t>
        </r>
      </text>
    </comment>
    <comment ref="G34" authorId="0" shapeId="0" xr:uid="{A39A99C1-FFAF-4842-8780-62958B0569C9}">
      <text>
        <r>
          <rPr>
            <sz val="10"/>
            <color indexed="81"/>
            <rFont val="Lucida Console"/>
            <family val="3"/>
          </rPr>
          <t>_x000D_
Últ estimativa : 700_x000D_
Enviada em     : 08.09.2020_x000D_
Ata - Venc     : 105/21 - 07.04.2022</t>
        </r>
      </text>
    </comment>
    <comment ref="O34" authorId="0" shapeId="0" xr:uid="{CCD37B33-9238-4DCE-842D-1108699DE0AD}">
      <text>
        <r>
          <rPr>
            <sz val="10"/>
            <color indexed="81"/>
            <rFont val="Lucida Console"/>
            <family val="3"/>
          </rPr>
          <t>_x000D_
Pertencia a ATA nº 105/21_x000D_
Estimativa de Renovação enviada em 08.09.2020 - Qtd 700_x000D_
PE  26/21 lote _x000D_
16.03.21 = Processo finalizado. Ata 105/21.</t>
        </r>
      </text>
    </comment>
    <comment ref="W34" authorId="0" shapeId="0" xr:uid="{1930F01B-EAB8-418E-882B-DEB02808F82A}">
      <text>
        <r>
          <rPr>
            <sz val="10"/>
            <color indexed="81"/>
            <rFont val="Lucida Console"/>
            <family val="3"/>
          </rPr>
          <t>_x000D_
DM-Construção</t>
        </r>
      </text>
    </comment>
    <comment ref="X34" authorId="0" shapeId="0" xr:uid="{A330DADC-8A24-45B7-AD80-699E3C97F3F9}">
      <text>
        <r>
          <rPr>
            <sz val="10"/>
            <color indexed="81"/>
            <rFont val="Lucida Console"/>
            <family val="3"/>
          </rPr>
          <t>_x000D_
MAT.E EQUIP. P/ CONSTR.CIVIL E CONSERV. DE VIAS PUBL.</t>
        </r>
      </text>
    </comment>
    <comment ref="Y34" authorId="0" shapeId="0" xr:uid="{A26ADAD3-1B62-4992-823E-95EFF53A1292}">
      <text>
        <r>
          <rPr>
            <sz val="10"/>
            <color indexed="81"/>
            <rFont val="Lucida Console"/>
            <family val="3"/>
          </rPr>
          <t>_x000D_
CIMENTO, CAL E GESSO</t>
        </r>
      </text>
    </comment>
    <comment ref="AW34" authorId="0" shapeId="0" xr:uid="{450D441E-0B4A-4515-8A78-81F6D878DFF8}">
      <text>
        <r>
          <rPr>
            <sz val="10"/>
            <color indexed="81"/>
            <rFont val="Lucida Console"/>
            <family val="3"/>
          </rPr>
          <t>Tempo de Estoque (Meses)_x000D_
_x000D_
988,0</t>
        </r>
      </text>
    </comment>
    <comment ref="A35" authorId="0" shapeId="0" xr:uid="{F43ACAD2-24A5-4BEC-B740-17EA0F599187}">
      <text>
        <r>
          <rPr>
            <sz val="10"/>
            <color indexed="81"/>
            <rFont val="Lucida Console"/>
            <family val="3"/>
          </rPr>
          <t>_x000D_
12812</t>
        </r>
      </text>
    </comment>
    <comment ref="B35" authorId="0" shapeId="0" xr:uid="{E5D7BFFC-7B90-4CF2-9866-BF211FAE58D7}">
      <text>
        <r>
          <rPr>
            <sz val="10"/>
            <color indexed="81"/>
            <rFont val="Lucida Console"/>
            <family val="3"/>
          </rPr>
          <t>DESCRIÇÃO DETALHADA_x000D_
BROXA RETANGULAR - 16,5 X 6 CM</t>
        </r>
      </text>
    </comment>
    <comment ref="G35" authorId="0" shapeId="0" xr:uid="{B84DBAD7-04DB-4429-BACF-220429DB174A}">
      <text>
        <r>
          <rPr>
            <sz val="10"/>
            <color indexed="81"/>
            <rFont val="Lucida Console"/>
            <family val="3"/>
          </rPr>
          <t>_x000D_
Últ estimativa : 40_x000D_
Enviada em     : 24.10.2019_x000D_
Ata - Venc     : 16/19 - 29.01.2020</t>
        </r>
      </text>
    </comment>
    <comment ref="O35" authorId="0" shapeId="0" xr:uid="{A3648D27-DE75-4B0B-B6D0-DEE8E06C4CA1}">
      <text>
        <r>
          <rPr>
            <sz val="10"/>
            <color indexed="81"/>
            <rFont val="Lucida Console"/>
            <family val="3"/>
          </rPr>
          <t>_x000D_
Pertencia a ATA nº 16/19_x000D_
Estimativa de Renovação enviada em 24.10.2019 - Qtd 40_x000D_
PE 147/20 lote 1 (Impróspero)_x000D_
04.09.20 = Finalizado. Ata 254/20</t>
        </r>
      </text>
    </comment>
    <comment ref="W35" authorId="0" shapeId="0" xr:uid="{5792D186-7A5D-474D-B7F4-8BEAE49E5993}">
      <text>
        <r>
          <rPr>
            <sz val="10"/>
            <color indexed="81"/>
            <rFont val="Lucida Console"/>
            <family val="3"/>
          </rPr>
          <t>_x000D_
DM-Pintura</t>
        </r>
      </text>
    </comment>
    <comment ref="X35" authorId="0" shapeId="0" xr:uid="{F18D86B9-79EF-4B01-A39A-8B518487D9EB}">
      <text>
        <r>
          <rPr>
            <sz val="10"/>
            <color indexed="81"/>
            <rFont val="Lucida Console"/>
            <family val="3"/>
          </rPr>
          <t>_x000D_
EQUIP. E MATERIAIS P/PINTURAS E IMPERMEABILIZACAO</t>
        </r>
      </text>
    </comment>
    <comment ref="Y35" authorId="0" shapeId="0" xr:uid="{7EB5DED8-3FA4-4FB9-B3FD-4ABCBA689799}">
      <text>
        <r>
          <rPr>
            <sz val="10"/>
            <color indexed="81"/>
            <rFont val="Lucida Console"/>
            <family val="3"/>
          </rPr>
          <t>_x000D_
MATERIAIS PARA PINTURA</t>
        </r>
      </text>
    </comment>
    <comment ref="AW35" authorId="0" shapeId="0" xr:uid="{661A2558-2E11-401A-8819-F5BA1BF13042}">
      <text>
        <r>
          <rPr>
            <sz val="10"/>
            <color indexed="81"/>
            <rFont val="Lucida Console"/>
            <family val="3"/>
          </rPr>
          <t>Tempo de Estoque (Meses)_x000D_
_x000D_
63,0</t>
        </r>
      </text>
    </comment>
    <comment ref="A36" authorId="0" shapeId="0" xr:uid="{FFA13C2B-5A83-4042-B089-B337AE446CB5}">
      <text>
        <r>
          <rPr>
            <sz val="10"/>
            <color indexed="81"/>
            <rFont val="Lucida Console"/>
            <family val="3"/>
          </rPr>
          <t>_x000D_
12813</t>
        </r>
      </text>
    </comment>
    <comment ref="B36" authorId="0" shapeId="0" xr:uid="{9527EF3A-87F9-40E4-942C-B4604336A408}">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36" authorId="0" shapeId="0" xr:uid="{BC8B9A6E-223A-4A0C-9468-35A85802B3A2}">
      <text>
        <r>
          <rPr>
            <sz val="10"/>
            <color indexed="81"/>
            <rFont val="Lucida Console"/>
            <family val="3"/>
          </rPr>
          <t>_x000D_
Últ estimativa : 60_x000D_
Enviada em     : 24.11.2020_x000D_
Ata - Venc     : 87/20 - 31.03.2021</t>
        </r>
      </text>
    </comment>
    <comment ref="O36" authorId="0" shapeId="0" xr:uid="{DA1302FE-832C-4850-AF93-5AFDDFE95771}">
      <text>
        <r>
          <rPr>
            <sz val="10"/>
            <color indexed="81"/>
            <rFont val="Lucida Console"/>
            <family val="3"/>
          </rPr>
          <t>_x000D_
Pertencia a ATA nº 87/20_x000D_
Estimativa de Renovação enviada em 24.11.2020 - Qtd 60_x000D_
PE  10/20 lote 1_x000D_
30.04.20 = Processo conferido, finalizado.</t>
        </r>
      </text>
    </comment>
    <comment ref="W36" authorId="0" shapeId="0" xr:uid="{3687A841-F40F-4FBF-83D6-D9F100164285}">
      <text>
        <r>
          <rPr>
            <sz val="10"/>
            <color indexed="81"/>
            <rFont val="Lucida Console"/>
            <family val="3"/>
          </rPr>
          <t>_x000D_
DM-Hidráulica</t>
        </r>
      </text>
    </comment>
    <comment ref="X36" authorId="0" shapeId="0" xr:uid="{76184AE6-342F-43E4-9770-1AC558EA7A1D}">
      <text>
        <r>
          <rPr>
            <sz val="10"/>
            <color indexed="81"/>
            <rFont val="Lucida Console"/>
            <family val="3"/>
          </rPr>
          <t>_x000D_
MATERIAL HIDRAULICO, CANOS, TUBOS, MANGUEIRAS, CONEXOES E ACESS.</t>
        </r>
      </text>
    </comment>
    <comment ref="Y36" authorId="0" shapeId="0" xr:uid="{A16E7CB5-5C25-4763-B077-E3AD8760DB1D}">
      <text>
        <r>
          <rPr>
            <sz val="10"/>
            <color indexed="81"/>
            <rFont val="Lucida Console"/>
            <family val="3"/>
          </rPr>
          <t>_x000D_
ADAP. LUVAS.TES CURVAS COTOVELOS PLUGS FLANGES.....</t>
        </r>
      </text>
    </comment>
    <comment ref="AW36" authorId="0" shapeId="0" xr:uid="{7A18A980-DF2F-450F-8763-555A5B3A7811}">
      <text>
        <r>
          <rPr>
            <sz val="10"/>
            <color indexed="81"/>
            <rFont val="Lucida Console"/>
            <family val="3"/>
          </rPr>
          <t>Tempo de Estoque (Meses)_x000D_
_x000D_
61,0</t>
        </r>
      </text>
    </comment>
    <comment ref="A37" authorId="0" shapeId="0" xr:uid="{49E115B8-22CD-4945-88C3-7FBB76431E2E}">
      <text>
        <r>
          <rPr>
            <sz val="10"/>
            <color indexed="81"/>
            <rFont val="Lucida Console"/>
            <family val="3"/>
          </rPr>
          <t>_x000D_
12821</t>
        </r>
      </text>
    </comment>
    <comment ref="B37" authorId="0" shapeId="0" xr:uid="{1F965C9F-0747-4CB0-A16D-32E5AB622206}">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37" authorId="0" shapeId="0" xr:uid="{B608C820-DB6B-43AB-8CA8-46C1E45CBAE9}">
      <text>
        <r>
          <rPr>
            <sz val="10"/>
            <color indexed="81"/>
            <rFont val="Lucida Console"/>
            <family val="3"/>
          </rPr>
          <t>_x000D_
Últ estimativa : 100_x000D_
Enviada em     : 24.11.2020_x000D_
Ata - Venc     : 87/20 - 31.03.2021</t>
        </r>
      </text>
    </comment>
    <comment ref="O37" authorId="0" shapeId="0" xr:uid="{8D4EA643-7A12-4D2D-B1AB-12A3271C613E}">
      <text>
        <r>
          <rPr>
            <sz val="10"/>
            <color indexed="81"/>
            <rFont val="Lucida Console"/>
            <family val="3"/>
          </rPr>
          <t>_x000D_
Pertencia a ATA nº 87/20_x000D_
Estimativa de Renovação enviada em 24.11.2020 - Qtd 100_x000D_
PE  10/20 lote 2_x000D_
30.04.20 = Processo conferido, finalizado.</t>
        </r>
      </text>
    </comment>
    <comment ref="W37" authorId="0" shapeId="0" xr:uid="{1DD2E68F-B52C-4032-A8BD-E0D5DFB9F56B}">
      <text>
        <r>
          <rPr>
            <sz val="10"/>
            <color indexed="81"/>
            <rFont val="Lucida Console"/>
            <family val="3"/>
          </rPr>
          <t>_x000D_
DM-Hidráulica</t>
        </r>
      </text>
    </comment>
    <comment ref="X37" authorId="0" shapeId="0" xr:uid="{3A72BCDE-D4B0-4C2C-87E4-3ACE42920B06}">
      <text>
        <r>
          <rPr>
            <sz val="10"/>
            <color indexed="81"/>
            <rFont val="Lucida Console"/>
            <family val="3"/>
          </rPr>
          <t>_x000D_
MATERIAL HIDRAULICO, CANOS, TUBOS, MANGUEIRAS, CONEXOES E ACESS.</t>
        </r>
      </text>
    </comment>
    <comment ref="Y37" authorId="0" shapeId="0" xr:uid="{69683885-8CF3-482E-AB7E-DCD413053AED}">
      <text>
        <r>
          <rPr>
            <sz val="10"/>
            <color indexed="81"/>
            <rFont val="Lucida Console"/>
            <family val="3"/>
          </rPr>
          <t>_x000D_
ADAP. LUVAS.TES CURVAS COTOVELOS PLUGS FLANGES.....</t>
        </r>
      </text>
    </comment>
    <comment ref="AW37" authorId="0" shapeId="0" xr:uid="{D176A627-8DB2-4C56-B5C8-80D04422BE9D}">
      <text>
        <r>
          <rPr>
            <sz val="10"/>
            <color indexed="81"/>
            <rFont val="Lucida Console"/>
            <family val="3"/>
          </rPr>
          <t>Tempo de Estoque (Meses)_x000D_
_x000D_
137,0</t>
        </r>
      </text>
    </comment>
    <comment ref="A38" authorId="0" shapeId="0" xr:uid="{8F701043-7655-43DD-B9AE-F7B300B46839}">
      <text>
        <r>
          <rPr>
            <sz val="10"/>
            <color indexed="81"/>
            <rFont val="Lucida Console"/>
            <family val="3"/>
          </rPr>
          <t>_x000D_
12824</t>
        </r>
      </text>
    </comment>
    <comment ref="B38" authorId="0" shapeId="0" xr:uid="{708B8E36-076D-4B27-911E-61B6EB24AB07}">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38" authorId="0" shapeId="0" xr:uid="{F4A14083-8006-40F0-B7EA-0BEA15B3E666}">
      <text>
        <r>
          <rPr>
            <sz val="10"/>
            <color indexed="81"/>
            <rFont val="Lucida Console"/>
            <family val="3"/>
          </rPr>
          <t>_x000D_
Últ estimativa : 150_x000D_
Enviada em     : 24.11.2020_x000D_
Ata - Venc     : 87/20 - 31.03.2021</t>
        </r>
      </text>
    </comment>
    <comment ref="O38" authorId="0" shapeId="0" xr:uid="{A8A0FFC5-4BDE-4520-953E-ADC147E01A66}">
      <text>
        <r>
          <rPr>
            <sz val="10"/>
            <color indexed="81"/>
            <rFont val="Lucida Console"/>
            <family val="3"/>
          </rPr>
          <t>_x000D_
Pertencia a ATA nº 87/20_x000D_
Estimativa de Renovação enviada em 24.11.2020 - Qtd 150_x000D_
PE  10/20 lote 3_x000D_
30.04.20 = Processo conferido, finalizado.</t>
        </r>
      </text>
    </comment>
    <comment ref="W38" authorId="0" shapeId="0" xr:uid="{976ED751-511F-4000-A9A3-93F4340DC4F0}">
      <text>
        <r>
          <rPr>
            <sz val="10"/>
            <color indexed="81"/>
            <rFont val="Lucida Console"/>
            <family val="3"/>
          </rPr>
          <t>_x000D_
DM-Hidráulica</t>
        </r>
      </text>
    </comment>
    <comment ref="X38" authorId="0" shapeId="0" xr:uid="{DE640AE4-8CEF-486F-B3E0-A33F67345ED7}">
      <text>
        <r>
          <rPr>
            <sz val="10"/>
            <color indexed="81"/>
            <rFont val="Lucida Console"/>
            <family val="3"/>
          </rPr>
          <t>_x000D_
MATERIAL HIDRAULICO, CANOS, TUBOS, MANGUEIRAS, CONEXOES E ACESS.</t>
        </r>
      </text>
    </comment>
    <comment ref="Y38" authorId="0" shapeId="0" xr:uid="{7A8E98D0-BFC4-4EF6-8F5A-F70A9A1C2386}">
      <text>
        <r>
          <rPr>
            <sz val="10"/>
            <color indexed="81"/>
            <rFont val="Lucida Console"/>
            <family val="3"/>
          </rPr>
          <t>_x000D_
ADAP. LUVAS.TES CURVAS COTOVELOS PLUGS FLANGES.....</t>
        </r>
      </text>
    </comment>
    <comment ref="AW38" authorId="0" shapeId="0" xr:uid="{5E7FC8FE-4430-4F67-B689-C31023823359}">
      <text>
        <r>
          <rPr>
            <sz val="10"/>
            <color indexed="81"/>
            <rFont val="Lucida Console"/>
            <family val="3"/>
          </rPr>
          <t>Tempo de Estoque (Meses)_x000D_
_x000D_
92,0</t>
        </r>
      </text>
    </comment>
    <comment ref="A39" authorId="0" shapeId="0" xr:uid="{3D10A7BE-F16C-44BA-AEA2-E909256B3971}">
      <text>
        <r>
          <rPr>
            <sz val="10"/>
            <color indexed="81"/>
            <rFont val="Lucida Console"/>
            <family val="3"/>
          </rPr>
          <t>_x000D_
12830</t>
        </r>
      </text>
    </comment>
    <comment ref="B39" authorId="0" shapeId="0" xr:uid="{5A774777-8DB6-4637-B2E2-6632D7F914CB}">
      <text>
        <r>
          <rPr>
            <sz val="10"/>
            <color indexed="81"/>
            <rFont val="Lucida Console"/>
            <family val="3"/>
          </rPr>
          <t>DESCRIÇÃO DETALHADA_x000D_
ADAPTADOR DE PVC SOLDAVEL MARROM 1.1/2". A MARCA DEVERA VIR LITOGRAFADA NA PECA.</t>
        </r>
      </text>
    </comment>
    <comment ref="G39" authorId="0" shapeId="0" xr:uid="{47401B91-8646-459D-8333-4D5A95A87A97}">
      <text>
        <r>
          <rPr>
            <sz val="10"/>
            <color indexed="81"/>
            <rFont val="Lucida Console"/>
            <family val="3"/>
          </rPr>
          <t>_x000D_
Últ estimativa : 600_x000D_
Enviada em     : 24.11.2020_x000D_
Ata - Venc     : 76/19 - 09.03.2020</t>
        </r>
      </text>
    </comment>
    <comment ref="O39" authorId="0" shapeId="0" xr:uid="{F7136C1D-8AFB-41DE-B2DB-A982C92B2014}">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39" authorId="0" shapeId="0" xr:uid="{B867C630-7D10-4045-93D4-E79C8DC5BB0A}">
      <text>
        <r>
          <rPr>
            <sz val="10"/>
            <color indexed="81"/>
            <rFont val="Lucida Console"/>
            <family val="3"/>
          </rPr>
          <t>_x000D_
DM-Hidráulica</t>
        </r>
      </text>
    </comment>
    <comment ref="X39" authorId="0" shapeId="0" xr:uid="{087EF8D6-C730-4A48-B7E2-044D8BEFFB0A}">
      <text>
        <r>
          <rPr>
            <sz val="10"/>
            <color indexed="81"/>
            <rFont val="Lucida Console"/>
            <family val="3"/>
          </rPr>
          <t>_x000D_
MATERIAL HIDRAULICO, CANOS, TUBOS, MANGUEIRAS, CONEXOES E ACESS.</t>
        </r>
      </text>
    </comment>
    <comment ref="Y39" authorId="0" shapeId="0" xr:uid="{6CEF4194-7510-4C87-9DFD-2771B43E949A}">
      <text>
        <r>
          <rPr>
            <sz val="10"/>
            <color indexed="81"/>
            <rFont val="Lucida Console"/>
            <family val="3"/>
          </rPr>
          <t>_x000D_
ADAP. LUVAS.TES CURVAS COTOVELOS PLUGS FLANGES.....</t>
        </r>
      </text>
    </comment>
    <comment ref="AW39" authorId="0" shapeId="0" xr:uid="{8C2070C8-A461-4A7D-AFC1-524558AD7A9F}">
      <text>
        <r>
          <rPr>
            <sz val="10"/>
            <color indexed="81"/>
            <rFont val="Lucida Console"/>
            <family val="3"/>
          </rPr>
          <t>Tempo de Estoque (Meses)_x000D_
_x000D_
1.412,0</t>
        </r>
      </text>
    </comment>
    <comment ref="A40" authorId="0" shapeId="0" xr:uid="{DF7DAB13-B02E-4275-94AA-6F6F309DD4B0}">
      <text>
        <r>
          <rPr>
            <sz val="10"/>
            <color indexed="81"/>
            <rFont val="Lucida Console"/>
            <family val="3"/>
          </rPr>
          <t>_x000D_
12835</t>
        </r>
      </text>
    </comment>
    <comment ref="B40" authorId="0" shapeId="0" xr:uid="{3EF1D5C1-09B7-4BF2-98C1-999627AB8E58}">
      <text>
        <r>
          <rPr>
            <sz val="10"/>
            <color indexed="81"/>
            <rFont val="Lucida Console"/>
            <family val="3"/>
          </rPr>
          <t>DESCRIÇÃO DETALHADA_x000D_
ADAPTADOR DE PVC SOLDAVEL MARROM 3/4". A MARCA DEVERA VIR LITOGRAFADA NA PECA.</t>
        </r>
      </text>
    </comment>
    <comment ref="G40" authorId="0" shapeId="0" xr:uid="{06DD8766-E952-4F1A-BF01-C082185722A0}">
      <text>
        <r>
          <rPr>
            <sz val="10"/>
            <color indexed="81"/>
            <rFont val="Lucida Console"/>
            <family val="3"/>
          </rPr>
          <t>_x000D_
Últ estimativa : 600_x000D_
Enviada em     : 24.11.2020_x000D_
Ata - Venc     : 293/20 - 30.11.2021</t>
        </r>
      </text>
    </comment>
    <comment ref="O40" authorId="0" shapeId="0" xr:uid="{E7FA9EE6-81B7-40D7-AD1F-2A860C901034}">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0" authorId="0" shapeId="0" xr:uid="{5D67CA84-78E1-4FEE-ABCE-8C0638A4CE6A}">
      <text>
        <r>
          <rPr>
            <sz val="10"/>
            <color indexed="81"/>
            <rFont val="Lucida Console"/>
            <family val="3"/>
          </rPr>
          <t>_x000D_
DM-Hidráulica</t>
        </r>
      </text>
    </comment>
    <comment ref="X40" authorId="0" shapeId="0" xr:uid="{34D868C7-9992-4C3D-A513-AF5EA0998642}">
      <text>
        <r>
          <rPr>
            <sz val="10"/>
            <color indexed="81"/>
            <rFont val="Lucida Console"/>
            <family val="3"/>
          </rPr>
          <t>_x000D_
MATERIAL HIDRAULICO, CANOS, TUBOS, MANGUEIRAS, CONEXOES E ACESS.</t>
        </r>
      </text>
    </comment>
    <comment ref="Y40" authorId="0" shapeId="0" xr:uid="{5A431085-6927-4A26-AFA6-2F99854D79C3}">
      <text>
        <r>
          <rPr>
            <sz val="10"/>
            <color indexed="81"/>
            <rFont val="Lucida Console"/>
            <family val="3"/>
          </rPr>
          <t>_x000D_
ADAP. LUVAS.TES CURVAS COTOVELOS PLUGS FLANGES.....</t>
        </r>
      </text>
    </comment>
    <comment ref="AW40" authorId="0" shapeId="0" xr:uid="{740D75F1-696B-4333-A72F-ED55D9BA99A3}">
      <text>
        <r>
          <rPr>
            <sz val="10"/>
            <color indexed="81"/>
            <rFont val="Lucida Console"/>
            <family val="3"/>
          </rPr>
          <t>Tempo de Estoque (Meses)_x000D_
_x000D_
459,0</t>
        </r>
      </text>
    </comment>
    <comment ref="A41" authorId="0" shapeId="0" xr:uid="{E4E478CC-9F4A-47CD-A3C9-C4A8AD9F9534}">
      <text>
        <r>
          <rPr>
            <sz val="10"/>
            <color indexed="81"/>
            <rFont val="Lucida Console"/>
            <family val="3"/>
          </rPr>
          <t>_x000D_
12847</t>
        </r>
      </text>
    </comment>
    <comment ref="B41" authorId="0" shapeId="0" xr:uid="{9AC30634-A639-423A-B03B-8D6F258B161B}">
      <text>
        <r>
          <rPr>
            <sz val="10"/>
            <color indexed="81"/>
            <rFont val="Lucida Console"/>
            <family val="3"/>
          </rPr>
          <t>DESCRIÇÃO DETALHADA_x000D_
ROLO DE ESPUMA PARA PINTURA - 4 CM</t>
        </r>
      </text>
    </comment>
    <comment ref="G41" authorId="0" shapeId="0" xr:uid="{D7CED5E6-08C2-43A1-A897-A7E7B31BCDCB}">
      <text>
        <r>
          <rPr>
            <sz val="10"/>
            <color indexed="81"/>
            <rFont val="Lucida Console"/>
            <family val="3"/>
          </rPr>
          <t>_x000D_
Últ estimativa : 3.000_x000D_
Enviada em     : 12.05.2020_x000D_
Ata - Venc     : 254/20 - 28.10.2021</t>
        </r>
      </text>
    </comment>
    <comment ref="O41" authorId="0" shapeId="0" xr:uid="{5D868450-2789-4111-9E04-0C23D387EB69}">
      <text>
        <r>
          <rPr>
            <sz val="10"/>
            <color indexed="81"/>
            <rFont val="Lucida Console"/>
            <family val="3"/>
          </rPr>
          <t>_x000D_
Pertencia a ATA nº 254/20_x000D_
Estimativa de Renovação enviada em 12.05.2020 - Qtd 3.000_x000D_
PE 147/20 lote _x000D_
04.09.20 = Finalizado. Ata 254/20</t>
        </r>
      </text>
    </comment>
    <comment ref="W41" authorId="0" shapeId="0" xr:uid="{66979759-2F87-4C94-8D20-AF1E5AF44FF8}">
      <text>
        <r>
          <rPr>
            <sz val="10"/>
            <color indexed="81"/>
            <rFont val="Lucida Console"/>
            <family val="3"/>
          </rPr>
          <t>_x000D_
DM-Pintura</t>
        </r>
      </text>
    </comment>
    <comment ref="X41" authorId="0" shapeId="0" xr:uid="{AB2A6538-77C3-4D1C-8452-E4F889CA795A}">
      <text>
        <r>
          <rPr>
            <sz val="10"/>
            <color indexed="81"/>
            <rFont val="Lucida Console"/>
            <family val="3"/>
          </rPr>
          <t>_x000D_
EQUIP. E MATERIAIS P/PINTURAS E IMPERMEABILIZACAO</t>
        </r>
      </text>
    </comment>
    <comment ref="Y41" authorId="0" shapeId="0" xr:uid="{480D843E-B262-44D1-B93C-CE767CE10F57}">
      <text>
        <r>
          <rPr>
            <sz val="10"/>
            <color indexed="81"/>
            <rFont val="Lucida Console"/>
            <family val="3"/>
          </rPr>
          <t>_x000D_
MATERIAIS PARA PINTURA</t>
        </r>
      </text>
    </comment>
    <comment ref="AW41" authorId="0" shapeId="0" xr:uid="{5E6C5A2E-AB6D-4BFE-BE93-9A03032CD2DA}">
      <text>
        <r>
          <rPr>
            <sz val="10"/>
            <color indexed="81"/>
            <rFont val="Lucida Console"/>
            <family val="3"/>
          </rPr>
          <t>Tempo de Estoque (Meses)_x000D_
_x000D_
1.847,0</t>
        </r>
      </text>
    </comment>
    <comment ref="A42" authorId="0" shapeId="0" xr:uid="{EF7A86A3-625C-4367-86E6-A49EB4B8E4FC}">
      <text>
        <r>
          <rPr>
            <sz val="10"/>
            <color indexed="81"/>
            <rFont val="Lucida Console"/>
            <family val="3"/>
          </rPr>
          <t>_x000D_
12856</t>
        </r>
      </text>
    </comment>
    <comment ref="B42" authorId="0" shapeId="0" xr:uid="{49AEF1B8-9B08-411C-A272-60B00C5CE591}">
      <text>
        <r>
          <rPr>
            <sz val="10"/>
            <color indexed="81"/>
            <rFont val="Lucida Console"/>
            <family val="3"/>
          </rPr>
          <t>DESCRIÇÃO DETALHADA_x000D_
TRINCHA PARA PINTURA - 2", COM CERDAS 100% NATURAIS</t>
        </r>
      </text>
    </comment>
    <comment ref="G42" authorId="0" shapeId="0" xr:uid="{4AD1CB7E-8CC1-4AF5-929D-5AF414BD9DE7}">
      <text>
        <r>
          <rPr>
            <sz val="10"/>
            <color indexed="81"/>
            <rFont val="Lucida Console"/>
            <family val="3"/>
          </rPr>
          <t>_x000D_
Últ estimativa : 4.500_x000D_
Enviada em     : 17.12.2020_x000D_
Ata - Venc     : 88/20 - 01.04.2021</t>
        </r>
      </text>
    </comment>
    <comment ref="O42" authorId="0" shapeId="0" xr:uid="{D116EDBD-9FB4-4573-A1EE-CF12733EF703}">
      <text>
        <r>
          <rPr>
            <sz val="10"/>
            <color indexed="81"/>
            <rFont val="Lucida Console"/>
            <family val="3"/>
          </rPr>
          <t>_x000D_
Pertencia a ATA nº 88/20_x000D_
Estimativa de Renovação enviada em 17.12.2020 - Qtd 4.500_x000D_
PE   6/20 lote 3_x000D_
28.04.21 = Processo conferido, finalizado.</t>
        </r>
      </text>
    </comment>
    <comment ref="W42" authorId="0" shapeId="0" xr:uid="{C14A5D6B-9E09-4930-9AA7-64ACADEFC7B8}">
      <text>
        <r>
          <rPr>
            <sz val="10"/>
            <color indexed="81"/>
            <rFont val="Lucida Console"/>
            <family val="3"/>
          </rPr>
          <t>_x000D_
DM-Pintura</t>
        </r>
      </text>
    </comment>
    <comment ref="X42" authorId="0" shapeId="0" xr:uid="{F26526E6-E233-4D55-8D3C-1417014D7ECC}">
      <text>
        <r>
          <rPr>
            <sz val="10"/>
            <color indexed="81"/>
            <rFont val="Lucida Console"/>
            <family val="3"/>
          </rPr>
          <t>_x000D_
EQUIP. E MATERIAIS P/PINTURAS E IMPERMEABILIZACAO</t>
        </r>
      </text>
    </comment>
    <comment ref="Y42" authorId="0" shapeId="0" xr:uid="{4F85505F-5005-4FE4-AEF6-A10584C9F9C2}">
      <text>
        <r>
          <rPr>
            <sz val="10"/>
            <color indexed="81"/>
            <rFont val="Lucida Console"/>
            <family val="3"/>
          </rPr>
          <t>_x000D_
MATERIAIS PARA PINTURA</t>
        </r>
      </text>
    </comment>
    <comment ref="AW42" authorId="0" shapeId="0" xr:uid="{99987303-C3BD-499D-BEE2-85B702D013F8}">
      <text>
        <r>
          <rPr>
            <sz val="10"/>
            <color indexed="81"/>
            <rFont val="Lucida Console"/>
            <family val="3"/>
          </rPr>
          <t>Tempo de Estoque (Meses)_x000D_
_x000D_
5.330,0</t>
        </r>
      </text>
    </comment>
    <comment ref="A43" authorId="0" shapeId="0" xr:uid="{A16A477B-5707-4CC5-BFA8-0D3A1024246A}">
      <text>
        <r>
          <rPr>
            <sz val="10"/>
            <color indexed="81"/>
            <rFont val="Lucida Console"/>
            <family val="3"/>
          </rPr>
          <t>_x000D_
12877</t>
        </r>
      </text>
    </comment>
    <comment ref="B43" authorId="0" shapeId="0" xr:uid="{6ED186DE-487C-4BF4-97D5-5B2F1FCA233B}">
      <text>
        <r>
          <rPr>
            <sz val="10"/>
            <color indexed="81"/>
            <rFont val="Lucida Console"/>
            <family val="3"/>
          </rPr>
          <t>DESCRIÇÃO DETALHADA_x000D_
TINTA LATEX PVA BRANCO, LATA COM 18 LITROS</t>
        </r>
      </text>
    </comment>
    <comment ref="G43" authorId="0" shapeId="0" xr:uid="{693A8295-5F6E-471A-9A87-9DE51C629AEA}">
      <text>
        <r>
          <rPr>
            <sz val="10"/>
            <color indexed="81"/>
            <rFont val="Lucida Console"/>
            <family val="3"/>
          </rPr>
          <t>_x000D_
Últ estimativa : 200_x000D_
Enviada em     : 12.05.2020_x000D_
Ata - Venc     : 304/20 - 15.12.2021</t>
        </r>
      </text>
    </comment>
    <comment ref="O43" authorId="0" shapeId="0" xr:uid="{6113146A-31E9-4669-999E-C90CA3FDC7F1}">
      <text>
        <r>
          <rPr>
            <sz val="10"/>
            <color indexed="81"/>
            <rFont val="Lucida Console"/>
            <family val="3"/>
          </rPr>
          <t>_x000D_
Pertencia a ATA nº 304/20_x000D_
Estimativa de Renovação enviada em 12.05.2020 - Qtd 200_x000D_
PE 147/20 lote 5 (Impróspero)_x000D_
04.09.20 = Finalizado. Ata 254/20</t>
        </r>
      </text>
    </comment>
    <comment ref="W43" authorId="0" shapeId="0" xr:uid="{DE5BA696-E905-4D19-81E6-FF24FB5B6F11}">
      <text>
        <r>
          <rPr>
            <sz val="10"/>
            <color indexed="81"/>
            <rFont val="Lucida Console"/>
            <family val="3"/>
          </rPr>
          <t>_x000D_
DM-Pintura</t>
        </r>
      </text>
    </comment>
    <comment ref="X43" authorId="0" shapeId="0" xr:uid="{D8AEFB59-37A0-494B-9699-6E7ED37BC8E3}">
      <text>
        <r>
          <rPr>
            <sz val="10"/>
            <color indexed="81"/>
            <rFont val="Lucida Console"/>
            <family val="3"/>
          </rPr>
          <t>_x000D_
EQUIP. E MATERIAIS P/PINTURAS E IMPERMEABILIZACAO</t>
        </r>
      </text>
    </comment>
    <comment ref="Y43" authorId="0" shapeId="0" xr:uid="{18E7C50F-8A61-4D7E-9529-AD8328023941}">
      <text>
        <r>
          <rPr>
            <sz val="10"/>
            <color indexed="81"/>
            <rFont val="Lucida Console"/>
            <family val="3"/>
          </rPr>
          <t>_x000D_
TINTAS LATEX</t>
        </r>
      </text>
    </comment>
    <comment ref="AW43" authorId="0" shapeId="0" xr:uid="{4BAD1E9A-9368-4EEE-B196-C9944D15EC27}">
      <text>
        <r>
          <rPr>
            <sz val="10"/>
            <color indexed="81"/>
            <rFont val="Lucida Console"/>
            <family val="3"/>
          </rPr>
          <t>Tempo de Estoque (Meses)_x000D_
_x000D_
500,0</t>
        </r>
      </text>
    </comment>
    <comment ref="A44" authorId="0" shapeId="0" xr:uid="{A799B04F-924C-4B99-A079-8B15DB6A0C3B}">
      <text>
        <r>
          <rPr>
            <sz val="10"/>
            <color indexed="81"/>
            <rFont val="Lucida Console"/>
            <family val="3"/>
          </rPr>
          <t>_x000D_
12881</t>
        </r>
      </text>
    </comment>
    <comment ref="B44" authorId="0" shapeId="0" xr:uid="{1AF7631A-3726-430B-9E73-6D3B01506C79}">
      <text>
        <r>
          <rPr>
            <sz val="10"/>
            <color indexed="81"/>
            <rFont val="Lucida Console"/>
            <family val="3"/>
          </rPr>
          <t>DESCRIÇÃO DETALHADA_x000D_
COTOVELO 90° GRAUS EM PVC RIGIDO SOLDAVEL DE 2" (ESGOTO)</t>
        </r>
      </text>
    </comment>
    <comment ref="G44" authorId="0" shapeId="0" xr:uid="{5D5DAE96-B0B9-487B-B6C3-3CD913BADD74}">
      <text>
        <r>
          <rPr>
            <sz val="10"/>
            <color indexed="81"/>
            <rFont val="Lucida Console"/>
            <family val="3"/>
          </rPr>
          <t>_x000D_
Últ estimativa : 600_x000D_
Enviada em     : 17.12.2020_x000D_
Ata - Venc     : 101/20 - 27.04.2021</t>
        </r>
      </text>
    </comment>
    <comment ref="O44" authorId="0" shapeId="0" xr:uid="{038D4E30-1F83-4760-B21D-5367DD316EF3}">
      <text>
        <r>
          <rPr>
            <sz val="10"/>
            <color indexed="81"/>
            <rFont val="Lucida Console"/>
            <family val="3"/>
          </rPr>
          <t>_x000D_
Pertencia a ATA nº 101/20_x000D_
Estimativa de Renovação enviada em 17.12.2020 - Qtd 600_x000D_
PE  16/20 lote 3_x000D_
18.05.20 = Processo conferido, finalizado.</t>
        </r>
      </text>
    </comment>
    <comment ref="W44" authorId="0" shapeId="0" xr:uid="{58BE3BDE-F6B4-4B2A-B774-9A2A9E550292}">
      <text>
        <r>
          <rPr>
            <sz val="10"/>
            <color indexed="81"/>
            <rFont val="Lucida Console"/>
            <family val="3"/>
          </rPr>
          <t>_x000D_
DM-Hidráulica</t>
        </r>
      </text>
    </comment>
    <comment ref="X44" authorId="0" shapeId="0" xr:uid="{F0267D09-C63B-4AE7-B681-39A8FADDF652}">
      <text>
        <r>
          <rPr>
            <sz val="10"/>
            <color indexed="81"/>
            <rFont val="Lucida Console"/>
            <family val="3"/>
          </rPr>
          <t>_x000D_
MATERIAL HIDRAULICO, CANOS, TUBOS, MANGUEIRAS, CONEXOES E ACESS.</t>
        </r>
      </text>
    </comment>
    <comment ref="Y44" authorId="0" shapeId="0" xr:uid="{2CF0D56F-EDFA-44E8-937B-C867B08FDD6A}">
      <text>
        <r>
          <rPr>
            <sz val="10"/>
            <color indexed="81"/>
            <rFont val="Lucida Console"/>
            <family val="3"/>
          </rPr>
          <t>_x000D_
ADAP. LUVAS.TES CURVAS COTOVELOS PLUGS FLANGES.....</t>
        </r>
      </text>
    </comment>
    <comment ref="AW44" authorId="0" shapeId="0" xr:uid="{542375A9-909D-4A1D-A86D-CB666C377601}">
      <text>
        <r>
          <rPr>
            <sz val="10"/>
            <color indexed="81"/>
            <rFont val="Lucida Console"/>
            <family val="3"/>
          </rPr>
          <t>Tempo de Estoque (Meses)_x000D_
_x000D_
466,0</t>
        </r>
      </text>
    </comment>
    <comment ref="A45" authorId="0" shapeId="0" xr:uid="{B94766AE-3FA4-44B0-B417-DB9D235FFCA7}">
      <text>
        <r>
          <rPr>
            <sz val="10"/>
            <color indexed="81"/>
            <rFont val="Lucida Console"/>
            <family val="3"/>
          </rPr>
          <t>_x000D_
12884</t>
        </r>
      </text>
    </comment>
    <comment ref="B45" authorId="0" shapeId="0" xr:uid="{2F2405A7-01D5-4894-AE3A-D1756474E95E}">
      <text>
        <r>
          <rPr>
            <sz val="10"/>
            <color indexed="81"/>
            <rFont val="Lucida Console"/>
            <family val="3"/>
          </rPr>
          <t>DESCRIÇÃO DETALHADA_x000D_
COTOVELO 90 GRAUS EM PVC RIGIDO SOLDAVEL DE 4" (ESGOTO)</t>
        </r>
      </text>
    </comment>
    <comment ref="G45" authorId="0" shapeId="0" xr:uid="{7ED1B52C-508A-4EE5-AE35-E936D931AA82}">
      <text>
        <r>
          <rPr>
            <sz val="10"/>
            <color indexed="81"/>
            <rFont val="Lucida Console"/>
            <family val="3"/>
          </rPr>
          <t>_x000D_
Últ estimativa : 400_x000D_
Enviada em     : 24.11.2020_x000D_
Ata - Venc     : 87/20 - 31.03.2021</t>
        </r>
      </text>
    </comment>
    <comment ref="O45" authorId="0" shapeId="0" xr:uid="{686768E4-E8FE-4210-96C8-1794D8AA3B67}">
      <text>
        <r>
          <rPr>
            <sz val="10"/>
            <color indexed="81"/>
            <rFont val="Lucida Console"/>
            <family val="3"/>
          </rPr>
          <t>_x000D_
Pertencia a ATA nº 87/20_x000D_
Estimativa de Renovação enviada em 24.11.2020 - Qtd 400_x000D_
PE  10/20 lote 4_x000D_
30.04.20 = Processo conferido, finalizado.</t>
        </r>
      </text>
    </comment>
    <comment ref="W45" authorId="0" shapeId="0" xr:uid="{79CB7C00-AE81-492D-8FE7-70DF5F5B7885}">
      <text>
        <r>
          <rPr>
            <sz val="10"/>
            <color indexed="81"/>
            <rFont val="Lucida Console"/>
            <family val="3"/>
          </rPr>
          <t>_x000D_
DM-Hidráulica</t>
        </r>
      </text>
    </comment>
    <comment ref="X45" authorId="0" shapeId="0" xr:uid="{5206D8B6-30E2-4556-BC8B-D98CC2DC53AD}">
      <text>
        <r>
          <rPr>
            <sz val="10"/>
            <color indexed="81"/>
            <rFont val="Lucida Console"/>
            <family val="3"/>
          </rPr>
          <t>_x000D_
MATERIAL HIDRAULICO, CANOS, TUBOS, MANGUEIRAS, CONEXOES E ACESS.</t>
        </r>
      </text>
    </comment>
    <comment ref="Y45" authorId="0" shapeId="0" xr:uid="{A5802DAA-80CA-48FC-ACED-269E83CB6077}">
      <text>
        <r>
          <rPr>
            <sz val="10"/>
            <color indexed="81"/>
            <rFont val="Lucida Console"/>
            <family val="3"/>
          </rPr>
          <t>_x000D_
ADAP. LUVAS.TES CURVAS COTOVELOS PLUGS FLANGES.....</t>
        </r>
      </text>
    </comment>
    <comment ref="AW45" authorId="0" shapeId="0" xr:uid="{89923909-904D-490E-816D-6A06EE5BA6AF}">
      <text>
        <r>
          <rPr>
            <sz val="10"/>
            <color indexed="81"/>
            <rFont val="Lucida Console"/>
            <family val="3"/>
          </rPr>
          <t>Tempo de Estoque (Meses)_x000D_
_x000D_
88,0</t>
        </r>
      </text>
    </comment>
    <comment ref="A46" authorId="0" shapeId="0" xr:uid="{1392AFA3-2C80-492B-BA69-1AA59E8C1132}">
      <text>
        <r>
          <rPr>
            <sz val="10"/>
            <color indexed="81"/>
            <rFont val="Lucida Console"/>
            <family val="3"/>
          </rPr>
          <t>_x000D_
12886</t>
        </r>
      </text>
    </comment>
    <comment ref="B46" authorId="0" shapeId="0" xr:uid="{3381B716-2FD4-4173-B2CB-E7FBA507E6F9}">
      <text>
        <r>
          <rPr>
            <sz val="10"/>
            <color indexed="81"/>
            <rFont val="Lucida Console"/>
            <family val="3"/>
          </rPr>
          <t>DESCRIÇÃO DETALHADA_x000D_
COTOVELO 90 GRAUS EM PVC RIGIDO SOLDAVEL MARROM- 1.1/2". A MARCA DEVERA VIR LITOGRAFADA NA PECA.</t>
        </r>
      </text>
    </comment>
    <comment ref="G46" authorId="0" shapeId="0" xr:uid="{228DBAE0-275A-415D-951E-211A4020C548}">
      <text>
        <r>
          <rPr>
            <sz val="10"/>
            <color indexed="81"/>
            <rFont val="Lucida Console"/>
            <family val="3"/>
          </rPr>
          <t>_x000D_
Últ estimativa : 500_x000D_
Enviada em     : 17.12.2020_x000D_
Ata - Venc     : 101/20 - 27.04.2021</t>
        </r>
      </text>
    </comment>
    <comment ref="O46" authorId="0" shapeId="0" xr:uid="{73755522-5CF5-41D5-90A8-403EE2A0456D}">
      <text>
        <r>
          <rPr>
            <sz val="10"/>
            <color indexed="81"/>
            <rFont val="Lucida Console"/>
            <family val="3"/>
          </rPr>
          <t>_x000D_
Pertencia a ATA nº 101/20_x000D_
Estimativa de Renovação enviada em 17.12.2020 - Qtd 500_x000D_
PE  16/20 lote 4_x000D_
18.05.20 = Processo conferido, finalizado.</t>
        </r>
      </text>
    </comment>
    <comment ref="W46" authorId="0" shapeId="0" xr:uid="{AB61CF98-DBDF-4999-A510-3D0463A16E1C}">
      <text>
        <r>
          <rPr>
            <sz val="10"/>
            <color indexed="81"/>
            <rFont val="Lucida Console"/>
            <family val="3"/>
          </rPr>
          <t>_x000D_
DM-Hidráulica</t>
        </r>
      </text>
    </comment>
    <comment ref="X46" authorId="0" shapeId="0" xr:uid="{1C80C77E-1F07-4044-A39E-0B22661EB8D9}">
      <text>
        <r>
          <rPr>
            <sz val="10"/>
            <color indexed="81"/>
            <rFont val="Lucida Console"/>
            <family val="3"/>
          </rPr>
          <t>_x000D_
MATERIAL HIDRAULICO, CANOS, TUBOS, MANGUEIRAS, CONEXOES E ACESS.</t>
        </r>
      </text>
    </comment>
    <comment ref="Y46" authorId="0" shapeId="0" xr:uid="{8056CBA9-D332-45EC-8827-3F332C9AB22B}">
      <text>
        <r>
          <rPr>
            <sz val="10"/>
            <color indexed="81"/>
            <rFont val="Lucida Console"/>
            <family val="3"/>
          </rPr>
          <t>_x000D_
ADAP. LUVAS.TES CURVAS COTOVELOS PLUGS FLANGES.....</t>
        </r>
      </text>
    </comment>
    <comment ref="AW46" authorId="0" shapeId="0" xr:uid="{14E021CD-5B7C-452F-9965-ED7AAEAD2215}">
      <text>
        <r>
          <rPr>
            <sz val="10"/>
            <color indexed="81"/>
            <rFont val="Lucida Console"/>
            <family val="3"/>
          </rPr>
          <t>Tempo de Estoque (Meses)_x000D_
_x000D_
405,0</t>
        </r>
      </text>
    </comment>
    <comment ref="A47" authorId="0" shapeId="0" xr:uid="{A52CC5D3-DA0B-4EB5-8593-4DCB069D8B2C}">
      <text>
        <r>
          <rPr>
            <sz val="10"/>
            <color indexed="81"/>
            <rFont val="Lucida Console"/>
            <family val="3"/>
          </rPr>
          <t>_x000D_
12891</t>
        </r>
      </text>
    </comment>
    <comment ref="B47" authorId="0" shapeId="0" xr:uid="{D0FD780E-8FD6-48B4-AF1A-D88478303995}">
      <text>
        <r>
          <rPr>
            <sz val="10"/>
            <color indexed="81"/>
            <rFont val="Lucida Console"/>
            <family val="3"/>
          </rPr>
          <t>DESCRIÇÃO DETALHADA_x000D_
COTOVELO 90 GRAUS EM PVC RIGIDO SOLDAVEL MARROM DE 32 MM (1"). A MARCA DEVERA VIR LITOGRAFADA NA PECA.</t>
        </r>
      </text>
    </comment>
    <comment ref="G47" authorId="0" shapeId="0" xr:uid="{6943443A-567A-4E90-A0C4-F24841D4520A}">
      <text>
        <r>
          <rPr>
            <sz val="10"/>
            <color indexed="81"/>
            <rFont val="Lucida Console"/>
            <family val="3"/>
          </rPr>
          <t>_x000D_
Últ estimativa : 100_x000D_
Enviada em     : 24.11.2020_x000D_
Ata - Venc     : 87/20 - 31.03.2021</t>
        </r>
      </text>
    </comment>
    <comment ref="O47" authorId="0" shapeId="0" xr:uid="{53F8D1C7-7607-4013-B047-A970D3DF9F7F}">
      <text>
        <r>
          <rPr>
            <sz val="10"/>
            <color indexed="81"/>
            <rFont val="Lucida Console"/>
            <family val="3"/>
          </rPr>
          <t>_x000D_
Pertencia a ATA nº 87/20_x000D_
Estimativa de Renovação enviada em 24.11.2020 - Qtd 100_x000D_
PE  10/20 lote 5_x000D_
30.04.20 = Processo conferido, finalizado.</t>
        </r>
      </text>
    </comment>
    <comment ref="W47" authorId="0" shapeId="0" xr:uid="{D897DB5A-E6E9-4167-9F00-E53F3464A7E1}">
      <text>
        <r>
          <rPr>
            <sz val="10"/>
            <color indexed="81"/>
            <rFont val="Lucida Console"/>
            <family val="3"/>
          </rPr>
          <t>_x000D_
DM-Hidráulica</t>
        </r>
      </text>
    </comment>
    <comment ref="X47" authorId="0" shapeId="0" xr:uid="{E79EF195-D0CF-47FD-A5E6-53AAD722433D}">
      <text>
        <r>
          <rPr>
            <sz val="10"/>
            <color indexed="81"/>
            <rFont val="Lucida Console"/>
            <family val="3"/>
          </rPr>
          <t>_x000D_
MATERIAL HIDRAULICO, CANOS, TUBOS, MANGUEIRAS, CONEXOES E ACESS.</t>
        </r>
      </text>
    </comment>
    <comment ref="Y47" authorId="0" shapeId="0" xr:uid="{9D9FCB9C-09CB-409F-9CBC-D5A7A7F6DED2}">
      <text>
        <r>
          <rPr>
            <sz val="10"/>
            <color indexed="81"/>
            <rFont val="Lucida Console"/>
            <family val="3"/>
          </rPr>
          <t>_x000D_
ADAP. LUVAS.TES CURVAS COTOVELOS PLUGS FLANGES.....</t>
        </r>
      </text>
    </comment>
    <comment ref="AW47" authorId="0" shapeId="0" xr:uid="{123DBED5-BF6B-4FEF-AD02-E6A69C7A2882}">
      <text>
        <r>
          <rPr>
            <sz val="10"/>
            <color indexed="81"/>
            <rFont val="Lucida Console"/>
            <family val="3"/>
          </rPr>
          <t>Tempo de Estoque (Meses)_x000D_
_x000D_
154,0</t>
        </r>
      </text>
    </comment>
    <comment ref="A48" authorId="0" shapeId="0" xr:uid="{58981102-025F-48B6-856E-030819AD487D}">
      <text>
        <r>
          <rPr>
            <sz val="10"/>
            <color indexed="81"/>
            <rFont val="Lucida Console"/>
            <family val="3"/>
          </rPr>
          <t>_x000D_
12894</t>
        </r>
      </text>
    </comment>
    <comment ref="B48" authorId="0" shapeId="0" xr:uid="{405E0049-01F6-48F5-9DCB-9E1164D062EF}">
      <text>
        <r>
          <rPr>
            <sz val="10"/>
            <color indexed="81"/>
            <rFont val="Lucida Console"/>
            <family val="3"/>
          </rPr>
          <t>DESCRIÇÃO DETALHADA_x000D_
COTOVELO 90 GRAUS EM PVC RIGIDO SOLDAVEL MARROM DE 3/4". A MARCA DEVERA VIR LITOGRAFADA NA PECA.</t>
        </r>
      </text>
    </comment>
    <comment ref="G48" authorId="0" shapeId="0" xr:uid="{2567EF20-3F8F-417C-B99C-70B8880BF03F}">
      <text>
        <r>
          <rPr>
            <sz val="10"/>
            <color indexed="81"/>
            <rFont val="Lucida Console"/>
            <family val="3"/>
          </rPr>
          <t>_x000D_
Últ estimativa : 3.000_x000D_
Enviada em     : 17.12.2020_x000D_
Ata - Venc     : 101/20 - 27.04.2021</t>
        </r>
      </text>
    </comment>
    <comment ref="O48" authorId="0" shapeId="0" xr:uid="{AA59B254-4FCE-4177-975D-96FEA11C01BE}">
      <text>
        <r>
          <rPr>
            <sz val="10"/>
            <color indexed="81"/>
            <rFont val="Lucida Console"/>
            <family val="3"/>
          </rPr>
          <t>_x000D_
Pertencia a ATA nº 101/20_x000D_
Estimativa de Renovação enviada em 17.12.2020 - Qtd 3.000_x000D_
PE  16/20 lote 5_x000D_
18.05.20 = Processo conferido, finalizado.</t>
        </r>
      </text>
    </comment>
    <comment ref="W48" authorId="0" shapeId="0" xr:uid="{A71469BD-D2B0-462C-83AA-200CADE77056}">
      <text>
        <r>
          <rPr>
            <sz val="10"/>
            <color indexed="81"/>
            <rFont val="Lucida Console"/>
            <family val="3"/>
          </rPr>
          <t>_x000D_
DM-Hidráulica</t>
        </r>
      </text>
    </comment>
    <comment ref="X48" authorId="0" shapeId="0" xr:uid="{F6B41E84-A2FC-4EEC-9761-802ECC627018}">
      <text>
        <r>
          <rPr>
            <sz val="10"/>
            <color indexed="81"/>
            <rFont val="Lucida Console"/>
            <family val="3"/>
          </rPr>
          <t>_x000D_
MATERIAL HIDRAULICO, CANOS, TUBOS, MANGUEIRAS, CONEXOES E ACESS.</t>
        </r>
      </text>
    </comment>
    <comment ref="Y48" authorId="0" shapeId="0" xr:uid="{2C4399BE-E3B3-49BC-B018-61CC8820E1C1}">
      <text>
        <r>
          <rPr>
            <sz val="10"/>
            <color indexed="81"/>
            <rFont val="Lucida Console"/>
            <family val="3"/>
          </rPr>
          <t>_x000D_
ADAP. LUVAS.TES CURVAS COTOVELOS PLUGS FLANGES.....</t>
        </r>
      </text>
    </comment>
    <comment ref="AW48" authorId="0" shapeId="0" xr:uid="{DD55BD9A-2995-4A3B-8C19-6378C81F17C1}">
      <text>
        <r>
          <rPr>
            <sz val="10"/>
            <color indexed="81"/>
            <rFont val="Lucida Console"/>
            <family val="3"/>
          </rPr>
          <t>Tempo de Estoque (Meses)_x000D_
_x000D_
3.801,0</t>
        </r>
      </text>
    </comment>
    <comment ref="A49" authorId="0" shapeId="0" xr:uid="{2A6DCF69-EC52-4480-9E79-14771494B465}">
      <text>
        <r>
          <rPr>
            <sz val="10"/>
            <color indexed="81"/>
            <rFont val="Lucida Console"/>
            <family val="3"/>
          </rPr>
          <t>_x000D_
12922</t>
        </r>
      </text>
    </comment>
    <comment ref="B49" authorId="0" shapeId="0" xr:uid="{E2136B44-4C21-456A-875C-A61361A157DB}">
      <text>
        <r>
          <rPr>
            <sz val="10"/>
            <color indexed="81"/>
            <rFont val="Lucida Console"/>
            <family val="3"/>
          </rPr>
          <t>DESCRIÇÃO DETALHADA_x000D_
LUVA DE REDUCAO EM PVC RIGIDO SOLDAVEL MARROM DE 32 X 25 MM - 1" X3/4". A MARCA DEVERA VIR LITOGRAFADA NA PECA.</t>
        </r>
      </text>
    </comment>
    <comment ref="G49" authorId="0" shapeId="0" xr:uid="{B6AC8CB8-01ED-4F49-8EC7-926DE3C7DF97}">
      <text>
        <r>
          <rPr>
            <sz val="10"/>
            <color indexed="81"/>
            <rFont val="Lucida Console"/>
            <family val="3"/>
          </rPr>
          <t>_x000D_
Últ estimativa : 100_x000D_
Enviada em     : 31.07.2019_x000D_
Ata - Venc     : 191/20 - 07.09.2021</t>
        </r>
      </text>
    </comment>
    <comment ref="O49" authorId="0" shapeId="0" xr:uid="{620FA0D0-3BD9-4F65-B0DC-74F6CC5C3311}">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49" authorId="0" shapeId="0" xr:uid="{4C31C8B5-60C7-49DB-8786-22A674118720}">
      <text>
        <r>
          <rPr>
            <sz val="10"/>
            <color indexed="81"/>
            <rFont val="Lucida Console"/>
            <family val="3"/>
          </rPr>
          <t>_x000D_
DM-Hidráulica</t>
        </r>
      </text>
    </comment>
    <comment ref="X49" authorId="0" shapeId="0" xr:uid="{CDA9A480-906B-448F-AD9D-9A765FCB401F}">
      <text>
        <r>
          <rPr>
            <sz val="10"/>
            <color indexed="81"/>
            <rFont val="Lucida Console"/>
            <family val="3"/>
          </rPr>
          <t>_x000D_
MATERIAL HIDRAULICO, CANOS, TUBOS, MANGUEIRAS, CONEXOES E ACESS.</t>
        </r>
      </text>
    </comment>
    <comment ref="Y49" authorId="0" shapeId="0" xr:uid="{44052D9B-F700-47A8-B49A-BD6269365C05}">
      <text>
        <r>
          <rPr>
            <sz val="10"/>
            <color indexed="81"/>
            <rFont val="Lucida Console"/>
            <family val="3"/>
          </rPr>
          <t>_x000D_
ADAP. LUVAS.TES CURVAS COTOVELOS PLUGS FLANGES.....</t>
        </r>
      </text>
    </comment>
    <comment ref="AW49" authorId="0" shapeId="0" xr:uid="{238AAFC9-6B3A-4E4D-9723-DE85A99539A6}">
      <text>
        <r>
          <rPr>
            <sz val="10"/>
            <color indexed="81"/>
            <rFont val="Lucida Console"/>
            <family val="3"/>
          </rPr>
          <t>Tempo de Estoque (Meses)_x000D_
_x000D_
151,0</t>
        </r>
      </text>
    </comment>
    <comment ref="A50" authorId="0" shapeId="0" xr:uid="{5355B9DA-62A7-4F2C-BFE5-DF022BDEA313}">
      <text>
        <r>
          <rPr>
            <sz val="10"/>
            <color indexed="81"/>
            <rFont val="Lucida Console"/>
            <family val="3"/>
          </rPr>
          <t>_x000D_
12948</t>
        </r>
      </text>
    </comment>
    <comment ref="B50" authorId="0" shapeId="0" xr:uid="{7D395DE6-DD7D-48E8-AF7B-E3DAB03E8628}">
      <text>
        <r>
          <rPr>
            <sz val="10"/>
            <color indexed="81"/>
            <rFont val="Lucida Console"/>
            <family val="3"/>
          </rPr>
          <t xml:space="preserve">DESCRIÇÃO DETALHADA_x000D_
LUVA DE PVC RIGIDO SOLDAVEL MARROM DE 2", DE ACORDO COM A NBR 5648 E A MARCA, MEDIDA E NBR DEVERAO VIR LITOGRAFADA NA PECA   </t>
        </r>
      </text>
    </comment>
    <comment ref="G50" authorId="0" shapeId="0" xr:uid="{937CABEE-17D5-4770-90AB-281CB520FD51}">
      <text>
        <r>
          <rPr>
            <sz val="10"/>
            <color indexed="81"/>
            <rFont val="Lucida Console"/>
            <family val="3"/>
          </rPr>
          <t>_x000D_
Últ estimativa : 30_x000D_
Enviada em     : 17.12.2020_x000D_
Ata - Venc     : 101/20 - 27.04.2021</t>
        </r>
      </text>
    </comment>
    <comment ref="O50" authorId="0" shapeId="0" xr:uid="{F83A1172-72B1-4339-8931-BBAF83C11C12}">
      <text>
        <r>
          <rPr>
            <sz val="10"/>
            <color indexed="81"/>
            <rFont val="Lucida Console"/>
            <family val="3"/>
          </rPr>
          <t>_x000D_
Pertencia a ATA nº 101/20_x000D_
Estimativa de Renovação enviada em 17.12.2020 - Qtd 30_x000D_
PE  16/20 lote 7_x000D_
18.05.20 = Processo conferido, finalizado.</t>
        </r>
      </text>
    </comment>
    <comment ref="W50" authorId="0" shapeId="0" xr:uid="{DFB233B4-436D-4369-A17D-EFD4B2596052}">
      <text>
        <r>
          <rPr>
            <sz val="10"/>
            <color indexed="81"/>
            <rFont val="Lucida Console"/>
            <family val="3"/>
          </rPr>
          <t>_x000D_
DM-Hidráulica</t>
        </r>
      </text>
    </comment>
    <comment ref="X50" authorId="0" shapeId="0" xr:uid="{B60786BD-9C9A-45A6-A561-DAC1878CCBBA}">
      <text>
        <r>
          <rPr>
            <sz val="10"/>
            <color indexed="81"/>
            <rFont val="Lucida Console"/>
            <family val="3"/>
          </rPr>
          <t>_x000D_
MATERIAL HIDRAULICO, CANOS, TUBOS, MANGUEIRAS, CONEXOES E ACESS.</t>
        </r>
      </text>
    </comment>
    <comment ref="Y50" authorId="0" shapeId="0" xr:uid="{DCD63FF6-BBA2-4261-8A98-557A113E3FEE}">
      <text>
        <r>
          <rPr>
            <sz val="10"/>
            <color indexed="81"/>
            <rFont val="Lucida Console"/>
            <family val="3"/>
          </rPr>
          <t>_x000D_
ADAP. LUVAS.TES CURVAS COTOVELOS PLUGS FLANGES.....</t>
        </r>
      </text>
    </comment>
    <comment ref="AW50" authorId="0" shapeId="0" xr:uid="{7FBDB048-3663-4447-A4D0-30C1487CCD6D}">
      <text>
        <r>
          <rPr>
            <sz val="10"/>
            <color indexed="81"/>
            <rFont val="Lucida Console"/>
            <family val="3"/>
          </rPr>
          <t>Tempo de Estoque (Meses)_x000D_
_x000D_
40,0</t>
        </r>
      </text>
    </comment>
    <comment ref="A51" authorId="0" shapeId="0" xr:uid="{0A720AA4-59FE-4979-ADBD-E3FD9AD886A3}">
      <text>
        <r>
          <rPr>
            <sz val="10"/>
            <color indexed="81"/>
            <rFont val="Lucida Console"/>
            <family val="3"/>
          </rPr>
          <t>_x000D_
12950</t>
        </r>
      </text>
    </comment>
    <comment ref="B51" authorId="0" shapeId="0" xr:uid="{B3E98397-29F7-412F-B2DC-82DBE56FD6E1}">
      <text>
        <r>
          <rPr>
            <sz val="10"/>
            <color indexed="81"/>
            <rFont val="Lucida Console"/>
            <family val="3"/>
          </rPr>
          <t xml:space="preserve">DESCRIÇÃO DETALHADA_x000D_
LUVA DE PVC RIGIDO SOLDAVEL MARROM DE 1.1/2", DE ACORDO COM A NBR 5648 E A MARCA, MEDIDA E NBR DEVERAO VIR LITOGRAFADA NA PECA   </t>
        </r>
      </text>
    </comment>
    <comment ref="G51" authorId="0" shapeId="0" xr:uid="{C872E0AD-E22E-4974-8804-F1C397D7A13C}">
      <text>
        <r>
          <rPr>
            <sz val="10"/>
            <color indexed="81"/>
            <rFont val="Lucida Console"/>
            <family val="3"/>
          </rPr>
          <t>_x000D_
Últ estimativa : 130_x000D_
Enviada em     : 17.12.2020_x000D_
Ata - Venc     : 101/20 - 27.04.2021</t>
        </r>
      </text>
    </comment>
    <comment ref="O51" authorId="0" shapeId="0" xr:uid="{299E9D87-E4C7-4210-AF56-91BBF35A9FDA}">
      <text>
        <r>
          <rPr>
            <sz val="10"/>
            <color indexed="81"/>
            <rFont val="Lucida Console"/>
            <family val="3"/>
          </rPr>
          <t>_x000D_
Pertencia a ATA nº 101/20_x000D_
Estimativa de Renovação enviada em 17.12.2020 - Qtd 130_x000D_
PE  16/20 lote 8_x000D_
18.05.20 = Processo conferido, finalizado.</t>
        </r>
      </text>
    </comment>
    <comment ref="W51" authorId="0" shapeId="0" xr:uid="{AE366B7B-EAF6-4AD2-8834-2845AF4BA75D}">
      <text>
        <r>
          <rPr>
            <sz val="10"/>
            <color indexed="81"/>
            <rFont val="Lucida Console"/>
            <family val="3"/>
          </rPr>
          <t>_x000D_
DM-Hidráulica</t>
        </r>
      </text>
    </comment>
    <comment ref="X51" authorId="0" shapeId="0" xr:uid="{066D7EB1-71C9-4BDF-905C-9523EB2579DC}">
      <text>
        <r>
          <rPr>
            <sz val="10"/>
            <color indexed="81"/>
            <rFont val="Lucida Console"/>
            <family val="3"/>
          </rPr>
          <t>_x000D_
MATERIAL HIDRAULICO, CANOS, TUBOS, MANGUEIRAS, CONEXOES E ACESS.</t>
        </r>
      </text>
    </comment>
    <comment ref="Y51" authorId="0" shapeId="0" xr:uid="{5562FD47-2589-4874-AAEC-5F3DF1A74CDE}">
      <text>
        <r>
          <rPr>
            <sz val="10"/>
            <color indexed="81"/>
            <rFont val="Lucida Console"/>
            <family val="3"/>
          </rPr>
          <t>_x000D_
ADAP. LUVAS.TES CURVAS COTOVELOS PLUGS FLANGES.....</t>
        </r>
      </text>
    </comment>
    <comment ref="AW51" authorId="0" shapeId="0" xr:uid="{D20009E7-9903-4382-B484-18E53B3924B6}">
      <text>
        <r>
          <rPr>
            <sz val="10"/>
            <color indexed="81"/>
            <rFont val="Lucida Console"/>
            <family val="3"/>
          </rPr>
          <t>Tempo de Estoque (Meses)_x000D_
_x000D_
221,0</t>
        </r>
      </text>
    </comment>
    <comment ref="A52" authorId="0" shapeId="0" xr:uid="{823DA234-FD77-4EB0-8494-37509F04E5C8}">
      <text>
        <r>
          <rPr>
            <sz val="10"/>
            <color indexed="81"/>
            <rFont val="Lucida Console"/>
            <family val="3"/>
          </rPr>
          <t>_x000D_
12956</t>
        </r>
      </text>
    </comment>
    <comment ref="B52" authorId="0" shapeId="0" xr:uid="{8C3E255E-6BA7-414F-8BCF-B7E27B1C8C95}">
      <text>
        <r>
          <rPr>
            <sz val="10"/>
            <color indexed="81"/>
            <rFont val="Lucida Console"/>
            <family val="3"/>
          </rPr>
          <t>DESCRIÇÃO DETALHADA_x000D_
LUVA DE PVC RIGIDO SOLDAVEL MARROM DE 3/4". A MARCA DEVERA VIR LITOGRAFADA NA PECA.</t>
        </r>
      </text>
    </comment>
    <comment ref="G52" authorId="0" shapeId="0" xr:uid="{ECF3D4A2-07F2-49DC-B8F5-4F98F195EACE}">
      <text>
        <r>
          <rPr>
            <sz val="10"/>
            <color indexed="81"/>
            <rFont val="Lucida Console"/>
            <family val="3"/>
          </rPr>
          <t>_x000D_
Últ estimativa : 1.000_x000D_
Enviada em     : 17.12.2020_x000D_
Ata - Venc     : 101/20 - 27.04.2021</t>
        </r>
      </text>
    </comment>
    <comment ref="O52" authorId="0" shapeId="0" xr:uid="{8BF188A4-9FA8-443F-B574-3FF0BB1462FC}">
      <text>
        <r>
          <rPr>
            <sz val="10"/>
            <color indexed="81"/>
            <rFont val="Lucida Console"/>
            <family val="3"/>
          </rPr>
          <t>_x000D_
Pertencia a ATA nº 101/20_x000D_
Estimativa de Renovação enviada em 17.12.2020 - Qtd 1.000_x000D_
PE  16/20 lote 9_x000D_
18.05.20 = Processo conferido, finalizado.</t>
        </r>
      </text>
    </comment>
    <comment ref="W52" authorId="0" shapeId="0" xr:uid="{FA77CB40-FFC5-44F5-9477-F464188BBF0C}">
      <text>
        <r>
          <rPr>
            <sz val="10"/>
            <color indexed="81"/>
            <rFont val="Lucida Console"/>
            <family val="3"/>
          </rPr>
          <t>_x000D_
DM-Hidráulica</t>
        </r>
      </text>
    </comment>
    <comment ref="X52" authorId="0" shapeId="0" xr:uid="{A8B838EA-D51F-48FC-A838-CA06A3C498B8}">
      <text>
        <r>
          <rPr>
            <sz val="10"/>
            <color indexed="81"/>
            <rFont val="Lucida Console"/>
            <family val="3"/>
          </rPr>
          <t>_x000D_
MATERIAL HIDRAULICO, CANOS, TUBOS, MANGUEIRAS, CONEXOES E ACESS.</t>
        </r>
      </text>
    </comment>
    <comment ref="Y52" authorId="0" shapeId="0" xr:uid="{8DC808FD-F751-44F8-AC24-AD1258411F3D}">
      <text>
        <r>
          <rPr>
            <sz val="10"/>
            <color indexed="81"/>
            <rFont val="Lucida Console"/>
            <family val="3"/>
          </rPr>
          <t>_x000D_
ADAP. LUVAS.TES CURVAS COTOVELOS PLUGS FLANGES.....</t>
        </r>
      </text>
    </comment>
    <comment ref="AW52" authorId="0" shapeId="0" xr:uid="{88BBAB8F-8D4F-403A-A173-9E47C696BE5C}">
      <text>
        <r>
          <rPr>
            <sz val="10"/>
            <color indexed="81"/>
            <rFont val="Lucida Console"/>
            <family val="3"/>
          </rPr>
          <t>Tempo de Estoque (Meses)_x000D_
_x000D_
868,0</t>
        </r>
      </text>
    </comment>
    <comment ref="A53" authorId="0" shapeId="0" xr:uid="{82C73F58-6FB8-4A6A-A197-477D0E750D1D}">
      <text>
        <r>
          <rPr>
            <sz val="10"/>
            <color indexed="81"/>
            <rFont val="Lucida Console"/>
            <family val="3"/>
          </rPr>
          <t>_x000D_
12971</t>
        </r>
      </text>
    </comment>
    <comment ref="B53" authorId="0" shapeId="0" xr:uid="{24B25620-A774-4B33-B7AC-13095C83CEE7}">
      <text>
        <r>
          <rPr>
            <sz val="10"/>
            <color indexed="81"/>
            <rFont val="Lucida Console"/>
            <family val="3"/>
          </rPr>
          <t>DESCRIÇÃO DETALHADA_x000D_
CAIXA DE PASSAGEM RETANGULAR 2 X 4 - EM PVC</t>
        </r>
      </text>
    </comment>
    <comment ref="G53" authorId="0" shapeId="0" xr:uid="{113D6F04-5DC8-43CA-899E-82A4E4FC8491}">
      <text>
        <r>
          <rPr>
            <sz val="10"/>
            <color indexed="81"/>
            <rFont val="Lucida Console"/>
            <family val="3"/>
          </rPr>
          <t>_x000D_
Últ estimativa : 250_x000D_
Enviada em     : 17.01.2020_x000D_
Ata - Venc     : 126/19 - 06.05.2020</t>
        </r>
      </text>
    </comment>
    <comment ref="O53" authorId="0" shapeId="0" xr:uid="{F1F866D1-083E-4C98-B771-79F94DC3FFDE}">
      <text>
        <r>
          <rPr>
            <sz val="10"/>
            <color indexed="81"/>
            <rFont val="Lucida Console"/>
            <family val="3"/>
          </rPr>
          <t>_x000D_
Pertencia a ATA nº 126/19_x000D_
Estimativa de Renovação enviada em 17.01.2020 - Qtd 250_x000D_
PE 153/20 lote 2 (Impróspero)_x000D_
16.09.20 = Finalizado</t>
        </r>
      </text>
    </comment>
    <comment ref="W53" authorId="0" shapeId="0" xr:uid="{83997DDB-C99C-41CE-86F5-8526F18ADDA7}">
      <text>
        <r>
          <rPr>
            <sz val="10"/>
            <color indexed="81"/>
            <rFont val="Lucida Console"/>
            <family val="3"/>
          </rPr>
          <t>_x000D_
DM-Elétrica</t>
        </r>
      </text>
    </comment>
    <comment ref="X53" authorId="0" shapeId="0" xr:uid="{1DBC98CA-0097-4704-B395-F6789C854840}">
      <text>
        <r>
          <rPr>
            <sz val="10"/>
            <color indexed="81"/>
            <rFont val="Lucida Console"/>
            <family val="3"/>
          </rPr>
          <t>_x000D_
EQUIP. MAT. P/ GERACAO, TRANSM. DISTR. RETIF...</t>
        </r>
      </text>
    </comment>
    <comment ref="Y53" authorId="0" shapeId="0" xr:uid="{51AA18BD-E49A-4689-9014-33E4505B07CC}">
      <text>
        <r>
          <rPr>
            <sz val="10"/>
            <color indexed="81"/>
            <rFont val="Lucida Console"/>
            <family val="3"/>
          </rPr>
          <t>_x000D_
CAIXAS</t>
        </r>
      </text>
    </comment>
    <comment ref="AW53" authorId="0" shapeId="0" xr:uid="{992372AB-FC56-45C0-8CD1-1937D58F366C}">
      <text>
        <r>
          <rPr>
            <sz val="10"/>
            <color indexed="81"/>
            <rFont val="Lucida Console"/>
            <family val="3"/>
          </rPr>
          <t>Tempo de Estoque (Meses)_x000D_
_x000D_
401,0</t>
        </r>
      </text>
    </comment>
    <comment ref="A54" authorId="0" shapeId="0" xr:uid="{0D073D5F-8308-4153-BE50-62D0728032CB}">
      <text>
        <r>
          <rPr>
            <sz val="10"/>
            <color indexed="81"/>
            <rFont val="Lucida Console"/>
            <family val="3"/>
          </rPr>
          <t>_x000D_
12989</t>
        </r>
      </text>
    </comment>
    <comment ref="B54" authorId="0" shapeId="0" xr:uid="{36E574B3-D163-4A1B-85A1-1163456A8D03}">
      <text>
        <r>
          <rPr>
            <sz val="10"/>
            <color indexed="81"/>
            <rFont val="Lucida Console"/>
            <family val="3"/>
          </rPr>
          <t>DESCRIÇÃO DETALHADA_x000D_
INTERRUPTOR 10A X 250V INTERNO C/ 02 TECLAS C/ PLACA</t>
        </r>
      </text>
    </comment>
    <comment ref="G54" authorId="0" shapeId="0" xr:uid="{FE110266-2050-4F7C-9589-0064A82EC1BC}">
      <text>
        <r>
          <rPr>
            <sz val="10"/>
            <color indexed="81"/>
            <rFont val="Lucida Console"/>
            <family val="3"/>
          </rPr>
          <t>_x000D_
Últ estimativa : 600_x000D_
Enviada em     : 30.11.2017_x000D_
Ata - Venc     : 10/17 - 06.02.2018</t>
        </r>
      </text>
    </comment>
    <comment ref="O54" authorId="0" shapeId="0" xr:uid="{AA6F1FA5-0834-4511-BD53-CAC882848C04}">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54" authorId="0" shapeId="0" xr:uid="{AE6AEE57-44DE-4F97-BECF-3FA4A98A7CC8}">
      <text>
        <r>
          <rPr>
            <sz val="10"/>
            <color indexed="81"/>
            <rFont val="Lucida Console"/>
            <family val="3"/>
          </rPr>
          <t>_x000D_
DM-Elétrica</t>
        </r>
      </text>
    </comment>
    <comment ref="X54" authorId="0" shapeId="0" xr:uid="{CADE1F60-BFF5-4682-AB74-5877F858B06D}">
      <text>
        <r>
          <rPr>
            <sz val="10"/>
            <color indexed="81"/>
            <rFont val="Lucida Console"/>
            <family val="3"/>
          </rPr>
          <t>_x000D_
EQUIP. MAT. P/ GERACAO, TRANSM. DISTR. RETIF...</t>
        </r>
      </text>
    </comment>
    <comment ref="Y54" authorId="0" shapeId="0" xr:uid="{C725C48B-D657-4AFE-AFE7-3C708B04B257}">
      <text>
        <r>
          <rPr>
            <sz val="10"/>
            <color indexed="81"/>
            <rFont val="Lucida Console"/>
            <family val="3"/>
          </rPr>
          <t>_x000D_
INTERRUPTORES DE USO DOMESTICO E INDUSTRIAL</t>
        </r>
      </text>
    </comment>
    <comment ref="AW54" authorId="0" shapeId="0" xr:uid="{3A10FAB4-6990-464A-9B9A-705017921AE0}">
      <text>
        <r>
          <rPr>
            <sz val="10"/>
            <color indexed="81"/>
            <rFont val="Lucida Console"/>
            <family val="3"/>
          </rPr>
          <t>Tempo de Estoque (Meses)_x000D_
_x000D_
300,0</t>
        </r>
      </text>
    </comment>
    <comment ref="A55" authorId="0" shapeId="0" xr:uid="{EDE94A97-F2D2-4C3B-AD9F-6390BE9BFC2D}">
      <text>
        <r>
          <rPr>
            <sz val="10"/>
            <color indexed="81"/>
            <rFont val="Lucida Console"/>
            <family val="3"/>
          </rPr>
          <t>_x000D_
12992</t>
        </r>
      </text>
    </comment>
    <comment ref="B55" authorId="0" shapeId="0" xr:uid="{1D4AF3E0-F759-44B9-8E23-34FCA7CC8E41}">
      <text>
        <r>
          <rPr>
            <sz val="10"/>
            <color indexed="81"/>
            <rFont val="Lucida Console"/>
            <family val="3"/>
          </rPr>
          <t>DESCRIÇÃO DETALHADA_x000D_
INTERRUPTOR 10A X 250V INTERNO DE 03 TECLAS C/ PLACA</t>
        </r>
      </text>
    </comment>
    <comment ref="G55" authorId="0" shapeId="0" xr:uid="{1987C70B-402F-47E1-92A8-063FC8A3DA6A}">
      <text>
        <r>
          <rPr>
            <sz val="10"/>
            <color indexed="81"/>
            <rFont val="Lucida Console"/>
            <family val="3"/>
          </rPr>
          <t>_x000D_
Últ estimativa : 50_x000D_
Enviada em     : 17.01.2020_x000D_
Ata - Venc     : 126/19 - 06.05.2020</t>
        </r>
      </text>
    </comment>
    <comment ref="O55" authorId="0" shapeId="0" xr:uid="{9316735C-F593-45B3-AAEF-7672B7461A73}">
      <text>
        <r>
          <rPr>
            <sz val="10"/>
            <color indexed="81"/>
            <rFont val="Lucida Console"/>
            <family val="3"/>
          </rPr>
          <t>_x000D_
Pertencia a ATA nº 126/19_x000D_
Estimativa de Renovação enviada em 17.01.2020 - Qtd 50_x000D_
PE 153/20 lote 1 (Impróspero)_x000D_
16.09.20 = Finalizado</t>
        </r>
      </text>
    </comment>
    <comment ref="W55" authorId="0" shapeId="0" xr:uid="{DF90DB2E-7075-4E4F-8F82-0298544E0305}">
      <text>
        <r>
          <rPr>
            <sz val="10"/>
            <color indexed="81"/>
            <rFont val="Lucida Console"/>
            <family val="3"/>
          </rPr>
          <t>_x000D_
DM-Elétrica</t>
        </r>
      </text>
    </comment>
    <comment ref="X55" authorId="0" shapeId="0" xr:uid="{24B490F4-0B38-4437-B565-68737F0D13C6}">
      <text>
        <r>
          <rPr>
            <sz val="10"/>
            <color indexed="81"/>
            <rFont val="Lucida Console"/>
            <family val="3"/>
          </rPr>
          <t>_x000D_
EQUIP. MAT. P/ GERACAO, TRANSM. DISTR. RETIF...</t>
        </r>
      </text>
    </comment>
    <comment ref="Y55" authorId="0" shapeId="0" xr:uid="{337ACDB3-7487-45A8-849D-CA9492FA450E}">
      <text>
        <r>
          <rPr>
            <sz val="10"/>
            <color indexed="81"/>
            <rFont val="Lucida Console"/>
            <family val="3"/>
          </rPr>
          <t>_x000D_
INTERRUPTORES DE USO DOMESTICO E INDUSTRIAL</t>
        </r>
      </text>
    </comment>
    <comment ref="AW55" authorId="0" shapeId="0" xr:uid="{379B33A0-3CF1-48AA-9074-B0CAADFCB1A9}">
      <text>
        <r>
          <rPr>
            <sz val="10"/>
            <color indexed="81"/>
            <rFont val="Lucida Console"/>
            <family val="3"/>
          </rPr>
          <t>Tempo de Estoque (Meses)_x000D_
_x000D_
10,0</t>
        </r>
      </text>
    </comment>
    <comment ref="A56" authorId="0" shapeId="0" xr:uid="{008F516D-CA08-4616-A173-F171C384D5B4}">
      <text>
        <r>
          <rPr>
            <sz val="10"/>
            <color indexed="81"/>
            <rFont val="Lucida Console"/>
            <family val="3"/>
          </rPr>
          <t>_x000D_
13009</t>
        </r>
      </text>
    </comment>
    <comment ref="B56" authorId="0" shapeId="0" xr:uid="{D48E0392-4D92-4AB2-9B7C-EC6E3EDC56E6}">
      <text>
        <r>
          <rPr>
            <sz val="10"/>
            <color indexed="81"/>
            <rFont val="Lucida Console"/>
            <family val="3"/>
          </rPr>
          <t>DESCRIÇÃO DETALHADA_x000D_
ELETRODUTO FLEXIVEL CORRUGADO DE 3/4" - COR AMARELA</t>
        </r>
      </text>
    </comment>
    <comment ref="W56" authorId="0" shapeId="0" xr:uid="{1991C6E3-5BD0-4905-A0C4-39912EF067FB}">
      <text>
        <r>
          <rPr>
            <sz val="10"/>
            <color indexed="81"/>
            <rFont val="Lucida Console"/>
            <family val="3"/>
          </rPr>
          <t>_x000D_
DM-Elétrica</t>
        </r>
      </text>
    </comment>
    <comment ref="X56" authorId="0" shapeId="0" xr:uid="{246F31B5-A6A0-40DF-AFD2-9D35C10A7D43}">
      <text>
        <r>
          <rPr>
            <sz val="10"/>
            <color indexed="81"/>
            <rFont val="Lucida Console"/>
            <family val="3"/>
          </rPr>
          <t>_x000D_
EQUIP. MAT. P/ GERACAO, TRANSM. DISTR. RETIF...</t>
        </r>
      </text>
    </comment>
    <comment ref="Y56" authorId="0" shapeId="0" xr:uid="{CEEFE372-F9BD-455F-9463-20D592733ACD}">
      <text>
        <r>
          <rPr>
            <sz val="10"/>
            <color indexed="81"/>
            <rFont val="Lucida Console"/>
            <family val="3"/>
          </rPr>
          <t>_x000D_
ELETRODUTOS E ACESSORIOS</t>
        </r>
      </text>
    </comment>
    <comment ref="AW56" authorId="0" shapeId="0" xr:uid="{B290303A-0514-431D-8A99-F370DAF76D4A}">
      <text>
        <r>
          <rPr>
            <sz val="10"/>
            <color indexed="81"/>
            <rFont val="Lucida Console"/>
            <family val="3"/>
          </rPr>
          <t>Tempo de Estoque (Meses)_x000D_
_x000D_
456,0</t>
        </r>
      </text>
    </comment>
    <comment ref="A57" authorId="0" shapeId="0" xr:uid="{D50A8C10-380E-4B91-AADB-5BE4DAA96B80}">
      <text>
        <r>
          <rPr>
            <sz val="10"/>
            <color indexed="81"/>
            <rFont val="Lucida Console"/>
            <family val="3"/>
          </rPr>
          <t>_x000D_
13021</t>
        </r>
      </text>
    </comment>
    <comment ref="B57" authorId="0" shapeId="0" xr:uid="{5645C5B5-693C-4944-AD1A-13E0F7950829}">
      <text>
        <r>
          <rPr>
            <sz val="10"/>
            <color indexed="81"/>
            <rFont val="Lucida Console"/>
            <family val="3"/>
          </rPr>
          <t>DESCRIÇÃO DETALHADA_x000D_
GRAMPO ISOLANTE FIX-FIO 1,0 A 2,5 MM2  (TIPO MIGUELAO) - CXC/ 20 UNIDADES</t>
        </r>
      </text>
    </comment>
    <comment ref="W57" authorId="0" shapeId="0" xr:uid="{A70676E1-A926-4C07-BFFC-87698144FE07}">
      <text>
        <r>
          <rPr>
            <sz val="10"/>
            <color indexed="81"/>
            <rFont val="Lucida Console"/>
            <family val="3"/>
          </rPr>
          <t>_x000D_
DM-Construção</t>
        </r>
      </text>
    </comment>
    <comment ref="X57" authorId="0" shapeId="0" xr:uid="{D75C8DC1-98B1-44DB-B4D3-29B186C46EA7}">
      <text>
        <r>
          <rPr>
            <sz val="10"/>
            <color indexed="81"/>
            <rFont val="Lucida Console"/>
            <family val="3"/>
          </rPr>
          <t>_x000D_
PARAFUSOS ELEM. VEDACAO UNIAO CONEX . FIXACAO</t>
        </r>
      </text>
    </comment>
    <comment ref="Y57" authorId="0" shapeId="0" xr:uid="{CE91EB68-81C7-467C-9158-82A82DE3E283}">
      <text>
        <r>
          <rPr>
            <sz val="10"/>
            <color indexed="81"/>
            <rFont val="Lucida Console"/>
            <family val="3"/>
          </rPr>
          <t>_x000D_
PREGOS E GRAMPOS</t>
        </r>
      </text>
    </comment>
    <comment ref="AW57" authorId="0" shapeId="0" xr:uid="{5F26B52B-20A2-4501-A76E-EF8A20E1A2E9}">
      <text>
        <r>
          <rPr>
            <sz val="10"/>
            <color indexed="81"/>
            <rFont val="Lucida Console"/>
            <family val="3"/>
          </rPr>
          <t>Tempo de Estoque (Meses)_x000D_
_x000D_
250,0</t>
        </r>
      </text>
    </comment>
    <comment ref="A58" authorId="0" shapeId="0" xr:uid="{2B5BDD3F-4BC9-4A5E-BA60-99C5B427141C}">
      <text>
        <r>
          <rPr>
            <sz val="10"/>
            <color indexed="81"/>
            <rFont val="Lucida Console"/>
            <family val="3"/>
          </rPr>
          <t>_x000D_
13063</t>
        </r>
      </text>
    </comment>
    <comment ref="B58" authorId="0" shapeId="0" xr:uid="{9B61E269-7558-4D87-BFD9-DDBA7721537F}">
      <text>
        <r>
          <rPr>
            <sz val="10"/>
            <color indexed="81"/>
            <rFont val="Lucida Console"/>
            <family val="3"/>
          </rPr>
          <t>DESCRIÇÃO DETALHADA_x000D_
COLA P/ TUBO PVC - BISNAGA C/ 75 GR</t>
        </r>
      </text>
    </comment>
    <comment ref="G58" authorId="0" shapeId="0" xr:uid="{E53B69BE-0F9A-4E1A-BBA0-35442DA94DBF}">
      <text>
        <r>
          <rPr>
            <sz val="10"/>
            <color indexed="81"/>
            <rFont val="Lucida Console"/>
            <family val="3"/>
          </rPr>
          <t>_x000D_
Últ estimativa : 1.500_x000D_
Enviada em     : 17.12.2020_x000D_
Ata - Venc     : 161/21 - 06.07.2022</t>
        </r>
      </text>
    </comment>
    <comment ref="O58" authorId="0" shapeId="0" xr:uid="{69F74D28-E5A0-4833-B0C5-4733680D77F9}">
      <text>
        <r>
          <rPr>
            <sz val="10"/>
            <color indexed="81"/>
            <rFont val="Lucida Console"/>
            <family val="3"/>
          </rPr>
          <t>_x000D_
Pertencia a ATA nº 161/21_x000D_
Estimativa de Renovação enviada em 17.12.2020 - Qtd 1.500_x000D_
PE  88/21 lote _x000D_
01.06.21 = Processo finalizado. Ata 161/21</t>
        </r>
      </text>
    </comment>
    <comment ref="W58" authorId="0" shapeId="0" xr:uid="{6CC97D63-232B-4A4E-B423-EC73512100BB}">
      <text>
        <r>
          <rPr>
            <sz val="10"/>
            <color indexed="81"/>
            <rFont val="Lucida Console"/>
            <family val="3"/>
          </rPr>
          <t>_x000D_
DM-Hidráulica</t>
        </r>
      </text>
    </comment>
    <comment ref="X58" authorId="0" shapeId="0" xr:uid="{7E701CB8-AA82-412F-AE74-9BA2B8E7A268}">
      <text>
        <r>
          <rPr>
            <sz val="10"/>
            <color indexed="81"/>
            <rFont val="Lucida Console"/>
            <family val="3"/>
          </rPr>
          <t>_x000D_
MATERIAL HIDRAULICO, CANOS, TUBOS, MANGUEIRAS, CONEXOES E ACESS.</t>
        </r>
      </text>
    </comment>
    <comment ref="Y58" authorId="0" shapeId="0" xr:uid="{7EF7E493-C719-4786-9872-637120C506FF}">
      <text>
        <r>
          <rPr>
            <sz val="10"/>
            <color indexed="81"/>
            <rFont val="Lucida Console"/>
            <family val="3"/>
          </rPr>
          <t>_x000D_
VEDADORES ABRACADEIRAS E COLAS P/ TUBULACAO</t>
        </r>
      </text>
    </comment>
    <comment ref="AW58" authorId="0" shapeId="0" xr:uid="{93F8D4FC-7E0B-481C-B339-FDE18057E86C}">
      <text>
        <r>
          <rPr>
            <sz val="10"/>
            <color indexed="81"/>
            <rFont val="Lucida Console"/>
            <family val="3"/>
          </rPr>
          <t>Tempo de Estoque (Meses)_x000D_
_x000D_
1.243,0</t>
        </r>
      </text>
    </comment>
    <comment ref="A59" authorId="0" shapeId="0" xr:uid="{564FBE3D-FCFA-4514-AEBC-770981C668A1}">
      <text>
        <r>
          <rPr>
            <sz val="10"/>
            <color indexed="81"/>
            <rFont val="Lucida Console"/>
            <family val="3"/>
          </rPr>
          <t>_x000D_
13064</t>
        </r>
      </text>
    </comment>
    <comment ref="B59" authorId="0" shapeId="0" xr:uid="{7350F83C-BB21-4B2D-81FE-FADE8EA81E1D}">
      <text>
        <r>
          <rPr>
            <sz val="10"/>
            <color indexed="81"/>
            <rFont val="Lucida Console"/>
            <family val="3"/>
          </rPr>
          <t>DESCRIÇÃO DETALHADA_x000D_
FITA DE TEFLON P/ VEDACAO HIDRAULICA (VEDA ROSCA) - 18 MM X 25 M, TEMPERATURA: -90°C A + 240°C, -PH: 0 A 14, -100% PTFE</t>
        </r>
      </text>
    </comment>
    <comment ref="G59" authorId="0" shapeId="0" xr:uid="{FD7E5B8D-C475-41A8-8E07-50994716E828}">
      <text>
        <r>
          <rPr>
            <sz val="10"/>
            <color indexed="81"/>
            <rFont val="Lucida Console"/>
            <family val="3"/>
          </rPr>
          <t>_x000D_
Últ estimativa : 2.000_x000D_
Enviada em     : 17.12.2020_x000D_
Ata - Venc     : 161/21 - 06.07.2022</t>
        </r>
      </text>
    </comment>
    <comment ref="O59" authorId="0" shapeId="0" xr:uid="{F701C32B-394F-4874-9A9D-21D5DED9A72A}">
      <text>
        <r>
          <rPr>
            <sz val="10"/>
            <color indexed="81"/>
            <rFont val="Lucida Console"/>
            <family val="3"/>
          </rPr>
          <t>_x000D_
Pertencia a ATA nº 161/21_x000D_
Estimativa de Renovação enviada em 17.12.2020 - Qtd 2.000_x000D_
PE  88/21 lote _x000D_
01.06.21 = Processo finalizado. Ata 161/21</t>
        </r>
      </text>
    </comment>
    <comment ref="W59" authorId="0" shapeId="0" xr:uid="{7085DF76-4CE6-434E-ACFB-D8CED3E88E38}">
      <text>
        <r>
          <rPr>
            <sz val="10"/>
            <color indexed="81"/>
            <rFont val="Lucida Console"/>
            <family val="3"/>
          </rPr>
          <t>_x000D_
DM-Hidráulica</t>
        </r>
      </text>
    </comment>
    <comment ref="X59" authorId="0" shapeId="0" xr:uid="{B9CD8AF9-BEF7-47EB-A2FD-3EB21E12CCA0}">
      <text>
        <r>
          <rPr>
            <sz val="10"/>
            <color indexed="81"/>
            <rFont val="Lucida Console"/>
            <family val="3"/>
          </rPr>
          <t>_x000D_
MATERIAL HIDRAULICO, CANOS, TUBOS, MANGUEIRAS, CONEXOES E ACESS.</t>
        </r>
      </text>
    </comment>
    <comment ref="Y59" authorId="0" shapeId="0" xr:uid="{53B87C28-0527-4AD6-A4DB-0989C2417C73}">
      <text>
        <r>
          <rPr>
            <sz val="10"/>
            <color indexed="81"/>
            <rFont val="Lucida Console"/>
            <family val="3"/>
          </rPr>
          <t>_x000D_
VEDADORES ABRACADEIRAS E COLAS P/ TUBULACAO</t>
        </r>
      </text>
    </comment>
    <comment ref="AW59" authorId="0" shapeId="0" xr:uid="{9AE3FDED-74AF-47F6-9E6E-F0666FA9E56B}">
      <text>
        <r>
          <rPr>
            <sz val="10"/>
            <color indexed="81"/>
            <rFont val="Lucida Console"/>
            <family val="3"/>
          </rPr>
          <t>Tempo de Estoque (Meses)_x000D_
_x000D_
756,0</t>
        </r>
      </text>
    </comment>
    <comment ref="A60" authorId="0" shapeId="0" xr:uid="{85906E5F-CA71-486C-8DE5-A161B48A2385}">
      <text>
        <r>
          <rPr>
            <sz val="10"/>
            <color indexed="81"/>
            <rFont val="Lucida Console"/>
            <family val="3"/>
          </rPr>
          <t>_x000D_
13066</t>
        </r>
      </text>
    </comment>
    <comment ref="B60" authorId="0" shapeId="0" xr:uid="{7C35A7DD-B262-4DDA-9E5D-42B9765DDAB0}">
      <text>
        <r>
          <rPr>
            <sz val="10"/>
            <color indexed="81"/>
            <rFont val="Lucida Console"/>
            <family val="3"/>
          </rPr>
          <t>DESCRIÇÃO DETALHADA_x000D_
LIXA D'AGUA EM FOLHA 225 X 275 MM GRAO 150</t>
        </r>
      </text>
    </comment>
    <comment ref="G60" authorId="0" shapeId="0" xr:uid="{4F99DE58-F567-4511-94D8-4DFF18236406}">
      <text>
        <r>
          <rPr>
            <sz val="10"/>
            <color indexed="81"/>
            <rFont val="Lucida Console"/>
            <family val="3"/>
          </rPr>
          <t>_x000D_
Últ estimativa : 300_x000D_
Enviada em     : 12.05.2020_x000D_
Ata - Venc     : 254/20 - 28.10.2021</t>
        </r>
      </text>
    </comment>
    <comment ref="O60" authorId="0" shapeId="0" xr:uid="{165549D9-5693-4723-BB2D-B38B6BF578FE}">
      <text>
        <r>
          <rPr>
            <sz val="10"/>
            <color indexed="81"/>
            <rFont val="Lucida Console"/>
            <family val="3"/>
          </rPr>
          <t>_x000D_
Pertencia a ATA nº 254/20_x000D_
Estimativa de Renovação enviada em 12.05.2020 - Qtd 300_x000D_
PE 147/20 lote _x000D_
04.09.20 = Finalizado. Ata 254/20</t>
        </r>
      </text>
    </comment>
    <comment ref="W60" authorId="0" shapeId="0" xr:uid="{6E48ECF3-63A0-4F94-8A95-FA8CA7B6CC37}">
      <text>
        <r>
          <rPr>
            <sz val="10"/>
            <color indexed="81"/>
            <rFont val="Lucida Console"/>
            <family val="3"/>
          </rPr>
          <t>_x000D_
DM-Serralheria</t>
        </r>
      </text>
    </comment>
    <comment ref="X60" authorId="0" shapeId="0" xr:uid="{F862DD46-3F1E-4DE4-8B29-142BEABE12E3}">
      <text>
        <r>
          <rPr>
            <sz val="10"/>
            <color indexed="81"/>
            <rFont val="Lucida Console"/>
            <family val="3"/>
          </rPr>
          <t>_x000D_
ABRASIVOS</t>
        </r>
      </text>
    </comment>
    <comment ref="Y60" authorId="0" shapeId="0" xr:uid="{DFCBEF94-3714-4C84-8AF9-A211472A7846}">
      <text>
        <r>
          <rPr>
            <sz val="10"/>
            <color indexed="81"/>
            <rFont val="Lucida Console"/>
            <family val="3"/>
          </rPr>
          <t>_x000D_
LIXAS EM FOLHA</t>
        </r>
      </text>
    </comment>
    <comment ref="AW60" authorId="0" shapeId="0" xr:uid="{5C8DC0AA-4E9E-4919-A164-2D5D79F204FB}">
      <text>
        <r>
          <rPr>
            <sz val="10"/>
            <color indexed="81"/>
            <rFont val="Lucida Console"/>
            <family val="3"/>
          </rPr>
          <t>Tempo de Estoque (Meses)_x000D_
_x000D_
855,0</t>
        </r>
      </text>
    </comment>
    <comment ref="A61" authorId="0" shapeId="0" xr:uid="{9A18FF61-D126-4061-BB29-310F45B518E0}">
      <text>
        <r>
          <rPr>
            <sz val="10"/>
            <color indexed="81"/>
            <rFont val="Lucida Console"/>
            <family val="3"/>
          </rPr>
          <t>_x000D_
13068</t>
        </r>
      </text>
    </comment>
    <comment ref="B61" authorId="0" shapeId="0" xr:uid="{222DABF1-70DB-4B1B-9E95-94FB3671A7F6}">
      <text>
        <r>
          <rPr>
            <sz val="10"/>
            <color indexed="81"/>
            <rFont val="Lucida Console"/>
            <family val="3"/>
          </rPr>
          <t>DESCRIÇÃO DETALHADA_x000D_
TE DE REDUCAO PVC RIGIDO SOLDAVEL MARROM 1.1/2 X 3/4". A MARCA DEVERA VIR LITOGRAFADA NA PECA.</t>
        </r>
      </text>
    </comment>
    <comment ref="W61" authorId="0" shapeId="0" xr:uid="{C756B8FA-7B0F-49E4-83B7-57D0FA31B41E}">
      <text>
        <r>
          <rPr>
            <sz val="10"/>
            <color indexed="81"/>
            <rFont val="Lucida Console"/>
            <family val="3"/>
          </rPr>
          <t>_x000D_
DM-Hidráulica</t>
        </r>
      </text>
    </comment>
    <comment ref="X61" authorId="0" shapeId="0" xr:uid="{8945FBA9-C62F-4CB2-A73E-9D4DD05BF1E2}">
      <text>
        <r>
          <rPr>
            <sz val="10"/>
            <color indexed="81"/>
            <rFont val="Lucida Console"/>
            <family val="3"/>
          </rPr>
          <t>_x000D_
MATERIAL HIDRAULICO, CANOS, TUBOS, MANGUEIRAS, CONEXOES E ACESS.</t>
        </r>
      </text>
    </comment>
    <comment ref="Y61" authorId="0" shapeId="0" xr:uid="{CF96D1EA-0D2F-4B34-877F-D0B646142CB5}">
      <text>
        <r>
          <rPr>
            <sz val="10"/>
            <color indexed="81"/>
            <rFont val="Lucida Console"/>
            <family val="3"/>
          </rPr>
          <t>_x000D_
ADAP. LUVAS.TES CURVAS COTOVELOS PLUGS FLANGES.....</t>
        </r>
      </text>
    </comment>
    <comment ref="AW61" authorId="0" shapeId="0" xr:uid="{EF7355D0-306B-47D1-A4AC-96693CC38C9D}">
      <text>
        <r>
          <rPr>
            <sz val="10"/>
            <color indexed="81"/>
            <rFont val="Lucida Console"/>
            <family val="3"/>
          </rPr>
          <t>Tempo de Estoque (Meses)_x000D_
_x000D_
163,0</t>
        </r>
      </text>
    </comment>
    <comment ref="A62" authorId="0" shapeId="0" xr:uid="{09587C08-A7CD-45D0-B29C-2E22BC01919B}">
      <text>
        <r>
          <rPr>
            <sz val="10"/>
            <color indexed="81"/>
            <rFont val="Lucida Console"/>
            <family val="3"/>
          </rPr>
          <t>_x000D_
13072</t>
        </r>
      </text>
    </comment>
    <comment ref="B62" authorId="0" shapeId="0" xr:uid="{D25CD1B9-B47A-4659-B06B-CD7A9E40654A}">
      <text>
        <r>
          <rPr>
            <sz val="10"/>
            <color indexed="81"/>
            <rFont val="Lucida Console"/>
            <family val="3"/>
          </rPr>
          <t>DESCRIÇÃO DETALHADA_x000D_
TE EM PVC RIGIDO SOLDAVEL MARROM 3/4". A MARCA DEVERA VIR LITOGRAFADA NA PECA.</t>
        </r>
      </text>
    </comment>
    <comment ref="G62" authorId="0" shapeId="0" xr:uid="{4C02CD28-FC67-4845-983C-079268751D5D}">
      <text>
        <r>
          <rPr>
            <sz val="10"/>
            <color indexed="81"/>
            <rFont val="Lucida Console"/>
            <family val="3"/>
          </rPr>
          <t>_x000D_
Últ estimativa : 1.000_x000D_
Enviada em     : 17.12.2020_x000D_
Ata - Venc     : 101/20 - 27.04.2021</t>
        </r>
      </text>
    </comment>
    <comment ref="O62" authorId="0" shapeId="0" xr:uid="{ADCB46AC-ABA7-48AF-B632-83B7B2EFA40C}">
      <text>
        <r>
          <rPr>
            <sz val="10"/>
            <color indexed="81"/>
            <rFont val="Lucida Console"/>
            <family val="3"/>
          </rPr>
          <t>_x000D_
Pertencia a ATA nº 101/20_x000D_
Estimativa de Renovação enviada em 17.12.2020 - Qtd 1.000_x000D_
PE  16/20 lote 12_x000D_
18.05.20 = Processo conferido, finalizado.</t>
        </r>
      </text>
    </comment>
    <comment ref="W62" authorId="0" shapeId="0" xr:uid="{48C4B456-45D7-499D-8976-FDE487F2C5D6}">
      <text>
        <r>
          <rPr>
            <sz val="10"/>
            <color indexed="81"/>
            <rFont val="Lucida Console"/>
            <family val="3"/>
          </rPr>
          <t>_x000D_
DM-Hidráulica</t>
        </r>
      </text>
    </comment>
    <comment ref="X62" authorId="0" shapeId="0" xr:uid="{302340FC-17FD-4628-B20D-DA92E2A7230A}">
      <text>
        <r>
          <rPr>
            <sz val="10"/>
            <color indexed="81"/>
            <rFont val="Lucida Console"/>
            <family val="3"/>
          </rPr>
          <t>_x000D_
MATERIAL HIDRAULICO, CANOS, TUBOS, MANGUEIRAS, CONEXOES E ACESS.</t>
        </r>
      </text>
    </comment>
    <comment ref="Y62" authorId="0" shapeId="0" xr:uid="{6C1F8053-C72E-4AA0-A8A4-DBE955A207DB}">
      <text>
        <r>
          <rPr>
            <sz val="10"/>
            <color indexed="81"/>
            <rFont val="Lucida Console"/>
            <family val="3"/>
          </rPr>
          <t>_x000D_
ADAP. LUVAS.TES CURVAS COTOVELOS PLUGS FLANGES.....</t>
        </r>
      </text>
    </comment>
    <comment ref="AW62" authorId="0" shapeId="0" xr:uid="{7843EB89-57D5-445C-8CE9-4199F36141A0}">
      <text>
        <r>
          <rPr>
            <sz val="10"/>
            <color indexed="81"/>
            <rFont val="Lucida Console"/>
            <family val="3"/>
          </rPr>
          <t>Tempo de Estoque (Meses)_x000D_
_x000D_
275,0</t>
        </r>
      </text>
    </comment>
    <comment ref="A63" authorId="0" shapeId="0" xr:uid="{1BDEE8BA-8D66-4375-8E9E-0F8A2FC42CB1}">
      <text>
        <r>
          <rPr>
            <sz val="10"/>
            <color indexed="81"/>
            <rFont val="Lucida Console"/>
            <family val="3"/>
          </rPr>
          <t>_x000D_
13087</t>
        </r>
      </text>
    </comment>
    <comment ref="B63" authorId="0" shapeId="0" xr:uid="{D5165696-A566-428F-A44C-44041C8A130F}">
      <text>
        <r>
          <rPr>
            <sz val="10"/>
            <color indexed="81"/>
            <rFont val="Lucida Console"/>
            <family val="3"/>
          </rPr>
          <t>DESCRIÇÃO DETALHADA_x000D_
LIXA D'AGUA EM FOLHA 225 X 275 MM GRAO 220</t>
        </r>
      </text>
    </comment>
    <comment ref="G63" authorId="0" shapeId="0" xr:uid="{73C119F1-79FA-40A0-BA24-3E0031C75EE7}">
      <text>
        <r>
          <rPr>
            <sz val="10"/>
            <color indexed="81"/>
            <rFont val="Lucida Console"/>
            <family val="3"/>
          </rPr>
          <t>_x000D_
Últ estimativa : 300_x000D_
Enviada em     : 12.05.2020_x000D_
Ata - Venc     : 254/20 - 28.10.2021</t>
        </r>
      </text>
    </comment>
    <comment ref="O63" authorId="0" shapeId="0" xr:uid="{8C31A6A0-E165-4AEE-96D0-DBBDCD977888}">
      <text>
        <r>
          <rPr>
            <sz val="10"/>
            <color indexed="81"/>
            <rFont val="Lucida Console"/>
            <family val="3"/>
          </rPr>
          <t>_x000D_
Pertencia a ATA nº 254/20_x000D_
Estimativa de Renovação enviada em 12.05.2020 - Qtd 300_x000D_
PE 147/20 lote _x000D_
04.09.20 = Finalizado. Ata 254/20</t>
        </r>
      </text>
    </comment>
    <comment ref="W63" authorId="0" shapeId="0" xr:uid="{639DAD24-E1D8-49CE-88AA-E338D0539EE6}">
      <text>
        <r>
          <rPr>
            <sz val="10"/>
            <color indexed="81"/>
            <rFont val="Lucida Console"/>
            <family val="3"/>
          </rPr>
          <t>_x000D_
DM-Serralheria</t>
        </r>
      </text>
    </comment>
    <comment ref="X63" authorId="0" shapeId="0" xr:uid="{F835EA86-4A86-4C4C-A7A5-3DFDC53F2414}">
      <text>
        <r>
          <rPr>
            <sz val="10"/>
            <color indexed="81"/>
            <rFont val="Lucida Console"/>
            <family val="3"/>
          </rPr>
          <t>_x000D_
ABRASIVOS</t>
        </r>
      </text>
    </comment>
    <comment ref="Y63" authorId="0" shapeId="0" xr:uid="{3C91E6C6-EB1A-475D-809A-2E03B124F485}">
      <text>
        <r>
          <rPr>
            <sz val="10"/>
            <color indexed="81"/>
            <rFont val="Lucida Console"/>
            <family val="3"/>
          </rPr>
          <t>_x000D_
LIXAS EM FOLHA</t>
        </r>
      </text>
    </comment>
    <comment ref="AW63" authorId="0" shapeId="0" xr:uid="{0243B124-1545-483F-9FCA-BEF116D8B64A}">
      <text>
        <r>
          <rPr>
            <sz val="10"/>
            <color indexed="81"/>
            <rFont val="Lucida Console"/>
            <family val="3"/>
          </rPr>
          <t>Tempo de Estoque (Meses)_x000D_
_x000D_
222,0</t>
        </r>
      </text>
    </comment>
    <comment ref="A64" authorId="0" shapeId="0" xr:uid="{DC0DAD39-2FA7-4A12-9E27-EF9A7005B404}">
      <text>
        <r>
          <rPr>
            <sz val="10"/>
            <color indexed="81"/>
            <rFont val="Lucida Console"/>
            <family val="3"/>
          </rPr>
          <t>_x000D_
13088</t>
        </r>
      </text>
    </comment>
    <comment ref="B64" authorId="0" shapeId="0" xr:uid="{93BD0F7D-50F5-4D2F-8770-6DE07B4B5D71}">
      <text>
        <r>
          <rPr>
            <sz val="10"/>
            <color indexed="81"/>
            <rFont val="Lucida Console"/>
            <family val="3"/>
          </rPr>
          <t>DESCRIÇÃO DETALHADA_x000D_
LIXA D'AGUA EM FOLHA 225 X 275 MM GRAO 320</t>
        </r>
      </text>
    </comment>
    <comment ref="G64" authorId="0" shapeId="0" xr:uid="{13F6B35D-03D0-41C2-8E37-6161940607DD}">
      <text>
        <r>
          <rPr>
            <sz val="10"/>
            <color indexed="81"/>
            <rFont val="Lucida Console"/>
            <family val="3"/>
          </rPr>
          <t>_x000D_
Últ estimativa : 0_x000D_
Enviada em     : 12.05.2020_x000D_
Ata - Venc     : 254/20 - 28.10.2021</t>
        </r>
      </text>
    </comment>
    <comment ref="O64" authorId="0" shapeId="0" xr:uid="{41DA9EF5-9C3A-47FE-86E2-B1FDE8CF7CF3}">
      <text>
        <r>
          <rPr>
            <sz val="10"/>
            <color indexed="81"/>
            <rFont val="Lucida Console"/>
            <family val="3"/>
          </rPr>
          <t>_x000D_
Pertencia a ATA nº 254/20_x000D_
Estimativa de Renovação enviada em 12.05.2020 - Qtd _x000D_
PE 147/20 lote _x000D_
04.09.20 = Finalizado. Ata 254/20</t>
        </r>
      </text>
    </comment>
    <comment ref="W64" authorId="0" shapeId="0" xr:uid="{F45BA7EA-6AC5-42B6-85A1-5846F3ED3C45}">
      <text>
        <r>
          <rPr>
            <sz val="10"/>
            <color indexed="81"/>
            <rFont val="Lucida Console"/>
            <family val="3"/>
          </rPr>
          <t>_x000D_
DM-Serralheria</t>
        </r>
      </text>
    </comment>
    <comment ref="X64" authorId="0" shapeId="0" xr:uid="{EFF6410B-1EDE-48BE-A6F6-E1776929911A}">
      <text>
        <r>
          <rPr>
            <sz val="10"/>
            <color indexed="81"/>
            <rFont val="Lucida Console"/>
            <family val="3"/>
          </rPr>
          <t>_x000D_
ABRASIVOS</t>
        </r>
      </text>
    </comment>
    <comment ref="Y64" authorId="0" shapeId="0" xr:uid="{7FF7B654-6DED-4CFB-B2D1-EDD1B805DCFA}">
      <text>
        <r>
          <rPr>
            <sz val="10"/>
            <color indexed="81"/>
            <rFont val="Lucida Console"/>
            <family val="3"/>
          </rPr>
          <t>_x000D_
LIXAS EM FOLHA</t>
        </r>
      </text>
    </comment>
    <comment ref="AW64" authorId="0" shapeId="0" xr:uid="{25EA6B22-2E60-4780-AB19-68166B4DA535}">
      <text>
        <r>
          <rPr>
            <sz val="10"/>
            <color indexed="81"/>
            <rFont val="Lucida Console"/>
            <family val="3"/>
          </rPr>
          <t>Tempo de Estoque (Meses)_x000D_
_x000D_
50,0</t>
        </r>
      </text>
    </comment>
    <comment ref="A65" authorId="0" shapeId="0" xr:uid="{FD295E9D-7105-45AC-AC1D-716E2EC9AE3B}">
      <text>
        <r>
          <rPr>
            <sz val="10"/>
            <color indexed="81"/>
            <rFont val="Lucida Console"/>
            <family val="3"/>
          </rPr>
          <t>_x000D_
13091</t>
        </r>
      </text>
    </comment>
    <comment ref="B65" authorId="0" shapeId="0" xr:uid="{F4219C55-5DAC-4AE9-B031-E91D79922291}">
      <text>
        <r>
          <rPr>
            <sz val="10"/>
            <color indexed="81"/>
            <rFont val="Lucida Console"/>
            <family val="3"/>
          </rPr>
          <t>DESCRIÇÃO DETALHADA_x000D_
ETIQUETA ADESIVA - 36 X 102 MM - FOLHA C/ 24 UNIDADES - TIPO FORMULARIO CONTINUO</t>
        </r>
      </text>
    </comment>
    <comment ref="G65" authorId="0" shapeId="0" xr:uid="{E636CDE7-E525-4380-AB36-EF7ABF7E337E}">
      <text>
        <r>
          <rPr>
            <sz val="10"/>
            <color indexed="81"/>
            <rFont val="Lucida Console"/>
            <family val="3"/>
          </rPr>
          <t>_x000D_
Últ estimativa : 6.000_x000D_
Enviada em     : 02.03.2020_x000D_
Ata - Venc     : 211/20 - 21.09.2021</t>
        </r>
      </text>
    </comment>
    <comment ref="O65" authorId="0" shapeId="0" xr:uid="{F65BC92A-41A6-4339-899C-9481192F891F}">
      <text>
        <r>
          <rPr>
            <sz val="10"/>
            <color indexed="81"/>
            <rFont val="Lucida Console"/>
            <family val="3"/>
          </rPr>
          <t xml:space="preserve">_x000D_
Pertencia a ATA nº 211/20_x000D_
Estimativa de Renovação enviada em 02.03.2020 - Qtd 6.000_x000D_
</t>
        </r>
      </text>
    </comment>
    <comment ref="W65" authorId="0" shapeId="0" xr:uid="{B5AADB0A-4205-41F8-A4A6-E755B78F03ED}">
      <text>
        <r>
          <rPr>
            <sz val="10"/>
            <color indexed="81"/>
            <rFont val="Lucida Console"/>
            <family val="3"/>
          </rPr>
          <t>_x000D_
Pedagógico</t>
        </r>
      </text>
    </comment>
    <comment ref="X65" authorId="0" shapeId="0" xr:uid="{D5923706-B28A-493C-BC4C-7D0732E03B28}">
      <text>
        <r>
          <rPr>
            <sz val="10"/>
            <color indexed="81"/>
            <rFont val="Lucida Console"/>
            <family val="3"/>
          </rPr>
          <t>_x000D_
MAQ., EQUIP., COMP., ACES., MAT. PARA ESCRIT.E ESCOLAR</t>
        </r>
      </text>
    </comment>
    <comment ref="Y65" authorId="0" shapeId="0" xr:uid="{11F17046-5FB4-4EFB-A08E-54EB653FCC7F}">
      <text>
        <r>
          <rPr>
            <sz val="10"/>
            <color indexed="81"/>
            <rFont val="Lucida Console"/>
            <family val="3"/>
          </rPr>
          <t>_x000D_
ETIQUETA COLAS E FITAS ADESIVAS</t>
        </r>
      </text>
    </comment>
    <comment ref="AW65" authorId="0" shapeId="0" xr:uid="{8D0E5F98-6D0C-408A-9CB2-470E9256723C}">
      <text>
        <r>
          <rPr>
            <sz val="10"/>
            <color indexed="81"/>
            <rFont val="Lucida Console"/>
            <family val="3"/>
          </rPr>
          <t>Tempo de Estoque (Meses)_x000D_
_x000D_
2.000,0</t>
        </r>
      </text>
    </comment>
    <comment ref="A66" authorId="0" shapeId="0" xr:uid="{9FA08C44-4BEB-4AC2-8AA0-DB1DDC3D6429}">
      <text>
        <r>
          <rPr>
            <sz val="10"/>
            <color indexed="81"/>
            <rFont val="Lucida Console"/>
            <family val="3"/>
          </rPr>
          <t>_x000D_
13092</t>
        </r>
      </text>
    </comment>
    <comment ref="B66" authorId="0" shapeId="0" xr:uid="{8057A6BE-5975-408A-A483-879EC8763ABF}">
      <text>
        <r>
          <rPr>
            <sz val="10"/>
            <color indexed="81"/>
            <rFont val="Lucida Console"/>
            <family val="3"/>
          </rPr>
          <t>DESCRIÇÃO DETALHADA_x000D_
CAIXA SIFONADA REDONDA EM PVC RIGIDO DE 100 X 100 X 50 MM - 4" X 4"X 2"</t>
        </r>
      </text>
    </comment>
    <comment ref="G66" authorId="0" shapeId="0" xr:uid="{D9EB38E5-46CA-4957-8215-984473489C7A}">
      <text>
        <r>
          <rPr>
            <sz val="10"/>
            <color indexed="81"/>
            <rFont val="Lucida Console"/>
            <family val="3"/>
          </rPr>
          <t>_x000D_
Últ estimativa : 250_x000D_
Enviada em     : 24.11.2020_x000D_
Ata - Venc     : 87/20 - 31.03.2021</t>
        </r>
      </text>
    </comment>
    <comment ref="O66" authorId="0" shapeId="0" xr:uid="{BFE77CB7-C984-4507-9A64-C0915B56E1E4}">
      <text>
        <r>
          <rPr>
            <sz val="10"/>
            <color indexed="81"/>
            <rFont val="Lucida Console"/>
            <family val="3"/>
          </rPr>
          <t>_x000D_
Pertencia a ATA nº 87/20_x000D_
Estimativa de Renovação enviada em 24.11.2020 - Qtd 250_x000D_
PE  10/20 lote 7_x000D_
30.04.20 = Processo conferido, finalizado.</t>
        </r>
      </text>
    </comment>
    <comment ref="W66" authorId="0" shapeId="0" xr:uid="{4B534E2C-CD20-4F0D-BED7-88598776E483}">
      <text>
        <r>
          <rPr>
            <sz val="10"/>
            <color indexed="81"/>
            <rFont val="Lucida Console"/>
            <family val="3"/>
          </rPr>
          <t>_x000D_
DM-Hidráulica</t>
        </r>
      </text>
    </comment>
    <comment ref="X66" authorId="0" shapeId="0" xr:uid="{981870EA-274F-4AED-8F9D-110407A7C3E2}">
      <text>
        <r>
          <rPr>
            <sz val="10"/>
            <color indexed="81"/>
            <rFont val="Lucida Console"/>
            <family val="3"/>
          </rPr>
          <t>_x000D_
MATERIAL HIDRAULICO, CANOS, TUBOS, MANGUEIRAS, CONEXOES E ACESS.</t>
        </r>
      </text>
    </comment>
    <comment ref="Y66" authorId="0" shapeId="0" xr:uid="{E988BEF7-ABF6-4B18-850E-3ACCC0BEFB59}">
      <text>
        <r>
          <rPr>
            <sz val="10"/>
            <color indexed="81"/>
            <rFont val="Lucida Console"/>
            <family val="3"/>
          </rPr>
          <t>_x000D_
RALOS SIFOES E CAIXAS</t>
        </r>
      </text>
    </comment>
    <comment ref="AW66" authorId="0" shapeId="0" xr:uid="{1D97418B-EF55-4A6D-B5C6-F173F7CCEC0F}">
      <text>
        <r>
          <rPr>
            <sz val="10"/>
            <color indexed="81"/>
            <rFont val="Lucida Console"/>
            <family val="3"/>
          </rPr>
          <t>Tempo de Estoque (Meses)_x000D_
_x000D_
180,0</t>
        </r>
      </text>
    </comment>
    <comment ref="A67" authorId="0" shapeId="0" xr:uid="{313C6E58-FB8A-4537-A361-1526DFF1548F}">
      <text>
        <r>
          <rPr>
            <sz val="10"/>
            <color indexed="81"/>
            <rFont val="Lucida Console"/>
            <family val="3"/>
          </rPr>
          <t>_x000D_
13094</t>
        </r>
      </text>
    </comment>
    <comment ref="B67" authorId="0" shapeId="0" xr:uid="{E1161C53-E802-4FC9-89F6-E3B872AF3CCB}">
      <text>
        <r>
          <rPr>
            <sz val="10"/>
            <color indexed="81"/>
            <rFont val="Lucida Console"/>
            <family val="3"/>
          </rPr>
          <t>DESCRIÇÃO DETALHADA_x000D_
TARJETA CROMADA 3"</t>
        </r>
      </text>
    </comment>
    <comment ref="G67" authorId="0" shapeId="0" xr:uid="{3DB825C9-2C79-4E1C-8E67-3DE259179B34}">
      <text>
        <r>
          <rPr>
            <sz val="10"/>
            <color indexed="81"/>
            <rFont val="Lucida Console"/>
            <family val="3"/>
          </rPr>
          <t>_x000D_
Últ estimativa : 0_x000D_
Enviada em     : 28.01.2021_x000D_
Ata - Venc     : 121/20 - 31.05.2021</t>
        </r>
      </text>
    </comment>
    <comment ref="O67" authorId="0" shapeId="0" xr:uid="{151BE4E3-FD85-42AB-B516-ADE83C241047}">
      <text>
        <r>
          <rPr>
            <sz val="10"/>
            <color indexed="81"/>
            <rFont val="Lucida Console"/>
            <family val="3"/>
          </rPr>
          <t>_x000D_
Pertencia a ATA nº 121/20_x000D_
Estimativa de Renovação enviada em 28.01.2021 - Qtd _x000D_
PE  32/20 lote _x000D_
05.06.20 = Finalizar - Contrato assinado</t>
        </r>
      </text>
    </comment>
    <comment ref="W67" authorId="0" shapeId="0" xr:uid="{F61B6251-7BCC-4426-B1DB-FC05383100C6}">
      <text>
        <r>
          <rPr>
            <sz val="10"/>
            <color indexed="81"/>
            <rFont val="Lucida Console"/>
            <family val="3"/>
          </rPr>
          <t>_x000D_
DM-Marcenaria</t>
        </r>
      </text>
    </comment>
    <comment ref="X67" authorId="0" shapeId="0" xr:uid="{711140C2-CD67-4880-90B1-5BB48C79F829}">
      <text>
        <r>
          <rPr>
            <sz val="10"/>
            <color indexed="81"/>
            <rFont val="Lucida Console"/>
            <family val="3"/>
          </rPr>
          <t>_x000D_
MAT.E EQUIP. P/ CONSTR.CIVIL E CONSERV. DE VIAS PUBL.</t>
        </r>
      </text>
    </comment>
    <comment ref="Y67" authorId="0" shapeId="0" xr:uid="{22A12ADE-9E2C-4F0F-9C48-E74EBB267120}">
      <text>
        <r>
          <rPr>
            <sz val="10"/>
            <color indexed="81"/>
            <rFont val="Lucida Console"/>
            <family val="3"/>
          </rPr>
          <t>_x000D_
MACANETAS, TRINCOS, TRAMELAS E TRANQUETAS</t>
        </r>
      </text>
    </comment>
    <comment ref="AW67" authorId="0" shapeId="0" xr:uid="{F25D5DB0-CA82-48BB-AB03-1FAD55CE90A5}">
      <text>
        <r>
          <rPr>
            <sz val="10"/>
            <color indexed="81"/>
            <rFont val="Lucida Console"/>
            <family val="3"/>
          </rPr>
          <t>Tempo de Estoque (Meses)_x000D_
_x000D_
323,0</t>
        </r>
      </text>
    </comment>
    <comment ref="A68" authorId="0" shapeId="0" xr:uid="{C69A6624-A7BA-4432-9A68-503201B1E06F}">
      <text>
        <r>
          <rPr>
            <sz val="10"/>
            <color indexed="81"/>
            <rFont val="Lucida Console"/>
            <family val="3"/>
          </rPr>
          <t>_x000D_
13095</t>
        </r>
      </text>
    </comment>
    <comment ref="B68" authorId="0" shapeId="0" xr:uid="{37567C6B-35E2-4F6E-8A45-1A331803C7E5}">
      <text>
        <r>
          <rPr>
            <sz val="10"/>
            <color indexed="81"/>
            <rFont val="Lucida Console"/>
            <family val="3"/>
          </rPr>
          <t>DESCRIÇÃO DETALHADA_x000D_
TE DE PVC SOLDAVEL - 1.1/2" - MARROM</t>
        </r>
      </text>
    </comment>
    <comment ref="G68" authorId="0" shapeId="0" xr:uid="{8ACFD5A1-4A72-4ED8-8A09-15F5059E7307}">
      <text>
        <r>
          <rPr>
            <sz val="10"/>
            <color indexed="81"/>
            <rFont val="Lucida Console"/>
            <family val="3"/>
          </rPr>
          <t>_x000D_
Últ estimativa : 150_x000D_
Enviada em     : 17.12.2020_x000D_
Ata - Venc     : 101/20 - 27.04.2021</t>
        </r>
      </text>
    </comment>
    <comment ref="O68" authorId="0" shapeId="0" xr:uid="{1AC787AC-05D9-4AE3-953C-6DECB4BAF822}">
      <text>
        <r>
          <rPr>
            <sz val="10"/>
            <color indexed="81"/>
            <rFont val="Lucida Console"/>
            <family val="3"/>
          </rPr>
          <t>_x000D_
Pertencia a ATA nº 101/20_x000D_
Estimativa de Renovação enviada em 17.12.2020 - Qtd 150_x000D_
PE  16/20 lote 14_x000D_
18.05.20 = Processo conferido, finalizado.</t>
        </r>
      </text>
    </comment>
    <comment ref="W68" authorId="0" shapeId="0" xr:uid="{A717A940-CBA3-4C6E-AAC5-125F0202763D}">
      <text>
        <r>
          <rPr>
            <sz val="10"/>
            <color indexed="81"/>
            <rFont val="Lucida Console"/>
            <family val="3"/>
          </rPr>
          <t>_x000D_
DM-Hidráulica</t>
        </r>
      </text>
    </comment>
    <comment ref="X68" authorId="0" shapeId="0" xr:uid="{A5B010DE-11E9-4272-8930-3C88CA9A8ECA}">
      <text>
        <r>
          <rPr>
            <sz val="10"/>
            <color indexed="81"/>
            <rFont val="Lucida Console"/>
            <family val="3"/>
          </rPr>
          <t>_x000D_
MATERIAL HIDRAULICO, CANOS, TUBOS, MANGUEIRAS, CONEXOES E ACESS.</t>
        </r>
      </text>
    </comment>
    <comment ref="Y68" authorId="0" shapeId="0" xr:uid="{A3CB1120-0DE5-4B2C-93BE-2702292FE72D}">
      <text>
        <r>
          <rPr>
            <sz val="10"/>
            <color indexed="81"/>
            <rFont val="Lucida Console"/>
            <family val="3"/>
          </rPr>
          <t>_x000D_
ADAP. LUVAS.TES CURVAS COTOVELOS PLUGS FLANGES.....</t>
        </r>
      </text>
    </comment>
    <comment ref="AW68" authorId="0" shapeId="0" xr:uid="{7CEA1622-412E-4DF9-B0AA-8D4C0C4B2F04}">
      <text>
        <r>
          <rPr>
            <sz val="10"/>
            <color indexed="81"/>
            <rFont val="Lucida Console"/>
            <family val="3"/>
          </rPr>
          <t>Tempo de Estoque (Meses)_x000D_
_x000D_
232,0</t>
        </r>
      </text>
    </comment>
    <comment ref="A69" authorId="0" shapeId="0" xr:uid="{20FC443F-5827-45AA-B4FE-83027EDEA52B}">
      <text>
        <r>
          <rPr>
            <sz val="10"/>
            <color indexed="81"/>
            <rFont val="Lucida Console"/>
            <family val="3"/>
          </rPr>
          <t>_x000D_
13101</t>
        </r>
      </text>
    </comment>
    <comment ref="B69" authorId="0" shapeId="0" xr:uid="{406D83F1-EFED-48EE-BE3A-7963E28A59A6}">
      <text>
        <r>
          <rPr>
            <sz val="10"/>
            <color indexed="81"/>
            <rFont val="Lucida Console"/>
            <family val="3"/>
          </rPr>
          <t>DESCRIÇÃO DETALHADA_x000D_
LIXA P/ FERRO E METAIS EM FOLHA DE 225 X 275 MM N° 36</t>
        </r>
      </text>
    </comment>
    <comment ref="G69" authorId="0" shapeId="0" xr:uid="{152DB25C-A40F-4774-B270-7732C47F9EE0}">
      <text>
        <r>
          <rPr>
            <sz val="10"/>
            <color indexed="81"/>
            <rFont val="Lucida Console"/>
            <family val="3"/>
          </rPr>
          <t>_x000D_
Últ estimativa : 0_x000D_
Enviada em     : 12.05.2020_x000D_
Ata - Venc     : 254/20 - 28.10.2021</t>
        </r>
      </text>
    </comment>
    <comment ref="O69" authorId="0" shapeId="0" xr:uid="{BDC4C3F1-9BD8-4D56-A318-EA0919206455}">
      <text>
        <r>
          <rPr>
            <sz val="10"/>
            <color indexed="81"/>
            <rFont val="Lucida Console"/>
            <family val="3"/>
          </rPr>
          <t>_x000D_
Pertencia a ATA nº 254/20_x000D_
Estimativa de Renovação enviada em 12.05.2020 - Qtd _x000D_
PE 147/20 lote _x000D_
04.09.20 = Finalizado. Ata 254/20</t>
        </r>
      </text>
    </comment>
    <comment ref="W69" authorId="0" shapeId="0" xr:uid="{5C231335-61FA-464A-BB02-007CACC48132}">
      <text>
        <r>
          <rPr>
            <sz val="10"/>
            <color indexed="81"/>
            <rFont val="Lucida Console"/>
            <family val="3"/>
          </rPr>
          <t>_x000D_
DM-Serralheria</t>
        </r>
      </text>
    </comment>
    <comment ref="X69" authorId="0" shapeId="0" xr:uid="{6F1147A9-58C2-4123-9A29-5B4374593C44}">
      <text>
        <r>
          <rPr>
            <sz val="10"/>
            <color indexed="81"/>
            <rFont val="Lucida Console"/>
            <family val="3"/>
          </rPr>
          <t>_x000D_
ABRASIVOS</t>
        </r>
      </text>
    </comment>
    <comment ref="Y69" authorId="0" shapeId="0" xr:uid="{09221E0D-24D2-4F5A-9169-C157359136E0}">
      <text>
        <r>
          <rPr>
            <sz val="10"/>
            <color indexed="81"/>
            <rFont val="Lucida Console"/>
            <family val="3"/>
          </rPr>
          <t>_x000D_
LIXAS EM FOLHA</t>
        </r>
      </text>
    </comment>
    <comment ref="AW69" authorId="0" shapeId="0" xr:uid="{EC5722E9-2FDB-434A-8CDC-196A317CE5B5}">
      <text>
        <r>
          <rPr>
            <sz val="10"/>
            <color indexed="81"/>
            <rFont val="Lucida Console"/>
            <family val="3"/>
          </rPr>
          <t>Tempo de Estoque (Meses)_x000D_
_x000D_
85,0</t>
        </r>
      </text>
    </comment>
    <comment ref="A70" authorId="0" shapeId="0" xr:uid="{DFE7CA71-2A08-42EA-A67E-A33527E4D457}">
      <text>
        <r>
          <rPr>
            <sz val="10"/>
            <color indexed="81"/>
            <rFont val="Lucida Console"/>
            <family val="3"/>
          </rPr>
          <t>_x000D_
13102</t>
        </r>
      </text>
    </comment>
    <comment ref="B70" authorId="0" shapeId="0" xr:uid="{6C0F0AA0-AF46-47D6-86F6-1A82C46386C8}">
      <text>
        <r>
          <rPr>
            <sz val="10"/>
            <color indexed="81"/>
            <rFont val="Lucida Console"/>
            <family val="3"/>
          </rPr>
          <t>DESCRIÇÃO DETALHADA_x000D_
TE DE REDUCAO EM PVC RIGIDO SOLDAVEL MARROM 1" X 3/4". A MARCA DEVERA VIR LITOGRAFADA NA PECA.</t>
        </r>
      </text>
    </comment>
    <comment ref="W70" authorId="0" shapeId="0" xr:uid="{6AE05C7C-F6B4-4CA2-A340-6D1644A2AEC2}">
      <text>
        <r>
          <rPr>
            <sz val="10"/>
            <color indexed="81"/>
            <rFont val="Lucida Console"/>
            <family val="3"/>
          </rPr>
          <t>_x000D_
DM-Hidráulica</t>
        </r>
      </text>
    </comment>
    <comment ref="X70" authorId="0" shapeId="0" xr:uid="{02470409-5596-4DCC-8692-48BD1909E3A6}">
      <text>
        <r>
          <rPr>
            <sz val="10"/>
            <color indexed="81"/>
            <rFont val="Lucida Console"/>
            <family val="3"/>
          </rPr>
          <t>_x000D_
MATERIAL HIDRAULICO, CANOS, TUBOS, MANGUEIRAS, CONEXOES E ACESS.</t>
        </r>
      </text>
    </comment>
    <comment ref="Y70" authorId="0" shapeId="0" xr:uid="{D59ACDB3-925D-46AC-9687-40219BAE0621}">
      <text>
        <r>
          <rPr>
            <sz val="10"/>
            <color indexed="81"/>
            <rFont val="Lucida Console"/>
            <family val="3"/>
          </rPr>
          <t>_x000D_
ADAP. LUVAS.TES CURVAS COTOVELOS PLUGS FLANGES.....</t>
        </r>
      </text>
    </comment>
    <comment ref="AW70" authorId="0" shapeId="0" xr:uid="{E20D40C1-D02C-4AC9-A4AD-0F89B55C1480}">
      <text>
        <r>
          <rPr>
            <sz val="10"/>
            <color indexed="81"/>
            <rFont val="Lucida Console"/>
            <family val="3"/>
          </rPr>
          <t>Tempo de Estoque (Meses)_x000D_
_x000D_
24,0</t>
        </r>
      </text>
    </comment>
    <comment ref="A71" authorId="0" shapeId="0" xr:uid="{DE348687-785A-4064-86BC-7475E2F0F0E3}">
      <text>
        <r>
          <rPr>
            <sz val="10"/>
            <color indexed="81"/>
            <rFont val="Lucida Console"/>
            <family val="3"/>
          </rPr>
          <t>_x000D_
13109</t>
        </r>
      </text>
    </comment>
    <comment ref="B71" authorId="0" shapeId="0" xr:uid="{EA5921BD-9284-4045-A890-E6999B046CDB}">
      <text>
        <r>
          <rPr>
            <sz val="10"/>
            <color indexed="81"/>
            <rFont val="Lucida Console"/>
            <family val="3"/>
          </rPr>
          <t>DESCRIÇÃO DETALHADA_x000D_
LIXA P/ FERRO E METAIS EM FOLHA DE 225 X 275 MM N° 60</t>
        </r>
      </text>
    </comment>
    <comment ref="G71" authorId="0" shapeId="0" xr:uid="{7F2F5CD8-A371-4D19-B6B7-591058A25902}">
      <text>
        <r>
          <rPr>
            <sz val="10"/>
            <color indexed="81"/>
            <rFont val="Lucida Console"/>
            <family val="3"/>
          </rPr>
          <t>_x000D_
Últ estimativa : 400_x000D_
Enviada em     : 24.10.2019_x000D_
Ata - Venc     : 254/20 - 28.10.2021</t>
        </r>
      </text>
    </comment>
    <comment ref="O71" authorId="0" shapeId="0" xr:uid="{B5609685-6728-4A2C-85E8-AD9DAA3BEC72}">
      <text>
        <r>
          <rPr>
            <sz val="10"/>
            <color indexed="81"/>
            <rFont val="Lucida Console"/>
            <family val="3"/>
          </rPr>
          <t>_x000D_
Pertencia a ATA nº 254/20_x000D_
Estimativa de Renovação enviada em 24.10.2019 - Qtd 400_x000D_
PE 147/20 lote _x000D_
04.09.20 = Finalizado. Ata 254/20</t>
        </r>
      </text>
    </comment>
    <comment ref="W71" authorId="0" shapeId="0" xr:uid="{EF12A303-45F7-4874-8D47-22D976EC2F66}">
      <text>
        <r>
          <rPr>
            <sz val="10"/>
            <color indexed="81"/>
            <rFont val="Lucida Console"/>
            <family val="3"/>
          </rPr>
          <t>_x000D_
DM-Serralheria</t>
        </r>
      </text>
    </comment>
    <comment ref="X71" authorId="0" shapeId="0" xr:uid="{E6715733-F2F6-4E92-9A6F-9DAEFF0DC884}">
      <text>
        <r>
          <rPr>
            <sz val="10"/>
            <color indexed="81"/>
            <rFont val="Lucida Console"/>
            <family val="3"/>
          </rPr>
          <t>_x000D_
ABRASIVOS</t>
        </r>
      </text>
    </comment>
    <comment ref="Y71" authorId="0" shapeId="0" xr:uid="{7CB8F81D-673B-4381-BCAF-F7D57558D31A}">
      <text>
        <r>
          <rPr>
            <sz val="10"/>
            <color indexed="81"/>
            <rFont val="Lucida Console"/>
            <family val="3"/>
          </rPr>
          <t>_x000D_
LIXAS EM FOLHA</t>
        </r>
      </text>
    </comment>
    <comment ref="AW71" authorId="0" shapeId="0" xr:uid="{AB8BDFD7-F683-426B-9D27-70B8041FDB7B}">
      <text>
        <r>
          <rPr>
            <sz val="10"/>
            <color indexed="81"/>
            <rFont val="Lucida Console"/>
            <family val="3"/>
          </rPr>
          <t>Tempo de Estoque (Meses)_x000D_
_x000D_
0,0</t>
        </r>
      </text>
    </comment>
    <comment ref="A72" authorId="0" shapeId="0" xr:uid="{19069874-6610-4499-9C8D-922632B3249B}">
      <text>
        <r>
          <rPr>
            <sz val="10"/>
            <color indexed="81"/>
            <rFont val="Lucida Console"/>
            <family val="3"/>
          </rPr>
          <t>_x000D_
13116</t>
        </r>
      </text>
    </comment>
    <comment ref="B72" authorId="0" shapeId="0" xr:uid="{9A3F5F75-A2A9-4D2B-956C-339ABE0BA40B}">
      <text>
        <r>
          <rPr>
            <sz val="10"/>
            <color indexed="81"/>
            <rFont val="Lucida Console"/>
            <family val="3"/>
          </rPr>
          <t>DESCRIÇÃO DETALHADA_x000D_
REGISTRO DE PRESSAO 3/4" SEM CANOPLA</t>
        </r>
      </text>
    </comment>
    <comment ref="G72" authorId="0" shapeId="0" xr:uid="{A1F25649-D93A-425C-91CB-B6CB9AF87D31}">
      <text>
        <r>
          <rPr>
            <sz val="10"/>
            <color indexed="81"/>
            <rFont val="Lucida Console"/>
            <family val="3"/>
          </rPr>
          <t>_x000D_
Últ estimativa : 0_x000D_
Enviada em     : 16.03.2020_x000D_
Ata - Venc     : 191/20 - 07.09.2021</t>
        </r>
      </text>
    </comment>
    <comment ref="O72" authorId="0" shapeId="0" xr:uid="{F4C4AA97-EF58-4F05-A2D4-61B435841E46}">
      <text>
        <r>
          <rPr>
            <sz val="10"/>
            <color indexed="81"/>
            <rFont val="Lucida Console"/>
            <family val="3"/>
          </rPr>
          <t>_x000D_
Pertencia a ATA nº 191/20_x000D_
Estimativa de Renovação enviada em 16.03.2020 - Qtd _x000D_
PP  76/19 lote _x000D_
22.07.19 = Processo conferido e finalizado</t>
        </r>
      </text>
    </comment>
    <comment ref="W72" authorId="0" shapeId="0" xr:uid="{53A38FFC-E1C0-44BB-B7A3-9CFC50364575}">
      <text>
        <r>
          <rPr>
            <sz val="10"/>
            <color indexed="81"/>
            <rFont val="Lucida Console"/>
            <family val="3"/>
          </rPr>
          <t>_x000D_
DM-Hidráulica</t>
        </r>
      </text>
    </comment>
    <comment ref="X72" authorId="0" shapeId="0" xr:uid="{C911F2D3-3EB2-4234-9011-4E62F998E838}">
      <text>
        <r>
          <rPr>
            <sz val="10"/>
            <color indexed="81"/>
            <rFont val="Lucida Console"/>
            <family val="3"/>
          </rPr>
          <t>_x000D_
MATERIAL HIDRAULICO, CANOS, TUBOS, MANGUEIRAS, CONEXOES E ACESS.</t>
        </r>
      </text>
    </comment>
    <comment ref="Y72" authorId="0" shapeId="0" xr:uid="{EA61CBD9-751C-41A6-8BD7-3E74C5D3A284}">
      <text>
        <r>
          <rPr>
            <sz val="10"/>
            <color indexed="81"/>
            <rFont val="Lucida Console"/>
            <family val="3"/>
          </rPr>
          <t>_x000D_
REGISTROS VALVULAS E BOIAS</t>
        </r>
      </text>
    </comment>
    <comment ref="AW72" authorId="0" shapeId="0" xr:uid="{F7BB5A26-9118-4484-919D-A87614B59BB0}">
      <text>
        <r>
          <rPr>
            <sz val="10"/>
            <color indexed="81"/>
            <rFont val="Lucida Console"/>
            <family val="3"/>
          </rPr>
          <t>Tempo de Estoque (Meses)_x000D_
_x000D_
40,0</t>
        </r>
      </text>
    </comment>
    <comment ref="A73" authorId="0" shapeId="0" xr:uid="{1153B042-7039-43AE-82E5-C8CCF99C593C}">
      <text>
        <r>
          <rPr>
            <sz val="10"/>
            <color indexed="81"/>
            <rFont val="Lucida Console"/>
            <family val="3"/>
          </rPr>
          <t>_x000D_
13117</t>
        </r>
      </text>
    </comment>
    <comment ref="B73" authorId="0" shapeId="0" xr:uid="{9B8B40AD-B72A-4526-B49E-3B1EFE27924B}">
      <text>
        <r>
          <rPr>
            <sz val="10"/>
            <color indexed="81"/>
            <rFont val="Lucida Console"/>
            <family val="3"/>
          </rPr>
          <t>DESCRIÇÃO DETALHADA_x000D_
REGISTRO DE PRESSAO 3/4" COM CANOPLA</t>
        </r>
      </text>
    </comment>
    <comment ref="G73" authorId="0" shapeId="0" xr:uid="{7DE17413-6E0D-4F1C-AA10-30E89CCD4367}">
      <text>
        <r>
          <rPr>
            <sz val="10"/>
            <color indexed="81"/>
            <rFont val="Lucida Console"/>
            <family val="3"/>
          </rPr>
          <t>_x000D_
Últ estimativa : 50_x000D_
Enviada em     : 24.11.2020_x000D_
Ata - Venc     : 87/20 - 31.03.2021</t>
        </r>
      </text>
    </comment>
    <comment ref="O73" authorId="0" shapeId="0" xr:uid="{2097EAD3-B1AF-49E6-B238-1877730C1BCA}">
      <text>
        <r>
          <rPr>
            <sz val="10"/>
            <color indexed="81"/>
            <rFont val="Lucida Console"/>
            <family val="3"/>
          </rPr>
          <t>_x000D_
Pertencia a ATA nº 87/20_x000D_
Estimativa de Renovação enviada em 24.11.2020 - Qtd 50_x000D_
PE  10/20 lote _x000D_
30.04.20 = Processo conferido, finalizado.</t>
        </r>
      </text>
    </comment>
    <comment ref="W73" authorId="0" shapeId="0" xr:uid="{ED9565A7-EB51-44C4-A597-2E681658FEAB}">
      <text>
        <r>
          <rPr>
            <sz val="10"/>
            <color indexed="81"/>
            <rFont val="Lucida Console"/>
            <family val="3"/>
          </rPr>
          <t>_x000D_
DM-Hidráulica</t>
        </r>
      </text>
    </comment>
    <comment ref="X73" authorId="0" shapeId="0" xr:uid="{3EB6BE6A-4A16-40CC-AFEE-858D91B629FA}">
      <text>
        <r>
          <rPr>
            <sz val="10"/>
            <color indexed="81"/>
            <rFont val="Lucida Console"/>
            <family val="3"/>
          </rPr>
          <t>_x000D_
MATERIAL HIDRAULICO, CANOS, TUBOS, MANGUEIRAS, CONEXOES E ACESS.</t>
        </r>
      </text>
    </comment>
    <comment ref="Y73" authorId="0" shapeId="0" xr:uid="{6DD63993-3E5A-4157-BCC1-E96FD5B19531}">
      <text>
        <r>
          <rPr>
            <sz val="10"/>
            <color indexed="81"/>
            <rFont val="Lucida Console"/>
            <family val="3"/>
          </rPr>
          <t>_x000D_
REGISTROS VALVULAS E BOIAS</t>
        </r>
      </text>
    </comment>
    <comment ref="AW73" authorId="0" shapeId="0" xr:uid="{04BF9B1D-7367-46A8-BFFB-AE01BE6A21EC}">
      <text>
        <r>
          <rPr>
            <sz val="10"/>
            <color indexed="81"/>
            <rFont val="Lucida Console"/>
            <family val="3"/>
          </rPr>
          <t>Tempo de Estoque (Meses)_x000D_
_x000D_
104,0</t>
        </r>
      </text>
    </comment>
    <comment ref="A74" authorId="0" shapeId="0" xr:uid="{51B9716F-79ED-4823-8F5D-BAC4FB04D5BA}">
      <text>
        <r>
          <rPr>
            <sz val="10"/>
            <color indexed="81"/>
            <rFont val="Lucida Console"/>
            <family val="3"/>
          </rPr>
          <t>_x000D_
13120</t>
        </r>
      </text>
    </comment>
    <comment ref="B74" authorId="0" shapeId="0" xr:uid="{C0B408BE-9E64-4154-ABE5-9252DB5E842C}">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74" authorId="0" shapeId="0" xr:uid="{3610EF86-0C84-4E1A-BDEA-ABC3DD9E0907}">
      <text>
        <r>
          <rPr>
            <sz val="10"/>
            <color indexed="81"/>
            <rFont val="Lucida Console"/>
            <family val="3"/>
          </rPr>
          <t>_x000D_
Últ estimativa : 50_x000D_
Enviada em     : 17.12.2020_x000D_
Ata - Venc     : 161/21 - 06.07.2022</t>
        </r>
      </text>
    </comment>
    <comment ref="O74" authorId="0" shapeId="0" xr:uid="{B6C2A78A-DE9B-4D7A-936C-759AF03375BB}">
      <text>
        <r>
          <rPr>
            <sz val="10"/>
            <color indexed="81"/>
            <rFont val="Lucida Console"/>
            <family val="3"/>
          </rPr>
          <t>_x000D_
Pertencia a ATA nº 161/21_x000D_
Estimativa de Renovação enviada em 17.12.2020 - Qtd 50_x000D_
PE  88/21 lote _x000D_
01.06.21 = Processo finalizado. Ata 161/21</t>
        </r>
      </text>
    </comment>
    <comment ref="W74" authorId="0" shapeId="0" xr:uid="{003F7629-1B7C-4F99-90E8-A3D846169E87}">
      <text>
        <r>
          <rPr>
            <sz val="10"/>
            <color indexed="81"/>
            <rFont val="Lucida Console"/>
            <family val="3"/>
          </rPr>
          <t>_x000D_
DM-Hidráulica</t>
        </r>
      </text>
    </comment>
    <comment ref="X74" authorId="0" shapeId="0" xr:uid="{B8971F93-64C1-4683-A7C9-609CB17D6FE0}">
      <text>
        <r>
          <rPr>
            <sz val="10"/>
            <color indexed="81"/>
            <rFont val="Lucida Console"/>
            <family val="3"/>
          </rPr>
          <t>_x000D_
MATERIAL HIDRAULICO, CANOS, TUBOS, MANGUEIRAS, CONEXOES E ACESS.</t>
        </r>
      </text>
    </comment>
    <comment ref="Y74" authorId="0" shapeId="0" xr:uid="{066ED2F7-FBA2-4413-87CC-1C1532FA26C9}">
      <text>
        <r>
          <rPr>
            <sz val="10"/>
            <color indexed="81"/>
            <rFont val="Lucida Console"/>
            <family val="3"/>
          </rPr>
          <t>_x000D_
REGISTROS VALVULAS E BOIAS</t>
        </r>
      </text>
    </comment>
    <comment ref="AW74" authorId="0" shapeId="0" xr:uid="{7D8CAD56-CEE8-4B18-AA76-B28760BE4A91}">
      <text>
        <r>
          <rPr>
            <sz val="10"/>
            <color indexed="81"/>
            <rFont val="Lucida Console"/>
            <family val="3"/>
          </rPr>
          <t>Tempo de Estoque (Meses)_x000D_
_x000D_
54,0</t>
        </r>
      </text>
    </comment>
    <comment ref="A75" authorId="0" shapeId="0" xr:uid="{085DF5B9-D29F-42D1-8318-B37E9C8D8CC4}">
      <text>
        <r>
          <rPr>
            <sz val="10"/>
            <color indexed="81"/>
            <rFont val="Lucida Console"/>
            <family val="3"/>
          </rPr>
          <t>_x000D_
13161</t>
        </r>
      </text>
    </comment>
    <comment ref="B75" authorId="0" shapeId="0" xr:uid="{16EAB35F-A906-4508-A8AF-9380B7CEFE07}">
      <text>
        <r>
          <rPr>
            <sz val="10"/>
            <color indexed="81"/>
            <rFont val="Lucida Console"/>
            <family val="3"/>
          </rPr>
          <t>DESCRIÇÃO DETALHADA_x000D_
TORNEIRA DE MESA, EM LATAO CROMADO, 1/2", P/ LAVATORIO</t>
        </r>
      </text>
    </comment>
    <comment ref="G75" authorId="0" shapeId="0" xr:uid="{8ACC2E26-C187-43DD-AA95-CDDDCFBD51C2}">
      <text>
        <r>
          <rPr>
            <sz val="10"/>
            <color indexed="81"/>
            <rFont val="Lucida Console"/>
            <family val="3"/>
          </rPr>
          <t>_x000D_
Últ estimativa : 250_x000D_
Enviada em     : 17.12.2020_x000D_
Ata - Venc     : 101/20 - 27.04.2021</t>
        </r>
      </text>
    </comment>
    <comment ref="O75" authorId="0" shapeId="0" xr:uid="{AE040D7C-7F4C-45F9-BC75-AD112424C215}">
      <text>
        <r>
          <rPr>
            <sz val="10"/>
            <color indexed="81"/>
            <rFont val="Lucida Console"/>
            <family val="3"/>
          </rPr>
          <t>_x000D_
Pertencia a ATA nº 101/20_x000D_
Estimativa de Renovação enviada em 17.12.2020 - Qtd 250_x000D_
PE  16/20 lote 18_x000D_
18.05.20 = Processo conferido, finalizado.</t>
        </r>
      </text>
    </comment>
    <comment ref="W75" authorId="0" shapeId="0" xr:uid="{791E8658-3AF1-42CA-B0B1-B15996A9316E}">
      <text>
        <r>
          <rPr>
            <sz val="10"/>
            <color indexed="81"/>
            <rFont val="Lucida Console"/>
            <family val="3"/>
          </rPr>
          <t>_x000D_
DM-Hidráulica</t>
        </r>
      </text>
    </comment>
    <comment ref="X75" authorId="0" shapeId="0" xr:uid="{14812409-4A6D-47BA-93E8-9AA11491186E}">
      <text>
        <r>
          <rPr>
            <sz val="10"/>
            <color indexed="81"/>
            <rFont val="Lucida Console"/>
            <family val="3"/>
          </rPr>
          <t>_x000D_
MATERIAL HIDRAULICO, CANOS, TUBOS, MANGUEIRAS, CONEXOES E ACESS.</t>
        </r>
      </text>
    </comment>
    <comment ref="Y75" authorId="0" shapeId="0" xr:uid="{B852B600-0A14-41FD-B4EE-FFB74AAD7C51}">
      <text>
        <r>
          <rPr>
            <sz val="10"/>
            <color indexed="81"/>
            <rFont val="Lucida Console"/>
            <family val="3"/>
          </rPr>
          <t>_x000D_
TORNEIRAS VOLANTES CANOPLAS E ACESS. P/ MANGUEIRA</t>
        </r>
      </text>
    </comment>
    <comment ref="AW75" authorId="0" shapeId="0" xr:uid="{E96FD50F-7E84-4BCF-9042-FDE45B5CA300}">
      <text>
        <r>
          <rPr>
            <sz val="10"/>
            <color indexed="81"/>
            <rFont val="Lucida Console"/>
            <family val="3"/>
          </rPr>
          <t>Tempo de Estoque (Meses)_x000D_
_x000D_
0,0</t>
        </r>
      </text>
    </comment>
    <comment ref="A76" authorId="0" shapeId="0" xr:uid="{68C8BC19-657C-4EF6-BB85-7DD96F8493B3}">
      <text>
        <r>
          <rPr>
            <sz val="10"/>
            <color indexed="81"/>
            <rFont val="Lucida Console"/>
            <family val="3"/>
          </rPr>
          <t>_x000D_
13165</t>
        </r>
      </text>
    </comment>
    <comment ref="B76" authorId="0" shapeId="0" xr:uid="{4142410F-3818-4E41-A785-4374ABA383F2}">
      <text>
        <r>
          <rPr>
            <sz val="10"/>
            <color indexed="81"/>
            <rFont val="Lucida Console"/>
            <family val="3"/>
          </rPr>
          <t>DESCRIÇÃO DETALHADA_x000D_
TORNEIRA DE PAREDE PARA PIA, 1/2" X 18 CM, CORPO E REGISTRO EM LATAO CROMADO, SEM ADAPTADOR</t>
        </r>
      </text>
    </comment>
    <comment ref="G76" authorId="0" shapeId="0" xr:uid="{50F7963D-BEE9-4A4F-8B56-7E3790C76FEF}">
      <text>
        <r>
          <rPr>
            <sz val="10"/>
            <color indexed="81"/>
            <rFont val="Lucida Console"/>
            <family val="3"/>
          </rPr>
          <t>_x000D_
Últ estimativa : 500_x000D_
Enviada em     : 17.12.2020_x000D_
Ata - Venc     : 161/21 - 06.07.2022</t>
        </r>
      </text>
    </comment>
    <comment ref="O76" authorId="0" shapeId="0" xr:uid="{732D8C79-1260-43F3-B4DD-9AD7AEAB1AEA}">
      <text>
        <r>
          <rPr>
            <sz val="10"/>
            <color indexed="81"/>
            <rFont val="Lucida Console"/>
            <family val="3"/>
          </rPr>
          <t>_x000D_
Pertencia a ATA nº 161/21_x000D_
Estimativa de Renovação enviada em 17.12.2020 - Qtd 500_x000D_
PE  88/21 lote _x000D_
01.06.21 = Processo finalizado. Ata 161/21</t>
        </r>
      </text>
    </comment>
    <comment ref="W76" authorId="0" shapeId="0" xr:uid="{0B865C1F-9A2E-42CE-823E-A43013852110}">
      <text>
        <r>
          <rPr>
            <sz val="10"/>
            <color indexed="81"/>
            <rFont val="Lucida Console"/>
            <family val="3"/>
          </rPr>
          <t>_x000D_
DM-Hidráulica</t>
        </r>
      </text>
    </comment>
    <comment ref="X76" authorId="0" shapeId="0" xr:uid="{0AA46A52-8BE4-4A8D-B573-2C742B02F7F3}">
      <text>
        <r>
          <rPr>
            <sz val="10"/>
            <color indexed="81"/>
            <rFont val="Lucida Console"/>
            <family val="3"/>
          </rPr>
          <t>_x000D_
MATERIAL HIDRAULICO, CANOS, TUBOS, MANGUEIRAS, CONEXOES E ACESS.</t>
        </r>
      </text>
    </comment>
    <comment ref="Y76" authorId="0" shapeId="0" xr:uid="{611B02DF-2858-4293-8339-717BF50E7E7D}">
      <text>
        <r>
          <rPr>
            <sz val="10"/>
            <color indexed="81"/>
            <rFont val="Lucida Console"/>
            <family val="3"/>
          </rPr>
          <t>_x000D_
TORNEIRAS VOLANTES CANOPLAS E ACESS. P/ MANGUEIRA</t>
        </r>
      </text>
    </comment>
    <comment ref="AW76" authorId="0" shapeId="0" xr:uid="{4211D5D2-1C3E-487B-93A6-A1211D3B36B0}">
      <text>
        <r>
          <rPr>
            <sz val="10"/>
            <color indexed="81"/>
            <rFont val="Lucida Console"/>
            <family val="3"/>
          </rPr>
          <t>Tempo de Estoque (Meses)_x000D_
_x000D_
45,0</t>
        </r>
      </text>
    </comment>
    <comment ref="A77" authorId="0" shapeId="0" xr:uid="{86292F07-8D3D-4A91-972E-A0D741AAA66D}">
      <text>
        <r>
          <rPr>
            <sz val="10"/>
            <color indexed="81"/>
            <rFont val="Lucida Console"/>
            <family val="3"/>
          </rPr>
          <t>_x000D_
13178</t>
        </r>
      </text>
    </comment>
    <comment ref="B77" authorId="0" shapeId="0" xr:uid="{DD98F7F4-A999-4840-A9EA-51CE341C05CA}">
      <text>
        <r>
          <rPr>
            <sz val="10"/>
            <color indexed="81"/>
            <rFont val="Lucida Console"/>
            <family val="3"/>
          </rPr>
          <t>DESCRIÇÃO DETALHADA_x000D_
BUCHA DE FIXACAO - N° 06 DE PLASTICO</t>
        </r>
      </text>
    </comment>
    <comment ref="G77" authorId="0" shapeId="0" xr:uid="{4EFF8ECA-89EC-4620-862D-36E533DBAAAC}">
      <text>
        <r>
          <rPr>
            <sz val="10"/>
            <color indexed="81"/>
            <rFont val="Lucida Console"/>
            <family val="3"/>
          </rPr>
          <t>_x000D_
Últ estimativa : 0_x000D_
Enviada em     : 23.09.2020_x000D_
Ata - Venc     : 9/20 - 14.01.2021</t>
        </r>
      </text>
    </comment>
    <comment ref="O77" authorId="0" shapeId="0" xr:uid="{9475954B-F1BE-4217-AF8D-127B66D72120}">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7" authorId="0" shapeId="0" xr:uid="{0CFDB1D8-0DCF-4C05-96B5-87744D8371A6}">
      <text>
        <r>
          <rPr>
            <sz val="10"/>
            <color indexed="81"/>
            <rFont val="Lucida Console"/>
            <family val="3"/>
          </rPr>
          <t>_x000D_
DM-Construção</t>
        </r>
      </text>
    </comment>
    <comment ref="X77" authorId="0" shapeId="0" xr:uid="{BCF78E9D-38A9-4355-B1DF-EC79C07B5642}">
      <text>
        <r>
          <rPr>
            <sz val="10"/>
            <color indexed="81"/>
            <rFont val="Lucida Console"/>
            <family val="3"/>
          </rPr>
          <t>_x000D_
PARAFUSOS ELEM. VEDACAO UNIAO CONEX . FIXACAO</t>
        </r>
      </text>
    </comment>
    <comment ref="Y77" authorId="0" shapeId="0" xr:uid="{0F85AF18-78DC-4357-B7A8-8154A1237EAB}">
      <text>
        <r>
          <rPr>
            <sz val="10"/>
            <color indexed="81"/>
            <rFont val="Lucida Console"/>
            <family val="3"/>
          </rPr>
          <t>_x000D_
BUCHAS CHUMBADORES E GANCHOS</t>
        </r>
      </text>
    </comment>
    <comment ref="AW77" authorId="0" shapeId="0" xr:uid="{2BC2C83B-901F-4B8F-BC0C-F4188B9E5788}">
      <text>
        <r>
          <rPr>
            <sz val="10"/>
            <color indexed="81"/>
            <rFont val="Lucida Console"/>
            <family val="3"/>
          </rPr>
          <t>Tempo de Estoque (Meses)_x000D_
_x000D_
1.950,0</t>
        </r>
      </text>
    </comment>
    <comment ref="A78" authorId="0" shapeId="0" xr:uid="{DE222C54-B749-49B0-BD80-BEC4AA80C6B7}">
      <text>
        <r>
          <rPr>
            <sz val="10"/>
            <color indexed="81"/>
            <rFont val="Lucida Console"/>
            <family val="3"/>
          </rPr>
          <t>_x000D_
13179</t>
        </r>
      </text>
    </comment>
    <comment ref="B78" authorId="0" shapeId="0" xr:uid="{EBA84DF3-D59C-4C9E-9F91-C068BDE21EF9}">
      <text>
        <r>
          <rPr>
            <sz val="10"/>
            <color indexed="81"/>
            <rFont val="Lucida Console"/>
            <family val="3"/>
          </rPr>
          <t>DESCRIÇÃO DETALHADA_x000D_
BUCHA DE FIXACAO N° 8 DE PLASTICO</t>
        </r>
      </text>
    </comment>
    <comment ref="G78" authorId="0" shapeId="0" xr:uid="{9D99F9AA-273E-45C4-A7F7-31CB420F5504}">
      <text>
        <r>
          <rPr>
            <sz val="10"/>
            <color indexed="81"/>
            <rFont val="Lucida Console"/>
            <family val="3"/>
          </rPr>
          <t>_x000D_
Últ estimativa : 0_x000D_
Enviada em     : 23.09.2020_x000D_
Ata - Venc     : 9/20 - 14.01.2021</t>
        </r>
      </text>
    </comment>
    <comment ref="O78" authorId="0" shapeId="0" xr:uid="{B332F4A7-5F45-4259-BE0F-56321D54EA4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8" authorId="0" shapeId="0" xr:uid="{BB700C19-ECB9-448A-8D61-45ACB338398B}">
      <text>
        <r>
          <rPr>
            <sz val="10"/>
            <color indexed="81"/>
            <rFont val="Lucida Console"/>
            <family val="3"/>
          </rPr>
          <t>_x000D_
DM-Construção</t>
        </r>
      </text>
    </comment>
    <comment ref="X78" authorId="0" shapeId="0" xr:uid="{F0F4ED4C-36B7-42E2-B01D-C9992EBFCCE4}">
      <text>
        <r>
          <rPr>
            <sz val="10"/>
            <color indexed="81"/>
            <rFont val="Lucida Console"/>
            <family val="3"/>
          </rPr>
          <t>_x000D_
PARAFUSOS ELEM. VEDACAO UNIAO CONEX . FIXACAO</t>
        </r>
      </text>
    </comment>
    <comment ref="Y78" authorId="0" shapeId="0" xr:uid="{1E4A3924-6B02-4093-9EC0-619BF28F063B}">
      <text>
        <r>
          <rPr>
            <sz val="10"/>
            <color indexed="81"/>
            <rFont val="Lucida Console"/>
            <family val="3"/>
          </rPr>
          <t>_x000D_
BUCHAS CHUMBADORES E GANCHOS</t>
        </r>
      </text>
    </comment>
    <comment ref="AW78" authorId="0" shapeId="0" xr:uid="{A6638FD6-7240-415D-B581-0B06B51ADFE8}">
      <text>
        <r>
          <rPr>
            <sz val="10"/>
            <color indexed="81"/>
            <rFont val="Lucida Console"/>
            <family val="3"/>
          </rPr>
          <t>Tempo de Estoque (Meses)_x000D_
_x000D_
9.557,0</t>
        </r>
      </text>
    </comment>
    <comment ref="A79" authorId="0" shapeId="0" xr:uid="{24C7988F-7F44-40E6-8E41-BEB597EA7B41}">
      <text>
        <r>
          <rPr>
            <sz val="10"/>
            <color indexed="81"/>
            <rFont val="Lucida Console"/>
            <family val="3"/>
          </rPr>
          <t>_x000D_
13180</t>
        </r>
      </text>
    </comment>
    <comment ref="B79" authorId="0" shapeId="0" xr:uid="{A0813B5A-7851-477C-891D-3D4718898090}">
      <text>
        <r>
          <rPr>
            <sz val="10"/>
            <color indexed="81"/>
            <rFont val="Lucida Console"/>
            <family val="3"/>
          </rPr>
          <t>DESCRIÇÃO DETALHADA_x000D_
CADEADO DE LATAO - 30 MM</t>
        </r>
      </text>
    </comment>
    <comment ref="G79" authorId="0" shapeId="0" xr:uid="{F1DA7DAD-825D-4CE8-B14F-4AA20330ED05}">
      <text>
        <r>
          <rPr>
            <sz val="10"/>
            <color indexed="81"/>
            <rFont val="Lucida Console"/>
            <family val="3"/>
          </rPr>
          <t>_x000D_
Últ estimativa : 0_x000D_
Enviada em     : 28.01.2021_x000D_
Ata - Venc     : 121/20 - 31.05.2021</t>
        </r>
      </text>
    </comment>
    <comment ref="O79" authorId="0" shapeId="0" xr:uid="{45EC32B9-1659-4DC4-8237-9A936FF1DD84}">
      <text>
        <r>
          <rPr>
            <sz val="10"/>
            <color indexed="81"/>
            <rFont val="Lucida Console"/>
            <family val="3"/>
          </rPr>
          <t>_x000D_
Pertencia a ATA nº 121/20_x000D_
Estimativa de Renovação enviada em 28.01.2021 - Qtd _x000D_
PE  32/20 lote _x000D_
05.06.20 = Finalizar - Contrato assinado</t>
        </r>
      </text>
    </comment>
    <comment ref="W79" authorId="0" shapeId="0" xr:uid="{8F9E10E8-6B5E-45C7-A27A-4B92DC1FE167}">
      <text>
        <r>
          <rPr>
            <sz val="10"/>
            <color indexed="81"/>
            <rFont val="Lucida Console"/>
            <family val="3"/>
          </rPr>
          <t>_x000D_
Administrativo</t>
        </r>
      </text>
    </comment>
    <comment ref="X79" authorId="0" shapeId="0" xr:uid="{7CE3BE58-D165-410B-9B36-3D8DAD45FA3E}">
      <text>
        <r>
          <rPr>
            <sz val="10"/>
            <color indexed="81"/>
            <rFont val="Lucida Console"/>
            <family val="3"/>
          </rPr>
          <t>_x000D_
MAT.E EQUIP. P/ CONSTR.CIVIL E CONSERV. DE VIAS PUBL.</t>
        </r>
      </text>
    </comment>
    <comment ref="Y79" authorId="0" shapeId="0" xr:uid="{D4D21029-97D2-485C-9DA1-13D1FECCE8F4}">
      <text>
        <r>
          <rPr>
            <sz val="10"/>
            <color indexed="81"/>
            <rFont val="Lucida Console"/>
            <family val="3"/>
          </rPr>
          <t>_x000D_
CADEADOS</t>
        </r>
      </text>
    </comment>
    <comment ref="AW79" authorId="0" shapeId="0" xr:uid="{ECC4A287-95AA-408C-BE6F-BDC3EBC3D141}">
      <text>
        <r>
          <rPr>
            <sz val="10"/>
            <color indexed="81"/>
            <rFont val="Lucida Console"/>
            <family val="3"/>
          </rPr>
          <t>Tempo de Estoque (Meses)_x000D_
_x000D_
298,0</t>
        </r>
      </text>
    </comment>
    <comment ref="A80" authorId="0" shapeId="0" xr:uid="{BF6288C0-8F7B-43B0-8D83-BA8FC280C212}">
      <text>
        <r>
          <rPr>
            <sz val="10"/>
            <color indexed="81"/>
            <rFont val="Lucida Console"/>
            <family val="3"/>
          </rPr>
          <t>_x000D_
13181</t>
        </r>
      </text>
    </comment>
    <comment ref="B80" authorId="0" shapeId="0" xr:uid="{9461413F-2EB0-4E6E-9D6A-205F0E28B1DB}">
      <text>
        <r>
          <rPr>
            <sz val="10"/>
            <color indexed="81"/>
            <rFont val="Lucida Console"/>
            <family val="3"/>
          </rPr>
          <t>DESCRIÇÃO DETALHADA_x000D_
CADEADO DE LATAO - 50 MM</t>
        </r>
      </text>
    </comment>
    <comment ref="G80" authorId="0" shapeId="0" xr:uid="{9DAFF234-DD06-458D-97F1-058F50536346}">
      <text>
        <r>
          <rPr>
            <sz val="10"/>
            <color indexed="81"/>
            <rFont val="Lucida Console"/>
            <family val="3"/>
          </rPr>
          <t>_x000D_
Últ estimativa : 0_x000D_
Enviada em     : 28.01.2021_x000D_
Ata - Venc     : 121/20 - 31.05.2021</t>
        </r>
      </text>
    </comment>
    <comment ref="O80" authorId="0" shapeId="0" xr:uid="{0BC71F52-67B7-4D03-9748-1A8413BB4C00}">
      <text>
        <r>
          <rPr>
            <sz val="10"/>
            <color indexed="81"/>
            <rFont val="Lucida Console"/>
            <family val="3"/>
          </rPr>
          <t>_x000D_
Pertencia a ATA nº 121/20_x000D_
Estimativa de Renovação enviada em 28.01.2021 - Qtd _x000D_
PE  32/20 lote _x000D_
05.06.20 = Finalizar - Contrato assinado</t>
        </r>
      </text>
    </comment>
    <comment ref="W80" authorId="0" shapeId="0" xr:uid="{860270CE-0025-4809-A6EF-3EC90E761639}">
      <text>
        <r>
          <rPr>
            <sz val="10"/>
            <color indexed="81"/>
            <rFont val="Lucida Console"/>
            <family val="3"/>
          </rPr>
          <t>_x000D_
Administrativo</t>
        </r>
      </text>
    </comment>
    <comment ref="X80" authorId="0" shapeId="0" xr:uid="{2200A82D-72C8-43BE-9AC0-2B6CE3FB45F4}">
      <text>
        <r>
          <rPr>
            <sz val="10"/>
            <color indexed="81"/>
            <rFont val="Lucida Console"/>
            <family val="3"/>
          </rPr>
          <t>_x000D_
MAT.E EQUIP. P/ CONSTR.CIVIL E CONSERV. DE VIAS PUBL.</t>
        </r>
      </text>
    </comment>
    <comment ref="Y80" authorId="0" shapeId="0" xr:uid="{B4AE47CE-D852-4923-90CE-101A201A56B1}">
      <text>
        <r>
          <rPr>
            <sz val="10"/>
            <color indexed="81"/>
            <rFont val="Lucida Console"/>
            <family val="3"/>
          </rPr>
          <t>_x000D_
CADEADOS</t>
        </r>
      </text>
    </comment>
    <comment ref="AW80" authorId="0" shapeId="0" xr:uid="{C423A75F-5637-4157-8341-AC1603C0B15A}">
      <text>
        <r>
          <rPr>
            <sz val="10"/>
            <color indexed="81"/>
            <rFont val="Lucida Console"/>
            <family val="3"/>
          </rPr>
          <t>Tempo de Estoque (Meses)_x000D_
_x000D_
258,0</t>
        </r>
      </text>
    </comment>
    <comment ref="A81" authorId="0" shapeId="0" xr:uid="{60B1F3F6-2CDF-45D1-9D49-A9E03A9045DE}">
      <text>
        <r>
          <rPr>
            <sz val="10"/>
            <color indexed="81"/>
            <rFont val="Lucida Console"/>
            <family val="3"/>
          </rPr>
          <t>_x000D_
13186</t>
        </r>
      </text>
    </comment>
    <comment ref="B81" authorId="0" shapeId="0" xr:uid="{0BA0A2C5-AFC6-44A9-84A5-F166AEF7497F}">
      <text>
        <r>
          <rPr>
            <sz val="10"/>
            <color indexed="81"/>
            <rFont val="Lucida Console"/>
            <family val="3"/>
          </rPr>
          <t>DESCRIÇÃO DETALHADA_x000D_
COLA P/ MADEIRA - 1 LITRO</t>
        </r>
      </text>
    </comment>
    <comment ref="G81" authorId="0" shapeId="0" xr:uid="{28347463-ADF4-4C0A-A582-A5AF611358A3}">
      <text>
        <r>
          <rPr>
            <sz val="10"/>
            <color indexed="81"/>
            <rFont val="Lucida Console"/>
            <family val="3"/>
          </rPr>
          <t>_x000D_
Últ estimativa : 100_x000D_
Enviada em     : 17.12.2020_x000D_
Ata - Venc     : 88/20 - 01.04.2021</t>
        </r>
      </text>
    </comment>
    <comment ref="O81" authorId="0" shapeId="0" xr:uid="{96CE4317-621D-43F6-A056-ABA81FB348AF}">
      <text>
        <r>
          <rPr>
            <sz val="10"/>
            <color indexed="81"/>
            <rFont val="Lucida Console"/>
            <family val="3"/>
          </rPr>
          <t>_x000D_
Pertencia a ATA nº 88/20_x000D_
Estimativa de Renovação enviada em 17.12.2020 - Qtd 100_x000D_
PE   6/20 lote 5_x000D_
28.04.21 = Processo conferido, finalizado.</t>
        </r>
      </text>
    </comment>
    <comment ref="W81" authorId="0" shapeId="0" xr:uid="{A4650D6F-0C13-4409-A4E4-08331DAEEB51}">
      <text>
        <r>
          <rPr>
            <sz val="10"/>
            <color indexed="81"/>
            <rFont val="Lucida Console"/>
            <family val="3"/>
          </rPr>
          <t>_x000D_
DM-Marcenaria</t>
        </r>
      </text>
    </comment>
    <comment ref="X81" authorId="0" shapeId="0" xr:uid="{1C1CD64F-2F23-4564-9831-7BCFA283B701}">
      <text>
        <r>
          <rPr>
            <sz val="10"/>
            <color indexed="81"/>
            <rFont val="Lucida Console"/>
            <family val="3"/>
          </rPr>
          <t>_x000D_
MADEIRAS,LAMINADOS,COMPENSADOS E AGLOMERADOS</t>
        </r>
      </text>
    </comment>
    <comment ref="Y81" authorId="0" shapeId="0" xr:uid="{75D3F0EC-106E-43A1-B53A-0CB995DB6ACE}">
      <text>
        <r>
          <rPr>
            <sz val="10"/>
            <color indexed="81"/>
            <rFont val="Lucida Console"/>
            <family val="3"/>
          </rPr>
          <t>_x000D_
ADESIVOS ESPECIFICOS PARA MADEIRA</t>
        </r>
      </text>
    </comment>
    <comment ref="AW81" authorId="0" shapeId="0" xr:uid="{B0B7921D-861B-4AC2-8143-2C751A802F81}">
      <text>
        <r>
          <rPr>
            <sz val="10"/>
            <color indexed="81"/>
            <rFont val="Lucida Console"/>
            <family val="3"/>
          </rPr>
          <t>Tempo de Estoque (Meses)_x000D_
_x000D_
66,0</t>
        </r>
      </text>
    </comment>
    <comment ref="A82" authorId="0" shapeId="0" xr:uid="{94426535-04E8-40D0-B8D0-AC0E3D34A7CB}">
      <text>
        <r>
          <rPr>
            <sz val="10"/>
            <color indexed="81"/>
            <rFont val="Lucida Console"/>
            <family val="3"/>
          </rPr>
          <t>_x000D_
13192</t>
        </r>
      </text>
    </comment>
    <comment ref="B82" authorId="0" shapeId="0" xr:uid="{41E0550E-DF32-4959-B828-16B7BFD5EEC5}">
      <text>
        <r>
          <rPr>
            <sz val="10"/>
            <color indexed="81"/>
            <rFont val="Lucida Console"/>
            <family val="3"/>
          </rPr>
          <t>DESCRIÇÃO DETALHADA_x000D_
VASO SANITARIO SIFONADO CONVENCIONAL DE LOUÇA PADRAO POPULAR NA COR BRANCA</t>
        </r>
      </text>
    </comment>
    <comment ref="G82" authorId="0" shapeId="0" xr:uid="{55E1AE5C-F253-474E-9609-3FDA1EA7B90A}">
      <text>
        <r>
          <rPr>
            <sz val="10"/>
            <color indexed="81"/>
            <rFont val="Lucida Console"/>
            <family val="3"/>
          </rPr>
          <t>_x000D_
Últ estimativa : 50_x000D_
Enviada em     : 17.12.2020_x000D_
Ata - Venc     : 161/21 - 06.07.2022</t>
        </r>
      </text>
    </comment>
    <comment ref="O82" authorId="0" shapeId="0" xr:uid="{F3E8B2E4-C5A9-46A2-ADA1-5FAC7CF9D747}">
      <text>
        <r>
          <rPr>
            <sz val="10"/>
            <color indexed="81"/>
            <rFont val="Lucida Console"/>
            <family val="3"/>
          </rPr>
          <t>_x000D_
Pertencia a ATA nº 161/21_x000D_
Estimativa de Renovação enviada em 17.12.2020 - Qtd 50_x000D_
PE  88/21 lote _x000D_
01.06.21 = Processo finalizado. Ata 161/21</t>
        </r>
      </text>
    </comment>
    <comment ref="W82" authorId="0" shapeId="0" xr:uid="{39CBEE8B-905F-457C-B547-1D5DA3041CF1}">
      <text>
        <r>
          <rPr>
            <sz val="10"/>
            <color indexed="81"/>
            <rFont val="Lucida Console"/>
            <family val="3"/>
          </rPr>
          <t>_x000D_
DM-Construção</t>
        </r>
      </text>
    </comment>
    <comment ref="X82" authorId="0" shapeId="0" xr:uid="{74F64CE8-9A40-4EF0-BEBC-57E18BCD466A}">
      <text>
        <r>
          <rPr>
            <sz val="10"/>
            <color indexed="81"/>
            <rFont val="Lucida Console"/>
            <family val="3"/>
          </rPr>
          <t>_x000D_
MAT.E EQUIP. P/ CONSTR.CIVIL E CONSERV. DE VIAS PUBL.</t>
        </r>
      </text>
    </comment>
    <comment ref="Y82" authorId="0" shapeId="0" xr:uid="{3CB65E9D-971F-4F4A-9390-71B5F4F97F03}">
      <text>
        <r>
          <rPr>
            <sz val="10"/>
            <color indexed="81"/>
            <rFont val="Lucida Console"/>
            <family val="3"/>
          </rPr>
          <t>_x000D_
BACIAS SANITARIAS E MICTORIOS</t>
        </r>
      </text>
    </comment>
    <comment ref="AW82" authorId="0" shapeId="0" xr:uid="{323B5F2C-1CF0-47C4-938B-2116A543E4AC}">
      <text>
        <r>
          <rPr>
            <sz val="10"/>
            <color indexed="81"/>
            <rFont val="Lucida Console"/>
            <family val="3"/>
          </rPr>
          <t>Tempo de Estoque (Meses)_x000D_
_x000D_
39,0</t>
        </r>
      </text>
    </comment>
    <comment ref="A83" authorId="0" shapeId="0" xr:uid="{162727FD-A99F-4D10-A83E-8CD95252BCA9}">
      <text>
        <r>
          <rPr>
            <sz val="10"/>
            <color indexed="81"/>
            <rFont val="Lucida Console"/>
            <family val="3"/>
          </rPr>
          <t>_x000D_
13197</t>
        </r>
      </text>
    </comment>
    <comment ref="B83" authorId="0" shapeId="0" xr:uid="{80AE8C58-D75B-4345-9576-979F9907333D}">
      <text>
        <r>
          <rPr>
            <sz val="10"/>
            <color indexed="81"/>
            <rFont val="Lucida Console"/>
            <family val="3"/>
          </rPr>
          <t>DESCRIÇÃO DETALHADA_x000D_
DOBRADICA DE FERRO POLIDO 1.1/2"</t>
        </r>
      </text>
    </comment>
    <comment ref="W83" authorId="0" shapeId="0" xr:uid="{95E48823-093F-4577-A6D4-67DF6AEF666C}">
      <text>
        <r>
          <rPr>
            <sz val="10"/>
            <color indexed="81"/>
            <rFont val="Lucida Console"/>
            <family val="3"/>
          </rPr>
          <t>_x000D_
DM-Construção</t>
        </r>
      </text>
    </comment>
    <comment ref="X83" authorId="0" shapeId="0" xr:uid="{31B3AA24-4591-4300-B6F1-8097A9CD5E6D}">
      <text>
        <r>
          <rPr>
            <sz val="10"/>
            <color indexed="81"/>
            <rFont val="Lucida Console"/>
            <family val="3"/>
          </rPr>
          <t>_x000D_
MAT.E EQUIP. P/ CONSTR.CIVIL E CONSERV. DE VIAS PUBL.</t>
        </r>
      </text>
    </comment>
    <comment ref="Y83" authorId="0" shapeId="0" xr:uid="{5C94FE9E-9C9F-4374-8BF2-D146CC6F1204}">
      <text>
        <r>
          <rPr>
            <sz val="10"/>
            <color indexed="81"/>
            <rFont val="Lucida Console"/>
            <family val="3"/>
          </rPr>
          <t>_x000D_
FECHADURAS, DOBRADICAS E MACANETAS</t>
        </r>
      </text>
    </comment>
    <comment ref="AW83" authorId="0" shapeId="0" xr:uid="{22B1E838-9235-4091-B631-41D7E2B89382}">
      <text>
        <r>
          <rPr>
            <sz val="10"/>
            <color indexed="81"/>
            <rFont val="Lucida Console"/>
            <family val="3"/>
          </rPr>
          <t>Tempo de Estoque (Meses)_x000D_
_x000D_
269,0</t>
        </r>
      </text>
    </comment>
    <comment ref="A84" authorId="0" shapeId="0" xr:uid="{0C842B16-8FE7-4188-ABB1-265790A531BD}">
      <text>
        <r>
          <rPr>
            <sz val="10"/>
            <color indexed="81"/>
            <rFont val="Lucida Console"/>
            <family val="3"/>
          </rPr>
          <t>_x000D_
13199</t>
        </r>
      </text>
    </comment>
    <comment ref="B84" authorId="0" shapeId="0" xr:uid="{62536903-2508-4603-9782-43239A4AEDF7}">
      <text>
        <r>
          <rPr>
            <sz val="10"/>
            <color indexed="81"/>
            <rFont val="Lucida Console"/>
            <family val="3"/>
          </rPr>
          <t>DESCRIÇÃO DETALHADA_x000D_
DOBRADICA DE FERRO POLIDO 2.1/2"</t>
        </r>
      </text>
    </comment>
    <comment ref="G84" authorId="0" shapeId="0" xr:uid="{71DA3805-4277-40B0-AF23-EFDD3B1AF377}">
      <text>
        <r>
          <rPr>
            <sz val="10"/>
            <color indexed="81"/>
            <rFont val="Lucida Console"/>
            <family val="3"/>
          </rPr>
          <t>_x000D_
Últ estimativa : 60_x000D_
Enviada em     : 14.02.2020_x000D_
Ata - Venc     : 75/21 - 15.03.2022</t>
        </r>
      </text>
    </comment>
    <comment ref="O84" authorId="0" shapeId="0" xr:uid="{D55F6387-F00B-41F5-A2D5-F2803F7BA7ED}">
      <text>
        <r>
          <rPr>
            <sz val="10"/>
            <color indexed="81"/>
            <rFont val="Lucida Console"/>
            <family val="3"/>
          </rPr>
          <t>_x000D_
Pertencia a ATA nº 75/21_x000D_
Estimativa de Renovação enviada em 14.02.2020 - Qtd 60_x000D_
PE 247/20 lote _x000D_
18.02.21 = Finalizado</t>
        </r>
      </text>
    </comment>
    <comment ref="W84" authorId="0" shapeId="0" xr:uid="{DBB6787D-E212-4A45-83A2-CE5FB527A595}">
      <text>
        <r>
          <rPr>
            <sz val="10"/>
            <color indexed="81"/>
            <rFont val="Lucida Console"/>
            <family val="3"/>
          </rPr>
          <t>_x000D_
DM-Construção</t>
        </r>
      </text>
    </comment>
    <comment ref="X84" authorId="0" shapeId="0" xr:uid="{DF2CC2DC-ED46-445D-ABD3-209F1EB26BBD}">
      <text>
        <r>
          <rPr>
            <sz val="10"/>
            <color indexed="81"/>
            <rFont val="Lucida Console"/>
            <family val="3"/>
          </rPr>
          <t>_x000D_
MAT.E EQUIP. P/ CONSTR.CIVIL E CONSERV. DE VIAS PUBL.</t>
        </r>
      </text>
    </comment>
    <comment ref="Y84" authorId="0" shapeId="0" xr:uid="{F9F5DCD7-F18E-406A-8132-5899A6CF7E32}">
      <text>
        <r>
          <rPr>
            <sz val="10"/>
            <color indexed="81"/>
            <rFont val="Lucida Console"/>
            <family val="3"/>
          </rPr>
          <t>_x000D_
FECHADURAS, DOBRADICAS E MACANETAS</t>
        </r>
      </text>
    </comment>
    <comment ref="AW84" authorId="0" shapeId="0" xr:uid="{39B83D0F-DFC8-466D-AA10-7A51C8EF2DCB}">
      <text>
        <r>
          <rPr>
            <sz val="10"/>
            <color indexed="81"/>
            <rFont val="Lucida Console"/>
            <family val="3"/>
          </rPr>
          <t>Tempo de Estoque (Meses)_x000D_
_x000D_
30,0</t>
        </r>
      </text>
    </comment>
    <comment ref="A85" authorId="0" shapeId="0" xr:uid="{D7CE7069-E0F4-4FB2-870B-6A0858DD41E3}">
      <text>
        <r>
          <rPr>
            <sz val="10"/>
            <color indexed="81"/>
            <rFont val="Lucida Console"/>
            <family val="3"/>
          </rPr>
          <t>_x000D_
13218</t>
        </r>
      </text>
    </comment>
    <comment ref="B85" authorId="0" shapeId="0" xr:uid="{D58C1D8B-488D-4ECC-8DB6-F6FA812CAF04}">
      <text>
        <r>
          <rPr>
            <sz val="10"/>
            <color indexed="81"/>
            <rFont val="Lucida Console"/>
            <family val="3"/>
          </rPr>
          <t>DESCRIÇÃO DETALHADA_x000D_
LIXA D'AGUA EM FOLHA 225 X 275 MM GRAO 100</t>
        </r>
      </text>
    </comment>
    <comment ref="G85" authorId="0" shapeId="0" xr:uid="{D584B142-DED2-45F4-A696-B5E76B4F5763}">
      <text>
        <r>
          <rPr>
            <sz val="10"/>
            <color indexed="81"/>
            <rFont val="Lucida Console"/>
            <family val="3"/>
          </rPr>
          <t>_x000D_
Últ estimativa : 0_x000D_
Enviada em     : 12.05.2020_x000D_
Ata - Venc     : 254/20 - 28.10.2021</t>
        </r>
      </text>
    </comment>
    <comment ref="O85" authorId="0" shapeId="0" xr:uid="{CEB53273-6672-485B-9591-CA18FB25C5BA}">
      <text>
        <r>
          <rPr>
            <sz val="10"/>
            <color indexed="81"/>
            <rFont val="Lucida Console"/>
            <family val="3"/>
          </rPr>
          <t>_x000D_
Pertencia a ATA nº 254/20_x000D_
Estimativa de Renovação enviada em 12.05.2020 - Qtd _x000D_
PE 147/20 lote _x000D_
04.09.20 = Finalizado. Ata 254/20</t>
        </r>
      </text>
    </comment>
    <comment ref="W85" authorId="0" shapeId="0" xr:uid="{87D8D985-D264-4FA0-8364-049D0C546AD1}">
      <text>
        <r>
          <rPr>
            <sz val="10"/>
            <color indexed="81"/>
            <rFont val="Lucida Console"/>
            <family val="3"/>
          </rPr>
          <t>_x000D_
DM-Serralheria</t>
        </r>
      </text>
    </comment>
    <comment ref="X85" authorId="0" shapeId="0" xr:uid="{D738B2BA-ED71-4D8E-8440-392559D71601}">
      <text>
        <r>
          <rPr>
            <sz val="10"/>
            <color indexed="81"/>
            <rFont val="Lucida Console"/>
            <family val="3"/>
          </rPr>
          <t>_x000D_
ABRASIVOS</t>
        </r>
      </text>
    </comment>
    <comment ref="Y85" authorId="0" shapeId="0" xr:uid="{A093C2C3-1258-413B-A76F-2D555E69258E}">
      <text>
        <r>
          <rPr>
            <sz val="10"/>
            <color indexed="81"/>
            <rFont val="Lucida Console"/>
            <family val="3"/>
          </rPr>
          <t>_x000D_
LIXAS EM FOLHA</t>
        </r>
      </text>
    </comment>
    <comment ref="AW85" authorId="0" shapeId="0" xr:uid="{F3DA15ED-5C58-426A-9E22-6E68AF6299F1}">
      <text>
        <r>
          <rPr>
            <sz val="10"/>
            <color indexed="81"/>
            <rFont val="Lucida Console"/>
            <family val="3"/>
          </rPr>
          <t>Tempo de Estoque (Meses)_x000D_
_x000D_
204,0</t>
        </r>
      </text>
    </comment>
    <comment ref="A86" authorId="0" shapeId="0" xr:uid="{8D642F32-DB30-47FB-A393-FFC9F39F75AE}">
      <text>
        <r>
          <rPr>
            <sz val="10"/>
            <color indexed="81"/>
            <rFont val="Lucida Console"/>
            <family val="3"/>
          </rPr>
          <t>_x000D_
13221</t>
        </r>
      </text>
    </comment>
    <comment ref="B86" authorId="0" shapeId="0" xr:uid="{5F635975-6557-47A7-81CB-665130B6D22D}">
      <text>
        <r>
          <rPr>
            <sz val="10"/>
            <color indexed="81"/>
            <rFont val="Lucida Console"/>
            <family val="3"/>
          </rPr>
          <t>DESCRIÇÃO DETALHADA_x000D_
PARAFUSO GALVANIZADO P/ FIXACAO DE TELHAS MODULADAS - 5/16 X 110 MM</t>
        </r>
      </text>
    </comment>
    <comment ref="G86" authorId="0" shapeId="0" xr:uid="{F56F9E6D-934A-4E26-93B0-C3B6592EB1CE}">
      <text>
        <r>
          <rPr>
            <sz val="10"/>
            <color indexed="81"/>
            <rFont val="Lucida Console"/>
            <family val="3"/>
          </rPr>
          <t>_x000D_
Últ estimativa : 0_x000D_
Enviada em     : 28.01.2021_x000D_
Ata - Venc     : 104/20 - 03.05.2021</t>
        </r>
      </text>
    </comment>
    <comment ref="O86" authorId="0" shapeId="0" xr:uid="{FE42979C-DF69-4EDF-84C7-DD150208EB86}">
      <text>
        <r>
          <rPr>
            <sz val="10"/>
            <color indexed="81"/>
            <rFont val="Lucida Console"/>
            <family val="3"/>
          </rPr>
          <t>_x000D_
Pertencia a ATA nº 104/20_x000D_
Estimativa de Renovação enviada em 28.01.2021 - Qtd _x000D_
PE  17/20 lote 1_x000D_
19.05.20 = Finalizar, contrato assinado.</t>
        </r>
      </text>
    </comment>
    <comment ref="W86" authorId="0" shapeId="0" xr:uid="{69FADDDD-F8E3-448C-8B40-694C657701A3}">
      <text>
        <r>
          <rPr>
            <sz val="10"/>
            <color indexed="81"/>
            <rFont val="Lucida Console"/>
            <family val="3"/>
          </rPr>
          <t>_x000D_
DM-Construção</t>
        </r>
      </text>
    </comment>
    <comment ref="X86" authorId="0" shapeId="0" xr:uid="{FCF19FB7-0B51-4353-B9B4-F927B10BDC1E}">
      <text>
        <r>
          <rPr>
            <sz val="10"/>
            <color indexed="81"/>
            <rFont val="Lucida Console"/>
            <family val="3"/>
          </rPr>
          <t>_x000D_
PARAFUSOS ELEM. VEDACAO UNIAO CONEX . FIXACAO</t>
        </r>
      </text>
    </comment>
    <comment ref="Y86" authorId="0" shapeId="0" xr:uid="{FE029AD8-13F9-432A-90A0-4D32E15B3A77}">
      <text>
        <r>
          <rPr>
            <sz val="10"/>
            <color indexed="81"/>
            <rFont val="Lucida Console"/>
            <family val="3"/>
          </rPr>
          <t>_x000D_
HASTES</t>
        </r>
      </text>
    </comment>
    <comment ref="AW86" authorId="0" shapeId="0" xr:uid="{A3C6012D-97ED-410D-AECF-94B719C7E697}">
      <text>
        <r>
          <rPr>
            <sz val="10"/>
            <color indexed="81"/>
            <rFont val="Lucida Console"/>
            <family val="3"/>
          </rPr>
          <t>Tempo de Estoque (Meses)_x000D_
_x000D_
1.794,0</t>
        </r>
      </text>
    </comment>
    <comment ref="A87" authorId="0" shapeId="0" xr:uid="{98629DAE-7794-4C57-801E-F4A2C1B8EA43}">
      <text>
        <r>
          <rPr>
            <sz val="10"/>
            <color indexed="81"/>
            <rFont val="Lucida Console"/>
            <family val="3"/>
          </rPr>
          <t>_x000D_
13222</t>
        </r>
      </text>
    </comment>
    <comment ref="B87" authorId="0" shapeId="0" xr:uid="{96F6707B-F3AF-41DC-BC74-B243F33EE4FB}">
      <text>
        <r>
          <rPr>
            <sz val="10"/>
            <color indexed="81"/>
            <rFont val="Lucida Console"/>
            <family val="3"/>
          </rPr>
          <t>DESCRIÇÃO DETALHADA_x000D_
PARAFUSO GALVANIZADO P/ FIXACAO DE TELHAS MODULADAS - 8 X 150 MM</t>
        </r>
      </text>
    </comment>
    <comment ref="G87" authorId="0" shapeId="0" xr:uid="{ADAC527A-A82B-472C-93FF-6629A7DF0554}">
      <text>
        <r>
          <rPr>
            <sz val="10"/>
            <color indexed="81"/>
            <rFont val="Lucida Console"/>
            <family val="3"/>
          </rPr>
          <t>_x000D_
Últ estimativa : 0_x000D_
Enviada em     : 28.01.2021_x000D_
Ata - Venc     : 104/20 - 03.05.2021</t>
        </r>
      </text>
    </comment>
    <comment ref="O87" authorId="0" shapeId="0" xr:uid="{E51AB553-DCA8-4554-9CD4-A04917976824}">
      <text>
        <r>
          <rPr>
            <sz val="10"/>
            <color indexed="81"/>
            <rFont val="Lucida Console"/>
            <family val="3"/>
          </rPr>
          <t>_x000D_
Pertencia a ATA nº 104/20_x000D_
Estimativa de Renovação enviada em 28.01.2021 - Qtd _x000D_
PE  17/20 lote 2_x000D_
19.05.20 = Finalizar, contrato assinado.</t>
        </r>
      </text>
    </comment>
    <comment ref="W87" authorId="0" shapeId="0" xr:uid="{F890DD1B-8E2E-4BF7-A93D-7EC521C7C06C}">
      <text>
        <r>
          <rPr>
            <sz val="10"/>
            <color indexed="81"/>
            <rFont val="Lucida Console"/>
            <family val="3"/>
          </rPr>
          <t>_x000D_
DM-Construção</t>
        </r>
      </text>
    </comment>
    <comment ref="X87" authorId="0" shapeId="0" xr:uid="{48FAE0A6-8C72-4AEA-B01F-1A34A4EEE852}">
      <text>
        <r>
          <rPr>
            <sz val="10"/>
            <color indexed="81"/>
            <rFont val="Lucida Console"/>
            <family val="3"/>
          </rPr>
          <t>_x000D_
PARAFUSOS ELEM. VEDACAO UNIAO CONEX . FIXACAO</t>
        </r>
      </text>
    </comment>
    <comment ref="Y87" authorId="0" shapeId="0" xr:uid="{E6EF1268-A6DD-4495-B9BF-9791D7EDA13B}">
      <text>
        <r>
          <rPr>
            <sz val="10"/>
            <color indexed="81"/>
            <rFont val="Lucida Console"/>
            <family val="3"/>
          </rPr>
          <t>_x000D_
HASTES</t>
        </r>
      </text>
    </comment>
    <comment ref="AW87" authorId="0" shapeId="0" xr:uid="{69F0724B-8E46-48C3-B1DB-6F228C47D990}">
      <text>
        <r>
          <rPr>
            <sz val="10"/>
            <color indexed="81"/>
            <rFont val="Lucida Console"/>
            <family val="3"/>
          </rPr>
          <t>Tempo de Estoque (Meses)_x000D_
_x000D_
1.141,0</t>
        </r>
      </text>
    </comment>
    <comment ref="A88" authorId="0" shapeId="0" xr:uid="{174F93F9-D0BC-4D7E-ABAE-4A850728FFA6}">
      <text>
        <r>
          <rPr>
            <sz val="10"/>
            <color indexed="81"/>
            <rFont val="Lucida Console"/>
            <family val="3"/>
          </rPr>
          <t>_x000D_
13517</t>
        </r>
      </text>
    </comment>
    <comment ref="B88" authorId="0" shapeId="0" xr:uid="{7BD188D0-5BB9-45D0-8A39-E7EDF9AADFD8}">
      <text>
        <r>
          <rPr>
            <sz val="10"/>
            <color indexed="81"/>
            <rFont val="Lucida Console"/>
            <family val="3"/>
          </rPr>
          <t>DESCRIÇÃO DETALHADA_x000D_
TE DE PVC RIGIDO SOLDAVEL P/ ESGOTO DE 2"</t>
        </r>
      </text>
    </comment>
    <comment ref="G88" authorId="0" shapeId="0" xr:uid="{14488E2A-2745-4B65-8B3B-5A4498B5A3A3}">
      <text>
        <r>
          <rPr>
            <sz val="10"/>
            <color indexed="81"/>
            <rFont val="Lucida Console"/>
            <family val="3"/>
          </rPr>
          <t>_x000D_
Últ estimativa : 150_x000D_
Enviada em     : 17.12.2020_x000D_
Ata - Venc     : 101/20 - 27.04.2021</t>
        </r>
      </text>
    </comment>
    <comment ref="O88" authorId="0" shapeId="0" xr:uid="{8A89EDB4-64FE-49D1-996B-AA06E4096527}">
      <text>
        <r>
          <rPr>
            <sz val="10"/>
            <color indexed="81"/>
            <rFont val="Lucida Console"/>
            <family val="3"/>
          </rPr>
          <t>_x000D_
Pertencia a ATA nº 101/20_x000D_
Estimativa de Renovação enviada em 17.12.2020 - Qtd 150_x000D_
PE  16/20 lote 22_x000D_
18.05.20 = Processo conferido, finalizado.</t>
        </r>
      </text>
    </comment>
    <comment ref="W88" authorId="0" shapeId="0" xr:uid="{87CE9DD2-AEB3-42D9-88DB-A163AF9E7CE7}">
      <text>
        <r>
          <rPr>
            <sz val="10"/>
            <color indexed="81"/>
            <rFont val="Lucida Console"/>
            <family val="3"/>
          </rPr>
          <t>_x000D_
DM-Hidráulica</t>
        </r>
      </text>
    </comment>
    <comment ref="X88" authorId="0" shapeId="0" xr:uid="{6731B537-AA16-4282-93B1-450F11A725AB}">
      <text>
        <r>
          <rPr>
            <sz val="10"/>
            <color indexed="81"/>
            <rFont val="Lucida Console"/>
            <family val="3"/>
          </rPr>
          <t>_x000D_
MATERIAL HIDRAULICO, CANOS, TUBOS, MANGUEIRAS, CONEXOES E ACESS.</t>
        </r>
      </text>
    </comment>
    <comment ref="Y88" authorId="0" shapeId="0" xr:uid="{AF6C8871-809A-4F69-945E-C6E3236F0310}">
      <text>
        <r>
          <rPr>
            <sz val="10"/>
            <color indexed="81"/>
            <rFont val="Lucida Console"/>
            <family val="3"/>
          </rPr>
          <t>_x000D_
ADAP. LUVAS.TES CURVAS COTOVELOS PLUGS FLANGES.....</t>
        </r>
      </text>
    </comment>
    <comment ref="AW88" authorId="0" shapeId="0" xr:uid="{40CB9A0C-EB61-4370-857C-409B5EA49F74}">
      <text>
        <r>
          <rPr>
            <sz val="10"/>
            <color indexed="81"/>
            <rFont val="Lucida Console"/>
            <family val="3"/>
          </rPr>
          <t>Tempo de Estoque (Meses)_x000D_
_x000D_
362,0</t>
        </r>
      </text>
    </comment>
    <comment ref="A89" authorId="0" shapeId="0" xr:uid="{9465EF6E-4DC5-458D-86F4-AAE9E5135C0F}">
      <text>
        <r>
          <rPr>
            <sz val="10"/>
            <color indexed="81"/>
            <rFont val="Lucida Console"/>
            <family val="3"/>
          </rPr>
          <t>_x000D_
13518</t>
        </r>
      </text>
    </comment>
    <comment ref="B89" authorId="0" shapeId="0" xr:uid="{7A4AF029-130A-469B-99D9-6106FE1A0913}">
      <text>
        <r>
          <rPr>
            <sz val="10"/>
            <color indexed="81"/>
            <rFont val="Lucida Console"/>
            <family val="3"/>
          </rPr>
          <t>DESCRIÇÃO DETALHADA_x000D_
TE DE PVC RIGIDO SOLDAVEL P/ ESGOTO DE 4"</t>
        </r>
      </text>
    </comment>
    <comment ref="G89" authorId="0" shapeId="0" xr:uid="{45CCEA54-CA2C-4415-A7C1-F524EFF4BC2F}">
      <text>
        <r>
          <rPr>
            <sz val="10"/>
            <color indexed="81"/>
            <rFont val="Lucida Console"/>
            <family val="3"/>
          </rPr>
          <t>_x000D_
Últ estimativa : 300_x000D_
Enviada em     : 17.12.2020_x000D_
Ata - Venc     : 101/20 - 27.04.2021</t>
        </r>
      </text>
    </comment>
    <comment ref="O89" authorId="0" shapeId="0" xr:uid="{500EF27B-7856-4007-86BF-20DDC208A588}">
      <text>
        <r>
          <rPr>
            <sz val="10"/>
            <color indexed="81"/>
            <rFont val="Lucida Console"/>
            <family val="3"/>
          </rPr>
          <t>_x000D_
Pertencia a ATA nº 101/20_x000D_
Estimativa de Renovação enviada em 17.12.2020 - Qtd 300_x000D_
PE  16/20 lote 23_x000D_
18.05.20 = Processo conferido, finalizado.</t>
        </r>
      </text>
    </comment>
    <comment ref="W89" authorId="0" shapeId="0" xr:uid="{2746AF98-2D78-402D-8E41-B6E6E8C9883D}">
      <text>
        <r>
          <rPr>
            <sz val="10"/>
            <color indexed="81"/>
            <rFont val="Lucida Console"/>
            <family val="3"/>
          </rPr>
          <t>_x000D_
DM-Hidráulica</t>
        </r>
      </text>
    </comment>
    <comment ref="X89" authorId="0" shapeId="0" xr:uid="{969B0871-3D3B-4BFF-B840-C44CFA28339B}">
      <text>
        <r>
          <rPr>
            <sz val="10"/>
            <color indexed="81"/>
            <rFont val="Lucida Console"/>
            <family val="3"/>
          </rPr>
          <t>_x000D_
MATERIAL HIDRAULICO, CANOS, TUBOS, MANGUEIRAS, CONEXOES E ACESS.</t>
        </r>
      </text>
    </comment>
    <comment ref="Y89" authorId="0" shapeId="0" xr:uid="{F0D8EF14-A84B-490E-8BD5-70146B7325DA}">
      <text>
        <r>
          <rPr>
            <sz val="10"/>
            <color indexed="81"/>
            <rFont val="Lucida Console"/>
            <family val="3"/>
          </rPr>
          <t>_x000D_
ADAP. LUVAS.TES CURVAS COTOVELOS PLUGS FLANGES.....</t>
        </r>
      </text>
    </comment>
    <comment ref="AW89" authorId="0" shapeId="0" xr:uid="{05D31199-536D-4772-8C9F-49AC754A78BF}">
      <text>
        <r>
          <rPr>
            <sz val="10"/>
            <color indexed="81"/>
            <rFont val="Lucida Console"/>
            <family val="3"/>
          </rPr>
          <t>Tempo de Estoque (Meses)_x000D_
_x000D_
175,0</t>
        </r>
      </text>
    </comment>
    <comment ref="A90" authorId="0" shapeId="0" xr:uid="{3159F56E-3FDC-4CD1-9108-2AFE593A1A3E}">
      <text>
        <r>
          <rPr>
            <sz val="10"/>
            <color indexed="81"/>
            <rFont val="Lucida Console"/>
            <family val="3"/>
          </rPr>
          <t>_x000D_
13539</t>
        </r>
      </text>
    </comment>
    <comment ref="B90" authorId="0" shapeId="0" xr:uid="{2EB84919-5806-46EC-AC44-AB81A1A75364}">
      <text>
        <r>
          <rPr>
            <sz val="10"/>
            <color indexed="81"/>
            <rFont val="Lucida Console"/>
            <family val="3"/>
          </rPr>
          <t>DESCRIÇÃO DETALHADA_x000D_
APAGADOR PARA QUADRO BRANCO - NAO MAGNETICO</t>
        </r>
      </text>
    </comment>
    <comment ref="W90" authorId="0" shapeId="0" xr:uid="{3156B46C-C4C0-4877-AEE5-01D541578045}">
      <text>
        <r>
          <rPr>
            <sz val="10"/>
            <color indexed="81"/>
            <rFont val="Lucida Console"/>
            <family val="3"/>
          </rPr>
          <t>_x000D_
Pedagógico</t>
        </r>
      </text>
    </comment>
    <comment ref="X90" authorId="0" shapeId="0" xr:uid="{10720168-1A34-4354-BD29-69A0E24AF30A}">
      <text>
        <r>
          <rPr>
            <sz val="10"/>
            <color indexed="81"/>
            <rFont val="Lucida Console"/>
            <family val="3"/>
          </rPr>
          <t>_x000D_
MAQ., EQUIP., COMP., ACES., MAT. PARA ESCRIT.E ESCOLAR</t>
        </r>
      </text>
    </comment>
    <comment ref="Y90" authorId="0" shapeId="0" xr:uid="{1BE2C406-034A-41AA-99E9-057C1DD4ABC4}">
      <text>
        <r>
          <rPr>
            <sz val="10"/>
            <color indexed="81"/>
            <rFont val="Lucida Console"/>
            <family val="3"/>
          </rPr>
          <t>_x000D_
MATERIAIS ESCOLARES E DIDATICOS</t>
        </r>
      </text>
    </comment>
    <comment ref="AW90" authorId="0" shapeId="0" xr:uid="{6C0A353D-72E3-449B-8E23-31A82350EF0C}">
      <text>
        <r>
          <rPr>
            <sz val="10"/>
            <color indexed="81"/>
            <rFont val="Lucida Console"/>
            <family val="3"/>
          </rPr>
          <t>Tempo de Estoque (Meses)_x000D_
_x000D_
400,0</t>
        </r>
      </text>
    </comment>
    <comment ref="A91" authorId="0" shapeId="0" xr:uid="{22F16D6C-D465-46F9-BE1D-1B1A224C3565}">
      <text>
        <r>
          <rPr>
            <sz val="10"/>
            <color indexed="81"/>
            <rFont val="Lucida Console"/>
            <family val="3"/>
          </rPr>
          <t>_x000D_
13556</t>
        </r>
      </text>
    </comment>
    <comment ref="B91" authorId="0" shapeId="0" xr:uid="{1AD5BF54-194B-47B8-A836-5C1B7F0DC0AB}">
      <text>
        <r>
          <rPr>
            <sz val="10"/>
            <color indexed="81"/>
            <rFont val="Lucida Console"/>
            <family val="3"/>
          </rPr>
          <t>DESCRIÇÃO DETALHADA_x000D_
TUBO DE FERRO GALVANIZADO 4" BR C/ 6 M</t>
        </r>
      </text>
    </comment>
    <comment ref="G91" authorId="0" shapeId="0" xr:uid="{3BF7D3E7-387B-45A0-A3BB-80D857AC66AD}">
      <text>
        <r>
          <rPr>
            <sz val="10"/>
            <color indexed="81"/>
            <rFont val="Lucida Console"/>
            <family val="3"/>
          </rPr>
          <t>_x000D_
Últ estimativa : 0_x000D_
Enviada em     : 28.01.2021_x000D_
Ata - Venc     : 104/20 - 03.05.2021</t>
        </r>
      </text>
    </comment>
    <comment ref="O91" authorId="0" shapeId="0" xr:uid="{8FEA2FA2-5C70-4C77-AAB5-186AF5600B65}">
      <text>
        <r>
          <rPr>
            <sz val="10"/>
            <color indexed="81"/>
            <rFont val="Lucida Console"/>
            <family val="3"/>
          </rPr>
          <t>_x000D_
Pertencia a ATA nº 104/20_x000D_
Estimativa de Renovação enviada em 28.01.2021 - Qtd _x000D_
PE  17/20 lote _x000D_
19.05.20 = Finalizar, contrato assinado.</t>
        </r>
      </text>
    </comment>
    <comment ref="W91" authorId="0" shapeId="0" xr:uid="{2463E98D-E8ED-4B4D-B233-D8DA099288D4}">
      <text>
        <r>
          <rPr>
            <sz val="10"/>
            <color indexed="81"/>
            <rFont val="Lucida Console"/>
            <family val="3"/>
          </rPr>
          <t>_x000D_
DM-Serralheria</t>
        </r>
      </text>
    </comment>
    <comment ref="X91" authorId="0" shapeId="0" xr:uid="{A85D8CA4-7A67-4E64-89D3-670F419C52FE}">
      <text>
        <r>
          <rPr>
            <sz val="10"/>
            <color indexed="81"/>
            <rFont val="Lucida Console"/>
            <family val="3"/>
          </rPr>
          <t>_x000D_
METAIS,LAMINAD.,PERFILADOS E ARTEFATOS METALICOS</t>
        </r>
      </text>
    </comment>
    <comment ref="Y91" authorId="0" shapeId="0" xr:uid="{F3330312-BE33-4A54-B020-128AFCD19DBF}">
      <text>
        <r>
          <rPr>
            <sz val="10"/>
            <color indexed="81"/>
            <rFont val="Lucida Console"/>
            <family val="3"/>
          </rPr>
          <t>_x000D_
BARRAS DE ACO ESPECIFICOS P/ USOS VARIADOS</t>
        </r>
      </text>
    </comment>
    <comment ref="AW91" authorId="0" shapeId="0" xr:uid="{EA832633-1D95-4280-BD56-0D17F5DE4232}">
      <text>
        <r>
          <rPr>
            <sz val="10"/>
            <color indexed="81"/>
            <rFont val="Lucida Console"/>
            <family val="3"/>
          </rPr>
          <t>Tempo de Estoque (Meses)_x000D_
_x000D_
44,0</t>
        </r>
      </text>
    </comment>
    <comment ref="A92" authorId="0" shapeId="0" xr:uid="{6A5C16EA-D490-4A9D-9782-A5DD2D7405FB}">
      <text>
        <r>
          <rPr>
            <sz val="10"/>
            <color indexed="81"/>
            <rFont val="Lucida Console"/>
            <family val="3"/>
          </rPr>
          <t>_x000D_
13558</t>
        </r>
      </text>
    </comment>
    <comment ref="B92" authorId="0" shapeId="0" xr:uid="{26B127A9-3E10-472D-A320-D79E8277673D}">
      <text>
        <r>
          <rPr>
            <sz val="10"/>
            <color indexed="81"/>
            <rFont val="Lucida Console"/>
            <family val="3"/>
          </rPr>
          <t>DESCRIÇÃO DETALHADA_x000D_
TUBO DE PVC RIGIDO SOLDAVEL 2" X 06 M (P/ESGOTO) - BRANCO - NBR 5688</t>
        </r>
      </text>
    </comment>
    <comment ref="G92" authorId="0" shapeId="0" xr:uid="{17659E7B-40B8-48CE-94B4-547CA6E8229C}">
      <text>
        <r>
          <rPr>
            <sz val="10"/>
            <color indexed="81"/>
            <rFont val="Lucida Console"/>
            <family val="3"/>
          </rPr>
          <t>_x000D_
Últ estimativa : 100_x000D_
Enviada em     : 24.11.2020_x000D_
Ata - Venc     : 39/20 - 01.03.2021</t>
        </r>
      </text>
    </comment>
    <comment ref="O92" authorId="0" shapeId="0" xr:uid="{76C7BD13-9EFB-4D82-AB78-2EAC71B132F4}">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92" authorId="0" shapeId="0" xr:uid="{0C2996C5-424F-40F7-AB2E-73AC40B3F4C4}">
      <text>
        <r>
          <rPr>
            <sz val="10"/>
            <color indexed="81"/>
            <rFont val="Lucida Console"/>
            <family val="3"/>
          </rPr>
          <t>_x000D_
DM-Hidráulica</t>
        </r>
      </text>
    </comment>
    <comment ref="X92" authorId="0" shapeId="0" xr:uid="{E905B66B-26A9-47CC-8886-B0BAED187AD4}">
      <text>
        <r>
          <rPr>
            <sz val="10"/>
            <color indexed="81"/>
            <rFont val="Lucida Console"/>
            <family val="3"/>
          </rPr>
          <t>_x000D_
MATERIAL HIDRAULICO, CANOS, TUBOS, MANGUEIRAS, CONEXOES E ACESS.</t>
        </r>
      </text>
    </comment>
    <comment ref="Y92" authorId="0" shapeId="0" xr:uid="{3918E27F-74ED-4E40-89EF-E25EA642E0B9}">
      <text>
        <r>
          <rPr>
            <sz val="10"/>
            <color indexed="81"/>
            <rFont val="Lucida Console"/>
            <family val="3"/>
          </rPr>
          <t>_x000D_
CANOS E TUBOS PLASTICOS</t>
        </r>
      </text>
    </comment>
    <comment ref="AC92" authorId="0" shapeId="0" xr:uid="{92C23D39-2790-4A9E-9028-C2FDB2DDD00F}">
      <text>
        <r>
          <rPr>
            <sz val="10"/>
            <color indexed="81"/>
            <rFont val="Lucida Console"/>
            <family val="3"/>
          </rPr>
          <t>_x000D_
AF  9.646/23 | Vc 24.08.2023 | Saldo     50 | REDE I9 DO BRASIL MATERIAIS ELETRICOS E MONTAGENS INDUSTRIAIS LTDA ( 235922 )</t>
        </r>
      </text>
    </comment>
    <comment ref="AG92" authorId="0" shapeId="0" xr:uid="{A2ACF6E0-0B98-4E95-89E3-85433A1272B5}">
      <text>
        <r>
          <rPr>
            <sz val="10"/>
            <color indexed="81"/>
            <rFont val="Lucida Console"/>
            <family val="3"/>
          </rPr>
          <t>_x000D_
AF  9.646/23 | Vc 24.08.2023 | Saldo     50 | REDE I9 DO BRASIL MATERIAIS ELETRICOS E MONTAGENS INDUSTRIAIS LTDA ( 235922 )</t>
        </r>
      </text>
    </comment>
    <comment ref="AW92" authorId="0" shapeId="0" xr:uid="{177DFD84-D3F9-426F-8B91-F3F736DA9FCD}">
      <text>
        <r>
          <rPr>
            <sz val="10"/>
            <color indexed="81"/>
            <rFont val="Lucida Console"/>
            <family val="3"/>
          </rPr>
          <t>Tempo de Estoque (Meses)_x000D_
_x000D_
106,0</t>
        </r>
      </text>
    </comment>
    <comment ref="A93" authorId="0" shapeId="0" xr:uid="{DC52F88B-2A1C-4B67-A11C-80CD9A2E1390}">
      <text>
        <r>
          <rPr>
            <sz val="10"/>
            <color indexed="81"/>
            <rFont val="Lucida Console"/>
            <family val="3"/>
          </rPr>
          <t>_x000D_
13559</t>
        </r>
      </text>
    </comment>
    <comment ref="B93" authorId="0" shapeId="0" xr:uid="{0367AF3E-5112-47D4-B0A7-6C28C1727BB5}">
      <text>
        <r>
          <rPr>
            <sz val="10"/>
            <color indexed="81"/>
            <rFont val="Lucida Console"/>
            <family val="3"/>
          </rPr>
          <t>DESCRIÇÃO DETALHADA_x000D_
TUBO DE PVC RIGIDO SOLDAVEL DE 100 MM - 4" X 6 M (P/ESGOTO)- BRANCO - NBR 5688</t>
        </r>
      </text>
    </comment>
    <comment ref="G93" authorId="0" shapeId="0" xr:uid="{179905D4-443C-4ECA-9129-C9CFEE1FF607}">
      <text>
        <r>
          <rPr>
            <sz val="10"/>
            <color indexed="81"/>
            <rFont val="Lucida Console"/>
            <family val="3"/>
          </rPr>
          <t>_x000D_
Últ estimativa : 200_x000D_
Enviada em     : 24.11.2020_x000D_
Ata - Venc     : 39/20 - 01.03.2021</t>
        </r>
      </text>
    </comment>
    <comment ref="O93" authorId="0" shapeId="0" xr:uid="{7376699A-5450-40B8-A0F5-0A8E04F9741C}">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93" authorId="0" shapeId="0" xr:uid="{E71DAD46-966E-4AFA-92AB-DCF7C731911F}">
      <text>
        <r>
          <rPr>
            <sz val="10"/>
            <color indexed="81"/>
            <rFont val="Lucida Console"/>
            <family val="3"/>
          </rPr>
          <t>_x000D_
DM-Hidráulica</t>
        </r>
      </text>
    </comment>
    <comment ref="X93" authorId="0" shapeId="0" xr:uid="{FD77B0F1-F5F6-456E-82B6-7A0D9266313C}">
      <text>
        <r>
          <rPr>
            <sz val="10"/>
            <color indexed="81"/>
            <rFont val="Lucida Console"/>
            <family val="3"/>
          </rPr>
          <t>_x000D_
MATERIAL HIDRAULICO, CANOS, TUBOS, MANGUEIRAS, CONEXOES E ACESS.</t>
        </r>
      </text>
    </comment>
    <comment ref="Y93" authorId="0" shapeId="0" xr:uid="{E0976954-6903-4A1C-8B7D-290960B4015F}">
      <text>
        <r>
          <rPr>
            <sz val="10"/>
            <color indexed="81"/>
            <rFont val="Lucida Console"/>
            <family val="3"/>
          </rPr>
          <t>_x000D_
CANOS E TUBOS PLASTICOS</t>
        </r>
      </text>
    </comment>
    <comment ref="AW93" authorId="0" shapeId="0" xr:uid="{8DF447DB-6C3C-41B3-998C-47732B3E0FA8}">
      <text>
        <r>
          <rPr>
            <sz val="10"/>
            <color indexed="81"/>
            <rFont val="Lucida Console"/>
            <family val="3"/>
          </rPr>
          <t>Tempo de Estoque (Meses)_x000D_
_x000D_
190,0</t>
        </r>
      </text>
    </comment>
    <comment ref="A94" authorId="0" shapeId="0" xr:uid="{75ADCE7C-9111-4893-88F9-8149D0CB8AFF}">
      <text>
        <r>
          <rPr>
            <sz val="10"/>
            <color indexed="81"/>
            <rFont val="Lucida Console"/>
            <family val="3"/>
          </rPr>
          <t>_x000D_
13560</t>
        </r>
      </text>
    </comment>
    <comment ref="B94" authorId="0" shapeId="0" xr:uid="{2CA75B7E-C3ED-45B8-8A86-0C33EB490CB1}">
      <text>
        <r>
          <rPr>
            <sz val="10"/>
            <color indexed="81"/>
            <rFont val="Lucida Console"/>
            <family val="3"/>
          </rPr>
          <t>DESCRIÇÃO DETALHADA_x000D_
TUBO DE PVC RIGIDO SOLDAVEL DE 32 MM - 1" X 06 M  - CLASSE15 MARROM - NBR 5648</t>
        </r>
      </text>
    </comment>
    <comment ref="G94" authorId="0" shapeId="0" xr:uid="{7F281D74-187C-4936-BA37-D5CA96C4C7BC}">
      <text>
        <r>
          <rPr>
            <sz val="10"/>
            <color indexed="81"/>
            <rFont val="Lucida Console"/>
            <family val="3"/>
          </rPr>
          <t>_x000D_
Últ estimativa : 50_x000D_
Enviada em     : 24.11.2020_x000D_
Ata - Venc     : 39/20 - 01.03.2021</t>
        </r>
      </text>
    </comment>
    <comment ref="O94" authorId="0" shapeId="0" xr:uid="{1BE501FE-C6D5-45A8-A5DE-0051FDB20B18}">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94" authorId="0" shapeId="0" xr:uid="{11F8B24D-8B08-4CCC-BE54-67D6A0C33CE7}">
      <text>
        <r>
          <rPr>
            <sz val="10"/>
            <color indexed="81"/>
            <rFont val="Lucida Console"/>
            <family val="3"/>
          </rPr>
          <t>_x000D_
DM-Hidráulica</t>
        </r>
      </text>
    </comment>
    <comment ref="X94" authorId="0" shapeId="0" xr:uid="{615DB99A-57B9-49D0-8964-746E72C67C5D}">
      <text>
        <r>
          <rPr>
            <sz val="10"/>
            <color indexed="81"/>
            <rFont val="Lucida Console"/>
            <family val="3"/>
          </rPr>
          <t>_x000D_
MATERIAL HIDRAULICO, CANOS, TUBOS, MANGUEIRAS, CONEXOES E ACESS.</t>
        </r>
      </text>
    </comment>
    <comment ref="Y94" authorId="0" shapeId="0" xr:uid="{84B504C3-DAD9-464E-99BD-F96207F1224D}">
      <text>
        <r>
          <rPr>
            <sz val="10"/>
            <color indexed="81"/>
            <rFont val="Lucida Console"/>
            <family val="3"/>
          </rPr>
          <t>_x000D_
CANOS E TUBOS PLASTICOS</t>
        </r>
      </text>
    </comment>
    <comment ref="AW94" authorId="0" shapeId="0" xr:uid="{F8F8C130-2A77-45D9-A61F-7DFE4CAB5FCF}">
      <text>
        <r>
          <rPr>
            <sz val="10"/>
            <color indexed="81"/>
            <rFont val="Lucida Console"/>
            <family val="3"/>
          </rPr>
          <t>Tempo de Estoque (Meses)_x000D_
_x000D_
62,0</t>
        </r>
      </text>
    </comment>
    <comment ref="A95" authorId="0" shapeId="0" xr:uid="{F49DF020-422D-4AF3-AE66-42224A944194}">
      <text>
        <r>
          <rPr>
            <sz val="10"/>
            <color indexed="81"/>
            <rFont val="Lucida Console"/>
            <family val="3"/>
          </rPr>
          <t>_x000D_
13561</t>
        </r>
      </text>
    </comment>
    <comment ref="B95" authorId="0" shapeId="0" xr:uid="{FA6E4121-03C4-4C5E-8229-1345495ECD49}">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95" authorId="0" shapeId="0" xr:uid="{8DE93B30-2864-4001-90CC-39ABA76DAA42}">
      <text>
        <r>
          <rPr>
            <sz val="10"/>
            <color indexed="81"/>
            <rFont val="Lucida Console"/>
            <family val="3"/>
          </rPr>
          <t>_x000D_
Últ estimativa : 200_x000D_
Enviada em     : 24.11.2020_x000D_
Ata - Venc     : 204/18 - 08.10.2019</t>
        </r>
      </text>
    </comment>
    <comment ref="O95" authorId="0" shapeId="0" xr:uid="{D63E36CE-11A7-43AA-8EA5-A7C89505B6FC}">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95" authorId="0" shapeId="0" xr:uid="{85D26EF7-6110-4BFB-85D0-913B4778E13F}">
      <text>
        <r>
          <rPr>
            <sz val="10"/>
            <color indexed="81"/>
            <rFont val="Lucida Console"/>
            <family val="3"/>
          </rPr>
          <t>_x000D_
DM-Hidráulica</t>
        </r>
      </text>
    </comment>
    <comment ref="X95" authorId="0" shapeId="0" xr:uid="{A2619191-56DD-4BEA-B3C8-5989C1A621A4}">
      <text>
        <r>
          <rPr>
            <sz val="10"/>
            <color indexed="81"/>
            <rFont val="Lucida Console"/>
            <family val="3"/>
          </rPr>
          <t>_x000D_
MATERIAL HIDRAULICO, CANOS, TUBOS, MANGUEIRAS, CONEXOES E ACESS.</t>
        </r>
      </text>
    </comment>
    <comment ref="Y95" authorId="0" shapeId="0" xr:uid="{96D868E7-BDCD-4D56-98A6-64F6AA88E2A7}">
      <text>
        <r>
          <rPr>
            <sz val="10"/>
            <color indexed="81"/>
            <rFont val="Lucida Console"/>
            <family val="3"/>
          </rPr>
          <t>_x000D_
CANOS E TUBOS PLASTICOS</t>
        </r>
      </text>
    </comment>
    <comment ref="AC95" authorId="0" shapeId="0" xr:uid="{5B6CBFFB-EC06-4533-B68A-D47A6BDBCB02}">
      <text>
        <r>
          <rPr>
            <sz val="10"/>
            <color indexed="81"/>
            <rFont val="Lucida Console"/>
            <family val="3"/>
          </rPr>
          <t>_x000D_
AF  9.648/23 | Vc 24.08.2023 | Saldo    250 | REDE I9 DO BRASIL MATERIAIS ELETRICOS E MONTAGENS INDUSTRIAIS LTDA ( 235922 )</t>
        </r>
      </text>
    </comment>
    <comment ref="AG95" authorId="0" shapeId="0" xr:uid="{636BB82C-0C92-4E99-BDD3-5FB72458205F}">
      <text>
        <r>
          <rPr>
            <sz val="10"/>
            <color indexed="81"/>
            <rFont val="Lucida Console"/>
            <family val="3"/>
          </rPr>
          <t>_x000D_
AF  9.648/23 | Vc 24.08.2023 | Saldo    250 | REDE I9 DO BRASIL MATERIAIS ELETRICOS E MONTAGENS INDUSTRIAIS LTDA ( 235922 )</t>
        </r>
      </text>
    </comment>
    <comment ref="AW95" authorId="0" shapeId="0" xr:uid="{6C2296D6-D462-4B04-8778-D3016E9A65DF}">
      <text>
        <r>
          <rPr>
            <sz val="10"/>
            <color indexed="81"/>
            <rFont val="Lucida Console"/>
            <family val="3"/>
          </rPr>
          <t>Tempo de Estoque (Meses)_x000D_
_x000D_
54,0</t>
        </r>
      </text>
    </comment>
    <comment ref="A96" authorId="0" shapeId="0" xr:uid="{0D1320A7-C837-4B48-9F50-8569CC2147AC}">
      <text>
        <r>
          <rPr>
            <sz val="10"/>
            <color indexed="81"/>
            <rFont val="Lucida Console"/>
            <family val="3"/>
          </rPr>
          <t>_x000D_
13562</t>
        </r>
      </text>
    </comment>
    <comment ref="B96" authorId="0" shapeId="0" xr:uid="{30F0AEA9-1685-4118-99E2-478583B83CAF}">
      <text>
        <r>
          <rPr>
            <sz val="10"/>
            <color indexed="81"/>
            <rFont val="Lucida Console"/>
            <family val="3"/>
          </rPr>
          <t>DESCRIÇÃO DETALHADA_x000D_
TUBO DE PVC RIGIDO SOLDAVEL DE 25 MM  - 3/4" X 06 M - CLASSE 15 MARROM - NBR 5648 - A MARCA DEVERA SER LITOGRAFADA NO PRODUTO</t>
        </r>
      </text>
    </comment>
    <comment ref="G96" authorId="0" shapeId="0" xr:uid="{132626F3-B691-479A-9EEF-DEEFA78AFD42}">
      <text>
        <r>
          <rPr>
            <sz val="10"/>
            <color indexed="81"/>
            <rFont val="Lucida Console"/>
            <family val="3"/>
          </rPr>
          <t>_x000D_
Últ estimativa : 1.000_x000D_
Enviada em     : 24.11.2020_x000D_
Ata - Venc     : 39/20 - 01.03.2021</t>
        </r>
      </text>
    </comment>
    <comment ref="O96" authorId="0" shapeId="0" xr:uid="{2C9BCA0C-0DE6-4FAC-A670-30C77627A302}">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96" authorId="0" shapeId="0" xr:uid="{F003961A-0A3A-47B0-A496-EDE2B7E4C1F6}">
      <text>
        <r>
          <rPr>
            <sz val="10"/>
            <color indexed="81"/>
            <rFont val="Lucida Console"/>
            <family val="3"/>
          </rPr>
          <t>_x000D_
DM-Hidráulica</t>
        </r>
      </text>
    </comment>
    <comment ref="X96" authorId="0" shapeId="0" xr:uid="{B724E7A0-7EF4-429B-949B-0497E95FD0E2}">
      <text>
        <r>
          <rPr>
            <sz val="10"/>
            <color indexed="81"/>
            <rFont val="Lucida Console"/>
            <family val="3"/>
          </rPr>
          <t>_x000D_
MATERIAL HIDRAULICO, CANOS, TUBOS, MANGUEIRAS, CONEXOES E ACESS.</t>
        </r>
      </text>
    </comment>
    <comment ref="Y96" authorId="0" shapeId="0" xr:uid="{F725F687-5591-44CC-81A5-0C0E1C939050}">
      <text>
        <r>
          <rPr>
            <sz val="10"/>
            <color indexed="81"/>
            <rFont val="Lucida Console"/>
            <family val="3"/>
          </rPr>
          <t>_x000D_
CANOS E TUBOS PLASTICOS</t>
        </r>
      </text>
    </comment>
    <comment ref="AC96" authorId="0" shapeId="0" xr:uid="{82452CC0-234D-4BBC-90E2-4DFCF65673F1}">
      <text>
        <r>
          <rPr>
            <sz val="10"/>
            <color indexed="81"/>
            <rFont val="Lucida Console"/>
            <family val="3"/>
          </rPr>
          <t>_x000D_
AF  9.672/23 | Vc 24.08.2023 | Saldo    400 | REDE I9 DO BRASIL MATERIAIS ELETRICOS E MONTAGENS INDUSTRIAIS LTDA ( 235922 )</t>
        </r>
      </text>
    </comment>
    <comment ref="AG96" authorId="0" shapeId="0" xr:uid="{3CEC3636-8315-4B24-B832-F42216FD9F70}">
      <text>
        <r>
          <rPr>
            <sz val="10"/>
            <color indexed="81"/>
            <rFont val="Lucida Console"/>
            <family val="3"/>
          </rPr>
          <t>_x000D_
AF  9.672/23 | Vc 24.08.2023 | Saldo    400 | REDE I9 DO BRASIL MATERIAIS ELETRICOS E MONTAGENS INDUSTRIAIS LTDA ( 235922 )</t>
        </r>
      </text>
    </comment>
    <comment ref="AW96" authorId="0" shapeId="0" xr:uid="{92F35CE7-746B-4BF6-94B0-F28F15B2D33E}">
      <text>
        <r>
          <rPr>
            <sz val="10"/>
            <color indexed="81"/>
            <rFont val="Lucida Console"/>
            <family val="3"/>
          </rPr>
          <t>Tempo de Estoque (Meses)_x000D_
_x000D_
308,0</t>
        </r>
      </text>
    </comment>
    <comment ref="A97" authorId="0" shapeId="0" xr:uid="{15A3A8D8-F190-4F77-853A-ECCA283CFCD2}">
      <text>
        <r>
          <rPr>
            <sz val="10"/>
            <color indexed="81"/>
            <rFont val="Lucida Console"/>
            <family val="3"/>
          </rPr>
          <t>_x000D_
13563</t>
        </r>
      </text>
    </comment>
    <comment ref="B97" authorId="0" shapeId="0" xr:uid="{CB404B5C-6168-479C-998F-8BFBA22D5635}">
      <text>
        <r>
          <rPr>
            <sz val="10"/>
            <color indexed="81"/>
            <rFont val="Lucida Console"/>
            <family val="3"/>
          </rPr>
          <t>DESCRIÇÃO DETALHADA_x000D_
PINO P/TORNEIRA DE 3/4" - VEDANTE</t>
        </r>
      </text>
    </comment>
    <comment ref="G97" authorId="0" shapeId="0" xr:uid="{F8419040-07B6-4EA8-A4C5-4DBA6A09D8EA}">
      <text>
        <r>
          <rPr>
            <sz val="10"/>
            <color indexed="81"/>
            <rFont val="Lucida Console"/>
            <family val="3"/>
          </rPr>
          <t>_x000D_
Últ estimativa : 600_x000D_
Enviada em     : 16.03.2020_x000D_
Ata - Venc     : 191/20 - 07.09.2021</t>
        </r>
      </text>
    </comment>
    <comment ref="O97" authorId="0" shapeId="0" xr:uid="{A2001A25-FEF7-4E96-A02C-F604664DD4D3}">
      <text>
        <r>
          <rPr>
            <sz val="10"/>
            <color indexed="81"/>
            <rFont val="Lucida Console"/>
            <family val="3"/>
          </rPr>
          <t>_x000D_
Pertencia a ATA nº 191/20_x000D_
Estimativa de Renovação enviada em 16.03.2020 - Qtd 600_x000D_
PP  76/19 lote _x000D_
22.07.19 = Processo conferido e finalizado</t>
        </r>
      </text>
    </comment>
    <comment ref="W97" authorId="0" shapeId="0" xr:uid="{4D72EE87-5484-46D5-83CD-2DD4D9F616DF}">
      <text>
        <r>
          <rPr>
            <sz val="10"/>
            <color indexed="81"/>
            <rFont val="Lucida Console"/>
            <family val="3"/>
          </rPr>
          <t>_x000D_
DM-Hidráulica</t>
        </r>
      </text>
    </comment>
    <comment ref="X97" authorId="0" shapeId="0" xr:uid="{D82E09C9-0FCB-41D1-A6EC-6224B1D8B86D}">
      <text>
        <r>
          <rPr>
            <sz val="10"/>
            <color indexed="81"/>
            <rFont val="Lucida Console"/>
            <family val="3"/>
          </rPr>
          <t>_x000D_
MATERIAL HIDRAULICO, CANOS, TUBOS, MANGUEIRAS, CONEXOES E ACESS.</t>
        </r>
      </text>
    </comment>
    <comment ref="Y97" authorId="0" shapeId="0" xr:uid="{9617A54A-2FE3-4D55-86C2-B7DD605C6799}">
      <text>
        <r>
          <rPr>
            <sz val="10"/>
            <color indexed="81"/>
            <rFont val="Lucida Console"/>
            <family val="3"/>
          </rPr>
          <t>_x000D_
REGISTROS VALVULAS E BOIAS</t>
        </r>
      </text>
    </comment>
    <comment ref="AW97" authorId="0" shapeId="0" xr:uid="{C7502440-2759-43DF-A3CB-68A4575FC8BB}">
      <text>
        <r>
          <rPr>
            <sz val="10"/>
            <color indexed="81"/>
            <rFont val="Lucida Console"/>
            <family val="3"/>
          </rPr>
          <t>Tempo de Estoque (Meses)_x000D_
_x000D_
289,0</t>
        </r>
      </text>
    </comment>
    <comment ref="A98" authorId="0" shapeId="0" xr:uid="{0ACB6FC5-0ABD-4621-822C-E832DC2BAF9B}">
      <text>
        <r>
          <rPr>
            <sz val="10"/>
            <color indexed="81"/>
            <rFont val="Lucida Console"/>
            <family val="3"/>
          </rPr>
          <t>_x000D_
13655</t>
        </r>
      </text>
    </comment>
    <comment ref="B98" authorId="0" shapeId="0" xr:uid="{5D7B0F9E-B446-4596-914B-D1D843D0E861}">
      <text>
        <r>
          <rPr>
            <sz val="10"/>
            <color indexed="81"/>
            <rFont val="Lucida Console"/>
            <family val="3"/>
          </rPr>
          <t>DESCRIÇÃO DETALHADA_x000D_
PASTA DE CARTOLINA PLASTIFICADA MOD. C/ FERRAGEM - PRETA -MED. 33,5 X 23,5 CM (VARIACAO +/- 02 CM)</t>
        </r>
      </text>
    </comment>
    <comment ref="G98" authorId="0" shapeId="0" xr:uid="{0092C144-D675-4BCB-9717-BC26CC6D009A}">
      <text>
        <r>
          <rPr>
            <sz val="10"/>
            <color indexed="81"/>
            <rFont val="Lucida Console"/>
            <family val="3"/>
          </rPr>
          <t>_x000D_
Últ estimativa : 14.000_x000D_
Enviada em     : 19.12.2019_x000D_
Ata - Venc     : 99/20 - 23.04.2021</t>
        </r>
      </text>
    </comment>
    <comment ref="O98" authorId="0" shapeId="0" xr:uid="{A814BD42-F20F-4FB6-8411-794CE47BCE5F}">
      <text>
        <r>
          <rPr>
            <sz val="10"/>
            <color indexed="81"/>
            <rFont val="Lucida Console"/>
            <family val="3"/>
          </rPr>
          <t>_x000D_
Pertencia a ATA nº 99/20_x000D_
Estimativa de Renovação enviada em 19.12.2019 - Qtd 14.000_x000D_
PE  61/21 lote 4 (Impróspero)_x000D_
30.04.21 = Finalizado. Ata 143/20</t>
        </r>
      </text>
    </comment>
    <comment ref="W98" authorId="0" shapeId="0" xr:uid="{8511EEB0-B21A-440D-81B6-F8375A7B3B86}">
      <text>
        <r>
          <rPr>
            <sz val="10"/>
            <color indexed="81"/>
            <rFont val="Lucida Console"/>
            <family val="3"/>
          </rPr>
          <t>_x000D_
Pedagógico</t>
        </r>
      </text>
    </comment>
    <comment ref="X98" authorId="0" shapeId="0" xr:uid="{C21E07E8-078E-43FD-89E4-CEF50BF4EC9C}">
      <text>
        <r>
          <rPr>
            <sz val="10"/>
            <color indexed="81"/>
            <rFont val="Lucida Console"/>
            <family val="3"/>
          </rPr>
          <t>_x000D_
MAQ., EQUIP., COMP., ACES., MAT. PARA ESCRIT.E ESCOLAR</t>
        </r>
      </text>
    </comment>
    <comment ref="Y98" authorId="0" shapeId="0" xr:uid="{D23E24C9-490A-4CA8-A726-35D14F8E0A1B}">
      <text>
        <r>
          <rPr>
            <sz val="10"/>
            <color indexed="81"/>
            <rFont val="Lucida Console"/>
            <family val="3"/>
          </rPr>
          <t>_x000D_
CAPAS, CLASSIF., PRANCHETAS, CADERNOS, ENVELOPES, PASTAS, FICHAS, LIVROS</t>
        </r>
      </text>
    </comment>
    <comment ref="AW98" authorId="0" shapeId="0" xr:uid="{E8F19EF9-C589-4B8A-85B6-A4B22F85C89A}">
      <text>
        <r>
          <rPr>
            <sz val="10"/>
            <color indexed="81"/>
            <rFont val="Lucida Console"/>
            <family val="3"/>
          </rPr>
          <t>Tempo de Estoque (Meses)_x000D_
_x000D_
5.386,0</t>
        </r>
      </text>
    </comment>
    <comment ref="A99" authorId="0" shapeId="0" xr:uid="{C02CAEAC-C1CB-4399-89B2-4CEF2F41A4BD}">
      <text>
        <r>
          <rPr>
            <sz val="10"/>
            <color indexed="81"/>
            <rFont val="Lucida Console"/>
            <family val="3"/>
          </rPr>
          <t>_x000D_
13768</t>
        </r>
      </text>
    </comment>
    <comment ref="B99" authorId="0" shapeId="0" xr:uid="{27408269-29CA-43F9-8A2E-9474404846D3}">
      <text>
        <r>
          <rPr>
            <sz val="10"/>
            <color indexed="81"/>
            <rFont val="Lucida Console"/>
            <family val="3"/>
          </rPr>
          <t>DESCRIÇÃO DETALHADA_x000D_
CAIXA PARA ARQUIVO MORTO EM POLIONDA - MED. 25 ALT X 35 COMP X 13 CM LARG</t>
        </r>
      </text>
    </comment>
    <comment ref="G99" authorId="0" shapeId="0" xr:uid="{89CD2A2C-BC57-482C-9A2A-FAF903032E65}">
      <text>
        <r>
          <rPr>
            <sz val="10"/>
            <color indexed="81"/>
            <rFont val="Lucida Console"/>
            <family val="3"/>
          </rPr>
          <t>_x000D_
Últ estimativa : 10.000_x000D_
Enviada em     : 02.03.2020_x000D_
Ata - Venc     : 211/20 - 21.09.2021</t>
        </r>
      </text>
    </comment>
    <comment ref="O99" authorId="0" shapeId="0" xr:uid="{554E2647-738D-4D49-9059-0029CFC07DDA}">
      <text>
        <r>
          <rPr>
            <sz val="10"/>
            <color indexed="81"/>
            <rFont val="Lucida Console"/>
            <family val="3"/>
          </rPr>
          <t xml:space="preserve">_x000D_
Pertencia a ATA nº 211/20_x000D_
Estimativa de Renovação enviada em 02.03.2020 - Qtd 10.000_x000D_
</t>
        </r>
      </text>
    </comment>
    <comment ref="W99" authorId="0" shapeId="0" xr:uid="{6A693DFF-4606-4D4F-BAD3-7321DD5BE0B2}">
      <text>
        <r>
          <rPr>
            <sz val="10"/>
            <color indexed="81"/>
            <rFont val="Lucida Console"/>
            <family val="3"/>
          </rPr>
          <t>_x000D_
Pedagógico</t>
        </r>
      </text>
    </comment>
    <comment ref="X99" authorId="0" shapeId="0" xr:uid="{CC4736A2-729D-4DAE-8EEC-959DEF5036D4}">
      <text>
        <r>
          <rPr>
            <sz val="10"/>
            <color indexed="81"/>
            <rFont val="Lucida Console"/>
            <family val="3"/>
          </rPr>
          <t>_x000D_
MAQ., EQUIP., COMP., ACES., MAT. PARA ESCRIT.E ESCOLAR</t>
        </r>
      </text>
    </comment>
    <comment ref="Y99" authorId="0" shapeId="0" xr:uid="{2CE821CB-8B36-4671-B20B-5CCC67B32A9E}">
      <text>
        <r>
          <rPr>
            <sz val="10"/>
            <color indexed="81"/>
            <rFont val="Lucida Console"/>
            <family val="3"/>
          </rPr>
          <t>_x000D_
CAPAS, CLASSIF., PRANCHETAS, CADERNOS, ENVELOPES, PASTAS, FICHAS, LIVROS</t>
        </r>
      </text>
    </comment>
    <comment ref="AW99" authorId="0" shapeId="0" xr:uid="{52966250-BA18-4A04-A2E9-F3642595E6B6}">
      <text>
        <r>
          <rPr>
            <sz val="10"/>
            <color indexed="81"/>
            <rFont val="Lucida Console"/>
            <family val="3"/>
          </rPr>
          <t>Tempo de Estoque (Meses)_x000D_
_x000D_
1.086,0</t>
        </r>
      </text>
    </comment>
    <comment ref="A100" authorId="0" shapeId="0" xr:uid="{6A8F2A94-3CE5-42B1-9456-5D71D01C9763}">
      <text>
        <r>
          <rPr>
            <sz val="10"/>
            <color indexed="81"/>
            <rFont val="Lucida Console"/>
            <family val="3"/>
          </rPr>
          <t>_x000D_
13991</t>
        </r>
      </text>
    </comment>
    <comment ref="B100" authorId="0" shapeId="0" xr:uid="{76498BA6-8426-4197-A0F6-44581B54B1DA}">
      <text>
        <r>
          <rPr>
            <sz val="10"/>
            <color indexed="81"/>
            <rFont val="Lucida Console"/>
            <family val="3"/>
          </rPr>
          <t>DESCRIÇÃO DETALHADA_x000D_
CESTO DE PLASTICO P/ LIXO, 6 LITROS - FECHADO</t>
        </r>
      </text>
    </comment>
    <comment ref="G100" authorId="0" shapeId="0" xr:uid="{04C3904C-4C88-47C3-81AA-7337AE5B56C0}">
      <text>
        <r>
          <rPr>
            <sz val="10"/>
            <color indexed="81"/>
            <rFont val="Lucida Console"/>
            <family val="3"/>
          </rPr>
          <t>_x000D_
Últ estimativa : 700_x000D_
Enviada em     : 14.05.2020_x000D_
Ata - Venc     : 220/19 - 08.09.2020</t>
        </r>
      </text>
    </comment>
    <comment ref="O100" authorId="0" shapeId="0" xr:uid="{755B52CE-CA44-478E-93C6-C6A0DBF89853}">
      <text>
        <r>
          <rPr>
            <sz val="10"/>
            <color indexed="81"/>
            <rFont val="Lucida Console"/>
            <family val="3"/>
          </rPr>
          <t>_x000D_
Pertencia a ATA nº 220/19_x000D_
Estimativa de Renovação enviada em 14.05.2020 - Qtd 700_x000D_
PE 207/20 lote 2 (Impróspero)_x000D_
19.01.21 = Finalizado</t>
        </r>
      </text>
    </comment>
    <comment ref="W100" authorId="0" shapeId="0" xr:uid="{5DD4BCAF-718F-4755-BC23-5F3A11BD5C95}">
      <text>
        <r>
          <rPr>
            <sz val="10"/>
            <color indexed="81"/>
            <rFont val="Lucida Console"/>
            <family val="3"/>
          </rPr>
          <t>_x000D_
Administrativo</t>
        </r>
      </text>
    </comment>
    <comment ref="X100" authorId="0" shapeId="0" xr:uid="{CDC8BB35-AEA4-425E-B592-DA7544213801}">
      <text>
        <r>
          <rPr>
            <sz val="10"/>
            <color indexed="81"/>
            <rFont val="Lucida Console"/>
            <family val="3"/>
          </rPr>
          <t>_x000D_
MAQ.EQUIP.E MATERIAIS P/ HIGIEN.LIMP.POLIM.E LUBR.</t>
        </r>
      </text>
    </comment>
    <comment ref="Y100" authorId="0" shapeId="0" xr:uid="{68CB7966-0277-4333-B6C8-90A04AF4ED27}">
      <text>
        <r>
          <rPr>
            <sz val="10"/>
            <color indexed="81"/>
            <rFont val="Lucida Console"/>
            <family val="3"/>
          </rPr>
          <t>_x000D_
ESPONJAS,BALDES,SACOS E CESTOS DE LIXO, ETC</t>
        </r>
      </text>
    </comment>
    <comment ref="AW100" authorId="0" shapeId="0" xr:uid="{C9EE6BA1-3108-493F-8B7C-6F1EE15F7D7D}">
      <text>
        <r>
          <rPr>
            <sz val="10"/>
            <color indexed="81"/>
            <rFont val="Lucida Console"/>
            <family val="3"/>
          </rPr>
          <t>Tempo de Estoque (Meses)_x000D_
_x000D_
400,0</t>
        </r>
      </text>
    </comment>
    <comment ref="A101" authorId="0" shapeId="0" xr:uid="{973FB61B-A356-4AE4-B9D3-CA5B6FB6BAC0}">
      <text>
        <r>
          <rPr>
            <sz val="10"/>
            <color indexed="81"/>
            <rFont val="Lucida Console"/>
            <family val="3"/>
          </rPr>
          <t>_x000D_
14001</t>
        </r>
      </text>
    </comment>
    <comment ref="B101" authorId="0" shapeId="0" xr:uid="{ABD287E9-AB14-41B6-9E62-52D6853ACBB9}">
      <text>
        <r>
          <rPr>
            <sz val="10"/>
            <color indexed="81"/>
            <rFont val="Lucida Console"/>
            <family val="3"/>
          </rPr>
          <t>DESCRIÇÃO DETALHADA_x000D_
MASSA CORRIDA PVA - LATA C/ 18 LITROS</t>
        </r>
      </text>
    </comment>
    <comment ref="G101" authorId="0" shapeId="0" xr:uid="{DC299E36-7B92-4668-90E0-E02CD3953C09}">
      <text>
        <r>
          <rPr>
            <sz val="10"/>
            <color indexed="81"/>
            <rFont val="Lucida Console"/>
            <family val="3"/>
          </rPr>
          <t>_x000D_
Últ estimativa : 700_x000D_
Enviada em     : 22.04.2021_x000D_
Ata - Venc     : 174/20 - 16.08.2021</t>
        </r>
      </text>
    </comment>
    <comment ref="O101" authorId="0" shapeId="0" xr:uid="{BB60BA5A-A330-4B6D-81E6-7DCDBBF72E7F}">
      <text>
        <r>
          <rPr>
            <sz val="10"/>
            <color indexed="81"/>
            <rFont val="Lucida Console"/>
            <family val="3"/>
          </rPr>
          <t>_x000D_
Pertencia a ATA nº 174/20_x000D_
Estimativa de Renovação enviada em 22.04.2021 - Qtd 700_x000D_
PE  99/20 lote 1_x000D_
03.08.20 = Finalizado</t>
        </r>
      </text>
    </comment>
    <comment ref="W101" authorId="0" shapeId="0" xr:uid="{494E721F-5BC7-4244-9576-904057E82D78}">
      <text>
        <r>
          <rPr>
            <sz val="10"/>
            <color indexed="81"/>
            <rFont val="Lucida Console"/>
            <family val="3"/>
          </rPr>
          <t>_x000D_
DM-Construção</t>
        </r>
      </text>
    </comment>
    <comment ref="X101" authorId="0" shapeId="0" xr:uid="{E9E81946-A67D-4EBB-9D59-3E4EBB801B1A}">
      <text>
        <r>
          <rPr>
            <sz val="10"/>
            <color indexed="81"/>
            <rFont val="Lucida Console"/>
            <family val="3"/>
          </rPr>
          <t>_x000D_
MAT.E EQUIP. P/ CONSTR.CIVIL E CONSERV. DE VIAS PUBL.</t>
        </r>
      </text>
    </comment>
    <comment ref="Y101" authorId="0" shapeId="0" xr:uid="{FB4373D4-FF5A-43F0-8375-7F4315738EF8}">
      <text>
        <r>
          <rPr>
            <sz val="10"/>
            <color indexed="81"/>
            <rFont val="Lucida Console"/>
            <family val="3"/>
          </rPr>
          <t>_x000D_
CIMENTO, CAL E GESSO</t>
        </r>
      </text>
    </comment>
    <comment ref="AC101" authorId="0" shapeId="0" xr:uid="{41677C0D-0A53-4EF4-80F8-354E893C9A83}">
      <text>
        <r>
          <rPr>
            <sz val="10"/>
            <color indexed="81"/>
            <rFont val="Lucida Console"/>
            <family val="3"/>
          </rPr>
          <t>_x000D_
AF 11.593/23 | Vc 18.10.2023 | Saldo    800 | CHRISPIN PINTOR TINTAS COMERCIO E SERVICOS LTDA ( 119818 )</t>
        </r>
      </text>
    </comment>
    <comment ref="AG101" authorId="0" shapeId="0" xr:uid="{916A9350-4539-4E81-8337-7C2343662875}">
      <text>
        <r>
          <rPr>
            <sz val="10"/>
            <color indexed="81"/>
            <rFont val="Lucida Console"/>
            <family val="3"/>
          </rPr>
          <t>_x000D_
AF 11.593/23 | Vc 18.10.2023 | Saldo    800 | CHRISPIN PINTOR TINTAS COMERCIO E SERVICOS LTDA ( 119818 )</t>
        </r>
      </text>
    </comment>
    <comment ref="AW101" authorId="0" shapeId="0" xr:uid="{44B8D8A6-F0E8-4FD1-BCA7-42CAA8453D88}">
      <text>
        <r>
          <rPr>
            <sz val="10"/>
            <color indexed="81"/>
            <rFont val="Lucida Console"/>
            <family val="3"/>
          </rPr>
          <t>Tempo de Estoque (Meses)_x000D_
_x000D_
800,0</t>
        </r>
      </text>
    </comment>
    <comment ref="A102" authorId="0" shapeId="0" xr:uid="{43F632E1-A2B3-447A-B7C2-4D20C66DA349}">
      <text>
        <r>
          <rPr>
            <sz val="10"/>
            <color indexed="81"/>
            <rFont val="Lucida Console"/>
            <family val="3"/>
          </rPr>
          <t>_x000D_
14012</t>
        </r>
      </text>
    </comment>
    <comment ref="B102" authorId="0" shapeId="0" xr:uid="{C7EF7517-8129-4A45-B4DE-38304E7B37F3}">
      <text>
        <r>
          <rPr>
            <sz val="10"/>
            <color indexed="81"/>
            <rFont val="Lucida Console"/>
            <family val="3"/>
          </rPr>
          <t>DESCRIÇÃO DETALHADA_x000D_
ABRACADEIRA GALVANIZADA TIPO U DE 3/4"</t>
        </r>
      </text>
    </comment>
    <comment ref="W102" authorId="0" shapeId="0" xr:uid="{D69DCA26-6081-4A97-B89C-917F90E6CDF2}">
      <text>
        <r>
          <rPr>
            <sz val="10"/>
            <color indexed="81"/>
            <rFont val="Lucida Console"/>
            <family val="3"/>
          </rPr>
          <t>_x000D_
DM-Elétrica</t>
        </r>
      </text>
    </comment>
    <comment ref="X102" authorId="0" shapeId="0" xr:uid="{97376717-7104-478B-982F-ECD5819C0AB5}">
      <text>
        <r>
          <rPr>
            <sz val="10"/>
            <color indexed="81"/>
            <rFont val="Lucida Console"/>
            <family val="3"/>
          </rPr>
          <t>_x000D_
EQUIP. MAT. P/ GERACAO, TRANSM. DISTR. RETIF...</t>
        </r>
      </text>
    </comment>
    <comment ref="Y102" authorId="0" shapeId="0" xr:uid="{2FECDF85-FCEB-4231-8166-1F4EE4E2B551}">
      <text>
        <r>
          <rPr>
            <sz val="10"/>
            <color indexed="81"/>
            <rFont val="Lucida Console"/>
            <family val="3"/>
          </rPr>
          <t>_x000D_
BRACADEIRAS E CINTAS</t>
        </r>
      </text>
    </comment>
    <comment ref="AW102" authorId="0" shapeId="0" xr:uid="{BC2DD36E-EEE2-4CC3-8EFB-692BB5843FBD}">
      <text>
        <r>
          <rPr>
            <sz val="10"/>
            <color indexed="81"/>
            <rFont val="Lucida Console"/>
            <family val="3"/>
          </rPr>
          <t>Tempo de Estoque (Meses)_x000D_
_x000D_
3.316,0</t>
        </r>
      </text>
    </comment>
    <comment ref="A103" authorId="0" shapeId="0" xr:uid="{8C238CE9-8E32-41B2-B59E-6518ABDB631D}">
      <text>
        <r>
          <rPr>
            <sz val="10"/>
            <color indexed="81"/>
            <rFont val="Lucida Console"/>
            <family val="3"/>
          </rPr>
          <t>_x000D_
14013</t>
        </r>
      </text>
    </comment>
    <comment ref="B103" authorId="0" shapeId="0" xr:uid="{96B6CFD0-E453-4F65-85D7-6C3ED4063D33}">
      <text>
        <r>
          <rPr>
            <sz val="10"/>
            <color indexed="81"/>
            <rFont val="Lucida Console"/>
            <family val="3"/>
          </rPr>
          <t>DESCRIÇÃO DETALHADA_x000D_
ABRACADEIRA GALVANIZADA TIPO D DE 3/4", COM PARAFUSO E PORCA</t>
        </r>
      </text>
    </comment>
    <comment ref="G103" authorId="0" shapeId="0" xr:uid="{7BBEDDBF-22FF-4F4B-A216-6EC97ECCAE5E}">
      <text>
        <r>
          <rPr>
            <sz val="10"/>
            <color indexed="81"/>
            <rFont val="Lucida Console"/>
            <family val="3"/>
          </rPr>
          <t>_x000D_
Últ estimativa : 1.000_x000D_
Enviada em     : 17.01.2020_x000D_
Ata - Venc     : 126/19 - 06.05.2020</t>
        </r>
      </text>
    </comment>
    <comment ref="O103" authorId="0" shapeId="0" xr:uid="{6D915A59-C768-49AA-AFC6-6F7DA6AF7727}">
      <text>
        <r>
          <rPr>
            <sz val="10"/>
            <color indexed="81"/>
            <rFont val="Lucida Console"/>
            <family val="3"/>
          </rPr>
          <t>_x000D_
Pertencia a ATA nº 126/19_x000D_
Estimativa de Renovação enviada em 17.01.2020 - Qtd 1.000_x000D_
PE 153/20 lote 5 (Impróspero)_x000D_
16.09.20 = Finalizado</t>
        </r>
      </text>
    </comment>
    <comment ref="W103" authorId="0" shapeId="0" xr:uid="{67C579EA-F449-49DF-8B54-14CD957F6D6C}">
      <text>
        <r>
          <rPr>
            <sz val="10"/>
            <color indexed="81"/>
            <rFont val="Lucida Console"/>
            <family val="3"/>
          </rPr>
          <t>_x000D_
DM-Elétrica</t>
        </r>
      </text>
    </comment>
    <comment ref="X103" authorId="0" shapeId="0" xr:uid="{B6985624-0CED-4CA9-A25F-1E1AFCD863D9}">
      <text>
        <r>
          <rPr>
            <sz val="10"/>
            <color indexed="81"/>
            <rFont val="Lucida Console"/>
            <family val="3"/>
          </rPr>
          <t>_x000D_
EQUIP. MAT. P/ GERACAO, TRANSM. DISTR. RETIF...</t>
        </r>
      </text>
    </comment>
    <comment ref="Y103" authorId="0" shapeId="0" xr:uid="{15D94934-F99D-46EE-9FE5-38228D3507F2}">
      <text>
        <r>
          <rPr>
            <sz val="10"/>
            <color indexed="81"/>
            <rFont val="Lucida Console"/>
            <family val="3"/>
          </rPr>
          <t>_x000D_
BRACADEIRAS E CINTAS</t>
        </r>
      </text>
    </comment>
    <comment ref="AW103" authorId="0" shapeId="0" xr:uid="{77305FFD-4767-4BAD-A93C-0C56C420FF3B}">
      <text>
        <r>
          <rPr>
            <sz val="10"/>
            <color indexed="81"/>
            <rFont val="Lucida Console"/>
            <family val="3"/>
          </rPr>
          <t>Tempo de Estoque (Meses)_x000D_
_x000D_
1.190,0</t>
        </r>
      </text>
    </comment>
    <comment ref="A104" authorId="0" shapeId="0" xr:uid="{56F94AFF-E03D-4EA9-9798-24E29E67900F}">
      <text>
        <r>
          <rPr>
            <sz val="10"/>
            <color indexed="81"/>
            <rFont val="Lucida Console"/>
            <family val="3"/>
          </rPr>
          <t>_x000D_
14055</t>
        </r>
      </text>
    </comment>
    <comment ref="B104" authorId="0" shapeId="0" xr:uid="{C75B2A89-F9FB-4DA5-AF1D-10262794219E}">
      <text>
        <r>
          <rPr>
            <sz val="10"/>
            <color indexed="81"/>
            <rFont val="Lucida Console"/>
            <family val="3"/>
          </rPr>
          <t>DESCRIÇÃO DETALHADA_x000D_
PREGO COMUM DE CABECA CHATA - 19 X 36</t>
        </r>
      </text>
    </comment>
    <comment ref="W104" authorId="0" shapeId="0" xr:uid="{F8809A57-953F-46FB-890F-8DB6ACC33489}">
      <text>
        <r>
          <rPr>
            <sz val="10"/>
            <color indexed="81"/>
            <rFont val="Lucida Console"/>
            <family val="3"/>
          </rPr>
          <t>_x000D_
DM-Construção</t>
        </r>
      </text>
    </comment>
    <comment ref="X104" authorId="0" shapeId="0" xr:uid="{464BD4DE-A035-43B8-B2D9-E65C40620BFF}">
      <text>
        <r>
          <rPr>
            <sz val="10"/>
            <color indexed="81"/>
            <rFont val="Lucida Console"/>
            <family val="3"/>
          </rPr>
          <t>_x000D_
PARAFUSOS ELEM. VEDACAO UNIAO CONEX . FIXACAO</t>
        </r>
      </text>
    </comment>
    <comment ref="Y104" authorId="0" shapeId="0" xr:uid="{CC98D34D-9A79-4C70-8F27-0885BA729B49}">
      <text>
        <r>
          <rPr>
            <sz val="10"/>
            <color indexed="81"/>
            <rFont val="Lucida Console"/>
            <family val="3"/>
          </rPr>
          <t>_x000D_
PREGOS E GRAMPOS</t>
        </r>
      </text>
    </comment>
    <comment ref="AW104" authorId="0" shapeId="0" xr:uid="{48A018B2-38C6-49A1-BD75-91405087DD17}">
      <text>
        <r>
          <rPr>
            <sz val="10"/>
            <color indexed="81"/>
            <rFont val="Lucida Console"/>
            <family val="3"/>
          </rPr>
          <t>Tempo de Estoque (Meses)_x000D_
_x000D_
482,0</t>
        </r>
      </text>
    </comment>
    <comment ref="A105" authorId="0" shapeId="0" xr:uid="{7B4C7DA9-1626-4915-BE6B-0A068A4F3261}">
      <text>
        <r>
          <rPr>
            <sz val="10"/>
            <color indexed="81"/>
            <rFont val="Lucida Console"/>
            <family val="3"/>
          </rPr>
          <t>_x000D_
14056</t>
        </r>
      </text>
    </comment>
    <comment ref="B105" authorId="0" shapeId="0" xr:uid="{B8F52350-AC19-493E-8213-ACA739664FDA}">
      <text>
        <r>
          <rPr>
            <sz val="10"/>
            <color indexed="81"/>
            <rFont val="Lucida Console"/>
            <family val="3"/>
          </rPr>
          <t>DESCRIÇÃO DETALHADA_x000D_
PORTA CADEADO DE FERRO ZINCADO DE 3 1/2"</t>
        </r>
      </text>
    </comment>
    <comment ref="W105" authorId="0" shapeId="0" xr:uid="{91E63B00-B066-489F-889F-24120CB09C2B}">
      <text>
        <r>
          <rPr>
            <sz val="10"/>
            <color indexed="81"/>
            <rFont val="Lucida Console"/>
            <family val="3"/>
          </rPr>
          <t>_x000D_
Administrativo</t>
        </r>
      </text>
    </comment>
    <comment ref="X105" authorId="0" shapeId="0" xr:uid="{E263E90E-0ACE-4D7C-B3BC-6C7D9682BF55}">
      <text>
        <r>
          <rPr>
            <sz val="10"/>
            <color indexed="81"/>
            <rFont val="Lucida Console"/>
            <family val="3"/>
          </rPr>
          <t>_x000D_
MAT.E EQUIP. P/ CONSTR.CIVIL E CONSERV. DE VIAS PUBL.</t>
        </r>
      </text>
    </comment>
    <comment ref="Y105" authorId="0" shapeId="0" xr:uid="{1DC94180-BB36-4257-8B8C-1C3AB08613B9}">
      <text>
        <r>
          <rPr>
            <sz val="10"/>
            <color indexed="81"/>
            <rFont val="Lucida Console"/>
            <family val="3"/>
          </rPr>
          <t>_x000D_
CADEADOS</t>
        </r>
      </text>
    </comment>
    <comment ref="AW105" authorId="0" shapeId="0" xr:uid="{C78E2BBA-9E23-41BB-9A81-0655023A6BAF}">
      <text>
        <r>
          <rPr>
            <sz val="10"/>
            <color indexed="81"/>
            <rFont val="Lucida Console"/>
            <family val="3"/>
          </rPr>
          <t>Tempo de Estoque (Meses)_x000D_
_x000D_
72,0</t>
        </r>
      </text>
    </comment>
    <comment ref="A106" authorId="0" shapeId="0" xr:uid="{82AAB559-7953-407F-B06A-33A985F4B70F}">
      <text>
        <r>
          <rPr>
            <sz val="10"/>
            <color indexed="81"/>
            <rFont val="Lucida Console"/>
            <family val="3"/>
          </rPr>
          <t>_x000D_
14121</t>
        </r>
      </text>
    </comment>
    <comment ref="B106" authorId="0" shapeId="0" xr:uid="{76164101-1B66-44B8-A669-84827E2009AA}">
      <text>
        <r>
          <rPr>
            <sz val="10"/>
            <color indexed="81"/>
            <rFont val="Lucida Console"/>
            <family val="3"/>
          </rPr>
          <t>DESCRIÇÃO DETALHADA_x000D_
SACO PLASTICO P/ LIXO - 50 L, COR PRETA - 63 X 80 CM X 0,12 MM OU 120 MICRAS DE ESPESSURA (0,06 MM POR PAREDE)</t>
        </r>
      </text>
    </comment>
    <comment ref="G106" authorId="0" shapeId="0" xr:uid="{6638BEBF-DB69-41D9-8642-5AEF8BD5D1A9}">
      <text>
        <r>
          <rPr>
            <sz val="10"/>
            <color indexed="81"/>
            <rFont val="Lucida Console"/>
            <family val="3"/>
          </rPr>
          <t>_x000D_
Últ estimativa : 14.000_x000D_
Enviada em     : 14.10.2019_x000D_
Ata - Venc     : 93/21 - 29.03.2022</t>
        </r>
      </text>
    </comment>
    <comment ref="W106" authorId="0" shapeId="0" xr:uid="{8773B54B-D50E-41F1-B7CF-3B0AB5809F91}">
      <text>
        <r>
          <rPr>
            <sz val="10"/>
            <color indexed="81"/>
            <rFont val="Lucida Console"/>
            <family val="3"/>
          </rPr>
          <t>_x000D_
Administrativo</t>
        </r>
      </text>
    </comment>
    <comment ref="X106" authorId="0" shapeId="0" xr:uid="{A1F7962C-27E1-4C6F-8091-661C6089AF73}">
      <text>
        <r>
          <rPr>
            <sz val="10"/>
            <color indexed="81"/>
            <rFont val="Lucida Console"/>
            <family val="3"/>
          </rPr>
          <t>_x000D_
MAQ.EQUIP.E MATERIAIS P/ HIGIEN.LIMP.POLIM.E LUBR.</t>
        </r>
      </text>
    </comment>
    <comment ref="Y106" authorId="0" shapeId="0" xr:uid="{29930C5C-F1C5-40C0-BEEC-2B8BBC71BBAE}">
      <text>
        <r>
          <rPr>
            <sz val="10"/>
            <color indexed="81"/>
            <rFont val="Lucida Console"/>
            <family val="3"/>
          </rPr>
          <t>_x000D_
ESPONJAS,BALDES,SACOS E CESTOS DE LIXO, ETC</t>
        </r>
      </text>
    </comment>
    <comment ref="AW106" authorId="0" shapeId="0" xr:uid="{6AEA8316-524B-4FB3-9E13-52BE7A141279}">
      <text>
        <r>
          <rPr>
            <sz val="10"/>
            <color indexed="81"/>
            <rFont val="Lucida Console"/>
            <family val="3"/>
          </rPr>
          <t>Tempo de Estoque (Meses)_x000D_
_x000D_
4.343,0</t>
        </r>
      </text>
    </comment>
    <comment ref="A107" authorId="0" shapeId="0" xr:uid="{F803330B-1105-4272-8670-5FD8D12D8DB8}">
      <text>
        <r>
          <rPr>
            <sz val="10"/>
            <color indexed="81"/>
            <rFont val="Lucida Console"/>
            <family val="3"/>
          </rPr>
          <t>_x000D_
34801</t>
        </r>
      </text>
    </comment>
    <comment ref="B107" authorId="0" shapeId="0" xr:uid="{997CB959-36F8-4887-85BF-7EA3FB8E6D08}">
      <text>
        <r>
          <rPr>
            <sz val="10"/>
            <color indexed="81"/>
            <rFont val="Lucida Console"/>
            <family val="3"/>
          </rPr>
          <t>DESCRIÇÃO DETALHADA_x000D_
BLOCO DE CONCRETO - 10 X 20 X 40 CM</t>
        </r>
      </text>
    </comment>
    <comment ref="G107" authorId="0" shapeId="0" xr:uid="{5FA188C8-19DD-41D2-9361-604370826234}">
      <text>
        <r>
          <rPr>
            <sz val="10"/>
            <color indexed="81"/>
            <rFont val="Lucida Console"/>
            <family val="3"/>
          </rPr>
          <t>_x000D_
Últ estimativa : 7.000_x000D_
Enviada em     : 17.06.2021_x000D_
Ata - Venc     : 224/20 - 01.10.2021</t>
        </r>
      </text>
    </comment>
    <comment ref="W107" authorId="0" shapeId="0" xr:uid="{9C585398-7FCD-492D-A762-6281A109BC0C}">
      <text>
        <r>
          <rPr>
            <sz val="10"/>
            <color indexed="81"/>
            <rFont val="Lucida Console"/>
            <family val="3"/>
          </rPr>
          <t>_x000D_
DM-Construção</t>
        </r>
      </text>
    </comment>
    <comment ref="X107" authorId="0" shapeId="0" xr:uid="{757DDBA3-00A6-4A32-9980-37A9D686593C}">
      <text>
        <r>
          <rPr>
            <sz val="10"/>
            <color indexed="81"/>
            <rFont val="Lucida Console"/>
            <family val="3"/>
          </rPr>
          <t>_x000D_
MAT.E EQUIP. P/ CONSTR.CIVIL E CONSERV. DE VIAS PUBL.</t>
        </r>
      </text>
    </comment>
    <comment ref="Y107" authorId="0" shapeId="0" xr:uid="{3AAB801E-1C6F-4114-9136-03A3D7851F43}">
      <text>
        <r>
          <rPr>
            <sz val="10"/>
            <color indexed="81"/>
            <rFont val="Lucida Console"/>
            <family val="3"/>
          </rPr>
          <t>_x000D_
BLOCOS, CANALETAS E ELEMENTOS VAZADOS EM CONCRETO</t>
        </r>
      </text>
    </comment>
    <comment ref="AW107" authorId="0" shapeId="0" xr:uid="{57C21396-D4E0-425C-A6E7-414E7BE2398B}">
      <text>
        <r>
          <rPr>
            <sz val="10"/>
            <color indexed="81"/>
            <rFont val="Lucida Console"/>
            <family val="3"/>
          </rPr>
          <t>Tempo de Estoque (Meses)_x000D_
_x000D_
2.439,0</t>
        </r>
      </text>
    </comment>
    <comment ref="A108" authorId="0" shapeId="0" xr:uid="{A57AA55B-1BBC-47FD-8CE0-D3D6D5A9946E}">
      <text>
        <r>
          <rPr>
            <sz val="10"/>
            <color indexed="81"/>
            <rFont val="Lucida Console"/>
            <family val="3"/>
          </rPr>
          <t>_x000D_
14662</t>
        </r>
      </text>
    </comment>
    <comment ref="B108" authorId="0" shapeId="0" xr:uid="{4DC2960A-F2D2-4D8C-9A62-9E3EA77FF5B1}">
      <text>
        <r>
          <rPr>
            <sz val="10"/>
            <color indexed="81"/>
            <rFont val="Lucida Console"/>
            <family val="3"/>
          </rPr>
          <t>DESCRIÇÃO DETALHADA_x000D_
CIMENTO COMUM CPII-32 - SACO C/ 50KG - O MATERIAL DEVERA SER ENTREGUE EM LOTE PALETIZADO PROTEGIDO COM FILME PLASTICO.</t>
        </r>
      </text>
    </comment>
    <comment ref="G108" authorId="0" shapeId="0" xr:uid="{07F27703-E97C-4A79-A2B4-1C5C4AD9BCCB}">
      <text>
        <r>
          <rPr>
            <sz val="10"/>
            <color indexed="81"/>
            <rFont val="Lucida Console"/>
            <family val="3"/>
          </rPr>
          <t>_x000D_
Últ estimativa : 6.000_x000D_
Enviada em     : 17.06.2021_x000D_
Ata - Venc     : 54/20 - 12.03.2021</t>
        </r>
      </text>
    </comment>
    <comment ref="M108" authorId="0" shapeId="0" xr:uid="{2EF89F41-8930-4F12-AB7D-25BD2E00CF30}">
      <text>
        <r>
          <rPr>
            <sz val="10"/>
            <color indexed="81"/>
            <rFont val="Lucida Console"/>
            <family val="3"/>
          </rPr>
          <t>_x000D_
Validade necessária em meses =&gt; 2,_x000D_
A partir desta planilha limitado até 20.01.2024</t>
        </r>
      </text>
    </comment>
    <comment ref="W108" authorId="0" shapeId="0" xr:uid="{1D0A02AF-0839-4ACB-AB99-927E300B0A61}">
      <text>
        <r>
          <rPr>
            <sz val="10"/>
            <color indexed="81"/>
            <rFont val="Lucida Console"/>
            <family val="3"/>
          </rPr>
          <t>_x000D_
DM-Construção</t>
        </r>
      </text>
    </comment>
    <comment ref="X108" authorId="0" shapeId="0" xr:uid="{380B4595-07F3-42C6-8104-97082013E4F1}">
      <text>
        <r>
          <rPr>
            <sz val="10"/>
            <color indexed="81"/>
            <rFont val="Lucida Console"/>
            <family val="3"/>
          </rPr>
          <t>_x000D_
MAT.E EQUIP. P/ CONSTR.CIVIL E CONSERV. DE VIAS PUBL.</t>
        </r>
      </text>
    </comment>
    <comment ref="Y108" authorId="0" shapeId="0" xr:uid="{5FE81D80-8733-432B-8140-5851B3C2B2FE}">
      <text>
        <r>
          <rPr>
            <sz val="10"/>
            <color indexed="81"/>
            <rFont val="Lucida Console"/>
            <family val="3"/>
          </rPr>
          <t>_x000D_
CIMENTO, CAL E GESSO</t>
        </r>
      </text>
    </comment>
    <comment ref="AC108" authorId="0" shapeId="0" xr:uid="{3A4C935A-3BAE-4357-ABBD-EB9498FD8900}">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108" authorId="0" shapeId="0" xr:uid="{ED9434F4-E821-4EBD-B3B1-14B0E3CCDA1F}">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108" authorId="0" shapeId="0" xr:uid="{8A096417-5D88-4A59-AFA8-22796697B244}">
      <text>
        <r>
          <rPr>
            <sz val="10"/>
            <color indexed="81"/>
            <rFont val="Lucida Console"/>
            <family val="3"/>
          </rPr>
          <t>Tempo de Estoque (Meses)_x000D_
_x000D_
2.067,0</t>
        </r>
      </text>
    </comment>
    <comment ref="A109" authorId="0" shapeId="0" xr:uid="{66728C41-4F0A-479F-9C38-BBEDF4F8EBCB}">
      <text>
        <r>
          <rPr>
            <sz val="10"/>
            <color indexed="81"/>
            <rFont val="Lucida Console"/>
            <family val="3"/>
          </rPr>
          <t>_x000D_
14737</t>
        </r>
      </text>
    </comment>
    <comment ref="B109" authorId="0" shapeId="0" xr:uid="{FA9767F1-0101-4788-BAE5-2270FFF561D0}">
      <text>
        <r>
          <rPr>
            <sz val="10"/>
            <color indexed="81"/>
            <rFont val="Lucida Console"/>
            <family val="3"/>
          </rPr>
          <t>DESCRIÇÃO DETALHADA_x000D_
TINTA ACRILICA P/ DEMARCACAO DE SOLO - BALDE C/ 18 L - PRETA - PADRAO DER 3.09</t>
        </r>
      </text>
    </comment>
    <comment ref="G109" authorId="0" shapeId="0" xr:uid="{27F54CA6-131C-40D3-84D7-2990BD0F3D8F}">
      <text>
        <r>
          <rPr>
            <sz val="10"/>
            <color indexed="81"/>
            <rFont val="Lucida Console"/>
            <family val="3"/>
          </rPr>
          <t>_x000D_
Últ estimativa : 10_x000D_
Enviada em     : 10.03.2020_x000D_
Ata - Venc     : 156/20 - 29.07.2021</t>
        </r>
      </text>
    </comment>
    <comment ref="O109" authorId="0" shapeId="0" xr:uid="{39019582-56A9-4F21-9F74-0B6C9C3E1E67}">
      <text>
        <r>
          <rPr>
            <sz val="10"/>
            <color indexed="81"/>
            <rFont val="Lucida Console"/>
            <family val="3"/>
          </rPr>
          <t>_x000D_
Pertencia a ATA nº 156/20_x000D_
Estimativa de Renovação enviada em 10.03.2020 - Qtd 10_x000D_
PE  31/19 lote 1_x000D_
10.07.19 = Finalizar - contrato assinado</t>
        </r>
      </text>
    </comment>
    <comment ref="W109" authorId="0" shapeId="0" xr:uid="{90B535B2-3B67-4326-87BE-D31EF9865169}">
      <text>
        <r>
          <rPr>
            <sz val="10"/>
            <color indexed="81"/>
            <rFont val="Lucida Console"/>
            <family val="3"/>
          </rPr>
          <t>_x000D_
DM-Pintura</t>
        </r>
      </text>
    </comment>
    <comment ref="X109" authorId="0" shapeId="0" xr:uid="{4D456A6F-167B-4F9B-AAFF-E0ABDAF630EA}">
      <text>
        <r>
          <rPr>
            <sz val="10"/>
            <color indexed="81"/>
            <rFont val="Lucida Console"/>
            <family val="3"/>
          </rPr>
          <t>_x000D_
EQUIP. E MATERIAIS P/PINTURAS E IMPERMEABILIZACAO</t>
        </r>
      </text>
    </comment>
    <comment ref="Y109" authorId="0" shapeId="0" xr:uid="{3B7A6E21-11E5-4968-BED8-B846295B6198}">
      <text>
        <r>
          <rPr>
            <sz val="10"/>
            <color indexed="81"/>
            <rFont val="Lucida Console"/>
            <family val="3"/>
          </rPr>
          <t>_x000D_
VERNIZES PRIMERS E TINTAS PARA SOLO</t>
        </r>
      </text>
    </comment>
    <comment ref="AW109" authorId="0" shapeId="0" xr:uid="{DB7C4285-CA8C-4B70-A1AC-FEFD8764EE66}">
      <text>
        <r>
          <rPr>
            <sz val="10"/>
            <color indexed="81"/>
            <rFont val="Lucida Console"/>
            <family val="3"/>
          </rPr>
          <t>Tempo de Estoque (Meses)_x000D_
_x000D_
20,0</t>
        </r>
      </text>
    </comment>
    <comment ref="A110" authorId="0" shapeId="0" xr:uid="{0867154F-62EB-433F-8CF3-08DBEC40F85F}">
      <text>
        <r>
          <rPr>
            <sz val="10"/>
            <color indexed="81"/>
            <rFont val="Lucida Console"/>
            <family val="3"/>
          </rPr>
          <t>_x000D_
14754</t>
        </r>
      </text>
    </comment>
    <comment ref="B110" authorId="0" shapeId="0" xr:uid="{C0525DE3-FE05-44D0-9DF4-F2D372A9A25F}">
      <text>
        <r>
          <rPr>
            <sz val="10"/>
            <color indexed="81"/>
            <rFont val="Lucida Console"/>
            <family val="3"/>
          </rPr>
          <t>DESCRIÇÃO DETALHADA_x000D_
FITA ISOLANTE 19 MM X 10 M DE AUTO FUSAO (ALTA TENSAO) -PRETA</t>
        </r>
      </text>
    </comment>
    <comment ref="G110" authorId="0" shapeId="0" xr:uid="{91A076F0-D3B1-4873-9D58-69366A61DD07}">
      <text>
        <r>
          <rPr>
            <sz val="10"/>
            <color indexed="81"/>
            <rFont val="Lucida Console"/>
            <family val="3"/>
          </rPr>
          <t>_x000D_
Últ estimativa : 150_x000D_
Enviada em     : 17.01.2020_x000D_
Ata - Venc     : 126/19 - 06.05.2020</t>
        </r>
      </text>
    </comment>
    <comment ref="O110" authorId="0" shapeId="0" xr:uid="{A54A204B-2E88-425D-B880-535BA9CA103C}">
      <text>
        <r>
          <rPr>
            <sz val="10"/>
            <color indexed="81"/>
            <rFont val="Lucida Console"/>
            <family val="3"/>
          </rPr>
          <t>_x000D_
Pertencia a ATA nº 126/19_x000D_
Estimativa de Renovação enviada em 17.01.2020 - Qtd 150_x000D_
PE 153/20 lote 6 (Impróspero)_x000D_
16.09.20 = Finalizado</t>
        </r>
      </text>
    </comment>
    <comment ref="W110" authorId="0" shapeId="0" xr:uid="{3F959BBC-2EAF-4ECC-B824-8985C70B3273}">
      <text>
        <r>
          <rPr>
            <sz val="10"/>
            <color indexed="81"/>
            <rFont val="Lucida Console"/>
            <family val="3"/>
          </rPr>
          <t>_x000D_
DM-Elétrica</t>
        </r>
      </text>
    </comment>
    <comment ref="X110" authorId="0" shapeId="0" xr:uid="{E1B85158-16BC-4BFC-A9D4-22C562AD35CD}">
      <text>
        <r>
          <rPr>
            <sz val="10"/>
            <color indexed="81"/>
            <rFont val="Lucida Console"/>
            <family val="3"/>
          </rPr>
          <t>_x000D_
EQUIP. MAT. P/ GERACAO, TRANSM. DISTR. RETIF...</t>
        </r>
      </text>
    </comment>
    <comment ref="Y110" authorId="0" shapeId="0" xr:uid="{4664FF30-A8B8-4563-8AAC-02CB29F23A7F}">
      <text>
        <r>
          <rPr>
            <sz val="10"/>
            <color indexed="81"/>
            <rFont val="Lucida Console"/>
            <family val="3"/>
          </rPr>
          <t>_x000D_
ISOLADORES ELETRICOS E MATERIAIS PARA...</t>
        </r>
      </text>
    </comment>
    <comment ref="AW110" authorId="0" shapeId="0" xr:uid="{1179B64C-A062-40AF-98B5-5842FAE1A90A}">
      <text>
        <r>
          <rPr>
            <sz val="10"/>
            <color indexed="81"/>
            <rFont val="Lucida Console"/>
            <family val="3"/>
          </rPr>
          <t>Tempo de Estoque (Meses)_x000D_
_x000D_
61,0</t>
        </r>
      </text>
    </comment>
    <comment ref="A111" authorId="0" shapeId="0" xr:uid="{7C434878-50A7-4238-AC30-2A859FA44799}">
      <text>
        <r>
          <rPr>
            <sz val="10"/>
            <color indexed="81"/>
            <rFont val="Lucida Console"/>
            <family val="3"/>
          </rPr>
          <t>_x000D_
14784</t>
        </r>
      </text>
    </comment>
    <comment ref="B111" authorId="0" shapeId="0" xr:uid="{6A867E43-D5AD-4D77-A136-E88125833245}">
      <text>
        <r>
          <rPr>
            <sz val="10"/>
            <color indexed="81"/>
            <rFont val="Lucida Console"/>
            <family val="3"/>
          </rPr>
          <t>DESCRIÇÃO DETALHADA_x000D_
CURVA 90 GRAUS DE ACO CARBONO GALVANIZADO P/ ELETRODUTO ROSQUEAVEL 3/4"</t>
        </r>
      </text>
    </comment>
    <comment ref="G111" authorId="0" shapeId="0" xr:uid="{1CC2F7CA-E131-422E-8223-B703E4841333}">
      <text>
        <r>
          <rPr>
            <sz val="10"/>
            <color indexed="81"/>
            <rFont val="Lucida Console"/>
            <family val="3"/>
          </rPr>
          <t>_x000D_
Últ estimativa : 300_x000D_
Enviada em     : 23.09.2020_x000D_
Ata - Venc     : 58/21 - 02.03.2022</t>
        </r>
      </text>
    </comment>
    <comment ref="O111" authorId="0" shapeId="0" xr:uid="{05BEF429-5EC4-4CE0-929B-8D446E82BA69}">
      <text>
        <r>
          <rPr>
            <sz val="10"/>
            <color indexed="81"/>
            <rFont val="Lucida Console"/>
            <family val="3"/>
          </rPr>
          <t>_x000D_
Pertencia a ATA nº 58/21_x000D_
Estimativa de Renovação enviada em 23.09.2020 - Qtd 300_x000D_
PE   5/21 lote _x000D_
02.02.21 = Finalizado</t>
        </r>
      </text>
    </comment>
    <comment ref="W111" authorId="0" shapeId="0" xr:uid="{3E74B2A7-A10A-481F-9157-77ABCCC688CD}">
      <text>
        <r>
          <rPr>
            <sz val="10"/>
            <color indexed="81"/>
            <rFont val="Lucida Console"/>
            <family val="3"/>
          </rPr>
          <t>_x000D_
DM-Elétrica</t>
        </r>
      </text>
    </comment>
    <comment ref="X111" authorId="0" shapeId="0" xr:uid="{DEA0F906-C9FD-4007-AC45-300B433C8103}">
      <text>
        <r>
          <rPr>
            <sz val="10"/>
            <color indexed="81"/>
            <rFont val="Lucida Console"/>
            <family val="3"/>
          </rPr>
          <t>_x000D_
EQUIP. MAT. P/ GERACAO, TRANSM. DISTR. RETIF...</t>
        </r>
      </text>
    </comment>
    <comment ref="Y111" authorId="0" shapeId="0" xr:uid="{38E9EBD8-CCFF-44BE-B353-9EDFAB6C29A2}">
      <text>
        <r>
          <rPr>
            <sz val="10"/>
            <color indexed="81"/>
            <rFont val="Lucida Console"/>
            <family val="3"/>
          </rPr>
          <t>_x000D_
ELETRODUTOS E ACESSORIOS</t>
        </r>
      </text>
    </comment>
    <comment ref="AW111" authorId="0" shapeId="0" xr:uid="{FE403B9D-D3B4-49A0-9258-E8DB3984E887}">
      <text>
        <r>
          <rPr>
            <sz val="10"/>
            <color indexed="81"/>
            <rFont val="Lucida Console"/>
            <family val="3"/>
          </rPr>
          <t>Tempo de Estoque (Meses)_x000D_
_x000D_
50,0</t>
        </r>
      </text>
    </comment>
    <comment ref="A112" authorId="0" shapeId="0" xr:uid="{52BA7E90-D8D0-4048-B1FB-BE13577D3100}">
      <text>
        <r>
          <rPr>
            <sz val="10"/>
            <color indexed="81"/>
            <rFont val="Lucida Console"/>
            <family val="3"/>
          </rPr>
          <t>_x000D_
14831</t>
        </r>
      </text>
    </comment>
    <comment ref="B112" authorId="0" shapeId="0" xr:uid="{49F2DCB4-7AF5-429B-89D5-F73E44279215}">
      <text>
        <r>
          <rPr>
            <sz val="10"/>
            <color indexed="81"/>
            <rFont val="Lucida Console"/>
            <family val="3"/>
          </rPr>
          <t>DESCRIÇÃO DETALHADA_x000D_
SOQUETE DE PORCELANA E-27 P/ LAMPADA INCANDESCENTE</t>
        </r>
      </text>
    </comment>
    <comment ref="G112" authorId="0" shapeId="0" xr:uid="{155237D5-E67E-47AE-B84E-D0D38CFDC4B3}">
      <text>
        <r>
          <rPr>
            <sz val="10"/>
            <color indexed="81"/>
            <rFont val="Lucida Console"/>
            <family val="3"/>
          </rPr>
          <t>_x000D_
Últ estimativa : 800_x000D_
Enviada em     : 17.01.2020_x000D_
Ata - Venc     : 228/20 - 05.10.2021</t>
        </r>
      </text>
    </comment>
    <comment ref="O112" authorId="0" shapeId="0" xr:uid="{D2F40275-63CD-4314-917F-E39AE749A930}">
      <text>
        <r>
          <rPr>
            <sz val="10"/>
            <color indexed="81"/>
            <rFont val="Lucida Console"/>
            <family val="3"/>
          </rPr>
          <t>_x000D_
Pertencia a ATA nº 228/20_x000D_
Estimativa de Renovação enviada em 17.01.2020 - Qtd 800_x000D_
PE 153/20 lote _x000D_
16.09.20 = Finalizado</t>
        </r>
      </text>
    </comment>
    <comment ref="W112" authorId="0" shapeId="0" xr:uid="{1BEDEAB9-F156-4DAD-A3B2-C26DD1C09435}">
      <text>
        <r>
          <rPr>
            <sz val="10"/>
            <color indexed="81"/>
            <rFont val="Lucida Console"/>
            <family val="3"/>
          </rPr>
          <t>_x000D_
DM-Elétrica</t>
        </r>
      </text>
    </comment>
    <comment ref="X112" authorId="0" shapeId="0" xr:uid="{2BB03608-3A3B-4513-A97E-C16FAE1583FB}">
      <text>
        <r>
          <rPr>
            <sz val="10"/>
            <color indexed="81"/>
            <rFont val="Lucida Console"/>
            <family val="3"/>
          </rPr>
          <t>_x000D_
EQUIP. MAT. P/ GERACAO, TRANSM. DISTR. RETIF...</t>
        </r>
      </text>
    </comment>
    <comment ref="Y112" authorId="0" shapeId="0" xr:uid="{A7500881-65B2-4A39-9295-DB9C960890F6}">
      <text>
        <r>
          <rPr>
            <sz val="10"/>
            <color indexed="81"/>
            <rFont val="Lucida Console"/>
            <family val="3"/>
          </rPr>
          <t>_x000D_
ACESSORIOS</t>
        </r>
      </text>
    </comment>
    <comment ref="AW112" authorId="0" shapeId="0" xr:uid="{B737F964-A3B4-4E26-8EED-C1DB6C59B70A}">
      <text>
        <r>
          <rPr>
            <sz val="10"/>
            <color indexed="81"/>
            <rFont val="Lucida Console"/>
            <family val="3"/>
          </rPr>
          <t>Tempo de Estoque (Meses)_x000D_
_x000D_
380,0</t>
        </r>
      </text>
    </comment>
    <comment ref="A113" authorId="0" shapeId="0" xr:uid="{E8D71340-60EF-46D9-96A2-7994301FE4F0}">
      <text>
        <r>
          <rPr>
            <sz val="10"/>
            <color indexed="81"/>
            <rFont val="Lucida Console"/>
            <family val="3"/>
          </rPr>
          <t>_x000D_
14885</t>
        </r>
      </text>
    </comment>
    <comment ref="B113" authorId="0" shapeId="0" xr:uid="{B0F02DB0-23A1-419E-BFD2-ED2D7A74E863}">
      <text>
        <r>
          <rPr>
            <sz val="10"/>
            <color indexed="81"/>
            <rFont val="Lucida Console"/>
            <family val="3"/>
          </rPr>
          <t>DESCRIÇÃO DETALHADA_x000D_
ELETRODUTO FLEXIVEL CORRUGADO DE 1.1/2"</t>
        </r>
      </text>
    </comment>
    <comment ref="G113" authorId="0" shapeId="0" xr:uid="{47D76FF7-4D3B-43C0-A00F-F95325E6B756}">
      <text>
        <r>
          <rPr>
            <sz val="10"/>
            <color indexed="81"/>
            <rFont val="Lucida Console"/>
            <family val="3"/>
          </rPr>
          <t>_x000D_
Últ estimativa : 300_x000D_
Enviada em     : 17.01.2020_x000D_
Ata - Venc     : 126/19 - 06.05.2020</t>
        </r>
      </text>
    </comment>
    <comment ref="O113" authorId="0" shapeId="0" xr:uid="{783D4614-2452-4F0E-AE67-F32FDAFD845F}">
      <text>
        <r>
          <rPr>
            <sz val="10"/>
            <color indexed="81"/>
            <rFont val="Lucida Console"/>
            <family val="3"/>
          </rPr>
          <t>_x000D_
Pertencia a ATA nº 126/19_x000D_
Estimativa de Renovação enviada em 17.01.2020 - Qtd 300_x000D_
PE 153/20 lote 7 (Impróspero)_x000D_
16.09.20 = Finalizado</t>
        </r>
      </text>
    </comment>
    <comment ref="W113" authorId="0" shapeId="0" xr:uid="{04485911-2C59-45BB-83D0-4937A3D90B2C}">
      <text>
        <r>
          <rPr>
            <sz val="10"/>
            <color indexed="81"/>
            <rFont val="Lucida Console"/>
            <family val="3"/>
          </rPr>
          <t>_x000D_
DM-Elétrica</t>
        </r>
      </text>
    </comment>
    <comment ref="X113" authorId="0" shapeId="0" xr:uid="{45566E71-6C16-4AD9-A941-A489CDA6250B}">
      <text>
        <r>
          <rPr>
            <sz val="10"/>
            <color indexed="81"/>
            <rFont val="Lucida Console"/>
            <family val="3"/>
          </rPr>
          <t>_x000D_
EQUIP. MAT. P/ GERACAO, TRANSM. DISTR. RETIF...</t>
        </r>
      </text>
    </comment>
    <comment ref="Y113" authorId="0" shapeId="0" xr:uid="{03C3A134-1FDC-4763-B6D2-8BA76DD5C976}">
      <text>
        <r>
          <rPr>
            <sz val="10"/>
            <color indexed="81"/>
            <rFont val="Lucida Console"/>
            <family val="3"/>
          </rPr>
          <t>_x000D_
ELETRODUTOS E ACESSORIOS</t>
        </r>
      </text>
    </comment>
    <comment ref="AW113" authorId="0" shapeId="0" xr:uid="{EA5C9D1E-2B0C-4AAE-BE61-A4DF34CCDC47}">
      <text>
        <r>
          <rPr>
            <sz val="10"/>
            <color indexed="81"/>
            <rFont val="Lucida Console"/>
            <family val="3"/>
          </rPr>
          <t>Tempo de Estoque (Meses)_x000D_
_x000D_
100,0</t>
        </r>
      </text>
    </comment>
    <comment ref="A114" authorId="0" shapeId="0" xr:uid="{E93A166F-9D5A-4692-8C9A-D172ADABF95B}">
      <text>
        <r>
          <rPr>
            <sz val="10"/>
            <color indexed="81"/>
            <rFont val="Lucida Console"/>
            <family val="3"/>
          </rPr>
          <t>_x000D_
14887</t>
        </r>
      </text>
    </comment>
    <comment ref="B114" authorId="0" shapeId="0" xr:uid="{D937ACCE-5C48-45A5-AFB3-A4946EA084B6}">
      <text>
        <r>
          <rPr>
            <sz val="10"/>
            <color indexed="81"/>
            <rFont val="Lucida Console"/>
            <family val="3"/>
          </rPr>
          <t>DESCRIÇÃO DETALHADA_x000D_
ELETRODUTO FLEXIVEL CORRUGADO DE 2"</t>
        </r>
      </text>
    </comment>
    <comment ref="G114" authorId="0" shapeId="0" xr:uid="{C2349F7E-4DFB-4097-B2A9-F079520AF53B}">
      <text>
        <r>
          <rPr>
            <sz val="10"/>
            <color indexed="81"/>
            <rFont val="Lucida Console"/>
            <family val="3"/>
          </rPr>
          <t>_x000D_
Últ estimativa : 700_x000D_
Enviada em     : 17.01.2020_x000D_
Ata - Venc     : 126/19 - 06.05.2020</t>
        </r>
      </text>
    </comment>
    <comment ref="O114" authorId="0" shapeId="0" xr:uid="{C2F5828F-8703-4E9C-8C8D-6A02755162BB}">
      <text>
        <r>
          <rPr>
            <sz val="10"/>
            <color indexed="81"/>
            <rFont val="Lucida Console"/>
            <family val="3"/>
          </rPr>
          <t>_x000D_
Pertencia a ATA nº 126/19_x000D_
Estimativa de Renovação enviada em 17.01.2020 - Qtd 700_x000D_
PE 153/20 lote 7 (Impróspero)_x000D_
16.09.20 = Finalizado</t>
        </r>
      </text>
    </comment>
    <comment ref="W114" authorId="0" shapeId="0" xr:uid="{C2D03C81-7CEE-4FC2-B4F1-864527E1ABF7}">
      <text>
        <r>
          <rPr>
            <sz val="10"/>
            <color indexed="81"/>
            <rFont val="Lucida Console"/>
            <family val="3"/>
          </rPr>
          <t>_x000D_
DM-Elétrica</t>
        </r>
      </text>
    </comment>
    <comment ref="X114" authorId="0" shapeId="0" xr:uid="{BF33DD57-FF2A-4099-96DA-C51B6E476598}">
      <text>
        <r>
          <rPr>
            <sz val="10"/>
            <color indexed="81"/>
            <rFont val="Lucida Console"/>
            <family val="3"/>
          </rPr>
          <t>_x000D_
EQUIP. MAT. P/ GERACAO, TRANSM. DISTR. RETIF...</t>
        </r>
      </text>
    </comment>
    <comment ref="Y114" authorId="0" shapeId="0" xr:uid="{62423600-088A-47AB-9D4A-C878248CCF24}">
      <text>
        <r>
          <rPr>
            <sz val="10"/>
            <color indexed="81"/>
            <rFont val="Lucida Console"/>
            <family val="3"/>
          </rPr>
          <t>_x000D_
ELETRODUTOS E ACESSORIOS</t>
        </r>
      </text>
    </comment>
    <comment ref="AW114" authorId="0" shapeId="0" xr:uid="{F391BADB-62C5-49FE-B065-BAA6BE9F4F50}">
      <text>
        <r>
          <rPr>
            <sz val="10"/>
            <color indexed="81"/>
            <rFont val="Lucida Console"/>
            <family val="3"/>
          </rPr>
          <t>Tempo de Estoque (Meses)_x000D_
_x000D_
300,0</t>
        </r>
      </text>
    </comment>
    <comment ref="A115" authorId="0" shapeId="0" xr:uid="{80D109BA-7A2A-4BA6-BB40-2EFB68E25A0E}">
      <text>
        <r>
          <rPr>
            <sz val="10"/>
            <color indexed="81"/>
            <rFont val="Lucida Console"/>
            <family val="3"/>
          </rPr>
          <t>_x000D_
14921</t>
        </r>
      </text>
    </comment>
    <comment ref="B115" authorId="0" shapeId="0" xr:uid="{208592B1-1453-4036-97F7-68C95DA50EC5}">
      <text>
        <r>
          <rPr>
            <sz val="10"/>
            <color indexed="81"/>
            <rFont val="Lucida Console"/>
            <family val="3"/>
          </rPr>
          <t>DESCRIÇÃO DETALHADA_x000D_
FITA ISOLANTE 19 MM X 20 M</t>
        </r>
      </text>
    </comment>
    <comment ref="G115" authorId="0" shapeId="0" xr:uid="{7DDCF327-83B6-4366-A14B-8F0445F4460C}">
      <text>
        <r>
          <rPr>
            <sz val="10"/>
            <color indexed="81"/>
            <rFont val="Lucida Console"/>
            <family val="3"/>
          </rPr>
          <t>_x000D_
Últ estimativa : 1.500_x000D_
Enviada em     : 19.10.2018_x000D_
Ata - Venc     : 70/19 - 28.02.2020</t>
        </r>
      </text>
    </comment>
    <comment ref="O115" authorId="0" shapeId="0" xr:uid="{312CB8AA-E9F3-406C-B278-119C212EA421}">
      <text>
        <r>
          <rPr>
            <sz val="10"/>
            <color indexed="81"/>
            <rFont val="Lucida Console"/>
            <family val="3"/>
          </rPr>
          <t>_x000D_
Pertencia a ATA nº 70/19_x000D_
Estimativa de Renovação enviada em 19.10.2018 - Qtd 1.500_x000D_
PP  11/19 lote _x000D_
15.03.19 = Finalizar - contrato assinado. Ata 70/19.</t>
        </r>
      </text>
    </comment>
    <comment ref="W115" authorId="0" shapeId="0" xr:uid="{8745360F-4A07-4940-9DBE-D8F5BE006CF6}">
      <text>
        <r>
          <rPr>
            <sz val="10"/>
            <color indexed="81"/>
            <rFont val="Lucida Console"/>
            <family val="3"/>
          </rPr>
          <t>_x000D_
DM-Elétrica</t>
        </r>
      </text>
    </comment>
    <comment ref="X115" authorId="0" shapeId="0" xr:uid="{0ABEBD82-E635-48D4-82B3-940CDD282986}">
      <text>
        <r>
          <rPr>
            <sz val="10"/>
            <color indexed="81"/>
            <rFont val="Lucida Console"/>
            <family val="3"/>
          </rPr>
          <t>_x000D_
EQUIP. MAT. P/ GERACAO, TRANSM. DISTR. RETIF...</t>
        </r>
      </text>
    </comment>
    <comment ref="Y115" authorId="0" shapeId="0" xr:uid="{CD65E276-76E1-4504-847C-974A47CF2803}">
      <text>
        <r>
          <rPr>
            <sz val="10"/>
            <color indexed="81"/>
            <rFont val="Lucida Console"/>
            <family val="3"/>
          </rPr>
          <t>_x000D_
ISOLADORES ELETRICOS E MATERIAIS PARA...</t>
        </r>
      </text>
    </comment>
    <comment ref="AW115" authorId="0" shapeId="0" xr:uid="{692E9BE6-8C1D-4BDF-B861-A5AC865C4622}">
      <text>
        <r>
          <rPr>
            <sz val="10"/>
            <color indexed="81"/>
            <rFont val="Lucida Console"/>
            <family val="3"/>
          </rPr>
          <t>Tempo de Estoque (Meses)_x000D_
_x000D_
1.161,0</t>
        </r>
      </text>
    </comment>
    <comment ref="A116" authorId="0" shapeId="0" xr:uid="{A7E7735B-3242-4462-836F-5FA967382B93}">
      <text>
        <r>
          <rPr>
            <sz val="10"/>
            <color indexed="81"/>
            <rFont val="Lucida Console"/>
            <family val="3"/>
          </rPr>
          <t>_x000D_
14977</t>
        </r>
      </text>
    </comment>
    <comment ref="B116" authorId="0" shapeId="0" xr:uid="{1B3333BE-494D-4893-BD5E-90C756C95097}">
      <text>
        <r>
          <rPr>
            <sz val="10"/>
            <color indexed="81"/>
            <rFont val="Lucida Console"/>
            <family val="3"/>
          </rPr>
          <t>DESCRIÇÃO DETALHADA_x000D_
TAMPO E ASSENTO P/ VASO SANITARIO ( INFANTIL )</t>
        </r>
      </text>
    </comment>
    <comment ref="G116" authorId="0" shapeId="0" xr:uid="{E3E7BDC5-B989-4EBE-803A-2F60B73100F3}">
      <text>
        <r>
          <rPr>
            <sz val="10"/>
            <color indexed="81"/>
            <rFont val="Lucida Console"/>
            <family val="3"/>
          </rPr>
          <t>_x000D_
Últ estimativa : 200_x000D_
Enviada em     : 22.04.2021_x000D_
Ata - Venc     : 154/19 - 23.06.2020</t>
        </r>
      </text>
    </comment>
    <comment ref="O116" authorId="0" shapeId="0" xr:uid="{B3B1D7ED-38EB-48CB-8C92-00A4C05F7F79}">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116" authorId="0" shapeId="0" xr:uid="{2C5FEDBC-9149-43FA-B0A2-26606921A530}">
      <text>
        <r>
          <rPr>
            <sz val="10"/>
            <color indexed="81"/>
            <rFont val="Lucida Console"/>
            <family val="3"/>
          </rPr>
          <t>_x000D_
DM-Construção</t>
        </r>
      </text>
    </comment>
    <comment ref="X116" authorId="0" shapeId="0" xr:uid="{3BF6E32D-2AF3-4F50-9911-D53F800DF622}">
      <text>
        <r>
          <rPr>
            <sz val="10"/>
            <color indexed="81"/>
            <rFont val="Lucida Console"/>
            <family val="3"/>
          </rPr>
          <t>_x000D_
MAT.E EQUIP. P/ CONSTR.CIVIL E CONSERV. DE VIAS PUBL.</t>
        </r>
      </text>
    </comment>
    <comment ref="Y116" authorId="0" shapeId="0" xr:uid="{45128D5D-B4BE-4D3F-A21B-E7F5E787E989}">
      <text>
        <r>
          <rPr>
            <sz val="10"/>
            <color indexed="81"/>
            <rFont val="Lucida Console"/>
            <family val="3"/>
          </rPr>
          <t>_x000D_
TAMPOS, ASSENTOS, SABONET. PAPELEIRAS E PORTA-TOALHAS</t>
        </r>
      </text>
    </comment>
    <comment ref="AW116" authorId="0" shapeId="0" xr:uid="{1D6C2FE7-27FA-40E4-B33E-54DFFDD2AD25}">
      <text>
        <r>
          <rPr>
            <sz val="10"/>
            <color indexed="81"/>
            <rFont val="Lucida Console"/>
            <family val="3"/>
          </rPr>
          <t>Tempo de Estoque (Meses)_x000D_
_x000D_
178,0</t>
        </r>
      </text>
    </comment>
    <comment ref="A117" authorId="0" shapeId="0" xr:uid="{29ED659F-A995-4D74-AFBB-1531DC3AD34E}">
      <text>
        <r>
          <rPr>
            <sz val="10"/>
            <color indexed="81"/>
            <rFont val="Lucida Console"/>
            <family val="3"/>
          </rPr>
          <t>_x000D_
15051</t>
        </r>
      </text>
    </comment>
    <comment ref="B117" authorId="0" shapeId="0" xr:uid="{9EF08B86-6C47-4920-9CD4-6CE1428F61BF}">
      <text>
        <r>
          <rPr>
            <sz val="10"/>
            <color indexed="81"/>
            <rFont val="Lucida Console"/>
            <family val="3"/>
          </rPr>
          <t>DESCRIÇÃO DETALHADA_x000D_
RALO SIFONADO EM PVC DE 100 X 40 MM (1 1/2")</t>
        </r>
      </text>
    </comment>
    <comment ref="G117" authorId="0" shapeId="0" xr:uid="{1A766340-2ECA-473C-8E35-101F93655AD3}">
      <text>
        <r>
          <rPr>
            <sz val="10"/>
            <color indexed="81"/>
            <rFont val="Lucida Console"/>
            <family val="3"/>
          </rPr>
          <t>_x000D_
Últ estimativa : 100_x000D_
Enviada em     : 17.12.2020_x000D_
Ata - Venc     : 101/20 - 27.04.2021</t>
        </r>
      </text>
    </comment>
    <comment ref="O117" authorId="0" shapeId="0" xr:uid="{89CED281-9F83-461B-9CF4-E05EB6EB6318}">
      <text>
        <r>
          <rPr>
            <sz val="10"/>
            <color indexed="81"/>
            <rFont val="Lucida Console"/>
            <family val="3"/>
          </rPr>
          <t>_x000D_
Pertencia a ATA nº 101/20_x000D_
Estimativa de Renovação enviada em 17.12.2020 - Qtd 100_x000D_
PE  16/20 lote _x000D_
18.05.20 = Processo conferido, finalizado.</t>
        </r>
      </text>
    </comment>
    <comment ref="W117" authorId="0" shapeId="0" xr:uid="{4B05F97A-D784-4142-858F-158391216BAC}">
      <text>
        <r>
          <rPr>
            <sz val="10"/>
            <color indexed="81"/>
            <rFont val="Lucida Console"/>
            <family val="3"/>
          </rPr>
          <t>_x000D_
DM-Hidráulica</t>
        </r>
      </text>
    </comment>
    <comment ref="X117" authorId="0" shapeId="0" xr:uid="{22D76EEA-B63A-4F32-BEC2-B158A00B2A51}">
      <text>
        <r>
          <rPr>
            <sz val="10"/>
            <color indexed="81"/>
            <rFont val="Lucida Console"/>
            <family val="3"/>
          </rPr>
          <t>_x000D_
MATERIAL HIDRAULICO, CANOS, TUBOS, MANGUEIRAS, CONEXOES E ACESS.</t>
        </r>
      </text>
    </comment>
    <comment ref="Y117" authorId="0" shapeId="0" xr:uid="{84720DB6-AC84-4C46-BC6A-8EC19C5FE29D}">
      <text>
        <r>
          <rPr>
            <sz val="10"/>
            <color indexed="81"/>
            <rFont val="Lucida Console"/>
            <family val="3"/>
          </rPr>
          <t>_x000D_
RALOS SIFOES E CAIXAS</t>
        </r>
      </text>
    </comment>
    <comment ref="AW117" authorId="0" shapeId="0" xr:uid="{EE6628F3-303E-4385-B840-C79543423C8E}">
      <text>
        <r>
          <rPr>
            <sz val="10"/>
            <color indexed="81"/>
            <rFont val="Lucida Console"/>
            <family val="3"/>
          </rPr>
          <t>Tempo de Estoque (Meses)_x000D_
_x000D_
47,0</t>
        </r>
      </text>
    </comment>
    <comment ref="A118" authorId="0" shapeId="0" xr:uid="{FDED43A9-C94D-44B5-8A94-32963CD86663}">
      <text>
        <r>
          <rPr>
            <sz val="10"/>
            <color indexed="81"/>
            <rFont val="Lucida Console"/>
            <family val="3"/>
          </rPr>
          <t>_x000D_
15066</t>
        </r>
      </text>
    </comment>
    <comment ref="B118" authorId="0" shapeId="0" xr:uid="{F01F4C72-A507-437D-8203-CAB1E0E073E8}">
      <text>
        <r>
          <rPr>
            <sz val="10"/>
            <color indexed="81"/>
            <rFont val="Lucida Console"/>
            <family val="3"/>
          </rPr>
          <t>DESCRIÇÃO DETALHADA_x000D_
REPARO P/ VALVULA DE DESCARGA 1 1/2" (MARCA DOCOL)</t>
        </r>
      </text>
    </comment>
    <comment ref="G118" authorId="0" shapeId="0" xr:uid="{B7F08B7C-2B0A-4677-BE94-95897DB7FAA0}">
      <text>
        <r>
          <rPr>
            <sz val="10"/>
            <color indexed="81"/>
            <rFont val="Lucida Console"/>
            <family val="3"/>
          </rPr>
          <t>_x000D_
Últ estimativa : 150_x000D_
Enviada em     : 24.11.2020_x000D_
Ata - Venc     : 87/20 - 31.03.2021</t>
        </r>
      </text>
    </comment>
    <comment ref="O118" authorId="0" shapeId="0" xr:uid="{799A30F5-09CF-47AC-BFA0-AAEF2982887E}">
      <text>
        <r>
          <rPr>
            <sz val="10"/>
            <color indexed="81"/>
            <rFont val="Lucida Console"/>
            <family val="3"/>
          </rPr>
          <t>_x000D_
Pertencia a ATA nº 87/20_x000D_
Estimativa de Renovação enviada em 24.11.2020 - Qtd 150_x000D_
PE  10/20 lote 10_x000D_
30.04.20 = Processo conferido, finalizado.</t>
        </r>
      </text>
    </comment>
    <comment ref="W118" authorId="0" shapeId="0" xr:uid="{4DB51CDF-5E56-43C1-A87E-C5A5FD84F669}">
      <text>
        <r>
          <rPr>
            <sz val="10"/>
            <color indexed="81"/>
            <rFont val="Lucida Console"/>
            <family val="3"/>
          </rPr>
          <t>_x000D_
DM-Hidráulica</t>
        </r>
      </text>
    </comment>
    <comment ref="X118" authorId="0" shapeId="0" xr:uid="{7809ACD9-6F68-480F-B90B-A9BD57F254C7}">
      <text>
        <r>
          <rPr>
            <sz val="10"/>
            <color indexed="81"/>
            <rFont val="Lucida Console"/>
            <family val="3"/>
          </rPr>
          <t>_x000D_
MATERIAL HIDRAULICO, CANOS, TUBOS, MANGUEIRAS, CONEXOES E ACESS.</t>
        </r>
      </text>
    </comment>
    <comment ref="Y118" authorId="0" shapeId="0" xr:uid="{1668AB03-889D-4BE3-8AC3-EACC5A860C8D}">
      <text>
        <r>
          <rPr>
            <sz val="10"/>
            <color indexed="81"/>
            <rFont val="Lucida Console"/>
            <family val="3"/>
          </rPr>
          <t>_x000D_
REGISTROS VALVULAS E BOIAS</t>
        </r>
      </text>
    </comment>
    <comment ref="AW118" authorId="0" shapeId="0" xr:uid="{DB5EDF4A-ED8D-4859-A59E-7F2F778368DF}">
      <text>
        <r>
          <rPr>
            <sz val="10"/>
            <color indexed="81"/>
            <rFont val="Lucida Console"/>
            <family val="3"/>
          </rPr>
          <t>Tempo de Estoque (Meses)_x000D_
_x000D_
129,0</t>
        </r>
      </text>
    </comment>
    <comment ref="A119" authorId="0" shapeId="0" xr:uid="{2A924766-FE5B-4B7F-BA1B-9A5620B958B5}">
      <text>
        <r>
          <rPr>
            <sz val="10"/>
            <color indexed="81"/>
            <rFont val="Lucida Console"/>
            <family val="3"/>
          </rPr>
          <t>_x000D_
15085</t>
        </r>
      </text>
    </comment>
    <comment ref="B119" authorId="0" shapeId="0" xr:uid="{10BE1CFD-5EF6-41E9-B669-1DCE3B6DEA7B}">
      <text>
        <r>
          <rPr>
            <sz val="10"/>
            <color indexed="81"/>
            <rFont val="Lucida Console"/>
            <family val="3"/>
          </rPr>
          <t>DESCRIÇÃO DETALHADA_x000D_
PINO P/ TORNEIRA - 1/2" - VEDANTE</t>
        </r>
      </text>
    </comment>
    <comment ref="G119" authorId="0" shapeId="0" xr:uid="{20D1B629-ED05-4B55-B125-B8082519359E}">
      <text>
        <r>
          <rPr>
            <sz val="10"/>
            <color indexed="81"/>
            <rFont val="Lucida Console"/>
            <family val="3"/>
          </rPr>
          <t>_x000D_
Últ estimativa : 0_x000D_
Enviada em     : 17.12.2020_x000D_
Ata - Venc     : 161/21 - 06.07.2022</t>
        </r>
      </text>
    </comment>
    <comment ref="O119" authorId="0" shapeId="0" xr:uid="{B3102E90-922A-4E26-9513-2C08DA5A2831}">
      <text>
        <r>
          <rPr>
            <sz val="10"/>
            <color indexed="81"/>
            <rFont val="Lucida Console"/>
            <family val="3"/>
          </rPr>
          <t>_x000D_
Pertencia a ATA nº 161/21_x000D_
Estimativa de Renovação enviada em 17.12.2020 - Qtd _x000D_
PE  88/21 lote _x000D_
01.06.21 = Processo finalizado. Ata 161/21</t>
        </r>
      </text>
    </comment>
    <comment ref="W119" authorId="0" shapeId="0" xr:uid="{CF8E1DC4-F16B-426E-8E4F-C8A4956F412D}">
      <text>
        <r>
          <rPr>
            <sz val="10"/>
            <color indexed="81"/>
            <rFont val="Lucida Console"/>
            <family val="3"/>
          </rPr>
          <t>_x000D_
DM-Hidráulica</t>
        </r>
      </text>
    </comment>
    <comment ref="X119" authorId="0" shapeId="0" xr:uid="{901DB082-69AF-49D3-80EF-5FE157B132F4}">
      <text>
        <r>
          <rPr>
            <sz val="10"/>
            <color indexed="81"/>
            <rFont val="Lucida Console"/>
            <family val="3"/>
          </rPr>
          <t>_x000D_
MATERIAL HIDRAULICO, CANOS, TUBOS, MANGUEIRAS, CONEXOES E ACESS.</t>
        </r>
      </text>
    </comment>
    <comment ref="Y119" authorId="0" shapeId="0" xr:uid="{814C9020-E5B1-4303-88CA-FB5643A770DC}">
      <text>
        <r>
          <rPr>
            <sz val="10"/>
            <color indexed="81"/>
            <rFont val="Lucida Console"/>
            <family val="3"/>
          </rPr>
          <t>_x000D_
REGISTROS VALVULAS E BOIAS</t>
        </r>
      </text>
    </comment>
    <comment ref="AW119" authorId="0" shapeId="0" xr:uid="{FD6848A3-148B-4399-A012-72946F2AA28E}">
      <text>
        <r>
          <rPr>
            <sz val="10"/>
            <color indexed="81"/>
            <rFont val="Lucida Console"/>
            <family val="3"/>
          </rPr>
          <t>Tempo de Estoque (Meses)_x000D_
_x000D_
529,0</t>
        </r>
      </text>
    </comment>
    <comment ref="A120" authorId="0" shapeId="0" xr:uid="{00408BC2-7155-41C9-9580-7E866EA930F5}">
      <text>
        <r>
          <rPr>
            <sz val="10"/>
            <color indexed="81"/>
            <rFont val="Lucida Console"/>
            <family val="3"/>
          </rPr>
          <t>_x000D_
15167</t>
        </r>
      </text>
    </comment>
    <comment ref="B120" authorId="0" shapeId="0" xr:uid="{AE09DC1F-8C74-4110-9110-B4E6599089D6}">
      <text>
        <r>
          <rPr>
            <sz val="10"/>
            <color indexed="81"/>
            <rFont val="Lucida Console"/>
            <family val="3"/>
          </rPr>
          <t>DESCRIÇÃO DETALHADA_x000D_
LUMINARIA FECHADA TIPO CALHA P/ LAMPADA FLUORESCENTE 2 X 40W</t>
        </r>
      </text>
    </comment>
    <comment ref="G120" authorId="0" shapeId="0" xr:uid="{77B03CF2-46D9-4264-A935-9749FA4A42AD}">
      <text>
        <r>
          <rPr>
            <sz val="10"/>
            <color indexed="81"/>
            <rFont val="Lucida Console"/>
            <family val="3"/>
          </rPr>
          <t>_x000D_
Últ estimativa : 500_x000D_
Enviada em     : 23.09.2020_x000D_
Ata - Venc     : 17/20 - 29.01.2021</t>
        </r>
      </text>
    </comment>
    <comment ref="O120" authorId="0" shapeId="0" xr:uid="{DF8B036E-3B56-422C-8B82-4E2B5BDE977E}">
      <text>
        <r>
          <rPr>
            <sz val="10"/>
            <color indexed="81"/>
            <rFont val="Lucida Console"/>
            <family val="3"/>
          </rPr>
          <t>_x000D_
Pertencia a ATA nº 17/20_x000D_
Estimativa de Renovação enviada em 23.09.2020 - Qtd 500_x000D_
PP 241/19 lote _x000D_
21.02.20 = Processo conferido, finalizado.</t>
        </r>
      </text>
    </comment>
    <comment ref="W120" authorId="0" shapeId="0" xr:uid="{4472F3EB-913C-471F-A9DD-A4F10A67F2B0}">
      <text>
        <r>
          <rPr>
            <sz val="10"/>
            <color indexed="81"/>
            <rFont val="Lucida Console"/>
            <family val="3"/>
          </rPr>
          <t>_x000D_
DM-Elétrica</t>
        </r>
      </text>
    </comment>
    <comment ref="X120" authorId="0" shapeId="0" xr:uid="{BA015C8E-4265-41AF-9103-8497C73AC7FA}">
      <text>
        <r>
          <rPr>
            <sz val="10"/>
            <color indexed="81"/>
            <rFont val="Lucida Console"/>
            <family val="3"/>
          </rPr>
          <t>_x000D_
EQUIP. MAT. P/ GERACAO, TRANSM. DISTR. RETIF...</t>
        </r>
      </text>
    </comment>
    <comment ref="Y120" authorId="0" shapeId="0" xr:uid="{F991312E-43CB-4441-A79B-A25C739D00EA}">
      <text>
        <r>
          <rPr>
            <sz val="10"/>
            <color indexed="81"/>
            <rFont val="Lucida Console"/>
            <family val="3"/>
          </rPr>
          <t>_x000D_
LUMINARIAS E PROJETORES COM EQUIPAMENTO</t>
        </r>
      </text>
    </comment>
    <comment ref="AW120" authorId="0" shapeId="0" xr:uid="{97374166-7C9D-41BD-BD27-A59C90C6ED96}">
      <text>
        <r>
          <rPr>
            <sz val="10"/>
            <color indexed="81"/>
            <rFont val="Lucida Console"/>
            <family val="3"/>
          </rPr>
          <t>Tempo de Estoque (Meses)_x000D_
_x000D_
1.390,0</t>
        </r>
      </text>
    </comment>
    <comment ref="A121" authorId="0" shapeId="0" xr:uid="{3A5EB996-F085-4A93-8D10-479458383BD4}">
      <text>
        <r>
          <rPr>
            <sz val="10"/>
            <color indexed="81"/>
            <rFont val="Lucida Console"/>
            <family val="3"/>
          </rPr>
          <t>_x000D_
15267</t>
        </r>
      </text>
    </comment>
    <comment ref="B121" authorId="0" shapeId="0" xr:uid="{BC961ABA-4029-4F27-BE53-C1E7F956E8DB}">
      <text>
        <r>
          <rPr>
            <sz val="10"/>
            <color indexed="81"/>
            <rFont val="Lucida Console"/>
            <family val="3"/>
          </rPr>
          <t>DESCRIÇÃO DETALHADA_x000D_
CONECTOR TIPO SPLIT BOLT-SIMPLES/SIMPLES P/ 2 CABOS DE COBRE DE 10MM2</t>
        </r>
      </text>
    </comment>
    <comment ref="G121" authorId="0" shapeId="0" xr:uid="{1AE64739-C8FB-401C-A68A-2931CC09169B}">
      <text>
        <r>
          <rPr>
            <sz val="10"/>
            <color indexed="81"/>
            <rFont val="Lucida Console"/>
            <family val="3"/>
          </rPr>
          <t>_x000D_
Últ estimativa : 0_x000D_
Enviada em     : 23.09.2020_x000D_
Ata - Venc     : 58/21 - 02.03.2022</t>
        </r>
      </text>
    </comment>
    <comment ref="O121" authorId="0" shapeId="0" xr:uid="{FAC4BFF4-7B8D-4A86-A48D-4EDA1965561E}">
      <text>
        <r>
          <rPr>
            <sz val="10"/>
            <color indexed="81"/>
            <rFont val="Lucida Console"/>
            <family val="3"/>
          </rPr>
          <t>_x000D_
Pertencia a ATA nº 58/21_x000D_
Estimativa de Renovação enviada em 23.09.2020 - Qtd _x000D_
PE   5/21 lote _x000D_
02.02.21 = Finalizado</t>
        </r>
      </text>
    </comment>
    <comment ref="W121" authorId="0" shapeId="0" xr:uid="{16447850-21BA-4431-831D-12B3CDE2C3F1}">
      <text>
        <r>
          <rPr>
            <sz val="10"/>
            <color indexed="81"/>
            <rFont val="Lucida Console"/>
            <family val="3"/>
          </rPr>
          <t>_x000D_
DM-Elétrica</t>
        </r>
      </text>
    </comment>
    <comment ref="X121" authorId="0" shapeId="0" xr:uid="{A073D7FE-8B5A-44A7-9960-575FE75BD447}">
      <text>
        <r>
          <rPr>
            <sz val="10"/>
            <color indexed="81"/>
            <rFont val="Lucida Console"/>
            <family val="3"/>
          </rPr>
          <t>_x000D_
EQUIP. MAT. P/ GERACAO, TRANSM. DISTR. RETIF...</t>
        </r>
      </text>
    </comment>
    <comment ref="Y121" authorId="0" shapeId="0" xr:uid="{45C6EC28-17D6-4FE1-82F7-EB5EFD1C669F}">
      <text>
        <r>
          <rPr>
            <sz val="10"/>
            <color indexed="81"/>
            <rFont val="Lucida Console"/>
            <family val="3"/>
          </rPr>
          <t>_x000D_
CONECTORES</t>
        </r>
      </text>
    </comment>
    <comment ref="AW121" authorId="0" shapeId="0" xr:uid="{0A8D0ED0-6453-450B-958B-DB6D229ADF7F}">
      <text>
        <r>
          <rPr>
            <sz val="10"/>
            <color indexed="81"/>
            <rFont val="Lucida Console"/>
            <family val="3"/>
          </rPr>
          <t>Tempo de Estoque (Meses)_x000D_
_x000D_
43,0</t>
        </r>
      </text>
    </comment>
    <comment ref="A122" authorId="0" shapeId="0" xr:uid="{A4EAF633-CB78-455C-B65C-6B1A59817673}">
      <text>
        <r>
          <rPr>
            <sz val="10"/>
            <color indexed="81"/>
            <rFont val="Lucida Console"/>
            <family val="3"/>
          </rPr>
          <t>_x000D_
15271</t>
        </r>
      </text>
    </comment>
    <comment ref="B122" authorId="0" shapeId="0" xr:uid="{B0593EFD-1271-401D-BA03-49CF46F5EEE7}">
      <text>
        <r>
          <rPr>
            <sz val="10"/>
            <color indexed="81"/>
            <rFont val="Lucida Console"/>
            <family val="3"/>
          </rPr>
          <t>DESCRIÇÃO DETALHADA_x000D_
CONECTOR A PRESSAO TIPO SPLIT BOLT-SIMPLES/SIMPLES P/ 2CABOS DE COBRE DE 150MM2</t>
        </r>
      </text>
    </comment>
    <comment ref="G122" authorId="0" shapeId="0" xr:uid="{02D5C3DB-9647-4220-8896-7B011BF25B63}">
      <text>
        <r>
          <rPr>
            <sz val="10"/>
            <color indexed="81"/>
            <rFont val="Lucida Console"/>
            <family val="3"/>
          </rPr>
          <t>_x000D_
Últ estimativa : 60_x000D_
Enviada em     : 30.11.2017_x000D_
Ata - Venc     : 10/17 - 06.02.2018</t>
        </r>
      </text>
    </comment>
    <comment ref="O122" authorId="0" shapeId="0" xr:uid="{C5FBAC22-9C43-4DE0-87EE-85C92C7D548C}">
      <text>
        <r>
          <rPr>
            <sz val="10"/>
            <color indexed="81"/>
            <rFont val="Lucida Console"/>
            <family val="3"/>
          </rPr>
          <t>_x000D_
Pertencia a ATA nº 10/17_x000D_
Estimativa de Renovação enviada em 30.11.2017 - Qtd 60_x000D_
PP  11/18 lote 10_x000D_
09.04.18 = Processo finalizado. Ata 78/18.</t>
        </r>
      </text>
    </comment>
    <comment ref="W122" authorId="0" shapeId="0" xr:uid="{CE24902B-FB1A-43B1-B1AB-0C2F94462925}">
      <text>
        <r>
          <rPr>
            <sz val="10"/>
            <color indexed="81"/>
            <rFont val="Lucida Console"/>
            <family val="3"/>
          </rPr>
          <t>_x000D_
DM-Elétrica</t>
        </r>
      </text>
    </comment>
    <comment ref="X122" authorId="0" shapeId="0" xr:uid="{B6F1039E-FD47-4696-B4B8-FB3B6A430535}">
      <text>
        <r>
          <rPr>
            <sz val="10"/>
            <color indexed="81"/>
            <rFont val="Lucida Console"/>
            <family val="3"/>
          </rPr>
          <t>_x000D_
EQUIP. MAT. P/ GERACAO, TRANSM. DISTR. RETIF...</t>
        </r>
      </text>
    </comment>
    <comment ref="Y122" authorId="0" shapeId="0" xr:uid="{9F7A6C41-1BBF-485B-B8FC-561B4E45B462}">
      <text>
        <r>
          <rPr>
            <sz val="10"/>
            <color indexed="81"/>
            <rFont val="Lucida Console"/>
            <family val="3"/>
          </rPr>
          <t>_x000D_
CONECTORES</t>
        </r>
      </text>
    </comment>
    <comment ref="AW122" authorId="0" shapeId="0" xr:uid="{2486E381-DDAD-45B4-A574-9DA76CE02716}">
      <text>
        <r>
          <rPr>
            <sz val="10"/>
            <color indexed="81"/>
            <rFont val="Lucida Console"/>
            <family val="3"/>
          </rPr>
          <t>Tempo de Estoque (Meses)_x000D_
_x000D_
263,0</t>
        </r>
      </text>
    </comment>
    <comment ref="A123" authorId="0" shapeId="0" xr:uid="{90C655AD-ED99-4B16-A595-E4213C2575B0}">
      <text>
        <r>
          <rPr>
            <sz val="10"/>
            <color indexed="81"/>
            <rFont val="Lucida Console"/>
            <family val="3"/>
          </rPr>
          <t>_x000D_
15272</t>
        </r>
      </text>
    </comment>
    <comment ref="B123" authorId="0" shapeId="0" xr:uid="{6D261F6B-99E8-4B7E-B0C9-167430B0B4B5}">
      <text>
        <r>
          <rPr>
            <sz val="10"/>
            <color indexed="81"/>
            <rFont val="Lucida Console"/>
            <family val="3"/>
          </rPr>
          <t>DESCRIÇÃO DETALHADA_x000D_
CONECTOR TIPO SPLIT BOLT-SIMPLES/SIMPLES P/ 2 CABOS DE COBRE DE 16MM2</t>
        </r>
      </text>
    </comment>
    <comment ref="W123" authorId="0" shapeId="0" xr:uid="{602F3582-E35A-40FD-B916-88A7B4B01478}">
      <text>
        <r>
          <rPr>
            <sz val="10"/>
            <color indexed="81"/>
            <rFont val="Lucida Console"/>
            <family val="3"/>
          </rPr>
          <t>_x000D_
DM-Elétrica</t>
        </r>
      </text>
    </comment>
    <comment ref="X123" authorId="0" shapeId="0" xr:uid="{88196414-3A28-4ABA-AA1D-4EDB8016B4AD}">
      <text>
        <r>
          <rPr>
            <sz val="10"/>
            <color indexed="81"/>
            <rFont val="Lucida Console"/>
            <family val="3"/>
          </rPr>
          <t>_x000D_
EQUIP. MAT. P/ GERACAO, TRANSM. DISTR. RETIF...</t>
        </r>
      </text>
    </comment>
    <comment ref="Y123" authorId="0" shapeId="0" xr:uid="{D7F6FDDE-12BD-4F8A-A307-9EEB16559D7C}">
      <text>
        <r>
          <rPr>
            <sz val="10"/>
            <color indexed="81"/>
            <rFont val="Lucida Console"/>
            <family val="3"/>
          </rPr>
          <t>_x000D_
CONECTORES</t>
        </r>
      </text>
    </comment>
    <comment ref="AW123" authorId="0" shapeId="0" xr:uid="{8A0F616F-53C5-4529-BFDF-C3DCAD8DFDB4}">
      <text>
        <r>
          <rPr>
            <sz val="10"/>
            <color indexed="81"/>
            <rFont val="Lucida Console"/>
            <family val="3"/>
          </rPr>
          <t>Tempo de Estoque (Meses)_x000D_
_x000D_
100,0</t>
        </r>
      </text>
    </comment>
    <comment ref="A124" authorId="0" shapeId="0" xr:uid="{325A738F-0533-4EED-B0A6-C4C107A3C15A}">
      <text>
        <r>
          <rPr>
            <sz val="10"/>
            <color indexed="81"/>
            <rFont val="Lucida Console"/>
            <family val="3"/>
          </rPr>
          <t>_x000D_
15299</t>
        </r>
      </text>
    </comment>
    <comment ref="B124" authorId="0" shapeId="0" xr:uid="{F98379A6-8A89-481A-B07D-071EA8AD57A9}">
      <text>
        <r>
          <rPr>
            <sz val="10"/>
            <color indexed="81"/>
            <rFont val="Lucida Console"/>
            <family val="3"/>
          </rPr>
          <t>DESCRIÇÃO DETALHADA_x000D_
INTERRUPTOR 10A X 250V INTERNO C/PLACA-  01 TECLA</t>
        </r>
      </text>
    </comment>
    <comment ref="G124" authorId="0" shapeId="0" xr:uid="{864A7F30-60FF-4BFC-82E2-5720AD6DEF01}">
      <text>
        <r>
          <rPr>
            <sz val="10"/>
            <color indexed="81"/>
            <rFont val="Lucida Console"/>
            <family val="3"/>
          </rPr>
          <t>_x000D_
Últ estimativa : 650_x000D_
Enviada em     : 17.01.2020_x000D_
Ata - Venc     : 126/19 - 06.05.2020</t>
        </r>
      </text>
    </comment>
    <comment ref="O124" authorId="0" shapeId="0" xr:uid="{CCD956E2-751E-416E-B61B-E7F237B32B1C}">
      <text>
        <r>
          <rPr>
            <sz val="10"/>
            <color indexed="81"/>
            <rFont val="Lucida Console"/>
            <family val="3"/>
          </rPr>
          <t>_x000D_
Pertencia a ATA nº 126/19_x000D_
Estimativa de Renovação enviada em 17.01.2020 - Qtd 650_x000D_
PE 153/20 lote 1 (Impróspero)_x000D_
16.09.20 = Finalizado</t>
        </r>
      </text>
    </comment>
    <comment ref="W124" authorId="0" shapeId="0" xr:uid="{69C5CF0E-3408-4352-A957-76A76F39E460}">
      <text>
        <r>
          <rPr>
            <sz val="10"/>
            <color indexed="81"/>
            <rFont val="Lucida Console"/>
            <family val="3"/>
          </rPr>
          <t>_x000D_
DM-Elétrica</t>
        </r>
      </text>
    </comment>
    <comment ref="X124" authorId="0" shapeId="0" xr:uid="{CB0888B8-D31A-4291-9368-85C42B156B7C}">
      <text>
        <r>
          <rPr>
            <sz val="10"/>
            <color indexed="81"/>
            <rFont val="Lucida Console"/>
            <family val="3"/>
          </rPr>
          <t>_x000D_
EQUIP. MAT. P/ GERACAO, TRANSM. DISTR. RETIF...</t>
        </r>
      </text>
    </comment>
    <comment ref="Y124" authorId="0" shapeId="0" xr:uid="{D4B6A2CE-8D1D-49D6-A29C-B923DCF36DB8}">
      <text>
        <r>
          <rPr>
            <sz val="10"/>
            <color indexed="81"/>
            <rFont val="Lucida Console"/>
            <family val="3"/>
          </rPr>
          <t>_x000D_
INTERRUPTORES DE USO DOMESTICO E INDUSTRIAL</t>
        </r>
      </text>
    </comment>
    <comment ref="AW124" authorId="0" shapeId="0" xr:uid="{3C4ABFD3-58D6-416A-95A9-2D0A9DB7D01D}">
      <text>
        <r>
          <rPr>
            <sz val="10"/>
            <color indexed="81"/>
            <rFont val="Lucida Console"/>
            <family val="3"/>
          </rPr>
          <t>Tempo de Estoque (Meses)_x000D_
_x000D_
100,0</t>
        </r>
      </text>
    </comment>
    <comment ref="A125" authorId="0" shapeId="0" xr:uid="{B3E5961B-BF23-453B-8224-02DE1A4128D2}">
      <text>
        <r>
          <rPr>
            <sz val="10"/>
            <color indexed="81"/>
            <rFont val="Lucida Console"/>
            <family val="3"/>
          </rPr>
          <t>_x000D_
15436</t>
        </r>
      </text>
    </comment>
    <comment ref="B125" authorId="0" shapeId="0" xr:uid="{5526EEDC-75F1-41CF-A142-32BD4285E8AD}">
      <text>
        <r>
          <rPr>
            <sz val="10"/>
            <color indexed="81"/>
            <rFont val="Lucida Console"/>
            <family val="3"/>
          </rPr>
          <t>DESCRIÇÃO DETALHADA_x000D_
FECHADURA DE EMBUTIR C/ TAMBOR - EXTERNA</t>
        </r>
      </text>
    </comment>
    <comment ref="G125" authorId="0" shapeId="0" xr:uid="{F9AF9DBA-CDC7-4CC3-8C27-7234180B575D}">
      <text>
        <r>
          <rPr>
            <sz val="10"/>
            <color indexed="81"/>
            <rFont val="Lucida Console"/>
            <family val="3"/>
          </rPr>
          <t>_x000D_
Últ estimativa : 300_x000D_
Enviada em     : 28.01.2021_x000D_
Ata - Venc     : 121/20 - 31.05.2021</t>
        </r>
      </text>
    </comment>
    <comment ref="O125" authorId="0" shapeId="0" xr:uid="{2784C7D4-FF2D-4502-BDF3-F955D8DB150A}">
      <text>
        <r>
          <rPr>
            <sz val="10"/>
            <color indexed="81"/>
            <rFont val="Lucida Console"/>
            <family val="3"/>
          </rPr>
          <t>_x000D_
Pertencia a ATA nº 121/20_x000D_
Estimativa de Renovação enviada em 28.01.2021 - Qtd 300_x000D_
PE  32/20 lote _x000D_
05.06.20 = Finalizar - Contrato assinado</t>
        </r>
      </text>
    </comment>
    <comment ref="W125" authorId="0" shapeId="0" xr:uid="{BC8AF915-9A3C-48E7-B967-05A8C59C89E2}">
      <text>
        <r>
          <rPr>
            <sz val="10"/>
            <color indexed="81"/>
            <rFont val="Lucida Console"/>
            <family val="3"/>
          </rPr>
          <t>_x000D_
DM-Construção</t>
        </r>
      </text>
    </comment>
    <comment ref="X125" authorId="0" shapeId="0" xr:uid="{6F2FE6C7-C4F0-4155-A279-E470D51AB731}">
      <text>
        <r>
          <rPr>
            <sz val="10"/>
            <color indexed="81"/>
            <rFont val="Lucida Console"/>
            <family val="3"/>
          </rPr>
          <t>_x000D_
MAT.E EQUIP. P/ CONSTR.CIVIL E CONSERV. DE VIAS PUBL.</t>
        </r>
      </text>
    </comment>
    <comment ref="Y125" authorId="0" shapeId="0" xr:uid="{451A856F-CC2B-4F3B-9687-A5D7DF885157}">
      <text>
        <r>
          <rPr>
            <sz val="10"/>
            <color indexed="81"/>
            <rFont val="Lucida Console"/>
            <family val="3"/>
          </rPr>
          <t>_x000D_
FECHADURAS INTERNAS E EXTERNAS</t>
        </r>
      </text>
    </comment>
    <comment ref="AW125" authorId="0" shapeId="0" xr:uid="{665F11A8-6385-4614-AC7A-66C6E659F225}">
      <text>
        <r>
          <rPr>
            <sz val="10"/>
            <color indexed="81"/>
            <rFont val="Lucida Console"/>
            <family val="3"/>
          </rPr>
          <t>Tempo de Estoque (Meses)_x000D_
_x000D_
497,0</t>
        </r>
      </text>
    </comment>
    <comment ref="A126" authorId="0" shapeId="0" xr:uid="{460CE679-E977-4971-ACD2-BD5392205D66}">
      <text>
        <r>
          <rPr>
            <sz val="10"/>
            <color indexed="81"/>
            <rFont val="Lucida Console"/>
            <family val="3"/>
          </rPr>
          <t>_x000D_
15464</t>
        </r>
      </text>
    </comment>
    <comment ref="B126" authorId="0" shapeId="0" xr:uid="{EEDD3B03-5B46-4C17-9C04-E5EB0A2C4E17}">
      <text>
        <r>
          <rPr>
            <sz val="10"/>
            <color indexed="81"/>
            <rFont val="Lucida Console"/>
            <family val="3"/>
          </rPr>
          <t>DESCRIÇÃO DETALHADA_x000D_
CONECTOR A PRESSAO TIPO SPLIT BOLT-SIMPLES/SIMPLES P/ 2CABOS DE COBRE DE 185MM2</t>
        </r>
      </text>
    </comment>
    <comment ref="G126" authorId="0" shapeId="0" xr:uid="{63220B3E-EBFB-4BE6-894B-C09849ED0534}">
      <text>
        <r>
          <rPr>
            <sz val="10"/>
            <color indexed="81"/>
            <rFont val="Lucida Console"/>
            <family val="3"/>
          </rPr>
          <t>_x000D_
Últ estimativa : 0_x000D_
Enviada em     : 30.11.2017_x000D_
Ata - Venc     : 10/17 - 06.02.2018</t>
        </r>
      </text>
    </comment>
    <comment ref="O126" authorId="0" shapeId="0" xr:uid="{C4F85499-4CAD-4F3D-B589-7DF6CD228896}">
      <text>
        <r>
          <rPr>
            <sz val="10"/>
            <color indexed="81"/>
            <rFont val="Lucida Console"/>
            <family val="3"/>
          </rPr>
          <t>_x000D_
Pertencia a ATA nº 10/17_x000D_
Estimativa de Renovação enviada em 30.11.2017 - Qtd _x000D_
PP  11/18 lote _x000D_
09.04.18 = Processo finalizado. Ata 78/18.</t>
        </r>
      </text>
    </comment>
    <comment ref="W126" authorId="0" shapeId="0" xr:uid="{01B3CFDB-6163-4C4B-A4D0-7A93FDB01EAF}">
      <text>
        <r>
          <rPr>
            <sz val="10"/>
            <color indexed="81"/>
            <rFont val="Lucida Console"/>
            <family val="3"/>
          </rPr>
          <t>_x000D_
DM-Elétrica</t>
        </r>
      </text>
    </comment>
    <comment ref="X126" authorId="0" shapeId="0" xr:uid="{24D904FF-218E-4B71-9C2F-B7179D465056}">
      <text>
        <r>
          <rPr>
            <sz val="10"/>
            <color indexed="81"/>
            <rFont val="Lucida Console"/>
            <family val="3"/>
          </rPr>
          <t>_x000D_
EQUIP. MAT. P/ GERACAO, TRANSM. DISTR. RETIF...</t>
        </r>
      </text>
    </comment>
    <comment ref="Y126" authorId="0" shapeId="0" xr:uid="{AFE6DC6F-42BF-448B-9212-37800E35A31B}">
      <text>
        <r>
          <rPr>
            <sz val="10"/>
            <color indexed="81"/>
            <rFont val="Lucida Console"/>
            <family val="3"/>
          </rPr>
          <t>_x000D_
CONECTORES</t>
        </r>
      </text>
    </comment>
    <comment ref="AW126" authorId="0" shapeId="0" xr:uid="{7CC0BE55-E3ED-44D1-A209-0E016EBFF794}">
      <text>
        <r>
          <rPr>
            <sz val="10"/>
            <color indexed="81"/>
            <rFont val="Lucida Console"/>
            <family val="3"/>
          </rPr>
          <t>Tempo de Estoque (Meses)_x000D_
_x000D_
185,0</t>
        </r>
      </text>
    </comment>
    <comment ref="A127" authorId="0" shapeId="0" xr:uid="{BE3D114F-97FF-4479-AE78-257B7AF10EB2}">
      <text>
        <r>
          <rPr>
            <sz val="10"/>
            <color indexed="81"/>
            <rFont val="Lucida Console"/>
            <family val="3"/>
          </rPr>
          <t>_x000D_
15465</t>
        </r>
      </text>
    </comment>
    <comment ref="B127" authorId="0" shapeId="0" xr:uid="{95E0AAE1-2BE0-4AA2-9683-3103A05132EA}">
      <text>
        <r>
          <rPr>
            <sz val="10"/>
            <color indexed="81"/>
            <rFont val="Lucida Console"/>
            <family val="3"/>
          </rPr>
          <t>DESCRIÇÃO DETALHADA_x000D_
CONECTOR TIPO SPLIT BOLT-SIMPLES/SIMPLES P/ 2 CABOS DE COBRE DE 240MM2</t>
        </r>
      </text>
    </comment>
    <comment ref="G127" authorId="0" shapeId="0" xr:uid="{E91D1C9B-7165-4D29-80D1-E85AE0CC3FAF}">
      <text>
        <r>
          <rPr>
            <sz val="10"/>
            <color indexed="81"/>
            <rFont val="Lucida Console"/>
            <family val="3"/>
          </rPr>
          <t>_x000D_
Últ estimativa : 60_x000D_
Enviada em     : 30.11.2017_x000D_
Ata - Venc     : 10/17 - 06.02.2018</t>
        </r>
      </text>
    </comment>
    <comment ref="O127" authorId="0" shapeId="0" xr:uid="{C2F94C91-E4D8-4A13-8F11-3BD9BCD6A7D6}">
      <text>
        <r>
          <rPr>
            <sz val="10"/>
            <color indexed="81"/>
            <rFont val="Lucida Console"/>
            <family val="3"/>
          </rPr>
          <t>_x000D_
Pertencia a ATA nº 10/17_x000D_
Estimativa de Renovação enviada em 30.11.2017 - Qtd 60_x000D_
PP  11/18 lote 14_x000D_
09.04.18 = Processo finalizado. Ata 78/18.</t>
        </r>
      </text>
    </comment>
    <comment ref="W127" authorId="0" shapeId="0" xr:uid="{36DA4083-B6A3-4933-97B1-F72E097325E8}">
      <text>
        <r>
          <rPr>
            <sz val="10"/>
            <color indexed="81"/>
            <rFont val="Lucida Console"/>
            <family val="3"/>
          </rPr>
          <t>_x000D_
DM-Elétrica</t>
        </r>
      </text>
    </comment>
    <comment ref="X127" authorId="0" shapeId="0" xr:uid="{4AC26DCB-BE96-4783-B880-D8F12857203F}">
      <text>
        <r>
          <rPr>
            <sz val="10"/>
            <color indexed="81"/>
            <rFont val="Lucida Console"/>
            <family val="3"/>
          </rPr>
          <t>_x000D_
EQUIP. MAT. P/ GERACAO, TRANSM. DISTR. RETIF...</t>
        </r>
      </text>
    </comment>
    <comment ref="Y127" authorId="0" shapeId="0" xr:uid="{4A4BDB83-718D-46A8-A9EA-4FBF7E987693}">
      <text>
        <r>
          <rPr>
            <sz val="10"/>
            <color indexed="81"/>
            <rFont val="Lucida Console"/>
            <family val="3"/>
          </rPr>
          <t>_x000D_
CONECTORES</t>
        </r>
      </text>
    </comment>
    <comment ref="AW127" authorId="0" shapeId="0" xr:uid="{44BD9027-3AC0-47FF-9D51-B9F94F9BB934}">
      <text>
        <r>
          <rPr>
            <sz val="10"/>
            <color indexed="81"/>
            <rFont val="Lucida Console"/>
            <family val="3"/>
          </rPr>
          <t>Tempo de Estoque (Meses)_x000D_
_x000D_
135,0</t>
        </r>
      </text>
    </comment>
    <comment ref="A128" authorId="0" shapeId="0" xr:uid="{DE9FF77D-90C7-4D9A-A044-53109A22E6F5}">
      <text>
        <r>
          <rPr>
            <sz val="10"/>
            <color indexed="81"/>
            <rFont val="Lucida Console"/>
            <family val="3"/>
          </rPr>
          <t>_x000D_
15466</t>
        </r>
      </text>
    </comment>
    <comment ref="B128" authorId="0" shapeId="0" xr:uid="{C15A8629-30FB-4F8E-9755-BD9AC65EE60D}">
      <text>
        <r>
          <rPr>
            <sz val="10"/>
            <color indexed="81"/>
            <rFont val="Lucida Console"/>
            <family val="3"/>
          </rPr>
          <t>DESCRIÇÃO DETALHADA_x000D_
CONECTOR TIPO SPLIT BOLT-SIMPLES/SIMPLES P/ 2 CABOS DE COBRE DE 25MM2</t>
        </r>
      </text>
    </comment>
    <comment ref="G128" authorId="0" shapeId="0" xr:uid="{2FD6FCAE-D7BA-4925-8D29-0D9E5F7AC0E9}">
      <text>
        <r>
          <rPr>
            <sz val="10"/>
            <color indexed="81"/>
            <rFont val="Lucida Console"/>
            <family val="3"/>
          </rPr>
          <t>_x000D_
Últ estimativa : 90_x000D_
Enviada em     : 30.11.2017_x000D_
Ata - Venc     : 10/17 - 06.02.2018</t>
        </r>
      </text>
    </comment>
    <comment ref="O128" authorId="0" shapeId="0" xr:uid="{BCAA5582-15EF-4AD1-A342-BDFBF489606B}">
      <text>
        <r>
          <rPr>
            <sz val="10"/>
            <color indexed="81"/>
            <rFont val="Lucida Console"/>
            <family val="3"/>
          </rPr>
          <t>_x000D_
Pertencia a ATA nº 10/17_x000D_
Estimativa de Renovação enviada em 30.11.2017 - Qtd 90_x000D_
PP  11/18 lote 12_x000D_
09.04.18 = Processo finalizado. Ata 78/18.</t>
        </r>
      </text>
    </comment>
    <comment ref="W128" authorId="0" shapeId="0" xr:uid="{06C57741-603E-44A4-A325-8874D56A7EFD}">
      <text>
        <r>
          <rPr>
            <sz val="10"/>
            <color indexed="81"/>
            <rFont val="Lucida Console"/>
            <family val="3"/>
          </rPr>
          <t>_x000D_
DM-Elétrica</t>
        </r>
      </text>
    </comment>
    <comment ref="X128" authorId="0" shapeId="0" xr:uid="{F3EE2AF9-1F69-4CBA-9F89-D2FBBBF45382}">
      <text>
        <r>
          <rPr>
            <sz val="10"/>
            <color indexed="81"/>
            <rFont val="Lucida Console"/>
            <family val="3"/>
          </rPr>
          <t>_x000D_
EQUIP. MAT. P/ GERACAO, TRANSM. DISTR. RETIF...</t>
        </r>
      </text>
    </comment>
    <comment ref="Y128" authorId="0" shapeId="0" xr:uid="{6E71B43F-933C-4DA5-BC86-0ABB35ED34ED}">
      <text>
        <r>
          <rPr>
            <sz val="10"/>
            <color indexed="81"/>
            <rFont val="Lucida Console"/>
            <family val="3"/>
          </rPr>
          <t>_x000D_
CONECTORES</t>
        </r>
      </text>
    </comment>
    <comment ref="AW128" authorId="0" shapeId="0" xr:uid="{C9247B5D-C86F-4DA2-AE2D-94F07F8A9B17}">
      <text>
        <r>
          <rPr>
            <sz val="10"/>
            <color indexed="81"/>
            <rFont val="Lucida Console"/>
            <family val="3"/>
          </rPr>
          <t>Tempo de Estoque (Meses)_x000D_
_x000D_
192,0</t>
        </r>
      </text>
    </comment>
    <comment ref="A129" authorId="0" shapeId="0" xr:uid="{E01F127D-C46E-4433-A20A-5A96BB79B896}">
      <text>
        <r>
          <rPr>
            <sz val="10"/>
            <color indexed="81"/>
            <rFont val="Lucida Console"/>
            <family val="3"/>
          </rPr>
          <t>_x000D_
15467</t>
        </r>
      </text>
    </comment>
    <comment ref="B129" authorId="0" shapeId="0" xr:uid="{D274FC6B-CAC3-4EC8-B479-2E4C4436881B}">
      <text>
        <r>
          <rPr>
            <sz val="10"/>
            <color indexed="81"/>
            <rFont val="Lucida Console"/>
            <family val="3"/>
          </rPr>
          <t>DESCRIÇÃO DETALHADA_x000D_
CONECTOR TIPO SPLIT BOLT-SIMPLES/SIMPLES P/ 2 CABOS DE COBRE DE 35MM2</t>
        </r>
      </text>
    </comment>
    <comment ref="G129" authorId="0" shapeId="0" xr:uid="{589FFFE1-D521-487A-8830-57C88229BA81}">
      <text>
        <r>
          <rPr>
            <sz val="10"/>
            <color indexed="81"/>
            <rFont val="Lucida Console"/>
            <family val="3"/>
          </rPr>
          <t>_x000D_
Últ estimativa : 200_x000D_
Enviada em     : 30.11.2017_x000D_
Ata - Venc     : 10/17 - 06.02.2018</t>
        </r>
      </text>
    </comment>
    <comment ref="O129" authorId="0" shapeId="0" xr:uid="{ED6B951D-DEF2-4EBB-975A-A4A42165B3A3}">
      <text>
        <r>
          <rPr>
            <sz val="10"/>
            <color indexed="81"/>
            <rFont val="Lucida Console"/>
            <family val="3"/>
          </rPr>
          <t>_x000D_
Pertencia a ATA nº 10/17_x000D_
Estimativa de Renovação enviada em 30.11.2017 - Qtd 200_x000D_
PP  11/18 lote 13_x000D_
09.04.18 = Processo finalizado. Ata 78/18.</t>
        </r>
      </text>
    </comment>
    <comment ref="W129" authorId="0" shapeId="0" xr:uid="{1E970280-3385-441E-9AA8-F4FC207063FF}">
      <text>
        <r>
          <rPr>
            <sz val="10"/>
            <color indexed="81"/>
            <rFont val="Lucida Console"/>
            <family val="3"/>
          </rPr>
          <t>_x000D_
DM-Elétrica</t>
        </r>
      </text>
    </comment>
    <comment ref="X129" authorId="0" shapeId="0" xr:uid="{543F62CD-BCD0-4330-BE19-0E4FB0502706}">
      <text>
        <r>
          <rPr>
            <sz val="10"/>
            <color indexed="81"/>
            <rFont val="Lucida Console"/>
            <family val="3"/>
          </rPr>
          <t>_x000D_
EQUIP. MAT. P/ GERACAO, TRANSM. DISTR. RETIF...</t>
        </r>
      </text>
    </comment>
    <comment ref="Y129" authorId="0" shapeId="0" xr:uid="{990C5869-EFC7-4FDA-8F24-FB7EBF7B3EA4}">
      <text>
        <r>
          <rPr>
            <sz val="10"/>
            <color indexed="81"/>
            <rFont val="Lucida Console"/>
            <family val="3"/>
          </rPr>
          <t>_x000D_
CONECTORES</t>
        </r>
      </text>
    </comment>
    <comment ref="AW129" authorId="0" shapeId="0" xr:uid="{497E72CD-EBE6-41A4-9299-9A15D03C5487}">
      <text>
        <r>
          <rPr>
            <sz val="10"/>
            <color indexed="81"/>
            <rFont val="Lucida Console"/>
            <family val="3"/>
          </rPr>
          <t>Tempo de Estoque (Meses)_x000D_
_x000D_
37,0</t>
        </r>
      </text>
    </comment>
    <comment ref="A130" authorId="0" shapeId="0" xr:uid="{90AC6021-0C28-44AF-A9CA-9977E65AE22C}">
      <text>
        <r>
          <rPr>
            <sz val="10"/>
            <color indexed="81"/>
            <rFont val="Lucida Console"/>
            <family val="3"/>
          </rPr>
          <t>_x000D_
15469</t>
        </r>
      </text>
    </comment>
    <comment ref="B130" authorId="0" shapeId="0" xr:uid="{2A453145-9D71-402B-8942-D0A44631F113}">
      <text>
        <r>
          <rPr>
            <sz val="10"/>
            <color indexed="81"/>
            <rFont val="Lucida Console"/>
            <family val="3"/>
          </rPr>
          <t>DESCRIÇÃO DETALHADA_x000D_
CONECTOR TIPO SPLIT BOLT-SIMPLES/SIMPLES P/ 2 CABOS DE COBRE DE 50MM2</t>
        </r>
      </text>
    </comment>
    <comment ref="W130" authorId="0" shapeId="0" xr:uid="{2F2C2829-5210-4277-A075-46AEF5686073}">
      <text>
        <r>
          <rPr>
            <sz val="10"/>
            <color indexed="81"/>
            <rFont val="Lucida Console"/>
            <family val="3"/>
          </rPr>
          <t>_x000D_
DM-Elétrica</t>
        </r>
      </text>
    </comment>
    <comment ref="X130" authorId="0" shapeId="0" xr:uid="{21BAE9EC-D698-4E7A-BAB9-649152908797}">
      <text>
        <r>
          <rPr>
            <sz val="10"/>
            <color indexed="81"/>
            <rFont val="Lucida Console"/>
            <family val="3"/>
          </rPr>
          <t>_x000D_
EQUIP. MAT. P/ GERACAO, TRANSM. DISTR. RETIF...</t>
        </r>
      </text>
    </comment>
    <comment ref="Y130" authorId="0" shapeId="0" xr:uid="{19E4A8D5-7CE4-498C-A022-B08DCF130353}">
      <text>
        <r>
          <rPr>
            <sz val="10"/>
            <color indexed="81"/>
            <rFont val="Lucida Console"/>
            <family val="3"/>
          </rPr>
          <t>_x000D_
CONECTORES</t>
        </r>
      </text>
    </comment>
    <comment ref="AW130" authorId="0" shapeId="0" xr:uid="{13E0322E-EA11-41E6-A389-D0EA1B56FB47}">
      <text>
        <r>
          <rPr>
            <sz val="10"/>
            <color indexed="81"/>
            <rFont val="Lucida Console"/>
            <family val="3"/>
          </rPr>
          <t>Tempo de Estoque (Meses)_x000D_
_x000D_
75,0</t>
        </r>
      </text>
    </comment>
    <comment ref="A131" authorId="0" shapeId="0" xr:uid="{2A4BE9FD-9E45-4081-8A5F-10E5161CBCC5}">
      <text>
        <r>
          <rPr>
            <sz val="10"/>
            <color indexed="81"/>
            <rFont val="Lucida Console"/>
            <family val="3"/>
          </rPr>
          <t>_x000D_
15473</t>
        </r>
      </text>
    </comment>
    <comment ref="B131" authorId="0" shapeId="0" xr:uid="{EF2658AB-2D9B-498A-9F72-90C012FE9A20}">
      <text>
        <r>
          <rPr>
            <sz val="10"/>
            <color indexed="81"/>
            <rFont val="Lucida Console"/>
            <family val="3"/>
          </rPr>
          <t>DESCRIÇÃO DETALHADA_x000D_
CONECTOR TIPO SPLIT BOLT-SIMPLES/SIMPLES P/ 2 CABOS DE COBRE DE 70MM2</t>
        </r>
      </text>
    </comment>
    <comment ref="G131" authorId="0" shapeId="0" xr:uid="{DE3EC794-2C94-4B53-B48C-0CA9EC333B80}">
      <text>
        <r>
          <rPr>
            <sz val="10"/>
            <color indexed="81"/>
            <rFont val="Lucida Console"/>
            <family val="3"/>
          </rPr>
          <t>_x000D_
Últ estimativa : 60_x000D_
Enviada em     : 30.11.2017_x000D_
Ata - Venc     : 10/17 - 06.02.2018</t>
        </r>
      </text>
    </comment>
    <comment ref="O131" authorId="0" shapeId="0" xr:uid="{7C4B719B-6BEC-41F9-A715-8E98A363188E}">
      <text>
        <r>
          <rPr>
            <sz val="10"/>
            <color indexed="81"/>
            <rFont val="Lucida Console"/>
            <family val="3"/>
          </rPr>
          <t>_x000D_
Pertencia a ATA nº 10/17_x000D_
Estimativa de Renovação enviada em 30.11.2017 - Qtd 60_x000D_
PP  11/18 lote 17_x000D_
09.04.18 = Processo finalizado. Ata 78/18.</t>
        </r>
      </text>
    </comment>
    <comment ref="W131" authorId="0" shapeId="0" xr:uid="{5E5D68DF-3349-4196-9559-F2A6ADFBC501}">
      <text>
        <r>
          <rPr>
            <sz val="10"/>
            <color indexed="81"/>
            <rFont val="Lucida Console"/>
            <family val="3"/>
          </rPr>
          <t>_x000D_
DM-Elétrica</t>
        </r>
      </text>
    </comment>
    <comment ref="X131" authorId="0" shapeId="0" xr:uid="{B7B09CC6-7E9B-4820-BF43-A29958D736DC}">
      <text>
        <r>
          <rPr>
            <sz val="10"/>
            <color indexed="81"/>
            <rFont val="Lucida Console"/>
            <family val="3"/>
          </rPr>
          <t>_x000D_
EQUIP. MAT. P/ GERACAO, TRANSM. DISTR. RETIF...</t>
        </r>
      </text>
    </comment>
    <comment ref="Y131" authorId="0" shapeId="0" xr:uid="{2C677E4D-E433-4778-8378-80A21DCDD855}">
      <text>
        <r>
          <rPr>
            <sz val="10"/>
            <color indexed="81"/>
            <rFont val="Lucida Console"/>
            <family val="3"/>
          </rPr>
          <t>_x000D_
CONECTORES</t>
        </r>
      </text>
    </comment>
    <comment ref="AW131" authorId="0" shapeId="0" xr:uid="{C2D4828C-3326-4B9F-ABCB-0D1B738F0D89}">
      <text>
        <r>
          <rPr>
            <sz val="10"/>
            <color indexed="81"/>
            <rFont val="Lucida Console"/>
            <family val="3"/>
          </rPr>
          <t>Tempo de Estoque (Meses)_x000D_
_x000D_
74,0</t>
        </r>
      </text>
    </comment>
    <comment ref="A132" authorId="0" shapeId="0" xr:uid="{4733A7CC-029C-4447-A745-88954F778A53}">
      <text>
        <r>
          <rPr>
            <sz val="10"/>
            <color indexed="81"/>
            <rFont val="Lucida Console"/>
            <family val="3"/>
          </rPr>
          <t>_x000D_
15475</t>
        </r>
      </text>
    </comment>
    <comment ref="B132" authorId="0" shapeId="0" xr:uid="{D4DBCC51-DA91-455B-B7D8-1340BF53FEBD}">
      <text>
        <r>
          <rPr>
            <sz val="10"/>
            <color indexed="81"/>
            <rFont val="Lucida Console"/>
            <family val="3"/>
          </rPr>
          <t>DESCRIÇÃO DETALHADA_x000D_
CONECTOR TIPO SPLIT BOLT-SIMPLES/SIMPLES P/ 2 CABOS DE COBRE DE 95 MM2</t>
        </r>
      </text>
    </comment>
    <comment ref="G132" authorId="0" shapeId="0" xr:uid="{F99B42BB-711A-4257-A8AB-7B6D0AEBD7F2}">
      <text>
        <r>
          <rPr>
            <sz val="10"/>
            <color indexed="81"/>
            <rFont val="Lucida Console"/>
            <family val="3"/>
          </rPr>
          <t>_x000D_
Últ estimativa : 60_x000D_
Enviada em     : 30.11.2017_x000D_
Ata - Venc     : 10/17 - 06.02.2018</t>
        </r>
      </text>
    </comment>
    <comment ref="O132" authorId="0" shapeId="0" xr:uid="{A7A81D81-C124-4F5A-A43C-BFAC39EFED25}">
      <text>
        <r>
          <rPr>
            <sz val="10"/>
            <color indexed="81"/>
            <rFont val="Lucida Console"/>
            <family val="3"/>
          </rPr>
          <t>_x000D_
Pertencia a ATA nº 10/17_x000D_
Estimativa de Renovação enviada em 30.11.2017 - Qtd 60_x000D_
PP  11/18 lote 18_x000D_
09.04.18 = Processo finalizado. Ata 78/18.</t>
        </r>
      </text>
    </comment>
    <comment ref="W132" authorId="0" shapeId="0" xr:uid="{44DDC417-8BD4-4C23-9180-0EE136877AE5}">
      <text>
        <r>
          <rPr>
            <sz val="10"/>
            <color indexed="81"/>
            <rFont val="Lucida Console"/>
            <family val="3"/>
          </rPr>
          <t>_x000D_
DM-Elétrica</t>
        </r>
      </text>
    </comment>
    <comment ref="X132" authorId="0" shapeId="0" xr:uid="{DDFCA566-70D6-44B3-AE78-E3DC67429209}">
      <text>
        <r>
          <rPr>
            <sz val="10"/>
            <color indexed="81"/>
            <rFont val="Lucida Console"/>
            <family val="3"/>
          </rPr>
          <t>_x000D_
EQUIP. MAT. P/ GERACAO, TRANSM. DISTR. RETIF...</t>
        </r>
      </text>
    </comment>
    <comment ref="Y132" authorId="0" shapeId="0" xr:uid="{DA4DAC73-D005-48AB-81A1-CC6301D74844}">
      <text>
        <r>
          <rPr>
            <sz val="10"/>
            <color indexed="81"/>
            <rFont val="Lucida Console"/>
            <family val="3"/>
          </rPr>
          <t>_x000D_
CONECTORES</t>
        </r>
      </text>
    </comment>
    <comment ref="AW132" authorId="0" shapeId="0" xr:uid="{08D7BC9D-D441-4DA9-A3EA-232263E75DC2}">
      <text>
        <r>
          <rPr>
            <sz val="10"/>
            <color indexed="81"/>
            <rFont val="Lucida Console"/>
            <family val="3"/>
          </rPr>
          <t>Tempo de Estoque (Meses)_x000D_
_x000D_
132,0</t>
        </r>
      </text>
    </comment>
    <comment ref="A133" authorId="0" shapeId="0" xr:uid="{13F468A0-B5C7-422B-835C-D71FF6FED27C}">
      <text>
        <r>
          <rPr>
            <sz val="10"/>
            <color indexed="81"/>
            <rFont val="Lucida Console"/>
            <family val="3"/>
          </rPr>
          <t>_x000D_
15530</t>
        </r>
      </text>
    </comment>
    <comment ref="B133" authorId="0" shapeId="0" xr:uid="{91763A76-63BE-4482-9D67-0EF5310702F5}">
      <text>
        <r>
          <rPr>
            <sz val="10"/>
            <color indexed="81"/>
            <rFont val="Lucida Console"/>
            <family val="3"/>
          </rPr>
          <t>DESCRIÇÃO DETALHADA_x000D_
PAPEL ALMACO C/ PAUTA</t>
        </r>
      </text>
    </comment>
    <comment ref="W133" authorId="0" shapeId="0" xr:uid="{B4B4E602-E5EA-49C6-A2F8-E01723077779}">
      <text>
        <r>
          <rPr>
            <sz val="10"/>
            <color indexed="81"/>
            <rFont val="Lucida Console"/>
            <family val="3"/>
          </rPr>
          <t>_x000D_
Administrativo</t>
        </r>
      </text>
    </comment>
    <comment ref="X133" authorId="0" shapeId="0" xr:uid="{E27D5731-1E89-49C1-AA77-345423FB0011}">
      <text>
        <r>
          <rPr>
            <sz val="10"/>
            <color indexed="81"/>
            <rFont val="Lucida Console"/>
            <family val="3"/>
          </rPr>
          <t>_x000D_
MAQ., EQUIP., COMP., ACES., MAT. PARA ESCRIT.E ESCOLAR</t>
        </r>
      </text>
    </comment>
    <comment ref="Y133" authorId="0" shapeId="0" xr:uid="{E524EDA4-8A3F-417F-BAF3-9FAF6DEFC46A}">
      <text>
        <r>
          <rPr>
            <sz val="10"/>
            <color indexed="81"/>
            <rFont val="Lucida Console"/>
            <family val="3"/>
          </rPr>
          <t>_x000D_
PAPEIS PADRONIZADOS E TIMBRADOS</t>
        </r>
      </text>
    </comment>
    <comment ref="AW133" authorId="0" shapeId="0" xr:uid="{71DAD6A2-E788-4FC3-9861-806AD9A393B0}">
      <text>
        <r>
          <rPr>
            <sz val="10"/>
            <color indexed="81"/>
            <rFont val="Lucida Console"/>
            <family val="3"/>
          </rPr>
          <t>Tempo de Estoque (Meses)_x000D_
_x000D_
22.838,0</t>
        </r>
      </text>
    </comment>
    <comment ref="A134" authorId="0" shapeId="0" xr:uid="{DDD12B8D-6956-4AB9-BB1E-00CE6E13F6BB}">
      <text>
        <r>
          <rPr>
            <sz val="10"/>
            <color indexed="81"/>
            <rFont val="Lucida Console"/>
            <family val="3"/>
          </rPr>
          <t>_x000D_
15648</t>
        </r>
      </text>
    </comment>
    <comment ref="B134" authorId="0" shapeId="0" xr:uid="{16E223A1-F70B-4062-8846-47FFDC97A309}">
      <text>
        <r>
          <rPr>
            <sz val="10"/>
            <color indexed="81"/>
            <rFont val="Lucida Console"/>
            <family val="3"/>
          </rPr>
          <t>DESCRIÇÃO DETALHADA_x000D_
TERMINAL A PRESSAO REFORCADO P/ 1 CABO DE COBRE 50MM2 C/ 1 FURO DE FIXACAO</t>
        </r>
      </text>
    </comment>
    <comment ref="W134" authorId="0" shapeId="0" xr:uid="{71CD34BB-747F-4D61-9675-D68E51E4AAF3}">
      <text>
        <r>
          <rPr>
            <sz val="10"/>
            <color indexed="81"/>
            <rFont val="Lucida Console"/>
            <family val="3"/>
          </rPr>
          <t>_x000D_
DM-Elétrica</t>
        </r>
      </text>
    </comment>
    <comment ref="X134" authorId="0" shapeId="0" xr:uid="{5C0239A4-F6AC-49FA-AFB2-76C51498CB2E}">
      <text>
        <r>
          <rPr>
            <sz val="10"/>
            <color indexed="81"/>
            <rFont val="Lucida Console"/>
            <family val="3"/>
          </rPr>
          <t>_x000D_
EQUIP. MAT. P/ GERACAO, TRANSM. DISTR. RETIF...</t>
        </r>
      </text>
    </comment>
    <comment ref="Y134" authorId="0" shapeId="0" xr:uid="{DD927E0E-1A78-48CC-BD09-D95C1449470D}">
      <text>
        <r>
          <rPr>
            <sz val="10"/>
            <color indexed="81"/>
            <rFont val="Lucida Console"/>
            <family val="3"/>
          </rPr>
          <t>_x000D_
TERMINAIS</t>
        </r>
      </text>
    </comment>
    <comment ref="AW134" authorId="0" shapeId="0" xr:uid="{861D2454-2838-4F11-902F-1875532BE095}">
      <text>
        <r>
          <rPr>
            <sz val="10"/>
            <color indexed="81"/>
            <rFont val="Lucida Console"/>
            <family val="3"/>
          </rPr>
          <t>Tempo de Estoque (Meses)_x000D_
_x000D_
46,0</t>
        </r>
      </text>
    </comment>
    <comment ref="A135" authorId="0" shapeId="0" xr:uid="{50D2A77C-E8E9-411C-BD6E-A9037370D029}">
      <text>
        <r>
          <rPr>
            <sz val="10"/>
            <color indexed="81"/>
            <rFont val="Lucida Console"/>
            <family val="3"/>
          </rPr>
          <t>_x000D_
15656</t>
        </r>
      </text>
    </comment>
    <comment ref="B135" authorId="0" shapeId="0" xr:uid="{FA19496E-9986-4E46-AF5D-B3A4E5C40380}">
      <text>
        <r>
          <rPr>
            <sz val="10"/>
            <color indexed="81"/>
            <rFont val="Lucida Console"/>
            <family val="3"/>
          </rPr>
          <t>DESCRIÇÃO DETALHADA_x000D_
TERMINAL A PRESSAO REFORCADO P/ 1 CABO DE COBRE 95MM2 C/ 1FURO DE FIXACAO</t>
        </r>
      </text>
    </comment>
    <comment ref="G135" authorId="0" shapeId="0" xr:uid="{95A4CBEE-394B-45ED-98D1-3D54225706B0}">
      <text>
        <r>
          <rPr>
            <sz val="10"/>
            <color indexed="81"/>
            <rFont val="Lucida Console"/>
            <family val="3"/>
          </rPr>
          <t>_x000D_
Últ estimativa : 0_x000D_
Enviada em     : 23.09.2020_x000D_
Ata - Venc     : 9/20 - 14.01.2021</t>
        </r>
      </text>
    </comment>
    <comment ref="O135" authorId="0" shapeId="0" xr:uid="{B7B6F3E6-369B-4F51-ACF6-7F664D6C6AA0}">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35" authorId="0" shapeId="0" xr:uid="{D0D6E58E-2A4F-4575-8621-879880516822}">
      <text>
        <r>
          <rPr>
            <sz val="10"/>
            <color indexed="81"/>
            <rFont val="Lucida Console"/>
            <family val="3"/>
          </rPr>
          <t>_x000D_
DM-Elétrica</t>
        </r>
      </text>
    </comment>
    <comment ref="X135" authorId="0" shapeId="0" xr:uid="{A7A5291F-0B08-42C7-B5A1-10A600516C88}">
      <text>
        <r>
          <rPr>
            <sz val="10"/>
            <color indexed="81"/>
            <rFont val="Lucida Console"/>
            <family val="3"/>
          </rPr>
          <t>_x000D_
EQUIP. MAT. P/ GERACAO, TRANSM. DISTR. RETIF...</t>
        </r>
      </text>
    </comment>
    <comment ref="Y135" authorId="0" shapeId="0" xr:uid="{0E7683A5-B8C8-48A6-AB4B-839890A3CFB4}">
      <text>
        <r>
          <rPr>
            <sz val="10"/>
            <color indexed="81"/>
            <rFont val="Lucida Console"/>
            <family val="3"/>
          </rPr>
          <t>_x000D_
TERMINAIS</t>
        </r>
      </text>
    </comment>
    <comment ref="AW135" authorId="0" shapeId="0" xr:uid="{8A62340D-B1A2-42B8-8036-A4EDBBE3A0AD}">
      <text>
        <r>
          <rPr>
            <sz val="10"/>
            <color indexed="81"/>
            <rFont val="Lucida Console"/>
            <family val="3"/>
          </rPr>
          <t>Tempo de Estoque (Meses)_x000D_
_x000D_
136,0</t>
        </r>
      </text>
    </comment>
    <comment ref="A136" authorId="0" shapeId="0" xr:uid="{3DA08FE6-D196-41CD-B1A2-C36F983188C2}">
      <text>
        <r>
          <rPr>
            <sz val="10"/>
            <color indexed="81"/>
            <rFont val="Lucida Console"/>
            <family val="3"/>
          </rPr>
          <t>_x000D_
15664</t>
        </r>
      </text>
    </comment>
    <comment ref="B136" authorId="0" shapeId="0" xr:uid="{3548CF60-CFA2-4DA2-A3B6-4F34FAFA438B}">
      <text>
        <r>
          <rPr>
            <sz val="10"/>
            <color indexed="81"/>
            <rFont val="Lucida Console"/>
            <family val="3"/>
          </rPr>
          <t>DESCRIÇÃO DETALHADA_x000D_
TERMINAL DE COMPRESSAO TIPO OLHAL P/ CABO DE COBRE 10MM2 C/1 FURO DE FIXACAO DE COMPRESSAO</t>
        </r>
      </text>
    </comment>
    <comment ref="G136" authorId="0" shapeId="0" xr:uid="{5FADE1D2-5614-44E0-A3E5-9577EE037030}">
      <text>
        <r>
          <rPr>
            <sz val="10"/>
            <color indexed="81"/>
            <rFont val="Lucida Console"/>
            <family val="3"/>
          </rPr>
          <t>_x000D_
Últ estimativa : 50_x000D_
Enviada em     : 17.01.2020_x000D_
Ata - Venc     : 126/19 - 06.05.2020</t>
        </r>
      </text>
    </comment>
    <comment ref="O136" authorId="0" shapeId="0" xr:uid="{AD7FB017-5695-48CF-A7DF-C5FA9FC5D399}">
      <text>
        <r>
          <rPr>
            <sz val="10"/>
            <color indexed="81"/>
            <rFont val="Lucida Console"/>
            <family val="3"/>
          </rPr>
          <t>_x000D_
Pertencia a ATA nº 126/19_x000D_
Estimativa de Renovação enviada em 17.01.2020 - Qtd 50_x000D_
PE 153/20 lote 5 (Impróspero)_x000D_
16.09.20 = Finalizado</t>
        </r>
      </text>
    </comment>
    <comment ref="W136" authorId="0" shapeId="0" xr:uid="{E0308D98-2712-4082-AA82-18E4C2256993}">
      <text>
        <r>
          <rPr>
            <sz val="10"/>
            <color indexed="81"/>
            <rFont val="Lucida Console"/>
            <family val="3"/>
          </rPr>
          <t>_x000D_
DM-Elétrica</t>
        </r>
      </text>
    </comment>
    <comment ref="X136" authorId="0" shapeId="0" xr:uid="{364EB4F4-6BC9-4BB9-8E5B-48DE75A09AAC}">
      <text>
        <r>
          <rPr>
            <sz val="10"/>
            <color indexed="81"/>
            <rFont val="Lucida Console"/>
            <family val="3"/>
          </rPr>
          <t>_x000D_
EQUIP. MAT. P/ GERACAO, TRANSM. DISTR. RETIF...</t>
        </r>
      </text>
    </comment>
    <comment ref="Y136" authorId="0" shapeId="0" xr:uid="{004A8709-9050-430A-B18E-B88F1A16C9FE}">
      <text>
        <r>
          <rPr>
            <sz val="10"/>
            <color indexed="81"/>
            <rFont val="Lucida Console"/>
            <family val="3"/>
          </rPr>
          <t>_x000D_
TERMINAIS</t>
        </r>
      </text>
    </comment>
    <comment ref="AW136" authorId="0" shapeId="0" xr:uid="{5242C97E-A639-4E42-B4E7-4F55926C4986}">
      <text>
        <r>
          <rPr>
            <sz val="10"/>
            <color indexed="81"/>
            <rFont val="Lucida Console"/>
            <family val="3"/>
          </rPr>
          <t>Tempo de Estoque (Meses)_x000D_
_x000D_
54,0</t>
        </r>
      </text>
    </comment>
    <comment ref="A137" authorId="0" shapeId="0" xr:uid="{0D0A3CD9-E3CA-4DC5-9E93-48E6EE86D77E}">
      <text>
        <r>
          <rPr>
            <sz val="10"/>
            <color indexed="81"/>
            <rFont val="Lucida Console"/>
            <family val="3"/>
          </rPr>
          <t>_x000D_
15668</t>
        </r>
      </text>
    </comment>
    <comment ref="B137" authorId="0" shapeId="0" xr:uid="{D041017F-3B80-40E5-92BA-FDE3C9AC3AE1}">
      <text>
        <r>
          <rPr>
            <sz val="10"/>
            <color indexed="81"/>
            <rFont val="Lucida Console"/>
            <family val="3"/>
          </rPr>
          <t>DESCRIÇÃO DETALHADA_x000D_
TERMINAL DE COMPRESSAO TIPO OLHAL P/ CABO DE COBRE 120MM2C/ 1 FURO DE FIXACAO DE COMPRESSAO</t>
        </r>
      </text>
    </comment>
    <comment ref="G137" authorId="0" shapeId="0" xr:uid="{F4E7AF64-AD1E-44B0-8A35-0E7A324C3E5D}">
      <text>
        <r>
          <rPr>
            <sz val="10"/>
            <color indexed="81"/>
            <rFont val="Lucida Console"/>
            <family val="3"/>
          </rPr>
          <t>_x000D_
Últ estimativa : 0_x000D_
Enviada em     : 23.09.2020_x000D_
Ata - Venc     : 58/21 - 02.03.2022</t>
        </r>
      </text>
    </comment>
    <comment ref="O137" authorId="0" shapeId="0" xr:uid="{2361BE59-E7FE-44C0-BC52-B1714306A934}">
      <text>
        <r>
          <rPr>
            <sz val="10"/>
            <color indexed="81"/>
            <rFont val="Lucida Console"/>
            <family val="3"/>
          </rPr>
          <t>_x000D_
Pertencia a ATA nº 58/21_x000D_
Estimativa de Renovação enviada em 23.09.2020 - Qtd _x000D_
PE   5/21 lote _x000D_
02.02.21 = Finalizado</t>
        </r>
      </text>
    </comment>
    <comment ref="W137" authorId="0" shapeId="0" xr:uid="{A6ADF1FE-8503-44C4-BBD1-7764E72D1AC4}">
      <text>
        <r>
          <rPr>
            <sz val="10"/>
            <color indexed="81"/>
            <rFont val="Lucida Console"/>
            <family val="3"/>
          </rPr>
          <t>_x000D_
DM-Elétrica</t>
        </r>
      </text>
    </comment>
    <comment ref="X137" authorId="0" shapeId="0" xr:uid="{52788DA7-C360-4106-B08D-2BCA99B59139}">
      <text>
        <r>
          <rPr>
            <sz val="10"/>
            <color indexed="81"/>
            <rFont val="Lucida Console"/>
            <family val="3"/>
          </rPr>
          <t>_x000D_
EQUIP. MAT. P/ GERACAO, TRANSM. DISTR. RETIF...</t>
        </r>
      </text>
    </comment>
    <comment ref="Y137" authorId="0" shapeId="0" xr:uid="{8AD04FAA-548F-4E1B-B63B-96FC71858C24}">
      <text>
        <r>
          <rPr>
            <sz val="10"/>
            <color indexed="81"/>
            <rFont val="Lucida Console"/>
            <family val="3"/>
          </rPr>
          <t>_x000D_
TERMINAIS</t>
        </r>
      </text>
    </comment>
    <comment ref="AW137" authorId="0" shapeId="0" xr:uid="{DDB754CD-9FB5-4C26-8BD4-F9BA8E438324}">
      <text>
        <r>
          <rPr>
            <sz val="10"/>
            <color indexed="81"/>
            <rFont val="Lucida Console"/>
            <family val="3"/>
          </rPr>
          <t>Tempo de Estoque (Meses)_x000D_
_x000D_
239,0</t>
        </r>
      </text>
    </comment>
    <comment ref="A138" authorId="0" shapeId="0" xr:uid="{39098F7B-E79B-4F77-B98C-5AD0979DB60E}">
      <text>
        <r>
          <rPr>
            <sz val="10"/>
            <color indexed="81"/>
            <rFont val="Lucida Console"/>
            <family val="3"/>
          </rPr>
          <t>_x000D_
15672</t>
        </r>
      </text>
    </comment>
    <comment ref="B138" authorId="0" shapeId="0" xr:uid="{D9CE5F8A-32F1-463F-B559-C619DDCDBDEF}">
      <text>
        <r>
          <rPr>
            <sz val="10"/>
            <color indexed="81"/>
            <rFont val="Lucida Console"/>
            <family val="3"/>
          </rPr>
          <t>DESCRIÇÃO DETALHADA_x000D_
TERMINAL DE COMPRESSAO TIPO OLHAL P/ CABO DE COBRE 240MM2C/ 1 FURO DE FIXACAO DE COMPRESSAO</t>
        </r>
      </text>
    </comment>
    <comment ref="G138" authorId="0" shapeId="0" xr:uid="{637F2DA3-B785-4DBF-81F7-7270B9FFD9BD}">
      <text>
        <r>
          <rPr>
            <sz val="10"/>
            <color indexed="81"/>
            <rFont val="Lucida Console"/>
            <family val="3"/>
          </rPr>
          <t>_x000D_
Últ estimativa : 0_x000D_
Enviada em     : 23.09.2020_x000D_
Ata - Venc     : 58/21 - 02.03.2022</t>
        </r>
      </text>
    </comment>
    <comment ref="O138" authorId="0" shapeId="0" xr:uid="{B1D3340B-6F28-471B-9AC6-A9196AA50C1A}">
      <text>
        <r>
          <rPr>
            <sz val="10"/>
            <color indexed="81"/>
            <rFont val="Lucida Console"/>
            <family val="3"/>
          </rPr>
          <t>_x000D_
Pertencia a ATA nº 58/21_x000D_
Estimativa de Renovação enviada em 23.09.2020 - Qtd _x000D_
PE   5/21 lote _x000D_
02.02.21 = Finalizado</t>
        </r>
      </text>
    </comment>
    <comment ref="W138" authorId="0" shapeId="0" xr:uid="{7E415EDA-17A6-4FF5-9B83-FA1A6C0061FA}">
      <text>
        <r>
          <rPr>
            <sz val="10"/>
            <color indexed="81"/>
            <rFont val="Lucida Console"/>
            <family val="3"/>
          </rPr>
          <t>_x000D_
DM-Elétrica</t>
        </r>
      </text>
    </comment>
    <comment ref="X138" authorId="0" shapeId="0" xr:uid="{EAFAA58B-DE41-4880-BDB3-B8623DC94146}">
      <text>
        <r>
          <rPr>
            <sz val="10"/>
            <color indexed="81"/>
            <rFont val="Lucida Console"/>
            <family val="3"/>
          </rPr>
          <t>_x000D_
EQUIP. MAT. P/ GERACAO, TRANSM. DISTR. RETIF...</t>
        </r>
      </text>
    </comment>
    <comment ref="Y138" authorId="0" shapeId="0" xr:uid="{975097C3-17D5-4223-852A-21B063AAAFCA}">
      <text>
        <r>
          <rPr>
            <sz val="10"/>
            <color indexed="81"/>
            <rFont val="Lucida Console"/>
            <family val="3"/>
          </rPr>
          <t>_x000D_
TERMINAIS</t>
        </r>
      </text>
    </comment>
    <comment ref="AW138" authorId="0" shapeId="0" xr:uid="{B7064676-9A14-405A-A5E7-8336FAF534FF}">
      <text>
        <r>
          <rPr>
            <sz val="10"/>
            <color indexed="81"/>
            <rFont val="Lucida Console"/>
            <family val="3"/>
          </rPr>
          <t>Tempo de Estoque (Meses)_x000D_
_x000D_
500,0</t>
        </r>
      </text>
    </comment>
    <comment ref="A139" authorId="0" shapeId="0" xr:uid="{0AD48042-7263-4D38-A021-4A32FA836CEC}">
      <text>
        <r>
          <rPr>
            <sz val="10"/>
            <color indexed="81"/>
            <rFont val="Lucida Console"/>
            <family val="3"/>
          </rPr>
          <t>_x000D_
15673</t>
        </r>
      </text>
    </comment>
    <comment ref="B139" authorId="0" shapeId="0" xr:uid="{4A4EA068-A610-46EF-9BB4-04386466221E}">
      <text>
        <r>
          <rPr>
            <sz val="10"/>
            <color indexed="81"/>
            <rFont val="Lucida Console"/>
            <family val="3"/>
          </rPr>
          <t>DESCRIÇÃO DETALHADA_x000D_
TERMINAL DE COMPRESSAO TIPO OLHAL P/ CABO DE  COBRE 35MM2C/ 1 FURO DE FIXACAO DE COMPRESSAO</t>
        </r>
      </text>
    </comment>
    <comment ref="G139" authorId="0" shapeId="0" xr:uid="{C1539767-B325-4577-8258-E9C5AA604A4B}">
      <text>
        <r>
          <rPr>
            <sz val="10"/>
            <color indexed="81"/>
            <rFont val="Lucida Console"/>
            <family val="3"/>
          </rPr>
          <t>_x000D_
Últ estimativa : 50_x000D_
Enviada em     : 17.01.2020_x000D_
Ata - Venc     : 126/19 - 06.05.2020</t>
        </r>
      </text>
    </comment>
    <comment ref="O139" authorId="0" shapeId="0" xr:uid="{8FEE9307-FD90-4199-BB05-82539DC4F1DD}">
      <text>
        <r>
          <rPr>
            <sz val="10"/>
            <color indexed="81"/>
            <rFont val="Lucida Console"/>
            <family val="3"/>
          </rPr>
          <t>_x000D_
Pertencia a ATA nº 126/19_x000D_
Estimativa de Renovação enviada em 17.01.2020 - Qtd 50_x000D_
PE 153/20 lote 5 (Impróspero)_x000D_
16.09.20 = Finalizado</t>
        </r>
      </text>
    </comment>
    <comment ref="W139" authorId="0" shapeId="0" xr:uid="{5FD60461-8B83-48CD-90C4-C98506FFEF22}">
      <text>
        <r>
          <rPr>
            <sz val="10"/>
            <color indexed="81"/>
            <rFont val="Lucida Console"/>
            <family val="3"/>
          </rPr>
          <t>_x000D_
DM-Elétrica</t>
        </r>
      </text>
    </comment>
    <comment ref="X139" authorId="0" shapeId="0" xr:uid="{8839351F-F5DD-483C-9565-6DE4F4C55359}">
      <text>
        <r>
          <rPr>
            <sz val="10"/>
            <color indexed="81"/>
            <rFont val="Lucida Console"/>
            <family val="3"/>
          </rPr>
          <t>_x000D_
EQUIP. MAT. P/ GERACAO, TRANSM. DISTR. RETIF...</t>
        </r>
      </text>
    </comment>
    <comment ref="Y139" authorId="0" shapeId="0" xr:uid="{009DC969-CB1F-4A2B-9BBE-3EEB0336805A}">
      <text>
        <r>
          <rPr>
            <sz val="10"/>
            <color indexed="81"/>
            <rFont val="Lucida Console"/>
            <family val="3"/>
          </rPr>
          <t>_x000D_
TERMINAIS</t>
        </r>
      </text>
    </comment>
    <comment ref="AW139" authorId="0" shapeId="0" xr:uid="{DA38421B-9B1A-42E9-AD11-AC77C0ED8627}">
      <text>
        <r>
          <rPr>
            <sz val="10"/>
            <color indexed="81"/>
            <rFont val="Lucida Console"/>
            <family val="3"/>
          </rPr>
          <t>Tempo de Estoque (Meses)_x000D_
_x000D_
150,0</t>
        </r>
      </text>
    </comment>
    <comment ref="A140" authorId="0" shapeId="0" xr:uid="{1FB9094F-F83F-4833-A22E-FC3C0116E98E}">
      <text>
        <r>
          <rPr>
            <sz val="10"/>
            <color indexed="81"/>
            <rFont val="Lucida Console"/>
            <family val="3"/>
          </rPr>
          <t>_x000D_
15680</t>
        </r>
      </text>
    </comment>
    <comment ref="B140" authorId="0" shapeId="0" xr:uid="{EDE809D1-1C25-4882-BC75-2DDE77F75979}">
      <text>
        <r>
          <rPr>
            <sz val="10"/>
            <color indexed="81"/>
            <rFont val="Lucida Console"/>
            <family val="3"/>
          </rPr>
          <t>DESCRIÇÃO DETALHADA_x000D_
TERMINAL DE COMPRESSAO TIPO OLHAL P/ CABO DE COBRE 70MM2 C/1 FURO 3/8" DE FIXACAO E 1 DE COMPRESSAO</t>
        </r>
      </text>
    </comment>
    <comment ref="G140" authorId="0" shapeId="0" xr:uid="{4E783DDE-A636-4BA1-90CB-74E936E7D1D0}">
      <text>
        <r>
          <rPr>
            <sz val="10"/>
            <color indexed="81"/>
            <rFont val="Lucida Console"/>
            <family val="3"/>
          </rPr>
          <t>_x000D_
Últ estimativa : 50_x000D_
Enviada em     : 17.01.2020_x000D_
Ata - Venc     : 126/19 - 06.05.2020</t>
        </r>
      </text>
    </comment>
    <comment ref="O140" authorId="0" shapeId="0" xr:uid="{2DB3B20B-1FFD-4EF0-94D5-59BE201D49C7}">
      <text>
        <r>
          <rPr>
            <sz val="10"/>
            <color indexed="81"/>
            <rFont val="Lucida Console"/>
            <family val="3"/>
          </rPr>
          <t>_x000D_
Pertencia a ATA nº 126/19_x000D_
Estimativa de Renovação enviada em 17.01.2020 - Qtd 50_x000D_
PE 153/20 lote 5 (Impróspero)_x000D_
16.09.20 = Finalizado</t>
        </r>
      </text>
    </comment>
    <comment ref="W140" authorId="0" shapeId="0" xr:uid="{B1ABD4BC-3274-4ED9-B590-7B4BE24203B8}">
      <text>
        <r>
          <rPr>
            <sz val="10"/>
            <color indexed="81"/>
            <rFont val="Lucida Console"/>
            <family val="3"/>
          </rPr>
          <t>_x000D_
DM-Elétrica</t>
        </r>
      </text>
    </comment>
    <comment ref="X140" authorId="0" shapeId="0" xr:uid="{5E6D97C0-51D8-47D7-865F-753BC0F1FB20}">
      <text>
        <r>
          <rPr>
            <sz val="10"/>
            <color indexed="81"/>
            <rFont val="Lucida Console"/>
            <family val="3"/>
          </rPr>
          <t>_x000D_
EQUIP. MAT. P/ GERACAO, TRANSM. DISTR. RETIF...</t>
        </r>
      </text>
    </comment>
    <comment ref="Y140" authorId="0" shapeId="0" xr:uid="{3E0AFBFC-137F-4674-B068-63291AFA45F2}">
      <text>
        <r>
          <rPr>
            <sz val="10"/>
            <color indexed="81"/>
            <rFont val="Lucida Console"/>
            <family val="3"/>
          </rPr>
          <t>_x000D_
TERMINAIS</t>
        </r>
      </text>
    </comment>
    <comment ref="AW140" authorId="0" shapeId="0" xr:uid="{DDA1AEFB-328E-45D2-B1D4-888544225157}">
      <text>
        <r>
          <rPr>
            <sz val="10"/>
            <color indexed="81"/>
            <rFont val="Lucida Console"/>
            <family val="3"/>
          </rPr>
          <t>Tempo de Estoque (Meses)_x000D_
_x000D_
482,0</t>
        </r>
      </text>
    </comment>
    <comment ref="A141" authorId="0" shapeId="0" xr:uid="{2CB022BC-904E-4DA1-9DBF-89530E448FA7}">
      <text>
        <r>
          <rPr>
            <sz val="10"/>
            <color indexed="81"/>
            <rFont val="Lucida Console"/>
            <family val="3"/>
          </rPr>
          <t>_x000D_
15813</t>
        </r>
      </text>
    </comment>
    <comment ref="B141" authorId="0" shapeId="0" xr:uid="{17C3F64F-6C7E-4E39-B9F9-4C77EC42296A}">
      <text>
        <r>
          <rPr>
            <sz val="10"/>
            <color indexed="81"/>
            <rFont val="Lucida Console"/>
            <family val="3"/>
          </rPr>
          <t>DESCRIÇÃO DETALHADA_x000D_
TIJOLO COMUM DE BARRO MEDINDO 20 X 9 X 4 CM</t>
        </r>
      </text>
    </comment>
    <comment ref="G141" authorId="0" shapeId="0" xr:uid="{C22ED92A-EEBC-45D7-AC08-1A58C34B7974}">
      <text>
        <r>
          <rPr>
            <sz val="10"/>
            <color indexed="81"/>
            <rFont val="Lucida Console"/>
            <family val="3"/>
          </rPr>
          <t>_x000D_
Últ estimativa : 8.000_x000D_
Enviada em     : 22.04.2021_x000D_
Ata - Venc     : 292/19 - 17.12.2020</t>
        </r>
      </text>
    </comment>
    <comment ref="O141" authorId="0" shapeId="0" xr:uid="{6A2FC3B2-9112-4016-A3EB-0B7C791B77EC}">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141" authorId="0" shapeId="0" xr:uid="{64AC0C79-F780-4BDE-B7BD-F4DA61DC0F47}">
      <text>
        <r>
          <rPr>
            <sz val="10"/>
            <color indexed="81"/>
            <rFont val="Lucida Console"/>
            <family val="3"/>
          </rPr>
          <t>_x000D_
DM-Construção</t>
        </r>
      </text>
    </comment>
    <comment ref="X141" authorId="0" shapeId="0" xr:uid="{FE38E092-4249-45CD-B168-65D463EF9A52}">
      <text>
        <r>
          <rPr>
            <sz val="10"/>
            <color indexed="81"/>
            <rFont val="Lucida Console"/>
            <family val="3"/>
          </rPr>
          <t>_x000D_
MAT.E EQUIP. P/ CONSTR.CIVIL E CONSERV. DE VIAS PUBL.</t>
        </r>
      </text>
    </comment>
    <comment ref="Y141" authorId="0" shapeId="0" xr:uid="{9DD90D7A-CF48-481D-8911-221A7EF24FA6}">
      <text>
        <r>
          <rPr>
            <sz val="10"/>
            <color indexed="81"/>
            <rFont val="Lucida Console"/>
            <family val="3"/>
          </rPr>
          <t>_x000D_
TIJOLOS E BLOCOS DE VIDRO E CERAMICAS</t>
        </r>
      </text>
    </comment>
    <comment ref="AW141" authorId="0" shapeId="0" xr:uid="{7887895A-28E1-441E-BD3B-532A0998CAAC}">
      <text>
        <r>
          <rPr>
            <sz val="10"/>
            <color indexed="81"/>
            <rFont val="Lucida Console"/>
            <family val="3"/>
          </rPr>
          <t>Tempo de Estoque (Meses)_x000D_
_x000D_
3.965,0</t>
        </r>
      </text>
    </comment>
    <comment ref="A142" authorId="0" shapeId="0" xr:uid="{9369143B-C2D7-4593-A0B7-63988196CEE6}">
      <text>
        <r>
          <rPr>
            <sz val="10"/>
            <color indexed="81"/>
            <rFont val="Lucida Console"/>
            <family val="3"/>
          </rPr>
          <t>_x000D_
16053</t>
        </r>
      </text>
    </comment>
    <comment ref="B142" authorId="0" shapeId="0" xr:uid="{B53A0EEA-052D-483D-9CC9-93F13D33F75D}">
      <text>
        <r>
          <rPr>
            <sz val="10"/>
            <color indexed="81"/>
            <rFont val="Lucida Console"/>
            <family val="3"/>
          </rPr>
          <t>DESCRIÇÃO DETALHADA_x000D_
ADESIVO P/ CHAPISCO, CONCRETO E ARGAMASSA - BALDE C/18 LITROS</t>
        </r>
      </text>
    </comment>
    <comment ref="G142" authorId="0" shapeId="0" xr:uid="{687053E7-481D-4917-9CF8-DAED806774F3}">
      <text>
        <r>
          <rPr>
            <sz val="10"/>
            <color indexed="81"/>
            <rFont val="Lucida Console"/>
            <family val="3"/>
          </rPr>
          <t>_x000D_
Últ estimativa : 300_x000D_
Enviada em     : 22.04.2021_x000D_
Ata - Venc     : 174/20 - 16.08.2021</t>
        </r>
      </text>
    </comment>
    <comment ref="O142" authorId="0" shapeId="0" xr:uid="{80570CE9-8FC4-4675-935E-DA1CFB01ADF1}">
      <text>
        <r>
          <rPr>
            <sz val="10"/>
            <color indexed="81"/>
            <rFont val="Lucida Console"/>
            <family val="3"/>
          </rPr>
          <t>_x000D_
Pertencia a ATA nº 174/20_x000D_
Estimativa de Renovação enviada em 22.04.2021 - Qtd 300_x000D_
PE  99/20 lote 2_x000D_
03.08.20 = Finalizado</t>
        </r>
      </text>
    </comment>
    <comment ref="W142" authorId="0" shapeId="0" xr:uid="{035E84CA-A7DA-4279-A08C-A6B12F7DD3BC}">
      <text>
        <r>
          <rPr>
            <sz val="10"/>
            <color indexed="81"/>
            <rFont val="Lucida Console"/>
            <family val="3"/>
          </rPr>
          <t>_x000D_
DM-Construção</t>
        </r>
      </text>
    </comment>
    <comment ref="X142" authorId="0" shapeId="0" xr:uid="{DAFA8A97-6B55-4200-A738-74B6D443BD4E}">
      <text>
        <r>
          <rPr>
            <sz val="10"/>
            <color indexed="81"/>
            <rFont val="Lucida Console"/>
            <family val="3"/>
          </rPr>
          <t>_x000D_
MAT.E EQUIP. P/ CONSTR.CIVIL E CONSERV. DE VIAS PUBL.</t>
        </r>
      </text>
    </comment>
    <comment ref="Y142" authorId="0" shapeId="0" xr:uid="{CF0B061B-728E-4EAC-89B0-ECD3FAD5777A}">
      <text>
        <r>
          <rPr>
            <sz val="10"/>
            <color indexed="81"/>
            <rFont val="Lucida Console"/>
            <family val="3"/>
          </rPr>
          <t>_x000D_
IMPERMEABILIZANTES, ADITIVOS E ADESIVOS</t>
        </r>
      </text>
    </comment>
    <comment ref="AW142" authorId="0" shapeId="0" xr:uid="{CFD4EC35-6754-4A9E-9FCC-26158EA90AEA}">
      <text>
        <r>
          <rPr>
            <sz val="10"/>
            <color indexed="81"/>
            <rFont val="Lucida Console"/>
            <family val="3"/>
          </rPr>
          <t>Tempo de Estoque (Meses)_x000D_
_x000D_
7,0</t>
        </r>
      </text>
    </comment>
    <comment ref="A143" authorId="0" shapeId="0" xr:uid="{B16630B5-2949-44A5-B920-F0B25CC61C1C}">
      <text>
        <r>
          <rPr>
            <sz val="10"/>
            <color indexed="81"/>
            <rFont val="Lucida Console"/>
            <family val="3"/>
          </rPr>
          <t>_x000D_
16363</t>
        </r>
      </text>
    </comment>
    <comment ref="B143" authorId="0" shapeId="0" xr:uid="{A0D45813-42A6-4DD5-80A5-18979D2CDDB6}">
      <text>
        <r>
          <rPr>
            <sz val="10"/>
            <color indexed="81"/>
            <rFont val="Lucida Console"/>
            <family val="3"/>
          </rPr>
          <t>DESCRIÇÃO DETALHADA_x000D_
CHAPA DE MADEIRA RESINADA C/ 2,20 X 1,10 M ESP. 10,0 MM</t>
        </r>
      </text>
    </comment>
    <comment ref="G143" authorId="0" shapeId="0" xr:uid="{B0B1A809-D5D3-4CFA-854B-398753AE5FB8}">
      <text>
        <r>
          <rPr>
            <sz val="10"/>
            <color indexed="81"/>
            <rFont val="Lucida Console"/>
            <family val="3"/>
          </rPr>
          <t>_x000D_
Últ estimativa : 0_x000D_
Enviada em     : 19.05.2021_x000D_
Ata - Venc     : 194/20 - 07.09.2021</t>
        </r>
      </text>
    </comment>
    <comment ref="O143" authorId="0" shapeId="0" xr:uid="{B378BFD1-162D-4A86-A511-723EF071DF84}">
      <text>
        <r>
          <rPr>
            <sz val="10"/>
            <color indexed="81"/>
            <rFont val="Lucida Console"/>
            <family val="3"/>
          </rPr>
          <t>_x000D_
Pertencia a ATA nº 194/20_x000D_
Estimativa de Renovação enviada em 19.05.2021 - Qtd _x000D_
PP 111/19 lote _x000D_
18.09.19 = Área técnica respondeu recurso</t>
        </r>
      </text>
    </comment>
    <comment ref="W143" authorId="0" shapeId="0" xr:uid="{69855809-043C-4D9A-915E-4FD68D2762CC}">
      <text>
        <r>
          <rPr>
            <sz val="10"/>
            <color indexed="81"/>
            <rFont val="Lucida Console"/>
            <family val="3"/>
          </rPr>
          <t>_x000D_
DM-Marcenaria</t>
        </r>
      </text>
    </comment>
    <comment ref="X143" authorId="0" shapeId="0" xr:uid="{FE1198CB-7DC0-4AF4-8CCE-C4ABCF54F3A2}">
      <text>
        <r>
          <rPr>
            <sz val="10"/>
            <color indexed="81"/>
            <rFont val="Lucida Console"/>
            <family val="3"/>
          </rPr>
          <t>_x000D_
MADEIRAS,LAMINADOS,COMPENSADOS E AGLOMERADOS</t>
        </r>
      </text>
    </comment>
    <comment ref="Y143" authorId="0" shapeId="0" xr:uid="{2398E3D1-7BDB-46CE-A595-37B20BB3858E}">
      <text>
        <r>
          <rPr>
            <sz val="10"/>
            <color indexed="81"/>
            <rFont val="Lucida Console"/>
            <family val="3"/>
          </rPr>
          <t>_x000D_
CHAPAS COMPENSADAS RESINADAS/PLASTIFICADAS</t>
        </r>
      </text>
    </comment>
    <comment ref="AW143" authorId="0" shapeId="0" xr:uid="{5AF87258-2831-47D7-B323-B00631F2D813}">
      <text>
        <r>
          <rPr>
            <sz val="10"/>
            <color indexed="81"/>
            <rFont val="Lucida Console"/>
            <family val="3"/>
          </rPr>
          <t>Tempo de Estoque (Meses)_x000D_
_x000D_
39,0</t>
        </r>
      </text>
    </comment>
    <comment ref="A144" authorId="0" shapeId="0" xr:uid="{82134FD3-A3A9-46DE-9475-2734D22175D6}">
      <text>
        <r>
          <rPr>
            <sz val="10"/>
            <color indexed="81"/>
            <rFont val="Lucida Console"/>
            <family val="3"/>
          </rPr>
          <t>_x000D_
16365</t>
        </r>
      </text>
    </comment>
    <comment ref="B144" authorId="0" shapeId="0" xr:uid="{2E9B8A48-CFBA-4263-9834-DD58F067C2C0}">
      <text>
        <r>
          <rPr>
            <sz val="10"/>
            <color indexed="81"/>
            <rFont val="Lucida Console"/>
            <family val="3"/>
          </rPr>
          <t>DESCRIÇÃO DETALHADA_x000D_
CHAPA DE MADEIRA RESINADA C/ 2,20 X 1,10 M ESP. 15,0 MM</t>
        </r>
      </text>
    </comment>
    <comment ref="G144" authorId="0" shapeId="0" xr:uid="{B191FD37-FBAF-48D1-A0DC-CC96F06E4379}">
      <text>
        <r>
          <rPr>
            <sz val="10"/>
            <color indexed="81"/>
            <rFont val="Lucida Console"/>
            <family val="3"/>
          </rPr>
          <t>_x000D_
Últ estimativa : 300_x000D_
Enviada em     : 19.05.2021_x000D_
Ata - Venc     : 194/20 - 07.09.2021</t>
        </r>
      </text>
    </comment>
    <comment ref="O144" authorId="0" shapeId="0" xr:uid="{63106F8C-6FD7-4290-910E-60310F0C02C4}">
      <text>
        <r>
          <rPr>
            <sz val="10"/>
            <color indexed="81"/>
            <rFont val="Lucida Console"/>
            <family val="3"/>
          </rPr>
          <t>_x000D_
Pertencia a ATA nº 194/20_x000D_
Estimativa de Renovação enviada em 19.05.2021 - Qtd 300_x000D_
PP 111/19 lote _x000D_
18.09.19 = Área técnica respondeu recurso</t>
        </r>
      </text>
    </comment>
    <comment ref="W144" authorId="0" shapeId="0" xr:uid="{57DA3B8A-ED26-4211-9CD4-4B6F37FAE3B1}">
      <text>
        <r>
          <rPr>
            <sz val="10"/>
            <color indexed="81"/>
            <rFont val="Lucida Console"/>
            <family val="3"/>
          </rPr>
          <t>_x000D_
DM-Marcenaria</t>
        </r>
      </text>
    </comment>
    <comment ref="X144" authorId="0" shapeId="0" xr:uid="{09C60E4E-E720-45A7-9E25-8FDBEC72C121}">
      <text>
        <r>
          <rPr>
            <sz val="10"/>
            <color indexed="81"/>
            <rFont val="Lucida Console"/>
            <family val="3"/>
          </rPr>
          <t>_x000D_
MADEIRAS,LAMINADOS,COMPENSADOS E AGLOMERADOS</t>
        </r>
      </text>
    </comment>
    <comment ref="Y144" authorId="0" shapeId="0" xr:uid="{CCAC544B-75C4-45A7-BDA6-10DFD0E360C6}">
      <text>
        <r>
          <rPr>
            <sz val="10"/>
            <color indexed="81"/>
            <rFont val="Lucida Console"/>
            <family val="3"/>
          </rPr>
          <t>_x000D_
CHAPAS COMPENSADAS RESINADAS/PLASTIFICADAS</t>
        </r>
      </text>
    </comment>
    <comment ref="AW144" authorId="0" shapeId="0" xr:uid="{56180637-4208-43A0-9EAD-8A0B091EA38F}">
      <text>
        <r>
          <rPr>
            <sz val="10"/>
            <color indexed="81"/>
            <rFont val="Lucida Console"/>
            <family val="3"/>
          </rPr>
          <t>Tempo de Estoque (Meses)_x000D_
_x000D_
509,0</t>
        </r>
      </text>
    </comment>
    <comment ref="A145" authorId="0" shapeId="0" xr:uid="{6E443300-8DAB-4124-9713-1AED9DFE0EDC}">
      <text>
        <r>
          <rPr>
            <sz val="10"/>
            <color indexed="81"/>
            <rFont val="Lucida Console"/>
            <family val="3"/>
          </rPr>
          <t>_x000D_
16512</t>
        </r>
      </text>
    </comment>
    <comment ref="B145" authorId="0" shapeId="0" xr:uid="{8AA72536-5677-4905-8AD9-7EDE90648FFA}">
      <text>
        <r>
          <rPr>
            <sz val="10"/>
            <color indexed="81"/>
            <rFont val="Lucida Console"/>
            <family val="3"/>
          </rPr>
          <t>DESCRIÇÃO DETALHADA_x000D_
GIZ DE CORES DIVERSAS, ANTIALERGICO, CAIXA COM 50 UNIDADES</t>
        </r>
      </text>
    </comment>
    <comment ref="W145" authorId="0" shapeId="0" xr:uid="{8231ADA0-221E-4259-AFE5-D84F73976F0B}">
      <text>
        <r>
          <rPr>
            <sz val="10"/>
            <color indexed="81"/>
            <rFont val="Lucida Console"/>
            <family val="3"/>
          </rPr>
          <t>_x000D_
Pedagógico</t>
        </r>
      </text>
    </comment>
    <comment ref="X145" authorId="0" shapeId="0" xr:uid="{26B9B314-37FF-46C8-A035-FE5A41F5CD49}">
      <text>
        <r>
          <rPr>
            <sz val="10"/>
            <color indexed="81"/>
            <rFont val="Lucida Console"/>
            <family val="3"/>
          </rPr>
          <t>_x000D_
MAQ., EQUIP., COMP., ACES., MAT. PARA ESCRIT.E ESCOLAR</t>
        </r>
      </text>
    </comment>
    <comment ref="Y145" authorId="0" shapeId="0" xr:uid="{58EA78C6-46CD-4903-A9D3-8F99360E66B6}">
      <text>
        <r>
          <rPr>
            <sz val="10"/>
            <color indexed="81"/>
            <rFont val="Lucida Console"/>
            <family val="3"/>
          </rPr>
          <t>_x000D_
MATERIAIS ESCOLARES E DIDATICOS</t>
        </r>
      </text>
    </comment>
    <comment ref="AW145" authorId="0" shapeId="0" xr:uid="{6143A40E-1D2C-469E-8A68-962EB555D7A1}">
      <text>
        <r>
          <rPr>
            <sz val="10"/>
            <color indexed="81"/>
            <rFont val="Lucida Console"/>
            <family val="3"/>
          </rPr>
          <t>Tempo de Estoque (Meses)_x000D_
_x000D_
1.100,0</t>
        </r>
      </text>
    </comment>
    <comment ref="A146" authorId="0" shapeId="0" xr:uid="{27DE378B-E996-4493-93A1-3228A25B8969}">
      <text>
        <r>
          <rPr>
            <sz val="10"/>
            <color indexed="81"/>
            <rFont val="Lucida Console"/>
            <family val="3"/>
          </rPr>
          <t>_x000D_
16571</t>
        </r>
      </text>
    </comment>
    <comment ref="B146" authorId="0" shapeId="0" xr:uid="{DA5CCBBE-28A1-400A-B357-9BF1489427C1}">
      <text>
        <r>
          <rPr>
            <sz val="10"/>
            <color indexed="81"/>
            <rFont val="Lucida Console"/>
            <family val="3"/>
          </rPr>
          <t>DESCRIÇÃO DETALHADA_x000D_
INSETICIDA AEROSOL A BASE DE AGUA FR C/ 300 ML</t>
        </r>
      </text>
    </comment>
    <comment ref="G146" authorId="0" shapeId="0" xr:uid="{777F372E-0A63-4AD7-ACBE-08070B7571A4}">
      <text>
        <r>
          <rPr>
            <sz val="10"/>
            <color indexed="81"/>
            <rFont val="Lucida Console"/>
            <family val="3"/>
          </rPr>
          <t>_x000D_
Últ estimativa : 3.800_x000D_
Enviada em     : 18.05.2020_x000D_
Ata - Venc     : 236/19 - 25.09.2020</t>
        </r>
      </text>
    </comment>
    <comment ref="O146" authorId="0" shapeId="0" xr:uid="{B9BEF9B4-75B9-4468-9D82-B73E6E56C061}">
      <text>
        <r>
          <rPr>
            <sz val="10"/>
            <color indexed="81"/>
            <rFont val="Lucida Console"/>
            <family val="3"/>
          </rPr>
          <t>_x000D_
Pertencia a ATA nº 236/19_x000D_
Estimativa de Renovação enviada em 18.05.2020 - Qtd 3.800_x000D_
PE  72/19 lote _x000D_
27.09.19 = Finalizar - contrato assinado</t>
        </r>
      </text>
    </comment>
    <comment ref="W146" authorId="0" shapeId="0" xr:uid="{9DE7A772-8642-473B-83D6-CCEE90B9A979}">
      <text>
        <r>
          <rPr>
            <sz val="10"/>
            <color indexed="81"/>
            <rFont val="Lucida Console"/>
            <family val="3"/>
          </rPr>
          <t>_x000D_
Administrativo</t>
        </r>
      </text>
    </comment>
    <comment ref="X146" authorId="0" shapeId="0" xr:uid="{C841484F-DE39-468B-B0FE-031E798B9B9D}">
      <text>
        <r>
          <rPr>
            <sz val="10"/>
            <color indexed="81"/>
            <rFont val="Lucida Console"/>
            <family val="3"/>
          </rPr>
          <t>_x000D_
MAQ.EQUIP.E MAT.P/ CULTURA ANIMAL E VEGETAL</t>
        </r>
      </text>
    </comment>
    <comment ref="Y146" authorId="0" shapeId="0" xr:uid="{83E8BBDA-B430-4E63-BE45-5491B446F88F}">
      <text>
        <r>
          <rPr>
            <sz val="10"/>
            <color indexed="81"/>
            <rFont val="Lucida Console"/>
            <family val="3"/>
          </rPr>
          <t>_x000D_
DEFENSIVOS, INSETICIDAS, RATICIDAS E PESTICIDAS</t>
        </r>
      </text>
    </comment>
    <comment ref="AW146" authorId="0" shapeId="0" xr:uid="{4FE30F98-4CBB-420A-9461-CDBFBAFD3E4A}">
      <text>
        <r>
          <rPr>
            <sz val="10"/>
            <color indexed="81"/>
            <rFont val="Lucida Console"/>
            <family val="3"/>
          </rPr>
          <t>Tempo de Estoque (Meses)_x000D_
_x000D_
2.828,0</t>
        </r>
      </text>
    </comment>
    <comment ref="A147" authorId="0" shapeId="0" xr:uid="{7E88CC8E-2D91-4E89-9D5F-F27C10361243}">
      <text>
        <r>
          <rPr>
            <sz val="10"/>
            <color indexed="81"/>
            <rFont val="Lucida Console"/>
            <family val="3"/>
          </rPr>
          <t>_x000D_
16956</t>
        </r>
      </text>
    </comment>
    <comment ref="B147" authorId="0" shapeId="0" xr:uid="{86DBF4D2-772A-4709-AAEA-F663CA82EAE7}">
      <text>
        <r>
          <rPr>
            <sz val="10"/>
            <color indexed="81"/>
            <rFont val="Lucida Console"/>
            <family val="3"/>
          </rPr>
          <t>DESCRIÇÃO DETALHADA_x000D_
PLUG EM PVC RIGIDO ROSCAVEL DE 3/4"</t>
        </r>
      </text>
    </comment>
    <comment ref="G147" authorId="0" shapeId="0" xr:uid="{D8618711-C7BA-46C3-9DF6-C27C6CBBDFBD}">
      <text>
        <r>
          <rPr>
            <sz val="10"/>
            <color indexed="81"/>
            <rFont val="Lucida Console"/>
            <family val="3"/>
          </rPr>
          <t>_x000D_
Últ estimativa : 150_x000D_
Enviada em     : 17.12.2020_x000D_
Ata - Venc     : 101/20 - 27.04.2021</t>
        </r>
      </text>
    </comment>
    <comment ref="O147" authorId="0" shapeId="0" xr:uid="{B519B22D-AD01-47CE-B202-14C1CC738BBF}">
      <text>
        <r>
          <rPr>
            <sz val="10"/>
            <color indexed="81"/>
            <rFont val="Lucida Console"/>
            <family val="3"/>
          </rPr>
          <t>_x000D_
Pertencia a ATA nº 101/20_x000D_
Estimativa de Renovação enviada em 17.12.2020 - Qtd 150_x000D_
PE  16/20 lote 28_x000D_
18.05.20 = Processo conferido, finalizado.</t>
        </r>
      </text>
    </comment>
    <comment ref="W147" authorId="0" shapeId="0" xr:uid="{C1779261-A184-45B6-9757-FB6181E191C6}">
      <text>
        <r>
          <rPr>
            <sz val="10"/>
            <color indexed="81"/>
            <rFont val="Lucida Console"/>
            <family val="3"/>
          </rPr>
          <t>_x000D_
DM-Hidráulica</t>
        </r>
      </text>
    </comment>
    <comment ref="X147" authorId="0" shapeId="0" xr:uid="{85CA9BC6-FFC8-4FB6-BB2D-7802C98D987B}">
      <text>
        <r>
          <rPr>
            <sz val="10"/>
            <color indexed="81"/>
            <rFont val="Lucida Console"/>
            <family val="3"/>
          </rPr>
          <t>_x000D_
MATERIAL HIDRAULICO, CANOS, TUBOS, MANGUEIRAS, CONEXOES E ACESS.</t>
        </r>
      </text>
    </comment>
    <comment ref="Y147" authorId="0" shapeId="0" xr:uid="{7E6F1C53-3AE7-464D-A0BB-6094BE76B137}">
      <text>
        <r>
          <rPr>
            <sz val="10"/>
            <color indexed="81"/>
            <rFont val="Lucida Console"/>
            <family val="3"/>
          </rPr>
          <t>_x000D_
ADAP. LUVAS.TES CURVAS COTOVELOS PLUGS FLANGES.....</t>
        </r>
      </text>
    </comment>
    <comment ref="AW147" authorId="0" shapeId="0" xr:uid="{02EE2A39-76FF-4EE3-8C62-00F3E0B014A6}">
      <text>
        <r>
          <rPr>
            <sz val="10"/>
            <color indexed="81"/>
            <rFont val="Lucida Console"/>
            <family val="3"/>
          </rPr>
          <t>Tempo de Estoque (Meses)_x000D_
_x000D_
143,0</t>
        </r>
      </text>
    </comment>
    <comment ref="A148" authorId="0" shapeId="0" xr:uid="{EC0930FF-B4C7-435E-B77E-CD659E3C78FD}">
      <text>
        <r>
          <rPr>
            <sz val="10"/>
            <color indexed="81"/>
            <rFont val="Lucida Console"/>
            <family val="3"/>
          </rPr>
          <t>_x000D_
16978</t>
        </r>
      </text>
    </comment>
    <comment ref="B148" authorId="0" shapeId="0" xr:uid="{642E37BC-C725-4F56-BD28-E20AD3C85384}">
      <text>
        <r>
          <rPr>
            <sz val="10"/>
            <color indexed="81"/>
            <rFont val="Lucida Console"/>
            <family val="3"/>
          </rPr>
          <t>DESCRIÇÃO DETALHADA_x000D_
PLUG EM PVC RIGIDO ROSCAVEL DE 1/2"</t>
        </r>
      </text>
    </comment>
    <comment ref="G148" authorId="0" shapeId="0" xr:uid="{17F16349-E9D8-4E5D-BF25-94B050A85227}">
      <text>
        <r>
          <rPr>
            <sz val="10"/>
            <color indexed="81"/>
            <rFont val="Lucida Console"/>
            <family val="3"/>
          </rPr>
          <t>_x000D_
Últ estimativa : 500_x000D_
Enviada em     : 17.12.2020_x000D_
Ata - Venc     : 101/20 - 27.04.2021</t>
        </r>
      </text>
    </comment>
    <comment ref="O148" authorId="0" shapeId="0" xr:uid="{8B9A1C9D-A90F-45E6-A925-9B90317F025B}">
      <text>
        <r>
          <rPr>
            <sz val="10"/>
            <color indexed="81"/>
            <rFont val="Lucida Console"/>
            <family val="3"/>
          </rPr>
          <t>_x000D_
Pertencia a ATA nº 101/20_x000D_
Estimativa de Renovação enviada em 17.12.2020 - Qtd 500_x000D_
PE  16/20 lote 29_x000D_
18.05.20 = Processo conferido, finalizado.</t>
        </r>
      </text>
    </comment>
    <comment ref="W148" authorId="0" shapeId="0" xr:uid="{B12A903A-9474-4A7C-A992-CB0A703F3F7E}">
      <text>
        <r>
          <rPr>
            <sz val="10"/>
            <color indexed="81"/>
            <rFont val="Lucida Console"/>
            <family val="3"/>
          </rPr>
          <t>_x000D_
DM-Hidráulica</t>
        </r>
      </text>
    </comment>
    <comment ref="X148" authorId="0" shapeId="0" xr:uid="{9F707CB7-2BF3-4C91-9DCE-9D1A99764A5F}">
      <text>
        <r>
          <rPr>
            <sz val="10"/>
            <color indexed="81"/>
            <rFont val="Lucida Console"/>
            <family val="3"/>
          </rPr>
          <t>_x000D_
MATERIAL HIDRAULICO, CANOS, TUBOS, MANGUEIRAS, CONEXOES E ACESS.</t>
        </r>
      </text>
    </comment>
    <comment ref="Y148" authorId="0" shapeId="0" xr:uid="{AA20DA0F-3775-42DD-A6C5-CBD78854BA9F}">
      <text>
        <r>
          <rPr>
            <sz val="10"/>
            <color indexed="81"/>
            <rFont val="Lucida Console"/>
            <family val="3"/>
          </rPr>
          <t>_x000D_
ADAP. LUVAS.TES CURVAS COTOVELOS PLUGS FLANGES.....</t>
        </r>
      </text>
    </comment>
    <comment ref="AW148" authorId="0" shapeId="0" xr:uid="{6260738C-BE74-43DE-A98D-32D9D480E88D}">
      <text>
        <r>
          <rPr>
            <sz val="10"/>
            <color indexed="81"/>
            <rFont val="Lucida Console"/>
            <family val="3"/>
          </rPr>
          <t>Tempo de Estoque (Meses)_x000D_
_x000D_
868,0</t>
        </r>
      </text>
    </comment>
    <comment ref="A149" authorId="0" shapeId="0" xr:uid="{D7696435-CD5F-4578-9A13-3B0C052C775D}">
      <text>
        <r>
          <rPr>
            <sz val="10"/>
            <color indexed="81"/>
            <rFont val="Lucida Console"/>
            <family val="3"/>
          </rPr>
          <t>_x000D_
17115</t>
        </r>
      </text>
    </comment>
    <comment ref="B149" authorId="0" shapeId="0" xr:uid="{4455EEDF-FE32-4431-8475-49B4C039362F}">
      <text>
        <r>
          <rPr>
            <sz val="10"/>
            <color indexed="81"/>
            <rFont val="Lucida Console"/>
            <family val="3"/>
          </rPr>
          <t>DESCRIÇÃO DETALHADA_x000D_
GUARDANAPO DE PAPEL 23 X 22 CM - PACOTE COM 50 UNIDADES</t>
        </r>
      </text>
    </comment>
    <comment ref="G149" authorId="0" shapeId="0" xr:uid="{4EB9AFAD-D8D9-4FBB-A6AA-0A27CAF1D5FF}">
      <text>
        <r>
          <rPr>
            <sz val="10"/>
            <color indexed="81"/>
            <rFont val="Lucida Console"/>
            <family val="3"/>
          </rPr>
          <t>_x000D_
Últ estimativa : 10.000_x000D_
Enviada em     : 22.04.2021_x000D_
Ata - Venc     : 178/20 - 20.08.2021</t>
        </r>
      </text>
    </comment>
    <comment ref="O149" authorId="0" shapeId="0" xr:uid="{4617B7DA-CA66-4E97-B7BF-428650FF730D}">
      <text>
        <r>
          <rPr>
            <sz val="10"/>
            <color indexed="81"/>
            <rFont val="Lucida Console"/>
            <family val="3"/>
          </rPr>
          <t xml:space="preserve">_x000D_
Pertencia a ATA nº 178/20_x000D_
Estimativa de Renovação enviada em 22.04.2021 - Qtd 10.000_x000D_
PE 122/21 lote _x000D_
 = </t>
        </r>
      </text>
    </comment>
    <comment ref="W149" authorId="0" shapeId="0" xr:uid="{11A9A234-7282-4AC6-8FAC-517DDB5BA79B}">
      <text>
        <r>
          <rPr>
            <sz val="10"/>
            <color indexed="81"/>
            <rFont val="Lucida Console"/>
            <family val="3"/>
          </rPr>
          <t>_x000D_
Administrativo</t>
        </r>
      </text>
    </comment>
    <comment ref="X149" authorId="0" shapeId="0" xr:uid="{96D019DE-5C7E-44F5-85BD-2F461CE6FB89}">
      <text>
        <r>
          <rPr>
            <sz val="10"/>
            <color indexed="81"/>
            <rFont val="Lucida Console"/>
            <family val="3"/>
          </rPr>
          <t>_x000D_
ART. DOMEST. DECO. GUARNI. DE AMBI.TECI. VEICULOS</t>
        </r>
      </text>
    </comment>
    <comment ref="Y149" authorId="0" shapeId="0" xr:uid="{40F47591-58BD-42A2-B82D-C2E0585CB7EA}">
      <text>
        <r>
          <rPr>
            <sz val="10"/>
            <color indexed="81"/>
            <rFont val="Lucida Console"/>
            <family val="3"/>
          </rPr>
          <t>_x000D_
ART. P/ CAMA MESA E BANHO</t>
        </r>
      </text>
    </comment>
    <comment ref="AC149" authorId="0" shapeId="0" xr:uid="{8F7B1DD2-8D86-4F61-B5F5-4598809A621B}">
      <text>
        <r>
          <rPr>
            <sz val="10"/>
            <color indexed="81"/>
            <rFont val="Lucida Console"/>
            <family val="3"/>
          </rPr>
          <t>_x000D_
AF  4.567/23 | Vc 24.05.2023 | Saldo  4.000 | CLEANING DISTRIBUIDORA DE PRODUTOS DE LIMPEZA LTDA ( 233259 )</t>
        </r>
      </text>
    </comment>
    <comment ref="AG149" authorId="0" shapeId="0" xr:uid="{497EF6DB-4FA7-493F-AA88-48F364711062}">
      <text>
        <r>
          <rPr>
            <sz val="10"/>
            <color indexed="81"/>
            <rFont val="Lucida Console"/>
            <family val="3"/>
          </rPr>
          <t>_x000D_
AF  4.567/23 | Vc 24.05.2023 | Saldo  4.000 | CLEANING DISTRIBUIDORA DE PRODUTOS DE LIMPEZA LTDA ( 233259 )</t>
        </r>
      </text>
    </comment>
    <comment ref="AW149" authorId="0" shapeId="0" xr:uid="{C57A3784-4585-44B7-B0E0-FA6EFDFE1E7A}">
      <text>
        <r>
          <rPr>
            <sz val="10"/>
            <color indexed="81"/>
            <rFont val="Lucida Console"/>
            <family val="3"/>
          </rPr>
          <t>Tempo de Estoque (Meses)_x000D_
_x000D_
0,0</t>
        </r>
      </text>
    </comment>
    <comment ref="A150" authorId="0" shapeId="0" xr:uid="{A30AC480-52C7-4288-8C7A-32E77E42B07A}">
      <text>
        <r>
          <rPr>
            <sz val="10"/>
            <color indexed="81"/>
            <rFont val="Lucida Console"/>
            <family val="3"/>
          </rPr>
          <t>_x000D_
17132</t>
        </r>
      </text>
    </comment>
    <comment ref="B150" authorId="0" shapeId="0" xr:uid="{4CA5C109-35E6-4B77-81C4-741AFF1C328E}">
      <text>
        <r>
          <rPr>
            <sz val="10"/>
            <color indexed="81"/>
            <rFont val="Lucida Console"/>
            <family val="3"/>
          </rPr>
          <t>DESCRIÇÃO DETALHADA_x000D_
ELASTICO - EMBALAGEM COM 100GR</t>
        </r>
      </text>
    </comment>
    <comment ref="G150" authorId="0" shapeId="0" xr:uid="{7CCFD619-9986-43D0-BB14-EF111B440907}">
      <text>
        <r>
          <rPr>
            <sz val="10"/>
            <color indexed="81"/>
            <rFont val="Lucida Console"/>
            <family val="3"/>
          </rPr>
          <t>_x000D_
Últ estimativa : 1.000_x000D_
Enviada em     : 19.12.2019_x000D_
Ata - Venc     : 99/20 - 23.04.2021</t>
        </r>
      </text>
    </comment>
    <comment ref="O150" authorId="0" shapeId="0" xr:uid="{C89CBB93-157B-4D10-AB0A-BDFB7D2F0839}">
      <text>
        <r>
          <rPr>
            <sz val="10"/>
            <color indexed="81"/>
            <rFont val="Lucida Console"/>
            <family val="3"/>
          </rPr>
          <t>_x000D_
Pertencia a ATA nº 99/20_x000D_
Estimativa de Renovação enviada em 19.12.2019 - Qtd 1.000_x000D_
PE  61/21 lote 5 (Impróspero)_x000D_
30.04.21 = Finalizado. Ata 143/20</t>
        </r>
      </text>
    </comment>
    <comment ref="W150" authorId="0" shapeId="0" xr:uid="{35755BEF-78C6-4D89-B1C4-8FFA4B785D23}">
      <text>
        <r>
          <rPr>
            <sz val="10"/>
            <color indexed="81"/>
            <rFont val="Lucida Console"/>
            <family val="3"/>
          </rPr>
          <t>_x000D_
Administrativo</t>
        </r>
      </text>
    </comment>
    <comment ref="X150" authorId="0" shapeId="0" xr:uid="{2FE41873-7FB0-40DA-AA4E-A5CB708C131B}">
      <text>
        <r>
          <rPr>
            <sz val="10"/>
            <color indexed="81"/>
            <rFont val="Lucida Console"/>
            <family val="3"/>
          </rPr>
          <t>_x000D_
MAQ., EQUIP., COMP., ACES., MAT. PARA ESCRIT.E ESCOLAR</t>
        </r>
      </text>
    </comment>
    <comment ref="Y150" authorId="0" shapeId="0" xr:uid="{11CC363B-9E47-42E1-96B5-71FB1647A7C2}">
      <text>
        <r>
          <rPr>
            <sz val="10"/>
            <color indexed="81"/>
            <rFont val="Lucida Console"/>
            <family val="3"/>
          </rPr>
          <t>_x000D_
FURAD.GRAMP.COLCHETE,GRAMPOS,CLIPS,ELAST.BARB.FIT.</t>
        </r>
      </text>
    </comment>
    <comment ref="AW150" authorId="0" shapeId="0" xr:uid="{7C057971-9D67-4E0F-B1EF-9F5A06CD795F}">
      <text>
        <r>
          <rPr>
            <sz val="10"/>
            <color indexed="81"/>
            <rFont val="Lucida Console"/>
            <family val="3"/>
          </rPr>
          <t>Tempo de Estoque (Meses)_x000D_
_x000D_
1.439,0</t>
        </r>
      </text>
    </comment>
    <comment ref="A151" authorId="0" shapeId="0" xr:uid="{235F3676-C958-4AA2-A04D-9A10A101D233}">
      <text>
        <r>
          <rPr>
            <sz val="10"/>
            <color indexed="81"/>
            <rFont val="Lucida Console"/>
            <family val="3"/>
          </rPr>
          <t>_x000D_
17135</t>
        </r>
      </text>
    </comment>
    <comment ref="B151" authorId="0" shapeId="0" xr:uid="{1723D2CC-E3EB-4FC3-A201-6727924C2CED}">
      <text>
        <r>
          <rPr>
            <sz val="10"/>
            <color indexed="81"/>
            <rFont val="Lucida Console"/>
            <family val="3"/>
          </rPr>
          <t>DESCRIÇÃO DETALHADA_x000D_
GRAMPO TRILHO P/ PASTA 80 MM</t>
        </r>
      </text>
    </comment>
    <comment ref="W151" authorId="0" shapeId="0" xr:uid="{9531C287-356B-4D30-9ACA-E5F515F0F170}">
      <text>
        <r>
          <rPr>
            <sz val="10"/>
            <color indexed="81"/>
            <rFont val="Lucida Console"/>
            <family val="3"/>
          </rPr>
          <t>_x000D_
Administrativo</t>
        </r>
      </text>
    </comment>
    <comment ref="X151" authorId="0" shapeId="0" xr:uid="{276B92C2-3A27-487E-AA30-BEBC020744D7}">
      <text>
        <r>
          <rPr>
            <sz val="10"/>
            <color indexed="81"/>
            <rFont val="Lucida Console"/>
            <family val="3"/>
          </rPr>
          <t>_x000D_
MAQ., EQUIP., COMP., ACES., MAT. PARA ESCRIT.E ESCOLAR</t>
        </r>
      </text>
    </comment>
    <comment ref="Y151" authorId="0" shapeId="0" xr:uid="{B5B8E009-7030-4B63-BEDA-36D38DD946DB}">
      <text>
        <r>
          <rPr>
            <sz val="10"/>
            <color indexed="81"/>
            <rFont val="Lucida Console"/>
            <family val="3"/>
          </rPr>
          <t>_x000D_
FURAD.GRAMP.COLCHETE,GRAMPOS,CLIPS,ELAST.BARB.FIT.</t>
        </r>
      </text>
    </comment>
    <comment ref="AW151" authorId="0" shapeId="0" xr:uid="{179324C8-7B91-4DB1-9EEC-FCEFC6664820}">
      <text>
        <r>
          <rPr>
            <sz val="10"/>
            <color indexed="81"/>
            <rFont val="Lucida Console"/>
            <family val="3"/>
          </rPr>
          <t>Tempo de Estoque (Meses)_x000D_
_x000D_
2.025,0</t>
        </r>
      </text>
    </comment>
    <comment ref="A152" authorId="0" shapeId="0" xr:uid="{3F2774AE-DCED-4ED1-90C5-E474E65C06B2}">
      <text>
        <r>
          <rPr>
            <sz val="10"/>
            <color indexed="81"/>
            <rFont val="Lucida Console"/>
            <family val="3"/>
          </rPr>
          <t>_x000D_
17136</t>
        </r>
      </text>
    </comment>
    <comment ref="B152" authorId="0" shapeId="0" xr:uid="{12F03FBD-0FBC-4A6E-A270-9D5803CFEADE}">
      <text>
        <r>
          <rPr>
            <sz val="10"/>
            <color indexed="81"/>
            <rFont val="Lucida Console"/>
            <family val="3"/>
          </rPr>
          <t>DESCRIÇÃO DETALHADA_x000D_
GRAMPO 26/6, COBREADO,  P/ GRAMPEADOR - CX C/ 5000 UNIDADES</t>
        </r>
      </text>
    </comment>
    <comment ref="G152" authorId="0" shapeId="0" xr:uid="{12AE00C3-7B46-4D8B-97DA-356F50D8A710}">
      <text>
        <r>
          <rPr>
            <sz val="10"/>
            <color indexed="81"/>
            <rFont val="Lucida Console"/>
            <family val="3"/>
          </rPr>
          <t>_x000D_
Últ estimativa : 2.000_x000D_
Enviada em     : 05.03.2020_x000D_
Ata - Venc     : 211/20 - 21.09.2021</t>
        </r>
      </text>
    </comment>
    <comment ref="O152" authorId="0" shapeId="0" xr:uid="{F9ACA1A2-5931-4DD8-A56C-192E94E7F4EC}">
      <text>
        <r>
          <rPr>
            <sz val="10"/>
            <color indexed="81"/>
            <rFont val="Lucida Console"/>
            <family val="3"/>
          </rPr>
          <t>_x000D_
Pertencia a ATA nº 211/20_x000D_
Estimativa de Renovação enviada em 05.03.2020 - Qtd 2.000_x000D_
PP  92/19 lote _x000D_
26.07.19 = Finalizar - contrato assinado</t>
        </r>
      </text>
    </comment>
    <comment ref="W152" authorId="0" shapeId="0" xr:uid="{FFE27803-60A4-4EAE-B8A9-165A81495E2B}">
      <text>
        <r>
          <rPr>
            <sz val="10"/>
            <color indexed="81"/>
            <rFont val="Lucida Console"/>
            <family val="3"/>
          </rPr>
          <t>_x000D_
Administrativo</t>
        </r>
      </text>
    </comment>
    <comment ref="X152" authorId="0" shapeId="0" xr:uid="{9CA7E6C9-407A-4F32-9A15-9D1184D3DB4C}">
      <text>
        <r>
          <rPr>
            <sz val="10"/>
            <color indexed="81"/>
            <rFont val="Lucida Console"/>
            <family val="3"/>
          </rPr>
          <t>_x000D_
MAQ., EQUIP., COMP., ACES., MAT. PARA ESCRIT.E ESCOLAR</t>
        </r>
      </text>
    </comment>
    <comment ref="Y152" authorId="0" shapeId="0" xr:uid="{4BA6A4C3-E2B7-42A7-BA3F-9DFBB6BD576E}">
      <text>
        <r>
          <rPr>
            <sz val="10"/>
            <color indexed="81"/>
            <rFont val="Lucida Console"/>
            <family val="3"/>
          </rPr>
          <t>_x000D_
FURAD.GRAMP.COLCHETE,GRAMPOS,CLIPS,ELAST.BARB.FIT.</t>
        </r>
      </text>
    </comment>
    <comment ref="AW152" authorId="0" shapeId="0" xr:uid="{DC7FE1C4-C227-4DC9-A7B0-C7D990D8FF6C}">
      <text>
        <r>
          <rPr>
            <sz val="10"/>
            <color indexed="81"/>
            <rFont val="Lucida Console"/>
            <family val="3"/>
          </rPr>
          <t>Tempo de Estoque (Meses)_x000D_
_x000D_
377,0</t>
        </r>
      </text>
    </comment>
    <comment ref="A153" authorId="0" shapeId="0" xr:uid="{F77D77EC-0BEA-4614-AA96-7DCAB253F3BB}">
      <text>
        <r>
          <rPr>
            <sz val="10"/>
            <color indexed="81"/>
            <rFont val="Lucida Console"/>
            <family val="3"/>
          </rPr>
          <t>_x000D_
17299</t>
        </r>
      </text>
    </comment>
    <comment ref="B153" authorId="0" shapeId="0" xr:uid="{3CC68349-DFC3-4BC9-9114-4B82387E6C1B}">
      <text>
        <r>
          <rPr>
            <sz val="10"/>
            <color indexed="81"/>
            <rFont val="Lucida Console"/>
            <family val="3"/>
          </rPr>
          <t>DESCRIÇÃO DETALHADA_x000D_
PAPEL MONOLUCIDO - 120 G/M2 660 X 960 MM  - PACOTE C/ 250FOLHAS</t>
        </r>
      </text>
    </comment>
    <comment ref="G153" authorId="0" shapeId="0" xr:uid="{A53496C1-685E-463A-BA53-1B2A68EECDAD}">
      <text>
        <r>
          <rPr>
            <sz val="10"/>
            <color indexed="81"/>
            <rFont val="Lucida Console"/>
            <family val="3"/>
          </rPr>
          <t>_x000D_
Últ estimativa : 60_x000D_
Enviada em     : 05.03.2020_x000D_
Ata - Venc     : 61/18 - 12.03.2019</t>
        </r>
      </text>
    </comment>
    <comment ref="O153" authorId="0" shapeId="0" xr:uid="{29A72526-1849-4D78-94A3-7CFDF8C4447B}">
      <text>
        <r>
          <rPr>
            <sz val="10"/>
            <color indexed="81"/>
            <rFont val="Lucida Console"/>
            <family val="3"/>
          </rPr>
          <t>_x000D_
Pertencia a ATA nº 61/18_x000D_
Estimativa de Renovação enviada em 05.03.2020 - Qtd 60_x000D_
PE 127/20 lote 24_x000D_
10.08.20 = Finalizado</t>
        </r>
      </text>
    </comment>
    <comment ref="W153" authorId="0" shapeId="0" xr:uid="{B8D9FD02-931E-4BD7-A0D4-3B6021182229}">
      <text>
        <r>
          <rPr>
            <sz val="10"/>
            <color indexed="81"/>
            <rFont val="Lucida Console"/>
            <family val="3"/>
          </rPr>
          <t>_x000D_
Pedagógico</t>
        </r>
      </text>
    </comment>
    <comment ref="X153" authorId="0" shapeId="0" xr:uid="{7DE76F15-930D-4C82-8338-C6470F1C93B0}">
      <text>
        <r>
          <rPr>
            <sz val="10"/>
            <color indexed="81"/>
            <rFont val="Lucida Console"/>
            <family val="3"/>
          </rPr>
          <t>_x000D_
MAQ. E EQUIP. P/ IND. GRAFICA COMP. ACESS. E PAPEI</t>
        </r>
      </text>
    </comment>
    <comment ref="Y153" authorId="0" shapeId="0" xr:uid="{901603BB-5D2F-4147-9715-84DCCDA0C146}">
      <text>
        <r>
          <rPr>
            <sz val="10"/>
            <color indexed="81"/>
            <rFont val="Lucida Console"/>
            <family val="3"/>
          </rPr>
          <t>_x000D_
PAPEIS PARA INDUSTRIA GRAFICA</t>
        </r>
      </text>
    </comment>
    <comment ref="AW153" authorId="0" shapeId="0" xr:uid="{E66A1CEF-57EE-4980-B816-4A14AA35F2F2}">
      <text>
        <r>
          <rPr>
            <sz val="10"/>
            <color indexed="81"/>
            <rFont val="Lucida Console"/>
            <family val="3"/>
          </rPr>
          <t>Tempo de Estoque (Meses)_x000D_
_x000D_
22,0</t>
        </r>
      </text>
    </comment>
    <comment ref="A154" authorId="0" shapeId="0" xr:uid="{F49C3120-4D4E-481F-8C60-9189508A77F5}">
      <text>
        <r>
          <rPr>
            <sz val="10"/>
            <color indexed="81"/>
            <rFont val="Lucida Console"/>
            <family val="3"/>
          </rPr>
          <t>_x000D_
17362</t>
        </r>
      </text>
    </comment>
    <comment ref="B154" authorId="0" shapeId="0" xr:uid="{CFB0D30E-909B-4C8B-A172-0341BB77C856}">
      <text>
        <r>
          <rPr>
            <sz val="10"/>
            <color indexed="81"/>
            <rFont val="Lucida Console"/>
            <family val="3"/>
          </rPr>
          <t>DESCRIÇÃO DETALHADA_x000D_
PAPEL CELOFANE - 90 X 100 CM - AMARELO</t>
        </r>
      </text>
    </comment>
    <comment ref="G154" authorId="0" shapeId="0" xr:uid="{8B8B39E2-F476-45D4-9627-1334E4B68098}">
      <text>
        <r>
          <rPr>
            <sz val="10"/>
            <color indexed="81"/>
            <rFont val="Lucida Console"/>
            <family val="3"/>
          </rPr>
          <t>_x000D_
Últ estimativa : 10.000_x000D_
Enviada em     : 05.03.2020_x000D_
Ata - Venc     : 211/20 - 21.09.2021</t>
        </r>
      </text>
    </comment>
    <comment ref="O154" authorId="0" shapeId="0" xr:uid="{407D5C67-4F8C-4795-B61C-D908577FE906}">
      <text>
        <r>
          <rPr>
            <sz val="10"/>
            <color indexed="81"/>
            <rFont val="Lucida Console"/>
            <family val="3"/>
          </rPr>
          <t>_x000D_
Pertencia a ATA nº 211/20_x000D_
Estimativa de Renovação enviada em 05.03.2020 - Qtd 10.000_x000D_
PP  92/19 lote _x000D_
26.07.19 = Finalizar - contrato assinado</t>
        </r>
      </text>
    </comment>
    <comment ref="W154" authorId="0" shapeId="0" xr:uid="{0ECF5195-87BB-4EF1-AE85-7348C76736AE}">
      <text>
        <r>
          <rPr>
            <sz val="10"/>
            <color indexed="81"/>
            <rFont val="Lucida Console"/>
            <family val="3"/>
          </rPr>
          <t>_x000D_
Pedagógico</t>
        </r>
      </text>
    </comment>
    <comment ref="X154" authorId="0" shapeId="0" xr:uid="{DFA82A52-C4F6-4C58-973A-A04BEE49F1F6}">
      <text>
        <r>
          <rPr>
            <sz val="10"/>
            <color indexed="81"/>
            <rFont val="Lucida Console"/>
            <family val="3"/>
          </rPr>
          <t>_x000D_
MAQ. E EQUIP. P/ IND. GRAFICA COMP. ACESS. E PAPEI</t>
        </r>
      </text>
    </comment>
    <comment ref="Y154" authorId="0" shapeId="0" xr:uid="{9EBA7830-F49B-4A23-A7EC-7604B7B5B248}">
      <text>
        <r>
          <rPr>
            <sz val="10"/>
            <color indexed="81"/>
            <rFont val="Lucida Console"/>
            <family val="3"/>
          </rPr>
          <t>_x000D_
PAPEIS E PAPELOES</t>
        </r>
      </text>
    </comment>
    <comment ref="AW154" authorId="0" shapeId="0" xr:uid="{129DF3BD-F54C-4112-A3B2-3C44F2F47288}">
      <text>
        <r>
          <rPr>
            <sz val="10"/>
            <color indexed="81"/>
            <rFont val="Lucida Console"/>
            <family val="3"/>
          </rPr>
          <t>Tempo de Estoque (Meses)_x000D_
_x000D_
1.900,0</t>
        </r>
      </text>
    </comment>
    <comment ref="A155" authorId="0" shapeId="0" xr:uid="{68F88A91-34C6-46ED-B788-B54E514E6630}">
      <text>
        <r>
          <rPr>
            <sz val="10"/>
            <color indexed="81"/>
            <rFont val="Lucida Console"/>
            <family val="3"/>
          </rPr>
          <t>_x000D_
17370</t>
        </r>
      </text>
    </comment>
    <comment ref="B155" authorId="0" shapeId="0" xr:uid="{35DCA1F7-E66C-4A9C-B779-44B40D2F1949}">
      <text>
        <r>
          <rPr>
            <sz val="10"/>
            <color indexed="81"/>
            <rFont val="Lucida Console"/>
            <family val="3"/>
          </rPr>
          <t>DESCRIÇÃO DETALHADA_x000D_
PAPEL CELOFANE - 90 X 100 CM - VERDE</t>
        </r>
      </text>
    </comment>
    <comment ref="G155" authorId="0" shapeId="0" xr:uid="{42E8F342-29A5-40D7-9497-F1DF656CB639}">
      <text>
        <r>
          <rPr>
            <sz val="10"/>
            <color indexed="81"/>
            <rFont val="Lucida Console"/>
            <family val="3"/>
          </rPr>
          <t>_x000D_
Últ estimativa : 10.000_x000D_
Enviada em     : 05.03.2020_x000D_
Ata - Venc     : 211/20 - 21.09.2021</t>
        </r>
      </text>
    </comment>
    <comment ref="O155" authorId="0" shapeId="0" xr:uid="{85AF63A0-BD05-4852-A382-D736F1C632DB}">
      <text>
        <r>
          <rPr>
            <sz val="10"/>
            <color indexed="81"/>
            <rFont val="Lucida Console"/>
            <family val="3"/>
          </rPr>
          <t>_x000D_
Pertencia a ATA nº 211/20_x000D_
Estimativa de Renovação enviada em 05.03.2020 - Qtd 10.000_x000D_
PP  92/19 lote _x000D_
26.07.19 = Finalizar - contrato assinado</t>
        </r>
      </text>
    </comment>
    <comment ref="W155" authorId="0" shapeId="0" xr:uid="{ACBA6724-0074-4384-9A7E-B0C9A3F020DF}">
      <text>
        <r>
          <rPr>
            <sz val="10"/>
            <color indexed="81"/>
            <rFont val="Lucida Console"/>
            <family val="3"/>
          </rPr>
          <t>_x000D_
Pedagógico</t>
        </r>
      </text>
    </comment>
    <comment ref="X155" authorId="0" shapeId="0" xr:uid="{E6E4BF82-8CBB-472F-AB88-AA7DA51E9A53}">
      <text>
        <r>
          <rPr>
            <sz val="10"/>
            <color indexed="81"/>
            <rFont val="Lucida Console"/>
            <family val="3"/>
          </rPr>
          <t>_x000D_
MAQ. E EQUIP. P/ IND. GRAFICA COMP. ACESS. E PAPEI</t>
        </r>
      </text>
    </comment>
    <comment ref="Y155" authorId="0" shapeId="0" xr:uid="{D47A815C-FF11-4A59-A986-4E0FE87DDA7D}">
      <text>
        <r>
          <rPr>
            <sz val="10"/>
            <color indexed="81"/>
            <rFont val="Lucida Console"/>
            <family val="3"/>
          </rPr>
          <t>_x000D_
PAPEIS E PAPELOES</t>
        </r>
      </text>
    </comment>
    <comment ref="AW155" authorId="0" shapeId="0" xr:uid="{B46B2FEB-9924-4C42-83C3-EB44944DD34F}">
      <text>
        <r>
          <rPr>
            <sz val="10"/>
            <color indexed="81"/>
            <rFont val="Lucida Console"/>
            <family val="3"/>
          </rPr>
          <t>Tempo de Estoque (Meses)_x000D_
_x000D_
1.900,0</t>
        </r>
      </text>
    </comment>
    <comment ref="A156" authorId="0" shapeId="0" xr:uid="{A7F08095-A4E5-420B-8370-1484E3A3F47E}">
      <text>
        <r>
          <rPr>
            <sz val="10"/>
            <color indexed="81"/>
            <rFont val="Lucida Console"/>
            <family val="3"/>
          </rPr>
          <t>_x000D_
17371</t>
        </r>
      </text>
    </comment>
    <comment ref="B156" authorId="0" shapeId="0" xr:uid="{57AC6E6E-97B2-4A21-B269-B619386D78B1}">
      <text>
        <r>
          <rPr>
            <sz val="10"/>
            <color indexed="81"/>
            <rFont val="Lucida Console"/>
            <family val="3"/>
          </rPr>
          <t>DESCRIÇÃO DETALHADA_x000D_
PAPEL CELOFANE - 90 X 100 CM - VERMELHO</t>
        </r>
      </text>
    </comment>
    <comment ref="G156" authorId="0" shapeId="0" xr:uid="{B6048569-D5F0-4547-84A7-051E1175FD29}">
      <text>
        <r>
          <rPr>
            <sz val="10"/>
            <color indexed="81"/>
            <rFont val="Lucida Console"/>
            <family val="3"/>
          </rPr>
          <t>_x000D_
Últ estimativa : 10.000_x000D_
Enviada em     : 05.03.2020_x000D_
Ata - Venc     : 211/20 - 21.09.2021</t>
        </r>
      </text>
    </comment>
    <comment ref="O156" authorId="0" shapeId="0" xr:uid="{8368D4DB-DC80-445B-BB4F-FCB2B1C8C2DA}">
      <text>
        <r>
          <rPr>
            <sz val="10"/>
            <color indexed="81"/>
            <rFont val="Lucida Console"/>
            <family val="3"/>
          </rPr>
          <t>_x000D_
Pertencia a ATA nº 211/20_x000D_
Estimativa de Renovação enviada em 05.03.2020 - Qtd 10.000_x000D_
PP  92/19 lote _x000D_
26.07.19 = Finalizar - contrato assinado</t>
        </r>
      </text>
    </comment>
    <comment ref="W156" authorId="0" shapeId="0" xr:uid="{63D90605-2F05-4A3A-97EB-2EAD46024B0B}">
      <text>
        <r>
          <rPr>
            <sz val="10"/>
            <color indexed="81"/>
            <rFont val="Lucida Console"/>
            <family val="3"/>
          </rPr>
          <t>_x000D_
Pedagógico</t>
        </r>
      </text>
    </comment>
    <comment ref="X156" authorId="0" shapeId="0" xr:uid="{AC456A60-1FAF-4EDD-9C54-43E91948C760}">
      <text>
        <r>
          <rPr>
            <sz val="10"/>
            <color indexed="81"/>
            <rFont val="Lucida Console"/>
            <family val="3"/>
          </rPr>
          <t>_x000D_
MAQ. E EQUIP. P/ IND. GRAFICA COMP. ACESS. E PAPEI</t>
        </r>
      </text>
    </comment>
    <comment ref="Y156" authorId="0" shapeId="0" xr:uid="{5EC50033-FD6E-4D4E-B34F-2A21C9FECA01}">
      <text>
        <r>
          <rPr>
            <sz val="10"/>
            <color indexed="81"/>
            <rFont val="Lucida Console"/>
            <family val="3"/>
          </rPr>
          <t>_x000D_
PAPEIS E PAPELOES</t>
        </r>
      </text>
    </comment>
    <comment ref="AW156" authorId="0" shapeId="0" xr:uid="{CBDC2C7E-E53F-48A2-BD17-BE738299C36A}">
      <text>
        <r>
          <rPr>
            <sz val="10"/>
            <color indexed="81"/>
            <rFont val="Lucida Console"/>
            <family val="3"/>
          </rPr>
          <t>Tempo de Estoque (Meses)_x000D_
_x000D_
1.900,0</t>
        </r>
      </text>
    </comment>
    <comment ref="A157" authorId="0" shapeId="0" xr:uid="{1DCC055A-23DD-4CD0-A5E6-F5BE28D6FFDE}">
      <text>
        <r>
          <rPr>
            <sz val="10"/>
            <color indexed="81"/>
            <rFont val="Lucida Console"/>
            <family val="3"/>
          </rPr>
          <t>_x000D_
17422</t>
        </r>
      </text>
    </comment>
    <comment ref="B157" authorId="0" shapeId="0" xr:uid="{1F156BCD-5388-4822-8BC7-B492E173F08E}">
      <text>
        <r>
          <rPr>
            <sz val="10"/>
            <color indexed="81"/>
            <rFont val="Lucida Console"/>
            <family val="3"/>
          </rPr>
          <t>DESCRIÇÃO DETALHADA_x000D_
CAIXA SIFONADA REDONDA EM PVC RIGIDO DE 100 X 150 X 50 MM (4" X 6" X 2")</t>
        </r>
      </text>
    </comment>
    <comment ref="G157" authorId="0" shapeId="0" xr:uid="{7EE6304C-5B06-4B11-B1E4-88D7EE142BB6}">
      <text>
        <r>
          <rPr>
            <sz val="10"/>
            <color indexed="81"/>
            <rFont val="Lucida Console"/>
            <family val="3"/>
          </rPr>
          <t>_x000D_
Últ estimativa : 40_x000D_
Enviada em     : 31.07.2019_x000D_
Ata - Venc     : 191/20 - 07.09.2021</t>
        </r>
      </text>
    </comment>
    <comment ref="O157" authorId="0" shapeId="0" xr:uid="{E1B55937-DE80-4893-974A-7457A325CBBF}">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157" authorId="0" shapeId="0" xr:uid="{8BE47559-F1B0-4787-882B-62DCD00027FE}">
      <text>
        <r>
          <rPr>
            <sz val="10"/>
            <color indexed="81"/>
            <rFont val="Lucida Console"/>
            <family val="3"/>
          </rPr>
          <t>_x000D_
DM-Hidráulica</t>
        </r>
      </text>
    </comment>
    <comment ref="X157" authorId="0" shapeId="0" xr:uid="{A3FE46BC-05D3-4D9A-ADDB-041EA7B5F900}">
      <text>
        <r>
          <rPr>
            <sz val="10"/>
            <color indexed="81"/>
            <rFont val="Lucida Console"/>
            <family val="3"/>
          </rPr>
          <t>_x000D_
MATERIAL HIDRAULICO, CANOS, TUBOS, MANGUEIRAS, CONEXOES E ACESS.</t>
        </r>
      </text>
    </comment>
    <comment ref="Y157" authorId="0" shapeId="0" xr:uid="{B2DBC7FE-5288-4AAD-BB7B-63603FD2E73E}">
      <text>
        <r>
          <rPr>
            <sz val="10"/>
            <color indexed="81"/>
            <rFont val="Lucida Console"/>
            <family val="3"/>
          </rPr>
          <t>_x000D_
RALOS SIFOES E CAIXAS</t>
        </r>
      </text>
    </comment>
    <comment ref="AW157" authorId="0" shapeId="0" xr:uid="{ACF05C52-40FC-48B0-9CE0-203AB01BD97A}">
      <text>
        <r>
          <rPr>
            <sz val="10"/>
            <color indexed="81"/>
            <rFont val="Lucida Console"/>
            <family val="3"/>
          </rPr>
          <t>Tempo de Estoque (Meses)_x000D_
_x000D_
57,0</t>
        </r>
      </text>
    </comment>
    <comment ref="A158" authorId="0" shapeId="0" xr:uid="{7437B8F7-9201-4EFF-8F7A-3EE9AC27B9BF}">
      <text>
        <r>
          <rPr>
            <sz val="10"/>
            <color indexed="81"/>
            <rFont val="Lucida Console"/>
            <family val="3"/>
          </rPr>
          <t>_x000D_
17426</t>
        </r>
      </text>
    </comment>
    <comment ref="B158" authorId="0" shapeId="0" xr:uid="{047F58AD-3FB1-4460-B370-5BD781251526}">
      <text>
        <r>
          <rPr>
            <sz val="10"/>
            <color indexed="81"/>
            <rFont val="Lucida Console"/>
            <family val="3"/>
          </rPr>
          <t>DESCRIÇÃO DETALHADA_x000D_
CAIXA DE DESCARGA COM CORPO PLASTICO (ACOMPANHA ENGATE ECONJUNTO DE FIXACAO) C/ TUBO DE DESCIDA</t>
        </r>
      </text>
    </comment>
    <comment ref="G158" authorId="0" shapeId="0" xr:uid="{710854C3-80C6-4F5D-B8F3-7BD76761FAF2}">
      <text>
        <r>
          <rPr>
            <sz val="10"/>
            <color indexed="81"/>
            <rFont val="Lucida Console"/>
            <family val="3"/>
          </rPr>
          <t>_x000D_
Últ estimativa : 20_x000D_
Enviada em     : 31.07.2019_x000D_
Ata - Venc     : 191/20 - 07.09.2021</t>
        </r>
      </text>
    </comment>
    <comment ref="O158" authorId="0" shapeId="0" xr:uid="{F61F2824-E8FF-4034-B0E6-9C77C9878052}">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158" authorId="0" shapeId="0" xr:uid="{2DC4D08A-CECB-43EF-AECD-6E1463DCA54F}">
      <text>
        <r>
          <rPr>
            <sz val="10"/>
            <color indexed="81"/>
            <rFont val="Lucida Console"/>
            <family val="3"/>
          </rPr>
          <t>_x000D_
DM-Hidráulica</t>
        </r>
      </text>
    </comment>
    <comment ref="X158" authorId="0" shapeId="0" xr:uid="{F47F35D2-A8A6-44A0-B12C-EBFC6F6D6257}">
      <text>
        <r>
          <rPr>
            <sz val="10"/>
            <color indexed="81"/>
            <rFont val="Lucida Console"/>
            <family val="3"/>
          </rPr>
          <t>_x000D_
MATERIAL HIDRAULICO, CANOS, TUBOS, MANGUEIRAS, CONEXOES E ACESS.</t>
        </r>
      </text>
    </comment>
    <comment ref="Y158" authorId="0" shapeId="0" xr:uid="{C444F979-5C93-4FF4-ABBF-284F60917BCC}">
      <text>
        <r>
          <rPr>
            <sz val="10"/>
            <color indexed="81"/>
            <rFont val="Lucida Console"/>
            <family val="3"/>
          </rPr>
          <t>_x000D_
RALOS SIFOES E CAIXAS</t>
        </r>
      </text>
    </comment>
    <comment ref="AW158" authorId="0" shapeId="0" xr:uid="{141D3363-95DA-491E-81CD-EFFD79CCA22F}">
      <text>
        <r>
          <rPr>
            <sz val="10"/>
            <color indexed="81"/>
            <rFont val="Lucida Console"/>
            <family val="3"/>
          </rPr>
          <t>Tempo de Estoque (Meses)_x000D_
_x000D_
18,0</t>
        </r>
      </text>
    </comment>
    <comment ref="A159" authorId="0" shapeId="0" xr:uid="{BE9CE819-2172-412D-B6CB-01B8718E0089}">
      <text>
        <r>
          <rPr>
            <sz val="10"/>
            <color indexed="81"/>
            <rFont val="Lucida Console"/>
            <family val="3"/>
          </rPr>
          <t>_x000D_
17454</t>
        </r>
      </text>
    </comment>
    <comment ref="B159" authorId="0" shapeId="0" xr:uid="{706E4EFE-F7B6-4C8E-AAD1-198D22548415}">
      <text>
        <r>
          <rPr>
            <sz val="10"/>
            <color indexed="81"/>
            <rFont val="Lucida Console"/>
            <family val="3"/>
          </rPr>
          <t>DESCRIÇÃO DETALHADA_x000D_
PAPEL ESPELHO - 65 X 50 CM - ROSA</t>
        </r>
      </text>
    </comment>
    <comment ref="G159" authorId="0" shapeId="0" xr:uid="{4CC0C10C-C5B4-426A-8807-3DF6A5306612}">
      <text>
        <r>
          <rPr>
            <sz val="10"/>
            <color indexed="81"/>
            <rFont val="Lucida Console"/>
            <family val="3"/>
          </rPr>
          <t>_x000D_
Últ estimativa : 12.000_x000D_
Enviada em     : 19.12.2019_x000D_
Ata - Venc     : 143/21 - 20.05.2022</t>
        </r>
      </text>
    </comment>
    <comment ref="O159" authorId="0" shapeId="0" xr:uid="{A46A159A-B0F4-4525-9513-3917ADA1E090}">
      <text>
        <r>
          <rPr>
            <sz val="10"/>
            <color indexed="81"/>
            <rFont val="Lucida Console"/>
            <family val="3"/>
          </rPr>
          <t>_x000D_
Pertencia a ATA nº 143/21_x000D_
Estimativa de Renovação enviada em 19.12.2019 - Qtd 12.000_x000D_
PE  61/21 lote _x000D_
30.04.21 = Finalizado. Ata 143/20</t>
        </r>
      </text>
    </comment>
    <comment ref="W159" authorId="0" shapeId="0" xr:uid="{13327C49-1052-4E53-A645-D84AC7ACB7D4}">
      <text>
        <r>
          <rPr>
            <sz val="10"/>
            <color indexed="81"/>
            <rFont val="Lucida Console"/>
            <family val="3"/>
          </rPr>
          <t>_x000D_
Pedagógico</t>
        </r>
      </text>
    </comment>
    <comment ref="X159" authorId="0" shapeId="0" xr:uid="{7D1D3F53-310A-4E20-9936-195681954E85}">
      <text>
        <r>
          <rPr>
            <sz val="10"/>
            <color indexed="81"/>
            <rFont val="Lucida Console"/>
            <family val="3"/>
          </rPr>
          <t>_x000D_
MAQ. E EQUIP. P/ IND. GRAFICA COMP. ACESS. E PAPEI</t>
        </r>
      </text>
    </comment>
    <comment ref="Y159" authorId="0" shapeId="0" xr:uid="{3411BE28-9EC6-4EE3-9E4E-179BD4C233A8}">
      <text>
        <r>
          <rPr>
            <sz val="10"/>
            <color indexed="81"/>
            <rFont val="Lucida Console"/>
            <family val="3"/>
          </rPr>
          <t>_x000D_
PAPEIS P/ EMBALAGEM E DECORATIVOS</t>
        </r>
      </text>
    </comment>
    <comment ref="AW159" authorId="0" shapeId="0" xr:uid="{B034989B-2E26-4635-8F3A-240661459578}">
      <text>
        <r>
          <rPr>
            <sz val="10"/>
            <color indexed="81"/>
            <rFont val="Lucida Console"/>
            <family val="3"/>
          </rPr>
          <t>Tempo de Estoque (Meses)_x000D_
_x000D_
1.451,0</t>
        </r>
      </text>
    </comment>
    <comment ref="A160" authorId="0" shapeId="0" xr:uid="{4335CD13-F709-42BE-B88F-4438E5E7B908}">
      <text>
        <r>
          <rPr>
            <sz val="10"/>
            <color indexed="81"/>
            <rFont val="Lucida Console"/>
            <family val="3"/>
          </rPr>
          <t>_x000D_
17562</t>
        </r>
      </text>
    </comment>
    <comment ref="B160" authorId="0" shapeId="0" xr:uid="{35136E40-AC97-41CC-BD07-DE35294F2D53}">
      <text>
        <r>
          <rPr>
            <sz val="10"/>
            <color indexed="81"/>
            <rFont val="Lucida Console"/>
            <family val="3"/>
          </rPr>
          <t>DESCRIÇÃO DETALHADA_x000D_
DISCO DE DESBASTE 7" X 1/4" X 7/8" - CONFORME NORMAS DA ABNT</t>
        </r>
      </text>
    </comment>
    <comment ref="G160" authorId="0" shapeId="0" xr:uid="{409D76E8-5B8B-47C8-8FEF-404C7EF5C133}">
      <text>
        <r>
          <rPr>
            <sz val="10"/>
            <color indexed="81"/>
            <rFont val="Lucida Console"/>
            <family val="3"/>
          </rPr>
          <t>_x000D_
Últ estimativa : 0_x000D_
Enviada em     : 17.12.2020_x000D_
Ata - Venc     : 88/20 - 01.04.2021</t>
        </r>
      </text>
    </comment>
    <comment ref="O160" authorId="0" shapeId="0" xr:uid="{E5F51F75-8DBE-45B5-9104-90476FC3D857}">
      <text>
        <r>
          <rPr>
            <sz val="10"/>
            <color indexed="81"/>
            <rFont val="Lucida Console"/>
            <family val="3"/>
          </rPr>
          <t>_x000D_
Pertencia a ATA nº 88/20_x000D_
Estimativa de Renovação enviada em 17.12.2020 - Qtd _x000D_
PE   6/20 lote 9_x000D_
28.04.21 = Processo conferido, finalizado.</t>
        </r>
      </text>
    </comment>
    <comment ref="W160" authorId="0" shapeId="0" xr:uid="{606A6A2F-F0BD-461B-8FC0-FEFCB758981D}">
      <text>
        <r>
          <rPr>
            <sz val="10"/>
            <color indexed="81"/>
            <rFont val="Lucida Console"/>
            <family val="3"/>
          </rPr>
          <t>_x000D_
DM-Serralheria</t>
        </r>
      </text>
    </comment>
    <comment ref="X160" authorId="0" shapeId="0" xr:uid="{BD049DC4-4E0C-4691-90DD-DD999BBB945E}">
      <text>
        <r>
          <rPr>
            <sz val="10"/>
            <color indexed="81"/>
            <rFont val="Lucida Console"/>
            <family val="3"/>
          </rPr>
          <t>_x000D_
ABRASIVOS</t>
        </r>
      </text>
    </comment>
    <comment ref="Y160" authorId="0" shapeId="0" xr:uid="{4AF401C2-5D0F-4B57-BC12-46754234FFA5}">
      <text>
        <r>
          <rPr>
            <sz val="10"/>
            <color indexed="81"/>
            <rFont val="Lucida Console"/>
            <family val="3"/>
          </rPr>
          <t>_x000D_
REBOLOS RESINOIDES</t>
        </r>
      </text>
    </comment>
    <comment ref="AW160" authorId="0" shapeId="0" xr:uid="{69BDE926-7947-4CB5-BFFC-5BACA387A10A}">
      <text>
        <r>
          <rPr>
            <sz val="10"/>
            <color indexed="81"/>
            <rFont val="Lucida Console"/>
            <family val="3"/>
          </rPr>
          <t>Tempo de Estoque (Meses)_x000D_
_x000D_
443,0</t>
        </r>
      </text>
    </comment>
    <comment ref="A161" authorId="0" shapeId="0" xr:uid="{C4F62DA1-7E17-40C3-B47A-DB7D8E41B0A4}">
      <text>
        <r>
          <rPr>
            <sz val="10"/>
            <color indexed="81"/>
            <rFont val="Lucida Console"/>
            <family val="3"/>
          </rPr>
          <t>_x000D_
17662</t>
        </r>
      </text>
    </comment>
    <comment ref="B161" authorId="0" shapeId="0" xr:uid="{3D9C6837-B4FF-4933-B664-4B52BF64017D}">
      <text>
        <r>
          <rPr>
            <sz val="10"/>
            <color indexed="81"/>
            <rFont val="Lucida Console"/>
            <family val="3"/>
          </rPr>
          <t>DESCRIÇÃO DETALHADA_x000D_
LIXA D'AGUA EM FOLHA 225 X 275 MM GRAO 120</t>
        </r>
      </text>
    </comment>
    <comment ref="G161" authorId="0" shapeId="0" xr:uid="{BAF7A7CC-743B-47DF-88E7-02AABE5A065F}">
      <text>
        <r>
          <rPr>
            <sz val="10"/>
            <color indexed="81"/>
            <rFont val="Lucida Console"/>
            <family val="3"/>
          </rPr>
          <t>_x000D_
Últ estimativa : 0_x000D_
Enviada em     : 12.05.2020_x000D_
Ata - Venc     : 254/20 - 28.10.2021</t>
        </r>
      </text>
    </comment>
    <comment ref="O161" authorId="0" shapeId="0" xr:uid="{6AD7D6F5-5742-4A78-A8A9-6C541DD8B280}">
      <text>
        <r>
          <rPr>
            <sz val="10"/>
            <color indexed="81"/>
            <rFont val="Lucida Console"/>
            <family val="3"/>
          </rPr>
          <t>_x000D_
Pertencia a ATA nº 254/20_x000D_
Estimativa de Renovação enviada em 12.05.2020 - Qtd _x000D_
PE 147/20 lote _x000D_
04.09.20 = Finalizado. Ata 254/20</t>
        </r>
      </text>
    </comment>
    <comment ref="W161" authorId="0" shapeId="0" xr:uid="{ED8F43BD-727E-47F3-8154-CA2D1D500D32}">
      <text>
        <r>
          <rPr>
            <sz val="10"/>
            <color indexed="81"/>
            <rFont val="Lucida Console"/>
            <family val="3"/>
          </rPr>
          <t>_x000D_
DM-Serralheria</t>
        </r>
      </text>
    </comment>
    <comment ref="X161" authorId="0" shapeId="0" xr:uid="{71C4A753-9B31-4270-AD85-771DBEAE7446}">
      <text>
        <r>
          <rPr>
            <sz val="10"/>
            <color indexed="81"/>
            <rFont val="Lucida Console"/>
            <family val="3"/>
          </rPr>
          <t>_x000D_
ABRASIVOS</t>
        </r>
      </text>
    </comment>
    <comment ref="Y161" authorId="0" shapeId="0" xr:uid="{5B547F79-3882-4929-944D-F881B477D7F2}">
      <text>
        <r>
          <rPr>
            <sz val="10"/>
            <color indexed="81"/>
            <rFont val="Lucida Console"/>
            <family val="3"/>
          </rPr>
          <t>_x000D_
LIXAS EM FOLHA</t>
        </r>
      </text>
    </comment>
    <comment ref="AW161" authorId="0" shapeId="0" xr:uid="{AE0B0263-CBE7-4995-A092-75147B8A3BA5}">
      <text>
        <r>
          <rPr>
            <sz val="10"/>
            <color indexed="81"/>
            <rFont val="Lucida Console"/>
            <family val="3"/>
          </rPr>
          <t>Tempo de Estoque (Meses)_x000D_
_x000D_
1.410,0</t>
        </r>
      </text>
    </comment>
    <comment ref="A162" authorId="0" shapeId="0" xr:uid="{ACECC7CB-FA68-4946-9987-251BFC9531D5}">
      <text>
        <r>
          <rPr>
            <sz val="10"/>
            <color indexed="81"/>
            <rFont val="Lucida Console"/>
            <family val="3"/>
          </rPr>
          <t>_x000D_
17663</t>
        </r>
      </text>
    </comment>
    <comment ref="B162" authorId="0" shapeId="0" xr:uid="{56F313A5-9A43-48DC-8DB5-AF95F80FA10E}">
      <text>
        <r>
          <rPr>
            <sz val="10"/>
            <color indexed="81"/>
            <rFont val="Lucida Console"/>
            <family val="3"/>
          </rPr>
          <t>DESCRIÇÃO DETALHADA_x000D_
LIXA D'AGUA EM FOLHA 225 X 275 MM GRAO 180</t>
        </r>
      </text>
    </comment>
    <comment ref="G162" authorId="0" shapeId="0" xr:uid="{51FEF257-67AA-4AD0-8B12-775680CCE495}">
      <text>
        <r>
          <rPr>
            <sz val="10"/>
            <color indexed="81"/>
            <rFont val="Lucida Console"/>
            <family val="3"/>
          </rPr>
          <t>_x000D_
Últ estimativa : 0_x000D_
Enviada em     : 12.05.2020_x000D_
Ata - Venc     : 192/19 - 07.08.2020</t>
        </r>
      </text>
    </comment>
    <comment ref="O162" authorId="0" shapeId="0" xr:uid="{D13DC040-CAD5-4F5B-84C2-DD29D1B5FE17}">
      <text>
        <r>
          <rPr>
            <sz val="10"/>
            <color indexed="81"/>
            <rFont val="Lucida Console"/>
            <family val="3"/>
          </rPr>
          <t>_x000D_
Pertencia a ATA nº 192/19_x000D_
Estimativa de Renovação enviada em 12.05.2020 - Qtd _x000D_
PP 103/19 lote _x000D_
16.08.19 = Finalizar - contrato assinado</t>
        </r>
      </text>
    </comment>
    <comment ref="W162" authorId="0" shapeId="0" xr:uid="{C54DBBBB-F77E-48D1-A243-DFC5E6D4CBE4}">
      <text>
        <r>
          <rPr>
            <sz val="10"/>
            <color indexed="81"/>
            <rFont val="Lucida Console"/>
            <family val="3"/>
          </rPr>
          <t>_x000D_
DM-Serralheria</t>
        </r>
      </text>
    </comment>
    <comment ref="X162" authorId="0" shapeId="0" xr:uid="{A692FD7A-3A93-4AB8-B6AB-2733756D45CD}">
      <text>
        <r>
          <rPr>
            <sz val="10"/>
            <color indexed="81"/>
            <rFont val="Lucida Console"/>
            <family val="3"/>
          </rPr>
          <t>_x000D_
ABRASIVOS</t>
        </r>
      </text>
    </comment>
    <comment ref="Y162" authorId="0" shapeId="0" xr:uid="{6156B2A8-9249-4C32-94ED-95E3839B4ABD}">
      <text>
        <r>
          <rPr>
            <sz val="10"/>
            <color indexed="81"/>
            <rFont val="Lucida Console"/>
            <family val="3"/>
          </rPr>
          <t>_x000D_
LIXAS EM FOLHA</t>
        </r>
      </text>
    </comment>
    <comment ref="AW162" authorId="0" shapeId="0" xr:uid="{1CAF7F98-99A0-4172-9B8C-3AB090FC3439}">
      <text>
        <r>
          <rPr>
            <sz val="10"/>
            <color indexed="81"/>
            <rFont val="Lucida Console"/>
            <family val="3"/>
          </rPr>
          <t>Tempo de Estoque (Meses)_x000D_
_x000D_
190,0</t>
        </r>
      </text>
    </comment>
    <comment ref="A163" authorId="0" shapeId="0" xr:uid="{CE37B85F-6147-4E17-9651-0A1C09A68E4A}">
      <text>
        <r>
          <rPr>
            <sz val="10"/>
            <color indexed="81"/>
            <rFont val="Lucida Console"/>
            <family val="3"/>
          </rPr>
          <t>_x000D_
17696</t>
        </r>
      </text>
    </comment>
    <comment ref="B163" authorId="0" shapeId="0" xr:uid="{E069FA01-9953-4A18-8DF9-D497EFFF7ADB}">
      <text>
        <r>
          <rPr>
            <sz val="10"/>
            <color indexed="81"/>
            <rFont val="Lucida Console"/>
            <family val="3"/>
          </rPr>
          <t>DESCRIÇÃO DETALHADA_x000D_
LIXA P/ FERRO E METAIS EM FOLHA DE 225 X 275 MM - N.º 220</t>
        </r>
      </text>
    </comment>
    <comment ref="G163" authorId="0" shapeId="0" xr:uid="{97219D77-05EE-4CC4-9F50-B6F3AE7339E7}">
      <text>
        <r>
          <rPr>
            <sz val="10"/>
            <color indexed="81"/>
            <rFont val="Lucida Console"/>
            <family val="3"/>
          </rPr>
          <t>_x000D_
Últ estimativa : 0_x000D_
Enviada em     : 12.05.2020_x000D_
Ata - Venc     : 254/20 - 28.10.2021</t>
        </r>
      </text>
    </comment>
    <comment ref="O163" authorId="0" shapeId="0" xr:uid="{B8EBF0C0-EF17-44E6-A6CE-FBDFC7D5944B}">
      <text>
        <r>
          <rPr>
            <sz val="10"/>
            <color indexed="81"/>
            <rFont val="Lucida Console"/>
            <family val="3"/>
          </rPr>
          <t>_x000D_
Pertencia a ATA nº 254/20_x000D_
Estimativa de Renovação enviada em 12.05.2020 - Qtd _x000D_
PE 147/20 lote _x000D_
04.09.20 = Finalizado. Ata 254/20</t>
        </r>
      </text>
    </comment>
    <comment ref="W163" authorId="0" shapeId="0" xr:uid="{BC447C26-7790-4068-9B37-CC59A209125E}">
      <text>
        <r>
          <rPr>
            <sz val="10"/>
            <color indexed="81"/>
            <rFont val="Lucida Console"/>
            <family val="3"/>
          </rPr>
          <t>_x000D_
DM-Serralheria</t>
        </r>
      </text>
    </comment>
    <comment ref="X163" authorId="0" shapeId="0" xr:uid="{28CF6E20-1091-40E5-BC3C-AE1C43B673A7}">
      <text>
        <r>
          <rPr>
            <sz val="10"/>
            <color indexed="81"/>
            <rFont val="Lucida Console"/>
            <family val="3"/>
          </rPr>
          <t>_x000D_
ABRASIVOS</t>
        </r>
      </text>
    </comment>
    <comment ref="Y163" authorId="0" shapeId="0" xr:uid="{8A863876-1B6D-4B02-9F2D-DAB82CAF0C37}">
      <text>
        <r>
          <rPr>
            <sz val="10"/>
            <color indexed="81"/>
            <rFont val="Lucida Console"/>
            <family val="3"/>
          </rPr>
          <t>_x000D_
LIXAS EM FOLHA</t>
        </r>
      </text>
    </comment>
    <comment ref="AW163" authorId="0" shapeId="0" xr:uid="{CD801FAC-3BDF-4ED6-A89A-7CD92BEF942B}">
      <text>
        <r>
          <rPr>
            <sz val="10"/>
            <color indexed="81"/>
            <rFont val="Lucida Console"/>
            <family val="3"/>
          </rPr>
          <t>Tempo de Estoque (Meses)_x000D_
_x000D_
0,0</t>
        </r>
      </text>
    </comment>
    <comment ref="A164" authorId="0" shapeId="0" xr:uid="{CADCE8F4-286F-4415-B58B-DE5476DF9458}">
      <text>
        <r>
          <rPr>
            <sz val="10"/>
            <color indexed="81"/>
            <rFont val="Lucida Console"/>
            <family val="3"/>
          </rPr>
          <t>_x000D_
17698</t>
        </r>
      </text>
    </comment>
    <comment ref="B164" authorId="0" shapeId="0" xr:uid="{A9376982-48EF-4E3E-9A1F-9B82F7F1F7A1}">
      <text>
        <r>
          <rPr>
            <sz val="10"/>
            <color indexed="81"/>
            <rFont val="Lucida Console"/>
            <family val="3"/>
          </rPr>
          <t>DESCRIÇÃO DETALHADA_x000D_
LIXA P/ FERRO E METAIS EM FOLHA DE 200 X 275 MM - Nº 120</t>
        </r>
      </text>
    </comment>
    <comment ref="G164" authorId="0" shapeId="0" xr:uid="{300367BE-00DA-449B-9FB0-A0F342D67083}">
      <text>
        <r>
          <rPr>
            <sz val="10"/>
            <color indexed="81"/>
            <rFont val="Lucida Console"/>
            <family val="3"/>
          </rPr>
          <t>_x000D_
Últ estimativa : 200_x000D_
Enviada em     : 12.05.2020_x000D_
Ata - Venc     : 254/20 - 28.10.2021</t>
        </r>
      </text>
    </comment>
    <comment ref="O164" authorId="0" shapeId="0" xr:uid="{F3C5AF27-2133-4A10-A156-1FE775554C66}">
      <text>
        <r>
          <rPr>
            <sz val="10"/>
            <color indexed="81"/>
            <rFont val="Lucida Console"/>
            <family val="3"/>
          </rPr>
          <t>_x000D_
Pertencia a ATA nº 254/20_x000D_
Estimativa de Renovação enviada em 12.05.2020 - Qtd 200_x000D_
PE 147/20 lote _x000D_
04.09.20 = Finalizado. Ata 254/20</t>
        </r>
      </text>
    </comment>
    <comment ref="W164" authorId="0" shapeId="0" xr:uid="{B170CF00-9DC2-4500-A40D-93A25F1792F0}">
      <text>
        <r>
          <rPr>
            <sz val="10"/>
            <color indexed="81"/>
            <rFont val="Lucida Console"/>
            <family val="3"/>
          </rPr>
          <t>_x000D_
DM-Serralheria</t>
        </r>
      </text>
    </comment>
    <comment ref="X164" authorId="0" shapeId="0" xr:uid="{341DEFE0-D2ED-42D7-88A6-A24EF0975573}">
      <text>
        <r>
          <rPr>
            <sz val="10"/>
            <color indexed="81"/>
            <rFont val="Lucida Console"/>
            <family val="3"/>
          </rPr>
          <t>_x000D_
ABRASIVOS</t>
        </r>
      </text>
    </comment>
    <comment ref="Y164" authorId="0" shapeId="0" xr:uid="{92B8EDC1-4A62-4347-A499-45881DFB6CA3}">
      <text>
        <r>
          <rPr>
            <sz val="10"/>
            <color indexed="81"/>
            <rFont val="Lucida Console"/>
            <family val="3"/>
          </rPr>
          <t>_x000D_
LIXAS EM FOLHA</t>
        </r>
      </text>
    </comment>
    <comment ref="AW164" authorId="0" shapeId="0" xr:uid="{16EF3D1B-069D-42A6-B098-C2FE92D098D9}">
      <text>
        <r>
          <rPr>
            <sz val="10"/>
            <color indexed="81"/>
            <rFont val="Lucida Console"/>
            <family val="3"/>
          </rPr>
          <t>Tempo de Estoque (Meses)_x000D_
_x000D_
546,0</t>
        </r>
      </text>
    </comment>
    <comment ref="A165" authorId="0" shapeId="0" xr:uid="{94A6C052-AEB9-499D-AC3C-E8C55A0C9F94}">
      <text>
        <r>
          <rPr>
            <sz val="10"/>
            <color indexed="81"/>
            <rFont val="Lucida Console"/>
            <family val="3"/>
          </rPr>
          <t>_x000D_
17704</t>
        </r>
      </text>
    </comment>
    <comment ref="B165" authorId="0" shapeId="0" xr:uid="{86662EBC-F28E-452A-A898-C15370A6E038}">
      <text>
        <r>
          <rPr>
            <sz val="10"/>
            <color indexed="81"/>
            <rFont val="Lucida Console"/>
            <family val="3"/>
          </rPr>
          <t>DESCRIÇÃO DETALHADA_x000D_
CADEADO DE LATAO - 40 MM</t>
        </r>
      </text>
    </comment>
    <comment ref="G165" authorId="0" shapeId="0" xr:uid="{75027422-2E2E-42F6-868B-6079A5AF2FDF}">
      <text>
        <r>
          <rPr>
            <sz val="10"/>
            <color indexed="81"/>
            <rFont val="Lucida Console"/>
            <family val="3"/>
          </rPr>
          <t>_x000D_
Últ estimativa : 0_x000D_
Enviada em     : 28.01.2021_x000D_
Ata - Venc     : 121/20 - 31.05.2021</t>
        </r>
      </text>
    </comment>
    <comment ref="O165" authorId="0" shapeId="0" xr:uid="{29C6CE64-2E85-42E3-9B25-7AE2910317D5}">
      <text>
        <r>
          <rPr>
            <sz val="10"/>
            <color indexed="81"/>
            <rFont val="Lucida Console"/>
            <family val="3"/>
          </rPr>
          <t>_x000D_
Pertencia a ATA nº 121/20_x000D_
Estimativa de Renovação enviada em 28.01.2021 - Qtd _x000D_
PE  32/20 lote _x000D_
05.06.20 = Finalizar - Contrato assinado</t>
        </r>
      </text>
    </comment>
    <comment ref="W165" authorId="0" shapeId="0" xr:uid="{5A1B40B6-DD65-4141-95D6-511A25F4338E}">
      <text>
        <r>
          <rPr>
            <sz val="10"/>
            <color indexed="81"/>
            <rFont val="Lucida Console"/>
            <family val="3"/>
          </rPr>
          <t>_x000D_
Administrativo</t>
        </r>
      </text>
    </comment>
    <comment ref="X165" authorId="0" shapeId="0" xr:uid="{9B90556A-46F7-4F2A-85C9-F4C6D11A6486}">
      <text>
        <r>
          <rPr>
            <sz val="10"/>
            <color indexed="81"/>
            <rFont val="Lucida Console"/>
            <family val="3"/>
          </rPr>
          <t>_x000D_
MAT.E EQUIP. P/ CONSTR.CIVIL E CONSERV. DE VIAS PUBL.</t>
        </r>
      </text>
    </comment>
    <comment ref="Y165" authorId="0" shapeId="0" xr:uid="{39F876C3-D5C1-4308-A61D-BFAAB40515F7}">
      <text>
        <r>
          <rPr>
            <sz val="10"/>
            <color indexed="81"/>
            <rFont val="Lucida Console"/>
            <family val="3"/>
          </rPr>
          <t>_x000D_
CADEADOS</t>
        </r>
      </text>
    </comment>
    <comment ref="AW165" authorId="0" shapeId="0" xr:uid="{50E4461C-3B74-4DE8-AA18-31AFFB371CA2}">
      <text>
        <r>
          <rPr>
            <sz val="10"/>
            <color indexed="81"/>
            <rFont val="Lucida Console"/>
            <family val="3"/>
          </rPr>
          <t>Tempo de Estoque (Meses)_x000D_
_x000D_
197,0</t>
        </r>
      </text>
    </comment>
    <comment ref="A166" authorId="0" shapeId="0" xr:uid="{C92F2410-4F1A-4E38-8800-D9A5D4CEA267}">
      <text>
        <r>
          <rPr>
            <sz val="10"/>
            <color indexed="81"/>
            <rFont val="Lucida Console"/>
            <family val="3"/>
          </rPr>
          <t>_x000D_
17946</t>
        </r>
      </text>
    </comment>
    <comment ref="B166" authorId="0" shapeId="0" xr:uid="{99C7B1FF-92A0-44EC-BFF9-F2ACCB8C0E0C}">
      <text>
        <r>
          <rPr>
            <sz val="10"/>
            <color indexed="81"/>
            <rFont val="Lucida Console"/>
            <family val="3"/>
          </rPr>
          <t>DESCRIÇÃO DETALHADA_x000D_
WIDIA PARA CORTAR PISOS E AZULEJOS (80 X 10 MM)</t>
        </r>
      </text>
    </comment>
    <comment ref="W166" authorId="0" shapeId="0" xr:uid="{A4EB0D7E-1C25-418C-83CF-57996E92E9A3}">
      <text>
        <r>
          <rPr>
            <sz val="10"/>
            <color indexed="81"/>
            <rFont val="Lucida Console"/>
            <family val="3"/>
          </rPr>
          <t>_x000D_
DM-Construção</t>
        </r>
      </text>
    </comment>
    <comment ref="X166" authorId="0" shapeId="0" xr:uid="{74A29566-9460-4D88-9A92-5D1F9B2ADD9B}">
      <text>
        <r>
          <rPr>
            <sz val="10"/>
            <color indexed="81"/>
            <rFont val="Lucida Console"/>
            <family val="3"/>
          </rPr>
          <t>_x000D_
FERRAMENTAS MAQ.FERRAMENTAS,ELETR.PECAS E ACESSORI</t>
        </r>
      </text>
    </comment>
    <comment ref="Y166" authorId="0" shapeId="0" xr:uid="{7ED86774-E9DF-4096-9DAC-69A556C1BBCC}">
      <text>
        <r>
          <rPr>
            <sz val="10"/>
            <color indexed="81"/>
            <rFont val="Lucida Console"/>
            <family val="3"/>
          </rPr>
          <t>_x000D_
FERRAMENTAS E UTENSILIOS PARA PEDREIRO</t>
        </r>
      </text>
    </comment>
    <comment ref="AW166" authorId="0" shapeId="0" xr:uid="{BCA243C8-6DBC-461C-AFBB-F50B1BB5F274}">
      <text>
        <r>
          <rPr>
            <sz val="10"/>
            <color indexed="81"/>
            <rFont val="Lucida Console"/>
            <family val="3"/>
          </rPr>
          <t>Tempo de Estoque (Meses)_x000D_
_x000D_
2.316,0</t>
        </r>
      </text>
    </comment>
    <comment ref="A167" authorId="0" shapeId="0" xr:uid="{92429C07-D59F-4504-B5C7-2D9098DD8437}">
      <text>
        <r>
          <rPr>
            <sz val="10"/>
            <color indexed="81"/>
            <rFont val="Lucida Console"/>
            <family val="3"/>
          </rPr>
          <t>_x000D_
18337</t>
        </r>
      </text>
    </comment>
    <comment ref="B167" authorId="0" shapeId="0" xr:uid="{375161D5-A9CC-4416-9108-B7B31A5BBB8B}">
      <text>
        <r>
          <rPr>
            <sz val="10"/>
            <color indexed="81"/>
            <rFont val="Lucida Console"/>
            <family val="3"/>
          </rPr>
          <t>DESCRIÇÃO DETALHADA_x000D_
PREGO COMUM DE CABECA CHATA - 12 X 12</t>
        </r>
      </text>
    </comment>
    <comment ref="W167" authorId="0" shapeId="0" xr:uid="{F807B937-7142-40E1-85B5-BAB4693A0FC9}">
      <text>
        <r>
          <rPr>
            <sz val="10"/>
            <color indexed="81"/>
            <rFont val="Lucida Console"/>
            <family val="3"/>
          </rPr>
          <t>_x000D_
DM-Construção</t>
        </r>
      </text>
    </comment>
    <comment ref="X167" authorId="0" shapeId="0" xr:uid="{D21DB60B-BE99-4A84-AEAE-C99B49766B1C}">
      <text>
        <r>
          <rPr>
            <sz val="10"/>
            <color indexed="81"/>
            <rFont val="Lucida Console"/>
            <family val="3"/>
          </rPr>
          <t>_x000D_
PARAFUSOS ELEM. VEDACAO UNIAO CONEX . FIXACAO</t>
        </r>
      </text>
    </comment>
    <comment ref="Y167" authorId="0" shapeId="0" xr:uid="{9AF19226-2E3D-4497-9036-D726A24CCCD2}">
      <text>
        <r>
          <rPr>
            <sz val="10"/>
            <color indexed="81"/>
            <rFont val="Lucida Console"/>
            <family val="3"/>
          </rPr>
          <t>_x000D_
PREGOS E GRAMPOS</t>
        </r>
      </text>
    </comment>
    <comment ref="AW167" authorId="0" shapeId="0" xr:uid="{1F9BCF16-8329-431A-AC80-4D6C4BD7944F}">
      <text>
        <r>
          <rPr>
            <sz val="10"/>
            <color indexed="81"/>
            <rFont val="Lucida Console"/>
            <family val="3"/>
          </rPr>
          <t>Tempo de Estoque (Meses)_x000D_
_x000D_
22,0</t>
        </r>
      </text>
    </comment>
    <comment ref="A168" authorId="0" shapeId="0" xr:uid="{77355001-C7A7-4105-9B3E-C4ACF14DCDEF}">
      <text>
        <r>
          <rPr>
            <sz val="10"/>
            <color indexed="81"/>
            <rFont val="Lucida Console"/>
            <family val="3"/>
          </rPr>
          <t>_x000D_
18346</t>
        </r>
      </text>
    </comment>
    <comment ref="B168" authorId="0" shapeId="0" xr:uid="{83D01704-91EB-402F-8D0C-377F5BE31426}">
      <text>
        <r>
          <rPr>
            <sz val="10"/>
            <color indexed="81"/>
            <rFont val="Lucida Console"/>
            <family val="3"/>
          </rPr>
          <t>DESCRIÇÃO DETALHADA_x000D_
PREGO COMUM DE CABECA CHATA - 15 X 15</t>
        </r>
      </text>
    </comment>
    <comment ref="W168" authorId="0" shapeId="0" xr:uid="{2D59E22B-D034-4C70-AD10-61B7E27E2355}">
      <text>
        <r>
          <rPr>
            <sz val="10"/>
            <color indexed="81"/>
            <rFont val="Lucida Console"/>
            <family val="3"/>
          </rPr>
          <t>_x000D_
DM-Construção</t>
        </r>
      </text>
    </comment>
    <comment ref="X168" authorId="0" shapeId="0" xr:uid="{A09CC684-A1B6-40F4-A4CB-8B3EBF1DBC09}">
      <text>
        <r>
          <rPr>
            <sz val="10"/>
            <color indexed="81"/>
            <rFont val="Lucida Console"/>
            <family val="3"/>
          </rPr>
          <t>_x000D_
PARAFUSOS ELEM. VEDACAO UNIAO CONEX . FIXACAO</t>
        </r>
      </text>
    </comment>
    <comment ref="Y168" authorId="0" shapeId="0" xr:uid="{683B8C28-F965-4E12-9BDC-40E99288763C}">
      <text>
        <r>
          <rPr>
            <sz val="10"/>
            <color indexed="81"/>
            <rFont val="Lucida Console"/>
            <family val="3"/>
          </rPr>
          <t>_x000D_
PREGOS E GRAMPOS</t>
        </r>
      </text>
    </comment>
    <comment ref="AW168" authorId="0" shapeId="0" xr:uid="{144D9D07-632C-4F45-A950-48FD09F949DA}">
      <text>
        <r>
          <rPr>
            <sz val="10"/>
            <color indexed="81"/>
            <rFont val="Lucida Console"/>
            <family val="3"/>
          </rPr>
          <t>Tempo de Estoque (Meses)_x000D_
_x000D_
250,0</t>
        </r>
      </text>
    </comment>
    <comment ref="A169" authorId="0" shapeId="0" xr:uid="{233C4BC8-2E81-44E9-9BD6-E57F883DC884}">
      <text>
        <r>
          <rPr>
            <sz val="10"/>
            <color indexed="81"/>
            <rFont val="Lucida Console"/>
            <family val="3"/>
          </rPr>
          <t>_x000D_
18353</t>
        </r>
      </text>
    </comment>
    <comment ref="B169" authorId="0" shapeId="0" xr:uid="{38B10801-EE34-426D-A54A-E64E932F0F4B}">
      <text>
        <r>
          <rPr>
            <sz val="10"/>
            <color indexed="81"/>
            <rFont val="Lucida Console"/>
            <family val="3"/>
          </rPr>
          <t>DESCRIÇÃO DETALHADA_x000D_
PREGO COMUM DE CABECA CHATA - 17 X 21</t>
        </r>
      </text>
    </comment>
    <comment ref="W169" authorId="0" shapeId="0" xr:uid="{90FCF58F-F281-43FF-9892-F234CF0E01F8}">
      <text>
        <r>
          <rPr>
            <sz val="10"/>
            <color indexed="81"/>
            <rFont val="Lucida Console"/>
            <family val="3"/>
          </rPr>
          <t>_x000D_
DM-Construção</t>
        </r>
      </text>
    </comment>
    <comment ref="X169" authorId="0" shapeId="0" xr:uid="{77B6F391-6DD3-49D1-A540-B1282D743B05}">
      <text>
        <r>
          <rPr>
            <sz val="10"/>
            <color indexed="81"/>
            <rFont val="Lucida Console"/>
            <family val="3"/>
          </rPr>
          <t>_x000D_
PARAFUSOS ELEM. VEDACAO UNIAO CONEX . FIXACAO</t>
        </r>
      </text>
    </comment>
    <comment ref="Y169" authorId="0" shapeId="0" xr:uid="{8F1350F6-F41C-4DC6-96C8-8A342F397BEC}">
      <text>
        <r>
          <rPr>
            <sz val="10"/>
            <color indexed="81"/>
            <rFont val="Lucida Console"/>
            <family val="3"/>
          </rPr>
          <t>_x000D_
PREGOS E GRAMPOS</t>
        </r>
      </text>
    </comment>
    <comment ref="AW169" authorId="0" shapeId="0" xr:uid="{FD9F6AFF-21A7-47A5-8D44-4ACE8DC28059}">
      <text>
        <r>
          <rPr>
            <sz val="10"/>
            <color indexed="81"/>
            <rFont val="Lucida Console"/>
            <family val="3"/>
          </rPr>
          <t>Tempo de Estoque (Meses)_x000D_
_x000D_
999,0</t>
        </r>
      </text>
    </comment>
    <comment ref="A170" authorId="0" shapeId="0" xr:uid="{2DDC441C-DE64-42DE-8AC6-6A6289B68179}">
      <text>
        <r>
          <rPr>
            <sz val="10"/>
            <color indexed="81"/>
            <rFont val="Lucida Console"/>
            <family val="3"/>
          </rPr>
          <t>_x000D_
18357</t>
        </r>
      </text>
    </comment>
    <comment ref="B170" authorId="0" shapeId="0" xr:uid="{1330F824-798D-4E58-AD83-42CAC630B7F3}">
      <text>
        <r>
          <rPr>
            <sz val="10"/>
            <color indexed="81"/>
            <rFont val="Lucida Console"/>
            <family val="3"/>
          </rPr>
          <t>DESCRIÇÃO DETALHADA_x000D_
PREGO COMUM DE CABECA CHATA - 18 X 27</t>
        </r>
      </text>
    </comment>
    <comment ref="W170" authorId="0" shapeId="0" xr:uid="{86ED6BB2-35FE-4A08-88C5-5136650B5832}">
      <text>
        <r>
          <rPr>
            <sz val="10"/>
            <color indexed="81"/>
            <rFont val="Lucida Console"/>
            <family val="3"/>
          </rPr>
          <t>_x000D_
DM-Construção</t>
        </r>
      </text>
    </comment>
    <comment ref="X170" authorId="0" shapeId="0" xr:uid="{7B625D4A-CB02-48C4-9BD6-024632F00F21}">
      <text>
        <r>
          <rPr>
            <sz val="10"/>
            <color indexed="81"/>
            <rFont val="Lucida Console"/>
            <family val="3"/>
          </rPr>
          <t>_x000D_
PARAFUSOS ELEM. VEDACAO UNIAO CONEX . FIXACAO</t>
        </r>
      </text>
    </comment>
    <comment ref="Y170" authorId="0" shapeId="0" xr:uid="{FC71C638-56E5-419C-8476-E3A458D6C299}">
      <text>
        <r>
          <rPr>
            <sz val="10"/>
            <color indexed="81"/>
            <rFont val="Lucida Console"/>
            <family val="3"/>
          </rPr>
          <t>_x000D_
PREGOS E GRAMPOS</t>
        </r>
      </text>
    </comment>
    <comment ref="AW170" authorId="0" shapeId="0" xr:uid="{73277444-8A93-4128-8B65-0161130DDD6C}">
      <text>
        <r>
          <rPr>
            <sz val="10"/>
            <color indexed="81"/>
            <rFont val="Lucida Console"/>
            <family val="3"/>
          </rPr>
          <t>Tempo de Estoque (Meses)_x000D_
_x000D_
1.098,0</t>
        </r>
      </text>
    </comment>
    <comment ref="A171" authorId="0" shapeId="0" xr:uid="{279E1A6A-4563-4797-8E59-690F04AA2325}">
      <text>
        <r>
          <rPr>
            <sz val="10"/>
            <color indexed="81"/>
            <rFont val="Lucida Console"/>
            <family val="3"/>
          </rPr>
          <t>_x000D_
18358</t>
        </r>
      </text>
    </comment>
    <comment ref="B171" authorId="0" shapeId="0" xr:uid="{36198DFC-F3CE-4E28-8001-A8A46FCC9E25}">
      <text>
        <r>
          <rPr>
            <sz val="10"/>
            <color indexed="81"/>
            <rFont val="Lucida Console"/>
            <family val="3"/>
          </rPr>
          <t>DESCRIÇÃO DETALHADA_x000D_
PREGO COMUM DE CABECA CHATA - 18 X 30</t>
        </r>
      </text>
    </comment>
    <comment ref="W171" authorId="0" shapeId="0" xr:uid="{CECB794C-A21B-40AA-98FA-7E724A18A00F}">
      <text>
        <r>
          <rPr>
            <sz val="10"/>
            <color indexed="81"/>
            <rFont val="Lucida Console"/>
            <family val="3"/>
          </rPr>
          <t>_x000D_
DM-Construção</t>
        </r>
      </text>
    </comment>
    <comment ref="X171" authorId="0" shapeId="0" xr:uid="{0E832AAE-5973-4430-9DBB-19F3F23A59BF}">
      <text>
        <r>
          <rPr>
            <sz val="10"/>
            <color indexed="81"/>
            <rFont val="Lucida Console"/>
            <family val="3"/>
          </rPr>
          <t>_x000D_
PARAFUSOS ELEM. VEDACAO UNIAO CONEX . FIXACAO</t>
        </r>
      </text>
    </comment>
    <comment ref="Y171" authorId="0" shapeId="0" xr:uid="{0535F20B-6AC3-4492-882F-CADDB89FBB70}">
      <text>
        <r>
          <rPr>
            <sz val="10"/>
            <color indexed="81"/>
            <rFont val="Lucida Console"/>
            <family val="3"/>
          </rPr>
          <t>_x000D_
PREGOS E GRAMPOS</t>
        </r>
      </text>
    </comment>
    <comment ref="AW171" authorId="0" shapeId="0" xr:uid="{66B7F43A-80B4-44FD-99CF-FEE214703C7A}">
      <text>
        <r>
          <rPr>
            <sz val="10"/>
            <color indexed="81"/>
            <rFont val="Lucida Console"/>
            <family val="3"/>
          </rPr>
          <t>Tempo de Estoque (Meses)_x000D_
_x000D_
189,0</t>
        </r>
      </text>
    </comment>
    <comment ref="A172" authorId="0" shapeId="0" xr:uid="{C432F713-4BFC-4F07-8CED-CEB2AD574D7E}">
      <text>
        <r>
          <rPr>
            <sz val="10"/>
            <color indexed="81"/>
            <rFont val="Lucida Console"/>
            <family val="3"/>
          </rPr>
          <t>_x000D_
19842</t>
        </r>
      </text>
    </comment>
    <comment ref="B172" authorId="0" shapeId="0" xr:uid="{AB045657-1C73-4275-9BBC-AEFBF00E86A4}">
      <text>
        <r>
          <rPr>
            <sz val="10"/>
            <color indexed="81"/>
            <rFont val="Lucida Console"/>
            <family val="3"/>
          </rPr>
          <t>DESCRIÇÃO DETALHADA_x000D_
PROTETOR DE CABELO TIPO REDE EM NYLON PRETA</t>
        </r>
      </text>
    </comment>
    <comment ref="G172" authorId="0" shapeId="0" xr:uid="{49FF874D-F4F3-4A6D-AE59-5CB61425D41E}">
      <text>
        <r>
          <rPr>
            <sz val="10"/>
            <color indexed="81"/>
            <rFont val="Lucida Console"/>
            <family val="3"/>
          </rPr>
          <t>_x000D_
Últ estimativa : 10.000_x000D_
Enviada em     : 28.01.2021_x000D_
Ata - Venc     : 111/20 - 20.05.2021</t>
        </r>
      </text>
    </comment>
    <comment ref="O172" authorId="0" shapeId="0" xr:uid="{2AE377B2-1C81-4768-BF16-D0E02659EE5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172" authorId="0" shapeId="0" xr:uid="{57568212-69A9-4C24-BDC2-815CECDA10B4}">
      <text>
        <r>
          <rPr>
            <sz val="10"/>
            <color indexed="81"/>
            <rFont val="Lucida Console"/>
            <family val="3"/>
          </rPr>
          <t>_x000D_
SegMedTra</t>
        </r>
      </text>
    </comment>
    <comment ref="X172" authorId="0" shapeId="0" xr:uid="{062038B4-5191-44CD-BB59-EA4958F5740F}">
      <text>
        <r>
          <rPr>
            <sz val="10"/>
            <color indexed="81"/>
            <rFont val="Lucida Console"/>
            <family val="3"/>
          </rPr>
          <t>_x000D_
VEST., ART.P/ TOUC.E HIG. PES. MAQ., EQUIP., MAT.E ACES.</t>
        </r>
      </text>
    </comment>
    <comment ref="Y172" authorId="0" shapeId="0" xr:uid="{14A7B953-973B-4DB2-BC11-530259C50088}">
      <text>
        <r>
          <rPr>
            <sz val="10"/>
            <color indexed="81"/>
            <rFont val="Lucida Console"/>
            <family val="3"/>
          </rPr>
          <t>_x000D_
VESTUARIO DE USO EM FUNCIONARIOS</t>
        </r>
      </text>
    </comment>
    <comment ref="AW172" authorId="0" shapeId="0" xr:uid="{4DD09815-2418-4CA6-9CCB-513C48531695}">
      <text>
        <r>
          <rPr>
            <sz val="10"/>
            <color indexed="81"/>
            <rFont val="Lucida Console"/>
            <family val="3"/>
          </rPr>
          <t>Tempo de Estoque (Meses)_x000D_
_x000D_
2.800,0</t>
        </r>
      </text>
    </comment>
    <comment ref="A173" authorId="0" shapeId="0" xr:uid="{C00F9432-4AC1-441D-905A-926F1E521BB6}">
      <text>
        <r>
          <rPr>
            <sz val="10"/>
            <color indexed="81"/>
            <rFont val="Lucida Console"/>
            <family val="3"/>
          </rPr>
          <t>_x000D_
19871</t>
        </r>
      </text>
    </comment>
    <comment ref="B173" authorId="0" shapeId="0" xr:uid="{2AB014F7-6780-4235-94F9-F56AADB0A265}">
      <text>
        <r>
          <rPr>
            <sz val="10"/>
            <color indexed="81"/>
            <rFont val="Lucida Console"/>
            <family val="3"/>
          </rPr>
          <t>DESCRIÇÃO DETALHADA_x000D_
BROCA DE WIDIA 1/4"</t>
        </r>
      </text>
    </comment>
    <comment ref="G173" authorId="0" shapeId="0" xr:uid="{D030756B-1428-44DA-94E4-CDA6F66982D6}">
      <text>
        <r>
          <rPr>
            <sz val="10"/>
            <color indexed="81"/>
            <rFont val="Lucida Console"/>
            <family val="3"/>
          </rPr>
          <t>_x000D_
Últ estimativa : 150_x000D_
Enviada em     : 24.10.2019_x000D_
Ata - Venc     : 70/19 - 28.02.2020</t>
        </r>
      </text>
    </comment>
    <comment ref="O173" authorId="0" shapeId="0" xr:uid="{64EDCE14-8FD9-4A95-B725-7199003150EE}">
      <text>
        <r>
          <rPr>
            <sz val="10"/>
            <color indexed="81"/>
            <rFont val="Lucida Console"/>
            <family val="3"/>
          </rPr>
          <t>_x000D_
Pertencia a ATA nº 70/19_x000D_
Estimativa de Renovação enviada em 24.10.2019 - Qtd 150_x000D_
PE   2/20 lote 3 (Impróspero)_x000D_
23.04.20 = Processo conferido, finalizado.</t>
        </r>
      </text>
    </comment>
    <comment ref="W173" authorId="0" shapeId="0" xr:uid="{EDD95F4D-18EE-4650-AB18-15A5171A4859}">
      <text>
        <r>
          <rPr>
            <sz val="10"/>
            <color indexed="81"/>
            <rFont val="Lucida Console"/>
            <family val="3"/>
          </rPr>
          <t>_x000D_
DM-Serralheria</t>
        </r>
      </text>
    </comment>
    <comment ref="X173" authorId="0" shapeId="0" xr:uid="{A791F24A-BDB6-4B81-895E-4F571326F386}">
      <text>
        <r>
          <rPr>
            <sz val="10"/>
            <color indexed="81"/>
            <rFont val="Lucida Console"/>
            <family val="3"/>
          </rPr>
          <t>_x000D_
FERRAMENTAS MAQ.FERRAMENTAS,ELETR.PECAS E ACESSORI</t>
        </r>
      </text>
    </comment>
    <comment ref="Y173" authorId="0" shapeId="0" xr:uid="{F629039E-D827-468A-993B-404CC42092A7}">
      <text>
        <r>
          <rPr>
            <sz val="10"/>
            <color indexed="81"/>
            <rFont val="Lucida Console"/>
            <family val="3"/>
          </rPr>
          <t>_x000D_
BROCAS</t>
        </r>
      </text>
    </comment>
    <comment ref="AW173" authorId="0" shapeId="0" xr:uid="{D47FCAF4-3A75-4E68-A4B1-AF3B8D2378A9}">
      <text>
        <r>
          <rPr>
            <sz val="10"/>
            <color indexed="81"/>
            <rFont val="Lucida Console"/>
            <family val="3"/>
          </rPr>
          <t>Tempo de Estoque (Meses)_x000D_
_x000D_
95,0</t>
        </r>
      </text>
    </comment>
    <comment ref="A174" authorId="0" shapeId="0" xr:uid="{5F3A8823-9EF9-4B61-8EAF-950C56DCCF1D}">
      <text>
        <r>
          <rPr>
            <sz val="10"/>
            <color indexed="81"/>
            <rFont val="Lucida Console"/>
            <family val="3"/>
          </rPr>
          <t>_x000D_
19882</t>
        </r>
      </text>
    </comment>
    <comment ref="B174" authorId="0" shapeId="0" xr:uid="{71FB3F74-3806-4D4C-916C-76AD3A120A89}">
      <text>
        <r>
          <rPr>
            <sz val="10"/>
            <color indexed="81"/>
            <rFont val="Lucida Console"/>
            <family val="3"/>
          </rPr>
          <t>DESCRIÇÃO DETALHADA_x000D_
BROCA DE WIDIA 3/8"</t>
        </r>
      </text>
    </comment>
    <comment ref="W174" authorId="0" shapeId="0" xr:uid="{4CAC1F2E-D97E-49FF-A872-D26BC77A232A}">
      <text>
        <r>
          <rPr>
            <sz val="10"/>
            <color indexed="81"/>
            <rFont val="Lucida Console"/>
            <family val="3"/>
          </rPr>
          <t>_x000D_
DM-Serralheria</t>
        </r>
      </text>
    </comment>
    <comment ref="X174" authorId="0" shapeId="0" xr:uid="{5F70BED6-4FA1-4060-ADCD-1DC1C59AE92B}">
      <text>
        <r>
          <rPr>
            <sz val="10"/>
            <color indexed="81"/>
            <rFont val="Lucida Console"/>
            <family val="3"/>
          </rPr>
          <t>_x000D_
FERRAMENTAS MAQ.FERRAMENTAS,ELETR.PECAS E ACESSORI</t>
        </r>
      </text>
    </comment>
    <comment ref="Y174" authorId="0" shapeId="0" xr:uid="{789742A8-06D5-41BE-AC98-CAF18DE3625D}">
      <text>
        <r>
          <rPr>
            <sz val="10"/>
            <color indexed="81"/>
            <rFont val="Lucida Console"/>
            <family val="3"/>
          </rPr>
          <t>_x000D_
BROCAS</t>
        </r>
      </text>
    </comment>
    <comment ref="AW174" authorId="0" shapeId="0" xr:uid="{9F7FA7CA-6892-4F9F-8844-67B2C6524713}">
      <text>
        <r>
          <rPr>
            <sz val="10"/>
            <color indexed="81"/>
            <rFont val="Lucida Console"/>
            <family val="3"/>
          </rPr>
          <t>Tempo de Estoque (Meses)_x000D_
_x000D_
224,0</t>
        </r>
      </text>
    </comment>
    <comment ref="A175" authorId="0" shapeId="0" xr:uid="{F7FF47A1-3C1C-4F00-919E-84EE9DEF3BF0}">
      <text>
        <r>
          <rPr>
            <sz val="10"/>
            <color indexed="81"/>
            <rFont val="Lucida Console"/>
            <family val="3"/>
          </rPr>
          <t>_x000D_
19883</t>
        </r>
      </text>
    </comment>
    <comment ref="B175" authorId="0" shapeId="0" xr:uid="{216E70D6-2B35-4D39-BB0B-6DA1153118AC}">
      <text>
        <r>
          <rPr>
            <sz val="10"/>
            <color indexed="81"/>
            <rFont val="Lucida Console"/>
            <family val="3"/>
          </rPr>
          <t>DESCRIÇÃO DETALHADA_x000D_
BROCA DE WIDIA 5/16"</t>
        </r>
      </text>
    </comment>
    <comment ref="W175" authorId="0" shapeId="0" xr:uid="{61D22660-00F2-4249-8BD6-8154BB6BDDD5}">
      <text>
        <r>
          <rPr>
            <sz val="10"/>
            <color indexed="81"/>
            <rFont val="Lucida Console"/>
            <family val="3"/>
          </rPr>
          <t>_x000D_
DM-Serralheria</t>
        </r>
      </text>
    </comment>
    <comment ref="X175" authorId="0" shapeId="0" xr:uid="{EE202CD1-625B-46E9-A666-7B486F0D9AF2}">
      <text>
        <r>
          <rPr>
            <sz val="10"/>
            <color indexed="81"/>
            <rFont val="Lucida Console"/>
            <family val="3"/>
          </rPr>
          <t>_x000D_
FERRAMENTAS MAQ.FERRAMENTAS,ELETR.PECAS E ACESSORI</t>
        </r>
      </text>
    </comment>
    <comment ref="Y175" authorId="0" shapeId="0" xr:uid="{5B6E79E0-3F48-4134-B1A3-6D32E8BD1059}">
      <text>
        <r>
          <rPr>
            <sz val="10"/>
            <color indexed="81"/>
            <rFont val="Lucida Console"/>
            <family val="3"/>
          </rPr>
          <t>_x000D_
BROCAS</t>
        </r>
      </text>
    </comment>
    <comment ref="AW175" authorId="0" shapeId="0" xr:uid="{88169F0C-0791-4AA5-9EBF-9BE73AAC6DBC}">
      <text>
        <r>
          <rPr>
            <sz val="10"/>
            <color indexed="81"/>
            <rFont val="Lucida Console"/>
            <family val="3"/>
          </rPr>
          <t>Tempo de Estoque (Meses)_x000D_
_x000D_
547,0</t>
        </r>
      </text>
    </comment>
    <comment ref="A176" authorId="0" shapeId="0" xr:uid="{810B2EFF-E8B8-4F02-A0B4-F3D9A3CF28C2}">
      <text>
        <r>
          <rPr>
            <sz val="10"/>
            <color indexed="81"/>
            <rFont val="Lucida Console"/>
            <family val="3"/>
          </rPr>
          <t>_x000D_
19998</t>
        </r>
      </text>
    </comment>
    <comment ref="B176" authorId="0" shapeId="0" xr:uid="{32C0C0EC-13C8-49B7-A374-7503D6D76AFC}">
      <text>
        <r>
          <rPr>
            <sz val="10"/>
            <color indexed="81"/>
            <rFont val="Lucida Console"/>
            <family val="3"/>
          </rPr>
          <t>DESCRIÇÃO DETALHADA_x000D_
BROCA DE ACO RAPIDO HELICOIDAL DE 1/2" COM HASTE CILINDRICA</t>
        </r>
      </text>
    </comment>
    <comment ref="G176" authorId="0" shapeId="0" xr:uid="{CABF0B7B-6EFF-40D4-9962-945639F5B358}">
      <text>
        <r>
          <rPr>
            <sz val="10"/>
            <color indexed="81"/>
            <rFont val="Lucida Console"/>
            <family val="3"/>
          </rPr>
          <t>_x000D_
Últ estimativa : 100_x000D_
Enviada em     : 24.10.2019_x000D_
Ata - Venc     : 70/19 - 28.02.2020</t>
        </r>
      </text>
    </comment>
    <comment ref="O176" authorId="0" shapeId="0" xr:uid="{6C28EE5B-3CFF-42B8-8E23-48A9D1AB45D1}">
      <text>
        <r>
          <rPr>
            <sz val="10"/>
            <color indexed="81"/>
            <rFont val="Lucida Console"/>
            <family val="3"/>
          </rPr>
          <t>_x000D_
Pertencia a ATA nº 70/19_x000D_
Estimativa de Renovação enviada em 24.10.2019 - Qtd 100_x000D_
PE   2/20 lote 3 (Impróspero)_x000D_
23.04.20 = Processo conferido, finalizado.</t>
        </r>
      </text>
    </comment>
    <comment ref="W176" authorId="0" shapeId="0" xr:uid="{092472B0-0A52-4439-9E31-268ED35C3ADB}">
      <text>
        <r>
          <rPr>
            <sz val="10"/>
            <color indexed="81"/>
            <rFont val="Lucida Console"/>
            <family val="3"/>
          </rPr>
          <t>_x000D_
DM-Serralheria</t>
        </r>
      </text>
    </comment>
    <comment ref="X176" authorId="0" shapeId="0" xr:uid="{EBE45F10-3C72-4F28-B130-41C956F35AFB}">
      <text>
        <r>
          <rPr>
            <sz val="10"/>
            <color indexed="81"/>
            <rFont val="Lucida Console"/>
            <family val="3"/>
          </rPr>
          <t>_x000D_
FERRAMENTAS MAQ.FERRAMENTAS,ELETR.PECAS E ACESSORI</t>
        </r>
      </text>
    </comment>
    <comment ref="Y176" authorId="0" shapeId="0" xr:uid="{470097B4-1CE4-477B-8EED-043DBBC5FEF9}">
      <text>
        <r>
          <rPr>
            <sz val="10"/>
            <color indexed="81"/>
            <rFont val="Lucida Console"/>
            <family val="3"/>
          </rPr>
          <t>_x000D_
BROCAS</t>
        </r>
      </text>
    </comment>
    <comment ref="AW176" authorId="0" shapeId="0" xr:uid="{D78A2EBC-A2AB-4EA4-9ED7-A9BE4ED0A429}">
      <text>
        <r>
          <rPr>
            <sz val="10"/>
            <color indexed="81"/>
            <rFont val="Lucida Console"/>
            <family val="3"/>
          </rPr>
          <t>Tempo de Estoque (Meses)_x000D_
_x000D_
0,0</t>
        </r>
      </text>
    </comment>
    <comment ref="A177" authorId="0" shapeId="0" xr:uid="{EEAE7E90-FD93-4689-81CA-60CF0C14FFD5}">
      <text>
        <r>
          <rPr>
            <sz val="10"/>
            <color indexed="81"/>
            <rFont val="Lucida Console"/>
            <family val="3"/>
          </rPr>
          <t>_x000D_
20001</t>
        </r>
      </text>
    </comment>
    <comment ref="B177" authorId="0" shapeId="0" xr:uid="{782565C7-E9F4-4A9D-8283-EEB645E0A596}">
      <text>
        <r>
          <rPr>
            <sz val="10"/>
            <color indexed="81"/>
            <rFont val="Lucida Console"/>
            <family val="3"/>
          </rPr>
          <t>DESCRIÇÃO DETALHADA_x000D_
BROCA DE ACO RAPIDO HELICOIDAL DE 1/8" COM HASTE CILINDRICA</t>
        </r>
      </text>
    </comment>
    <comment ref="G177" authorId="0" shapeId="0" xr:uid="{7BB3AAD6-6FB0-4FD7-899B-D1E5E23D0913}">
      <text>
        <r>
          <rPr>
            <sz val="10"/>
            <color indexed="81"/>
            <rFont val="Lucida Console"/>
            <family val="3"/>
          </rPr>
          <t>_x000D_
Últ estimativa : 800_x000D_
Enviada em     : 24.10.2019_x000D_
Ata - Venc     : 70/19 - 28.02.2020</t>
        </r>
      </text>
    </comment>
    <comment ref="O177" authorId="0" shapeId="0" xr:uid="{6B4C21BC-E6B6-47C2-BBF3-CEC257320937}">
      <text>
        <r>
          <rPr>
            <sz val="10"/>
            <color indexed="81"/>
            <rFont val="Lucida Console"/>
            <family val="3"/>
          </rPr>
          <t>_x000D_
Pertencia a ATA nº 70/19_x000D_
Estimativa de Renovação enviada em 24.10.2019 - Qtd 800_x000D_
PE   2/20 lote 3 (Impróspero)_x000D_
23.04.20 = Processo conferido, finalizado.</t>
        </r>
      </text>
    </comment>
    <comment ref="W177" authorId="0" shapeId="0" xr:uid="{9B64B68D-399B-4866-AE64-7E13B2A67141}">
      <text>
        <r>
          <rPr>
            <sz val="10"/>
            <color indexed="81"/>
            <rFont val="Lucida Console"/>
            <family val="3"/>
          </rPr>
          <t>_x000D_
DM-Serralheria</t>
        </r>
      </text>
    </comment>
    <comment ref="X177" authorId="0" shapeId="0" xr:uid="{D8B1F9DF-7E42-4C8E-A5A9-18AD5AF06EBF}">
      <text>
        <r>
          <rPr>
            <sz val="10"/>
            <color indexed="81"/>
            <rFont val="Lucida Console"/>
            <family val="3"/>
          </rPr>
          <t>_x000D_
FERRAMENTAS MAQ.FERRAMENTAS,ELETR.PECAS E ACESSORI</t>
        </r>
      </text>
    </comment>
    <comment ref="Y177" authorId="0" shapeId="0" xr:uid="{1D5A1A69-09B4-4A52-AE2B-4E1584B2B9E0}">
      <text>
        <r>
          <rPr>
            <sz val="10"/>
            <color indexed="81"/>
            <rFont val="Lucida Console"/>
            <family val="3"/>
          </rPr>
          <t>_x000D_
BROCAS</t>
        </r>
      </text>
    </comment>
    <comment ref="AW177" authorId="0" shapeId="0" xr:uid="{56762200-CB4C-4AE5-85D8-DBDD78E61F39}">
      <text>
        <r>
          <rPr>
            <sz val="10"/>
            <color indexed="81"/>
            <rFont val="Lucida Console"/>
            <family val="3"/>
          </rPr>
          <t>Tempo de Estoque (Meses)_x000D_
_x000D_
0,0</t>
        </r>
      </text>
    </comment>
    <comment ref="A178" authorId="0" shapeId="0" xr:uid="{29CCDF78-DEF8-41CD-BA3A-5C8BB69FA134}">
      <text>
        <r>
          <rPr>
            <sz val="10"/>
            <color indexed="81"/>
            <rFont val="Lucida Console"/>
            <family val="3"/>
          </rPr>
          <t>_x000D_
20034</t>
        </r>
      </text>
    </comment>
    <comment ref="B178" authorId="0" shapeId="0" xr:uid="{C2681908-70FC-4991-8EF3-84DFCB29A61C}">
      <text>
        <r>
          <rPr>
            <sz val="10"/>
            <color indexed="81"/>
            <rFont val="Lucida Console"/>
            <family val="3"/>
          </rPr>
          <t>DESCRIÇÃO DETALHADA_x000D_
BROCA DE ACO RAPIDO HELICOIDAL DE 3/16" COM HASTE CILINDRICA</t>
        </r>
      </text>
    </comment>
    <comment ref="G178" authorId="0" shapeId="0" xr:uid="{B6551B5C-B495-46A5-A8F4-9E0DFD48EBDC}">
      <text>
        <r>
          <rPr>
            <sz val="10"/>
            <color indexed="81"/>
            <rFont val="Lucida Console"/>
            <family val="3"/>
          </rPr>
          <t>_x000D_
Últ estimativa : 1.500_x000D_
Enviada em     : 24.10.2019_x000D_
Ata - Venc     : 70/19 - 28.02.2020</t>
        </r>
      </text>
    </comment>
    <comment ref="O178" authorId="0" shapeId="0" xr:uid="{5A14A257-CA0B-4E9E-BA03-77F7CE29D4CE}">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178" authorId="0" shapeId="0" xr:uid="{8394A822-C115-4A4F-96F1-535412E87DFB}">
      <text>
        <r>
          <rPr>
            <sz val="10"/>
            <color indexed="81"/>
            <rFont val="Lucida Console"/>
            <family val="3"/>
          </rPr>
          <t>_x000D_
DM-Serralheria</t>
        </r>
      </text>
    </comment>
    <comment ref="X178" authorId="0" shapeId="0" xr:uid="{48F6655B-2025-4E10-AAC3-747AD633CC3B}">
      <text>
        <r>
          <rPr>
            <sz val="10"/>
            <color indexed="81"/>
            <rFont val="Lucida Console"/>
            <family val="3"/>
          </rPr>
          <t>_x000D_
FERRAMENTAS MAQ.FERRAMENTAS,ELETR.PECAS E ACESSORI</t>
        </r>
      </text>
    </comment>
    <comment ref="Y178" authorId="0" shapeId="0" xr:uid="{326709F3-F8E0-42B0-B4DA-6AB25EECF50D}">
      <text>
        <r>
          <rPr>
            <sz val="10"/>
            <color indexed="81"/>
            <rFont val="Lucida Console"/>
            <family val="3"/>
          </rPr>
          <t>_x000D_
BROCAS</t>
        </r>
      </text>
    </comment>
    <comment ref="AW178" authorId="0" shapeId="0" xr:uid="{BD35CB57-20D0-4F2E-9075-0BD218CE8435}">
      <text>
        <r>
          <rPr>
            <sz val="10"/>
            <color indexed="81"/>
            <rFont val="Lucida Console"/>
            <family val="3"/>
          </rPr>
          <t>Tempo de Estoque (Meses)_x000D_
_x000D_
241,0</t>
        </r>
      </text>
    </comment>
    <comment ref="A179" authorId="0" shapeId="0" xr:uid="{2518F2F4-7F8B-4394-91F2-6CD366CE1122}">
      <text>
        <r>
          <rPr>
            <sz val="10"/>
            <color indexed="81"/>
            <rFont val="Lucida Console"/>
            <family val="3"/>
          </rPr>
          <t>_x000D_
20035</t>
        </r>
      </text>
    </comment>
    <comment ref="B179" authorId="0" shapeId="0" xr:uid="{20F10EE2-BDCA-4921-B3B7-5C112394F325}">
      <text>
        <r>
          <rPr>
            <sz val="10"/>
            <color indexed="81"/>
            <rFont val="Lucida Console"/>
            <family val="3"/>
          </rPr>
          <t>DESCRIÇÃO DETALHADA_x000D_
BROCA DE ACO RAPIDO HELICOIDAL DE 3/32" COM HASTE CILINDRICA</t>
        </r>
      </text>
    </comment>
    <comment ref="G179" authorId="0" shapeId="0" xr:uid="{DE132CFF-4857-4DC0-A59A-1D122F8FA109}">
      <text>
        <r>
          <rPr>
            <sz val="10"/>
            <color indexed="81"/>
            <rFont val="Lucida Console"/>
            <family val="3"/>
          </rPr>
          <t>_x000D_
Últ estimativa : 230_x000D_
Enviada em     : 24.10.2019_x000D_
Ata - Venc     : 70/19 - 28.02.2020</t>
        </r>
      </text>
    </comment>
    <comment ref="O179" authorId="0" shapeId="0" xr:uid="{50F288A1-C2E7-4F5C-9DBC-8F050E6454F6}">
      <text>
        <r>
          <rPr>
            <sz val="10"/>
            <color indexed="81"/>
            <rFont val="Lucida Console"/>
            <family val="3"/>
          </rPr>
          <t>_x000D_
Pertencia a ATA nº 70/19_x000D_
Estimativa de Renovação enviada em 24.10.2019 - Qtd 230_x000D_
PE   2/20 lote 3 (Impróspero)_x000D_
23.04.20 = Processo conferido, finalizado.</t>
        </r>
      </text>
    </comment>
    <comment ref="W179" authorId="0" shapeId="0" xr:uid="{07513338-A8F7-40DB-9406-F8090DF3FCAB}">
      <text>
        <r>
          <rPr>
            <sz val="10"/>
            <color indexed="81"/>
            <rFont val="Lucida Console"/>
            <family val="3"/>
          </rPr>
          <t>_x000D_
DM-Serralheria</t>
        </r>
      </text>
    </comment>
    <comment ref="X179" authorId="0" shapeId="0" xr:uid="{204B12D1-B72D-45A2-8F8F-71E6A66AD613}">
      <text>
        <r>
          <rPr>
            <sz val="10"/>
            <color indexed="81"/>
            <rFont val="Lucida Console"/>
            <family val="3"/>
          </rPr>
          <t>_x000D_
FERRAMENTAS MAQ.FERRAMENTAS,ELETR.PECAS E ACESSORI</t>
        </r>
      </text>
    </comment>
    <comment ref="Y179" authorId="0" shapeId="0" xr:uid="{C27D9265-5A8D-4AF2-AEE0-D01AA68B4407}">
      <text>
        <r>
          <rPr>
            <sz val="10"/>
            <color indexed="81"/>
            <rFont val="Lucida Console"/>
            <family val="3"/>
          </rPr>
          <t>_x000D_
BROCAS</t>
        </r>
      </text>
    </comment>
    <comment ref="AW179" authorId="0" shapeId="0" xr:uid="{C3E861E9-C6C2-4876-85CB-F251216CEE84}">
      <text>
        <r>
          <rPr>
            <sz val="10"/>
            <color indexed="81"/>
            <rFont val="Lucida Console"/>
            <family val="3"/>
          </rPr>
          <t>Tempo de Estoque (Meses)_x000D_
_x000D_
849,0</t>
        </r>
      </text>
    </comment>
    <comment ref="A180" authorId="0" shapeId="0" xr:uid="{CE3337D9-C9AF-4DFB-8408-A59FC1EA5CCF}">
      <text>
        <r>
          <rPr>
            <sz val="10"/>
            <color indexed="81"/>
            <rFont val="Lucida Console"/>
            <family val="3"/>
          </rPr>
          <t>_x000D_
20037</t>
        </r>
      </text>
    </comment>
    <comment ref="B180" authorId="0" shapeId="0" xr:uid="{93561508-3C80-4E98-9BB7-28D588DCC72F}">
      <text>
        <r>
          <rPr>
            <sz val="10"/>
            <color indexed="81"/>
            <rFont val="Lucida Console"/>
            <family val="3"/>
          </rPr>
          <t>DESCRIÇÃO DETALHADA_x000D_
BROCA DE ACO RAPIDO HELICOIDAL DE 3/8" COM HASTE CILINDRICA</t>
        </r>
      </text>
    </comment>
    <comment ref="G180" authorId="0" shapeId="0" xr:uid="{FC11C612-201D-4164-A763-BF63B0827B83}">
      <text>
        <r>
          <rPr>
            <sz val="10"/>
            <color indexed="81"/>
            <rFont val="Lucida Console"/>
            <family val="3"/>
          </rPr>
          <t>_x000D_
Últ estimativa : 50_x000D_
Enviada em     : 14.02.2020_x000D_
Ata - Venc     : 155/19 - 26.06.2020</t>
        </r>
      </text>
    </comment>
    <comment ref="O180" authorId="0" shapeId="0" xr:uid="{29732A63-7532-4D7D-97E6-AF26572F7D95}">
      <text>
        <r>
          <rPr>
            <sz val="10"/>
            <color indexed="81"/>
            <rFont val="Lucida Console"/>
            <family val="3"/>
          </rPr>
          <t>_x000D_
Pertencia a ATA nº 155/19_x000D_
Estimativa de Renovação enviada em 14.02.2020 - Qtd 50_x000D_
PE  28/19 lote _x000D_
24.07.19 = Processo conferido, finalizado.</t>
        </r>
      </text>
    </comment>
    <comment ref="W180" authorId="0" shapeId="0" xr:uid="{756EB434-B0D3-45D9-9D9A-037F133E0F6D}">
      <text>
        <r>
          <rPr>
            <sz val="10"/>
            <color indexed="81"/>
            <rFont val="Lucida Console"/>
            <family val="3"/>
          </rPr>
          <t>_x000D_
DM-Serralheria</t>
        </r>
      </text>
    </comment>
    <comment ref="X180" authorId="0" shapeId="0" xr:uid="{81BD0BDE-98B0-460B-9E77-BC22BF36C404}">
      <text>
        <r>
          <rPr>
            <sz val="10"/>
            <color indexed="81"/>
            <rFont val="Lucida Console"/>
            <family val="3"/>
          </rPr>
          <t>_x000D_
FERRAMENTAS MAQ.FERRAMENTAS,ELETR.PECAS E ACESSORI</t>
        </r>
      </text>
    </comment>
    <comment ref="Y180" authorId="0" shapeId="0" xr:uid="{72BC46F1-84C4-49E9-B801-6DAB10404B5D}">
      <text>
        <r>
          <rPr>
            <sz val="10"/>
            <color indexed="81"/>
            <rFont val="Lucida Console"/>
            <family val="3"/>
          </rPr>
          <t>_x000D_
BROCAS</t>
        </r>
      </text>
    </comment>
    <comment ref="AW180" authorId="0" shapeId="0" xr:uid="{4E1C3DB0-9C5E-4B13-830E-DB9B76BDE101}">
      <text>
        <r>
          <rPr>
            <sz val="10"/>
            <color indexed="81"/>
            <rFont val="Lucida Console"/>
            <family val="3"/>
          </rPr>
          <t>Tempo de Estoque (Meses)_x000D_
_x000D_
148,0</t>
        </r>
      </text>
    </comment>
    <comment ref="A181" authorId="0" shapeId="0" xr:uid="{FFC0F7F6-8349-45D5-9B04-D125C93F9743}">
      <text>
        <r>
          <rPr>
            <sz val="10"/>
            <color indexed="81"/>
            <rFont val="Lucida Console"/>
            <family val="3"/>
          </rPr>
          <t>_x000D_
20104</t>
        </r>
      </text>
    </comment>
    <comment ref="B181" authorId="0" shapeId="0" xr:uid="{A5F912BE-85DF-4E72-912F-C6E838B2CBF5}">
      <text>
        <r>
          <rPr>
            <sz val="10"/>
            <color indexed="81"/>
            <rFont val="Lucida Console"/>
            <family val="3"/>
          </rPr>
          <t>DESCRIÇÃO DETALHADA_x000D_
BROCA DE ACO RAPIDO HELICOIDAL DE 5/16" COM HASTE CILINDRICA</t>
        </r>
      </text>
    </comment>
    <comment ref="G181" authorId="0" shapeId="0" xr:uid="{09DD524B-9C53-4BD1-BBD9-45ADF0A6C5A9}">
      <text>
        <r>
          <rPr>
            <sz val="10"/>
            <color indexed="81"/>
            <rFont val="Lucida Console"/>
            <family val="3"/>
          </rPr>
          <t>_x000D_
Últ estimativa : 250_x000D_
Enviada em     : 24.10.2019_x000D_
Ata - Venc     : 70/19 - 28.02.2020</t>
        </r>
      </text>
    </comment>
    <comment ref="O181" authorId="0" shapeId="0" xr:uid="{29A1BA85-40AB-4C90-81DB-0A103B2C7814}">
      <text>
        <r>
          <rPr>
            <sz val="10"/>
            <color indexed="81"/>
            <rFont val="Lucida Console"/>
            <family val="3"/>
          </rPr>
          <t>_x000D_
Pertencia a ATA nº 70/19_x000D_
Estimativa de Renovação enviada em 24.10.2019 - Qtd 250_x000D_
PE   2/20 lote 5 (Impróspero)_x000D_
23.04.20 = Processo conferido, finalizado.</t>
        </r>
      </text>
    </comment>
    <comment ref="W181" authorId="0" shapeId="0" xr:uid="{2D56C534-529E-4B73-8B11-EBCCB0C459DA}">
      <text>
        <r>
          <rPr>
            <sz val="10"/>
            <color indexed="81"/>
            <rFont val="Lucida Console"/>
            <family val="3"/>
          </rPr>
          <t>_x000D_
DM-Serralheria</t>
        </r>
      </text>
    </comment>
    <comment ref="X181" authorId="0" shapeId="0" xr:uid="{4F879A02-3FD4-4BD1-90C1-EAC0A0082F93}">
      <text>
        <r>
          <rPr>
            <sz val="10"/>
            <color indexed="81"/>
            <rFont val="Lucida Console"/>
            <family val="3"/>
          </rPr>
          <t>_x000D_
FERRAMENTAS MAQ.FERRAMENTAS,ELETR.PECAS E ACESSORI</t>
        </r>
      </text>
    </comment>
    <comment ref="Y181" authorId="0" shapeId="0" xr:uid="{D4B8152F-63BC-4EAE-9944-EAE878C119A1}">
      <text>
        <r>
          <rPr>
            <sz val="10"/>
            <color indexed="81"/>
            <rFont val="Lucida Console"/>
            <family val="3"/>
          </rPr>
          <t>_x000D_
BROCAS</t>
        </r>
      </text>
    </comment>
    <comment ref="AW181" authorId="0" shapeId="0" xr:uid="{6D1BBA22-881B-49CC-87CF-B05F7F80E303}">
      <text>
        <r>
          <rPr>
            <sz val="10"/>
            <color indexed="81"/>
            <rFont val="Lucida Console"/>
            <family val="3"/>
          </rPr>
          <t>Tempo de Estoque (Meses)_x000D_
_x000D_
284,0</t>
        </r>
      </text>
    </comment>
    <comment ref="A182" authorId="0" shapeId="0" xr:uid="{0E1476B9-D2C7-4C46-9F37-BAD0C81EC2C7}">
      <text>
        <r>
          <rPr>
            <sz val="10"/>
            <color indexed="81"/>
            <rFont val="Lucida Console"/>
            <family val="3"/>
          </rPr>
          <t>_x000D_
20106</t>
        </r>
      </text>
    </comment>
    <comment ref="B182" authorId="0" shapeId="0" xr:uid="{876941B9-68F3-4323-A5C8-D41AE244AB50}">
      <text>
        <r>
          <rPr>
            <sz val="10"/>
            <color indexed="81"/>
            <rFont val="Lucida Console"/>
            <family val="3"/>
          </rPr>
          <t>DESCRIÇÃO DETALHADA_x000D_
BROCA DE ACO RAPIDO HELICOIDAL DE 5/32" COM HASTE CILINDRICA</t>
        </r>
      </text>
    </comment>
    <comment ref="G182" authorId="0" shapeId="0" xr:uid="{7517F67C-D3BB-4607-8716-A5D556ACBD5E}">
      <text>
        <r>
          <rPr>
            <sz val="10"/>
            <color indexed="81"/>
            <rFont val="Lucida Console"/>
            <family val="3"/>
          </rPr>
          <t>_x000D_
Últ estimativa : 300_x000D_
Enviada em     : 24.10.2019_x000D_
Ata - Venc     : 70/19 - 28.02.2020</t>
        </r>
      </text>
    </comment>
    <comment ref="O182" authorId="0" shapeId="0" xr:uid="{24D883FB-173B-43EA-BECB-0F54D2926C38}">
      <text>
        <r>
          <rPr>
            <sz val="10"/>
            <color indexed="81"/>
            <rFont val="Lucida Console"/>
            <family val="3"/>
          </rPr>
          <t>_x000D_
Pertencia a ATA nº 70/19_x000D_
Estimativa de Renovação enviada em 24.10.2019 - Qtd 300_x000D_
PE   2/20 lote 3 (Impróspero)_x000D_
23.04.20 = Processo conferido, finalizado.</t>
        </r>
      </text>
    </comment>
    <comment ref="W182" authorId="0" shapeId="0" xr:uid="{1F730B5C-CA8F-437F-B09D-A49030917776}">
      <text>
        <r>
          <rPr>
            <sz val="10"/>
            <color indexed="81"/>
            <rFont val="Lucida Console"/>
            <family val="3"/>
          </rPr>
          <t>_x000D_
DM-Serralheria</t>
        </r>
      </text>
    </comment>
    <comment ref="X182" authorId="0" shapeId="0" xr:uid="{EAEE1128-6731-4859-9139-BA064AAF6F62}">
      <text>
        <r>
          <rPr>
            <sz val="10"/>
            <color indexed="81"/>
            <rFont val="Lucida Console"/>
            <family val="3"/>
          </rPr>
          <t>_x000D_
FERRAMENTAS MAQ.FERRAMENTAS,ELETR.PECAS E ACESSORI</t>
        </r>
      </text>
    </comment>
    <comment ref="Y182" authorId="0" shapeId="0" xr:uid="{5FEF64B6-FFCD-4F02-B728-67C1BB7AD614}">
      <text>
        <r>
          <rPr>
            <sz val="10"/>
            <color indexed="81"/>
            <rFont val="Lucida Console"/>
            <family val="3"/>
          </rPr>
          <t>_x000D_
BROCAS</t>
        </r>
      </text>
    </comment>
    <comment ref="AW182" authorId="0" shapeId="0" xr:uid="{4094AF41-4D7F-4779-8536-F2757371823D}">
      <text>
        <r>
          <rPr>
            <sz val="10"/>
            <color indexed="81"/>
            <rFont val="Lucida Console"/>
            <family val="3"/>
          </rPr>
          <t>Tempo de Estoque (Meses)_x000D_
_x000D_
518,0</t>
        </r>
      </text>
    </comment>
    <comment ref="A183" authorId="0" shapeId="0" xr:uid="{3208C43D-2D3F-42F1-A2F3-8DB424296267}">
      <text>
        <r>
          <rPr>
            <sz val="10"/>
            <color indexed="81"/>
            <rFont val="Lucida Console"/>
            <family val="3"/>
          </rPr>
          <t>_x000D_
20135</t>
        </r>
      </text>
    </comment>
    <comment ref="B183" authorId="0" shapeId="0" xr:uid="{4A45AAF7-4221-4B43-980B-8A8BCDB74658}">
      <text>
        <r>
          <rPr>
            <sz val="10"/>
            <color indexed="81"/>
            <rFont val="Lucida Console"/>
            <family val="3"/>
          </rPr>
          <t>DESCRIÇÃO DETALHADA_x000D_
CHAPA DE ACO CARBONO GALVANIZADO ZINCADO N°22 ESP=0,80 MM -2 X 1</t>
        </r>
      </text>
    </comment>
    <comment ref="G183" authorId="0" shapeId="0" xr:uid="{107FD02D-A586-441C-9F58-9F03D95A093F}">
      <text>
        <r>
          <rPr>
            <sz val="10"/>
            <color indexed="81"/>
            <rFont val="Lucida Console"/>
            <family val="3"/>
          </rPr>
          <t>_x000D_
Últ estimativa : 350_x000D_
Enviada em     : 19.05.2021_x000D_
Ata - Venc     : 16/20 - 27.01.2021</t>
        </r>
      </text>
    </comment>
    <comment ref="O183" authorId="0" shapeId="0" xr:uid="{C8EBACD4-215C-4914-B51D-D0207DBB9DF1}">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183" authorId="0" shapeId="0" xr:uid="{F54468E5-9734-4363-8833-97E7FEABF8B4}">
      <text>
        <r>
          <rPr>
            <sz val="10"/>
            <color indexed="81"/>
            <rFont val="Lucida Console"/>
            <family val="3"/>
          </rPr>
          <t>_x000D_
DM-Serralheria</t>
        </r>
      </text>
    </comment>
    <comment ref="X183" authorId="0" shapeId="0" xr:uid="{BA8B133A-D42C-495C-B53A-8F923D2F2780}">
      <text>
        <r>
          <rPr>
            <sz val="10"/>
            <color indexed="81"/>
            <rFont val="Lucida Console"/>
            <family val="3"/>
          </rPr>
          <t>_x000D_
METAIS,LAMINAD.,PERFILADOS E ARTEFATOS METALICOS</t>
        </r>
      </text>
    </comment>
    <comment ref="Y183" authorId="0" shapeId="0" xr:uid="{42E4B553-4C18-4FFE-9B74-967E034FA91A}">
      <text>
        <r>
          <rPr>
            <sz val="10"/>
            <color indexed="81"/>
            <rFont val="Lucida Console"/>
            <family val="3"/>
          </rPr>
          <t>_x000D_
CHAPAS</t>
        </r>
      </text>
    </comment>
    <comment ref="AW183" authorId="0" shapeId="0" xr:uid="{84239757-B0B0-4E69-9D9D-5052B750476F}">
      <text>
        <r>
          <rPr>
            <sz val="10"/>
            <color indexed="81"/>
            <rFont val="Lucida Console"/>
            <family val="3"/>
          </rPr>
          <t>Tempo de Estoque (Meses)_x000D_
_x000D_
140,0</t>
        </r>
      </text>
    </comment>
    <comment ref="A184" authorId="0" shapeId="0" xr:uid="{0DC4BFDB-D7A3-4329-9C22-8CAB88DC0F99}">
      <text>
        <r>
          <rPr>
            <sz val="10"/>
            <color indexed="81"/>
            <rFont val="Lucida Console"/>
            <family val="3"/>
          </rPr>
          <t>_x000D_
20144</t>
        </r>
      </text>
    </comment>
    <comment ref="B184" authorId="0" shapeId="0" xr:uid="{FC296DC9-408A-43B6-847C-278A786FBC94}">
      <text>
        <r>
          <rPr>
            <sz val="10"/>
            <color indexed="81"/>
            <rFont val="Lucida Console"/>
            <family val="3"/>
          </rPr>
          <t>DESCRIÇÃO DETALHADA_x000D_
BROCA DE ACO RAPIDO HELICOIDAL DE 1/4" C/ HASTE CILINDRICA</t>
        </r>
      </text>
    </comment>
    <comment ref="G184" authorId="0" shapeId="0" xr:uid="{694CC380-9BD9-481B-9E1E-CBF5FB2E6425}">
      <text>
        <r>
          <rPr>
            <sz val="10"/>
            <color indexed="81"/>
            <rFont val="Lucida Console"/>
            <family val="3"/>
          </rPr>
          <t>_x000D_
Últ estimativa : 1.500_x000D_
Enviada em     : 24.11.2020_x000D_
Ata - Venc     : 55/20 - 12.03.2021</t>
        </r>
      </text>
    </comment>
    <comment ref="O184" authorId="0" shapeId="0" xr:uid="{11D17841-E65D-4422-97DA-02CD0DA79C4D}">
      <text>
        <r>
          <rPr>
            <sz val="10"/>
            <color indexed="81"/>
            <rFont val="Lucida Console"/>
            <family val="3"/>
          </rPr>
          <t>_x000D_
Pertencia a ATA nº 55/20_x000D_
Estimativa de Renovação enviada em 24.11.2020 - Qtd 1.500_x000D_
PE   2/20 lote _x000D_
23.04.20 = Processo conferido, finalizado.</t>
        </r>
      </text>
    </comment>
    <comment ref="W184" authorId="0" shapeId="0" xr:uid="{285EEF94-64A5-4373-BF9C-F431B23B4B6A}">
      <text>
        <r>
          <rPr>
            <sz val="10"/>
            <color indexed="81"/>
            <rFont val="Lucida Console"/>
            <family val="3"/>
          </rPr>
          <t>_x000D_
DM-Serralheria</t>
        </r>
      </text>
    </comment>
    <comment ref="X184" authorId="0" shapeId="0" xr:uid="{5F14DABB-1954-423A-9A44-7D59D8BD61E9}">
      <text>
        <r>
          <rPr>
            <sz val="10"/>
            <color indexed="81"/>
            <rFont val="Lucida Console"/>
            <family val="3"/>
          </rPr>
          <t>_x000D_
FERRAMENTAS MAQ.FERRAMENTAS,ELETR.PECAS E ACESSORI</t>
        </r>
      </text>
    </comment>
    <comment ref="Y184" authorId="0" shapeId="0" xr:uid="{6471D72A-A508-4A7D-9A74-931120A65C11}">
      <text>
        <r>
          <rPr>
            <sz val="10"/>
            <color indexed="81"/>
            <rFont val="Lucida Console"/>
            <family val="3"/>
          </rPr>
          <t>_x000D_
BROCAS</t>
        </r>
      </text>
    </comment>
    <comment ref="AW184" authorId="0" shapeId="0" xr:uid="{6CC540EC-BDAE-4658-8917-B765EE974E6D}">
      <text>
        <r>
          <rPr>
            <sz val="10"/>
            <color indexed="81"/>
            <rFont val="Lucida Console"/>
            <family val="3"/>
          </rPr>
          <t>Tempo de Estoque (Meses)_x000D_
_x000D_
47,0</t>
        </r>
      </text>
    </comment>
    <comment ref="A185" authorId="0" shapeId="0" xr:uid="{CF90B377-53AF-4B53-95F6-D17138CE845D}">
      <text>
        <r>
          <rPr>
            <sz val="10"/>
            <color indexed="81"/>
            <rFont val="Lucida Console"/>
            <family val="3"/>
          </rPr>
          <t>_x000D_
20167</t>
        </r>
      </text>
    </comment>
    <comment ref="B185" authorId="0" shapeId="0" xr:uid="{304A2C38-3825-46F7-A6A9-37A448562069}">
      <text>
        <r>
          <rPr>
            <sz val="10"/>
            <color indexed="81"/>
            <rFont val="Lucida Console"/>
            <family val="3"/>
          </rPr>
          <t>DESCRIÇÃO DETALHADA_x000D_
LONA PLASTICA - 4 X 100M - PRETA. ESPESSURA MINIMA 110 MICRAS.</t>
        </r>
      </text>
    </comment>
    <comment ref="W185" authorId="0" shapeId="0" xr:uid="{1BD2915F-B783-4E59-8749-4B89662C1444}">
      <text>
        <r>
          <rPr>
            <sz val="10"/>
            <color indexed="81"/>
            <rFont val="Lucida Console"/>
            <family val="3"/>
          </rPr>
          <t>_x000D_
DM-Geral</t>
        </r>
      </text>
    </comment>
    <comment ref="X185" authorId="0" shapeId="0" xr:uid="{69098B3B-6B0E-42D9-8EDE-CE2678EE9AC5}">
      <text>
        <r>
          <rPr>
            <sz val="10"/>
            <color indexed="81"/>
            <rFont val="Lucida Console"/>
            <family val="3"/>
          </rPr>
          <t>_x000D_
ART. DOMEST. DECO. GUARNI. DE AMBI.TECI. VEICULOS</t>
        </r>
      </text>
    </comment>
    <comment ref="Y185" authorId="0" shapeId="0" xr:uid="{5CBD8E29-83E5-4B9A-B7B7-2E6CC93AD554}">
      <text>
        <r>
          <rPr>
            <sz val="10"/>
            <color indexed="81"/>
            <rFont val="Lucida Console"/>
            <family val="3"/>
          </rPr>
          <t>_x000D_
TECI.LONAS TOLDOS E ENCERADOS DE PLASTICO</t>
        </r>
      </text>
    </comment>
    <comment ref="AW185" authorId="0" shapeId="0" xr:uid="{A9AE2FBF-C3DB-45F8-AF86-FD0D4AECADA5}">
      <text>
        <r>
          <rPr>
            <sz val="10"/>
            <color indexed="81"/>
            <rFont val="Lucida Console"/>
            <family val="3"/>
          </rPr>
          <t>Tempo de Estoque (Meses)_x000D_
_x000D_
0,0</t>
        </r>
      </text>
    </comment>
    <comment ref="A186" authorId="0" shapeId="0" xr:uid="{D453FD1C-F416-4C1F-9259-ED2EDFB6E588}">
      <text>
        <r>
          <rPr>
            <sz val="10"/>
            <color indexed="81"/>
            <rFont val="Lucida Console"/>
            <family val="3"/>
          </rPr>
          <t>_x000D_
20537</t>
        </r>
      </text>
    </comment>
    <comment ref="B186" authorId="0" shapeId="0" xr:uid="{D7875B7A-39ED-4D4E-A7CE-C34B28FEA858}">
      <text>
        <r>
          <rPr>
            <sz val="10"/>
            <color indexed="81"/>
            <rFont val="Lucida Console"/>
            <family val="3"/>
          </rPr>
          <t>DESCRIÇÃO DETALHADA_x000D_
PREGO COMUM DE CABECA CHATA - 22 X 48</t>
        </r>
      </text>
    </comment>
    <comment ref="W186" authorId="0" shapeId="0" xr:uid="{2EDA9C80-7C08-4ACE-BC5D-CF25507BF135}">
      <text>
        <r>
          <rPr>
            <sz val="10"/>
            <color indexed="81"/>
            <rFont val="Lucida Console"/>
            <family val="3"/>
          </rPr>
          <t>_x000D_
DM-Construção</t>
        </r>
      </text>
    </comment>
    <comment ref="X186" authorId="0" shapeId="0" xr:uid="{4869E16B-7E22-40A5-804F-97804D70B8DF}">
      <text>
        <r>
          <rPr>
            <sz val="10"/>
            <color indexed="81"/>
            <rFont val="Lucida Console"/>
            <family val="3"/>
          </rPr>
          <t>_x000D_
PARAFUSOS ELEM. VEDACAO UNIAO CONEX . FIXACAO</t>
        </r>
      </text>
    </comment>
    <comment ref="Y186" authorId="0" shapeId="0" xr:uid="{206F42E8-3059-49F2-8F02-F7810BF9E94D}">
      <text>
        <r>
          <rPr>
            <sz val="10"/>
            <color indexed="81"/>
            <rFont val="Lucida Console"/>
            <family val="3"/>
          </rPr>
          <t>_x000D_
PREGOS E GRAMPOS</t>
        </r>
      </text>
    </comment>
    <comment ref="AW186" authorId="0" shapeId="0" xr:uid="{45F4A8A7-F5AC-45FC-921D-3E801F03EF32}">
      <text>
        <r>
          <rPr>
            <sz val="10"/>
            <color indexed="81"/>
            <rFont val="Lucida Console"/>
            <family val="3"/>
          </rPr>
          <t>Tempo de Estoque (Meses)_x000D_
_x000D_
137,0</t>
        </r>
      </text>
    </comment>
    <comment ref="A187" authorId="0" shapeId="0" xr:uid="{8354AF90-916F-4882-8A57-D023F11F838D}">
      <text>
        <r>
          <rPr>
            <sz val="10"/>
            <color indexed="81"/>
            <rFont val="Lucida Console"/>
            <family val="3"/>
          </rPr>
          <t>_x000D_
20554</t>
        </r>
      </text>
    </comment>
    <comment ref="B187" authorId="0" shapeId="0" xr:uid="{873CB4D0-DC92-4B78-A47F-0193206F21B3}">
      <text>
        <r>
          <rPr>
            <sz val="10"/>
            <color indexed="81"/>
            <rFont val="Lucida Console"/>
            <family val="3"/>
          </rPr>
          <t>DESCRIÇÃO DETALHADA_x000D_
REBITE DE REPUCHO EM ALUMINIO C/ MANDRIL DE ACO 4 X 12 MM</t>
        </r>
      </text>
    </comment>
    <comment ref="W187" authorId="0" shapeId="0" xr:uid="{8F5D3BF4-B66C-42D5-80A4-3CC82F0125A8}">
      <text>
        <r>
          <rPr>
            <sz val="10"/>
            <color indexed="81"/>
            <rFont val="Lucida Console"/>
            <family val="3"/>
          </rPr>
          <t>_x000D_
DM-Serralheria</t>
        </r>
      </text>
    </comment>
    <comment ref="X187" authorId="0" shapeId="0" xr:uid="{00BB781E-4343-40D8-8A5B-C877F7AE6B3B}">
      <text>
        <r>
          <rPr>
            <sz val="10"/>
            <color indexed="81"/>
            <rFont val="Lucida Console"/>
            <family val="3"/>
          </rPr>
          <t>_x000D_
PARAFUSOS ELEM. VEDACAO UNIAO CONEX . FIXACAO</t>
        </r>
      </text>
    </comment>
    <comment ref="Y187" authorId="0" shapeId="0" xr:uid="{CACE43A3-DC24-4523-B7A7-28E83DB94C45}">
      <text>
        <r>
          <rPr>
            <sz val="10"/>
            <color indexed="81"/>
            <rFont val="Lucida Console"/>
            <family val="3"/>
          </rPr>
          <t>_x000D_
REBITES ILHOTES PINOS E CHAVETAS</t>
        </r>
      </text>
    </comment>
    <comment ref="AW187" authorId="0" shapeId="0" xr:uid="{2A06072A-DEA6-4294-875D-80BF2C7D1D8A}">
      <text>
        <r>
          <rPr>
            <sz val="10"/>
            <color indexed="81"/>
            <rFont val="Lucida Console"/>
            <family val="3"/>
          </rPr>
          <t>Tempo de Estoque (Meses)_x000D_
_x000D_
12.260,0</t>
        </r>
      </text>
    </comment>
    <comment ref="A188" authorId="0" shapeId="0" xr:uid="{4B6D893B-E142-4095-A4FB-BC72BC7695AC}">
      <text>
        <r>
          <rPr>
            <sz val="10"/>
            <color indexed="81"/>
            <rFont val="Lucida Console"/>
            <family val="3"/>
          </rPr>
          <t>_x000D_
20558</t>
        </r>
      </text>
    </comment>
    <comment ref="B188" authorId="0" shapeId="0" xr:uid="{9BD94BFC-CA9A-47D8-8590-10BD07DF28CF}">
      <text>
        <r>
          <rPr>
            <sz val="10"/>
            <color indexed="81"/>
            <rFont val="Lucida Console"/>
            <family val="3"/>
          </rPr>
          <t>DESCRIÇÃO DETALHADA_x000D_
REBITE DE REPUCHO EM ALUMINIO C/ MANDRIL DE ACO 4 X 16 MM</t>
        </r>
      </text>
    </comment>
    <comment ref="W188" authorId="0" shapeId="0" xr:uid="{742A1AEC-918E-48ED-B4A3-0F14D39847CB}">
      <text>
        <r>
          <rPr>
            <sz val="10"/>
            <color indexed="81"/>
            <rFont val="Lucida Console"/>
            <family val="3"/>
          </rPr>
          <t>_x000D_
DM-Serralheria</t>
        </r>
      </text>
    </comment>
    <comment ref="X188" authorId="0" shapeId="0" xr:uid="{02ED58A3-B171-4C67-947E-63D78BC68D83}">
      <text>
        <r>
          <rPr>
            <sz val="10"/>
            <color indexed="81"/>
            <rFont val="Lucida Console"/>
            <family val="3"/>
          </rPr>
          <t>_x000D_
PARAFUSOS ELEM. VEDACAO UNIAO CONEX . FIXACAO</t>
        </r>
      </text>
    </comment>
    <comment ref="Y188" authorId="0" shapeId="0" xr:uid="{062EAFAC-078E-49E5-97D1-6121A413A339}">
      <text>
        <r>
          <rPr>
            <sz val="10"/>
            <color indexed="81"/>
            <rFont val="Lucida Console"/>
            <family val="3"/>
          </rPr>
          <t>_x000D_
REBITES ILHOTES PINOS E CHAVETAS</t>
        </r>
      </text>
    </comment>
    <comment ref="AW188" authorId="0" shapeId="0" xr:uid="{B1A591B2-22CC-4ACC-BAB2-F3E3F75376C7}">
      <text>
        <r>
          <rPr>
            <sz val="10"/>
            <color indexed="81"/>
            <rFont val="Lucida Console"/>
            <family val="3"/>
          </rPr>
          <t>Tempo de Estoque (Meses)_x000D_
_x000D_
9.000,0</t>
        </r>
      </text>
    </comment>
    <comment ref="A189" authorId="0" shapeId="0" xr:uid="{8828C5A6-B190-444B-8526-D45D06425435}">
      <text>
        <r>
          <rPr>
            <sz val="10"/>
            <color indexed="81"/>
            <rFont val="Lucida Console"/>
            <family val="3"/>
          </rPr>
          <t>_x000D_
20576</t>
        </r>
      </text>
    </comment>
    <comment ref="B189" authorId="0" shapeId="0" xr:uid="{5B61E57D-A3CF-4246-8C13-D0EA1757885A}">
      <text>
        <r>
          <rPr>
            <sz val="10"/>
            <color indexed="81"/>
            <rFont val="Lucida Console"/>
            <family val="3"/>
          </rPr>
          <t>DESCRIÇÃO DETALHADA_x000D_
REBITE DE REPUCHO EM ALUMINIO C/ MANDRIL DE ACO 4,76 X 25MM</t>
        </r>
      </text>
    </comment>
    <comment ref="W189" authorId="0" shapeId="0" xr:uid="{82224A51-82E7-4B4D-B922-8C46A157396D}">
      <text>
        <r>
          <rPr>
            <sz val="10"/>
            <color indexed="81"/>
            <rFont val="Lucida Console"/>
            <family val="3"/>
          </rPr>
          <t>_x000D_
DM-Serralheria</t>
        </r>
      </text>
    </comment>
    <comment ref="X189" authorId="0" shapeId="0" xr:uid="{D5C30A85-C9D4-414A-8310-710DBD51C1B5}">
      <text>
        <r>
          <rPr>
            <sz val="10"/>
            <color indexed="81"/>
            <rFont val="Lucida Console"/>
            <family val="3"/>
          </rPr>
          <t>_x000D_
PARAFUSOS ELEM. VEDACAO UNIAO CONEX . FIXACAO</t>
        </r>
      </text>
    </comment>
    <comment ref="Y189" authorId="0" shapeId="0" xr:uid="{8FAF822D-F2F5-41F0-ADDC-A2A2D5B6BCE0}">
      <text>
        <r>
          <rPr>
            <sz val="10"/>
            <color indexed="81"/>
            <rFont val="Lucida Console"/>
            <family val="3"/>
          </rPr>
          <t>_x000D_
REBITES ILHOTES PINOS E CHAVETAS</t>
        </r>
      </text>
    </comment>
    <comment ref="AW189" authorId="0" shapeId="0" xr:uid="{88364688-A0B6-45B6-AA73-722F96107C19}">
      <text>
        <r>
          <rPr>
            <sz val="10"/>
            <color indexed="81"/>
            <rFont val="Lucida Console"/>
            <family val="3"/>
          </rPr>
          <t>Tempo de Estoque (Meses)_x000D_
_x000D_
7.415,0</t>
        </r>
      </text>
    </comment>
    <comment ref="A190" authorId="0" shapeId="0" xr:uid="{0242FC89-0719-49DA-8F49-21F67E28EB08}">
      <text>
        <r>
          <rPr>
            <sz val="10"/>
            <color indexed="81"/>
            <rFont val="Lucida Console"/>
            <family val="3"/>
          </rPr>
          <t>_x000D_
20583</t>
        </r>
      </text>
    </comment>
    <comment ref="B190" authorId="0" shapeId="0" xr:uid="{F0483B9C-0692-474F-83D1-C07F102909AA}">
      <text>
        <r>
          <rPr>
            <sz val="10"/>
            <color indexed="81"/>
            <rFont val="Lucida Console"/>
            <family val="3"/>
          </rPr>
          <t>DESCRIÇÃO DETALHADA_x000D_
REBITE DE REPUCHO EM ALUMINIO C/ MANDRIL DE ACO 6 X 25 MM</t>
        </r>
      </text>
    </comment>
    <comment ref="W190" authorId="0" shapeId="0" xr:uid="{6B1DBF41-B8D0-477E-B44C-ADE931E422D1}">
      <text>
        <r>
          <rPr>
            <sz val="10"/>
            <color indexed="81"/>
            <rFont val="Lucida Console"/>
            <family val="3"/>
          </rPr>
          <t>_x000D_
DM-Serralheria</t>
        </r>
      </text>
    </comment>
    <comment ref="X190" authorId="0" shapeId="0" xr:uid="{40A64CD7-9B68-4185-99FA-CCC31E0705F3}">
      <text>
        <r>
          <rPr>
            <sz val="10"/>
            <color indexed="81"/>
            <rFont val="Lucida Console"/>
            <family val="3"/>
          </rPr>
          <t>_x000D_
PARAFUSOS ELEM. VEDACAO UNIAO CONEX . FIXACAO</t>
        </r>
      </text>
    </comment>
    <comment ref="Y190" authorId="0" shapeId="0" xr:uid="{6731C83F-2E40-4664-A988-0E61B94C2B74}">
      <text>
        <r>
          <rPr>
            <sz val="10"/>
            <color indexed="81"/>
            <rFont val="Lucida Console"/>
            <family val="3"/>
          </rPr>
          <t>_x000D_
REBITES ILHOTES PINOS E CHAVETAS</t>
        </r>
      </text>
    </comment>
    <comment ref="AW190" authorId="0" shapeId="0" xr:uid="{FE7504C4-8F4B-4551-9D1C-D6AB381F2C5E}">
      <text>
        <r>
          <rPr>
            <sz val="10"/>
            <color indexed="81"/>
            <rFont val="Lucida Console"/>
            <family val="3"/>
          </rPr>
          <t>Tempo de Estoque (Meses)_x000D_
_x000D_
13.063,0</t>
        </r>
      </text>
    </comment>
    <comment ref="A191" authorId="0" shapeId="0" xr:uid="{666B5AD0-630D-4245-86E6-F907E76121E9}">
      <text>
        <r>
          <rPr>
            <sz val="10"/>
            <color indexed="81"/>
            <rFont val="Lucida Console"/>
            <family val="3"/>
          </rPr>
          <t>_x000D_
20584</t>
        </r>
      </text>
    </comment>
    <comment ref="B191" authorId="0" shapeId="0" xr:uid="{93E4583C-BA82-4E06-A630-32D1473777F4}">
      <text>
        <r>
          <rPr>
            <sz val="10"/>
            <color indexed="81"/>
            <rFont val="Lucida Console"/>
            <family val="3"/>
          </rPr>
          <t>DESCRIÇÃO DETALHADA_x000D_
REBITE DE REPUCHO EM ALUMINIO C/ MANDRIL DE ACO 6 X 30 MM</t>
        </r>
      </text>
    </comment>
    <comment ref="W191" authorId="0" shapeId="0" xr:uid="{43F44CA7-7AE7-4815-84B6-5D6512A1C711}">
      <text>
        <r>
          <rPr>
            <sz val="10"/>
            <color indexed="81"/>
            <rFont val="Lucida Console"/>
            <family val="3"/>
          </rPr>
          <t>_x000D_
DM-Serralheria</t>
        </r>
      </text>
    </comment>
    <comment ref="X191" authorId="0" shapeId="0" xr:uid="{DFC39ECB-B637-4B38-9892-12E5FF8585F0}">
      <text>
        <r>
          <rPr>
            <sz val="10"/>
            <color indexed="81"/>
            <rFont val="Lucida Console"/>
            <family val="3"/>
          </rPr>
          <t>_x000D_
PARAFUSOS ELEM. VEDACAO UNIAO CONEX . FIXACAO</t>
        </r>
      </text>
    </comment>
    <comment ref="Y191" authorId="0" shapeId="0" xr:uid="{9C570E24-FB64-4E2A-A6DF-B57F45064E51}">
      <text>
        <r>
          <rPr>
            <sz val="10"/>
            <color indexed="81"/>
            <rFont val="Lucida Console"/>
            <family val="3"/>
          </rPr>
          <t>_x000D_
REBITES ILHOTES PINOS E CHAVETAS</t>
        </r>
      </text>
    </comment>
    <comment ref="AW191" authorId="0" shapeId="0" xr:uid="{C87CAC60-2917-40EA-A931-1701FB7FA710}">
      <text>
        <r>
          <rPr>
            <sz val="10"/>
            <color indexed="81"/>
            <rFont val="Lucida Console"/>
            <family val="3"/>
          </rPr>
          <t>Tempo de Estoque (Meses)_x000D_
_x000D_
24.460,0</t>
        </r>
      </text>
    </comment>
    <comment ref="A192" authorId="0" shapeId="0" xr:uid="{F313E423-954B-4C85-946D-E53280D9CFB8}">
      <text>
        <r>
          <rPr>
            <sz val="10"/>
            <color indexed="81"/>
            <rFont val="Lucida Console"/>
            <family val="3"/>
          </rPr>
          <t>_x000D_
20760</t>
        </r>
      </text>
    </comment>
    <comment ref="B192" authorId="0" shapeId="0" xr:uid="{5CFFD4EE-55F9-425F-A5DA-1DCFBC67535C}">
      <text>
        <r>
          <rPr>
            <sz val="10"/>
            <color indexed="81"/>
            <rFont val="Lucida Console"/>
            <family val="3"/>
          </rPr>
          <t>DESCRIÇÃO DETALHADA_x000D_
TINTA ACRILICA P/ DEMARCACAO DE SOLO - BALDE C/ 18 LITROS - BRANCA - PADRAO DER 3.09</t>
        </r>
      </text>
    </comment>
    <comment ref="G192" authorId="0" shapeId="0" xr:uid="{B35C0B69-4057-4EAE-9CF1-EED860A0A41C}">
      <text>
        <r>
          <rPr>
            <sz val="10"/>
            <color indexed="81"/>
            <rFont val="Lucida Console"/>
            <family val="3"/>
          </rPr>
          <t>_x000D_
Últ estimativa : 150_x000D_
Enviada em     : 10.03.2020_x000D_
Ata - Venc     : 156/20 - 29.07.2021</t>
        </r>
      </text>
    </comment>
    <comment ref="O192" authorId="0" shapeId="0" xr:uid="{7CAEB71E-C724-47DC-B216-95579F324918}">
      <text>
        <r>
          <rPr>
            <sz val="10"/>
            <color indexed="81"/>
            <rFont val="Lucida Console"/>
            <family val="3"/>
          </rPr>
          <t>_x000D_
Pertencia a ATA nº 156/20_x000D_
Estimativa de Renovação enviada em 10.03.2020 - Qtd 150_x000D_
PE  31/19 lote 2_x000D_
10.07.19 = Finalizar - contrato assinado</t>
        </r>
      </text>
    </comment>
    <comment ref="W192" authorId="0" shapeId="0" xr:uid="{35D7670A-6F6C-4605-BC9D-92872465CC4E}">
      <text>
        <r>
          <rPr>
            <sz val="10"/>
            <color indexed="81"/>
            <rFont val="Lucida Console"/>
            <family val="3"/>
          </rPr>
          <t>_x000D_
DM-Pintura</t>
        </r>
      </text>
    </comment>
    <comment ref="X192" authorId="0" shapeId="0" xr:uid="{F67349AA-3A45-4B17-A793-3CA5BAD359EB}">
      <text>
        <r>
          <rPr>
            <sz val="10"/>
            <color indexed="81"/>
            <rFont val="Lucida Console"/>
            <family val="3"/>
          </rPr>
          <t>_x000D_
EQUIP. E MATERIAIS P/PINTURAS E IMPERMEABILIZACAO</t>
        </r>
      </text>
    </comment>
    <comment ref="Y192" authorId="0" shapeId="0" xr:uid="{EFF91422-AAE7-407D-92B5-129D437DCA8B}">
      <text>
        <r>
          <rPr>
            <sz val="10"/>
            <color indexed="81"/>
            <rFont val="Lucida Console"/>
            <family val="3"/>
          </rPr>
          <t>_x000D_
VERNIZES PRIMERS E TINTAS PARA SOLO</t>
        </r>
      </text>
    </comment>
    <comment ref="AC192" authorId="0" shapeId="0" xr:uid="{0F89C64B-CCC3-4C0E-B679-2EE264FDA757}">
      <text>
        <r>
          <rPr>
            <sz val="10"/>
            <color indexed="81"/>
            <rFont val="Lucida Console"/>
            <family val="3"/>
          </rPr>
          <t>_x000D_
AF 11.620/23 | Vc 17.11.2023 | Saldo     60 | SUPREME COMERCIAL LTDA ( 218117 )</t>
        </r>
      </text>
    </comment>
    <comment ref="AG192" authorId="0" shapeId="0" xr:uid="{B6A007EC-5490-4C9A-A0A2-916C8198A633}">
      <text>
        <r>
          <rPr>
            <sz val="10"/>
            <color indexed="81"/>
            <rFont val="Lucida Console"/>
            <family val="3"/>
          </rPr>
          <t>_x000D_
AF 11.620/23 | Vc 17.11.2023 | Saldo     60 | SUPREME COMERCIAL LTDA ( 218117 )</t>
        </r>
      </text>
    </comment>
    <comment ref="AW192" authorId="0" shapeId="0" xr:uid="{5EC68978-2E56-4C4C-A27C-CB68A3980BB9}">
      <text>
        <r>
          <rPr>
            <sz val="10"/>
            <color indexed="81"/>
            <rFont val="Lucida Console"/>
            <family val="3"/>
          </rPr>
          <t>Tempo de Estoque (Meses)_x000D_
_x000D_
60,0</t>
        </r>
      </text>
    </comment>
    <comment ref="A193" authorId="0" shapeId="0" xr:uid="{C8F99B91-C6AC-407A-89C4-DBA5FCFAB069}">
      <text>
        <r>
          <rPr>
            <sz val="10"/>
            <color indexed="81"/>
            <rFont val="Lucida Console"/>
            <family val="3"/>
          </rPr>
          <t>_x000D_
20763</t>
        </r>
      </text>
    </comment>
    <comment ref="B193" authorId="0" shapeId="0" xr:uid="{01ECDEE7-DB31-4758-950E-4EB28E7E8BDC}">
      <text>
        <r>
          <rPr>
            <sz val="10"/>
            <color indexed="81"/>
            <rFont val="Lucida Console"/>
            <family val="3"/>
          </rPr>
          <t>DESCRIÇÃO DETALHADA_x000D_
TINTA ACRILICA P/ DEMARCACAO DO SOLO - BALDE COM 18 LITROS - AMARELA - PADRAO DER 3.09</t>
        </r>
      </text>
    </comment>
    <comment ref="G193" authorId="0" shapeId="0" xr:uid="{65B7E0D6-AB8D-4D70-8412-062F0B006165}">
      <text>
        <r>
          <rPr>
            <sz val="10"/>
            <color indexed="81"/>
            <rFont val="Lucida Console"/>
            <family val="3"/>
          </rPr>
          <t>_x000D_
Últ estimativa : 50_x000D_
Enviada em     : 10.03.2020_x000D_
Ata - Venc     : 156/20 - 29.07.2021</t>
        </r>
      </text>
    </comment>
    <comment ref="O193" authorId="0" shapeId="0" xr:uid="{55962294-289D-416A-A168-739405CD7DBC}">
      <text>
        <r>
          <rPr>
            <sz val="10"/>
            <color indexed="81"/>
            <rFont val="Lucida Console"/>
            <family val="3"/>
          </rPr>
          <t>_x000D_
Pertencia a ATA nº 156/20_x000D_
Estimativa de Renovação enviada em 10.03.2020 - Qtd 50_x000D_
PE  31/19 lote 3_x000D_
10.07.19 = Finalizar - contrato assinado</t>
        </r>
      </text>
    </comment>
    <comment ref="W193" authorId="0" shapeId="0" xr:uid="{C097F36B-29DF-4CAC-A0EB-18560AD6B391}">
      <text>
        <r>
          <rPr>
            <sz val="10"/>
            <color indexed="81"/>
            <rFont val="Lucida Console"/>
            <family val="3"/>
          </rPr>
          <t>_x000D_
DM-Pintura</t>
        </r>
      </text>
    </comment>
    <comment ref="X193" authorId="0" shapeId="0" xr:uid="{398457D6-B01B-4E3B-8052-B1F4B7CEEE55}">
      <text>
        <r>
          <rPr>
            <sz val="10"/>
            <color indexed="81"/>
            <rFont val="Lucida Console"/>
            <family val="3"/>
          </rPr>
          <t>_x000D_
EQUIP. E MATERIAIS P/PINTURAS E IMPERMEABILIZACAO</t>
        </r>
      </text>
    </comment>
    <comment ref="Y193" authorId="0" shapeId="0" xr:uid="{12622275-764E-43F7-8602-EB5FDA5DF1D8}">
      <text>
        <r>
          <rPr>
            <sz val="10"/>
            <color indexed="81"/>
            <rFont val="Lucida Console"/>
            <family val="3"/>
          </rPr>
          <t>_x000D_
VERNIZES PRIMERS E TINTAS PARA SOLO</t>
        </r>
      </text>
    </comment>
    <comment ref="AC193" authorId="0" shapeId="0" xr:uid="{689F8314-633C-4728-9AA4-C7D32D40406F}">
      <text>
        <r>
          <rPr>
            <sz val="10"/>
            <color indexed="81"/>
            <rFont val="Lucida Console"/>
            <family val="3"/>
          </rPr>
          <t>_x000D_
AF 11.622/23 | Vc 17.11.2023 | Saldo     40 | SUPREME COMERCIAL LTDA ( 218117 )</t>
        </r>
      </text>
    </comment>
    <comment ref="AG193" authorId="0" shapeId="0" xr:uid="{29510AB6-B1FB-4A09-938C-42991E661249}">
      <text>
        <r>
          <rPr>
            <sz val="10"/>
            <color indexed="81"/>
            <rFont val="Lucida Console"/>
            <family val="3"/>
          </rPr>
          <t>_x000D_
AF 11.622/23 | Vc 17.11.2023 | Saldo     40 | SUPREME COMERCIAL LTDA ( 218117 )</t>
        </r>
      </text>
    </comment>
    <comment ref="AW193" authorId="0" shapeId="0" xr:uid="{C140EF6A-A976-4197-A20B-83211759D07F}">
      <text>
        <r>
          <rPr>
            <sz val="10"/>
            <color indexed="81"/>
            <rFont val="Lucida Console"/>
            <family val="3"/>
          </rPr>
          <t>Tempo de Estoque (Meses)_x000D_
_x000D_
40,0</t>
        </r>
      </text>
    </comment>
    <comment ref="A194" authorId="0" shapeId="0" xr:uid="{50F3FD9A-A814-4C57-9CF9-0B4C9C623482}">
      <text>
        <r>
          <rPr>
            <sz val="10"/>
            <color indexed="81"/>
            <rFont val="Lucida Console"/>
            <family val="3"/>
          </rPr>
          <t>_x000D_
23016</t>
        </r>
      </text>
    </comment>
    <comment ref="B194" authorId="0" shapeId="0" xr:uid="{EAD55801-28BD-4134-9350-670608329969}">
      <text>
        <r>
          <rPr>
            <sz val="10"/>
            <color indexed="81"/>
            <rFont val="Lucida Console"/>
            <family val="3"/>
          </rPr>
          <t>DESCRIÇÃO DETALHADA_x000D_
MASSA CORRIDA ACRILICA - LT COM 18 L</t>
        </r>
      </text>
    </comment>
    <comment ref="W194" authorId="0" shapeId="0" xr:uid="{0E7A46C2-0AF8-4E5C-B3F1-38792264C330}">
      <text>
        <r>
          <rPr>
            <sz val="10"/>
            <color indexed="81"/>
            <rFont val="Lucida Console"/>
            <family val="3"/>
          </rPr>
          <t>_x000D_
DM-Construção</t>
        </r>
      </text>
    </comment>
    <comment ref="X194" authorId="0" shapeId="0" xr:uid="{F0CCEB35-714C-40F4-807B-7CF1B378A3CD}">
      <text>
        <r>
          <rPr>
            <sz val="10"/>
            <color indexed="81"/>
            <rFont val="Lucida Console"/>
            <family val="3"/>
          </rPr>
          <t>_x000D_
MAT.E EQUIP. P/ CONSTR.CIVIL E CONSERV. DE VIAS PUBL.</t>
        </r>
      </text>
    </comment>
    <comment ref="Y194" authorId="0" shapeId="0" xr:uid="{49C567BC-9392-4B9E-96FC-476014894A5A}">
      <text>
        <r>
          <rPr>
            <sz val="10"/>
            <color indexed="81"/>
            <rFont val="Lucida Console"/>
            <family val="3"/>
          </rPr>
          <t>_x000D_
CIMENTO, CAL E GESSO</t>
        </r>
      </text>
    </comment>
    <comment ref="AC194" authorId="0" shapeId="0" xr:uid="{421AF422-F8B5-497A-8EE9-163DC636F37B}">
      <text>
        <r>
          <rPr>
            <sz val="10"/>
            <color indexed="81"/>
            <rFont val="Lucida Console"/>
            <family val="3"/>
          </rPr>
          <t>_x000D_
AF 11.594/23 | Vc 18.10.2023 | Saldo    100 | CHRISPIN PINTOR TINTAS COMERCIO E SERVICOS LTDA ( 119818 )</t>
        </r>
      </text>
    </comment>
    <comment ref="AG194" authorId="0" shapeId="0" xr:uid="{FDEA0FA6-45C9-4205-B8C4-0855F29FEF29}">
      <text>
        <r>
          <rPr>
            <sz val="10"/>
            <color indexed="81"/>
            <rFont val="Lucida Console"/>
            <family val="3"/>
          </rPr>
          <t>_x000D_
AF 11.594/23 | Vc 18.10.2023 | Saldo    100 | CHRISPIN PINTOR TINTAS COMERCIO E SERVICOS LTDA ( 119818 )</t>
        </r>
      </text>
    </comment>
    <comment ref="AW194" authorId="0" shapeId="0" xr:uid="{1F501629-D20F-4D37-BB51-252D75638301}">
      <text>
        <r>
          <rPr>
            <sz val="10"/>
            <color indexed="81"/>
            <rFont val="Lucida Console"/>
            <family val="3"/>
          </rPr>
          <t>Tempo de Estoque (Meses)_x000D_
_x000D_
100,0</t>
        </r>
      </text>
    </comment>
    <comment ref="A195" authorId="0" shapeId="0" xr:uid="{FB08D1D5-6C58-4264-BA12-29E7974C676E}">
      <text>
        <r>
          <rPr>
            <sz val="10"/>
            <color indexed="81"/>
            <rFont val="Lucida Console"/>
            <family val="3"/>
          </rPr>
          <t>_x000D_
23581</t>
        </r>
      </text>
    </comment>
    <comment ref="B195" authorId="0" shapeId="0" xr:uid="{5FDF40C1-47E4-4993-8B3A-4F146586BA79}">
      <text>
        <r>
          <rPr>
            <sz val="10"/>
            <color indexed="81"/>
            <rFont val="Lucida Console"/>
            <family val="3"/>
          </rPr>
          <t>DESCRIÇÃO DETALHADA_x000D_
ENVELOPE BRANCO - OFICIO - 114 X 229 MM- GRAMATURA MINIMA 63 G/M²</t>
        </r>
      </text>
    </comment>
    <comment ref="W195" authorId="0" shapeId="0" xr:uid="{321B7B3E-7AAB-4D6E-BB46-925A947CE7A6}">
      <text>
        <r>
          <rPr>
            <sz val="10"/>
            <color indexed="81"/>
            <rFont val="Lucida Console"/>
            <family val="3"/>
          </rPr>
          <t>_x000D_
Pedagógico</t>
        </r>
      </text>
    </comment>
    <comment ref="X195" authorId="0" shapeId="0" xr:uid="{12F5ACDF-787E-462C-A329-08941E3E5701}">
      <text>
        <r>
          <rPr>
            <sz val="10"/>
            <color indexed="81"/>
            <rFont val="Lucida Console"/>
            <family val="3"/>
          </rPr>
          <t>_x000D_
MAQ., EQUIP., COMP., ACES., MAT. PARA ESCRIT.E ESCOLAR</t>
        </r>
      </text>
    </comment>
    <comment ref="Y195" authorId="0" shapeId="0" xr:uid="{CF9D9FD8-C0FC-4D12-B2DA-F3CE0006B1F8}">
      <text>
        <r>
          <rPr>
            <sz val="10"/>
            <color indexed="81"/>
            <rFont val="Lucida Console"/>
            <family val="3"/>
          </rPr>
          <t>_x000D_
CAPAS, CLASSIF., PRANCHETAS, CADERNOS, ENVELOPES, PASTAS, FICHAS, LIVROS</t>
        </r>
      </text>
    </comment>
    <comment ref="AW195" authorId="0" shapeId="0" xr:uid="{BAC4B986-C253-4A53-A614-2B2F9A9887A5}">
      <text>
        <r>
          <rPr>
            <sz val="10"/>
            <color indexed="81"/>
            <rFont val="Lucida Console"/>
            <family val="3"/>
          </rPr>
          <t>Tempo de Estoque (Meses)_x000D_
_x000D_
12.976,0</t>
        </r>
      </text>
    </comment>
    <comment ref="A196" authorId="0" shapeId="0" xr:uid="{37B0FC01-56AC-426C-B499-470DA2BBF70A}">
      <text>
        <r>
          <rPr>
            <sz val="10"/>
            <color indexed="81"/>
            <rFont val="Lucida Console"/>
            <family val="3"/>
          </rPr>
          <t>_x000D_
23607</t>
        </r>
      </text>
    </comment>
    <comment ref="B196" authorId="0" shapeId="0" xr:uid="{B2E47FEF-7469-40C5-91CC-25C47F28BE79}">
      <text>
        <r>
          <rPr>
            <sz val="10"/>
            <color indexed="81"/>
            <rFont val="Lucida Console"/>
            <family val="3"/>
          </rPr>
          <t>DESCRIÇÃO DETALHADA_x000D_
TARJETA CROMADA 2"</t>
        </r>
      </text>
    </comment>
    <comment ref="W196" authorId="0" shapeId="0" xr:uid="{D98E11DB-F02A-447B-A60B-9F4CD8341936}">
      <text>
        <r>
          <rPr>
            <sz val="10"/>
            <color indexed="81"/>
            <rFont val="Lucida Console"/>
            <family val="3"/>
          </rPr>
          <t>_x000D_
DM-Marcenaria</t>
        </r>
      </text>
    </comment>
    <comment ref="X196" authorId="0" shapeId="0" xr:uid="{A54726D6-59EB-4A99-8AAA-A11FD0167B2C}">
      <text>
        <r>
          <rPr>
            <sz val="10"/>
            <color indexed="81"/>
            <rFont val="Lucida Console"/>
            <family val="3"/>
          </rPr>
          <t>_x000D_
MAT.E EQUIP. P/ CONSTR.CIVIL E CONSERV. DE VIAS PUBL.</t>
        </r>
      </text>
    </comment>
    <comment ref="Y196" authorId="0" shapeId="0" xr:uid="{BEE77E10-035D-4613-912B-5EE40AB29A43}">
      <text>
        <r>
          <rPr>
            <sz val="10"/>
            <color indexed="81"/>
            <rFont val="Lucida Console"/>
            <family val="3"/>
          </rPr>
          <t>_x000D_
MACANETAS, TRINCOS, TRAMELAS E TRANQUETAS</t>
        </r>
      </text>
    </comment>
    <comment ref="AW196" authorId="0" shapeId="0" xr:uid="{D5FDEF66-E3D6-4210-95F0-62EAC16E84CD}">
      <text>
        <r>
          <rPr>
            <sz val="10"/>
            <color indexed="81"/>
            <rFont val="Lucida Console"/>
            <family val="3"/>
          </rPr>
          <t>Tempo de Estoque (Meses)_x000D_
_x000D_
575,0</t>
        </r>
      </text>
    </comment>
    <comment ref="A197" authorId="0" shapeId="0" xr:uid="{5C5E2C38-8BCE-42EB-A4AC-4C5013CD5434}">
      <text>
        <r>
          <rPr>
            <sz val="10"/>
            <color indexed="81"/>
            <rFont val="Lucida Console"/>
            <family val="3"/>
          </rPr>
          <t>_x000D_
23676</t>
        </r>
      </text>
    </comment>
    <comment ref="B197" authorId="0" shapeId="0" xr:uid="{9F1F01F9-43C3-4772-B764-85A123A37895}">
      <text>
        <r>
          <rPr>
            <sz val="10"/>
            <color indexed="81"/>
            <rFont val="Lucida Console"/>
            <family val="3"/>
          </rPr>
          <t>DESCRIÇÃO DETALHADA_x000D_
CONJUNTO DE VEDACAO PLASTICA P/ TELHA 6 MM</t>
        </r>
      </text>
    </comment>
    <comment ref="W197" authorId="0" shapeId="0" xr:uid="{CDA0DA28-02D0-4EBF-9254-9BCE21B3F2F9}">
      <text>
        <r>
          <rPr>
            <sz val="10"/>
            <color indexed="81"/>
            <rFont val="Lucida Console"/>
            <family val="3"/>
          </rPr>
          <t>_x000D_
DM-Serralheria</t>
        </r>
      </text>
    </comment>
    <comment ref="X197" authorId="0" shapeId="0" xr:uid="{2A93F6CD-AE20-4E50-A38A-DD1EF345D570}">
      <text>
        <r>
          <rPr>
            <sz val="10"/>
            <color indexed="81"/>
            <rFont val="Lucida Console"/>
            <family val="3"/>
          </rPr>
          <t>_x000D_
PARAFUSOS ELEM. VEDACAO UNIAO CONEX . FIXACAO</t>
        </r>
      </text>
    </comment>
    <comment ref="Y197" authorId="0" shapeId="0" xr:uid="{F1D26AD2-63AF-4999-840E-68E03CE1FE29}">
      <text>
        <r>
          <rPr>
            <sz val="10"/>
            <color indexed="81"/>
            <rFont val="Lucida Console"/>
            <family val="3"/>
          </rPr>
          <t>_x000D_
ARRUELAS</t>
        </r>
      </text>
    </comment>
    <comment ref="AW197" authorId="0" shapeId="0" xr:uid="{91C0CC96-350C-4A69-829F-033022FA81F4}">
      <text>
        <r>
          <rPr>
            <sz val="10"/>
            <color indexed="81"/>
            <rFont val="Lucida Console"/>
            <family val="3"/>
          </rPr>
          <t>Tempo de Estoque (Meses)_x000D_
_x000D_
1.931,0</t>
        </r>
      </text>
    </comment>
    <comment ref="A198" authorId="0" shapeId="0" xr:uid="{9B6E2FA3-2928-4F4E-84CE-AE291599CC36}">
      <text>
        <r>
          <rPr>
            <sz val="10"/>
            <color indexed="81"/>
            <rFont val="Lucida Console"/>
            <family val="3"/>
          </rPr>
          <t>_x000D_
23687</t>
        </r>
      </text>
    </comment>
    <comment ref="B198" authorId="0" shapeId="0" xr:uid="{21DEC242-10F4-4D25-B7C8-6BEF12873248}">
      <text>
        <r>
          <rPr>
            <sz val="10"/>
            <color indexed="81"/>
            <rFont val="Lucida Console"/>
            <family val="3"/>
          </rPr>
          <t>DESCRIÇÃO DETALHADA_x000D_
CARTOLINA - AZUL CLARO - 50 X 66 CM - 180 G/M2</t>
        </r>
      </text>
    </comment>
    <comment ref="G198" authorId="0" shapeId="0" xr:uid="{A3251D0E-74BE-4D98-9393-D42905B0AD53}">
      <text>
        <r>
          <rPr>
            <sz val="10"/>
            <color indexed="81"/>
            <rFont val="Lucida Console"/>
            <family val="3"/>
          </rPr>
          <t>_x000D_
Últ estimativa : 25.000_x000D_
Enviada em     : 19.12.2019_x000D_
Ata - Venc     : 143/21 - 20.05.2022</t>
        </r>
      </text>
    </comment>
    <comment ref="O198" authorId="0" shapeId="0" xr:uid="{B19A05A5-F9BD-483B-8202-55F035D7F74E}">
      <text>
        <r>
          <rPr>
            <sz val="10"/>
            <color indexed="81"/>
            <rFont val="Lucida Console"/>
            <family val="3"/>
          </rPr>
          <t>_x000D_
Pertencia a ATA nº 143/21_x000D_
Estimativa de Renovação enviada em 19.12.2019 - Qtd 25.000_x000D_
PE  61/21 lote _x000D_
30.04.21 = Finalizado. Ata 143/20</t>
        </r>
      </text>
    </comment>
    <comment ref="W198" authorId="0" shapeId="0" xr:uid="{9B0A4029-E8DF-4981-AF0C-EA49D55E4BB3}">
      <text>
        <r>
          <rPr>
            <sz val="10"/>
            <color indexed="81"/>
            <rFont val="Lucida Console"/>
            <family val="3"/>
          </rPr>
          <t>_x000D_
Pedagógico</t>
        </r>
      </text>
    </comment>
    <comment ref="X198" authorId="0" shapeId="0" xr:uid="{41838758-B6C1-4B44-9647-EFC4B2C49E8D}">
      <text>
        <r>
          <rPr>
            <sz val="10"/>
            <color indexed="81"/>
            <rFont val="Lucida Console"/>
            <family val="3"/>
          </rPr>
          <t>_x000D_
MAQ. E EQUIP. P/ IND. GRAFICA COMP. ACESS. E PAPEI</t>
        </r>
      </text>
    </comment>
    <comment ref="Y198" authorId="0" shapeId="0" xr:uid="{B4245F38-BD5B-4D37-9A73-105E2F02BF5C}">
      <text>
        <r>
          <rPr>
            <sz val="10"/>
            <color indexed="81"/>
            <rFont val="Lucida Console"/>
            <family val="3"/>
          </rPr>
          <t>_x000D_
CARTOES E CARTOLINA</t>
        </r>
      </text>
    </comment>
    <comment ref="AW198" authorId="0" shapeId="0" xr:uid="{B4898658-858B-461B-86E3-B06B425726CD}">
      <text>
        <r>
          <rPr>
            <sz val="10"/>
            <color indexed="81"/>
            <rFont val="Lucida Console"/>
            <family val="3"/>
          </rPr>
          <t>Tempo de Estoque (Meses)_x000D_
_x000D_
6.899,0</t>
        </r>
      </text>
    </comment>
    <comment ref="A199" authorId="0" shapeId="0" xr:uid="{0C350B0D-42A2-4BAE-A82E-C4947EEA79E1}">
      <text>
        <r>
          <rPr>
            <sz val="10"/>
            <color indexed="81"/>
            <rFont val="Lucida Console"/>
            <family val="3"/>
          </rPr>
          <t>_x000D_
23692</t>
        </r>
      </text>
    </comment>
    <comment ref="B199" authorId="0" shapeId="0" xr:uid="{8FB3AE2E-93D7-464E-8E6F-E14BA0740125}">
      <text>
        <r>
          <rPr>
            <sz val="10"/>
            <color indexed="81"/>
            <rFont val="Lucida Console"/>
            <family val="3"/>
          </rPr>
          <t>DESCRIÇÃO DETALHADA_x000D_
CARTOLINA - ROSA - 50 X 66 CM - 180 G/M2</t>
        </r>
      </text>
    </comment>
    <comment ref="G199" authorId="0" shapeId="0" xr:uid="{A57384BB-4E2D-4CEA-A561-2B7B7ABD617D}">
      <text>
        <r>
          <rPr>
            <sz val="10"/>
            <color indexed="81"/>
            <rFont val="Lucida Console"/>
            <family val="3"/>
          </rPr>
          <t>_x000D_
Últ estimativa : 25.000_x000D_
Enviada em     : 19.12.2019_x000D_
Ata - Venc     : 143/21 - 20.05.2022</t>
        </r>
      </text>
    </comment>
    <comment ref="O199" authorId="0" shapeId="0" xr:uid="{C259CF10-AFE2-4354-8C59-10B5ECEF0ECA}">
      <text>
        <r>
          <rPr>
            <sz val="10"/>
            <color indexed="81"/>
            <rFont val="Lucida Console"/>
            <family val="3"/>
          </rPr>
          <t>_x000D_
Pertencia a ATA nº 143/21_x000D_
Estimativa de Renovação enviada em 19.12.2019 - Qtd 25.000_x000D_
PE  61/21 lote _x000D_
30.04.21 = Finalizado. Ata 143/20</t>
        </r>
      </text>
    </comment>
    <comment ref="W199" authorId="0" shapeId="0" xr:uid="{96372DC6-A2C2-472E-99A0-01B210FCF119}">
      <text>
        <r>
          <rPr>
            <sz val="10"/>
            <color indexed="81"/>
            <rFont val="Lucida Console"/>
            <family val="3"/>
          </rPr>
          <t>_x000D_
Pedagógico</t>
        </r>
      </text>
    </comment>
    <comment ref="X199" authorId="0" shapeId="0" xr:uid="{59C0E4F2-72EC-4688-94AD-9334034D7595}">
      <text>
        <r>
          <rPr>
            <sz val="10"/>
            <color indexed="81"/>
            <rFont val="Lucida Console"/>
            <family val="3"/>
          </rPr>
          <t>_x000D_
MAQ. E EQUIP. P/ IND. GRAFICA COMP. ACESS. E PAPEI</t>
        </r>
      </text>
    </comment>
    <comment ref="Y199" authorId="0" shapeId="0" xr:uid="{555791E2-A392-48B5-8067-F7FA7893FB3F}">
      <text>
        <r>
          <rPr>
            <sz val="10"/>
            <color indexed="81"/>
            <rFont val="Lucida Console"/>
            <family val="3"/>
          </rPr>
          <t>_x000D_
CARTOES E CARTOLINA</t>
        </r>
      </text>
    </comment>
    <comment ref="AW199" authorId="0" shapeId="0" xr:uid="{1B7B9011-2D36-43ED-AB8B-8F0C8F5F5E19}">
      <text>
        <r>
          <rPr>
            <sz val="10"/>
            <color indexed="81"/>
            <rFont val="Lucida Console"/>
            <family val="3"/>
          </rPr>
          <t>Tempo de Estoque (Meses)_x000D_
_x000D_
10.439,0</t>
        </r>
      </text>
    </comment>
    <comment ref="A200" authorId="0" shapeId="0" xr:uid="{50BDC453-AAF5-47A2-99C1-34E381099638}">
      <text>
        <r>
          <rPr>
            <sz val="10"/>
            <color indexed="81"/>
            <rFont val="Lucida Console"/>
            <family val="3"/>
          </rPr>
          <t>_x000D_
23778</t>
        </r>
      </text>
    </comment>
    <comment ref="B200" authorId="0" shapeId="0" xr:uid="{6FF50E66-267B-4606-AB75-488837591530}">
      <text>
        <r>
          <rPr>
            <sz val="10"/>
            <color indexed="81"/>
            <rFont val="Lucida Console"/>
            <family val="3"/>
          </rPr>
          <t>DESCRIÇÃO DETALHADA_x000D_
SOLVENTE P/ TINTA DE DEMARCACAO VIARIA -BALDE C/ 18 LITROS - TIPO DER 3.09</t>
        </r>
      </text>
    </comment>
    <comment ref="G200" authorId="0" shapeId="0" xr:uid="{73D34281-5349-4F4C-A721-55A516FDA36B}">
      <text>
        <r>
          <rPr>
            <sz val="10"/>
            <color indexed="81"/>
            <rFont val="Lucida Console"/>
            <family val="3"/>
          </rPr>
          <t>_x000D_
Últ estimativa : 200_x000D_
Enviada em     : 10.03.2020_x000D_
Ata - Venc     : 156/20 - 29.07.2021</t>
        </r>
      </text>
    </comment>
    <comment ref="O200" authorId="0" shapeId="0" xr:uid="{D8E0B705-CE48-41E3-8435-21720DD2BBB8}">
      <text>
        <r>
          <rPr>
            <sz val="10"/>
            <color indexed="81"/>
            <rFont val="Lucida Console"/>
            <family val="3"/>
          </rPr>
          <t>_x000D_
Pertencia a ATA nº 156/20_x000D_
Estimativa de Renovação enviada em 10.03.2020 - Qtd 200_x000D_
PE  31/19 lote 4_x000D_
10.07.19 = Finalizar - contrato assinado</t>
        </r>
      </text>
    </comment>
    <comment ref="W200" authorId="0" shapeId="0" xr:uid="{757112BB-C8BD-4745-80B4-8E26C90A1BA8}">
      <text>
        <r>
          <rPr>
            <sz val="10"/>
            <color indexed="81"/>
            <rFont val="Lucida Console"/>
            <family val="3"/>
          </rPr>
          <t>_x000D_
DM-Pintura</t>
        </r>
      </text>
    </comment>
    <comment ref="X200" authorId="0" shapeId="0" xr:uid="{4785180A-B43C-4E0B-A888-3665B83C1061}">
      <text>
        <r>
          <rPr>
            <sz val="10"/>
            <color indexed="81"/>
            <rFont val="Lucida Console"/>
            <family val="3"/>
          </rPr>
          <t>_x000D_
EQUIP. E MATERIAIS P/PINTURAS E IMPERMEABILIZACAO</t>
        </r>
      </text>
    </comment>
    <comment ref="Y200" authorId="0" shapeId="0" xr:uid="{BF5916E5-C833-4626-AD59-F08F36F3BC94}">
      <text>
        <r>
          <rPr>
            <sz val="10"/>
            <color indexed="81"/>
            <rFont val="Lucida Console"/>
            <family val="3"/>
          </rPr>
          <t>_x000D_
REMOVED.,DILUENT.,DECAPANTES MATER.P/LIMP. E PINT.</t>
        </r>
      </text>
    </comment>
    <comment ref="AC200" authorId="0" shapeId="0" xr:uid="{8E09423F-3DCB-43CE-958D-5DD578A20BD9}">
      <text>
        <r>
          <rPr>
            <sz val="10"/>
            <color indexed="81"/>
            <rFont val="Lucida Console"/>
            <family val="3"/>
          </rPr>
          <t>_x000D_
AF 11.600/23 | Vc 17.11.2023 | Saldo     50 | MZ SINALIZACAO VIARIA LTDA ( 252800 )</t>
        </r>
      </text>
    </comment>
    <comment ref="AG200" authorId="0" shapeId="0" xr:uid="{4890F5F1-A06E-4942-BCA1-1FFF68EE0052}">
      <text>
        <r>
          <rPr>
            <sz val="10"/>
            <color indexed="81"/>
            <rFont val="Lucida Console"/>
            <family val="3"/>
          </rPr>
          <t>_x000D_
AF 11.600/23 | Vc 17.11.2023 | Saldo     50 | MZ SINALIZACAO VIARIA LTDA ( 252800 )</t>
        </r>
      </text>
    </comment>
    <comment ref="AW200" authorId="0" shapeId="0" xr:uid="{08E63D67-49A4-41FC-9369-0016A1DAC2A2}">
      <text>
        <r>
          <rPr>
            <sz val="10"/>
            <color indexed="81"/>
            <rFont val="Lucida Console"/>
            <family val="3"/>
          </rPr>
          <t>Tempo de Estoque (Meses)_x000D_
_x000D_
91,0</t>
        </r>
      </text>
    </comment>
    <comment ref="A201" authorId="0" shapeId="0" xr:uid="{ED919A9A-E7F1-4560-B5F1-22F135ED4DDC}">
      <text>
        <r>
          <rPr>
            <sz val="10"/>
            <color indexed="81"/>
            <rFont val="Lucida Console"/>
            <family val="3"/>
          </rPr>
          <t>_x000D_
23846</t>
        </r>
      </text>
    </comment>
    <comment ref="B201" authorId="0" shapeId="0" xr:uid="{993ED13B-2ED9-4B20-96CF-19F8FD86A27E}">
      <text>
        <r>
          <rPr>
            <sz val="10"/>
            <color indexed="81"/>
            <rFont val="Lucida Console"/>
            <family val="3"/>
          </rPr>
          <t>DESCRIÇÃO DETALHADA_x000D_
PAPEL CARTAO - 50 X 70 CM - AMARELO (MEDIDAS PODERAO VARIAR +/- 5CM)</t>
        </r>
      </text>
    </comment>
    <comment ref="G201" authorId="0" shapeId="0" xr:uid="{360648CE-74E4-41DB-9BD7-DD88B97EFB86}">
      <text>
        <r>
          <rPr>
            <sz val="10"/>
            <color indexed="81"/>
            <rFont val="Lucida Console"/>
            <family val="3"/>
          </rPr>
          <t>_x000D_
Últ estimativa : 25.000_x000D_
Enviada em     : 19.12.2019_x000D_
Ata - Venc     : 143/21 - 20.05.2022</t>
        </r>
      </text>
    </comment>
    <comment ref="O201" authorId="0" shapeId="0" xr:uid="{B91727F5-183E-4E97-9BFC-2031BDB315A2}">
      <text>
        <r>
          <rPr>
            <sz val="10"/>
            <color indexed="81"/>
            <rFont val="Lucida Console"/>
            <family val="3"/>
          </rPr>
          <t>_x000D_
Pertencia a ATA nº 143/21_x000D_
Estimativa de Renovação enviada em 19.12.2019 - Qtd 25.000_x000D_
PE  61/21 lote _x000D_
30.04.21 = Finalizado. Ata 143/20</t>
        </r>
      </text>
    </comment>
    <comment ref="W201" authorId="0" shapeId="0" xr:uid="{AD435D58-866B-4BC7-BD1B-2CA96DF8C945}">
      <text>
        <r>
          <rPr>
            <sz val="10"/>
            <color indexed="81"/>
            <rFont val="Lucida Console"/>
            <family val="3"/>
          </rPr>
          <t>_x000D_
Pedagógico</t>
        </r>
      </text>
    </comment>
    <comment ref="X201" authorId="0" shapeId="0" xr:uid="{F376BDD5-F901-46C3-A6B5-3DF073417179}">
      <text>
        <r>
          <rPr>
            <sz val="10"/>
            <color indexed="81"/>
            <rFont val="Lucida Console"/>
            <family val="3"/>
          </rPr>
          <t>_x000D_
MAQ. E EQUIP. P/ IND. GRAFICA COMP. ACESS. E PAPEI</t>
        </r>
      </text>
    </comment>
    <comment ref="Y201" authorId="0" shapeId="0" xr:uid="{C99ED51B-DE51-485F-9F22-DD5AC0602C68}">
      <text>
        <r>
          <rPr>
            <sz val="10"/>
            <color indexed="81"/>
            <rFont val="Lucida Console"/>
            <family val="3"/>
          </rPr>
          <t>_x000D_
CARTOES E CARTOLINA</t>
        </r>
      </text>
    </comment>
    <comment ref="AW201" authorId="0" shapeId="0" xr:uid="{E25FDE4D-FEA8-4DBB-AEA7-AC441D673BAC}">
      <text>
        <r>
          <rPr>
            <sz val="10"/>
            <color indexed="81"/>
            <rFont val="Lucida Console"/>
            <family val="3"/>
          </rPr>
          <t>Tempo de Estoque (Meses)_x000D_
_x000D_
6.300,0</t>
        </r>
      </text>
    </comment>
    <comment ref="A202" authorId="0" shapeId="0" xr:uid="{3299F269-52F5-4423-BD45-F797E46F72A1}">
      <text>
        <r>
          <rPr>
            <sz val="10"/>
            <color indexed="81"/>
            <rFont val="Lucida Console"/>
            <family val="3"/>
          </rPr>
          <t>_x000D_
23862</t>
        </r>
      </text>
    </comment>
    <comment ref="B202" authorId="0" shapeId="0" xr:uid="{E19424E6-ACF9-40EC-A1A2-C92F237C014F}">
      <text>
        <r>
          <rPr>
            <sz val="10"/>
            <color indexed="81"/>
            <rFont val="Lucida Console"/>
            <family val="3"/>
          </rPr>
          <t>DESCRIÇÃO DETALHADA_x000D_
PAPEL CARTAO - 50 X 70 CM - VERMELHO (MEDIDAS PODERAO VARIAR +/- 5CM)</t>
        </r>
      </text>
    </comment>
    <comment ref="G202" authorId="0" shapeId="0" xr:uid="{39EF8FA4-668D-466A-88E4-E870314ACBA3}">
      <text>
        <r>
          <rPr>
            <sz val="10"/>
            <color indexed="81"/>
            <rFont val="Lucida Console"/>
            <family val="3"/>
          </rPr>
          <t>_x000D_
Últ estimativa : 25.000_x000D_
Enviada em     : 19.12.2019_x000D_
Ata - Venc     : 143/21 - 20.05.2022</t>
        </r>
      </text>
    </comment>
    <comment ref="O202" authorId="0" shapeId="0" xr:uid="{BAD7EA99-2415-4866-B3A1-07CBAF6B3595}">
      <text>
        <r>
          <rPr>
            <sz val="10"/>
            <color indexed="81"/>
            <rFont val="Lucida Console"/>
            <family val="3"/>
          </rPr>
          <t>_x000D_
Pertencia a ATA nº 143/21_x000D_
Estimativa de Renovação enviada em 19.12.2019 - Qtd 25.000_x000D_
PE  61/21 lote _x000D_
30.04.21 = Finalizado. Ata 143/20</t>
        </r>
      </text>
    </comment>
    <comment ref="W202" authorId="0" shapeId="0" xr:uid="{28F4F6EE-4359-4AD2-9EBB-D4D43F57BB6E}">
      <text>
        <r>
          <rPr>
            <sz val="10"/>
            <color indexed="81"/>
            <rFont val="Lucida Console"/>
            <family val="3"/>
          </rPr>
          <t>_x000D_
Pedagógico</t>
        </r>
      </text>
    </comment>
    <comment ref="X202" authorId="0" shapeId="0" xr:uid="{0B50EEC4-E007-426A-8E3C-42E51A8FA175}">
      <text>
        <r>
          <rPr>
            <sz val="10"/>
            <color indexed="81"/>
            <rFont val="Lucida Console"/>
            <family val="3"/>
          </rPr>
          <t>_x000D_
MAQ. E EQUIP. P/ IND. GRAFICA COMP. ACESS. E PAPEI</t>
        </r>
      </text>
    </comment>
    <comment ref="Y202" authorId="0" shapeId="0" xr:uid="{67098569-C42E-4ADD-8E48-8F6BC914055A}">
      <text>
        <r>
          <rPr>
            <sz val="10"/>
            <color indexed="81"/>
            <rFont val="Lucida Console"/>
            <family val="3"/>
          </rPr>
          <t>_x000D_
CARTOES E CARTOLINA</t>
        </r>
      </text>
    </comment>
    <comment ref="AW202" authorId="0" shapeId="0" xr:uid="{75735D17-0899-4A56-9BB7-43C06DB2BDE1}">
      <text>
        <r>
          <rPr>
            <sz val="10"/>
            <color indexed="81"/>
            <rFont val="Lucida Console"/>
            <family val="3"/>
          </rPr>
          <t>Tempo de Estoque (Meses)_x000D_
_x000D_
5.000,0</t>
        </r>
      </text>
    </comment>
    <comment ref="A203" authorId="0" shapeId="0" xr:uid="{B2CBE937-1949-4593-83BE-E6EBD11FF467}">
      <text>
        <r>
          <rPr>
            <sz val="10"/>
            <color indexed="81"/>
            <rFont val="Lucida Console"/>
            <family val="3"/>
          </rPr>
          <t>_x000D_
23875</t>
        </r>
      </text>
    </comment>
    <comment ref="B203" authorId="0" shapeId="0" xr:uid="{BC8D1964-861C-4B6B-A142-D9D0776B494E}">
      <text>
        <r>
          <rPr>
            <sz val="10"/>
            <color indexed="81"/>
            <rFont val="Lucida Console"/>
            <family val="3"/>
          </rPr>
          <t>DESCRIÇÃO DETALHADA_x000D_
PAPEL CARTAO - 50 X 70 CM - LARANJA (MEDIDAS PODERAO VARIAR +/- 5CM)</t>
        </r>
      </text>
    </comment>
    <comment ref="G203" authorId="0" shapeId="0" xr:uid="{A2D03893-950A-4D4C-8CAD-2D2515786CD4}">
      <text>
        <r>
          <rPr>
            <sz val="10"/>
            <color indexed="81"/>
            <rFont val="Lucida Console"/>
            <family val="3"/>
          </rPr>
          <t>_x000D_
Últ estimativa : 25.000_x000D_
Enviada em     : 19.12.2019_x000D_
Ata - Venc     : 143/21 - 20.05.2022</t>
        </r>
      </text>
    </comment>
    <comment ref="O203" authorId="0" shapeId="0" xr:uid="{560F6E46-CC89-4B12-9ECC-682DAC0BEA6E}">
      <text>
        <r>
          <rPr>
            <sz val="10"/>
            <color indexed="81"/>
            <rFont val="Lucida Console"/>
            <family val="3"/>
          </rPr>
          <t>_x000D_
Pertencia a ATA nº 143/21_x000D_
Estimativa de Renovação enviada em 19.12.2019 - Qtd 25.000_x000D_
PE  61/21 lote _x000D_
30.04.21 = Finalizado. Ata 143/20</t>
        </r>
      </text>
    </comment>
    <comment ref="W203" authorId="0" shapeId="0" xr:uid="{B51FCE9C-C656-4729-8F24-300FB0F3EC0D}">
      <text>
        <r>
          <rPr>
            <sz val="10"/>
            <color indexed="81"/>
            <rFont val="Lucida Console"/>
            <family val="3"/>
          </rPr>
          <t>_x000D_
Pedagógico</t>
        </r>
      </text>
    </comment>
    <comment ref="X203" authorId="0" shapeId="0" xr:uid="{8B649376-0901-495A-AFA9-81675ACCA9B2}">
      <text>
        <r>
          <rPr>
            <sz val="10"/>
            <color indexed="81"/>
            <rFont val="Lucida Console"/>
            <family val="3"/>
          </rPr>
          <t>_x000D_
MAQ. E EQUIP. P/ IND. GRAFICA COMP. ACESS. E PAPEI</t>
        </r>
      </text>
    </comment>
    <comment ref="Y203" authorId="0" shapeId="0" xr:uid="{9668551F-E3E0-4395-9875-7E331A456005}">
      <text>
        <r>
          <rPr>
            <sz val="10"/>
            <color indexed="81"/>
            <rFont val="Lucida Console"/>
            <family val="3"/>
          </rPr>
          <t>_x000D_
CARTOES E CARTOLINA</t>
        </r>
      </text>
    </comment>
    <comment ref="AW203" authorId="0" shapeId="0" xr:uid="{3D202BF5-BC62-408C-906D-94626C49DF5C}">
      <text>
        <r>
          <rPr>
            <sz val="10"/>
            <color indexed="81"/>
            <rFont val="Lucida Console"/>
            <family val="3"/>
          </rPr>
          <t>Tempo de Estoque (Meses)_x000D_
_x000D_
3.500,0</t>
        </r>
      </text>
    </comment>
    <comment ref="A204" authorId="0" shapeId="0" xr:uid="{FEA036F9-8998-4423-833D-355F31C3092C}">
      <text>
        <r>
          <rPr>
            <sz val="10"/>
            <color indexed="81"/>
            <rFont val="Lucida Console"/>
            <family val="3"/>
          </rPr>
          <t>_x000D_
23986</t>
        </r>
      </text>
    </comment>
    <comment ref="B204" authorId="0" shapeId="0" xr:uid="{E68A39A8-2CB5-4375-9B31-C42D45CEE6BA}">
      <text>
        <r>
          <rPr>
            <sz val="10"/>
            <color indexed="81"/>
            <rFont val="Lucida Console"/>
            <family val="3"/>
          </rPr>
          <t>DESCRIÇÃO DETALHADA_x000D_
PAPEL CREPOM - RL C/ 48 X 200 CM - AMARELO OURO</t>
        </r>
      </text>
    </comment>
    <comment ref="G204" authorId="0" shapeId="0" xr:uid="{833C4043-FA30-4271-ACBC-6D8F8C6DCEB5}">
      <text>
        <r>
          <rPr>
            <sz val="10"/>
            <color indexed="81"/>
            <rFont val="Lucida Console"/>
            <family val="3"/>
          </rPr>
          <t>_x000D_
Últ estimativa : 10.000_x000D_
Enviada em     : 19.12.2019_x000D_
Ata - Venc     : 143/21 - 20.05.2022</t>
        </r>
      </text>
    </comment>
    <comment ref="O204" authorId="0" shapeId="0" xr:uid="{7DDC5860-42EB-4B21-828D-41DB88AD2C84}">
      <text>
        <r>
          <rPr>
            <sz val="10"/>
            <color indexed="81"/>
            <rFont val="Lucida Console"/>
            <family val="3"/>
          </rPr>
          <t>_x000D_
Pertencia a ATA nº 143/21_x000D_
Estimativa de Renovação enviada em 19.12.2019 - Qtd 10.000_x000D_
PE  61/21 lote _x000D_
30.04.21 = Finalizado. Ata 143/20</t>
        </r>
      </text>
    </comment>
    <comment ref="W204" authorId="0" shapeId="0" xr:uid="{FD03FB00-0583-4D77-B80E-95511C0DBEBC}">
      <text>
        <r>
          <rPr>
            <sz val="10"/>
            <color indexed="81"/>
            <rFont val="Lucida Console"/>
            <family val="3"/>
          </rPr>
          <t>_x000D_
Pedagógico</t>
        </r>
      </text>
    </comment>
    <comment ref="X204" authorId="0" shapeId="0" xr:uid="{BBC2FF15-7592-406A-A8C8-2FB4922CA766}">
      <text>
        <r>
          <rPr>
            <sz val="10"/>
            <color indexed="81"/>
            <rFont val="Lucida Console"/>
            <family val="3"/>
          </rPr>
          <t>_x000D_
MAQ. E EQUIP. P/ IND. GRAFICA COMP. ACESS. E PAPEI</t>
        </r>
      </text>
    </comment>
    <comment ref="Y204" authorId="0" shapeId="0" xr:uid="{CF6CB4BB-C11A-4831-BD20-626AC00B79F5}">
      <text>
        <r>
          <rPr>
            <sz val="10"/>
            <color indexed="81"/>
            <rFont val="Lucida Console"/>
            <family val="3"/>
          </rPr>
          <t>_x000D_
PAPEIS P/ EMBALAGEM E DECORATIVOS</t>
        </r>
      </text>
    </comment>
    <comment ref="AW204" authorId="0" shapeId="0" xr:uid="{9A840D75-5ABD-494D-A75E-933F2B5DB591}">
      <text>
        <r>
          <rPr>
            <sz val="10"/>
            <color indexed="81"/>
            <rFont val="Lucida Console"/>
            <family val="3"/>
          </rPr>
          <t>Tempo de Estoque (Meses)_x000D_
_x000D_
1.200,0</t>
        </r>
      </text>
    </comment>
    <comment ref="A205" authorId="0" shapeId="0" xr:uid="{EB1B2D1A-4C29-40DE-904A-945A066BFCA5}">
      <text>
        <r>
          <rPr>
            <sz val="10"/>
            <color indexed="81"/>
            <rFont val="Lucida Console"/>
            <family val="3"/>
          </rPr>
          <t>_x000D_
23989</t>
        </r>
      </text>
    </comment>
    <comment ref="B205" authorId="0" shapeId="0" xr:uid="{F62B896D-4E26-4EC1-BFCF-60977F59CB40}">
      <text>
        <r>
          <rPr>
            <sz val="10"/>
            <color indexed="81"/>
            <rFont val="Lucida Console"/>
            <family val="3"/>
          </rPr>
          <t>DESCRIÇÃO DETALHADA_x000D_
PAPEL CREPOM - RL C/ 48 X 200 CM - LARANJA</t>
        </r>
      </text>
    </comment>
    <comment ref="G205" authorId="0" shapeId="0" xr:uid="{67791100-F5DC-4EAB-9C69-B543E9D92372}">
      <text>
        <r>
          <rPr>
            <sz val="10"/>
            <color indexed="81"/>
            <rFont val="Lucida Console"/>
            <family val="3"/>
          </rPr>
          <t>_x000D_
Últ estimativa : 10.000_x000D_
Enviada em     : 19.12.2019_x000D_
Ata - Venc     : 143/21 - 20.05.2022</t>
        </r>
      </text>
    </comment>
    <comment ref="O205" authorId="0" shapeId="0" xr:uid="{7EC63144-40C5-40BB-AD31-6740B04056F7}">
      <text>
        <r>
          <rPr>
            <sz val="10"/>
            <color indexed="81"/>
            <rFont val="Lucida Console"/>
            <family val="3"/>
          </rPr>
          <t>_x000D_
Pertencia a ATA nº 143/21_x000D_
Estimativa de Renovação enviada em 19.12.2019 - Qtd 10.000_x000D_
PE  61/21 lote _x000D_
30.04.21 = Finalizado. Ata 143/20</t>
        </r>
      </text>
    </comment>
    <comment ref="W205" authorId="0" shapeId="0" xr:uid="{5FFE6343-D007-48B7-832E-70DA9C06CC85}">
      <text>
        <r>
          <rPr>
            <sz val="10"/>
            <color indexed="81"/>
            <rFont val="Lucida Console"/>
            <family val="3"/>
          </rPr>
          <t>_x000D_
Pedagógico</t>
        </r>
      </text>
    </comment>
    <comment ref="X205" authorId="0" shapeId="0" xr:uid="{35C1C2F7-9982-4864-A647-23BA6E8E0DA5}">
      <text>
        <r>
          <rPr>
            <sz val="10"/>
            <color indexed="81"/>
            <rFont val="Lucida Console"/>
            <family val="3"/>
          </rPr>
          <t>_x000D_
MAQ. E EQUIP. P/ IND. GRAFICA COMP. ACESS. E PAPEI</t>
        </r>
      </text>
    </comment>
    <comment ref="Y205" authorId="0" shapeId="0" xr:uid="{7DEE70BF-377A-49EF-82CB-AAEE604F3676}">
      <text>
        <r>
          <rPr>
            <sz val="10"/>
            <color indexed="81"/>
            <rFont val="Lucida Console"/>
            <family val="3"/>
          </rPr>
          <t>_x000D_
PAPEIS P/ EMBALAGEM E DECORATIVOS</t>
        </r>
      </text>
    </comment>
    <comment ref="AW205" authorId="0" shapeId="0" xr:uid="{78CCE809-2D67-475D-9C9A-29C95C141FC1}">
      <text>
        <r>
          <rPr>
            <sz val="10"/>
            <color indexed="81"/>
            <rFont val="Lucida Console"/>
            <family val="3"/>
          </rPr>
          <t>Tempo de Estoque (Meses)_x000D_
_x000D_
561,0</t>
        </r>
      </text>
    </comment>
    <comment ref="A206" authorId="0" shapeId="0" xr:uid="{CBC544DC-CCF4-4CCD-9E09-1AE2AE6C0C58}">
      <text>
        <r>
          <rPr>
            <sz val="10"/>
            <color indexed="81"/>
            <rFont val="Lucida Console"/>
            <family val="3"/>
          </rPr>
          <t>_x000D_
23993</t>
        </r>
      </text>
    </comment>
    <comment ref="B206" authorId="0" shapeId="0" xr:uid="{B43DC603-80C3-4436-BD83-796F65D20D0C}">
      <text>
        <r>
          <rPr>
            <sz val="10"/>
            <color indexed="81"/>
            <rFont val="Lucida Console"/>
            <family val="3"/>
          </rPr>
          <t>DESCRIÇÃO DETALHADA_x000D_
PAPEL CREPOM - RL C/ 48 X 200 CM - ROSA</t>
        </r>
      </text>
    </comment>
    <comment ref="G206" authorId="0" shapeId="0" xr:uid="{6E7093E6-47D8-40B6-996D-72624470D998}">
      <text>
        <r>
          <rPr>
            <sz val="10"/>
            <color indexed="81"/>
            <rFont val="Lucida Console"/>
            <family val="3"/>
          </rPr>
          <t>_x000D_
Últ estimativa : 10.000_x000D_
Enviada em     : 19.12.2019_x000D_
Ata - Venc     : 143/21 - 20.05.2022</t>
        </r>
      </text>
    </comment>
    <comment ref="O206" authorId="0" shapeId="0" xr:uid="{D253709E-C125-4D05-A004-27F311DF2EF3}">
      <text>
        <r>
          <rPr>
            <sz val="10"/>
            <color indexed="81"/>
            <rFont val="Lucida Console"/>
            <family val="3"/>
          </rPr>
          <t>_x000D_
Pertencia a ATA nº 143/21_x000D_
Estimativa de Renovação enviada em 19.12.2019 - Qtd 10.000_x000D_
PE  61/21 lote _x000D_
30.04.21 = Finalizado. Ata 143/20</t>
        </r>
      </text>
    </comment>
    <comment ref="W206" authorId="0" shapeId="0" xr:uid="{5BF533E2-303D-46B3-B7B1-DC078533E801}">
      <text>
        <r>
          <rPr>
            <sz val="10"/>
            <color indexed="81"/>
            <rFont val="Lucida Console"/>
            <family val="3"/>
          </rPr>
          <t>_x000D_
Pedagógico</t>
        </r>
      </text>
    </comment>
    <comment ref="X206" authorId="0" shapeId="0" xr:uid="{99264FAD-D5D2-439F-9D96-76DB4687FC3F}">
      <text>
        <r>
          <rPr>
            <sz val="10"/>
            <color indexed="81"/>
            <rFont val="Lucida Console"/>
            <family val="3"/>
          </rPr>
          <t>_x000D_
MAQ. E EQUIP. P/ IND. GRAFICA COMP. ACESS. E PAPEI</t>
        </r>
      </text>
    </comment>
    <comment ref="Y206" authorId="0" shapeId="0" xr:uid="{89BE1192-3F1A-4F83-83FA-DC1FCB14E677}">
      <text>
        <r>
          <rPr>
            <sz val="10"/>
            <color indexed="81"/>
            <rFont val="Lucida Console"/>
            <family val="3"/>
          </rPr>
          <t>_x000D_
PAPEIS P/ EMBALAGEM E DECORATIVOS</t>
        </r>
      </text>
    </comment>
    <comment ref="AW206" authorId="0" shapeId="0" xr:uid="{4DC509AF-3FFD-4642-B817-F195E9B8AFB8}">
      <text>
        <r>
          <rPr>
            <sz val="10"/>
            <color indexed="81"/>
            <rFont val="Lucida Console"/>
            <family val="3"/>
          </rPr>
          <t>Tempo de Estoque (Meses)_x000D_
_x000D_
1.315,0</t>
        </r>
      </text>
    </comment>
    <comment ref="A207" authorId="0" shapeId="0" xr:uid="{B50D0633-8856-45BF-A26C-0B98D8EBD87D}">
      <text>
        <r>
          <rPr>
            <sz val="10"/>
            <color indexed="81"/>
            <rFont val="Lucida Console"/>
            <family val="3"/>
          </rPr>
          <t>_x000D_
23996</t>
        </r>
      </text>
    </comment>
    <comment ref="B207" authorId="0" shapeId="0" xr:uid="{C6C28BA3-86E3-47E9-B326-473586A159EA}">
      <text>
        <r>
          <rPr>
            <sz val="10"/>
            <color indexed="81"/>
            <rFont val="Lucida Console"/>
            <family val="3"/>
          </rPr>
          <t>DESCRIÇÃO DETALHADA_x000D_
PAPEL CREPOM - RL C/ 48 X 200 CM - VERMELHO</t>
        </r>
      </text>
    </comment>
    <comment ref="G207" authorId="0" shapeId="0" xr:uid="{E41460F2-6B99-4473-B9B4-7EEC8018AF69}">
      <text>
        <r>
          <rPr>
            <sz val="10"/>
            <color indexed="81"/>
            <rFont val="Lucida Console"/>
            <family val="3"/>
          </rPr>
          <t>_x000D_
Últ estimativa : 10.000_x000D_
Enviada em     : 19.12.2019_x000D_
Ata - Venc     : 143/21 - 20.05.2022</t>
        </r>
      </text>
    </comment>
    <comment ref="O207" authorId="0" shapeId="0" xr:uid="{A9B6EEE1-2188-42A9-8B4C-1A350F0A633A}">
      <text>
        <r>
          <rPr>
            <sz val="10"/>
            <color indexed="81"/>
            <rFont val="Lucida Console"/>
            <family val="3"/>
          </rPr>
          <t>_x000D_
Pertencia a ATA nº 143/21_x000D_
Estimativa de Renovação enviada em 19.12.2019 - Qtd 10.000_x000D_
PE  61/21 lote _x000D_
30.04.21 = Finalizado. Ata 143/20</t>
        </r>
      </text>
    </comment>
    <comment ref="W207" authorId="0" shapeId="0" xr:uid="{74E1D769-5164-4FC4-8B13-1BFDC35AAA6C}">
      <text>
        <r>
          <rPr>
            <sz val="10"/>
            <color indexed="81"/>
            <rFont val="Lucida Console"/>
            <family val="3"/>
          </rPr>
          <t>_x000D_
Pedagógico</t>
        </r>
      </text>
    </comment>
    <comment ref="X207" authorId="0" shapeId="0" xr:uid="{5F34F4D4-24C0-487F-9B6E-8CDB472601C0}">
      <text>
        <r>
          <rPr>
            <sz val="10"/>
            <color indexed="81"/>
            <rFont val="Lucida Console"/>
            <family val="3"/>
          </rPr>
          <t>_x000D_
MAQ. E EQUIP. P/ IND. GRAFICA COMP. ACESS. E PAPEI</t>
        </r>
      </text>
    </comment>
    <comment ref="Y207" authorId="0" shapeId="0" xr:uid="{E4457240-DCED-48F8-9BCA-DA479174F5C8}">
      <text>
        <r>
          <rPr>
            <sz val="10"/>
            <color indexed="81"/>
            <rFont val="Lucida Console"/>
            <family val="3"/>
          </rPr>
          <t>_x000D_
PAPEIS P/ EMBALAGEM E DECORATIVOS</t>
        </r>
      </text>
    </comment>
    <comment ref="AW207" authorId="0" shapeId="0" xr:uid="{54ECE71C-83CF-4095-916B-69B79A2B6C43}">
      <text>
        <r>
          <rPr>
            <sz val="10"/>
            <color indexed="81"/>
            <rFont val="Lucida Console"/>
            <family val="3"/>
          </rPr>
          <t>Tempo de Estoque (Meses)_x000D_
_x000D_
2.000,0</t>
        </r>
      </text>
    </comment>
    <comment ref="A208" authorId="0" shapeId="0" xr:uid="{FB031775-C545-4388-8E14-AE926078D154}">
      <text>
        <r>
          <rPr>
            <sz val="10"/>
            <color indexed="81"/>
            <rFont val="Lucida Console"/>
            <family val="3"/>
          </rPr>
          <t>_x000D_
24204</t>
        </r>
      </text>
    </comment>
    <comment ref="B208" authorId="0" shapeId="0" xr:uid="{4ED726A6-0F63-492B-8EBC-6E5DD4FE5B1F}">
      <text>
        <r>
          <rPr>
            <sz val="10"/>
            <color indexed="81"/>
            <rFont val="Lucida Console"/>
            <family val="3"/>
          </rPr>
          <t>DESCRIÇÃO DETALHADA_x000D_
ROLO DE LA DE CARNEIRO P/ PINTURA - 9 CM C/ CABO</t>
        </r>
      </text>
    </comment>
    <comment ref="G208" authorId="0" shapeId="0" xr:uid="{5B348C6A-FDCA-4685-BA82-8F50F423BDAA}">
      <text>
        <r>
          <rPr>
            <sz val="10"/>
            <color indexed="81"/>
            <rFont val="Lucida Console"/>
            <family val="3"/>
          </rPr>
          <t>_x000D_
Últ estimativa : 600_x000D_
Enviada em     : 12.05.2020_x000D_
Ata - Venc     : 254/20 - 28.10.2021</t>
        </r>
      </text>
    </comment>
    <comment ref="O208" authorId="0" shapeId="0" xr:uid="{510D850A-32BB-4EFF-946C-117042DA006C}">
      <text>
        <r>
          <rPr>
            <sz val="10"/>
            <color indexed="81"/>
            <rFont val="Lucida Console"/>
            <family val="3"/>
          </rPr>
          <t>_x000D_
Pertencia a ATA nº 254/20_x000D_
Estimativa de Renovação enviada em 12.05.2020 - Qtd 600_x000D_
PE 147/20 lote _x000D_
04.09.20 = Finalizado. Ata 254/20</t>
        </r>
      </text>
    </comment>
    <comment ref="W208" authorId="0" shapeId="0" xr:uid="{2CA03579-87A3-4132-9229-65F074B6D5E6}">
      <text>
        <r>
          <rPr>
            <sz val="10"/>
            <color indexed="81"/>
            <rFont val="Lucida Console"/>
            <family val="3"/>
          </rPr>
          <t>_x000D_
DM-Pintura</t>
        </r>
      </text>
    </comment>
    <comment ref="X208" authorId="0" shapeId="0" xr:uid="{0018EA4A-5B24-4ABD-941C-62A5C56825CA}">
      <text>
        <r>
          <rPr>
            <sz val="10"/>
            <color indexed="81"/>
            <rFont val="Lucida Console"/>
            <family val="3"/>
          </rPr>
          <t>_x000D_
EQUIP. E MATERIAIS P/PINTURAS E IMPERMEABILIZACAO</t>
        </r>
      </text>
    </comment>
    <comment ref="Y208" authorId="0" shapeId="0" xr:uid="{5C45C24A-39E7-4D5D-ABBF-EC14D65DCE0B}">
      <text>
        <r>
          <rPr>
            <sz val="10"/>
            <color indexed="81"/>
            <rFont val="Lucida Console"/>
            <family val="3"/>
          </rPr>
          <t>_x000D_
MATERIAIS PARA PINTURA</t>
        </r>
      </text>
    </comment>
    <comment ref="AW208" authorId="0" shapeId="0" xr:uid="{E89F6C63-98D0-4967-AA3D-32EE1E524E56}">
      <text>
        <r>
          <rPr>
            <sz val="10"/>
            <color indexed="81"/>
            <rFont val="Lucida Console"/>
            <family val="3"/>
          </rPr>
          <t>Tempo de Estoque (Meses)_x000D_
_x000D_
500,0</t>
        </r>
      </text>
    </comment>
    <comment ref="A209" authorId="0" shapeId="0" xr:uid="{FFB67E23-8AFA-4A5F-8826-835E50EA30BF}">
      <text>
        <r>
          <rPr>
            <sz val="10"/>
            <color indexed="81"/>
            <rFont val="Lucida Console"/>
            <family val="3"/>
          </rPr>
          <t>_x000D_
24219</t>
        </r>
      </text>
    </comment>
    <comment ref="B209" authorId="0" shapeId="0" xr:uid="{DBF5CB54-8A00-427E-9BA9-E3F1F860E77A}">
      <text>
        <r>
          <rPr>
            <sz val="10"/>
            <color indexed="81"/>
            <rFont val="Lucida Console"/>
            <family val="3"/>
          </rPr>
          <t>DESCRIÇÃO DETALHADA_x000D_
CAPACHO DE FIBRA DE COCO - 0,40 X 0,60 M</t>
        </r>
      </text>
    </comment>
    <comment ref="W209" authorId="0" shapeId="0" xr:uid="{656ED8B3-438E-4246-B680-E72A4E8B714E}">
      <text>
        <r>
          <rPr>
            <sz val="10"/>
            <color indexed="81"/>
            <rFont val="Lucida Console"/>
            <family val="3"/>
          </rPr>
          <t>_x000D_
Administrativo</t>
        </r>
      </text>
    </comment>
    <comment ref="X209" authorId="0" shapeId="0" xr:uid="{F3F23F7B-73A8-41C5-81D6-E00B7189231D}">
      <text>
        <r>
          <rPr>
            <sz val="10"/>
            <color indexed="81"/>
            <rFont val="Lucida Console"/>
            <family val="3"/>
          </rPr>
          <t>_x000D_
ART. DOMEST. DECO. GUARNI. DE AMBI.TECI. VEICULOS</t>
        </r>
      </text>
    </comment>
    <comment ref="Y209" authorId="0" shapeId="0" xr:uid="{4AFF3BC8-7D69-4AE5-AD89-B743ED2229B9}">
      <text>
        <r>
          <rPr>
            <sz val="10"/>
            <color indexed="81"/>
            <rFont val="Lucida Console"/>
            <family val="3"/>
          </rPr>
          <t>_x000D_
ARTIGOS DE DECORACAO DE AMBIENTE</t>
        </r>
      </text>
    </comment>
    <comment ref="AW209" authorId="0" shapeId="0" xr:uid="{E10077AD-BECF-4E12-9B6F-09975C136990}">
      <text>
        <r>
          <rPr>
            <sz val="10"/>
            <color indexed="81"/>
            <rFont val="Lucida Console"/>
            <family val="3"/>
          </rPr>
          <t>Tempo de Estoque (Meses)_x000D_
_x000D_
387,0</t>
        </r>
      </text>
    </comment>
    <comment ref="A210" authorId="0" shapeId="0" xr:uid="{7BE677FA-CD6E-4206-AE6F-D98C71B36982}">
      <text>
        <r>
          <rPr>
            <sz val="10"/>
            <color indexed="81"/>
            <rFont val="Lucida Console"/>
            <family val="3"/>
          </rPr>
          <t>_x000D_
54680</t>
        </r>
      </text>
    </comment>
    <comment ref="B210" authorId="0" shapeId="0" xr:uid="{970759DE-D5D0-4513-B8DB-E1C8807214F9}">
      <text>
        <r>
          <rPr>
            <sz val="10"/>
            <color indexed="81"/>
            <rFont val="Lucida Console"/>
            <family val="3"/>
          </rPr>
          <t>DESCRIÇÃO DETALHADA_x000D_
TELA DE ARAME GALVANIZADO - FIO 10 - MALHA 2.1/2" X 4 METROS DE ALTURA</t>
        </r>
      </text>
    </comment>
    <comment ref="G210" authorId="0" shapeId="0" xr:uid="{89D179E6-4ED6-4B15-824B-23611F4C390F}">
      <text>
        <r>
          <rPr>
            <sz val="10"/>
            <color indexed="81"/>
            <rFont val="Lucida Console"/>
            <family val="3"/>
          </rPr>
          <t>_x000D_
Últ estimativa : 400_x000D_
Enviada em     : 14.02.2020_x000D_
Ata - Venc     : 147/20 - 06.07.2021</t>
        </r>
      </text>
    </comment>
    <comment ref="W210" authorId="0" shapeId="0" xr:uid="{9716F9A6-5614-40C5-829A-A69CFAF84DED}">
      <text>
        <r>
          <rPr>
            <sz val="10"/>
            <color indexed="81"/>
            <rFont val="Lucida Console"/>
            <family val="3"/>
          </rPr>
          <t>_x000D_
DM-Construção</t>
        </r>
      </text>
    </comment>
    <comment ref="X210" authorId="0" shapeId="0" xr:uid="{C6A3140C-0805-489B-936B-5DACCD488BB7}">
      <text>
        <r>
          <rPr>
            <sz val="10"/>
            <color indexed="81"/>
            <rFont val="Lucida Console"/>
            <family val="3"/>
          </rPr>
          <t>_x000D_
MAT.E EQUIP. P/ CONSTR.CIVIL E CONSERV. DE VIAS PUBL.</t>
        </r>
      </text>
    </comment>
    <comment ref="Y210" authorId="0" shapeId="0" xr:uid="{03D32983-48CD-4F1E-B10C-2D9B19FD55A3}">
      <text>
        <r>
          <rPr>
            <sz val="10"/>
            <color indexed="81"/>
            <rFont val="Lucida Console"/>
            <family val="3"/>
          </rPr>
          <t>_x000D_
TELAS DE MALHA FINA, GROSSA, DE ALAMBRADO E MOUROES</t>
        </r>
      </text>
    </comment>
    <comment ref="AW210" authorId="0" shapeId="0" xr:uid="{A9E788C4-AAD4-421B-8EAC-DCFFCF6A8DCF}">
      <text>
        <r>
          <rPr>
            <sz val="10"/>
            <color indexed="81"/>
            <rFont val="Lucida Console"/>
            <family val="3"/>
          </rPr>
          <t>Tempo de Estoque (Meses)_x000D_
_x000D_
130,0</t>
        </r>
      </text>
    </comment>
    <comment ref="A211" authorId="0" shapeId="0" xr:uid="{9C451082-643C-4F49-938C-CD91ACA84152}">
      <text>
        <r>
          <rPr>
            <sz val="10"/>
            <color indexed="81"/>
            <rFont val="Lucida Console"/>
            <family val="3"/>
          </rPr>
          <t>_x000D_
24476</t>
        </r>
      </text>
    </comment>
    <comment ref="B211" authorId="0" shapeId="0" xr:uid="{B546D77E-EE6E-4BD0-887A-EB5DEECF412C}">
      <text>
        <r>
          <rPr>
            <sz val="10"/>
            <color indexed="81"/>
            <rFont val="Lucida Console"/>
            <family val="3"/>
          </rPr>
          <t>DESCRIÇÃO DETALHADA_x000D_
PAPEL CREPOM - RL C/ 48 X 200 CM - AZUL ESCURO</t>
        </r>
      </text>
    </comment>
    <comment ref="G211" authorId="0" shapeId="0" xr:uid="{D7433778-84B5-4790-9FCF-DEE117ACCA30}">
      <text>
        <r>
          <rPr>
            <sz val="10"/>
            <color indexed="81"/>
            <rFont val="Lucida Console"/>
            <family val="3"/>
          </rPr>
          <t>_x000D_
Últ estimativa : 10.000_x000D_
Enviada em     : 19.12.2019_x000D_
Ata - Venc     : 143/21 - 20.05.2022</t>
        </r>
      </text>
    </comment>
    <comment ref="O211" authorId="0" shapeId="0" xr:uid="{A01A0015-BCAE-498D-A229-9A494DC47A6A}">
      <text>
        <r>
          <rPr>
            <sz val="10"/>
            <color indexed="81"/>
            <rFont val="Lucida Console"/>
            <family val="3"/>
          </rPr>
          <t>_x000D_
Pertencia a ATA nº 143/21_x000D_
Estimativa de Renovação enviada em 19.12.2019 - Qtd 10.000_x000D_
PE  61/21 lote _x000D_
30.04.21 = Finalizado. Ata 143/20</t>
        </r>
      </text>
    </comment>
    <comment ref="W211" authorId="0" shapeId="0" xr:uid="{73644564-2FF8-40AA-91B0-42B0D7A345C9}">
      <text>
        <r>
          <rPr>
            <sz val="10"/>
            <color indexed="81"/>
            <rFont val="Lucida Console"/>
            <family val="3"/>
          </rPr>
          <t>_x000D_
Pedagógico</t>
        </r>
      </text>
    </comment>
    <comment ref="X211" authorId="0" shapeId="0" xr:uid="{A05B8F5F-33B2-4797-9F65-DAD8699801AD}">
      <text>
        <r>
          <rPr>
            <sz val="10"/>
            <color indexed="81"/>
            <rFont val="Lucida Console"/>
            <family val="3"/>
          </rPr>
          <t>_x000D_
MAQ. E EQUIP. P/ IND. GRAFICA COMP. ACESS. E PAPEI</t>
        </r>
      </text>
    </comment>
    <comment ref="Y211" authorId="0" shapeId="0" xr:uid="{4D1CFE68-BE00-4C1B-BD20-027F97D95DF3}">
      <text>
        <r>
          <rPr>
            <sz val="10"/>
            <color indexed="81"/>
            <rFont val="Lucida Console"/>
            <family val="3"/>
          </rPr>
          <t>_x000D_
PAPEIS P/ EMBALAGEM E DECORATIVOS</t>
        </r>
      </text>
    </comment>
    <comment ref="AW211" authorId="0" shapeId="0" xr:uid="{4D985D79-3FEB-44C2-B74E-68523A92DD26}">
      <text>
        <r>
          <rPr>
            <sz val="10"/>
            <color indexed="81"/>
            <rFont val="Lucida Console"/>
            <family val="3"/>
          </rPr>
          <t>Tempo de Estoque (Meses)_x000D_
_x000D_
2.000,0</t>
        </r>
      </text>
    </comment>
    <comment ref="A212" authorId="0" shapeId="0" xr:uid="{4307807B-53EC-460E-85D3-4C2AFB4C3472}">
      <text>
        <r>
          <rPr>
            <sz val="10"/>
            <color indexed="81"/>
            <rFont val="Lucida Console"/>
            <family val="3"/>
          </rPr>
          <t>_x000D_
24477</t>
        </r>
      </text>
    </comment>
    <comment ref="B212" authorId="0" shapeId="0" xr:uid="{F270BE76-1C14-406E-A45B-DA024309AFCE}">
      <text>
        <r>
          <rPr>
            <sz val="10"/>
            <color indexed="81"/>
            <rFont val="Lucida Console"/>
            <family val="3"/>
          </rPr>
          <t>DESCRIÇÃO DETALHADA_x000D_
PAPEL CREPOM - RL C/ 48 X 200 CM - VERDE ESCURO</t>
        </r>
      </text>
    </comment>
    <comment ref="G212" authorId="0" shapeId="0" xr:uid="{BD805B6E-7822-49D6-A995-5EBF89E976E5}">
      <text>
        <r>
          <rPr>
            <sz val="10"/>
            <color indexed="81"/>
            <rFont val="Lucida Console"/>
            <family val="3"/>
          </rPr>
          <t>_x000D_
Últ estimativa : 10.000_x000D_
Enviada em     : 19.12.2019_x000D_
Ata - Venc     : 143/21 - 20.05.2022</t>
        </r>
      </text>
    </comment>
    <comment ref="O212" authorId="0" shapeId="0" xr:uid="{AE3A5ED2-67DD-4ECA-922C-33E9AF6B5691}">
      <text>
        <r>
          <rPr>
            <sz val="10"/>
            <color indexed="81"/>
            <rFont val="Lucida Console"/>
            <family val="3"/>
          </rPr>
          <t>_x000D_
Pertencia a ATA nº 143/21_x000D_
Estimativa de Renovação enviada em 19.12.2019 - Qtd 10.000_x000D_
PE  61/21 lote _x000D_
30.04.21 = Finalizado. Ata 143/20</t>
        </r>
      </text>
    </comment>
    <comment ref="W212" authorId="0" shapeId="0" xr:uid="{532C2C26-FDD6-4EDF-BAEA-B50657D8B6D0}">
      <text>
        <r>
          <rPr>
            <sz val="10"/>
            <color indexed="81"/>
            <rFont val="Lucida Console"/>
            <family val="3"/>
          </rPr>
          <t>_x000D_
Pedagógico</t>
        </r>
      </text>
    </comment>
    <comment ref="X212" authorId="0" shapeId="0" xr:uid="{7123C0FC-6A3F-4AE8-ADDA-63DFFD25C3CE}">
      <text>
        <r>
          <rPr>
            <sz val="10"/>
            <color indexed="81"/>
            <rFont val="Lucida Console"/>
            <family val="3"/>
          </rPr>
          <t>_x000D_
MAQ. E EQUIP. P/ IND. GRAFICA COMP. ACESS. E PAPEI</t>
        </r>
      </text>
    </comment>
    <comment ref="Y212" authorId="0" shapeId="0" xr:uid="{430AE9BA-28EB-404E-B245-42CB2710C0EC}">
      <text>
        <r>
          <rPr>
            <sz val="10"/>
            <color indexed="81"/>
            <rFont val="Lucida Console"/>
            <family val="3"/>
          </rPr>
          <t>_x000D_
PAPEIS P/ EMBALAGEM E DECORATIVOS</t>
        </r>
      </text>
    </comment>
    <comment ref="AW212" authorId="0" shapeId="0" xr:uid="{867BDA35-9F55-4EF7-BDEA-F97F5C6E5684}">
      <text>
        <r>
          <rPr>
            <sz val="10"/>
            <color indexed="81"/>
            <rFont val="Lucida Console"/>
            <family val="3"/>
          </rPr>
          <t>Tempo de Estoque (Meses)_x000D_
_x000D_
1.400,0</t>
        </r>
      </text>
    </comment>
    <comment ref="A213" authorId="0" shapeId="0" xr:uid="{DA53B8C7-46CB-4368-98EA-1CC30D955550}">
      <text>
        <r>
          <rPr>
            <sz val="10"/>
            <color indexed="81"/>
            <rFont val="Lucida Console"/>
            <family val="3"/>
          </rPr>
          <t>_x000D_
24500</t>
        </r>
      </text>
    </comment>
    <comment ref="B213" authorId="0" shapeId="0" xr:uid="{A90C5F6E-AB27-4F31-BEF8-5CD833D9283E}">
      <text>
        <r>
          <rPr>
            <sz val="10"/>
            <color indexed="81"/>
            <rFont val="Lucida Console"/>
            <family val="3"/>
          </rPr>
          <t>DESCRIÇÃO DETALHADA_x000D_
CANOPLA COMPLETA P/ VALVULA DE DESCARGA</t>
        </r>
      </text>
    </comment>
    <comment ref="G213" authorId="0" shapeId="0" xr:uid="{DCE2ADD1-1037-4A8D-BF94-BCE3A0E9413A}">
      <text>
        <r>
          <rPr>
            <sz val="10"/>
            <color indexed="81"/>
            <rFont val="Lucida Console"/>
            <family val="3"/>
          </rPr>
          <t>_x000D_
Últ estimativa : 250_x000D_
Enviada em     : 24.11.2020_x000D_
Ata - Venc     : 87/20 - 31.03.2021</t>
        </r>
      </text>
    </comment>
    <comment ref="O213" authorId="0" shapeId="0" xr:uid="{656125CD-2BFF-4F39-8CEA-8DE5B1170327}">
      <text>
        <r>
          <rPr>
            <sz val="10"/>
            <color indexed="81"/>
            <rFont val="Lucida Console"/>
            <family val="3"/>
          </rPr>
          <t>_x000D_
Pertencia a ATA nº 87/20_x000D_
Estimativa de Renovação enviada em 24.11.2020 - Qtd 250_x000D_
PE  10/20 lote _x000D_
30.04.20 = Processo conferido, finalizado.</t>
        </r>
      </text>
    </comment>
    <comment ref="W213" authorId="0" shapeId="0" xr:uid="{87B1403D-80C2-4FA7-B787-5C0D2CBCF408}">
      <text>
        <r>
          <rPr>
            <sz val="10"/>
            <color indexed="81"/>
            <rFont val="Lucida Console"/>
            <family val="3"/>
          </rPr>
          <t>_x000D_
DM-Hidráulica</t>
        </r>
      </text>
    </comment>
    <comment ref="X213" authorId="0" shapeId="0" xr:uid="{38A14786-840D-4DC2-8FC1-4AE78B32A41A}">
      <text>
        <r>
          <rPr>
            <sz val="10"/>
            <color indexed="81"/>
            <rFont val="Lucida Console"/>
            <family val="3"/>
          </rPr>
          <t>_x000D_
MATERIAL HIDRAULICO, CANOS, TUBOS, MANGUEIRAS, CONEXOES E ACESS.</t>
        </r>
      </text>
    </comment>
    <comment ref="Y213" authorId="0" shapeId="0" xr:uid="{686ABDE0-3CFD-4069-BF57-33041E3BEC58}">
      <text>
        <r>
          <rPr>
            <sz val="10"/>
            <color indexed="81"/>
            <rFont val="Lucida Console"/>
            <family val="3"/>
          </rPr>
          <t>_x000D_
TORNEIRAS VOLANTES CANOPLAS E ACESS. P/ MANGUEIRA</t>
        </r>
      </text>
    </comment>
    <comment ref="AW213" authorId="0" shapeId="0" xr:uid="{F1593F02-8B94-49D6-B98A-1901377C0045}">
      <text>
        <r>
          <rPr>
            <sz val="10"/>
            <color indexed="81"/>
            <rFont val="Lucida Console"/>
            <family val="3"/>
          </rPr>
          <t>Tempo de Estoque (Meses)_x000D_
_x000D_
0,0</t>
        </r>
      </text>
    </comment>
    <comment ref="A214" authorId="0" shapeId="0" xr:uid="{17800780-6DEA-4388-89BA-858D6A6D27D2}">
      <text>
        <r>
          <rPr>
            <sz val="10"/>
            <color indexed="81"/>
            <rFont val="Lucida Console"/>
            <family val="3"/>
          </rPr>
          <t>_x000D_
24551</t>
        </r>
      </text>
    </comment>
    <comment ref="B214" authorId="0" shapeId="0" xr:uid="{8551BE32-DED0-415C-9A94-C155F5087B89}">
      <text>
        <r>
          <rPr>
            <sz val="10"/>
            <color indexed="81"/>
            <rFont val="Lucida Console"/>
            <family val="3"/>
          </rPr>
          <t>DESCRIÇÃO DETALHADA_x000D_
LIXA CINTA DE PANO P/ MADEIRA - MEDIDAS: 610 X 75 MM GRAMATURA 80</t>
        </r>
      </text>
    </comment>
    <comment ref="W214" authorId="0" shapeId="0" xr:uid="{92EA18FB-B9B0-4931-816E-F525313A95AC}">
      <text>
        <r>
          <rPr>
            <sz val="10"/>
            <color indexed="81"/>
            <rFont val="Lucida Console"/>
            <family val="3"/>
          </rPr>
          <t>_x000D_
DM-Marcenaria</t>
        </r>
      </text>
    </comment>
    <comment ref="X214" authorId="0" shapeId="0" xr:uid="{BED026DD-3CA0-4611-9D62-7EF5A75C0779}">
      <text>
        <r>
          <rPr>
            <sz val="10"/>
            <color indexed="81"/>
            <rFont val="Lucida Console"/>
            <family val="3"/>
          </rPr>
          <t>_x000D_
ABRASIVOS</t>
        </r>
      </text>
    </comment>
    <comment ref="Y214" authorId="0" shapeId="0" xr:uid="{AD69837E-BE3B-428A-9C1E-E93D586BA1C2}">
      <text>
        <r>
          <rPr>
            <sz val="10"/>
            <color indexed="81"/>
            <rFont val="Lucida Console"/>
            <family val="3"/>
          </rPr>
          <t>_x000D_
LIXAS EM ROLO</t>
        </r>
      </text>
    </comment>
    <comment ref="AW214" authorId="0" shapeId="0" xr:uid="{AF4D1A35-23E7-4ED5-942F-BFEE05987EEB}">
      <text>
        <r>
          <rPr>
            <sz val="10"/>
            <color indexed="81"/>
            <rFont val="Lucida Console"/>
            <family val="3"/>
          </rPr>
          <t>Tempo de Estoque (Meses)_x000D_
_x000D_
0,0</t>
        </r>
      </text>
    </comment>
    <comment ref="A215" authorId="0" shapeId="0" xr:uid="{41550A40-96AC-4C73-A9D9-A5C39CD1291E}">
      <text>
        <r>
          <rPr>
            <sz val="10"/>
            <color indexed="81"/>
            <rFont val="Lucida Console"/>
            <family val="3"/>
          </rPr>
          <t>_x000D_
24888</t>
        </r>
      </text>
    </comment>
    <comment ref="B215" authorId="0" shapeId="0" xr:uid="{7456C078-824E-4057-AAE8-56F4465AB7B7}">
      <text>
        <r>
          <rPr>
            <sz val="10"/>
            <color indexed="81"/>
            <rFont val="Lucida Console"/>
            <family val="3"/>
          </rPr>
          <t>DESCRIÇÃO DETALHADA_x000D_
PREGO COMUM DE CABECA CHATA - 10 X 10</t>
        </r>
      </text>
    </comment>
    <comment ref="W215" authorId="0" shapeId="0" xr:uid="{D408417F-83F8-4D50-AFFF-0D9BE4C63897}">
      <text>
        <r>
          <rPr>
            <sz val="10"/>
            <color indexed="81"/>
            <rFont val="Lucida Console"/>
            <family val="3"/>
          </rPr>
          <t>_x000D_
DM-Construção</t>
        </r>
      </text>
    </comment>
    <comment ref="X215" authorId="0" shapeId="0" xr:uid="{8C85A7BA-C018-40AE-AD7B-3A08B569C9C4}">
      <text>
        <r>
          <rPr>
            <sz val="10"/>
            <color indexed="81"/>
            <rFont val="Lucida Console"/>
            <family val="3"/>
          </rPr>
          <t>_x000D_
PARAFUSOS ELEM. VEDACAO UNIAO CONEX . FIXACAO</t>
        </r>
      </text>
    </comment>
    <comment ref="Y215" authorId="0" shapeId="0" xr:uid="{973183AD-477B-442B-867B-4B7E5C4D70D4}">
      <text>
        <r>
          <rPr>
            <sz val="10"/>
            <color indexed="81"/>
            <rFont val="Lucida Console"/>
            <family val="3"/>
          </rPr>
          <t>_x000D_
PREGOS E GRAMPOS</t>
        </r>
      </text>
    </comment>
    <comment ref="AW215" authorId="0" shapeId="0" xr:uid="{AD4978C5-5450-456D-A9EA-3BB22F0A5709}">
      <text>
        <r>
          <rPr>
            <sz val="10"/>
            <color indexed="81"/>
            <rFont val="Lucida Console"/>
            <family val="3"/>
          </rPr>
          <t>Tempo de Estoque (Meses)_x000D_
_x000D_
96,0</t>
        </r>
      </text>
    </comment>
    <comment ref="A216" authorId="0" shapeId="0" xr:uid="{FE607FF1-D357-40DA-B988-C89CA51DB8B5}">
      <text>
        <r>
          <rPr>
            <sz val="10"/>
            <color indexed="81"/>
            <rFont val="Lucida Console"/>
            <family val="3"/>
          </rPr>
          <t>_x000D_
25523</t>
        </r>
      </text>
    </comment>
    <comment ref="B216" authorId="0" shapeId="0" xr:uid="{D7EA4710-DAE9-4621-B872-56FA7F5BF49D}">
      <text>
        <r>
          <rPr>
            <sz val="10"/>
            <color indexed="81"/>
            <rFont val="Lucida Console"/>
            <family val="3"/>
          </rPr>
          <t>DESCRIÇÃO DETALHADA_x000D_
COTOVELO EM PVC AZUL-COLA E ROSCA DE 3/4"</t>
        </r>
      </text>
    </comment>
    <comment ref="G216" authorId="0" shapeId="0" xr:uid="{5513E18B-56D4-4445-8D87-E3D4B6C22FB7}">
      <text>
        <r>
          <rPr>
            <sz val="10"/>
            <color indexed="81"/>
            <rFont val="Lucida Console"/>
            <family val="3"/>
          </rPr>
          <t>_x000D_
Últ estimativa : 0_x000D_
Enviada em     : 24.11.2020_x000D_
Ata - Venc     : 87/20 - 31.03.2021</t>
        </r>
      </text>
    </comment>
    <comment ref="O216" authorId="0" shapeId="0" xr:uid="{D0B3AA3D-4D3B-474A-8913-42C5145E1DDA}">
      <text>
        <r>
          <rPr>
            <sz val="10"/>
            <color indexed="81"/>
            <rFont val="Lucida Console"/>
            <family val="3"/>
          </rPr>
          <t>_x000D_
Pertencia a ATA nº 87/20_x000D_
Estimativa de Renovação enviada em 24.11.2020 - Qtd _x000D_
PE  10/20 lote 15_x000D_
30.04.20 = Processo conferido, finalizado.</t>
        </r>
      </text>
    </comment>
    <comment ref="W216" authorId="0" shapeId="0" xr:uid="{42EFFFD4-4C64-4E1C-9EB0-8F7F6774A8B7}">
      <text>
        <r>
          <rPr>
            <sz val="10"/>
            <color indexed="81"/>
            <rFont val="Lucida Console"/>
            <family val="3"/>
          </rPr>
          <t>_x000D_
DM-Hidráulica</t>
        </r>
      </text>
    </comment>
    <comment ref="X216" authorId="0" shapeId="0" xr:uid="{2B668870-BB48-453D-8091-BDEEC312FA57}">
      <text>
        <r>
          <rPr>
            <sz val="10"/>
            <color indexed="81"/>
            <rFont val="Lucida Console"/>
            <family val="3"/>
          </rPr>
          <t>_x000D_
MATERIAL HIDRAULICO, CANOS, TUBOS, MANGUEIRAS, CONEXOES E ACESS.</t>
        </r>
      </text>
    </comment>
    <comment ref="Y216" authorId="0" shapeId="0" xr:uid="{E2F259F6-3909-4F5A-9204-77637D1ECC4B}">
      <text>
        <r>
          <rPr>
            <sz val="10"/>
            <color indexed="81"/>
            <rFont val="Lucida Console"/>
            <family val="3"/>
          </rPr>
          <t>_x000D_
ADAP. LUVAS.TES CURVAS COTOVELOS PLUGS FLANGES.....</t>
        </r>
      </text>
    </comment>
    <comment ref="AW216" authorId="0" shapeId="0" xr:uid="{6E70D3CB-1E10-4A6F-B919-B30FB90C4013}">
      <text>
        <r>
          <rPr>
            <sz val="10"/>
            <color indexed="81"/>
            <rFont val="Lucida Console"/>
            <family val="3"/>
          </rPr>
          <t>Tempo de Estoque (Meses)_x000D_
_x000D_
692,0</t>
        </r>
      </text>
    </comment>
    <comment ref="A217" authorId="0" shapeId="0" xr:uid="{99B7C2D2-6761-4CC0-9CD8-0AF578A56F3C}">
      <text>
        <r>
          <rPr>
            <sz val="10"/>
            <color indexed="81"/>
            <rFont val="Lucida Console"/>
            <family val="3"/>
          </rPr>
          <t>_x000D_
25559</t>
        </r>
      </text>
    </comment>
    <comment ref="B217" authorId="0" shapeId="0" xr:uid="{2A1AEFC0-D4E2-4D4C-8B96-EA81AFCEC14D}">
      <text>
        <r>
          <rPr>
            <sz val="10"/>
            <color indexed="81"/>
            <rFont val="Lucida Console"/>
            <family val="3"/>
          </rPr>
          <t>DESCRIÇÃO DETALHADA_x000D_
PAPEL LAMINADO - 50 X 60 CM - DOURADO - AS MEDIDAS PODERAO VARIAR +/- 5 CM</t>
        </r>
      </text>
    </comment>
    <comment ref="G217" authorId="0" shapeId="0" xr:uid="{4572B5B7-A8F2-4E70-AB54-172013A6E2F2}">
      <text>
        <r>
          <rPr>
            <sz val="10"/>
            <color indexed="81"/>
            <rFont val="Lucida Console"/>
            <family val="3"/>
          </rPr>
          <t>_x000D_
Últ estimativa : 10.000_x000D_
Enviada em     : 19.12.2019_x000D_
Ata - Venc     : 143/21 - 20.05.2022</t>
        </r>
      </text>
    </comment>
    <comment ref="O217" authorId="0" shapeId="0" xr:uid="{0324057F-1C7D-474C-836D-D5F0DAD0BDB8}">
      <text>
        <r>
          <rPr>
            <sz val="10"/>
            <color indexed="81"/>
            <rFont val="Lucida Console"/>
            <family val="3"/>
          </rPr>
          <t>_x000D_
Pertencia a ATA nº 143/21_x000D_
Estimativa de Renovação enviada em 19.12.2019 - Qtd 10.000_x000D_
PE  61/21 lote _x000D_
30.04.21 = Finalizado. Ata 143/20</t>
        </r>
      </text>
    </comment>
    <comment ref="W217" authorId="0" shapeId="0" xr:uid="{8641A282-3E5C-47C6-99BB-5C2ADA3D2B4C}">
      <text>
        <r>
          <rPr>
            <sz val="10"/>
            <color indexed="81"/>
            <rFont val="Lucida Console"/>
            <family val="3"/>
          </rPr>
          <t>_x000D_
Pedagógico</t>
        </r>
      </text>
    </comment>
    <comment ref="X217" authorId="0" shapeId="0" xr:uid="{22D11A38-5DB9-4A88-B69F-B70B57FB3C41}">
      <text>
        <r>
          <rPr>
            <sz val="10"/>
            <color indexed="81"/>
            <rFont val="Lucida Console"/>
            <family val="3"/>
          </rPr>
          <t>_x000D_
MAQ. E EQUIP. P/ IND. GRAFICA COMP. ACESS. E PAPEI</t>
        </r>
      </text>
    </comment>
    <comment ref="Y217" authorId="0" shapeId="0" xr:uid="{71262BBD-7907-47B1-9377-D7576498200D}">
      <text>
        <r>
          <rPr>
            <sz val="10"/>
            <color indexed="81"/>
            <rFont val="Lucida Console"/>
            <family val="3"/>
          </rPr>
          <t>_x000D_
PAPEIS P/ EMBALAGEM E DECORATIVOS</t>
        </r>
      </text>
    </comment>
    <comment ref="AW217" authorId="0" shapeId="0" xr:uid="{1FD46783-C932-4064-B5FA-4B1BBB109D09}">
      <text>
        <r>
          <rPr>
            <sz val="10"/>
            <color indexed="81"/>
            <rFont val="Lucida Console"/>
            <family val="3"/>
          </rPr>
          <t>Tempo de Estoque (Meses)_x000D_
_x000D_
3.611,0</t>
        </r>
      </text>
    </comment>
    <comment ref="A218" authorId="0" shapeId="0" xr:uid="{5803BBB0-CE76-456A-A8FC-683ACF356ECF}">
      <text>
        <r>
          <rPr>
            <sz val="10"/>
            <color indexed="81"/>
            <rFont val="Lucida Console"/>
            <family val="3"/>
          </rPr>
          <t>_x000D_
25630</t>
        </r>
      </text>
    </comment>
    <comment ref="B218" authorId="0" shapeId="0" xr:uid="{1C012F82-61BA-4F0D-AFF9-61940CBCEA2E}">
      <text>
        <r>
          <rPr>
            <sz val="10"/>
            <color indexed="81"/>
            <rFont val="Lucida Console"/>
            <family val="3"/>
          </rPr>
          <t>DESCRIÇÃO DETALHADA_x000D_
REGISTRO DE GAVETA EM LIGA DE COBRE DE 3/4" C/ CANOPLA</t>
        </r>
      </text>
    </comment>
    <comment ref="G218" authorId="0" shapeId="0" xr:uid="{4FF60D23-3DE5-4FC4-92C2-EFE5410C55E0}">
      <text>
        <r>
          <rPr>
            <sz val="10"/>
            <color indexed="81"/>
            <rFont val="Lucida Console"/>
            <family val="3"/>
          </rPr>
          <t>_x000D_
Últ estimativa : 150_x000D_
Enviada em     : 24.11.2020_x000D_
Ata - Venc     : 87/20 - 31.03.2021</t>
        </r>
      </text>
    </comment>
    <comment ref="O218" authorId="0" shapeId="0" xr:uid="{43E3C95D-A393-4550-A53D-8F7ED65D97EA}">
      <text>
        <r>
          <rPr>
            <sz val="10"/>
            <color indexed="81"/>
            <rFont val="Lucida Console"/>
            <family val="3"/>
          </rPr>
          <t>_x000D_
Pertencia a ATA nº 87/20_x000D_
Estimativa de Renovação enviada em 24.11.2020 - Qtd 150_x000D_
PE  10/20 lote 16_x000D_
30.04.20 = Processo conferido, finalizado.</t>
        </r>
      </text>
    </comment>
    <comment ref="W218" authorId="0" shapeId="0" xr:uid="{C46AA751-A95A-4E70-B3C7-66D0D6067960}">
      <text>
        <r>
          <rPr>
            <sz val="10"/>
            <color indexed="81"/>
            <rFont val="Lucida Console"/>
            <family val="3"/>
          </rPr>
          <t>_x000D_
DM-Hidráulica</t>
        </r>
      </text>
    </comment>
    <comment ref="X218" authorId="0" shapeId="0" xr:uid="{80F424BC-4BF2-40FF-B7DC-D1C9FFDCB3AF}">
      <text>
        <r>
          <rPr>
            <sz val="10"/>
            <color indexed="81"/>
            <rFont val="Lucida Console"/>
            <family val="3"/>
          </rPr>
          <t>_x000D_
MATERIAL HIDRAULICO, CANOS, TUBOS, MANGUEIRAS, CONEXOES E ACESS.</t>
        </r>
      </text>
    </comment>
    <comment ref="Y218" authorId="0" shapeId="0" xr:uid="{24E9E698-B876-4370-AF57-B8D9C836C928}">
      <text>
        <r>
          <rPr>
            <sz val="10"/>
            <color indexed="81"/>
            <rFont val="Lucida Console"/>
            <family val="3"/>
          </rPr>
          <t>_x000D_
REGISTROS VALVULAS E BOIAS</t>
        </r>
      </text>
    </comment>
    <comment ref="AW218" authorId="0" shapeId="0" xr:uid="{2E382C39-253D-4248-A234-A3C661F2ACE5}">
      <text>
        <r>
          <rPr>
            <sz val="10"/>
            <color indexed="81"/>
            <rFont val="Lucida Console"/>
            <family val="3"/>
          </rPr>
          <t>Tempo de Estoque (Meses)_x000D_
_x000D_
124,0</t>
        </r>
      </text>
    </comment>
    <comment ref="A219" authorId="0" shapeId="0" xr:uid="{25F26877-5A77-4FB8-B234-6CC704458604}">
      <text>
        <r>
          <rPr>
            <sz val="10"/>
            <color indexed="81"/>
            <rFont val="Lucida Console"/>
            <family val="3"/>
          </rPr>
          <t>_x000D_
25756</t>
        </r>
      </text>
    </comment>
    <comment ref="B219" authorId="0" shapeId="0" xr:uid="{387599B8-25F7-4F11-8B7B-397455BA1E50}">
      <text>
        <r>
          <rPr>
            <sz val="10"/>
            <color indexed="81"/>
            <rFont val="Lucida Console"/>
            <family val="3"/>
          </rPr>
          <t>DESCRIÇÃO DETALHADA_x000D_
REGISTRO DE GAVETA EM LIGA DE COBRE DE 1.1/2" C/ CANOPLA, DE ACORDO COM A NORMA NBR 10072 E A MARCA DEVERA VIR LITOGRAFADA NA PECA</t>
        </r>
      </text>
    </comment>
    <comment ref="G219" authorId="0" shapeId="0" xr:uid="{BF30A9F7-942D-4C26-ABEF-9531ECB4C69B}">
      <text>
        <r>
          <rPr>
            <sz val="10"/>
            <color indexed="81"/>
            <rFont val="Lucida Console"/>
            <family val="3"/>
          </rPr>
          <t>_x000D_
Últ estimativa : 60_x000D_
Enviada em     : 31.07.2019_x000D_
Ata - Venc     : 191/20 - 07.09.2021</t>
        </r>
      </text>
    </comment>
    <comment ref="O219" authorId="0" shapeId="0" xr:uid="{5FAF3D69-AA0D-48CE-A639-AC6B35DD5135}">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219" authorId="0" shapeId="0" xr:uid="{88F45F73-D971-416B-9854-B75E462B4EBF}">
      <text>
        <r>
          <rPr>
            <sz val="10"/>
            <color indexed="81"/>
            <rFont val="Lucida Console"/>
            <family val="3"/>
          </rPr>
          <t>_x000D_
DM-Hidráulica</t>
        </r>
      </text>
    </comment>
    <comment ref="X219" authorId="0" shapeId="0" xr:uid="{48046167-F4D6-4F35-9336-8D9E3E2C8611}">
      <text>
        <r>
          <rPr>
            <sz val="10"/>
            <color indexed="81"/>
            <rFont val="Lucida Console"/>
            <family val="3"/>
          </rPr>
          <t>_x000D_
MATERIAL HIDRAULICO, CANOS, TUBOS, MANGUEIRAS, CONEXOES E ACESS.</t>
        </r>
      </text>
    </comment>
    <comment ref="Y219" authorId="0" shapeId="0" xr:uid="{5E40826D-43F8-495A-A1CC-B3992F5A31FE}">
      <text>
        <r>
          <rPr>
            <sz val="10"/>
            <color indexed="81"/>
            <rFont val="Lucida Console"/>
            <family val="3"/>
          </rPr>
          <t>_x000D_
REGISTROS VALVULAS E BOIAS</t>
        </r>
      </text>
    </comment>
    <comment ref="AW219" authorId="0" shapeId="0" xr:uid="{3EDCEE70-5A19-4473-9C64-9F1EC7984887}">
      <text>
        <r>
          <rPr>
            <sz val="10"/>
            <color indexed="81"/>
            <rFont val="Lucida Console"/>
            <family val="3"/>
          </rPr>
          <t>Tempo de Estoque (Meses)_x000D_
_x000D_
116,0</t>
        </r>
      </text>
    </comment>
    <comment ref="A220" authorId="0" shapeId="0" xr:uid="{BEFB4214-D002-423E-BD7D-C68FCA99DD1D}">
      <text>
        <r>
          <rPr>
            <sz val="10"/>
            <color indexed="81"/>
            <rFont val="Lucida Console"/>
            <family val="3"/>
          </rPr>
          <t>_x000D_
26215</t>
        </r>
      </text>
    </comment>
    <comment ref="B220" authorId="0" shapeId="0" xr:uid="{75ECDE0A-358C-43EE-AB61-28A37C2DB2C3}">
      <text>
        <r>
          <rPr>
            <sz val="10"/>
            <color indexed="81"/>
            <rFont val="Lucida Console"/>
            <family val="3"/>
          </rPr>
          <t>DESCRIÇÃO DETALHADA_x000D_
CHAPA DE MADEIRA COMPENSADA NAVAL C/ 2,20 X 1,60 M ESP.20 MM</t>
        </r>
      </text>
    </comment>
    <comment ref="G220" authorId="0" shapeId="0" xr:uid="{241B81DE-A452-49C5-BA60-051D3CDFDFB2}">
      <text>
        <r>
          <rPr>
            <sz val="10"/>
            <color indexed="81"/>
            <rFont val="Lucida Console"/>
            <family val="3"/>
          </rPr>
          <t>_x000D_
Últ estimativa : 50_x000D_
Enviada em     : 24.11.2020_x000D_
Ata - Venc     : 90/21 - 27.03.2022</t>
        </r>
      </text>
    </comment>
    <comment ref="O220" authorId="0" shapeId="0" xr:uid="{3B1E2199-57C3-493D-856A-E3AA33793E65}">
      <text>
        <r>
          <rPr>
            <sz val="10"/>
            <color indexed="81"/>
            <rFont val="Lucida Console"/>
            <family val="3"/>
          </rPr>
          <t>_x000D_
Pertencia a ATA nº 90/21_x000D_
Estimativa de Renovação enviada em 24.11.2020 - Qtd 50_x000D_
PE  23/21 lote _x000D_
08.03.21 = Processo finalizado. Ata 90/21.</t>
        </r>
      </text>
    </comment>
    <comment ref="W220" authorId="0" shapeId="0" xr:uid="{4161E117-A8A9-4392-9A5B-76C2E5D1CCE4}">
      <text>
        <r>
          <rPr>
            <sz val="10"/>
            <color indexed="81"/>
            <rFont val="Lucida Console"/>
            <family val="3"/>
          </rPr>
          <t>_x000D_
DM-Marcenaria</t>
        </r>
      </text>
    </comment>
    <comment ref="X220" authorId="0" shapeId="0" xr:uid="{66471394-30BA-4C01-99D5-BCCE21B69ECA}">
      <text>
        <r>
          <rPr>
            <sz val="10"/>
            <color indexed="81"/>
            <rFont val="Lucida Console"/>
            <family val="3"/>
          </rPr>
          <t>_x000D_
MADEIRAS,LAMINADOS,COMPENSADOS E AGLOMERADOS</t>
        </r>
      </text>
    </comment>
    <comment ref="Y220" authorId="0" shapeId="0" xr:uid="{C2BB3BCC-2640-425B-A7AA-FD50D1911A1B}">
      <text>
        <r>
          <rPr>
            <sz val="10"/>
            <color indexed="81"/>
            <rFont val="Lucida Console"/>
            <family val="3"/>
          </rPr>
          <t>_x000D_
CHAPAS DE MADEIRA AGLOMERADA E COMPENSADAS</t>
        </r>
      </text>
    </comment>
    <comment ref="AW220" authorId="0" shapeId="0" xr:uid="{F6922861-E147-47CC-BDC5-80C2290056D1}">
      <text>
        <r>
          <rPr>
            <sz val="10"/>
            <color indexed="81"/>
            <rFont val="Lucida Console"/>
            <family val="3"/>
          </rPr>
          <t>Tempo de Estoque (Meses)_x000D_
_x000D_
20,0</t>
        </r>
      </text>
    </comment>
    <comment ref="A221" authorId="0" shapeId="0" xr:uid="{F8F7CA23-9A6F-46BB-9B9E-4EB2DE5FC332}">
      <text>
        <r>
          <rPr>
            <sz val="10"/>
            <color indexed="81"/>
            <rFont val="Lucida Console"/>
            <family val="3"/>
          </rPr>
          <t>_x000D_
26282</t>
        </r>
      </text>
    </comment>
    <comment ref="B221" authorId="0" shapeId="0" xr:uid="{5C67A921-D019-41BC-94F1-6424AE24D5A5}">
      <text>
        <r>
          <rPr>
            <sz val="10"/>
            <color indexed="81"/>
            <rFont val="Lucida Console"/>
            <family val="3"/>
          </rPr>
          <t>DESCRIÇÃO DETALHADA_x000D_
CAIXILHO DE FERRO PERFILADO - DE CORRER - 1,20 X 2,00 M</t>
        </r>
      </text>
    </comment>
    <comment ref="G221" authorId="0" shapeId="0" xr:uid="{BF0711B4-4ADA-4CDF-822A-E9A73BEE2AC1}">
      <text>
        <r>
          <rPr>
            <sz val="10"/>
            <color indexed="81"/>
            <rFont val="Lucida Console"/>
            <family val="3"/>
          </rPr>
          <t>_x000D_
Últ estimativa : 0_x000D_
Enviada em     : 08.09.2020_x000D_
Ata - Venc     : 105/21 - 07.04.2022</t>
        </r>
      </text>
    </comment>
    <comment ref="O221" authorId="0" shapeId="0" xr:uid="{3F1A7A44-B0C0-4DA7-98D3-E411F84FB31B}">
      <text>
        <r>
          <rPr>
            <sz val="10"/>
            <color indexed="81"/>
            <rFont val="Lucida Console"/>
            <family val="3"/>
          </rPr>
          <t>_x000D_
Pertencia a ATA nº 105/21_x000D_
Estimativa de Renovação enviada em 08.09.2020 - Qtd _x000D_
PE  26/21 lote _x000D_
16.03.21 = Processo finalizado. Ata 105/21.</t>
        </r>
      </text>
    </comment>
    <comment ref="W221" authorId="0" shapeId="0" xr:uid="{9A309714-4C9D-4898-810B-96C6326AD714}">
      <text>
        <r>
          <rPr>
            <sz val="10"/>
            <color indexed="81"/>
            <rFont val="Lucida Console"/>
            <family val="3"/>
          </rPr>
          <t>_x000D_
DM-Construção</t>
        </r>
      </text>
    </comment>
    <comment ref="X221" authorId="0" shapeId="0" xr:uid="{AD60B211-8D22-4370-8358-FA99A40E3599}">
      <text>
        <r>
          <rPr>
            <sz val="10"/>
            <color indexed="81"/>
            <rFont val="Lucida Console"/>
            <family val="3"/>
          </rPr>
          <t>_x000D_
MAT.E EQUIP. P/ CONSTR.CIVIL E CONSERV. DE VIAS PUBL.</t>
        </r>
      </text>
    </comment>
    <comment ref="Y221" authorId="0" shapeId="0" xr:uid="{189A09D3-1CFC-4390-B6A8-41F6921FAF52}">
      <text>
        <r>
          <rPr>
            <sz val="10"/>
            <color indexed="81"/>
            <rFont val="Lucida Console"/>
            <family val="3"/>
          </rPr>
          <t>_x000D_
CAIXILHOS, JANELAS E VITROS</t>
        </r>
      </text>
    </comment>
    <comment ref="AW221" authorId="0" shapeId="0" xr:uid="{C7780417-65F2-4DDF-8ECB-1EB47CF3166A}">
      <text>
        <r>
          <rPr>
            <sz val="10"/>
            <color indexed="81"/>
            <rFont val="Lucida Console"/>
            <family val="3"/>
          </rPr>
          <t>Tempo de Estoque (Meses)_x000D_
_x000D_
19,0</t>
        </r>
      </text>
    </comment>
    <comment ref="A222" authorId="0" shapeId="0" xr:uid="{E81DE190-5EEA-468E-B99D-D3BF993A6B92}">
      <text>
        <r>
          <rPr>
            <sz val="10"/>
            <color indexed="81"/>
            <rFont val="Lucida Console"/>
            <family val="3"/>
          </rPr>
          <t>_x000D_
26504</t>
        </r>
      </text>
    </comment>
    <comment ref="B222" authorId="0" shapeId="0" xr:uid="{B64D44C5-6200-403E-A48A-5493F4CFAB83}">
      <text>
        <r>
          <rPr>
            <sz val="10"/>
            <color indexed="81"/>
            <rFont val="Lucida Console"/>
            <family val="3"/>
          </rPr>
          <t>DESCRIÇÃO DETALHADA_x000D_
ENCOSTO EM MADEIRA  EM LAMINADO MELAMINICO 10MM LISO 30 X 16CM - VERDE CLARO</t>
        </r>
      </text>
    </comment>
    <comment ref="G222" authorId="0" shapeId="0" xr:uid="{F574C86E-F081-433A-BD56-64BF17E40F10}">
      <text>
        <r>
          <rPr>
            <sz val="10"/>
            <color indexed="81"/>
            <rFont val="Lucida Console"/>
            <family val="3"/>
          </rPr>
          <t>_x000D_
Últ estimativa : 2.500_x000D_
Enviada em     : 19.05.2020_x000D_
Ata - Venc     : 181/20 - 24.08.2021</t>
        </r>
      </text>
    </comment>
    <comment ref="O222" authorId="0" shapeId="0" xr:uid="{466FF752-09F5-4855-B6D9-5C2BF80C9516}">
      <text>
        <r>
          <rPr>
            <sz val="10"/>
            <color indexed="81"/>
            <rFont val="Lucida Console"/>
            <family val="3"/>
          </rPr>
          <t>_x000D_
Pertencia a ATA nº 181/20_x000D_
Estimativa de Renovação enviada em 19.05.2020 - Qtd 2.500_x000D_
PE  71/19 lote _x000D_
01.10.19 = Finalizar, contrato assinado.</t>
        </r>
      </text>
    </comment>
    <comment ref="W222" authorId="0" shapeId="0" xr:uid="{478BBE2B-37AB-43EE-9BC4-4BC4CF27E364}">
      <text>
        <r>
          <rPr>
            <sz val="10"/>
            <color indexed="81"/>
            <rFont val="Lucida Console"/>
            <family val="3"/>
          </rPr>
          <t>_x000D_
Pedagógico</t>
        </r>
      </text>
    </comment>
    <comment ref="X222" authorId="0" shapeId="0" xr:uid="{FA484B74-C11E-4939-980A-8D94E36B834E}">
      <text>
        <r>
          <rPr>
            <sz val="10"/>
            <color indexed="81"/>
            <rFont val="Lucida Console"/>
            <family val="3"/>
          </rPr>
          <t>_x000D_
MOBILIARIO E COFRE</t>
        </r>
      </text>
    </comment>
    <comment ref="Y222" authorId="0" shapeId="0" xr:uid="{718160C5-6158-44E1-8CC9-F09EA5C89294}">
      <text>
        <r>
          <rPr>
            <sz val="10"/>
            <color indexed="81"/>
            <rFont val="Lucida Console"/>
            <family val="3"/>
          </rPr>
          <t>_x000D_
MOBILIARIO ESCOLAR</t>
        </r>
      </text>
    </comment>
    <comment ref="AW222" authorId="0" shapeId="0" xr:uid="{411F56BB-7303-4E80-B476-8A43D7D9390F}">
      <text>
        <r>
          <rPr>
            <sz val="10"/>
            <color indexed="81"/>
            <rFont val="Lucida Console"/>
            <family val="3"/>
          </rPr>
          <t>Tempo de Estoque (Meses)_x000D_
_x000D_
750,0</t>
        </r>
      </text>
    </comment>
    <comment ref="A223" authorId="0" shapeId="0" xr:uid="{5029B909-D136-480B-AEB8-0AB7AC5E987D}">
      <text>
        <r>
          <rPr>
            <sz val="10"/>
            <color indexed="81"/>
            <rFont val="Lucida Console"/>
            <family val="3"/>
          </rPr>
          <t>_x000D_
26506</t>
        </r>
      </text>
    </comment>
    <comment ref="B223" authorId="0" shapeId="0" xr:uid="{9EDC9110-8F3E-4E51-84E6-C53311164049}">
      <text>
        <r>
          <rPr>
            <sz val="10"/>
            <color indexed="81"/>
            <rFont val="Lucida Console"/>
            <family val="3"/>
          </rPr>
          <t>DESCRIÇÃO DETALHADA_x000D_
ASSENTO EM MADEIRA  REVESTIDO C/ LAMINADO MELAMINICO 10 MM LISO 29,5 X 29,5 CM - VERDE CLARO</t>
        </r>
      </text>
    </comment>
    <comment ref="G223" authorId="0" shapeId="0" xr:uid="{15085AB2-E1AF-4110-86CA-4F7E9A166077}">
      <text>
        <r>
          <rPr>
            <sz val="10"/>
            <color indexed="81"/>
            <rFont val="Lucida Console"/>
            <family val="3"/>
          </rPr>
          <t>_x000D_
Últ estimativa : 2.500_x000D_
Enviada em     : 19.05.2020_x000D_
Ata - Venc     : 181/20 - 24.08.2021</t>
        </r>
      </text>
    </comment>
    <comment ref="O223" authorId="0" shapeId="0" xr:uid="{612A6F90-D939-441C-8E81-FA814245A742}">
      <text>
        <r>
          <rPr>
            <sz val="10"/>
            <color indexed="81"/>
            <rFont val="Lucida Console"/>
            <family val="3"/>
          </rPr>
          <t>_x000D_
Pertencia a ATA nº 181/20_x000D_
Estimativa de Renovação enviada em 19.05.2020 - Qtd 2.500_x000D_
PE  71/19 lote _x000D_
01.10.19 = Finalizar, contrato assinado.</t>
        </r>
      </text>
    </comment>
    <comment ref="W223" authorId="0" shapeId="0" xr:uid="{D86967CA-1DDC-48B8-A677-A386E5083B46}">
      <text>
        <r>
          <rPr>
            <sz val="10"/>
            <color indexed="81"/>
            <rFont val="Lucida Console"/>
            <family val="3"/>
          </rPr>
          <t>_x000D_
Pedagógico</t>
        </r>
      </text>
    </comment>
    <comment ref="X223" authorId="0" shapeId="0" xr:uid="{9FA046DB-4148-41C3-A1BB-AE6B443156A3}">
      <text>
        <r>
          <rPr>
            <sz val="10"/>
            <color indexed="81"/>
            <rFont val="Lucida Console"/>
            <family val="3"/>
          </rPr>
          <t>_x000D_
MOBILIARIO E COFRE</t>
        </r>
      </text>
    </comment>
    <comment ref="Y223" authorId="0" shapeId="0" xr:uid="{F2A3B0F2-EB73-4834-B140-963080B4562F}">
      <text>
        <r>
          <rPr>
            <sz val="10"/>
            <color indexed="81"/>
            <rFont val="Lucida Console"/>
            <family val="3"/>
          </rPr>
          <t>_x000D_
MOBILIARIO ESCOLAR</t>
        </r>
      </text>
    </comment>
    <comment ref="AW223" authorId="0" shapeId="0" xr:uid="{4F4258C9-2167-41D3-A996-3C2C1581E782}">
      <text>
        <r>
          <rPr>
            <sz val="10"/>
            <color indexed="81"/>
            <rFont val="Lucida Console"/>
            <family val="3"/>
          </rPr>
          <t>Tempo de Estoque (Meses)_x000D_
_x000D_
750,0</t>
        </r>
      </text>
    </comment>
    <comment ref="A224" authorId="0" shapeId="0" xr:uid="{3499848E-FB76-4A86-8D1E-0EF79A4F576D}">
      <text>
        <r>
          <rPr>
            <sz val="10"/>
            <color indexed="81"/>
            <rFont val="Lucida Console"/>
            <family val="3"/>
          </rPr>
          <t>_x000D_
64044</t>
        </r>
      </text>
    </comment>
    <comment ref="B224" authorId="0" shapeId="0" xr:uid="{3625AC27-9375-421B-8E3D-B7AE52074233}">
      <text>
        <r>
          <rPr>
            <sz val="10"/>
            <color indexed="81"/>
            <rFont val="Lucida Console"/>
            <family val="3"/>
          </rPr>
          <t>DESCRIÇÃO DETALHADA_x000D_
TELA DE ARAME GALVANIZADO - FIO 10 - MALHA 2.1/2" X 2 M DE ALTURA</t>
        </r>
      </text>
    </comment>
    <comment ref="G224" authorId="0" shapeId="0" xr:uid="{31DD9209-52A6-4950-AC9F-7592E342F375}">
      <text>
        <r>
          <rPr>
            <sz val="10"/>
            <color indexed="81"/>
            <rFont val="Lucida Console"/>
            <family val="3"/>
          </rPr>
          <t>_x000D_
Últ estimativa : 400_x000D_
Enviada em     : 14.02.2020_x000D_
Ata - Venc     : 147/20 - 06.07.2021</t>
        </r>
      </text>
    </comment>
    <comment ref="W224" authorId="0" shapeId="0" xr:uid="{023A2B93-5560-4171-BF7A-BC940C69D358}">
      <text>
        <r>
          <rPr>
            <sz val="10"/>
            <color indexed="81"/>
            <rFont val="Lucida Console"/>
            <family val="3"/>
          </rPr>
          <t>_x000D_
DM-Construção</t>
        </r>
      </text>
    </comment>
    <comment ref="X224" authorId="0" shapeId="0" xr:uid="{0CF2D3A4-DFE4-4858-BA03-1BFF6484A037}">
      <text>
        <r>
          <rPr>
            <sz val="10"/>
            <color indexed="81"/>
            <rFont val="Lucida Console"/>
            <family val="3"/>
          </rPr>
          <t>_x000D_
MAT.E EQUIP. P/ CONSTR.CIVIL E CONSERV. DE VIAS PUBL.</t>
        </r>
      </text>
    </comment>
    <comment ref="Y224" authorId="0" shapeId="0" xr:uid="{02307FF5-1A48-4BCE-A3A4-486FF46A5B7B}">
      <text>
        <r>
          <rPr>
            <sz val="10"/>
            <color indexed="81"/>
            <rFont val="Lucida Console"/>
            <family val="3"/>
          </rPr>
          <t>_x000D_
TELAS DE MALHA FINA, GROSSA, DE ALAMBRADO E MOUROES</t>
        </r>
      </text>
    </comment>
    <comment ref="AW224" authorId="0" shapeId="0" xr:uid="{D74C2FC8-B5B8-4A8C-9850-21AED983791F}">
      <text>
        <r>
          <rPr>
            <sz val="10"/>
            <color indexed="81"/>
            <rFont val="Lucida Console"/>
            <family val="3"/>
          </rPr>
          <t>Tempo de Estoque (Meses)_x000D_
_x000D_
320,0</t>
        </r>
      </text>
    </comment>
    <comment ref="A225" authorId="0" shapeId="0" xr:uid="{945933ED-AE9A-4CBC-94EE-0D790D193BAA}">
      <text>
        <r>
          <rPr>
            <sz val="10"/>
            <color indexed="81"/>
            <rFont val="Lucida Console"/>
            <family val="3"/>
          </rPr>
          <t>_x000D_
27137</t>
        </r>
      </text>
    </comment>
    <comment ref="B225" authorId="0" shapeId="0" xr:uid="{12678F1E-CD6B-483E-A5E4-F92218617B58}">
      <text>
        <r>
          <rPr>
            <sz val="10"/>
            <color indexed="81"/>
            <rFont val="Lucida Console"/>
            <family val="3"/>
          </rPr>
          <t>DESCRIÇÃO DETALHADA_x000D_
PAPEL LAMINADO - 50 X 60 CM - VERDE</t>
        </r>
      </text>
    </comment>
    <comment ref="G225" authorId="0" shapeId="0" xr:uid="{BA0907F4-9F21-42BD-8722-30FAF1C8F5FE}">
      <text>
        <r>
          <rPr>
            <sz val="10"/>
            <color indexed="81"/>
            <rFont val="Lucida Console"/>
            <family val="3"/>
          </rPr>
          <t>_x000D_
Últ estimativa : 10.000_x000D_
Enviada em     : 19.12.2019_x000D_
Ata - Venc     : 143/21 - 20.05.2022</t>
        </r>
      </text>
    </comment>
    <comment ref="O225" authorId="0" shapeId="0" xr:uid="{F281BED1-FD0C-4DD1-908D-66BB7C94668C}">
      <text>
        <r>
          <rPr>
            <sz val="10"/>
            <color indexed="81"/>
            <rFont val="Lucida Console"/>
            <family val="3"/>
          </rPr>
          <t>_x000D_
Pertencia a ATA nº 143/21_x000D_
Estimativa de Renovação enviada em 19.12.2019 - Qtd 10.000_x000D_
PE  61/21 lote _x000D_
30.04.21 = Finalizado. Ata 143/20</t>
        </r>
      </text>
    </comment>
    <comment ref="W225" authorId="0" shapeId="0" xr:uid="{F5F29C8F-27AD-43AD-A50C-961DD2D76D3D}">
      <text>
        <r>
          <rPr>
            <sz val="10"/>
            <color indexed="81"/>
            <rFont val="Lucida Console"/>
            <family val="3"/>
          </rPr>
          <t>_x000D_
Pedagógico</t>
        </r>
      </text>
    </comment>
    <comment ref="X225" authorId="0" shapeId="0" xr:uid="{7931ABBA-8A72-46EE-BC22-3B7A09AD395C}">
      <text>
        <r>
          <rPr>
            <sz val="10"/>
            <color indexed="81"/>
            <rFont val="Lucida Console"/>
            <family val="3"/>
          </rPr>
          <t>_x000D_
MAQ. E EQUIP. P/ IND. GRAFICA COMP. ACESS. E PAPEI</t>
        </r>
      </text>
    </comment>
    <comment ref="Y225" authorId="0" shapeId="0" xr:uid="{8147BF8B-3D96-4CDB-BFB2-9B7B8DB3A17C}">
      <text>
        <r>
          <rPr>
            <sz val="10"/>
            <color indexed="81"/>
            <rFont val="Lucida Console"/>
            <family val="3"/>
          </rPr>
          <t>_x000D_
PAPEIS P/ EMBALAGEM E DECORATIVOS</t>
        </r>
      </text>
    </comment>
    <comment ref="AW225" authorId="0" shapeId="0" xr:uid="{D8D79D70-80E2-4DD0-AA13-3A0C35783C09}">
      <text>
        <r>
          <rPr>
            <sz val="10"/>
            <color indexed="81"/>
            <rFont val="Lucida Console"/>
            <family val="3"/>
          </rPr>
          <t>Tempo de Estoque (Meses)_x000D_
_x000D_
8.585,0</t>
        </r>
      </text>
    </comment>
    <comment ref="A226" authorId="0" shapeId="0" xr:uid="{19C838DA-F424-4334-AD39-B519A260FC77}">
      <text>
        <r>
          <rPr>
            <sz val="10"/>
            <color indexed="81"/>
            <rFont val="Lucida Console"/>
            <family val="3"/>
          </rPr>
          <t>_x000D_
27138</t>
        </r>
      </text>
    </comment>
    <comment ref="B226" authorId="0" shapeId="0" xr:uid="{EDCF0DD7-6EDB-4481-897B-5EA96B1BAEEA}">
      <text>
        <r>
          <rPr>
            <sz val="10"/>
            <color indexed="81"/>
            <rFont val="Lucida Console"/>
            <family val="3"/>
          </rPr>
          <t>DESCRIÇÃO DETALHADA_x000D_
PAPEL LAMINADO - 50 X 60 CM - AZUL</t>
        </r>
      </text>
    </comment>
    <comment ref="G226" authorId="0" shapeId="0" xr:uid="{941A7173-CD14-414A-980B-D84DFD6B8BB8}">
      <text>
        <r>
          <rPr>
            <sz val="10"/>
            <color indexed="81"/>
            <rFont val="Lucida Console"/>
            <family val="3"/>
          </rPr>
          <t>_x000D_
Últ estimativa : 10.000_x000D_
Enviada em     : 19.12.2019_x000D_
Ata - Venc     : 143/21 - 20.05.2022</t>
        </r>
      </text>
    </comment>
    <comment ref="O226" authorId="0" shapeId="0" xr:uid="{8EC794C6-726C-4BA7-87AD-E3439CAC6C2D}">
      <text>
        <r>
          <rPr>
            <sz val="10"/>
            <color indexed="81"/>
            <rFont val="Lucida Console"/>
            <family val="3"/>
          </rPr>
          <t>_x000D_
Pertencia a ATA nº 143/21_x000D_
Estimativa de Renovação enviada em 19.12.2019 - Qtd 10.000_x000D_
PE  61/21 lote _x000D_
30.04.21 = Finalizado. Ata 143/20</t>
        </r>
      </text>
    </comment>
    <comment ref="W226" authorId="0" shapeId="0" xr:uid="{84848F07-8847-4949-896B-84520D6A8501}">
      <text>
        <r>
          <rPr>
            <sz val="10"/>
            <color indexed="81"/>
            <rFont val="Lucida Console"/>
            <family val="3"/>
          </rPr>
          <t>_x000D_
Pedagógico</t>
        </r>
      </text>
    </comment>
    <comment ref="X226" authorId="0" shapeId="0" xr:uid="{C40A5D86-4ABC-4213-A255-B59CD5886D24}">
      <text>
        <r>
          <rPr>
            <sz val="10"/>
            <color indexed="81"/>
            <rFont val="Lucida Console"/>
            <family val="3"/>
          </rPr>
          <t>_x000D_
MAQ. E EQUIP. P/ IND. GRAFICA COMP. ACESS. E PAPEI</t>
        </r>
      </text>
    </comment>
    <comment ref="Y226" authorId="0" shapeId="0" xr:uid="{6966FCC4-1A87-4E2B-A555-EDC058D1418E}">
      <text>
        <r>
          <rPr>
            <sz val="10"/>
            <color indexed="81"/>
            <rFont val="Lucida Console"/>
            <family val="3"/>
          </rPr>
          <t>_x000D_
PAPEIS P/ EMBALAGEM E DECORATIVOS</t>
        </r>
      </text>
    </comment>
    <comment ref="AW226" authorId="0" shapeId="0" xr:uid="{A09554C5-D4B7-42C8-8DB9-A72E7F3F6366}">
      <text>
        <r>
          <rPr>
            <sz val="10"/>
            <color indexed="81"/>
            <rFont val="Lucida Console"/>
            <family val="3"/>
          </rPr>
          <t>Tempo de Estoque (Meses)_x000D_
_x000D_
7.416,0</t>
        </r>
      </text>
    </comment>
    <comment ref="A227" authorId="0" shapeId="0" xr:uid="{15419765-4BB3-4A78-9235-71E39AAA95E0}">
      <text>
        <r>
          <rPr>
            <sz val="10"/>
            <color indexed="81"/>
            <rFont val="Lucida Console"/>
            <family val="3"/>
          </rPr>
          <t>_x000D_
27139</t>
        </r>
      </text>
    </comment>
    <comment ref="B227" authorId="0" shapeId="0" xr:uid="{91938279-67AF-4304-A330-1F8F6C0CFE8A}">
      <text>
        <r>
          <rPr>
            <sz val="10"/>
            <color indexed="81"/>
            <rFont val="Lucida Console"/>
            <family val="3"/>
          </rPr>
          <t>DESCRIÇÃO DETALHADA_x000D_
PAPEL LAMINADO - 50 X 60 CM - VERMELHO (VARIACAO +/- 05 CM)</t>
        </r>
      </text>
    </comment>
    <comment ref="G227" authorId="0" shapeId="0" xr:uid="{7E1775B2-EA1E-4D85-9FFF-B7C9205E1A38}">
      <text>
        <r>
          <rPr>
            <sz val="10"/>
            <color indexed="81"/>
            <rFont val="Lucida Console"/>
            <family val="3"/>
          </rPr>
          <t>_x000D_
Últ estimativa : 10.000_x000D_
Enviada em     : 19.12.2019_x000D_
Ata - Venc     : 143/21 - 20.05.2022</t>
        </r>
      </text>
    </comment>
    <comment ref="O227" authorId="0" shapeId="0" xr:uid="{08511A48-E97A-47EC-B77C-A742A8C3F7EE}">
      <text>
        <r>
          <rPr>
            <sz val="10"/>
            <color indexed="81"/>
            <rFont val="Lucida Console"/>
            <family val="3"/>
          </rPr>
          <t>_x000D_
Pertencia a ATA nº 143/21_x000D_
Estimativa de Renovação enviada em 19.12.2019 - Qtd 10.000_x000D_
PE  61/21 lote _x000D_
30.04.21 = Finalizado. Ata 143/20</t>
        </r>
      </text>
    </comment>
    <comment ref="W227" authorId="0" shapeId="0" xr:uid="{52DE4BD9-8B95-422D-9538-B5BBE95CB48D}">
      <text>
        <r>
          <rPr>
            <sz val="10"/>
            <color indexed="81"/>
            <rFont val="Lucida Console"/>
            <family val="3"/>
          </rPr>
          <t>_x000D_
Pedagógico</t>
        </r>
      </text>
    </comment>
    <comment ref="X227" authorId="0" shapeId="0" xr:uid="{70B1EED9-C525-47F7-961B-652AD5A2A710}">
      <text>
        <r>
          <rPr>
            <sz val="10"/>
            <color indexed="81"/>
            <rFont val="Lucida Console"/>
            <family val="3"/>
          </rPr>
          <t>_x000D_
MAQ. E EQUIP. P/ IND. GRAFICA COMP. ACESS. E PAPEI</t>
        </r>
      </text>
    </comment>
    <comment ref="Y227" authorId="0" shapeId="0" xr:uid="{1737210C-8C21-4596-97A6-56E6F17A74F9}">
      <text>
        <r>
          <rPr>
            <sz val="10"/>
            <color indexed="81"/>
            <rFont val="Lucida Console"/>
            <family val="3"/>
          </rPr>
          <t>_x000D_
PAPEIS P/ EMBALAGEM E DECORATIVOS</t>
        </r>
      </text>
    </comment>
    <comment ref="AW227" authorId="0" shapeId="0" xr:uid="{76C1DD65-4D9E-4D9B-BE48-E51A4F731BBC}">
      <text>
        <r>
          <rPr>
            <sz val="10"/>
            <color indexed="81"/>
            <rFont val="Lucida Console"/>
            <family val="3"/>
          </rPr>
          <t>Tempo de Estoque (Meses)_x000D_
_x000D_
7.253,0</t>
        </r>
      </text>
    </comment>
    <comment ref="A228" authorId="0" shapeId="0" xr:uid="{6077441E-3322-4510-8B96-DFFD27879A55}">
      <text>
        <r>
          <rPr>
            <sz val="10"/>
            <color indexed="81"/>
            <rFont val="Lucida Console"/>
            <family val="3"/>
          </rPr>
          <t>_x000D_
27140</t>
        </r>
      </text>
    </comment>
    <comment ref="B228" authorId="0" shapeId="0" xr:uid="{0FBA5D9A-1CB0-4F71-9576-0EDF62D3C0BC}">
      <text>
        <r>
          <rPr>
            <sz val="10"/>
            <color indexed="81"/>
            <rFont val="Lucida Console"/>
            <family val="3"/>
          </rPr>
          <t>DESCRIÇÃO DETALHADA_x000D_
PAPEL LAMINADO - 50 X 60 CM - PRATA</t>
        </r>
      </text>
    </comment>
    <comment ref="G228" authorId="0" shapeId="0" xr:uid="{0465412D-6D58-4B26-BF1B-901B6E6C89E1}">
      <text>
        <r>
          <rPr>
            <sz val="10"/>
            <color indexed="81"/>
            <rFont val="Lucida Console"/>
            <family val="3"/>
          </rPr>
          <t>_x000D_
Últ estimativa : 10.000_x000D_
Enviada em     : 19.12.2019_x000D_
Ata - Venc     : 143/21 - 20.05.2022</t>
        </r>
      </text>
    </comment>
    <comment ref="O228" authorId="0" shapeId="0" xr:uid="{4C1FCD9F-AF6B-4499-918E-2186CD292C6C}">
      <text>
        <r>
          <rPr>
            <sz val="10"/>
            <color indexed="81"/>
            <rFont val="Lucida Console"/>
            <family val="3"/>
          </rPr>
          <t>_x000D_
Pertencia a ATA nº 143/21_x000D_
Estimativa de Renovação enviada em 19.12.2019 - Qtd 10.000_x000D_
PE  61/21 lote _x000D_
30.04.21 = Finalizado. Ata 143/20</t>
        </r>
      </text>
    </comment>
    <comment ref="W228" authorId="0" shapeId="0" xr:uid="{F97D64BA-85BB-4948-907D-22935F3365F3}">
      <text>
        <r>
          <rPr>
            <sz val="10"/>
            <color indexed="81"/>
            <rFont val="Lucida Console"/>
            <family val="3"/>
          </rPr>
          <t>_x000D_
Pedagógico</t>
        </r>
      </text>
    </comment>
    <comment ref="X228" authorId="0" shapeId="0" xr:uid="{851BD009-A6D3-436E-A102-3A3796AAE9CB}">
      <text>
        <r>
          <rPr>
            <sz val="10"/>
            <color indexed="81"/>
            <rFont val="Lucida Console"/>
            <family val="3"/>
          </rPr>
          <t>_x000D_
MAQ. E EQUIP. P/ IND. GRAFICA COMP. ACESS. E PAPEI</t>
        </r>
      </text>
    </comment>
    <comment ref="Y228" authorId="0" shapeId="0" xr:uid="{0FB8B434-2220-43E3-99BF-EB5718E48A4B}">
      <text>
        <r>
          <rPr>
            <sz val="10"/>
            <color indexed="81"/>
            <rFont val="Lucida Console"/>
            <family val="3"/>
          </rPr>
          <t>_x000D_
PAPEIS P/ EMBALAGEM E DECORATIVOS</t>
        </r>
      </text>
    </comment>
    <comment ref="AW228" authorId="0" shapeId="0" xr:uid="{D0E6BC26-036F-407E-BF46-3B706E89043C}">
      <text>
        <r>
          <rPr>
            <sz val="10"/>
            <color indexed="81"/>
            <rFont val="Lucida Console"/>
            <family val="3"/>
          </rPr>
          <t>Tempo de Estoque (Meses)_x000D_
_x000D_
3.434,0</t>
        </r>
      </text>
    </comment>
    <comment ref="A229" authorId="0" shapeId="0" xr:uid="{78AE776A-35C2-4CC9-BD7C-2A64F2B9DF11}">
      <text>
        <r>
          <rPr>
            <sz val="10"/>
            <color indexed="81"/>
            <rFont val="Lucida Console"/>
            <family val="3"/>
          </rPr>
          <t>_x000D_
27287</t>
        </r>
      </text>
    </comment>
    <comment ref="B229" authorId="0" shapeId="0" xr:uid="{7ECFC70A-546D-44D3-B1AB-64D535FFAE4F}">
      <text>
        <r>
          <rPr>
            <sz val="10"/>
            <color indexed="81"/>
            <rFont val="Lucida Console"/>
            <family val="3"/>
          </rPr>
          <t>DESCRIÇÃO DETALHADA_x000D_
FERRO CHATO 1 X 1/ 8" BARRA C/ 06 METROS</t>
        </r>
      </text>
    </comment>
    <comment ref="G229" authorId="0" shapeId="0" xr:uid="{814100EB-980B-4F0C-B783-A321AFF15334}">
      <text>
        <r>
          <rPr>
            <sz val="10"/>
            <color indexed="81"/>
            <rFont val="Lucida Console"/>
            <family val="3"/>
          </rPr>
          <t>_x000D_
Últ estimativa : 0_x000D_
Enviada em     : 12.05.2020_x000D_
Ata - Venc     : 198/19 - 15.08.2020</t>
        </r>
      </text>
    </comment>
    <comment ref="O229" authorId="0" shapeId="0" xr:uid="{D05CDDB2-2E74-4209-8259-8DCE254F51CF}">
      <text>
        <r>
          <rPr>
            <sz val="10"/>
            <color indexed="81"/>
            <rFont val="Lucida Console"/>
            <family val="3"/>
          </rPr>
          <t>_x000D_
Pertencia a ATA nº 198/19_x000D_
Estimativa de Renovação enviada em 12.05.2020 - Qtd _x000D_
PE  46/19 lote 3_x000D_
03.09.19 = Processo conferido, finalizado.</t>
        </r>
      </text>
    </comment>
    <comment ref="W229" authorId="0" shapeId="0" xr:uid="{D10D08A2-F5E0-4E83-AF49-E483C85069F0}">
      <text>
        <r>
          <rPr>
            <sz val="10"/>
            <color indexed="81"/>
            <rFont val="Lucida Console"/>
            <family val="3"/>
          </rPr>
          <t>_x000D_
DM-Construção</t>
        </r>
      </text>
    </comment>
    <comment ref="X229" authorId="0" shapeId="0" xr:uid="{AF2168A9-6F65-4D3B-9E57-F74C774BF95E}">
      <text>
        <r>
          <rPr>
            <sz val="10"/>
            <color indexed="81"/>
            <rFont val="Lucida Console"/>
            <family val="3"/>
          </rPr>
          <t>_x000D_
MAT.E EQUIP. P/ CONSTR.CIVIL E CONSERV. DE VIAS PUBL.</t>
        </r>
      </text>
    </comment>
    <comment ref="Y229" authorId="0" shapeId="0" xr:uid="{78A11A91-4522-402C-B543-7486DC747385}">
      <text>
        <r>
          <rPr>
            <sz val="10"/>
            <color indexed="81"/>
            <rFont val="Lucida Console"/>
            <family val="3"/>
          </rPr>
          <t>_x000D_
FERRAGENS E AFINS</t>
        </r>
      </text>
    </comment>
    <comment ref="AW229" authorId="0" shapeId="0" xr:uid="{1F1FE618-6BB8-4D7C-8125-2B50A9E799BC}">
      <text>
        <r>
          <rPr>
            <sz val="10"/>
            <color indexed="81"/>
            <rFont val="Lucida Console"/>
            <family val="3"/>
          </rPr>
          <t>Tempo de Estoque (Meses)_x000D_
_x000D_
1.114,0</t>
        </r>
      </text>
    </comment>
    <comment ref="A230" authorId="0" shapeId="0" xr:uid="{8F9CA4D2-E517-4AAC-B196-D502EA1962B1}">
      <text>
        <r>
          <rPr>
            <sz val="10"/>
            <color indexed="81"/>
            <rFont val="Lucida Console"/>
            <family val="3"/>
          </rPr>
          <t>_x000D_
27353</t>
        </r>
      </text>
    </comment>
    <comment ref="B230" authorId="0" shapeId="0" xr:uid="{1132A25D-7963-47F9-8407-EF189FB7D1A4}">
      <text>
        <r>
          <rPr>
            <sz val="10"/>
            <color indexed="81"/>
            <rFont val="Lucida Console"/>
            <family val="3"/>
          </rPr>
          <t>DESCRIÇÃO DETALHADA_x000D_
GESSO ESTUQUE, EMBALAGEM C/ 01 KG</t>
        </r>
      </text>
    </comment>
    <comment ref="G230" authorId="0" shapeId="0" xr:uid="{BCDF98AD-66D4-47C2-8458-3E85C44C3D3C}">
      <text>
        <r>
          <rPr>
            <sz val="10"/>
            <color indexed="81"/>
            <rFont val="Lucida Console"/>
            <family val="3"/>
          </rPr>
          <t>_x000D_
Últ estimativa : 500_x000D_
Enviada em     : 22.04.2021_x000D_
Ata - Venc     : 174/20 - 16.08.2021</t>
        </r>
      </text>
    </comment>
    <comment ref="O230" authorId="0" shapeId="0" xr:uid="{8B330ECA-502A-44CD-95E4-A83E97725A08}">
      <text>
        <r>
          <rPr>
            <sz val="10"/>
            <color indexed="81"/>
            <rFont val="Lucida Console"/>
            <family val="3"/>
          </rPr>
          <t>_x000D_
Pertencia a ATA nº 174/20_x000D_
Estimativa de Renovação enviada em 22.04.2021 - Qtd 500_x000D_
PE  99/20 lote 3_x000D_
03.08.20 = Finalizado</t>
        </r>
      </text>
    </comment>
    <comment ref="W230" authorId="0" shapeId="0" xr:uid="{837B6754-4A6B-40B9-AFA0-6CAE53BA13FE}">
      <text>
        <r>
          <rPr>
            <sz val="10"/>
            <color indexed="81"/>
            <rFont val="Lucida Console"/>
            <family val="3"/>
          </rPr>
          <t>_x000D_
DM-Construção</t>
        </r>
      </text>
    </comment>
    <comment ref="X230" authorId="0" shapeId="0" xr:uid="{0C5C3DC4-C1EC-44B0-B8FE-29AD3E7F15EF}">
      <text>
        <r>
          <rPr>
            <sz val="10"/>
            <color indexed="81"/>
            <rFont val="Lucida Console"/>
            <family val="3"/>
          </rPr>
          <t>_x000D_
MAT.E EQUIP. P/ CONSTR.CIVIL E CONSERV. DE VIAS PUBL.</t>
        </r>
      </text>
    </comment>
    <comment ref="Y230" authorId="0" shapeId="0" xr:uid="{AB4AEC2F-9364-4BC5-84E7-8201AC015C51}">
      <text>
        <r>
          <rPr>
            <sz val="10"/>
            <color indexed="81"/>
            <rFont val="Lucida Console"/>
            <family val="3"/>
          </rPr>
          <t>_x000D_
CIMENTO, CAL E GESSO</t>
        </r>
      </text>
    </comment>
    <comment ref="AW230" authorId="0" shapeId="0" xr:uid="{CC965F2B-705C-48E7-AA0C-F700CB2032BA}">
      <text>
        <r>
          <rPr>
            <sz val="10"/>
            <color indexed="81"/>
            <rFont val="Lucida Console"/>
            <family val="3"/>
          </rPr>
          <t>Tempo de Estoque (Meses)_x000D_
_x000D_
0,0</t>
        </r>
      </text>
    </comment>
    <comment ref="A231" authorId="0" shapeId="0" xr:uid="{95669168-36D9-45ED-8F96-769E563C0BBE}">
      <text>
        <r>
          <rPr>
            <sz val="10"/>
            <color indexed="81"/>
            <rFont val="Lucida Console"/>
            <family val="3"/>
          </rPr>
          <t>_x000D_
27760</t>
        </r>
      </text>
    </comment>
    <comment ref="B231" authorId="0" shapeId="0" xr:uid="{FFAC2DBC-24EF-4360-9D95-79EF9651BDF6}">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231" authorId="0" shapeId="0" xr:uid="{E33B184C-8B4B-4D61-8960-C7980FC5D903}">
      <text>
        <r>
          <rPr>
            <sz val="10"/>
            <color indexed="81"/>
            <rFont val="Lucida Console"/>
            <family val="3"/>
          </rPr>
          <t>_x000D_
Últ estimativa : 50_x000D_
Enviada em     : 17.12.2020_x000D_
Ata - Venc     : 161/21 - 06.07.2022</t>
        </r>
      </text>
    </comment>
    <comment ref="O231" authorId="0" shapeId="0" xr:uid="{D705CC56-B813-4BE0-84B6-884FF8EC70F5}">
      <text>
        <r>
          <rPr>
            <sz val="10"/>
            <color indexed="81"/>
            <rFont val="Lucida Console"/>
            <family val="3"/>
          </rPr>
          <t>_x000D_
Pertencia a ATA nº 161/21_x000D_
Estimativa de Renovação enviada em 17.12.2020 - Qtd 50_x000D_
PE  88/21 lote _x000D_
01.06.21 = Processo finalizado. Ata 161/21</t>
        </r>
      </text>
    </comment>
    <comment ref="W231" authorId="0" shapeId="0" xr:uid="{3BA5D401-5A20-4757-9782-CD6B0D2AA14B}">
      <text>
        <r>
          <rPr>
            <sz val="10"/>
            <color indexed="81"/>
            <rFont val="Lucida Console"/>
            <family val="3"/>
          </rPr>
          <t>_x000D_
DM-Hidráulica</t>
        </r>
      </text>
    </comment>
    <comment ref="X231" authorId="0" shapeId="0" xr:uid="{CFF83943-F765-45E0-AB0D-26F58624421C}">
      <text>
        <r>
          <rPr>
            <sz val="10"/>
            <color indexed="81"/>
            <rFont val="Lucida Console"/>
            <family val="3"/>
          </rPr>
          <t>_x000D_
MATERIAL HIDRAULICO, CANOS, TUBOS, MANGUEIRAS, CONEXOES E ACESS.</t>
        </r>
      </text>
    </comment>
    <comment ref="Y231" authorId="0" shapeId="0" xr:uid="{A98FA76D-4903-4446-B98D-0A63B0679442}">
      <text>
        <r>
          <rPr>
            <sz val="10"/>
            <color indexed="81"/>
            <rFont val="Lucida Console"/>
            <family val="3"/>
          </rPr>
          <t>_x000D_
REGISTROS VALVULAS E BOIAS</t>
        </r>
      </text>
    </comment>
    <comment ref="AW231" authorId="0" shapeId="0" xr:uid="{38BACDA5-F39C-4030-835B-0B44335D9DA5}">
      <text>
        <r>
          <rPr>
            <sz val="10"/>
            <color indexed="81"/>
            <rFont val="Lucida Console"/>
            <family val="3"/>
          </rPr>
          <t>Tempo de Estoque (Meses)_x000D_
_x000D_
48,0</t>
        </r>
      </text>
    </comment>
    <comment ref="A232" authorId="0" shapeId="0" xr:uid="{48947687-DA28-4A7B-83F7-1FFA179F756E}">
      <text>
        <r>
          <rPr>
            <sz val="10"/>
            <color indexed="81"/>
            <rFont val="Lucida Console"/>
            <family val="3"/>
          </rPr>
          <t>_x000D_
27761</t>
        </r>
      </text>
    </comment>
    <comment ref="B232" authorId="0" shapeId="0" xr:uid="{9B36C583-328E-458D-9CC4-B4DD201F614A}">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232" authorId="0" shapeId="0" xr:uid="{76C9F5BF-8EA3-4FFF-8FAD-0754922D094F}">
      <text>
        <r>
          <rPr>
            <sz val="10"/>
            <color indexed="81"/>
            <rFont val="Lucida Console"/>
            <family val="3"/>
          </rPr>
          <t>_x000D_
DM-Hidráulica</t>
        </r>
      </text>
    </comment>
    <comment ref="X232" authorId="0" shapeId="0" xr:uid="{53D79A58-C818-4351-83E6-79C533C339B8}">
      <text>
        <r>
          <rPr>
            <sz val="10"/>
            <color indexed="81"/>
            <rFont val="Lucida Console"/>
            <family val="3"/>
          </rPr>
          <t>_x000D_
MATERIAL HIDRAULICO, CANOS, TUBOS, MANGUEIRAS, CONEXOES E ACESS.</t>
        </r>
      </text>
    </comment>
    <comment ref="Y232" authorId="0" shapeId="0" xr:uid="{19181334-72C3-4D13-940F-C8BEC14F18E0}">
      <text>
        <r>
          <rPr>
            <sz val="10"/>
            <color indexed="81"/>
            <rFont val="Lucida Console"/>
            <family val="3"/>
          </rPr>
          <t>_x000D_
CANOS E TUBOS PLASTICOS</t>
        </r>
      </text>
    </comment>
    <comment ref="AW232" authorId="0" shapeId="0" xr:uid="{D38F11E4-09CC-4921-A9CF-9DF9E7C4101C}">
      <text>
        <r>
          <rPr>
            <sz val="10"/>
            <color indexed="81"/>
            <rFont val="Lucida Console"/>
            <family val="3"/>
          </rPr>
          <t>Tempo de Estoque (Meses)_x000D_
_x000D_
52,0</t>
        </r>
      </text>
    </comment>
    <comment ref="A233" authorId="0" shapeId="0" xr:uid="{7FF39332-8C48-447B-8085-1FDCD696E0C8}">
      <text>
        <r>
          <rPr>
            <sz val="10"/>
            <color indexed="81"/>
            <rFont val="Lucida Console"/>
            <family val="3"/>
          </rPr>
          <t>_x000D_
27764</t>
        </r>
      </text>
    </comment>
    <comment ref="B233" authorId="0" shapeId="0" xr:uid="{12A792FB-0609-4900-85E1-7EDB6587B8E0}">
      <text>
        <r>
          <rPr>
            <sz val="10"/>
            <color indexed="81"/>
            <rFont val="Lucida Console"/>
            <family val="3"/>
          </rPr>
          <t>DESCRIÇÃO DETALHADA_x000D_
TUBO DE POLIETILENO DE 1" - (PONTA VERMELHA)</t>
        </r>
      </text>
    </comment>
    <comment ref="W233" authorId="0" shapeId="0" xr:uid="{507F94E1-C889-4E2A-9C12-425491A08060}">
      <text>
        <r>
          <rPr>
            <sz val="10"/>
            <color indexed="81"/>
            <rFont val="Lucida Console"/>
            <family val="3"/>
          </rPr>
          <t>_x000D_
DM-Hidráulica</t>
        </r>
      </text>
    </comment>
    <comment ref="X233" authorId="0" shapeId="0" xr:uid="{FC074AD6-90B1-4F8A-9544-B6C54D1147DA}">
      <text>
        <r>
          <rPr>
            <sz val="10"/>
            <color indexed="81"/>
            <rFont val="Lucida Console"/>
            <family val="3"/>
          </rPr>
          <t>_x000D_
MATERIAL HIDRAULICO, CANOS, TUBOS, MANGUEIRAS, CONEXOES E ACESS.</t>
        </r>
      </text>
    </comment>
    <comment ref="Y233" authorId="0" shapeId="0" xr:uid="{78B8E4BE-70B5-499E-B4AA-6065F3CABF92}">
      <text>
        <r>
          <rPr>
            <sz val="10"/>
            <color indexed="81"/>
            <rFont val="Lucida Console"/>
            <family val="3"/>
          </rPr>
          <t>_x000D_
CANOS E TUBOS PLASTICOS</t>
        </r>
      </text>
    </comment>
    <comment ref="AW233" authorId="0" shapeId="0" xr:uid="{8735752A-AD13-4D31-800B-FD10AA302E29}">
      <text>
        <r>
          <rPr>
            <sz val="10"/>
            <color indexed="81"/>
            <rFont val="Lucida Console"/>
            <family val="3"/>
          </rPr>
          <t>Tempo de Estoque (Meses)_x000D_
_x000D_
560,0</t>
        </r>
      </text>
    </comment>
    <comment ref="A234" authorId="0" shapeId="0" xr:uid="{F8CDA0FC-D6E4-4EC6-956B-9128B0F45487}">
      <text>
        <r>
          <rPr>
            <sz val="10"/>
            <color indexed="81"/>
            <rFont val="Lucida Console"/>
            <family val="3"/>
          </rPr>
          <t>_x000D_
28093</t>
        </r>
      </text>
    </comment>
    <comment ref="B234" authorId="0" shapeId="0" xr:uid="{29750DA6-FA93-4087-97A4-EAD0BA5C7C53}">
      <text>
        <r>
          <rPr>
            <sz val="10"/>
            <color indexed="81"/>
            <rFont val="Lucida Console"/>
            <family val="3"/>
          </rPr>
          <t>DESCRIÇÃO DETALHADA_x000D_
TRAVA DE SEGURANCA, CHAVE TETRA, P/ PORTAS</t>
        </r>
      </text>
    </comment>
    <comment ref="G234" authorId="0" shapeId="0" xr:uid="{77A6F39C-2ACA-4E24-90DF-E192FD88DAFA}">
      <text>
        <r>
          <rPr>
            <sz val="10"/>
            <color indexed="81"/>
            <rFont val="Lucida Console"/>
            <family val="3"/>
          </rPr>
          <t>_x000D_
Últ estimativa : 100_x000D_
Enviada em     : 12.05.2020_x000D_
Ata - Venc     : 206/20 - 16.09.2021</t>
        </r>
      </text>
    </comment>
    <comment ref="O234" authorId="0" shapeId="0" xr:uid="{E6050428-E4EA-4D2E-A4FA-D340D29440C7}">
      <text>
        <r>
          <rPr>
            <sz val="10"/>
            <color indexed="81"/>
            <rFont val="Lucida Console"/>
            <family val="3"/>
          </rPr>
          <t>_x000D_
Pertencia a ATA nº 206/20_x000D_
Estimativa de Renovação enviada em 12.05.2020 - Qtd 100_x000D_
PP  95/19 lote 9_x000D_
29.08.18 = Finalizado</t>
        </r>
      </text>
    </comment>
    <comment ref="W234" authorId="0" shapeId="0" xr:uid="{CD44EAB0-C99B-4056-B9BB-8A7A4E58AED7}">
      <text>
        <r>
          <rPr>
            <sz val="10"/>
            <color indexed="81"/>
            <rFont val="Lucida Console"/>
            <family val="3"/>
          </rPr>
          <t>_x000D_
DM-Marcenaria</t>
        </r>
      </text>
    </comment>
    <comment ref="X234" authorId="0" shapeId="0" xr:uid="{E4763A65-181A-4727-8A99-F751F86583E8}">
      <text>
        <r>
          <rPr>
            <sz val="10"/>
            <color indexed="81"/>
            <rFont val="Lucida Console"/>
            <family val="3"/>
          </rPr>
          <t>_x000D_
MAT.E EQUIP. P/ CONSTR.CIVIL E CONSERV. DE VIAS PUBL.</t>
        </r>
      </text>
    </comment>
    <comment ref="Y234" authorId="0" shapeId="0" xr:uid="{147A9DD0-27CB-4BBB-980D-161FC45CE299}">
      <text>
        <r>
          <rPr>
            <sz val="10"/>
            <color indexed="81"/>
            <rFont val="Lucida Console"/>
            <family val="3"/>
          </rPr>
          <t>_x000D_
MACANETAS, TRINCOS, TRAMELAS E TRANQUETAS</t>
        </r>
      </text>
    </comment>
    <comment ref="AW234" authorId="0" shapeId="0" xr:uid="{54E5B962-4274-48A4-AD2C-8236D9174E99}">
      <text>
        <r>
          <rPr>
            <sz val="10"/>
            <color indexed="81"/>
            <rFont val="Lucida Console"/>
            <family val="3"/>
          </rPr>
          <t>Tempo de Estoque (Meses)_x000D_
_x000D_
178,0</t>
        </r>
      </text>
    </comment>
    <comment ref="A235" authorId="0" shapeId="0" xr:uid="{9C1267EB-7A6E-4B70-B06A-E5E9FDCD9E6D}">
      <text>
        <r>
          <rPr>
            <sz val="10"/>
            <color indexed="81"/>
            <rFont val="Lucida Console"/>
            <family val="3"/>
          </rPr>
          <t>_x000D_
28181</t>
        </r>
      </text>
    </comment>
    <comment ref="B235" authorId="0" shapeId="0" xr:uid="{642BFD5A-B389-47A6-BD8A-8B87795F662A}">
      <text>
        <r>
          <rPr>
            <sz val="10"/>
            <color indexed="81"/>
            <rFont val="Lucida Console"/>
            <family val="3"/>
          </rPr>
          <t>DESCRIÇÃO DETALHADA_x000D_
ADAPTADOR DE PVC RIGIDO MARROM DE 2" SOLDAVEL. A MARCA DEVERA VIR LITOGRAFADA NA PECA.</t>
        </r>
      </text>
    </comment>
    <comment ref="G235" authorId="0" shapeId="0" xr:uid="{1E417036-D2A9-4169-A201-1A287D6B134B}">
      <text>
        <r>
          <rPr>
            <sz val="10"/>
            <color indexed="81"/>
            <rFont val="Lucida Console"/>
            <family val="3"/>
          </rPr>
          <t>_x000D_
Últ estimativa : 20_x000D_
Enviada em     : 24.10.2019_x000D_
Ata - Venc     : 293/20 - 30.11.2021</t>
        </r>
      </text>
    </comment>
    <comment ref="O235" authorId="0" shapeId="0" xr:uid="{A774D97B-22C6-438C-9D4E-39F7A01271DD}">
      <text>
        <r>
          <rPr>
            <sz val="10"/>
            <color indexed="81"/>
            <rFont val="Lucida Console"/>
            <family val="3"/>
          </rPr>
          <t>_x000D_
Pertencia a ATA nº 293/20_x000D_
Estimativa de Renovação enviada em 24.10.2019 - Qtd 20_x000D_
PE  16/20 lote 31_x000D_
18.05.20 = Processo conferido, finalizado.</t>
        </r>
      </text>
    </comment>
    <comment ref="W235" authorId="0" shapeId="0" xr:uid="{89EC37C7-67C7-4EC7-B9B1-48D23EBDEB83}">
      <text>
        <r>
          <rPr>
            <sz val="10"/>
            <color indexed="81"/>
            <rFont val="Lucida Console"/>
            <family val="3"/>
          </rPr>
          <t>_x000D_
DM-Hidráulica</t>
        </r>
      </text>
    </comment>
    <comment ref="X235" authorId="0" shapeId="0" xr:uid="{F93A03EC-66A5-437A-A96C-DED16355C001}">
      <text>
        <r>
          <rPr>
            <sz val="10"/>
            <color indexed="81"/>
            <rFont val="Lucida Console"/>
            <family val="3"/>
          </rPr>
          <t>_x000D_
MATERIAL HIDRAULICO, CANOS, TUBOS, MANGUEIRAS, CONEXOES E ACESS.</t>
        </r>
      </text>
    </comment>
    <comment ref="Y235" authorId="0" shapeId="0" xr:uid="{866AAD9E-ABBD-4BE2-AE7A-DAD807589944}">
      <text>
        <r>
          <rPr>
            <sz val="10"/>
            <color indexed="81"/>
            <rFont val="Lucida Console"/>
            <family val="3"/>
          </rPr>
          <t>_x000D_
ADAP. LUVAS.TES CURVAS COTOVELOS PLUGS FLANGES.....</t>
        </r>
      </text>
    </comment>
    <comment ref="AW235" authorId="0" shapeId="0" xr:uid="{15FD89EB-F161-4C28-830F-9465328AD282}">
      <text>
        <r>
          <rPr>
            <sz val="10"/>
            <color indexed="81"/>
            <rFont val="Lucida Console"/>
            <family val="3"/>
          </rPr>
          <t>Tempo de Estoque (Meses)_x000D_
_x000D_
12,0</t>
        </r>
      </text>
    </comment>
    <comment ref="A236" authorId="0" shapeId="0" xr:uid="{FE558BF8-0C3B-4138-B803-4A9D5FD8B1D1}">
      <text>
        <r>
          <rPr>
            <sz val="10"/>
            <color indexed="81"/>
            <rFont val="Lucida Console"/>
            <family val="3"/>
          </rPr>
          <t>_x000D_
28184</t>
        </r>
      </text>
    </comment>
    <comment ref="B236" authorId="0" shapeId="0" xr:uid="{0829F98F-2469-4EEE-A7A9-9444DE548256}">
      <text>
        <r>
          <rPr>
            <sz val="10"/>
            <color indexed="81"/>
            <rFont val="Lucida Console"/>
            <family val="3"/>
          </rPr>
          <t>DESCRIÇÃO DETALHADA_x000D_
ADAPTADOR EM PVC RIGIDO SOLDAVEL MARROM DE 1". A MARCA DEVERA VIR LITOGRAFADA NA PECA.</t>
        </r>
      </text>
    </comment>
    <comment ref="G236" authorId="0" shapeId="0" xr:uid="{6F109176-5142-45F3-9FAB-2524CFFAAC77}">
      <text>
        <r>
          <rPr>
            <sz val="10"/>
            <color indexed="81"/>
            <rFont val="Lucida Console"/>
            <family val="3"/>
          </rPr>
          <t>_x000D_
Últ estimativa : 150_x000D_
Enviada em     : 24.11.2020_x000D_
Ata - Venc     : 87/20 - 31.03.2021</t>
        </r>
      </text>
    </comment>
    <comment ref="O236" authorId="0" shapeId="0" xr:uid="{C886D713-890A-435B-9125-EE040F59F074}">
      <text>
        <r>
          <rPr>
            <sz val="10"/>
            <color indexed="81"/>
            <rFont val="Lucida Console"/>
            <family val="3"/>
          </rPr>
          <t>_x000D_
Pertencia a ATA nº 87/20_x000D_
Estimativa de Renovação enviada em 24.11.2020 - Qtd 150_x000D_
PE  10/20 lote 8_x000D_
30.04.20 = Processo conferido, finalizado.</t>
        </r>
      </text>
    </comment>
    <comment ref="W236" authorId="0" shapeId="0" xr:uid="{63359345-9049-43EA-85DA-9B98BF1152FF}">
      <text>
        <r>
          <rPr>
            <sz val="10"/>
            <color indexed="81"/>
            <rFont val="Lucida Console"/>
            <family val="3"/>
          </rPr>
          <t>_x000D_
DM-Hidráulica</t>
        </r>
      </text>
    </comment>
    <comment ref="X236" authorId="0" shapeId="0" xr:uid="{9CA547B1-5BA1-4594-B990-AE9F2813F13A}">
      <text>
        <r>
          <rPr>
            <sz val="10"/>
            <color indexed="81"/>
            <rFont val="Lucida Console"/>
            <family val="3"/>
          </rPr>
          <t>_x000D_
MATERIAL HIDRAULICO, CANOS, TUBOS, MANGUEIRAS, CONEXOES E ACESS.</t>
        </r>
      </text>
    </comment>
    <comment ref="Y236" authorId="0" shapeId="0" xr:uid="{9B81D1B9-8990-4167-8B09-A5E5393B52E5}">
      <text>
        <r>
          <rPr>
            <sz val="10"/>
            <color indexed="81"/>
            <rFont val="Lucida Console"/>
            <family val="3"/>
          </rPr>
          <t>_x000D_
ADAP. LUVAS.TES CURVAS COTOVELOS PLUGS FLANGES.....</t>
        </r>
      </text>
    </comment>
    <comment ref="AW236" authorId="0" shapeId="0" xr:uid="{83FCADC8-69BA-4AED-A5CB-7723BDC355B2}">
      <text>
        <r>
          <rPr>
            <sz val="10"/>
            <color indexed="81"/>
            <rFont val="Lucida Console"/>
            <family val="3"/>
          </rPr>
          <t>Tempo de Estoque (Meses)_x000D_
_x000D_
380,0</t>
        </r>
      </text>
    </comment>
    <comment ref="A237" authorId="0" shapeId="0" xr:uid="{9D7B299B-F326-462C-9D9A-18F8A0F54658}">
      <text>
        <r>
          <rPr>
            <sz val="10"/>
            <color indexed="81"/>
            <rFont val="Lucida Console"/>
            <family val="3"/>
          </rPr>
          <t>_x000D_
28306</t>
        </r>
      </text>
    </comment>
    <comment ref="B237" authorId="0" shapeId="0" xr:uid="{4C09ADBE-ADBF-488D-85E8-4EB149D03CA8}">
      <text>
        <r>
          <rPr>
            <sz val="10"/>
            <color indexed="81"/>
            <rFont val="Lucida Console"/>
            <family val="3"/>
          </rPr>
          <t xml:space="preserve">DESCRIÇÃO DETALHADA_x000D_
UNIAO PVC COLA MARROM DE 1.1/2", DE ACORDO COM A NORMA NBR 5648 E A MARCA DEVERA VIR LITOGRAFADA NA PECA </t>
        </r>
      </text>
    </comment>
    <comment ref="G237" authorId="0" shapeId="0" xr:uid="{8EFF0301-42C7-4570-9270-238F66E71A77}">
      <text>
        <r>
          <rPr>
            <sz val="10"/>
            <color indexed="81"/>
            <rFont val="Lucida Console"/>
            <family val="3"/>
          </rPr>
          <t>_x000D_
Últ estimativa : 80_x000D_
Enviada em     : 17.12.2020_x000D_
Ata - Venc     : 101/20 - 27.04.2021</t>
        </r>
      </text>
    </comment>
    <comment ref="O237" authorId="0" shapeId="0" xr:uid="{774B6FE7-EE23-4603-823F-4BE47634E33F}">
      <text>
        <r>
          <rPr>
            <sz val="10"/>
            <color indexed="81"/>
            <rFont val="Lucida Console"/>
            <family val="3"/>
          </rPr>
          <t>_x000D_
Pertencia a ATA nº 101/20_x000D_
Estimativa de Renovação enviada em 17.12.2020 - Qtd 80_x000D_
PE  16/20 lote 32_x000D_
18.05.20 = Processo conferido, finalizado.</t>
        </r>
      </text>
    </comment>
    <comment ref="W237" authorId="0" shapeId="0" xr:uid="{E5AE5C49-B550-486D-A7B3-ECB3DF577EB4}">
      <text>
        <r>
          <rPr>
            <sz val="10"/>
            <color indexed="81"/>
            <rFont val="Lucida Console"/>
            <family val="3"/>
          </rPr>
          <t>_x000D_
DM-Hidráulica</t>
        </r>
      </text>
    </comment>
    <comment ref="X237" authorId="0" shapeId="0" xr:uid="{69344BB5-D695-458A-86DC-369A14813018}">
      <text>
        <r>
          <rPr>
            <sz val="10"/>
            <color indexed="81"/>
            <rFont val="Lucida Console"/>
            <family val="3"/>
          </rPr>
          <t>_x000D_
MATERIAL HIDRAULICO, CANOS, TUBOS, MANGUEIRAS, CONEXOES E ACESS.</t>
        </r>
      </text>
    </comment>
    <comment ref="Y237" authorId="0" shapeId="0" xr:uid="{28CD5C4D-570F-4D21-8DA8-88EEF8CCEB84}">
      <text>
        <r>
          <rPr>
            <sz val="10"/>
            <color indexed="81"/>
            <rFont val="Lucida Console"/>
            <family val="3"/>
          </rPr>
          <t>_x000D_
ADAP. LUVAS.TES CURVAS COTOVELOS PLUGS FLANGES.....</t>
        </r>
      </text>
    </comment>
    <comment ref="AW237" authorId="0" shapeId="0" xr:uid="{447C8CBC-9377-422A-8F5B-215729A96F3C}">
      <text>
        <r>
          <rPr>
            <sz val="10"/>
            <color indexed="81"/>
            <rFont val="Lucida Console"/>
            <family val="3"/>
          </rPr>
          <t>Tempo de Estoque (Meses)_x000D_
_x000D_
133,0</t>
        </r>
      </text>
    </comment>
    <comment ref="A238" authorId="0" shapeId="0" xr:uid="{0622A4D4-2213-4E6D-87FA-179A9AA1E241}">
      <text>
        <r>
          <rPr>
            <sz val="10"/>
            <color indexed="81"/>
            <rFont val="Lucida Console"/>
            <family val="3"/>
          </rPr>
          <t>_x000D_
28307</t>
        </r>
      </text>
    </comment>
    <comment ref="B238" authorId="0" shapeId="0" xr:uid="{C99673A6-C3DA-407A-94D6-505562B679B9}">
      <text>
        <r>
          <rPr>
            <sz val="10"/>
            <color indexed="81"/>
            <rFont val="Lucida Console"/>
            <family val="3"/>
          </rPr>
          <t>DESCRIÇÃO DETALHADA_x000D_
UNIAO PVC COLA MARROM DE 1.1/4", DE ACORDO COM A NORMA NBR 5648 E A MARCA DEVERA VIR LITOGRAFADA NA PECA</t>
        </r>
      </text>
    </comment>
    <comment ref="G238" authorId="0" shapeId="0" xr:uid="{B004500A-8F4B-4B1B-A42E-2FED6D047A7A}">
      <text>
        <r>
          <rPr>
            <sz val="10"/>
            <color indexed="81"/>
            <rFont val="Lucida Console"/>
            <family val="3"/>
          </rPr>
          <t>_x000D_
Últ estimativa : 0_x000D_
Enviada em     : 16.03.2020_x000D_
Ata - Venc     : 191/20 - 07.09.2021</t>
        </r>
      </text>
    </comment>
    <comment ref="O238" authorId="0" shapeId="0" xr:uid="{C45F5F6F-F5B4-44E9-BA36-B03C9E2D5697}">
      <text>
        <r>
          <rPr>
            <sz val="10"/>
            <color indexed="81"/>
            <rFont val="Lucida Console"/>
            <family val="3"/>
          </rPr>
          <t>_x000D_
Pertencia a ATA nº 191/20_x000D_
Estimativa de Renovação enviada em 16.03.2020 - Qtd _x000D_
PP  76/19 lote _x000D_
22.07.19 = Processo conferido e finalizado</t>
        </r>
      </text>
    </comment>
    <comment ref="W238" authorId="0" shapeId="0" xr:uid="{B86AF517-5900-4DA2-94B7-A73FBF309EDC}">
      <text>
        <r>
          <rPr>
            <sz val="10"/>
            <color indexed="81"/>
            <rFont val="Lucida Console"/>
            <family val="3"/>
          </rPr>
          <t>_x000D_
DM-Hidráulica</t>
        </r>
      </text>
    </comment>
    <comment ref="X238" authorId="0" shapeId="0" xr:uid="{775F375E-D502-4FD5-8CFF-CF27F7E45BF5}">
      <text>
        <r>
          <rPr>
            <sz val="10"/>
            <color indexed="81"/>
            <rFont val="Lucida Console"/>
            <family val="3"/>
          </rPr>
          <t>_x000D_
MATERIAL HIDRAULICO, CANOS, TUBOS, MANGUEIRAS, CONEXOES E ACESS.</t>
        </r>
      </text>
    </comment>
    <comment ref="Y238" authorId="0" shapeId="0" xr:uid="{F96FC71F-2A35-442C-907B-0D3F421185BC}">
      <text>
        <r>
          <rPr>
            <sz val="10"/>
            <color indexed="81"/>
            <rFont val="Lucida Console"/>
            <family val="3"/>
          </rPr>
          <t>_x000D_
ADAP. LUVAS.TES CURVAS COTOVELOS PLUGS FLANGES.....</t>
        </r>
      </text>
    </comment>
    <comment ref="AW238" authorId="0" shapeId="0" xr:uid="{FF4698D5-BFB6-4CB9-A2C7-E133DD22F46C}">
      <text>
        <r>
          <rPr>
            <sz val="10"/>
            <color indexed="81"/>
            <rFont val="Lucida Console"/>
            <family val="3"/>
          </rPr>
          <t>Tempo de Estoque (Meses)_x000D_
_x000D_
22,0</t>
        </r>
      </text>
    </comment>
    <comment ref="A239" authorId="0" shapeId="0" xr:uid="{CF19F5FF-82EB-4623-9AF2-52F9893E869F}">
      <text>
        <r>
          <rPr>
            <sz val="10"/>
            <color indexed="81"/>
            <rFont val="Lucida Console"/>
            <family val="3"/>
          </rPr>
          <t>_x000D_
28308</t>
        </r>
      </text>
    </comment>
    <comment ref="B239" authorId="0" shapeId="0" xr:uid="{6739A2A5-D3F3-4AFD-9F38-388248176430}">
      <text>
        <r>
          <rPr>
            <sz val="10"/>
            <color indexed="81"/>
            <rFont val="Lucida Console"/>
            <family val="3"/>
          </rPr>
          <t>DESCRIÇÃO DETALHADA_x000D_
UNIAO PVC COLA MARROM DE 1", DE ACORDO COM A NORMA NBR 5648 E A MARCA DEVERA VIR LITOGRAFADA NA PECA</t>
        </r>
      </text>
    </comment>
    <comment ref="G239" authorId="0" shapeId="0" xr:uid="{ECF1A405-5E36-4E0B-BC29-E78512231016}">
      <text>
        <r>
          <rPr>
            <sz val="10"/>
            <color indexed="81"/>
            <rFont val="Lucida Console"/>
            <family val="3"/>
          </rPr>
          <t>_x000D_
Últ estimativa : 50_x000D_
Enviada em     : 17.12.2020_x000D_
Ata - Venc     : 101/20 - 27.04.2021</t>
        </r>
      </text>
    </comment>
    <comment ref="O239" authorId="0" shapeId="0" xr:uid="{330A685C-0BF3-4067-B2AF-1CBD3313649B}">
      <text>
        <r>
          <rPr>
            <sz val="10"/>
            <color indexed="81"/>
            <rFont val="Lucida Console"/>
            <family val="3"/>
          </rPr>
          <t>_x000D_
Pertencia a ATA nº 101/20_x000D_
Estimativa de Renovação enviada em 17.12.2020 - Qtd 50_x000D_
PE  16/20 lote 33_x000D_
18.05.20 = Processo conferido, finalizado.</t>
        </r>
      </text>
    </comment>
    <comment ref="W239" authorId="0" shapeId="0" xr:uid="{35005C41-C151-4B8C-8055-4D3C3C311E80}">
      <text>
        <r>
          <rPr>
            <sz val="10"/>
            <color indexed="81"/>
            <rFont val="Lucida Console"/>
            <family val="3"/>
          </rPr>
          <t>_x000D_
DM-Hidráulica</t>
        </r>
      </text>
    </comment>
    <comment ref="X239" authorId="0" shapeId="0" xr:uid="{5ACFE868-5E60-4BA3-8C06-970E303CFEF4}">
      <text>
        <r>
          <rPr>
            <sz val="10"/>
            <color indexed="81"/>
            <rFont val="Lucida Console"/>
            <family val="3"/>
          </rPr>
          <t>_x000D_
MATERIAL HIDRAULICO, CANOS, TUBOS, MANGUEIRAS, CONEXOES E ACESS.</t>
        </r>
      </text>
    </comment>
    <comment ref="Y239" authorId="0" shapeId="0" xr:uid="{2D52733E-F979-4F39-9940-8B1DD912CBC4}">
      <text>
        <r>
          <rPr>
            <sz val="10"/>
            <color indexed="81"/>
            <rFont val="Lucida Console"/>
            <family val="3"/>
          </rPr>
          <t>_x000D_
ADAP. LUVAS.TES CURVAS COTOVELOS PLUGS FLANGES.....</t>
        </r>
      </text>
    </comment>
    <comment ref="AW239" authorId="0" shapeId="0" xr:uid="{9BE2CA69-CA40-46C8-9E5D-DDB3D1AB2001}">
      <text>
        <r>
          <rPr>
            <sz val="10"/>
            <color indexed="81"/>
            <rFont val="Lucida Console"/>
            <family val="3"/>
          </rPr>
          <t>Tempo de Estoque (Meses)_x000D_
_x000D_
74,0</t>
        </r>
      </text>
    </comment>
    <comment ref="A240" authorId="0" shapeId="0" xr:uid="{53BDEE7B-9EF5-4204-B108-56B371A710B9}">
      <text>
        <r>
          <rPr>
            <sz val="10"/>
            <color indexed="81"/>
            <rFont val="Lucida Console"/>
            <family val="3"/>
          </rPr>
          <t>_x000D_
28512</t>
        </r>
      </text>
    </comment>
    <comment ref="B240" authorId="0" shapeId="0" xr:uid="{C3960B71-6D74-42ED-8980-BCB635A5654B}">
      <text>
        <r>
          <rPr>
            <sz val="10"/>
            <color indexed="81"/>
            <rFont val="Lucida Console"/>
            <family val="3"/>
          </rPr>
          <t>DESCRIÇÃO DETALHADA_x000D_
TUBO DE POLIETILENO DE 3/4" -  (PONTA VERMELHA)</t>
        </r>
      </text>
    </comment>
    <comment ref="W240" authorId="0" shapeId="0" xr:uid="{0CB18320-4737-4ABD-8B41-D8FB01CDFAAF}">
      <text>
        <r>
          <rPr>
            <sz val="10"/>
            <color indexed="81"/>
            <rFont val="Lucida Console"/>
            <family val="3"/>
          </rPr>
          <t>_x000D_
DM-Hidráulica</t>
        </r>
      </text>
    </comment>
    <comment ref="X240" authorId="0" shapeId="0" xr:uid="{B5890780-93CB-4F1F-9660-F8857AF952CE}">
      <text>
        <r>
          <rPr>
            <sz val="10"/>
            <color indexed="81"/>
            <rFont val="Lucida Console"/>
            <family val="3"/>
          </rPr>
          <t>_x000D_
MATERIAL HIDRAULICO, CANOS, TUBOS, MANGUEIRAS, CONEXOES E ACESS.</t>
        </r>
      </text>
    </comment>
    <comment ref="Y240" authorId="0" shapeId="0" xr:uid="{7A540694-5429-4A3D-B185-66DB1CD3CDAD}">
      <text>
        <r>
          <rPr>
            <sz val="10"/>
            <color indexed="81"/>
            <rFont val="Lucida Console"/>
            <family val="3"/>
          </rPr>
          <t>_x000D_
CANOS E TUBOS PLASTICOS</t>
        </r>
      </text>
    </comment>
    <comment ref="AW240" authorId="0" shapeId="0" xr:uid="{20E9D0FD-45DD-47B3-BC79-F68C5ABE050C}">
      <text>
        <r>
          <rPr>
            <sz val="10"/>
            <color indexed="81"/>
            <rFont val="Lucida Console"/>
            <family val="3"/>
          </rPr>
          <t>Tempo de Estoque (Meses)_x000D_
_x000D_
404,0</t>
        </r>
      </text>
    </comment>
    <comment ref="A241" authorId="0" shapeId="0" xr:uid="{0EE427DD-0B05-4F08-B894-DA5F067A3948}">
      <text>
        <r>
          <rPr>
            <sz val="10"/>
            <color indexed="81"/>
            <rFont val="Lucida Console"/>
            <family val="3"/>
          </rPr>
          <t>_x000D_
29293</t>
        </r>
      </text>
    </comment>
    <comment ref="B241" authorId="0" shapeId="0" xr:uid="{3244046E-7001-40CC-AF23-23B633B4801C}">
      <text>
        <r>
          <rPr>
            <sz val="10"/>
            <color indexed="81"/>
            <rFont val="Lucida Console"/>
            <family val="3"/>
          </rPr>
          <t>DESCRIÇÃO DETALHADA_x000D_
BUCHA DE FIXACAO N° 10 - DE NYLON</t>
        </r>
      </text>
    </comment>
    <comment ref="G241" authorId="0" shapeId="0" xr:uid="{DEA92B7D-E746-48D6-AF0A-F844209C6132}">
      <text>
        <r>
          <rPr>
            <sz val="10"/>
            <color indexed="81"/>
            <rFont val="Lucida Console"/>
            <family val="3"/>
          </rPr>
          <t>_x000D_
Últ estimativa : 0_x000D_
Enviada em     : 23.09.2020_x000D_
Ata - Venc     : 9/20 - 14.01.2021</t>
        </r>
      </text>
    </comment>
    <comment ref="O241" authorId="0" shapeId="0" xr:uid="{06D71F76-DD3C-437F-B6C6-7CF65E28428D}">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241" authorId="0" shapeId="0" xr:uid="{40B8CC34-1AD4-4527-847B-56778F545CEA}">
      <text>
        <r>
          <rPr>
            <sz val="10"/>
            <color indexed="81"/>
            <rFont val="Lucida Console"/>
            <family val="3"/>
          </rPr>
          <t>_x000D_
DM-Construção</t>
        </r>
      </text>
    </comment>
    <comment ref="X241" authorId="0" shapeId="0" xr:uid="{342853D0-1018-4857-8BF0-FDE3262AC11A}">
      <text>
        <r>
          <rPr>
            <sz val="10"/>
            <color indexed="81"/>
            <rFont val="Lucida Console"/>
            <family val="3"/>
          </rPr>
          <t>_x000D_
PARAFUSOS ELEM. VEDACAO UNIAO CONEX . FIXACAO</t>
        </r>
      </text>
    </comment>
    <comment ref="Y241" authorId="0" shapeId="0" xr:uid="{19C94F20-41E3-4B62-90DF-45813AF63DDC}">
      <text>
        <r>
          <rPr>
            <sz val="10"/>
            <color indexed="81"/>
            <rFont val="Lucida Console"/>
            <family val="3"/>
          </rPr>
          <t>_x000D_
BUCHAS CHUMBADORES E GANCHOS</t>
        </r>
      </text>
    </comment>
    <comment ref="AW241" authorId="0" shapeId="0" xr:uid="{C8434336-542E-4073-B90A-A15C4F12FDE3}">
      <text>
        <r>
          <rPr>
            <sz val="10"/>
            <color indexed="81"/>
            <rFont val="Lucida Console"/>
            <family val="3"/>
          </rPr>
          <t>Tempo de Estoque (Meses)_x000D_
_x000D_
5.000,0</t>
        </r>
      </text>
    </comment>
    <comment ref="A242" authorId="0" shapeId="0" xr:uid="{2FB90E29-A24F-41A6-B388-B9437C428AEB}">
      <text>
        <r>
          <rPr>
            <sz val="10"/>
            <color indexed="81"/>
            <rFont val="Lucida Console"/>
            <family val="3"/>
          </rPr>
          <t>_x000D_
29296</t>
        </r>
      </text>
    </comment>
    <comment ref="B242" authorId="0" shapeId="0" xr:uid="{E80E49AC-CD53-401E-97F5-BE71D0D84D2C}">
      <text>
        <r>
          <rPr>
            <sz val="10"/>
            <color indexed="81"/>
            <rFont val="Lucida Console"/>
            <family val="3"/>
          </rPr>
          <t>DESCRIÇÃO DETALHADA_x000D_
ESTOPA BRANCA - PACOTE C/ 500 GR, NA EMBALAGEM DEVERA CONTER MARCA DO FABRICANTE</t>
        </r>
      </text>
    </comment>
    <comment ref="G242" authorId="0" shapeId="0" xr:uid="{C216BDF1-9171-4A13-A827-23798B57B6A3}">
      <text>
        <r>
          <rPr>
            <sz val="10"/>
            <color indexed="81"/>
            <rFont val="Lucida Console"/>
            <family val="3"/>
          </rPr>
          <t>_x000D_
Últ estimativa : 300_x000D_
Enviada em     : 14.05.2020_x000D_
Ata - Venc     : 220/19 - 08.09.2020</t>
        </r>
      </text>
    </comment>
    <comment ref="O242" authorId="0" shapeId="0" xr:uid="{3A908275-2927-42DD-B6EF-597680666649}">
      <text>
        <r>
          <rPr>
            <sz val="10"/>
            <color indexed="81"/>
            <rFont val="Lucida Console"/>
            <family val="3"/>
          </rPr>
          <t>_x000D_
Pertencia a ATA nº 220/19_x000D_
Estimativa de Renovação enviada em 14.05.2020 - Qtd 300_x000D_
PE 207/20 lote 3 (Impróspero)_x000D_
19.01.21 = Finalizado</t>
        </r>
      </text>
    </comment>
    <comment ref="W242" authorId="0" shapeId="0" xr:uid="{9FE09132-B658-4C94-8E7F-4078820AC4D4}">
      <text>
        <r>
          <rPr>
            <sz val="10"/>
            <color indexed="81"/>
            <rFont val="Lucida Console"/>
            <family val="3"/>
          </rPr>
          <t>_x000D_
Administrativo</t>
        </r>
      </text>
    </comment>
    <comment ref="X242" authorId="0" shapeId="0" xr:uid="{56322EBE-9323-4325-9A7F-969E10994529}">
      <text>
        <r>
          <rPr>
            <sz val="10"/>
            <color indexed="81"/>
            <rFont val="Lucida Console"/>
            <family val="3"/>
          </rPr>
          <t>_x000D_
MAQ.EQUIP.E MATERIAIS P/ HIGIEN.LIMP.POLIM.E LUBR.</t>
        </r>
      </text>
    </comment>
    <comment ref="Y242" authorId="0" shapeId="0" xr:uid="{7AFB8187-0939-458C-8F8A-042A62A8152B}">
      <text>
        <r>
          <rPr>
            <sz val="10"/>
            <color indexed="81"/>
            <rFont val="Lucida Console"/>
            <family val="3"/>
          </rPr>
          <t>_x000D_
PANO PARA CHAO, COPA E FLANELA</t>
        </r>
      </text>
    </comment>
    <comment ref="AW242" authorId="0" shapeId="0" xr:uid="{A57240BB-2FED-4E9D-99B7-4422DCBDCFC1}">
      <text>
        <r>
          <rPr>
            <sz val="10"/>
            <color indexed="81"/>
            <rFont val="Lucida Console"/>
            <family val="3"/>
          </rPr>
          <t>Tempo de Estoque (Meses)_x000D_
_x000D_
288,0</t>
        </r>
      </text>
    </comment>
    <comment ref="A243" authorId="0" shapeId="0" xr:uid="{9878A7DC-9CC3-4DF0-885C-F7B9CC93065E}">
      <text>
        <r>
          <rPr>
            <sz val="10"/>
            <color indexed="81"/>
            <rFont val="Lucida Console"/>
            <family val="3"/>
          </rPr>
          <t>_x000D_
29952</t>
        </r>
      </text>
    </comment>
    <comment ref="B243" authorId="0" shapeId="0" xr:uid="{94D9D8B5-FAB2-45FD-8848-157BE052573E}">
      <text>
        <r>
          <rPr>
            <sz val="10"/>
            <color indexed="81"/>
            <rFont val="Lucida Console"/>
            <family val="3"/>
          </rPr>
          <t xml:space="preserve">DESCRIÇÃO DETALHADA_x000D_
TESOURA EM ACO INOXIDAVEL, COM CABO EM POLIPROPILENO, 18 CM (VARIAÇÃO +/- 3 CM) </t>
        </r>
      </text>
    </comment>
    <comment ref="W243" authorId="0" shapeId="0" xr:uid="{23AF83DA-D50E-4EA3-8B0F-ABC646F7B46C}">
      <text>
        <r>
          <rPr>
            <sz val="10"/>
            <color indexed="81"/>
            <rFont val="Lucida Console"/>
            <family val="3"/>
          </rPr>
          <t>_x000D_
Administrativo</t>
        </r>
      </text>
    </comment>
    <comment ref="X243" authorId="0" shapeId="0" xr:uid="{6A8E42A1-46C6-4B18-9E31-BFBE88EE946D}">
      <text>
        <r>
          <rPr>
            <sz val="10"/>
            <color indexed="81"/>
            <rFont val="Lucida Console"/>
            <family val="3"/>
          </rPr>
          <t>_x000D_
MAQ., EQUIP., COMP., ACES., MAT. PARA ESCRIT.E ESCOLAR</t>
        </r>
      </text>
    </comment>
    <comment ref="Y243" authorId="0" shapeId="0" xr:uid="{2A64D4E5-7088-4FEF-A265-CD5A77AF0989}">
      <text>
        <r>
          <rPr>
            <sz val="10"/>
            <color indexed="81"/>
            <rFont val="Lucida Console"/>
            <family val="3"/>
          </rPr>
          <t>_x000D_
FURAD.GRAMP.COLCHETE,GRAMPOS,CLIPS,ELAST.BARB.FIT.</t>
        </r>
      </text>
    </comment>
    <comment ref="AW243" authorId="0" shapeId="0" xr:uid="{C82A5BF4-3181-4F39-BFAA-85428D1AD568}">
      <text>
        <r>
          <rPr>
            <sz val="10"/>
            <color indexed="81"/>
            <rFont val="Lucida Console"/>
            <family val="3"/>
          </rPr>
          <t>Tempo de Estoque (Meses)_x000D_
_x000D_
1.256,0</t>
        </r>
      </text>
    </comment>
    <comment ref="A244" authorId="0" shapeId="0" xr:uid="{B50B1D8F-4962-475E-B4A4-FA603784A314}">
      <text>
        <r>
          <rPr>
            <sz val="10"/>
            <color indexed="81"/>
            <rFont val="Lucida Console"/>
            <family val="3"/>
          </rPr>
          <t>_x000D_
29956</t>
        </r>
      </text>
    </comment>
    <comment ref="B244" authorId="0" shapeId="0" xr:uid="{B9F1D9BC-36BF-4E43-AF4C-5EB83E3C3B71}">
      <text>
        <r>
          <rPr>
            <sz val="10"/>
            <color indexed="81"/>
            <rFont val="Lucida Console"/>
            <family val="3"/>
          </rPr>
          <t>DESCRIÇÃO DETALHADA_x000D_
PAPEL CAMURCA - 60 X 40 CM - BRANCO</t>
        </r>
      </text>
    </comment>
    <comment ref="G244" authorId="0" shapeId="0" xr:uid="{B1A2404C-0998-440C-ABD1-1CEB041029CC}">
      <text>
        <r>
          <rPr>
            <sz val="10"/>
            <color indexed="81"/>
            <rFont val="Lucida Console"/>
            <family val="3"/>
          </rPr>
          <t>_x000D_
Últ estimativa : 10.000_x000D_
Enviada em     : 19.12.2019_x000D_
Ata - Venc     : 143/21 - 20.05.2022</t>
        </r>
      </text>
    </comment>
    <comment ref="O244" authorId="0" shapeId="0" xr:uid="{F940D9B5-69E7-4297-BD4C-C6B1B6D51FD4}">
      <text>
        <r>
          <rPr>
            <sz val="10"/>
            <color indexed="81"/>
            <rFont val="Lucida Console"/>
            <family val="3"/>
          </rPr>
          <t>_x000D_
Pertencia a ATA nº 143/21_x000D_
Estimativa de Renovação enviada em 19.12.2019 - Qtd 10.000_x000D_
PE  61/21 lote _x000D_
30.04.21 = Finalizado. Ata 143/20</t>
        </r>
      </text>
    </comment>
    <comment ref="W244" authorId="0" shapeId="0" xr:uid="{358E98D1-BC73-4A62-9052-0E8536E3EB83}">
      <text>
        <r>
          <rPr>
            <sz val="10"/>
            <color indexed="81"/>
            <rFont val="Lucida Console"/>
            <family val="3"/>
          </rPr>
          <t>_x000D_
Pedagógico</t>
        </r>
      </text>
    </comment>
    <comment ref="X244" authorId="0" shapeId="0" xr:uid="{144F1AA3-43B9-414D-A14B-B4CBAF726E16}">
      <text>
        <r>
          <rPr>
            <sz val="10"/>
            <color indexed="81"/>
            <rFont val="Lucida Console"/>
            <family val="3"/>
          </rPr>
          <t>_x000D_
MAQ. E EQUIP. P/ IND. GRAFICA COMP. ACESS. E PAPEI</t>
        </r>
      </text>
    </comment>
    <comment ref="Y244" authorId="0" shapeId="0" xr:uid="{A436FC35-C3BA-4CC3-9D70-9E560287BC7A}">
      <text>
        <r>
          <rPr>
            <sz val="10"/>
            <color indexed="81"/>
            <rFont val="Lucida Console"/>
            <family val="3"/>
          </rPr>
          <t>_x000D_
PAPEIS E PAPELOES</t>
        </r>
      </text>
    </comment>
    <comment ref="AW244" authorId="0" shapeId="0" xr:uid="{4DF09615-48C2-411F-AEE5-70FA0E8B542E}">
      <text>
        <r>
          <rPr>
            <sz val="10"/>
            <color indexed="81"/>
            <rFont val="Lucida Console"/>
            <family val="3"/>
          </rPr>
          <t>Tempo de Estoque (Meses)_x000D_
_x000D_
500,0</t>
        </r>
      </text>
    </comment>
    <comment ref="A245" authorId="0" shapeId="0" xr:uid="{5ADC9D76-DCAD-46DD-BFA8-5268E957FA6C}">
      <text>
        <r>
          <rPr>
            <sz val="10"/>
            <color indexed="81"/>
            <rFont val="Lucida Console"/>
            <family val="3"/>
          </rPr>
          <t>_x000D_
29959</t>
        </r>
      </text>
    </comment>
    <comment ref="B245" authorId="0" shapeId="0" xr:uid="{23F26ACB-5309-4836-AED9-5BB46A317BC3}">
      <text>
        <r>
          <rPr>
            <sz val="10"/>
            <color indexed="81"/>
            <rFont val="Lucida Console"/>
            <family val="3"/>
          </rPr>
          <t>DESCRIÇÃO DETALHADA_x000D_
PAPEL CAMURCA - 60 X 40 CM - PRETO</t>
        </r>
      </text>
    </comment>
    <comment ref="G245" authorId="0" shapeId="0" xr:uid="{3E01195C-849A-4784-B8F5-993317861335}">
      <text>
        <r>
          <rPr>
            <sz val="10"/>
            <color indexed="81"/>
            <rFont val="Lucida Console"/>
            <family val="3"/>
          </rPr>
          <t>_x000D_
Últ estimativa : 10.000_x000D_
Enviada em     : 19.12.2019_x000D_
Ata - Venc     : 143/21 - 20.05.2022</t>
        </r>
      </text>
    </comment>
    <comment ref="O245" authorId="0" shapeId="0" xr:uid="{A3A075A0-96DD-47FA-BDCF-95DE2F370700}">
      <text>
        <r>
          <rPr>
            <sz val="10"/>
            <color indexed="81"/>
            <rFont val="Lucida Console"/>
            <family val="3"/>
          </rPr>
          <t>_x000D_
Pertencia a ATA nº 143/21_x000D_
Estimativa de Renovação enviada em 19.12.2019 - Qtd 10.000_x000D_
PE  61/21 lote _x000D_
30.04.21 = Finalizado. Ata 143/20</t>
        </r>
      </text>
    </comment>
    <comment ref="W245" authorId="0" shapeId="0" xr:uid="{01CDD077-9AE5-49E0-9EAB-4BEA2825F15B}">
      <text>
        <r>
          <rPr>
            <sz val="10"/>
            <color indexed="81"/>
            <rFont val="Lucida Console"/>
            <family val="3"/>
          </rPr>
          <t>_x000D_
Pedagógico</t>
        </r>
      </text>
    </comment>
    <comment ref="X245" authorId="0" shapeId="0" xr:uid="{754AB687-88A8-4358-AEC1-F7CDCCA8C8C4}">
      <text>
        <r>
          <rPr>
            <sz val="10"/>
            <color indexed="81"/>
            <rFont val="Lucida Console"/>
            <family val="3"/>
          </rPr>
          <t>_x000D_
MAQ. E EQUIP. P/ IND. GRAFICA COMP. ACESS. E PAPEI</t>
        </r>
      </text>
    </comment>
    <comment ref="Y245" authorId="0" shapeId="0" xr:uid="{B1698980-C5B9-4937-9B4F-A761961E23D2}">
      <text>
        <r>
          <rPr>
            <sz val="10"/>
            <color indexed="81"/>
            <rFont val="Lucida Console"/>
            <family val="3"/>
          </rPr>
          <t>_x000D_
PAPEIS E PAPELOES</t>
        </r>
      </text>
    </comment>
    <comment ref="AW245" authorId="0" shapeId="0" xr:uid="{7C96A576-03FC-42F0-A06C-3C34B7F23812}">
      <text>
        <r>
          <rPr>
            <sz val="10"/>
            <color indexed="81"/>
            <rFont val="Lucida Console"/>
            <family val="3"/>
          </rPr>
          <t>Tempo de Estoque (Meses)_x000D_
_x000D_
1.200,0</t>
        </r>
      </text>
    </comment>
    <comment ref="A246" authorId="0" shapeId="0" xr:uid="{30885698-971E-4210-9D7C-394C00B0D4D2}">
      <text>
        <r>
          <rPr>
            <sz val="10"/>
            <color indexed="81"/>
            <rFont val="Lucida Console"/>
            <family val="3"/>
          </rPr>
          <t>_x000D_
29961</t>
        </r>
      </text>
    </comment>
    <comment ref="B246" authorId="0" shapeId="0" xr:uid="{3328DCB8-1121-44BC-95BE-1EDC0C377F74}">
      <text>
        <r>
          <rPr>
            <sz val="10"/>
            <color indexed="81"/>
            <rFont val="Lucida Console"/>
            <family val="3"/>
          </rPr>
          <t>DESCRIÇÃO DETALHADA_x000D_
PAPEL CAMURCA - 60 X 40 CM - VERMELHO</t>
        </r>
      </text>
    </comment>
    <comment ref="G246" authorId="0" shapeId="0" xr:uid="{13C893DC-1065-4603-BA36-B7AF3770F100}">
      <text>
        <r>
          <rPr>
            <sz val="10"/>
            <color indexed="81"/>
            <rFont val="Lucida Console"/>
            <family val="3"/>
          </rPr>
          <t>_x000D_
Últ estimativa : 10.000_x000D_
Enviada em     : 19.12.2019_x000D_
Ata - Venc     : 143/21 - 20.05.2022</t>
        </r>
      </text>
    </comment>
    <comment ref="O246" authorId="0" shapeId="0" xr:uid="{56EB469D-46EE-4C81-B223-A155FA5C6803}">
      <text>
        <r>
          <rPr>
            <sz val="10"/>
            <color indexed="81"/>
            <rFont val="Lucida Console"/>
            <family val="3"/>
          </rPr>
          <t>_x000D_
Pertencia a ATA nº 143/21_x000D_
Estimativa de Renovação enviada em 19.12.2019 - Qtd 10.000_x000D_
PE  61/21 lote _x000D_
30.04.21 = Finalizado. Ata 143/20</t>
        </r>
      </text>
    </comment>
    <comment ref="W246" authorId="0" shapeId="0" xr:uid="{DEAC0A63-EBB3-4727-9F1E-15129C7B28C7}">
      <text>
        <r>
          <rPr>
            <sz val="10"/>
            <color indexed="81"/>
            <rFont val="Lucida Console"/>
            <family val="3"/>
          </rPr>
          <t>_x000D_
Pedagógico</t>
        </r>
      </text>
    </comment>
    <comment ref="X246" authorId="0" shapeId="0" xr:uid="{802B1529-977D-4523-804B-99E09137BE7C}">
      <text>
        <r>
          <rPr>
            <sz val="10"/>
            <color indexed="81"/>
            <rFont val="Lucida Console"/>
            <family val="3"/>
          </rPr>
          <t>_x000D_
MAQ. E EQUIP. P/ IND. GRAFICA COMP. ACESS. E PAPEI</t>
        </r>
      </text>
    </comment>
    <comment ref="Y246" authorId="0" shapeId="0" xr:uid="{65728740-2BAC-4916-B652-F5C2309D2243}">
      <text>
        <r>
          <rPr>
            <sz val="10"/>
            <color indexed="81"/>
            <rFont val="Lucida Console"/>
            <family val="3"/>
          </rPr>
          <t>_x000D_
PAPEIS E PAPELOES</t>
        </r>
      </text>
    </comment>
    <comment ref="AW246" authorId="0" shapeId="0" xr:uid="{7189F582-DE60-47F1-B259-B737364F2027}">
      <text>
        <r>
          <rPr>
            <sz val="10"/>
            <color indexed="81"/>
            <rFont val="Lucida Console"/>
            <family val="3"/>
          </rPr>
          <t>Tempo de Estoque (Meses)_x000D_
_x000D_
1.500,0</t>
        </r>
      </text>
    </comment>
    <comment ref="A247" authorId="0" shapeId="0" xr:uid="{6CC8FD1D-F275-42C4-BECF-EAFF6DF9CFD4}">
      <text>
        <r>
          <rPr>
            <sz val="10"/>
            <color indexed="81"/>
            <rFont val="Lucida Console"/>
            <family val="3"/>
          </rPr>
          <t>_x000D_
29962</t>
        </r>
      </text>
    </comment>
    <comment ref="B247" authorId="0" shapeId="0" xr:uid="{2894DD5C-DEE9-4175-9590-A940C015369B}">
      <text>
        <r>
          <rPr>
            <sz val="10"/>
            <color indexed="81"/>
            <rFont val="Lucida Console"/>
            <family val="3"/>
          </rPr>
          <t>DESCRIÇÃO DETALHADA_x000D_
PAPEL CAMURCA - 60 X 40 CM - MARROM</t>
        </r>
      </text>
    </comment>
    <comment ref="G247" authorId="0" shapeId="0" xr:uid="{C0450EEB-5822-4510-8E62-9944A8BAB576}">
      <text>
        <r>
          <rPr>
            <sz val="10"/>
            <color indexed="81"/>
            <rFont val="Lucida Console"/>
            <family val="3"/>
          </rPr>
          <t>_x000D_
Últ estimativa : 10.000_x000D_
Enviada em     : 19.12.2019_x000D_
Ata - Venc     : 143/21 - 20.05.2022</t>
        </r>
      </text>
    </comment>
    <comment ref="O247" authorId="0" shapeId="0" xr:uid="{FB0FAF23-B602-43B5-914F-113A96523037}">
      <text>
        <r>
          <rPr>
            <sz val="10"/>
            <color indexed="81"/>
            <rFont val="Lucida Console"/>
            <family val="3"/>
          </rPr>
          <t>_x000D_
Pertencia a ATA nº 143/21_x000D_
Estimativa de Renovação enviada em 19.12.2019 - Qtd 10.000_x000D_
PE  61/21 lote _x000D_
30.04.21 = Finalizado. Ata 143/20</t>
        </r>
      </text>
    </comment>
    <comment ref="W247" authorId="0" shapeId="0" xr:uid="{8D8F7539-B1D3-4565-BAC4-1D031658B715}">
      <text>
        <r>
          <rPr>
            <sz val="10"/>
            <color indexed="81"/>
            <rFont val="Lucida Console"/>
            <family val="3"/>
          </rPr>
          <t>_x000D_
Pedagógico</t>
        </r>
      </text>
    </comment>
    <comment ref="X247" authorId="0" shapeId="0" xr:uid="{2093F38F-8CE8-4B7C-9464-1D50BD2E095F}">
      <text>
        <r>
          <rPr>
            <sz val="10"/>
            <color indexed="81"/>
            <rFont val="Lucida Console"/>
            <family val="3"/>
          </rPr>
          <t>_x000D_
MAQ. E EQUIP. P/ IND. GRAFICA COMP. ACESS. E PAPEI</t>
        </r>
      </text>
    </comment>
    <comment ref="Y247" authorId="0" shapeId="0" xr:uid="{D75FDF9A-BB0A-4884-8729-266872C25C75}">
      <text>
        <r>
          <rPr>
            <sz val="10"/>
            <color indexed="81"/>
            <rFont val="Lucida Console"/>
            <family val="3"/>
          </rPr>
          <t>_x000D_
PAPEIS E PAPELOES</t>
        </r>
      </text>
    </comment>
    <comment ref="AW247" authorId="0" shapeId="0" xr:uid="{6CB755ED-7E75-4CF8-B2E8-38FA9BECF2D3}">
      <text>
        <r>
          <rPr>
            <sz val="10"/>
            <color indexed="81"/>
            <rFont val="Lucida Console"/>
            <family val="3"/>
          </rPr>
          <t>Tempo de Estoque (Meses)_x000D_
_x000D_
1.000,0</t>
        </r>
      </text>
    </comment>
    <comment ref="A248" authorId="0" shapeId="0" xr:uid="{587A74F4-5452-4C68-AA2C-A78B4266A8E9}">
      <text>
        <r>
          <rPr>
            <sz val="10"/>
            <color indexed="81"/>
            <rFont val="Lucida Console"/>
            <family val="3"/>
          </rPr>
          <t>_x000D_
29964</t>
        </r>
      </text>
    </comment>
    <comment ref="B248" authorId="0" shapeId="0" xr:uid="{BC78DBA0-D1DF-4C43-B850-7B8541AB6826}">
      <text>
        <r>
          <rPr>
            <sz val="10"/>
            <color indexed="81"/>
            <rFont val="Lucida Console"/>
            <family val="3"/>
          </rPr>
          <t>DESCRIÇÃO DETALHADA_x000D_
PAPEL CAMURCA - 60 X 40 - ROSA - AS MEDIDAS PODERAO VARIAR +/- 5 CM</t>
        </r>
      </text>
    </comment>
    <comment ref="G248" authorId="0" shapeId="0" xr:uid="{FC455DEF-DF84-4F52-814E-EAE548644070}">
      <text>
        <r>
          <rPr>
            <sz val="10"/>
            <color indexed="81"/>
            <rFont val="Lucida Console"/>
            <family val="3"/>
          </rPr>
          <t>_x000D_
Últ estimativa : 10.000_x000D_
Enviada em     : 19.12.2019_x000D_
Ata - Venc     : 143/21 - 20.05.2022</t>
        </r>
      </text>
    </comment>
    <comment ref="O248" authorId="0" shapeId="0" xr:uid="{F15524C6-8087-4248-9493-0C6BD06D2A54}">
      <text>
        <r>
          <rPr>
            <sz val="10"/>
            <color indexed="81"/>
            <rFont val="Lucida Console"/>
            <family val="3"/>
          </rPr>
          <t>_x000D_
Pertencia a ATA nº 143/21_x000D_
Estimativa de Renovação enviada em 19.12.2019 - Qtd 10.000_x000D_
PE  61/21 lote _x000D_
30.04.21 = Finalizado. Ata 143/20</t>
        </r>
      </text>
    </comment>
    <comment ref="W248" authorId="0" shapeId="0" xr:uid="{F20FA17B-319B-43B6-8D3C-C834B2D4F48E}">
      <text>
        <r>
          <rPr>
            <sz val="10"/>
            <color indexed="81"/>
            <rFont val="Lucida Console"/>
            <family val="3"/>
          </rPr>
          <t>_x000D_
Pedagógico</t>
        </r>
      </text>
    </comment>
    <comment ref="X248" authorId="0" shapeId="0" xr:uid="{47597AF8-9688-4CB9-A27E-5E33D1C565FF}">
      <text>
        <r>
          <rPr>
            <sz val="10"/>
            <color indexed="81"/>
            <rFont val="Lucida Console"/>
            <family val="3"/>
          </rPr>
          <t>_x000D_
MAQ. E EQUIP. P/ IND. GRAFICA COMP. ACESS. E PAPEI</t>
        </r>
      </text>
    </comment>
    <comment ref="Y248" authorId="0" shapeId="0" xr:uid="{7E25687E-C805-4FD0-B7DB-074E22A32DD9}">
      <text>
        <r>
          <rPr>
            <sz val="10"/>
            <color indexed="81"/>
            <rFont val="Lucida Console"/>
            <family val="3"/>
          </rPr>
          <t>_x000D_
PAPEIS E PAPELOES</t>
        </r>
      </text>
    </comment>
    <comment ref="AW248" authorId="0" shapeId="0" xr:uid="{8C11856C-99BA-432C-925E-927E360B17B7}">
      <text>
        <r>
          <rPr>
            <sz val="10"/>
            <color indexed="81"/>
            <rFont val="Lucida Console"/>
            <family val="3"/>
          </rPr>
          <t>Tempo de Estoque (Meses)_x000D_
_x000D_
1.000,0</t>
        </r>
      </text>
    </comment>
    <comment ref="A249" authorId="0" shapeId="0" xr:uid="{9E295F5C-1720-4222-A46F-01DE072B6AB4}">
      <text>
        <r>
          <rPr>
            <sz val="10"/>
            <color indexed="81"/>
            <rFont val="Lucida Console"/>
            <family val="3"/>
          </rPr>
          <t>_x000D_
30165</t>
        </r>
      </text>
    </comment>
    <comment ref="B249" authorId="0" shapeId="0" xr:uid="{57E36213-76AA-4AFA-8185-A8964CE347A2}">
      <text>
        <r>
          <rPr>
            <sz val="10"/>
            <color indexed="81"/>
            <rFont val="Lucida Console"/>
            <family val="3"/>
          </rPr>
          <t>DESCRIÇÃO DETALHADA_x000D_
PAPEL CARTAO - 50 X 70 CM - AZUL ESCURO (MEDIDAS PODERAO VARIAR +/- 5CM)</t>
        </r>
      </text>
    </comment>
    <comment ref="G249" authorId="0" shapeId="0" xr:uid="{0BAA8A46-15F0-4908-8520-71D94664F5E4}">
      <text>
        <r>
          <rPr>
            <sz val="10"/>
            <color indexed="81"/>
            <rFont val="Lucida Console"/>
            <family val="3"/>
          </rPr>
          <t>_x000D_
Últ estimativa : 25.000_x000D_
Enviada em     : 19.12.2019_x000D_
Ata - Venc     : 143/21 - 20.05.2022</t>
        </r>
      </text>
    </comment>
    <comment ref="O249" authorId="0" shapeId="0" xr:uid="{03C0DC61-8AE5-4B40-9FDC-3EDB00699303}">
      <text>
        <r>
          <rPr>
            <sz val="10"/>
            <color indexed="81"/>
            <rFont val="Lucida Console"/>
            <family val="3"/>
          </rPr>
          <t>_x000D_
Pertencia a ATA nº 143/21_x000D_
Estimativa de Renovação enviada em 19.12.2019 - Qtd 25.000_x000D_
PE  61/21 lote _x000D_
30.04.21 = Finalizado. Ata 143/20</t>
        </r>
      </text>
    </comment>
    <comment ref="W249" authorId="0" shapeId="0" xr:uid="{A003B624-4863-4906-A549-17A525950759}">
      <text>
        <r>
          <rPr>
            <sz val="10"/>
            <color indexed="81"/>
            <rFont val="Lucida Console"/>
            <family val="3"/>
          </rPr>
          <t>_x000D_
Pedagógico</t>
        </r>
      </text>
    </comment>
    <comment ref="X249" authorId="0" shapeId="0" xr:uid="{809C7A15-2AC8-4A27-BB50-F404B46430CA}">
      <text>
        <r>
          <rPr>
            <sz val="10"/>
            <color indexed="81"/>
            <rFont val="Lucida Console"/>
            <family val="3"/>
          </rPr>
          <t>_x000D_
MAQ. E EQUIP. P/ IND. GRAFICA COMP. ACESS. E PAPEI</t>
        </r>
      </text>
    </comment>
    <comment ref="Y249" authorId="0" shapeId="0" xr:uid="{AFB13E30-20E0-4C5D-866C-A66A213A982F}">
      <text>
        <r>
          <rPr>
            <sz val="10"/>
            <color indexed="81"/>
            <rFont val="Lucida Console"/>
            <family val="3"/>
          </rPr>
          <t>_x000D_
CARTOES E CARTOLINA</t>
        </r>
      </text>
    </comment>
    <comment ref="AW249" authorId="0" shapeId="0" xr:uid="{F41A21D7-413C-41D6-8464-252715CF7D02}">
      <text>
        <r>
          <rPr>
            <sz val="10"/>
            <color indexed="81"/>
            <rFont val="Lucida Console"/>
            <family val="3"/>
          </rPr>
          <t>Tempo de Estoque (Meses)_x000D_
_x000D_
7.300,0</t>
        </r>
      </text>
    </comment>
    <comment ref="A250" authorId="0" shapeId="0" xr:uid="{A7A7C9BC-C1E3-408D-9E5F-C4ECBFF98535}">
      <text>
        <r>
          <rPr>
            <sz val="10"/>
            <color indexed="81"/>
            <rFont val="Lucida Console"/>
            <family val="3"/>
          </rPr>
          <t>_x000D_
31555</t>
        </r>
      </text>
    </comment>
    <comment ref="B250" authorId="0" shapeId="0" xr:uid="{AA0D7EF0-5D2A-475E-828B-6973F1FBCC82}">
      <text>
        <r>
          <rPr>
            <sz val="10"/>
            <color indexed="81"/>
            <rFont val="Lucida Console"/>
            <family val="3"/>
          </rPr>
          <t>DESCRIÇÃO DETALHADA_x000D_
HASTE DE ATERRAMENTO DE COBRE - 5/8" X 3,00 METROS</t>
        </r>
      </text>
    </comment>
    <comment ref="W250" authorId="0" shapeId="0" xr:uid="{948D1819-C67C-4458-A5C0-2791B2151DF0}">
      <text>
        <r>
          <rPr>
            <sz val="10"/>
            <color indexed="81"/>
            <rFont val="Lucida Console"/>
            <family val="3"/>
          </rPr>
          <t>_x000D_
DM-Elétrica</t>
        </r>
      </text>
    </comment>
    <comment ref="X250" authorId="0" shapeId="0" xr:uid="{32385F77-2BFF-4CC6-B6A1-BA0761731F75}">
      <text>
        <r>
          <rPr>
            <sz val="10"/>
            <color indexed="81"/>
            <rFont val="Lucida Console"/>
            <family val="3"/>
          </rPr>
          <t>_x000D_
EQUIP. MAT. P/ GERACAO, TRANSM. DISTR. RETIF...</t>
        </r>
      </text>
    </comment>
    <comment ref="Y250" authorId="0" shapeId="0" xr:uid="{B4237052-587A-4D7C-9DD3-F173495919BB}">
      <text>
        <r>
          <rPr>
            <sz val="10"/>
            <color indexed="81"/>
            <rFont val="Lucida Console"/>
            <family val="3"/>
          </rPr>
          <t>_x000D_
ISOLADORES ELETRICOS E MATERIAIS PARA...</t>
        </r>
      </text>
    </comment>
    <comment ref="AW250" authorId="0" shapeId="0" xr:uid="{9DFF8EC6-E20F-49F4-BD2C-C8DD9ACC9CA7}">
      <text>
        <r>
          <rPr>
            <sz val="10"/>
            <color indexed="81"/>
            <rFont val="Lucida Console"/>
            <family val="3"/>
          </rPr>
          <t>Tempo de Estoque (Meses)_x000D_
_x000D_
74,0</t>
        </r>
      </text>
    </comment>
    <comment ref="A251" authorId="0" shapeId="0" xr:uid="{1EC761ED-BFBF-4EB5-A49A-F3C981BE9F9A}">
      <text>
        <r>
          <rPr>
            <sz val="10"/>
            <color indexed="81"/>
            <rFont val="Lucida Console"/>
            <family val="3"/>
          </rPr>
          <t>_x000D_
31580</t>
        </r>
      </text>
    </comment>
    <comment ref="B251" authorId="0" shapeId="0" xr:uid="{99A7032A-6A90-4DCC-889E-173131DEE63A}">
      <text>
        <r>
          <rPr>
            <sz val="10"/>
            <color indexed="81"/>
            <rFont val="Lucida Console"/>
            <family val="3"/>
          </rPr>
          <t>DESCRIÇÃO DETALHADA_x000D_
LUVA EM ACO CARBONO GALVANIZADO P/ ELETRODUTO 2" - ROSQUEAVEL</t>
        </r>
      </text>
    </comment>
    <comment ref="W251" authorId="0" shapeId="0" xr:uid="{05155524-91B8-4593-BBDD-E763FB2CE751}">
      <text>
        <r>
          <rPr>
            <sz val="10"/>
            <color indexed="81"/>
            <rFont val="Lucida Console"/>
            <family val="3"/>
          </rPr>
          <t>_x000D_
DM-Elétrica</t>
        </r>
      </text>
    </comment>
    <comment ref="X251" authorId="0" shapeId="0" xr:uid="{4170F878-6473-48AD-8E88-E1274779547C}">
      <text>
        <r>
          <rPr>
            <sz val="10"/>
            <color indexed="81"/>
            <rFont val="Lucida Console"/>
            <family val="3"/>
          </rPr>
          <t>_x000D_
EQUIP. MAT. P/ GERACAO, TRANSM. DISTR. RETIF...</t>
        </r>
      </text>
    </comment>
    <comment ref="Y251" authorId="0" shapeId="0" xr:uid="{AAF9E326-8962-49B2-B3A0-8065D12D7ED5}">
      <text>
        <r>
          <rPr>
            <sz val="10"/>
            <color indexed="81"/>
            <rFont val="Lucida Console"/>
            <family val="3"/>
          </rPr>
          <t>_x000D_
ELETRODUTOS E ACESSORIOS</t>
        </r>
      </text>
    </comment>
    <comment ref="AW251" authorId="0" shapeId="0" xr:uid="{88A518F8-85C3-453B-9CD8-EE70B6FC0F12}">
      <text>
        <r>
          <rPr>
            <sz val="10"/>
            <color indexed="81"/>
            <rFont val="Lucida Console"/>
            <family val="3"/>
          </rPr>
          <t>Tempo de Estoque (Meses)_x000D_
_x000D_
88,0</t>
        </r>
      </text>
    </comment>
    <comment ref="A252" authorId="0" shapeId="0" xr:uid="{694EA6C0-50B7-4C27-80DA-171D2DEA33C3}">
      <text>
        <r>
          <rPr>
            <sz val="10"/>
            <color indexed="81"/>
            <rFont val="Lucida Console"/>
            <family val="3"/>
          </rPr>
          <t>_x000D_
27136</t>
        </r>
      </text>
    </comment>
    <comment ref="B252" authorId="0" shapeId="0" xr:uid="{8DEF11D2-E277-4334-9E37-080A4C87B2F1}">
      <text>
        <r>
          <rPr>
            <sz val="10"/>
            <color indexed="81"/>
            <rFont val="Lucida Console"/>
            <family val="3"/>
          </rPr>
          <t>DESCRIÇÃO DETALHADA_x000D_
TOUCA DE PROTECAO PARA CABELOS, TIPO COZINHEIRA, EM MATERIAL DESCARTAVEL (TNT) SANFONADA - COR BRANCA</t>
        </r>
      </text>
    </comment>
    <comment ref="G252" authorId="0" shapeId="0" xr:uid="{28F5785E-34D3-4408-AD7A-CBFC444309B5}">
      <text>
        <r>
          <rPr>
            <sz val="10"/>
            <color indexed="81"/>
            <rFont val="Lucida Console"/>
            <family val="3"/>
          </rPr>
          <t>_x000D_
Últ estimativa : 120.000_x000D_
Enviada em     : 10.09.2021_x000D_
Ata - Venc     : 275/20 - 15.11.2021</t>
        </r>
      </text>
    </comment>
    <comment ref="W252" authorId="0" shapeId="0" xr:uid="{F365182D-521C-4A00-BEA5-06F56D479CD4}">
      <text>
        <r>
          <rPr>
            <sz val="10"/>
            <color indexed="81"/>
            <rFont val="Lucida Console"/>
            <family val="3"/>
          </rPr>
          <t>_x000D_
SegMedTra</t>
        </r>
      </text>
    </comment>
    <comment ref="X252" authorId="0" shapeId="0" xr:uid="{93448C8E-2FD3-45C5-A373-CB7E29F65485}">
      <text>
        <r>
          <rPr>
            <sz val="10"/>
            <color indexed="81"/>
            <rFont val="Lucida Console"/>
            <family val="3"/>
          </rPr>
          <t>_x000D_
VEST., ART.P/ TOUC.E HIG. PES. MAQ., EQUIP., MAT.E ACES.</t>
        </r>
      </text>
    </comment>
    <comment ref="Y252" authorId="0" shapeId="0" xr:uid="{62E3FC9C-9418-4C7C-A892-7F0C989575EE}">
      <text>
        <r>
          <rPr>
            <sz val="10"/>
            <color indexed="81"/>
            <rFont val="Lucida Console"/>
            <family val="3"/>
          </rPr>
          <t>_x000D_
VESTUARIO MEDICO-HOSPITALAR</t>
        </r>
      </text>
    </comment>
    <comment ref="AW252" authorId="0" shapeId="0" xr:uid="{3A6232DF-2E46-4DF6-B031-20AD7311EFA3}">
      <text>
        <r>
          <rPr>
            <sz val="10"/>
            <color indexed="81"/>
            <rFont val="Lucida Console"/>
            <family val="3"/>
          </rPr>
          <t>Tempo de Estoque (Meses)_x000D_
_x000D_
34.248,0</t>
        </r>
      </text>
    </comment>
    <comment ref="A253" authorId="0" shapeId="0" xr:uid="{8AD008F4-51F4-4B7E-8547-CA731BC097F7}">
      <text>
        <r>
          <rPr>
            <sz val="10"/>
            <color indexed="81"/>
            <rFont val="Lucida Console"/>
            <family val="3"/>
          </rPr>
          <t>_x000D_
32927</t>
        </r>
      </text>
    </comment>
    <comment ref="B253" authorId="0" shapeId="0" xr:uid="{852212D9-3A33-414F-9DB2-ECA35175BA4E}">
      <text>
        <r>
          <rPr>
            <sz val="10"/>
            <color indexed="81"/>
            <rFont val="Lucida Console"/>
            <family val="3"/>
          </rPr>
          <t>DESCRIÇÃO DETALHADA_x000D_
PAPEL CELOFANE - 90 X 100 CM - AZUL</t>
        </r>
      </text>
    </comment>
    <comment ref="G253" authorId="0" shapeId="0" xr:uid="{6C9CEEEE-7163-401F-AFEA-DB3F7A68EC46}">
      <text>
        <r>
          <rPr>
            <sz val="10"/>
            <color indexed="81"/>
            <rFont val="Lucida Console"/>
            <family val="3"/>
          </rPr>
          <t>_x000D_
Últ estimativa : 10.000_x000D_
Enviada em     : 05.03.2020_x000D_
Ata - Venc     : 211/20 - 21.09.2021</t>
        </r>
      </text>
    </comment>
    <comment ref="O253" authorId="0" shapeId="0" xr:uid="{7997FFFB-8D2B-459B-AD7E-F621A60BAFA7}">
      <text>
        <r>
          <rPr>
            <sz val="10"/>
            <color indexed="81"/>
            <rFont val="Lucida Console"/>
            <family val="3"/>
          </rPr>
          <t>_x000D_
Pertencia a ATA nº 211/20_x000D_
Estimativa de Renovação enviada em 05.03.2020 - Qtd 10.000_x000D_
PP  92/19 lote _x000D_
26.07.19 = Finalizar - contrato assinado</t>
        </r>
      </text>
    </comment>
    <comment ref="W253" authorId="0" shapeId="0" xr:uid="{5AADA78D-5D06-48C5-823C-58737C32BDA8}">
      <text>
        <r>
          <rPr>
            <sz val="10"/>
            <color indexed="81"/>
            <rFont val="Lucida Console"/>
            <family val="3"/>
          </rPr>
          <t>_x000D_
Pedagógico</t>
        </r>
      </text>
    </comment>
    <comment ref="X253" authorId="0" shapeId="0" xr:uid="{ABA790A1-1B0B-48D2-ABC8-C40F206CB186}">
      <text>
        <r>
          <rPr>
            <sz val="10"/>
            <color indexed="81"/>
            <rFont val="Lucida Console"/>
            <family val="3"/>
          </rPr>
          <t>_x000D_
MAQ. E EQUIP. P/ IND. GRAFICA COMP. ACESS. E PAPEI</t>
        </r>
      </text>
    </comment>
    <comment ref="Y253" authorId="0" shapeId="0" xr:uid="{7078C292-BD2F-49AB-9C23-8CC4F7B1F526}">
      <text>
        <r>
          <rPr>
            <sz val="10"/>
            <color indexed="81"/>
            <rFont val="Lucida Console"/>
            <family val="3"/>
          </rPr>
          <t>_x000D_
PAPEIS E PAPELOES</t>
        </r>
      </text>
    </comment>
    <comment ref="AW253" authorId="0" shapeId="0" xr:uid="{6C76122A-E62B-44A3-94E6-2E755BC2BDFD}">
      <text>
        <r>
          <rPr>
            <sz val="10"/>
            <color indexed="81"/>
            <rFont val="Lucida Console"/>
            <family val="3"/>
          </rPr>
          <t>Tempo de Estoque (Meses)_x000D_
_x000D_
2.100,0</t>
        </r>
      </text>
    </comment>
    <comment ref="A254" authorId="0" shapeId="0" xr:uid="{41DACA4F-29DB-42EB-B015-966BC2A2598D}">
      <text>
        <r>
          <rPr>
            <sz val="10"/>
            <color indexed="81"/>
            <rFont val="Lucida Console"/>
            <family val="3"/>
          </rPr>
          <t>_x000D_
32933</t>
        </r>
      </text>
    </comment>
    <comment ref="B254" authorId="0" shapeId="0" xr:uid="{B746182A-B288-4CD4-92B5-46D53178566C}">
      <text>
        <r>
          <rPr>
            <sz val="10"/>
            <color indexed="81"/>
            <rFont val="Lucida Console"/>
            <family val="3"/>
          </rPr>
          <t>DESCRIÇÃO DETALHADA_x000D_
PAPEL CARTAO - 50 X 70 CM - VERDE ESCURO (MEDIDAS PODERAO VARIAR +/- 5CM)</t>
        </r>
      </text>
    </comment>
    <comment ref="G254" authorId="0" shapeId="0" xr:uid="{349CAE79-7321-4342-A842-1F2792302B3C}">
      <text>
        <r>
          <rPr>
            <sz val="10"/>
            <color indexed="81"/>
            <rFont val="Lucida Console"/>
            <family val="3"/>
          </rPr>
          <t>_x000D_
Últ estimativa : 25.000_x000D_
Enviada em     : 19.12.2019_x000D_
Ata - Venc     : 143/21 - 20.05.2022</t>
        </r>
      </text>
    </comment>
    <comment ref="O254" authorId="0" shapeId="0" xr:uid="{D47735BD-2106-4B0E-ACB2-39531CAF2D9F}">
      <text>
        <r>
          <rPr>
            <sz val="10"/>
            <color indexed="81"/>
            <rFont val="Lucida Console"/>
            <family val="3"/>
          </rPr>
          <t>_x000D_
Pertencia a ATA nº 143/21_x000D_
Estimativa de Renovação enviada em 19.12.2019 - Qtd 25.000_x000D_
PE  61/21 lote _x000D_
30.04.21 = Finalizado. Ata 143/20</t>
        </r>
      </text>
    </comment>
    <comment ref="W254" authorId="0" shapeId="0" xr:uid="{F4A12061-E9C5-4BBE-B91B-D57C4A780C3E}">
      <text>
        <r>
          <rPr>
            <sz val="10"/>
            <color indexed="81"/>
            <rFont val="Lucida Console"/>
            <family val="3"/>
          </rPr>
          <t>_x000D_
Pedagógico</t>
        </r>
      </text>
    </comment>
    <comment ref="X254" authorId="0" shapeId="0" xr:uid="{1F3E24B1-9D54-47D3-9969-576754B5B6CC}">
      <text>
        <r>
          <rPr>
            <sz val="10"/>
            <color indexed="81"/>
            <rFont val="Lucida Console"/>
            <family val="3"/>
          </rPr>
          <t>_x000D_
MAQ. E EQUIP. P/ IND. GRAFICA COMP. ACESS. E PAPEI</t>
        </r>
      </text>
    </comment>
    <comment ref="Y254" authorId="0" shapeId="0" xr:uid="{0FEF4179-0DE3-4AB6-A49F-0E903743C875}">
      <text>
        <r>
          <rPr>
            <sz val="10"/>
            <color indexed="81"/>
            <rFont val="Lucida Console"/>
            <family val="3"/>
          </rPr>
          <t>_x000D_
CARTOES E CARTOLINA</t>
        </r>
      </text>
    </comment>
    <comment ref="AW254" authorId="0" shapeId="0" xr:uid="{8F6BE24D-03BE-4552-A744-390C97ADB793}">
      <text>
        <r>
          <rPr>
            <sz val="10"/>
            <color indexed="81"/>
            <rFont val="Lucida Console"/>
            <family val="3"/>
          </rPr>
          <t>Tempo de Estoque (Meses)_x000D_
_x000D_
5.700,0</t>
        </r>
      </text>
    </comment>
    <comment ref="A255" authorId="0" shapeId="0" xr:uid="{D6AFFC0E-62EC-4FA8-B2A6-A7F424E575EC}">
      <text>
        <r>
          <rPr>
            <sz val="10"/>
            <color indexed="81"/>
            <rFont val="Lucida Console"/>
            <family val="3"/>
          </rPr>
          <t>_x000D_
33609</t>
        </r>
      </text>
    </comment>
    <comment ref="B255" authorId="0" shapeId="0" xr:uid="{58477305-0B56-4709-A4E1-64D3219DEA52}">
      <text>
        <r>
          <rPr>
            <sz val="10"/>
            <color indexed="81"/>
            <rFont val="Lucida Console"/>
            <family val="3"/>
          </rPr>
          <t>DESCRIÇÃO DETALHADA_x000D_
ARAME DE ACO CARBONO GALVANIZADO - BWG N° 10 (3,40 MM), ROLO COM 50 KG</t>
        </r>
      </text>
    </comment>
    <comment ref="W255" authorId="0" shapeId="0" xr:uid="{ED33210F-0190-4490-92A2-789197ECC30E}">
      <text>
        <r>
          <rPr>
            <sz val="10"/>
            <color indexed="81"/>
            <rFont val="Lucida Console"/>
            <family val="3"/>
          </rPr>
          <t>_x000D_
DM-Construção</t>
        </r>
      </text>
    </comment>
    <comment ref="X255" authorId="0" shapeId="0" xr:uid="{31BB96DF-98A5-44DF-B87D-2B33E6B1F66B}">
      <text>
        <r>
          <rPr>
            <sz val="10"/>
            <color indexed="81"/>
            <rFont val="Lucida Console"/>
            <family val="3"/>
          </rPr>
          <t>_x000D_
PARAFUSOS ELEM. VEDACAO UNIAO CONEX . FIXACAO</t>
        </r>
      </text>
    </comment>
    <comment ref="Y255" authorId="0" shapeId="0" xr:uid="{4E0DB43A-A08A-4881-A5D9-13F5273AF7D2}">
      <text>
        <r>
          <rPr>
            <sz val="10"/>
            <color indexed="81"/>
            <rFont val="Lucida Console"/>
            <family val="3"/>
          </rPr>
          <t>_x000D_
ARAMES E ACESSORIOS P/ CERCA...</t>
        </r>
      </text>
    </comment>
    <comment ref="AW255" authorId="0" shapeId="0" xr:uid="{9862282C-A4DC-4DB5-A2E9-8ECC021B5A73}">
      <text>
        <r>
          <rPr>
            <sz val="10"/>
            <color indexed="81"/>
            <rFont val="Lucida Console"/>
            <family val="3"/>
          </rPr>
          <t>Tempo de Estoque (Meses)_x000D_
_x000D_
145,0</t>
        </r>
      </text>
    </comment>
    <comment ref="A256" authorId="0" shapeId="0" xr:uid="{B9D21D13-3473-43A5-A6E5-07FED39D337E}">
      <text>
        <r>
          <rPr>
            <sz val="10"/>
            <color indexed="81"/>
            <rFont val="Lucida Console"/>
            <family val="3"/>
          </rPr>
          <t>_x000D_
33612</t>
        </r>
      </text>
    </comment>
    <comment ref="B256" authorId="0" shapeId="0" xr:uid="{E9FEA78B-CFA6-4B8A-B48F-968E47497FE7}">
      <text>
        <r>
          <rPr>
            <sz val="10"/>
            <color indexed="81"/>
            <rFont val="Lucida Console"/>
            <family val="3"/>
          </rPr>
          <t>DESCRIÇÃO DETALHADA_x000D_
ARAME DE ACO CARBONO GALVANIZADO - BWG N° 16 (1,65 MM) - ROLO C/ 01 KG</t>
        </r>
      </text>
    </comment>
    <comment ref="W256" authorId="0" shapeId="0" xr:uid="{2DFD1FF9-CF53-40B8-9875-0647D38420A3}">
      <text>
        <r>
          <rPr>
            <sz val="10"/>
            <color indexed="81"/>
            <rFont val="Lucida Console"/>
            <family val="3"/>
          </rPr>
          <t>_x000D_
DM-Construção</t>
        </r>
      </text>
    </comment>
    <comment ref="X256" authorId="0" shapeId="0" xr:uid="{C552F77B-D028-4ACD-B332-CFFB81F26049}">
      <text>
        <r>
          <rPr>
            <sz val="10"/>
            <color indexed="81"/>
            <rFont val="Lucida Console"/>
            <family val="3"/>
          </rPr>
          <t>_x000D_
PARAFUSOS ELEM. VEDACAO UNIAO CONEX . FIXACAO</t>
        </r>
      </text>
    </comment>
    <comment ref="Y256" authorId="0" shapeId="0" xr:uid="{FD57518F-238A-4265-986E-442B14D1BE69}">
      <text>
        <r>
          <rPr>
            <sz val="10"/>
            <color indexed="81"/>
            <rFont val="Lucida Console"/>
            <family val="3"/>
          </rPr>
          <t>_x000D_
ARAMES E ACESSORIOS P/ CERCA...</t>
        </r>
      </text>
    </comment>
    <comment ref="AW256" authorId="0" shapeId="0" xr:uid="{B46C5837-1C09-4BD9-9BE2-B8F4308B7F55}">
      <text>
        <r>
          <rPr>
            <sz val="10"/>
            <color indexed="81"/>
            <rFont val="Lucida Console"/>
            <family val="3"/>
          </rPr>
          <t>Tempo de Estoque (Meses)_x000D_
_x000D_
325,0</t>
        </r>
      </text>
    </comment>
    <comment ref="A257" authorId="0" shapeId="0" xr:uid="{182A4170-EFB0-45D6-BB91-015A0FA4FE71}">
      <text>
        <r>
          <rPr>
            <sz val="10"/>
            <color indexed="81"/>
            <rFont val="Lucida Console"/>
            <family val="3"/>
          </rPr>
          <t>_x000D_
33623</t>
        </r>
      </text>
    </comment>
    <comment ref="B257" authorId="0" shapeId="0" xr:uid="{8A4BEA81-1196-4CFD-A3E0-3E38E1299CF8}">
      <text>
        <r>
          <rPr>
            <sz val="10"/>
            <color indexed="81"/>
            <rFont val="Lucida Console"/>
            <family val="3"/>
          </rPr>
          <t>DESCRIÇÃO DETALHADA_x000D_
ARAME DE ACO CARBONO RECOZIDO (LISO) - BWG N° 18 (1,24 MM) - ROLO COM 1 KG</t>
        </r>
      </text>
    </comment>
    <comment ref="W257" authorId="0" shapeId="0" xr:uid="{9108E215-55C6-4469-BF6C-222637E461E2}">
      <text>
        <r>
          <rPr>
            <sz val="10"/>
            <color indexed="81"/>
            <rFont val="Lucida Console"/>
            <family val="3"/>
          </rPr>
          <t>_x000D_
DM-Construção</t>
        </r>
      </text>
    </comment>
    <comment ref="X257" authorId="0" shapeId="0" xr:uid="{3D99FB59-BAD0-4369-AAF7-22DF68C3ED37}">
      <text>
        <r>
          <rPr>
            <sz val="10"/>
            <color indexed="81"/>
            <rFont val="Lucida Console"/>
            <family val="3"/>
          </rPr>
          <t>_x000D_
PARAFUSOS ELEM. VEDACAO UNIAO CONEX . FIXACAO</t>
        </r>
      </text>
    </comment>
    <comment ref="Y257" authorId="0" shapeId="0" xr:uid="{CBAA8ACA-E773-4D49-AF6A-AF4BB15737A3}">
      <text>
        <r>
          <rPr>
            <sz val="10"/>
            <color indexed="81"/>
            <rFont val="Lucida Console"/>
            <family val="3"/>
          </rPr>
          <t>_x000D_
ARAMES E ACESSORIOS P/ CERCA...</t>
        </r>
      </text>
    </comment>
    <comment ref="AW257" authorId="0" shapeId="0" xr:uid="{81F8DFF3-732B-4740-8D3D-B35DCCDC4515}">
      <text>
        <r>
          <rPr>
            <sz val="10"/>
            <color indexed="81"/>
            <rFont val="Lucida Console"/>
            <family val="3"/>
          </rPr>
          <t>Tempo de Estoque (Meses)_x000D_
_x000D_
408,0</t>
        </r>
      </text>
    </comment>
    <comment ref="A258" authorId="0" shapeId="0" xr:uid="{782E3B40-9C15-4B45-9FA9-8C5A4ECB9BF6}">
      <text>
        <r>
          <rPr>
            <sz val="10"/>
            <color indexed="81"/>
            <rFont val="Lucida Console"/>
            <family val="3"/>
          </rPr>
          <t>_x000D_
34214</t>
        </r>
      </text>
    </comment>
    <comment ref="B258" authorId="0" shapeId="0" xr:uid="{C0D90F3F-A646-4B28-8E3E-0C19D74EFB0F}">
      <text>
        <r>
          <rPr>
            <sz val="10"/>
            <color indexed="81"/>
            <rFont val="Lucida Console"/>
            <family val="3"/>
          </rPr>
          <t>DESCRIÇÃO DETALHADA_x000D_
CAIXILHO DE FERRO PERFILADO DE CORRER, S/ GRADE - MEDIDAS:1,20 X 1,50M</t>
        </r>
      </text>
    </comment>
    <comment ref="G258" authorId="0" shapeId="0" xr:uid="{AB738A56-AA44-4C65-A3CD-D4D1E803BF15}">
      <text>
        <r>
          <rPr>
            <sz val="10"/>
            <color indexed="81"/>
            <rFont val="Lucida Console"/>
            <family val="3"/>
          </rPr>
          <t>_x000D_
Últ estimativa : 0_x000D_
Enviada em     : 08.09.2020_x000D_
Ata - Venc     : 105/21 - 07.04.2022</t>
        </r>
      </text>
    </comment>
    <comment ref="O258" authorId="0" shapeId="0" xr:uid="{85450BD3-DF57-456D-AB1E-67127F2A1D10}">
      <text>
        <r>
          <rPr>
            <sz val="10"/>
            <color indexed="81"/>
            <rFont val="Lucida Console"/>
            <family val="3"/>
          </rPr>
          <t>_x000D_
Pertencia a ATA nº 105/21_x000D_
Estimativa de Renovação enviada em 08.09.2020 - Qtd _x000D_
PE  26/21 lote _x000D_
16.03.21 = Processo finalizado. Ata 105/21.</t>
        </r>
      </text>
    </comment>
    <comment ref="W258" authorId="0" shapeId="0" xr:uid="{E86D513B-8486-43DC-9702-F2851DCB9E77}">
      <text>
        <r>
          <rPr>
            <sz val="10"/>
            <color indexed="81"/>
            <rFont val="Lucida Console"/>
            <family val="3"/>
          </rPr>
          <t>_x000D_
DM-Construção</t>
        </r>
      </text>
    </comment>
    <comment ref="X258" authorId="0" shapeId="0" xr:uid="{E056F734-87EE-45C5-8123-255FE38C6D5C}">
      <text>
        <r>
          <rPr>
            <sz val="10"/>
            <color indexed="81"/>
            <rFont val="Lucida Console"/>
            <family val="3"/>
          </rPr>
          <t>_x000D_
MAT.E EQUIP. P/ CONSTR.CIVIL E CONSERV. DE VIAS PUBL.</t>
        </r>
      </text>
    </comment>
    <comment ref="Y258" authorId="0" shapeId="0" xr:uid="{71386DBF-97D0-4BF4-8F51-ED6652C47CE2}">
      <text>
        <r>
          <rPr>
            <sz val="10"/>
            <color indexed="81"/>
            <rFont val="Lucida Console"/>
            <family val="3"/>
          </rPr>
          <t>_x000D_
CAIXILHOS, JANELAS E VITROS</t>
        </r>
      </text>
    </comment>
    <comment ref="AW258" authorId="0" shapeId="0" xr:uid="{57BA8EEF-EA2E-4365-AD14-FDE1EB1FBFB4}">
      <text>
        <r>
          <rPr>
            <sz val="10"/>
            <color indexed="81"/>
            <rFont val="Lucida Console"/>
            <family val="3"/>
          </rPr>
          <t>Tempo de Estoque (Meses)_x000D_
_x000D_
21,0</t>
        </r>
      </text>
    </comment>
    <comment ref="A259" authorId="0" shapeId="0" xr:uid="{530AF68C-A30C-458A-8F37-E4B5269347CE}">
      <text>
        <r>
          <rPr>
            <sz val="10"/>
            <color indexed="81"/>
            <rFont val="Lucida Console"/>
            <family val="3"/>
          </rPr>
          <t>_x000D_
87698</t>
        </r>
      </text>
    </comment>
    <comment ref="B259" authorId="0" shapeId="0" xr:uid="{90007831-D324-4996-9AF8-CD89AE701B36}">
      <text>
        <r>
          <rPr>
            <sz val="10"/>
            <color indexed="81"/>
            <rFont val="Lucida Console"/>
            <family val="3"/>
          </rPr>
          <t>DESCRIÇÃO DETALHADA_x000D_
REFIL DE BORRACHA PARA RODO DE ALUMINIO DE 60 CM</t>
        </r>
      </text>
    </comment>
    <comment ref="G259" authorId="0" shapeId="0" xr:uid="{587CBCEC-17F8-4E84-917B-0897693D5706}">
      <text>
        <r>
          <rPr>
            <sz val="10"/>
            <color indexed="81"/>
            <rFont val="Lucida Console"/>
            <family val="3"/>
          </rPr>
          <t>_x000D_
Últ estimativa : 10_x000D_
Enviada em     : 19.12.2019_x000D_
Ata - Venc     : 275/20 - 15.11.2021</t>
        </r>
      </text>
    </comment>
    <comment ref="W259" authorId="0" shapeId="0" xr:uid="{44072E37-EE44-4217-958E-E083B1E24B45}">
      <text>
        <r>
          <rPr>
            <sz val="10"/>
            <color indexed="81"/>
            <rFont val="Lucida Console"/>
            <family val="3"/>
          </rPr>
          <t>_x000D_
Administrativo</t>
        </r>
      </text>
    </comment>
    <comment ref="X259" authorId="0" shapeId="0" xr:uid="{C8497E45-F47E-4193-8296-DAE47E92945B}">
      <text>
        <r>
          <rPr>
            <sz val="10"/>
            <color indexed="81"/>
            <rFont val="Lucida Console"/>
            <family val="3"/>
          </rPr>
          <t>_x000D_
MAQ.EQUIP.E MATERIAIS P/ HIGIEN.LIMP.POLIM.E LUBR.</t>
        </r>
      </text>
    </comment>
    <comment ref="Y259" authorId="0" shapeId="0" xr:uid="{AD87375D-2CCB-4CD9-9087-E02CC3B01CD6}">
      <text>
        <r>
          <rPr>
            <sz val="10"/>
            <color indexed="81"/>
            <rFont val="Lucida Console"/>
            <family val="3"/>
          </rPr>
          <t>_x000D_
VASSOURAS,ESCOVAS,ESFREGOES,RODOS,DESEMTUP.E ESPAN</t>
        </r>
      </text>
    </comment>
    <comment ref="AW259" authorId="0" shapeId="0" xr:uid="{78289D12-FD60-4094-85BE-BABCD6A21659}">
      <text>
        <r>
          <rPr>
            <sz val="10"/>
            <color indexed="81"/>
            <rFont val="Lucida Console"/>
            <family val="3"/>
          </rPr>
          <t>Tempo de Estoque (Meses)_x000D_
_x000D_
10,0</t>
        </r>
      </text>
    </comment>
    <comment ref="A260" authorId="0" shapeId="0" xr:uid="{0410D432-406C-4D12-B206-B2546C3467E3}">
      <text>
        <r>
          <rPr>
            <sz val="10"/>
            <color indexed="81"/>
            <rFont val="Lucida Console"/>
            <family val="3"/>
          </rPr>
          <t>_x000D_
35224</t>
        </r>
      </text>
    </comment>
    <comment ref="B260" authorId="0" shapeId="0" xr:uid="{6A572439-C487-4D6D-A29C-BE5E0BF5D578}">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260" authorId="0" shapeId="0" xr:uid="{FD3313C9-F82C-4006-A5D8-CE984E207B95}">
      <text>
        <r>
          <rPr>
            <sz val="10"/>
            <color indexed="81"/>
            <rFont val="Lucida Console"/>
            <family val="3"/>
          </rPr>
          <t>_x000D_
Últ estimativa : 20_x000D_
Enviada em     : 17.12.2020_x000D_
Ata - Venc     : 161/21 - 06.07.2022</t>
        </r>
      </text>
    </comment>
    <comment ref="O260" authorId="0" shapeId="0" xr:uid="{DA124D96-43BB-40E2-A129-5AD4500CC27D}">
      <text>
        <r>
          <rPr>
            <sz val="10"/>
            <color indexed="81"/>
            <rFont val="Lucida Console"/>
            <family val="3"/>
          </rPr>
          <t>_x000D_
Pertencia a ATA nº 161/21_x000D_
Estimativa de Renovação enviada em 17.12.2020 - Qtd 20_x000D_
PE  88/21 lote _x000D_
01.06.21 = Processo finalizado. Ata 161/21</t>
        </r>
      </text>
    </comment>
    <comment ref="W260" authorId="0" shapeId="0" xr:uid="{06E873FC-1BB0-4BC8-A0A3-AB67CC5692F2}">
      <text>
        <r>
          <rPr>
            <sz val="10"/>
            <color indexed="81"/>
            <rFont val="Lucida Console"/>
            <family val="3"/>
          </rPr>
          <t>_x000D_
DM-Hidráulica</t>
        </r>
      </text>
    </comment>
    <comment ref="X260" authorId="0" shapeId="0" xr:uid="{02FC9E0A-B5DD-49F9-BAA7-084983942A4C}">
      <text>
        <r>
          <rPr>
            <sz val="10"/>
            <color indexed="81"/>
            <rFont val="Lucida Console"/>
            <family val="3"/>
          </rPr>
          <t>_x000D_
MATERIAL HIDRAULICO, CANOS, TUBOS, MANGUEIRAS, CONEXOES E ACESS.</t>
        </r>
      </text>
    </comment>
    <comment ref="Y260" authorId="0" shapeId="0" xr:uid="{506BB1F0-6D67-4EB5-96EA-E671B59C6923}">
      <text>
        <r>
          <rPr>
            <sz val="10"/>
            <color indexed="81"/>
            <rFont val="Lucida Console"/>
            <family val="3"/>
          </rPr>
          <t>_x000D_
REGISTROS VALVULAS E BOIAS</t>
        </r>
      </text>
    </comment>
    <comment ref="AW260" authorId="0" shapeId="0" xr:uid="{24B102A5-93F5-4EB3-93E2-5C2B68973C4D}">
      <text>
        <r>
          <rPr>
            <sz val="10"/>
            <color indexed="81"/>
            <rFont val="Lucida Console"/>
            <family val="3"/>
          </rPr>
          <t>Tempo de Estoque (Meses)_x000D_
_x000D_
20,0</t>
        </r>
      </text>
    </comment>
    <comment ref="A261" authorId="0" shapeId="0" xr:uid="{8915AB3E-C31B-48CA-8BD2-7472DF3DD390}">
      <text>
        <r>
          <rPr>
            <sz val="10"/>
            <color indexed="81"/>
            <rFont val="Lucida Console"/>
            <family val="3"/>
          </rPr>
          <t>_x000D_
35256</t>
        </r>
      </text>
    </comment>
    <comment ref="B261" authorId="0" shapeId="0" xr:uid="{9EA76C2E-3BCA-440B-8E08-0040C235F2E7}">
      <text>
        <r>
          <rPr>
            <sz val="10"/>
            <color indexed="81"/>
            <rFont val="Lucida Console"/>
            <family val="3"/>
          </rPr>
          <t>DESCRIÇÃO DETALHADA_x000D_
CANTONEIRA EM ALUMINIO - 10 MM DE VAO - BR C/ 3 METROS  (P/ACABAMENTO EM PAREDES DE AZULEJO GROSSO)</t>
        </r>
      </text>
    </comment>
    <comment ref="G261" authorId="0" shapeId="0" xr:uid="{DECA20B1-6B1A-41D9-BB7A-DCC1A0CF0CB9}">
      <text>
        <r>
          <rPr>
            <sz val="10"/>
            <color indexed="81"/>
            <rFont val="Lucida Console"/>
            <family val="3"/>
          </rPr>
          <t>_x000D_
Últ estimativa : 200_x000D_
Enviada em     : 20.05.2020_x000D_
Ata - Venc     : 75/21 - 15.03.2022</t>
        </r>
      </text>
    </comment>
    <comment ref="O261" authorId="0" shapeId="0" xr:uid="{E5343A19-3C9B-4CFE-8043-73051B2DA28C}">
      <text>
        <r>
          <rPr>
            <sz val="10"/>
            <color indexed="81"/>
            <rFont val="Lucida Console"/>
            <family val="3"/>
          </rPr>
          <t>_x000D_
Pertencia a ATA nº 75/21_x000D_
Estimativa de Renovação enviada em 20.05.2020 - Qtd 200_x000D_
PE 247/20 lote _x000D_
18.02.21 = Finalizado</t>
        </r>
      </text>
    </comment>
    <comment ref="W261" authorId="0" shapeId="0" xr:uid="{BFF638AC-7DAB-44F0-9150-265BB6F9DB26}">
      <text>
        <r>
          <rPr>
            <sz val="10"/>
            <color indexed="81"/>
            <rFont val="Lucida Console"/>
            <family val="3"/>
          </rPr>
          <t>_x000D_
DM-Serralheria</t>
        </r>
      </text>
    </comment>
    <comment ref="X261" authorId="0" shapeId="0" xr:uid="{3D696F62-27D7-4864-BCF1-2F9261F83D62}">
      <text>
        <r>
          <rPr>
            <sz val="10"/>
            <color indexed="81"/>
            <rFont val="Lucida Console"/>
            <family val="3"/>
          </rPr>
          <t>_x000D_
METAIS,LAMINAD.,PERFILADOS E ARTEFATOS METALICOS</t>
        </r>
      </text>
    </comment>
    <comment ref="Y261" authorId="0" shapeId="0" xr:uid="{7E9CD979-A6F2-4E5A-8989-B5F6B9AEF2FB}">
      <text>
        <r>
          <rPr>
            <sz val="10"/>
            <color indexed="81"/>
            <rFont val="Lucida Console"/>
            <family val="3"/>
          </rPr>
          <t>_x000D_
CANTONEIRAS</t>
        </r>
      </text>
    </comment>
    <comment ref="AW261" authorId="0" shapeId="0" xr:uid="{77D295B6-AF57-42DE-BD68-95147D4117FC}">
      <text>
        <r>
          <rPr>
            <sz val="10"/>
            <color indexed="81"/>
            <rFont val="Lucida Console"/>
            <family val="3"/>
          </rPr>
          <t>Tempo de Estoque (Meses)_x000D_
_x000D_
157,0</t>
        </r>
      </text>
    </comment>
    <comment ref="A262" authorId="0" shapeId="0" xr:uid="{583A829B-241B-47EE-BD4C-5167437C5F15}">
      <text>
        <r>
          <rPr>
            <sz val="10"/>
            <color indexed="81"/>
            <rFont val="Lucida Console"/>
            <family val="3"/>
          </rPr>
          <t>_x000D_
35550</t>
        </r>
      </text>
    </comment>
    <comment ref="B262" authorId="0" shapeId="0" xr:uid="{C553692D-93AF-4726-9FFB-CAA156338CFC}">
      <text>
        <r>
          <rPr>
            <sz val="10"/>
            <color indexed="81"/>
            <rFont val="Lucida Console"/>
            <family val="3"/>
          </rPr>
          <t>DESCRIÇÃO DETALHADA_x000D_
LIXA DE PAPEL P/ MADEIRA EM FOLHA DE 225 X 275 MM - N°100</t>
        </r>
      </text>
    </comment>
    <comment ref="G262" authorId="0" shapeId="0" xr:uid="{B17499C8-0417-40C7-8DEB-8D9EA5623D37}">
      <text>
        <r>
          <rPr>
            <sz val="10"/>
            <color indexed="81"/>
            <rFont val="Lucida Console"/>
            <family val="3"/>
          </rPr>
          <t>_x000D_
Últ estimativa : 0_x000D_
Enviada em     : 12.05.2020_x000D_
Ata - Venc     : 254/20 - 28.10.2021</t>
        </r>
      </text>
    </comment>
    <comment ref="O262" authorId="0" shapeId="0" xr:uid="{C10D501E-31A8-4899-921E-900820B0FE83}">
      <text>
        <r>
          <rPr>
            <sz val="10"/>
            <color indexed="81"/>
            <rFont val="Lucida Console"/>
            <family val="3"/>
          </rPr>
          <t>_x000D_
Pertencia a ATA nº 254/20_x000D_
Estimativa de Renovação enviada em 12.05.2020 - Qtd _x000D_
PE 147/20 lote _x000D_
04.09.20 = Finalizado. Ata 254/20</t>
        </r>
      </text>
    </comment>
    <comment ref="W262" authorId="0" shapeId="0" xr:uid="{9D652990-49BF-4A35-BD03-881A795C2567}">
      <text>
        <r>
          <rPr>
            <sz val="10"/>
            <color indexed="81"/>
            <rFont val="Lucida Console"/>
            <family val="3"/>
          </rPr>
          <t>_x000D_
DM-Serralheria</t>
        </r>
      </text>
    </comment>
    <comment ref="X262" authorId="0" shapeId="0" xr:uid="{4450F334-3EC8-4327-8EB7-051E980B8858}">
      <text>
        <r>
          <rPr>
            <sz val="10"/>
            <color indexed="81"/>
            <rFont val="Lucida Console"/>
            <family val="3"/>
          </rPr>
          <t>_x000D_
ABRASIVOS</t>
        </r>
      </text>
    </comment>
    <comment ref="Y262" authorId="0" shapeId="0" xr:uid="{9EBC3AE2-FA84-4A7D-AF8F-9C1C74A2B6DB}">
      <text>
        <r>
          <rPr>
            <sz val="10"/>
            <color indexed="81"/>
            <rFont val="Lucida Console"/>
            <family val="3"/>
          </rPr>
          <t>_x000D_
LIXAS EM FOLHA</t>
        </r>
      </text>
    </comment>
    <comment ref="AW262" authorId="0" shapeId="0" xr:uid="{CA9CEBFD-FC70-40C2-8AE0-6130238B3522}">
      <text>
        <r>
          <rPr>
            <sz val="10"/>
            <color indexed="81"/>
            <rFont val="Lucida Console"/>
            <family val="3"/>
          </rPr>
          <t>Tempo de Estoque (Meses)_x000D_
_x000D_
39,0</t>
        </r>
      </text>
    </comment>
    <comment ref="A263" authorId="0" shapeId="0" xr:uid="{9B1480CE-C453-4133-9BEC-62D94F0C351E}">
      <text>
        <r>
          <rPr>
            <sz val="10"/>
            <color indexed="81"/>
            <rFont val="Lucida Console"/>
            <family val="3"/>
          </rPr>
          <t>_x000D_
35554</t>
        </r>
      </text>
    </comment>
    <comment ref="B263" authorId="0" shapeId="0" xr:uid="{01AF25EF-E7CB-4FC1-9442-D9FCF3F6255D}">
      <text>
        <r>
          <rPr>
            <sz val="10"/>
            <color indexed="81"/>
            <rFont val="Lucida Console"/>
            <family val="3"/>
          </rPr>
          <t>DESCRIÇÃO DETALHADA_x000D_
LIXA DE PAPEL P/ MADEIRA EM FOLHA DE 225 X 275 MM - N° 80</t>
        </r>
      </text>
    </comment>
    <comment ref="G263" authorId="0" shapeId="0" xr:uid="{63AFB831-4675-451C-9955-63E591BDD1BC}">
      <text>
        <r>
          <rPr>
            <sz val="10"/>
            <color indexed="81"/>
            <rFont val="Lucida Console"/>
            <family val="3"/>
          </rPr>
          <t>_x000D_
Últ estimativa : 0_x000D_
Enviada em     : 12.05.2020_x000D_
Ata - Venc     : 254/20 - 28.10.2021</t>
        </r>
      </text>
    </comment>
    <comment ref="O263" authorId="0" shapeId="0" xr:uid="{BB6772F5-80AA-4011-A20A-A2774FDE71AA}">
      <text>
        <r>
          <rPr>
            <sz val="10"/>
            <color indexed="81"/>
            <rFont val="Lucida Console"/>
            <family val="3"/>
          </rPr>
          <t>_x000D_
Pertencia a ATA nº 254/20_x000D_
Estimativa de Renovação enviada em 12.05.2020 - Qtd _x000D_
PE 147/20 lote _x000D_
04.09.20 = Finalizado. Ata 254/20</t>
        </r>
      </text>
    </comment>
    <comment ref="W263" authorId="0" shapeId="0" xr:uid="{35D84A4A-02A6-49B1-9F12-C8D4CDC6C2B5}">
      <text>
        <r>
          <rPr>
            <sz val="10"/>
            <color indexed="81"/>
            <rFont val="Lucida Console"/>
            <family val="3"/>
          </rPr>
          <t>_x000D_
DM-Serralheria</t>
        </r>
      </text>
    </comment>
    <comment ref="X263" authorId="0" shapeId="0" xr:uid="{A0DE56D1-6839-439E-910F-D6192B94ADDD}">
      <text>
        <r>
          <rPr>
            <sz val="10"/>
            <color indexed="81"/>
            <rFont val="Lucida Console"/>
            <family val="3"/>
          </rPr>
          <t>_x000D_
ABRASIVOS</t>
        </r>
      </text>
    </comment>
    <comment ref="Y263" authorId="0" shapeId="0" xr:uid="{7142F8B9-FE48-499B-8838-C97126D108AB}">
      <text>
        <r>
          <rPr>
            <sz val="10"/>
            <color indexed="81"/>
            <rFont val="Lucida Console"/>
            <family val="3"/>
          </rPr>
          <t>_x000D_
LIXAS EM FOLHA</t>
        </r>
      </text>
    </comment>
    <comment ref="AW263" authorId="0" shapeId="0" xr:uid="{2BF50419-8590-42B3-8AA0-1443D66FB587}">
      <text>
        <r>
          <rPr>
            <sz val="10"/>
            <color indexed="81"/>
            <rFont val="Lucida Console"/>
            <family val="3"/>
          </rPr>
          <t>Tempo de Estoque (Meses)_x000D_
_x000D_
20,0</t>
        </r>
      </text>
    </comment>
    <comment ref="A264" authorId="0" shapeId="0" xr:uid="{E741E81D-D0ED-43E9-AF48-018A3EBFC00C}">
      <text>
        <r>
          <rPr>
            <sz val="10"/>
            <color indexed="81"/>
            <rFont val="Lucida Console"/>
            <family val="3"/>
          </rPr>
          <t>_x000D_
35555</t>
        </r>
      </text>
    </comment>
    <comment ref="B264" authorId="0" shapeId="0" xr:uid="{FDBC1D07-46FC-442D-8889-16D65A808A03}">
      <text>
        <r>
          <rPr>
            <sz val="10"/>
            <color indexed="81"/>
            <rFont val="Lucida Console"/>
            <family val="3"/>
          </rPr>
          <t>DESCRIÇÃO DETALHADA_x000D_
LIXA DE PAPEL P/ MADEIRA EM FOLHA DE 225 X 275 MM - N° 120</t>
        </r>
      </text>
    </comment>
    <comment ref="G264" authorId="0" shapeId="0" xr:uid="{2D3678C6-27C7-4E38-BEA4-FBD558292B14}">
      <text>
        <r>
          <rPr>
            <sz val="10"/>
            <color indexed="81"/>
            <rFont val="Lucida Console"/>
            <family val="3"/>
          </rPr>
          <t>_x000D_
Últ estimativa : 0_x000D_
Enviada em     : 12.05.2020_x000D_
Ata - Venc     : 254/20 - 28.10.2021</t>
        </r>
      </text>
    </comment>
    <comment ref="O264" authorId="0" shapeId="0" xr:uid="{FF2A3F63-7677-4622-B49B-0428B844C6EA}">
      <text>
        <r>
          <rPr>
            <sz val="10"/>
            <color indexed="81"/>
            <rFont val="Lucida Console"/>
            <family val="3"/>
          </rPr>
          <t>_x000D_
Pertencia a ATA nº 254/20_x000D_
Estimativa de Renovação enviada em 12.05.2020 - Qtd _x000D_
PE 147/20 lote _x000D_
04.09.20 = Finalizado. Ata 254/20</t>
        </r>
      </text>
    </comment>
    <comment ref="W264" authorId="0" shapeId="0" xr:uid="{B5586114-3CB6-4204-A8DE-8A56B5969BF8}">
      <text>
        <r>
          <rPr>
            <sz val="10"/>
            <color indexed="81"/>
            <rFont val="Lucida Console"/>
            <family val="3"/>
          </rPr>
          <t>_x000D_
DM-Serralheria</t>
        </r>
      </text>
    </comment>
    <comment ref="X264" authorId="0" shapeId="0" xr:uid="{E8B551FC-E91F-48B2-80DB-1928BBF7E263}">
      <text>
        <r>
          <rPr>
            <sz val="10"/>
            <color indexed="81"/>
            <rFont val="Lucida Console"/>
            <family val="3"/>
          </rPr>
          <t>_x000D_
ABRASIVOS</t>
        </r>
      </text>
    </comment>
    <comment ref="Y264" authorId="0" shapeId="0" xr:uid="{5A47FB60-050F-4BA9-B83D-A522BD0872C5}">
      <text>
        <r>
          <rPr>
            <sz val="10"/>
            <color indexed="81"/>
            <rFont val="Lucida Console"/>
            <family val="3"/>
          </rPr>
          <t>_x000D_
LIXAS EM FOLHA</t>
        </r>
      </text>
    </comment>
    <comment ref="AW264" authorId="0" shapeId="0" xr:uid="{117CBA5B-3732-4063-8EF0-82FAA90F296D}">
      <text>
        <r>
          <rPr>
            <sz val="10"/>
            <color indexed="81"/>
            <rFont val="Lucida Console"/>
            <family val="3"/>
          </rPr>
          <t>Tempo de Estoque (Meses)_x000D_
_x000D_
63,0</t>
        </r>
      </text>
    </comment>
    <comment ref="A265" authorId="0" shapeId="0" xr:uid="{D07E4F8B-6897-4BD9-BF57-4D6FEFBA498A}">
      <text>
        <r>
          <rPr>
            <sz val="10"/>
            <color indexed="81"/>
            <rFont val="Lucida Console"/>
            <family val="3"/>
          </rPr>
          <t>_x000D_
36031</t>
        </r>
      </text>
    </comment>
    <comment ref="B265" authorId="0" shapeId="0" xr:uid="{9F533F5A-2B5B-4A0F-B93A-3EC74F6EC3D2}">
      <text>
        <r>
          <rPr>
            <sz val="10"/>
            <color indexed="81"/>
            <rFont val="Lucida Console"/>
            <family val="3"/>
          </rPr>
          <t>DESCRIÇÃO DETALHADA_x000D_
PREGO DE ACO C/ CABECA - 15 X 15</t>
        </r>
      </text>
    </comment>
    <comment ref="W265" authorId="0" shapeId="0" xr:uid="{0EABAF74-3A4E-4EFF-B8AC-B38E5C7212C3}">
      <text>
        <r>
          <rPr>
            <sz val="10"/>
            <color indexed="81"/>
            <rFont val="Lucida Console"/>
            <family val="3"/>
          </rPr>
          <t>_x000D_
DM-Construção</t>
        </r>
      </text>
    </comment>
    <comment ref="X265" authorId="0" shapeId="0" xr:uid="{B546ACDB-F84E-440E-8659-1D79BEEC063F}">
      <text>
        <r>
          <rPr>
            <sz val="10"/>
            <color indexed="81"/>
            <rFont val="Lucida Console"/>
            <family val="3"/>
          </rPr>
          <t>_x000D_
PARAFUSOS ELEM. VEDACAO UNIAO CONEX . FIXACAO</t>
        </r>
      </text>
    </comment>
    <comment ref="Y265" authorId="0" shapeId="0" xr:uid="{05CEFF19-62EF-4EC4-AB1A-72C377CA280E}">
      <text>
        <r>
          <rPr>
            <sz val="10"/>
            <color indexed="81"/>
            <rFont val="Lucida Console"/>
            <family val="3"/>
          </rPr>
          <t>_x000D_
PREGOS E GRAMPOS</t>
        </r>
      </text>
    </comment>
    <comment ref="AW265" authorId="0" shapeId="0" xr:uid="{B728895C-EEC6-4807-8D01-6CEDCBFBDA58}">
      <text>
        <r>
          <rPr>
            <sz val="10"/>
            <color indexed="81"/>
            <rFont val="Lucida Console"/>
            <family val="3"/>
          </rPr>
          <t>Tempo de Estoque (Meses)_x000D_
_x000D_
2.616,0</t>
        </r>
      </text>
    </comment>
    <comment ref="A266" authorId="0" shapeId="0" xr:uid="{AEF98C84-9745-427D-AEA1-5EF31CD644BA}">
      <text>
        <r>
          <rPr>
            <sz val="10"/>
            <color indexed="81"/>
            <rFont val="Lucida Console"/>
            <family val="3"/>
          </rPr>
          <t>_x000D_
36399</t>
        </r>
      </text>
    </comment>
    <comment ref="B266" authorId="0" shapeId="0" xr:uid="{3101D723-05B6-468D-B346-348B1AF592A0}">
      <text>
        <r>
          <rPr>
            <sz val="10"/>
            <color indexed="81"/>
            <rFont val="Lucida Console"/>
            <family val="3"/>
          </rPr>
          <t>DESCRIÇÃO DETALHADA_x000D_
ROLAMENTO - 6202 - ZZ</t>
        </r>
      </text>
    </comment>
    <comment ref="W266" authorId="0" shapeId="0" xr:uid="{55AF2C2D-2EBE-4E1E-B427-53AD5D95143F}">
      <text>
        <r>
          <rPr>
            <sz val="10"/>
            <color indexed="81"/>
            <rFont val="Lucida Console"/>
            <family val="3"/>
          </rPr>
          <t>_x000D_
DM-Geral</t>
        </r>
      </text>
    </comment>
    <comment ref="X266" authorId="0" shapeId="0" xr:uid="{0EDA5E18-0B5C-440B-9355-B65656B6D478}">
      <text>
        <r>
          <rPr>
            <sz val="10"/>
            <color indexed="81"/>
            <rFont val="Lucida Console"/>
            <family val="3"/>
          </rPr>
          <t>_x000D_
PEC.P/ VEICULO DE USO ESPECIAL E BATERIASROLAMENTO</t>
        </r>
      </text>
    </comment>
    <comment ref="Y266" authorId="0" shapeId="0" xr:uid="{187493D4-CFB0-4FC3-B20B-EF5ADAB388B9}">
      <text>
        <r>
          <rPr>
            <sz val="10"/>
            <color indexed="81"/>
            <rFont val="Lucida Console"/>
            <family val="3"/>
          </rPr>
          <t>_x000D_
ROLAMENTOS</t>
        </r>
      </text>
    </comment>
    <comment ref="AW266" authorId="0" shapeId="0" xr:uid="{4427DC01-313B-4B44-9528-2C4188ECE181}">
      <text>
        <r>
          <rPr>
            <sz val="10"/>
            <color indexed="81"/>
            <rFont val="Lucida Console"/>
            <family val="3"/>
          </rPr>
          <t>Tempo de Estoque (Meses)_x000D_
_x000D_
143,0</t>
        </r>
      </text>
    </comment>
    <comment ref="A267" authorId="0" shapeId="0" xr:uid="{AB0F5126-300B-4A0B-A749-CB622AB88857}">
      <text>
        <r>
          <rPr>
            <sz val="10"/>
            <color indexed="81"/>
            <rFont val="Lucida Console"/>
            <family val="3"/>
          </rPr>
          <t>_x000D_
37518</t>
        </r>
      </text>
    </comment>
    <comment ref="B267" authorId="0" shapeId="0" xr:uid="{42898D89-A37E-4B51-85C2-EB6EF0A4CA1C}">
      <text>
        <r>
          <rPr>
            <sz val="10"/>
            <color indexed="81"/>
            <rFont val="Lucida Console"/>
            <family val="3"/>
          </rPr>
          <t>DESCRIÇÃO DETALHADA_x000D_
ROLDANA PLASTICA P/ FIXACAO DE FIOS ELETRICOS - 30 X 30 - C/ PREGO P / FIXACAO</t>
        </r>
      </text>
    </comment>
    <comment ref="W267" authorId="0" shapeId="0" xr:uid="{7FADC5B5-E201-43CC-83EB-3811073AD285}">
      <text>
        <r>
          <rPr>
            <sz val="10"/>
            <color indexed="81"/>
            <rFont val="Lucida Console"/>
            <family val="3"/>
          </rPr>
          <t>_x000D_
DM-Elétrica</t>
        </r>
      </text>
    </comment>
    <comment ref="X267" authorId="0" shapeId="0" xr:uid="{0C84E6E6-0089-40BF-AF6D-7D837AB3F81D}">
      <text>
        <r>
          <rPr>
            <sz val="10"/>
            <color indexed="81"/>
            <rFont val="Lucida Console"/>
            <family val="3"/>
          </rPr>
          <t>_x000D_
EQUIP. MAT. P/ GERACAO, TRANSM. DISTR. RETIF...</t>
        </r>
      </text>
    </comment>
    <comment ref="Y267" authorId="0" shapeId="0" xr:uid="{C7D33F26-BC93-48F9-8D95-CACE7BE9765D}">
      <text>
        <r>
          <rPr>
            <sz val="10"/>
            <color indexed="81"/>
            <rFont val="Lucida Console"/>
            <family val="3"/>
          </rPr>
          <t>_x000D_
ACESSORIOS</t>
        </r>
      </text>
    </comment>
    <comment ref="AW267" authorId="0" shapeId="0" xr:uid="{0C1DBC69-71A4-453A-82D4-76719CE16C04}">
      <text>
        <r>
          <rPr>
            <sz val="10"/>
            <color indexed="81"/>
            <rFont val="Lucida Console"/>
            <family val="3"/>
          </rPr>
          <t>Tempo de Estoque (Meses)_x000D_
_x000D_
350,0</t>
        </r>
      </text>
    </comment>
    <comment ref="A268" authorId="0" shapeId="0" xr:uid="{8EFD4D11-BB18-427A-9665-FF21307EF9A6}">
      <text>
        <r>
          <rPr>
            <sz val="10"/>
            <color indexed="81"/>
            <rFont val="Lucida Console"/>
            <family val="3"/>
          </rPr>
          <t>_x000D_
37519</t>
        </r>
      </text>
    </comment>
    <comment ref="B268" authorId="0" shapeId="0" xr:uid="{C22D4782-079E-4ACA-A966-6E6957190628}">
      <text>
        <r>
          <rPr>
            <sz val="10"/>
            <color indexed="81"/>
            <rFont val="Lucida Console"/>
            <family val="3"/>
          </rPr>
          <t>DESCRIÇÃO DETALHADA_x000D_
ROLDANA PLASTICA P/ FIXACAO DE FIOS ELETRICOS - 24 X 24 - C/ PREGO P/ FIXACAO</t>
        </r>
      </text>
    </comment>
    <comment ref="W268" authorId="0" shapeId="0" xr:uid="{78CEB8FF-F47D-40B3-B204-20257DD4B25C}">
      <text>
        <r>
          <rPr>
            <sz val="10"/>
            <color indexed="81"/>
            <rFont val="Lucida Console"/>
            <family val="3"/>
          </rPr>
          <t>_x000D_
DM-Elétrica</t>
        </r>
      </text>
    </comment>
    <comment ref="X268" authorId="0" shapeId="0" xr:uid="{9732D136-F90F-44AD-8E1F-1B5D426BF336}">
      <text>
        <r>
          <rPr>
            <sz val="10"/>
            <color indexed="81"/>
            <rFont val="Lucida Console"/>
            <family val="3"/>
          </rPr>
          <t>_x000D_
EQUIP. MAT. P/ GERACAO, TRANSM. DISTR. RETIF...</t>
        </r>
      </text>
    </comment>
    <comment ref="Y268" authorId="0" shapeId="0" xr:uid="{62E08060-D638-4491-8669-0948807CAAAB}">
      <text>
        <r>
          <rPr>
            <sz val="10"/>
            <color indexed="81"/>
            <rFont val="Lucida Console"/>
            <family val="3"/>
          </rPr>
          <t>_x000D_
ACESSORIOS</t>
        </r>
      </text>
    </comment>
    <comment ref="AW268" authorId="0" shapeId="0" xr:uid="{92175E4F-00AD-4108-852E-2691634611D7}">
      <text>
        <r>
          <rPr>
            <sz val="10"/>
            <color indexed="81"/>
            <rFont val="Lucida Console"/>
            <family val="3"/>
          </rPr>
          <t>Tempo de Estoque (Meses)_x000D_
_x000D_
2.345,0</t>
        </r>
      </text>
    </comment>
    <comment ref="A269" authorId="0" shapeId="0" xr:uid="{DB52399B-8FBA-43D7-9E53-65E1A6C1254A}">
      <text>
        <r>
          <rPr>
            <sz val="10"/>
            <color indexed="81"/>
            <rFont val="Lucida Console"/>
            <family val="3"/>
          </rPr>
          <t>_x000D_
37528</t>
        </r>
      </text>
    </comment>
    <comment ref="B269" authorId="0" shapeId="0" xr:uid="{085B104B-7064-4B9B-BA8E-9A92233FFDA8}">
      <text>
        <r>
          <rPr>
            <sz val="10"/>
            <color indexed="81"/>
            <rFont val="Lucida Console"/>
            <family val="3"/>
          </rPr>
          <t>DESCRIÇÃO DETALHADA_x000D_
PARAFUSO CABECA REDONDA P/ FIXACAO DE VASO SANITARIO - 4,5MM X 3" - C/ BUCHA E ARRUELA</t>
        </r>
      </text>
    </comment>
    <comment ref="G269" authorId="0" shapeId="0" xr:uid="{70BE873F-CEFB-4A7F-94DC-561479877994}">
      <text>
        <r>
          <rPr>
            <sz val="10"/>
            <color indexed="81"/>
            <rFont val="Lucida Console"/>
            <family val="3"/>
          </rPr>
          <t>_x000D_
Últ estimativa : 0_x000D_
Enviada em     : 28.01.2021_x000D_
Ata - Venc     : 104/20 - 03.05.2021</t>
        </r>
      </text>
    </comment>
    <comment ref="O269" authorId="0" shapeId="0" xr:uid="{C2F142E2-969C-4985-8EBA-282B7238B34E}">
      <text>
        <r>
          <rPr>
            <sz val="10"/>
            <color indexed="81"/>
            <rFont val="Lucida Console"/>
            <family val="3"/>
          </rPr>
          <t>_x000D_
Pertencia a ATA nº 104/20_x000D_
Estimativa de Renovação enviada em 28.01.2021 - Qtd _x000D_
PE  17/20 lote _x000D_
19.05.20 = Finalizar, contrato assinado.</t>
        </r>
      </text>
    </comment>
    <comment ref="W269" authorId="0" shapeId="0" xr:uid="{8301A271-FB63-44CD-BA64-582349A12C02}">
      <text>
        <r>
          <rPr>
            <sz val="10"/>
            <color indexed="81"/>
            <rFont val="Lucida Console"/>
            <family val="3"/>
          </rPr>
          <t>_x000D_
DM-Construção</t>
        </r>
      </text>
    </comment>
    <comment ref="X269" authorId="0" shapeId="0" xr:uid="{BE064E3E-F0C8-42CF-B47F-D82AB61DD021}">
      <text>
        <r>
          <rPr>
            <sz val="10"/>
            <color indexed="81"/>
            <rFont val="Lucida Console"/>
            <family val="3"/>
          </rPr>
          <t>_x000D_
PARAFUSOS ELEM. VEDACAO UNIAO CONEX . FIXACAO</t>
        </r>
      </text>
    </comment>
    <comment ref="Y269" authorId="0" shapeId="0" xr:uid="{3BA881DA-9FC9-4618-9EB3-B02716B0A9EB}">
      <text>
        <r>
          <rPr>
            <sz val="10"/>
            <color indexed="81"/>
            <rFont val="Lucida Console"/>
            <family val="3"/>
          </rPr>
          <t>_x000D_
HASTES</t>
        </r>
      </text>
    </comment>
    <comment ref="AW269" authorId="0" shapeId="0" xr:uid="{527DFA78-4F07-4256-8B9E-D5C241AB584F}">
      <text>
        <r>
          <rPr>
            <sz val="10"/>
            <color indexed="81"/>
            <rFont val="Lucida Console"/>
            <family val="3"/>
          </rPr>
          <t>Tempo de Estoque (Meses)_x000D_
_x000D_
823,0</t>
        </r>
      </text>
    </comment>
    <comment ref="A270" authorId="0" shapeId="0" xr:uid="{22F50185-173E-42B5-8430-C857177E6D35}">
      <text>
        <r>
          <rPr>
            <sz val="10"/>
            <color indexed="81"/>
            <rFont val="Lucida Console"/>
            <family val="3"/>
          </rPr>
          <t>_x000D_
38534</t>
        </r>
      </text>
    </comment>
    <comment ref="B270" authorId="0" shapeId="0" xr:uid="{1A90F5A9-9330-4C12-B4A3-2090A594DAA3}">
      <text>
        <r>
          <rPr>
            <sz val="10"/>
            <color indexed="81"/>
            <rFont val="Lucida Console"/>
            <family val="3"/>
          </rPr>
          <t>DESCRIÇÃO DETALHADA_x000D_
COTOVELO 90 GRAUS EM PVC RIGIDO SOLDAVEL MARROM  - 2". A MARCA DEVERA VIR LITOGRAFADA NA PECA.</t>
        </r>
      </text>
    </comment>
    <comment ref="W270" authorId="0" shapeId="0" xr:uid="{F80A3045-F636-43C1-93DC-E082B10F4270}">
      <text>
        <r>
          <rPr>
            <sz val="10"/>
            <color indexed="81"/>
            <rFont val="Lucida Console"/>
            <family val="3"/>
          </rPr>
          <t>_x000D_
DM-Hidráulica</t>
        </r>
      </text>
    </comment>
    <comment ref="X270" authorId="0" shapeId="0" xr:uid="{1C5EAFD3-A1D6-4EDB-A130-47CCCEC300D9}">
      <text>
        <r>
          <rPr>
            <sz val="10"/>
            <color indexed="81"/>
            <rFont val="Lucida Console"/>
            <family val="3"/>
          </rPr>
          <t>_x000D_
MATERIAL HIDRAULICO, CANOS, TUBOS, MANGUEIRAS, CONEXOES E ACESS.</t>
        </r>
      </text>
    </comment>
    <comment ref="Y270" authorId="0" shapeId="0" xr:uid="{EA74A668-7816-4BA7-88D1-6A89901CD21F}">
      <text>
        <r>
          <rPr>
            <sz val="10"/>
            <color indexed="81"/>
            <rFont val="Lucida Console"/>
            <family val="3"/>
          </rPr>
          <t>_x000D_
ADAP. LUVAS.TES CURVAS COTOVELOS PLUGS FLANGES.....</t>
        </r>
      </text>
    </comment>
    <comment ref="AW270" authorId="0" shapeId="0" xr:uid="{2BD8601A-E464-4F75-B9B1-07CEF0E9CF00}">
      <text>
        <r>
          <rPr>
            <sz val="10"/>
            <color indexed="81"/>
            <rFont val="Lucida Console"/>
            <family val="3"/>
          </rPr>
          <t>Tempo de Estoque (Meses)_x000D_
_x000D_
102,0</t>
        </r>
      </text>
    </comment>
    <comment ref="A271" authorId="0" shapeId="0" xr:uid="{E022554A-4AAE-4ECE-ADE1-A5790006E881}">
      <text>
        <r>
          <rPr>
            <sz val="10"/>
            <color indexed="81"/>
            <rFont val="Lucida Console"/>
            <family val="3"/>
          </rPr>
          <t>_x000D_
38648</t>
        </r>
      </text>
    </comment>
    <comment ref="B271" authorId="0" shapeId="0" xr:uid="{69498237-216A-4BBC-92CE-FCC5A7BD9A2F}">
      <text>
        <r>
          <rPr>
            <sz val="10"/>
            <color indexed="81"/>
            <rFont val="Lucida Console"/>
            <family val="3"/>
          </rPr>
          <t>DESCRIÇÃO DETALHADA_x000D_
CABO CTP-APL - SN - 50/10 PARES</t>
        </r>
      </text>
    </comment>
    <comment ref="W271" authorId="0" shapeId="0" xr:uid="{EC526094-C03C-4204-B67F-BF3FEA2BBB94}">
      <text>
        <r>
          <rPr>
            <sz val="10"/>
            <color indexed="81"/>
            <rFont val="Lucida Console"/>
            <family val="3"/>
          </rPr>
          <t>_x000D_
Administrativo</t>
        </r>
      </text>
    </comment>
    <comment ref="X271" authorId="0" shapeId="0" xr:uid="{18B4F587-A8D8-4C3E-844B-15360A3C13FB}">
      <text>
        <r>
          <rPr>
            <sz val="10"/>
            <color indexed="81"/>
            <rFont val="Lucida Console"/>
            <family val="3"/>
          </rPr>
          <t>_x000D_
EQUIP.MAT.E ACESS.COMUNIC.CINE FOTO OTICA SOM</t>
        </r>
      </text>
    </comment>
    <comment ref="Y271" authorId="0" shapeId="0" xr:uid="{AE6EEB69-6448-458B-B7CF-EBA64BF4F61A}">
      <text>
        <r>
          <rPr>
            <sz val="10"/>
            <color indexed="81"/>
            <rFont val="Lucida Console"/>
            <family val="3"/>
          </rPr>
          <t>_x000D_
CABOS FIOS TOMADAS PLUGS CAIXAS P/ TELEFONIA, ETC</t>
        </r>
      </text>
    </comment>
    <comment ref="AW271" authorId="0" shapeId="0" xr:uid="{47E32980-AE37-4053-B35B-A1BB77ECD5FE}">
      <text>
        <r>
          <rPr>
            <sz val="10"/>
            <color indexed="81"/>
            <rFont val="Lucida Console"/>
            <family val="3"/>
          </rPr>
          <t>Tempo de Estoque (Meses)_x000D_
_x000D_
308,0</t>
        </r>
      </text>
    </comment>
    <comment ref="A272" authorId="0" shapeId="0" xr:uid="{819D953A-1016-4155-A71D-283434B2B326}">
      <text>
        <r>
          <rPr>
            <sz val="10"/>
            <color indexed="81"/>
            <rFont val="Lucida Console"/>
            <family val="3"/>
          </rPr>
          <t>_x000D_
39378</t>
        </r>
      </text>
    </comment>
    <comment ref="B272" authorId="0" shapeId="0" xr:uid="{3EB2036A-D20A-49D8-A015-0697ED815942}">
      <text>
        <r>
          <rPr>
            <sz val="10"/>
            <color indexed="81"/>
            <rFont val="Lucida Console"/>
            <family val="3"/>
          </rPr>
          <t>DESCRIÇÃO DETALHADA_x000D_
HASTE GALVANIZADA - 1/4" X 350 MM - P/ FIXACAO DE TELHA DE FIBROCIMENTO - C/ PORCA, ARRUELA DE ALUMINIO E PLASTICA</t>
        </r>
      </text>
    </comment>
    <comment ref="G272" authorId="0" shapeId="0" xr:uid="{9E0910AA-1224-463B-B2D6-811832264C2F}">
      <text>
        <r>
          <rPr>
            <sz val="10"/>
            <color indexed="81"/>
            <rFont val="Lucida Console"/>
            <family val="3"/>
          </rPr>
          <t xml:space="preserve">_x000D_
Últ estimativa : 3.000_x000D_
Enviada em     : 22.04.2021_x000D_
Ata - Venc     : /-2000 - </t>
        </r>
      </text>
    </comment>
    <comment ref="O272" authorId="0" shapeId="0" xr:uid="{3A015912-4217-4331-B7B1-781F6C5D2BFB}">
      <text>
        <r>
          <rPr>
            <sz val="10"/>
            <color indexed="81"/>
            <rFont val="Lucida Console"/>
            <family val="3"/>
          </rPr>
          <t>_x000D_
Ata anterior não identificada.</t>
        </r>
      </text>
    </comment>
    <comment ref="W272" authorId="0" shapeId="0" xr:uid="{8A6C3898-E3B4-4203-A1CF-D4E48F48A3FA}">
      <text>
        <r>
          <rPr>
            <sz val="10"/>
            <color indexed="81"/>
            <rFont val="Lucida Console"/>
            <family val="3"/>
          </rPr>
          <t>_x000D_
DM-Construção</t>
        </r>
      </text>
    </comment>
    <comment ref="X272" authorId="0" shapeId="0" xr:uid="{664BF312-3749-43BE-BE5E-B06FDFDF6A71}">
      <text>
        <r>
          <rPr>
            <sz val="10"/>
            <color indexed="81"/>
            <rFont val="Lucida Console"/>
            <family val="3"/>
          </rPr>
          <t>_x000D_
PARAFUSOS ELEM. VEDACAO UNIAO CONEX . FIXACAO</t>
        </r>
      </text>
    </comment>
    <comment ref="Y272" authorId="0" shapeId="0" xr:uid="{FDC8C124-869E-457F-9463-31AED55F1F01}">
      <text>
        <r>
          <rPr>
            <sz val="10"/>
            <color indexed="81"/>
            <rFont val="Lucida Console"/>
            <family val="3"/>
          </rPr>
          <t>_x000D_
HASTES</t>
        </r>
      </text>
    </comment>
    <comment ref="AW272" authorId="0" shapeId="0" xr:uid="{35137B92-B43E-4D4B-AE5A-715E8AA32447}">
      <text>
        <r>
          <rPr>
            <sz val="10"/>
            <color indexed="81"/>
            <rFont val="Lucida Console"/>
            <family val="3"/>
          </rPr>
          <t>Tempo de Estoque (Meses)_x000D_
_x000D_
3.962,0</t>
        </r>
      </text>
    </comment>
    <comment ref="A273" authorId="0" shapeId="0" xr:uid="{534565FF-5C28-4955-8533-5205C755E95E}">
      <text>
        <r>
          <rPr>
            <sz val="10"/>
            <color indexed="81"/>
            <rFont val="Lucida Console"/>
            <family val="3"/>
          </rPr>
          <t>_x000D_
40086</t>
        </r>
      </text>
    </comment>
    <comment ref="B273" authorId="0" shapeId="0" xr:uid="{E902AE04-88A5-4200-B24F-E6BAD84C8387}">
      <text>
        <r>
          <rPr>
            <sz val="10"/>
            <color indexed="81"/>
            <rFont val="Lucida Console"/>
            <family val="3"/>
          </rPr>
          <t>DESCRIÇÃO DETALHADA_x000D_
TELHA DE BARRO COZIDO - TIPO ROMANA</t>
        </r>
      </text>
    </comment>
    <comment ref="G273" authorId="0" shapeId="0" xr:uid="{09E674D8-C1DC-4737-A9D8-2D72316D6177}">
      <text>
        <r>
          <rPr>
            <sz val="10"/>
            <color indexed="81"/>
            <rFont val="Lucida Console"/>
            <family val="3"/>
          </rPr>
          <t>_x000D_
Últ estimativa : 0_x000D_
Enviada em     : 25.09.2019_x000D_
Ata - Venc     : 194/17 - 13.11.2018</t>
        </r>
      </text>
    </comment>
    <comment ref="O273" authorId="0" shapeId="0" xr:uid="{F09709E5-29A3-41BB-9A6D-9D4DA0973D20}">
      <text>
        <r>
          <rPr>
            <sz val="10"/>
            <color indexed="81"/>
            <rFont val="Lucida Console"/>
            <family val="3"/>
          </rPr>
          <t>_x000D_
Pertencia a ATA nº 194/17_x000D_
Estimativa de Renovação enviada em 25.09.2019 - Qtd _x000D_
PE  26/21 lote 11 (Impróspero)_x000D_
16.03.21 = Processo finalizado. Ata 105/21.</t>
        </r>
      </text>
    </comment>
    <comment ref="W273" authorId="0" shapeId="0" xr:uid="{3FBA20D0-020C-443F-A57C-2C506F935E3C}">
      <text>
        <r>
          <rPr>
            <sz val="10"/>
            <color indexed="81"/>
            <rFont val="Lucida Console"/>
            <family val="3"/>
          </rPr>
          <t>_x000D_
DM-Construção</t>
        </r>
      </text>
    </comment>
    <comment ref="X273" authorId="0" shapeId="0" xr:uid="{7FFE8DC0-299B-4EF6-B024-B8C0C3DBC0CB}">
      <text>
        <r>
          <rPr>
            <sz val="10"/>
            <color indexed="81"/>
            <rFont val="Lucida Console"/>
            <family val="3"/>
          </rPr>
          <t>_x000D_
MAT.E EQUIP. P/ CONSTR.CIVIL E CONSERV. DE VIAS PUBL.</t>
        </r>
      </text>
    </comment>
    <comment ref="Y273" authorId="0" shapeId="0" xr:uid="{0D10C190-7691-4901-9979-73777CEDC67E}">
      <text>
        <r>
          <rPr>
            <sz val="10"/>
            <color indexed="81"/>
            <rFont val="Lucida Console"/>
            <family val="3"/>
          </rPr>
          <t>_x000D_
TELHAS. CUMEEIRAS E ELEM. DE TELH. E CHAP. DE CIM. AMIANT</t>
        </r>
      </text>
    </comment>
    <comment ref="AW273" authorId="0" shapeId="0" xr:uid="{B964DB04-88D5-4BFE-84DC-D7FCDDFB42F4}">
      <text>
        <r>
          <rPr>
            <sz val="10"/>
            <color indexed="81"/>
            <rFont val="Lucida Console"/>
            <family val="3"/>
          </rPr>
          <t>Tempo de Estoque (Meses)_x000D_
_x000D_
927,0</t>
        </r>
      </text>
    </comment>
    <comment ref="A274" authorId="0" shapeId="0" xr:uid="{5179C047-43A6-46BB-A0CC-4470C4746259}">
      <text>
        <r>
          <rPr>
            <sz val="10"/>
            <color indexed="81"/>
            <rFont val="Lucida Console"/>
            <family val="3"/>
          </rPr>
          <t>_x000D_
40251</t>
        </r>
      </text>
    </comment>
    <comment ref="B274" authorId="0" shapeId="0" xr:uid="{456E07BF-51F6-476B-9A8C-951C21ABE97E}">
      <text>
        <r>
          <rPr>
            <sz val="10"/>
            <color indexed="81"/>
            <rFont val="Lucida Console"/>
            <family val="3"/>
          </rPr>
          <t>DESCRIÇÃO DETALHADA_x000D_
DISCO DIAMANTADO (SECO) - DIAMETRO EXTERNO 110 MM E FURO 20MM - CONFORME NORMAS ABNT</t>
        </r>
      </text>
    </comment>
    <comment ref="G274" authorId="0" shapeId="0" xr:uid="{98FC8797-FE1B-4069-8A2F-6B7CBF069AC4}">
      <text>
        <r>
          <rPr>
            <sz val="10"/>
            <color indexed="81"/>
            <rFont val="Lucida Console"/>
            <family val="3"/>
          </rPr>
          <t>_x000D_
Últ estimativa : 800_x000D_
Enviada em     : 24.11.2020_x000D_
Ata - Venc     : 55/20 - 12.03.2021</t>
        </r>
      </text>
    </comment>
    <comment ref="O274" authorId="0" shapeId="0" xr:uid="{A3F67DC2-39DE-4C85-B048-B601DEAAFDC2}">
      <text>
        <r>
          <rPr>
            <sz val="10"/>
            <color indexed="81"/>
            <rFont val="Lucida Console"/>
            <family val="3"/>
          </rPr>
          <t>_x000D_
Pertencia a ATA nº 55/20_x000D_
Estimativa de Renovação enviada em 24.11.2020 - Qtd 800_x000D_
PE   2/20 lote 17_x000D_
23.04.20 = Processo conferido, finalizado.</t>
        </r>
      </text>
    </comment>
    <comment ref="W274" authorId="0" shapeId="0" xr:uid="{C6A73C1E-DD9F-415F-BA0E-5BC03B91AC91}">
      <text>
        <r>
          <rPr>
            <sz val="10"/>
            <color indexed="81"/>
            <rFont val="Lucida Console"/>
            <family val="3"/>
          </rPr>
          <t>_x000D_
DM-Serralheria</t>
        </r>
      </text>
    </comment>
    <comment ref="X274" authorId="0" shapeId="0" xr:uid="{9CCFD64D-4D83-4944-94FF-E5B9C35790E9}">
      <text>
        <r>
          <rPr>
            <sz val="10"/>
            <color indexed="81"/>
            <rFont val="Lucida Console"/>
            <family val="3"/>
          </rPr>
          <t>_x000D_
ABRASIVOS</t>
        </r>
      </text>
    </comment>
    <comment ref="Y274" authorId="0" shapeId="0" xr:uid="{21AB2432-00A6-4081-B558-B6AFE6A9CAFE}">
      <text>
        <r>
          <rPr>
            <sz val="10"/>
            <color indexed="81"/>
            <rFont val="Lucida Console"/>
            <family val="3"/>
          </rPr>
          <t>_x000D_
DISCO DE FIBRA</t>
        </r>
      </text>
    </comment>
    <comment ref="AW274" authorId="0" shapeId="0" xr:uid="{5F33D09D-6B68-4986-A585-893482118868}">
      <text>
        <r>
          <rPr>
            <sz val="10"/>
            <color indexed="81"/>
            <rFont val="Lucida Console"/>
            <family val="3"/>
          </rPr>
          <t>Tempo de Estoque (Meses)_x000D_
_x000D_
0,0</t>
        </r>
      </text>
    </comment>
    <comment ref="A275" authorId="0" shapeId="0" xr:uid="{9227060E-4E2A-4828-BA43-6FEA2EEF4C20}">
      <text>
        <r>
          <rPr>
            <sz val="10"/>
            <color indexed="81"/>
            <rFont val="Lucida Console"/>
            <family val="3"/>
          </rPr>
          <t>_x000D_
40772</t>
        </r>
      </text>
    </comment>
    <comment ref="B275" authorId="0" shapeId="0" xr:uid="{4A0DE1B1-2A48-49F2-9A21-87F8FA6E66E9}">
      <text>
        <r>
          <rPr>
            <sz val="10"/>
            <color indexed="81"/>
            <rFont val="Lucida Console"/>
            <family val="3"/>
          </rPr>
          <t xml:space="preserve">DESCRIÇÃO DETALHADA_x000D_
LUVA DE PVC RIGIDO SOLDAVEL MARROM DE 1.1/4", DE ACORDO COM A NBR 5648 E A MARCA, MEDIDA E NBR DEVERAO VIR LITOGRAFADA NA PECA </t>
        </r>
      </text>
    </comment>
    <comment ref="W275" authorId="0" shapeId="0" xr:uid="{98841501-8BF1-4700-9979-1EE422186856}">
      <text>
        <r>
          <rPr>
            <sz val="10"/>
            <color indexed="81"/>
            <rFont val="Lucida Console"/>
            <family val="3"/>
          </rPr>
          <t>_x000D_
DM-Hidráulica</t>
        </r>
      </text>
    </comment>
    <comment ref="X275" authorId="0" shapeId="0" xr:uid="{56EDF57C-236B-4F11-B3A1-7265C7B9D777}">
      <text>
        <r>
          <rPr>
            <sz val="10"/>
            <color indexed="81"/>
            <rFont val="Lucida Console"/>
            <family val="3"/>
          </rPr>
          <t>_x000D_
MATERIAL HIDRAULICO, CANOS, TUBOS, MANGUEIRAS, CONEXOES E ACESS.</t>
        </r>
      </text>
    </comment>
    <comment ref="Y275" authorId="0" shapeId="0" xr:uid="{8C012E64-95A3-4F7F-B057-7236935DBBD9}">
      <text>
        <r>
          <rPr>
            <sz val="10"/>
            <color indexed="81"/>
            <rFont val="Lucida Console"/>
            <family val="3"/>
          </rPr>
          <t>_x000D_
ADAP. LUVAS.TES CURVAS COTOVELOS PLUGS FLANGES.....</t>
        </r>
      </text>
    </comment>
    <comment ref="AW275" authorId="0" shapeId="0" xr:uid="{3898E319-1A7F-40EE-BEDA-886DF41E8235}">
      <text>
        <r>
          <rPr>
            <sz val="10"/>
            <color indexed="81"/>
            <rFont val="Lucida Console"/>
            <family val="3"/>
          </rPr>
          <t>Tempo de Estoque (Meses)_x000D_
_x000D_
163,0</t>
        </r>
      </text>
    </comment>
    <comment ref="A276" authorId="0" shapeId="0" xr:uid="{D0F8993B-DAB0-47F7-9B46-E97588C8AB78}">
      <text>
        <r>
          <rPr>
            <sz val="10"/>
            <color indexed="81"/>
            <rFont val="Lucida Console"/>
            <family val="3"/>
          </rPr>
          <t>_x000D_
42566</t>
        </r>
      </text>
    </comment>
    <comment ref="B276" authorId="0" shapeId="0" xr:uid="{5FEC0E3A-CE06-41E4-A5B5-6C595E4C6973}">
      <text>
        <r>
          <rPr>
            <sz val="10"/>
            <color indexed="81"/>
            <rFont val="Lucida Console"/>
            <family val="3"/>
          </rPr>
          <t>DESCRIÇÃO DETALHADA_x000D_
FOLHA DE PORTA - EM IMBUIA - 0,92 X 2,10 M</t>
        </r>
      </text>
    </comment>
    <comment ref="G276" authorId="0" shapeId="0" xr:uid="{AE48E319-EBF0-47BC-A67C-3F63C06EBAAC}">
      <text>
        <r>
          <rPr>
            <sz val="10"/>
            <color indexed="81"/>
            <rFont val="Lucida Console"/>
            <family val="3"/>
          </rPr>
          <t>_x000D_
Últ estimativa : 30_x000D_
Enviada em     : 24.11.2020_x000D_
Ata - Venc     : 145/21 - 26.05.2022</t>
        </r>
      </text>
    </comment>
    <comment ref="W276" authorId="0" shapeId="0" xr:uid="{62FA4606-3802-4799-9000-473069B08BDB}">
      <text>
        <r>
          <rPr>
            <sz val="10"/>
            <color indexed="81"/>
            <rFont val="Lucida Console"/>
            <family val="3"/>
          </rPr>
          <t>_x000D_
DM-Construção</t>
        </r>
      </text>
    </comment>
    <comment ref="X276" authorId="0" shapeId="0" xr:uid="{9FF97544-295C-47FA-A33E-01B6A8457917}">
      <text>
        <r>
          <rPr>
            <sz val="10"/>
            <color indexed="81"/>
            <rFont val="Lucida Console"/>
            <family val="3"/>
          </rPr>
          <t>_x000D_
MAT.E EQUIP. P/ CONSTR.CIVIL E CONSERV. DE VIAS PUBL.</t>
        </r>
      </text>
    </comment>
    <comment ref="Y276" authorId="0" shapeId="0" xr:uid="{F52437E1-33B8-49DA-8D2E-2EDF2617A8C7}">
      <text>
        <r>
          <rPr>
            <sz val="10"/>
            <color indexed="81"/>
            <rFont val="Lucida Console"/>
            <family val="3"/>
          </rPr>
          <t>_x000D_
PORTAS, BATENTES E GUARNICOES DE MADEIRA, FERRO, METAL</t>
        </r>
      </text>
    </comment>
    <comment ref="AW276" authorId="0" shapeId="0" xr:uid="{ECE0AA89-B087-4454-A68D-75834B854331}">
      <text>
        <r>
          <rPr>
            <sz val="10"/>
            <color indexed="81"/>
            <rFont val="Lucida Console"/>
            <family val="3"/>
          </rPr>
          <t>Tempo de Estoque (Meses)_x000D_
_x000D_
47,0</t>
        </r>
      </text>
    </comment>
    <comment ref="A277" authorId="0" shapeId="0" xr:uid="{6CCF148E-8741-434A-966F-BEF4F5BA95FC}">
      <text>
        <r>
          <rPr>
            <sz val="10"/>
            <color indexed="81"/>
            <rFont val="Lucida Console"/>
            <family val="3"/>
          </rPr>
          <t>_x000D_
42854</t>
        </r>
      </text>
    </comment>
    <comment ref="B277" authorId="0" shapeId="0" xr:uid="{34F4EB11-09BB-420B-AE93-B1C533EF005B}">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277" authorId="0" shapeId="0" xr:uid="{D589CB15-7357-43E6-A464-D84CCC1AD431}">
      <text>
        <r>
          <rPr>
            <sz val="10"/>
            <color indexed="81"/>
            <rFont val="Lucida Console"/>
            <family val="3"/>
          </rPr>
          <t>_x000D_
Últ estimativa : 500_x000D_
Enviada em     : 24.11.2020_x000D_
Ata - Venc     : 87/20 - 31.03.2021</t>
        </r>
      </text>
    </comment>
    <comment ref="O277" authorId="0" shapeId="0" xr:uid="{5E78398D-20D0-4C7E-9B3D-5B3196C0ED65}">
      <text>
        <r>
          <rPr>
            <sz val="10"/>
            <color indexed="81"/>
            <rFont val="Lucida Console"/>
            <family val="3"/>
          </rPr>
          <t>_x000D_
Pertencia a ATA nº 87/20_x000D_
Estimativa de Renovação enviada em 24.11.2020 - Qtd 500_x000D_
PE  10/20 lote 25_x000D_
30.04.20 = Processo conferido, finalizado.</t>
        </r>
      </text>
    </comment>
    <comment ref="W277" authorId="0" shapeId="0" xr:uid="{BBF37BB6-3A03-424A-AB9F-FD1E0ADEF064}">
      <text>
        <r>
          <rPr>
            <sz val="10"/>
            <color indexed="81"/>
            <rFont val="Lucida Console"/>
            <family val="3"/>
          </rPr>
          <t>_x000D_
Administrativo</t>
        </r>
      </text>
    </comment>
    <comment ref="X277" authorId="0" shapeId="0" xr:uid="{DCE64158-E7A3-42C9-9A76-F54ADD35F9D7}">
      <text>
        <r>
          <rPr>
            <sz val="10"/>
            <color indexed="81"/>
            <rFont val="Lucida Console"/>
            <family val="3"/>
          </rPr>
          <t>_x000D_
EQUIP. P/REFR. PURIF. ADUCAO DE AGUA E TRAT. DE ESGOTO</t>
        </r>
      </text>
    </comment>
    <comment ref="Y277" authorId="0" shapeId="0" xr:uid="{6BB39F3D-D311-4F63-B4EB-25A5D9463FF5}">
      <text>
        <r>
          <rPr>
            <sz val="10"/>
            <color indexed="81"/>
            <rFont val="Lucida Console"/>
            <family val="3"/>
          </rPr>
          <t>_x000D_
TRATAMENTO E MANUTENCAO DE AGUA EQUIP. PCS. E ACES.</t>
        </r>
      </text>
    </comment>
    <comment ref="AC277" authorId="0" shapeId="0" xr:uid="{5A9CC716-A55B-42A4-9516-ED0CF27D23CE}">
      <text>
        <r>
          <rPr>
            <sz val="10"/>
            <color indexed="81"/>
            <rFont val="Lucida Console"/>
            <family val="3"/>
          </rPr>
          <t>_x000D_
AF  9.670/23 | Vc 24.08.2023 | Saldo    500 | DAVOP COMERCIAL LTDA ( 44459 )</t>
        </r>
      </text>
    </comment>
    <comment ref="AG277" authorId="0" shapeId="0" xr:uid="{8B4A9EA0-B237-48AE-971D-3BD7840E7EF7}">
      <text>
        <r>
          <rPr>
            <sz val="10"/>
            <color indexed="81"/>
            <rFont val="Lucida Console"/>
            <family val="3"/>
          </rPr>
          <t>_x000D_
AF  9.670/23 | Vc 24.08.2023 | Saldo    500 | DAVOP COMERCIAL LTDA ( 44459 )</t>
        </r>
      </text>
    </comment>
    <comment ref="AW277" authorId="0" shapeId="0" xr:uid="{0A8E51FF-3A9B-4DBC-97DE-2135CA1E331F}">
      <text>
        <r>
          <rPr>
            <sz val="10"/>
            <color indexed="81"/>
            <rFont val="Lucida Console"/>
            <family val="3"/>
          </rPr>
          <t>Tempo de Estoque (Meses)_x000D_
_x000D_
293,0</t>
        </r>
      </text>
    </comment>
    <comment ref="A278" authorId="0" shapeId="0" xr:uid="{1C150907-C48D-4FCB-BF32-E7177A452D6B}">
      <text>
        <r>
          <rPr>
            <sz val="10"/>
            <color indexed="81"/>
            <rFont val="Lucida Console"/>
            <family val="3"/>
          </rPr>
          <t>_x000D_
44398</t>
        </r>
      </text>
    </comment>
    <comment ref="B278" authorId="0" shapeId="0" xr:uid="{164435FB-2DE9-40E3-B2A9-DE7485869819}">
      <text>
        <r>
          <rPr>
            <sz val="10"/>
            <color indexed="81"/>
            <rFont val="Lucida Console"/>
            <family val="3"/>
          </rPr>
          <t>DESCRIÇÃO DETALHADA_x000D_
TUBO DE FERRO TIPO METALON, 40 X 20 X 1,5 MM, BARRA COM 6 M</t>
        </r>
      </text>
    </comment>
    <comment ref="G278" authorId="0" shapeId="0" xr:uid="{6BB3C711-2C27-4A6B-A572-7B0486B17E57}">
      <text>
        <r>
          <rPr>
            <sz val="10"/>
            <color indexed="81"/>
            <rFont val="Lucida Console"/>
            <family val="3"/>
          </rPr>
          <t>_x000D_
Últ estimativa : 600_x000D_
Enviada em     : 28.01.2021_x000D_
Ata - Venc     : 104/20 - 03.05.2021</t>
        </r>
      </text>
    </comment>
    <comment ref="O278" authorId="0" shapeId="0" xr:uid="{9958D3E1-F2C1-4A08-AA05-F0018084D945}">
      <text>
        <r>
          <rPr>
            <sz val="10"/>
            <color indexed="81"/>
            <rFont val="Lucida Console"/>
            <family val="3"/>
          </rPr>
          <t>_x000D_
Pertencia a ATA nº 104/20_x000D_
Estimativa de Renovação enviada em 28.01.2021 - Qtd 600_x000D_
PE  17/20 lote _x000D_
19.05.20 = Finalizar, contrato assinado.</t>
        </r>
      </text>
    </comment>
    <comment ref="W278" authorId="0" shapeId="0" xr:uid="{CF7840FD-1C75-419E-89DF-7E39C85B4110}">
      <text>
        <r>
          <rPr>
            <sz val="10"/>
            <color indexed="81"/>
            <rFont val="Lucida Console"/>
            <family val="3"/>
          </rPr>
          <t>_x000D_
DM-Serralheria</t>
        </r>
      </text>
    </comment>
    <comment ref="X278" authorId="0" shapeId="0" xr:uid="{A863AC41-7E56-4477-93BF-ACF9DD2BD08E}">
      <text>
        <r>
          <rPr>
            <sz val="10"/>
            <color indexed="81"/>
            <rFont val="Lucida Console"/>
            <family val="3"/>
          </rPr>
          <t>_x000D_
METAIS,LAMINAD.,PERFILADOS E ARTEFATOS METALICOS</t>
        </r>
      </text>
    </comment>
    <comment ref="Y278" authorId="0" shapeId="0" xr:uid="{ABB56FD8-7DAD-430D-88CF-AB5AC20DE6D5}">
      <text>
        <r>
          <rPr>
            <sz val="10"/>
            <color indexed="81"/>
            <rFont val="Lucida Console"/>
            <family val="3"/>
          </rPr>
          <t>_x000D_
BARRAS DE ACO ESPECIFICOS P/ USOS VARIADOS</t>
        </r>
      </text>
    </comment>
    <comment ref="AW278" authorId="0" shapeId="0" xr:uid="{0242B5AC-270F-4E42-8B3B-26A39681DFD0}">
      <text>
        <r>
          <rPr>
            <sz val="10"/>
            <color indexed="81"/>
            <rFont val="Lucida Console"/>
            <family val="3"/>
          </rPr>
          <t>Tempo de Estoque (Meses)_x000D_
_x000D_
1.070,0</t>
        </r>
      </text>
    </comment>
    <comment ref="A279" authorId="0" shapeId="0" xr:uid="{D6E71C93-B740-48AF-9B7D-B5329B5CD00D}">
      <text>
        <r>
          <rPr>
            <sz val="10"/>
            <color indexed="81"/>
            <rFont val="Lucida Console"/>
            <family val="3"/>
          </rPr>
          <t>_x000D_
44789</t>
        </r>
      </text>
    </comment>
    <comment ref="B279" authorId="0" shapeId="0" xr:uid="{BFA96CE7-50B9-4704-AD2B-06AB6F3EB7DC}">
      <text>
        <r>
          <rPr>
            <sz val="10"/>
            <color indexed="81"/>
            <rFont val="Lucida Console"/>
            <family val="3"/>
          </rPr>
          <t>DESCRIÇÃO DETALHADA_x000D_
LUVA DE REDUCAO EM PVC RIGIDO SOLDAVEL MARROM DE 2" X 1 1/2". A MARCA DEVERA VIR LITOGRAFADA NA PECA.</t>
        </r>
      </text>
    </comment>
    <comment ref="W279" authorId="0" shapeId="0" xr:uid="{F86202A9-189B-47DF-BFC0-2C94A15E0982}">
      <text>
        <r>
          <rPr>
            <sz val="10"/>
            <color indexed="81"/>
            <rFont val="Lucida Console"/>
            <family val="3"/>
          </rPr>
          <t>_x000D_
DM-Hidráulica</t>
        </r>
      </text>
    </comment>
    <comment ref="X279" authorId="0" shapeId="0" xr:uid="{8F2A953E-BBB7-446D-AE19-76B3B64A51E0}">
      <text>
        <r>
          <rPr>
            <sz val="10"/>
            <color indexed="81"/>
            <rFont val="Lucida Console"/>
            <family val="3"/>
          </rPr>
          <t>_x000D_
MATERIAL HIDRAULICO, CANOS, TUBOS, MANGUEIRAS, CONEXOES E ACESS.</t>
        </r>
      </text>
    </comment>
    <comment ref="Y279" authorId="0" shapeId="0" xr:uid="{FA8B3257-5A54-4FDA-9870-416D9A169DBB}">
      <text>
        <r>
          <rPr>
            <sz val="10"/>
            <color indexed="81"/>
            <rFont val="Lucida Console"/>
            <family val="3"/>
          </rPr>
          <t>_x000D_
ADAP. LUVAS.TES CURVAS COTOVELOS PLUGS FLANGES.....</t>
        </r>
      </text>
    </comment>
    <comment ref="AW279" authorId="0" shapeId="0" xr:uid="{DFF5D1FC-C045-48D7-A5D0-D67A6263B2E0}">
      <text>
        <r>
          <rPr>
            <sz val="10"/>
            <color indexed="81"/>
            <rFont val="Lucida Console"/>
            <family val="3"/>
          </rPr>
          <t>Tempo de Estoque (Meses)_x000D_
_x000D_
123,0</t>
        </r>
      </text>
    </comment>
    <comment ref="A280" authorId="0" shapeId="0" xr:uid="{0C87F207-6686-4028-B865-07AFFA6C3BF2}">
      <text>
        <r>
          <rPr>
            <sz val="10"/>
            <color indexed="81"/>
            <rFont val="Lucida Console"/>
            <family val="3"/>
          </rPr>
          <t>_x000D_
45607</t>
        </r>
      </text>
    </comment>
    <comment ref="B280" authorId="0" shapeId="0" xr:uid="{3F109209-CC85-46B6-AD59-74CBED45C370}">
      <text>
        <r>
          <rPr>
            <sz val="10"/>
            <color indexed="81"/>
            <rFont val="Lucida Console"/>
            <family val="3"/>
          </rPr>
          <t xml:space="preserve">DESCRIÇÃO DETALHADA_x000D_
UNIAO DE PVC COLA MARROM -  25 MM, DE ACORDO COM A NBR 5648 E A MARCA, MEDIDA E NBR DEVERAO VIR LITOGRAFADA NA PECA  </t>
        </r>
      </text>
    </comment>
    <comment ref="G280" authorId="0" shapeId="0" xr:uid="{026858CF-651C-4C6C-A545-CA3D667D80E5}">
      <text>
        <r>
          <rPr>
            <sz val="10"/>
            <color indexed="81"/>
            <rFont val="Lucida Console"/>
            <family val="3"/>
          </rPr>
          <t xml:space="preserve">_x000D_
Últ estimativa : 1.000_x000D_
Enviada em     : 24.11.2020_x000D_
Ata - Venc     : /-2000 - </t>
        </r>
      </text>
    </comment>
    <comment ref="O280" authorId="0" shapeId="0" xr:uid="{93734BD8-15AB-4D5F-851E-76ECE600D808}">
      <text>
        <r>
          <rPr>
            <sz val="10"/>
            <color indexed="81"/>
            <rFont val="Lucida Console"/>
            <family val="3"/>
          </rPr>
          <t>_x000D_
Ata anterior não identificada.</t>
        </r>
      </text>
    </comment>
    <comment ref="W280" authorId="0" shapeId="0" xr:uid="{43BE7D96-652B-4829-980A-8ED135459AEE}">
      <text>
        <r>
          <rPr>
            <sz val="10"/>
            <color indexed="81"/>
            <rFont val="Lucida Console"/>
            <family val="3"/>
          </rPr>
          <t>_x000D_
DM-Hidráulica</t>
        </r>
      </text>
    </comment>
    <comment ref="X280" authorId="0" shapeId="0" xr:uid="{4A220059-C949-49A3-BB0A-DDDBCF34A0E3}">
      <text>
        <r>
          <rPr>
            <sz val="10"/>
            <color indexed="81"/>
            <rFont val="Lucida Console"/>
            <family val="3"/>
          </rPr>
          <t>_x000D_
MATERIAL HIDRAULICO, CANOS, TUBOS, MANGUEIRAS, CONEXOES E ACESS.</t>
        </r>
      </text>
    </comment>
    <comment ref="Y280" authorId="0" shapeId="0" xr:uid="{D923250F-246B-47B1-8341-A60922C1D81D}">
      <text>
        <r>
          <rPr>
            <sz val="10"/>
            <color indexed="81"/>
            <rFont val="Lucida Console"/>
            <family val="3"/>
          </rPr>
          <t>_x000D_
ADAP. LUVAS.TES CURVAS COTOVELOS PLUGS FLANGES.....</t>
        </r>
      </text>
    </comment>
    <comment ref="AW280" authorId="0" shapeId="0" xr:uid="{02B4E734-3110-472A-8134-DF4DAFF96556}">
      <text>
        <r>
          <rPr>
            <sz val="10"/>
            <color indexed="81"/>
            <rFont val="Lucida Console"/>
            <family val="3"/>
          </rPr>
          <t>Tempo de Estoque (Meses)_x000D_
_x000D_
692,0</t>
        </r>
      </text>
    </comment>
    <comment ref="A281" authorId="0" shapeId="0" xr:uid="{C97173CD-B54D-49B2-B273-775237C502ED}">
      <text>
        <r>
          <rPr>
            <sz val="10"/>
            <color indexed="81"/>
            <rFont val="Lucida Console"/>
            <family val="3"/>
          </rPr>
          <t>_x000D_
45637</t>
        </r>
      </text>
    </comment>
    <comment ref="B281" authorId="0" shapeId="0" xr:uid="{3A890CF4-BB34-4EAE-8AF1-93352DAE5AA6}">
      <text>
        <r>
          <rPr>
            <sz val="10"/>
            <color indexed="81"/>
            <rFont val="Lucida Console"/>
            <family val="3"/>
          </rPr>
          <t>DESCRIÇÃO DETALHADA_x000D_
CHAVE BOIA INFERIOR 15 A (CONTROLE DE NIVEL AUTOMATICO)</t>
        </r>
      </text>
    </comment>
    <comment ref="W281" authorId="0" shapeId="0" xr:uid="{912A105A-4F69-46CE-B90F-BD43E9EC4B9D}">
      <text>
        <r>
          <rPr>
            <sz val="10"/>
            <color indexed="81"/>
            <rFont val="Lucida Console"/>
            <family val="3"/>
          </rPr>
          <t>_x000D_
DM-Elétrica</t>
        </r>
      </text>
    </comment>
    <comment ref="X281" authorId="0" shapeId="0" xr:uid="{860FED8B-7360-43AB-9DA2-5CA7A85E9FE8}">
      <text>
        <r>
          <rPr>
            <sz val="10"/>
            <color indexed="81"/>
            <rFont val="Lucida Console"/>
            <family val="3"/>
          </rPr>
          <t>_x000D_
EQUIP. MAT. P/ GERACAO, TRANSM. DISTR. RETIF...</t>
        </r>
      </text>
    </comment>
    <comment ref="Y281" authorId="0" shapeId="0" xr:uid="{E366A538-2E4E-41AA-A1D6-D18015784A22}">
      <text>
        <r>
          <rPr>
            <sz val="10"/>
            <color indexed="81"/>
            <rFont val="Lucida Console"/>
            <family val="3"/>
          </rPr>
          <t>_x000D_
CHAVES BOIA</t>
        </r>
      </text>
    </comment>
    <comment ref="AW281" authorId="0" shapeId="0" xr:uid="{7FE3A1BA-4BC3-4B31-A5D6-ADEE9BF241BA}">
      <text>
        <r>
          <rPr>
            <sz val="10"/>
            <color indexed="81"/>
            <rFont val="Lucida Console"/>
            <family val="3"/>
          </rPr>
          <t>Tempo de Estoque (Meses)_x000D_
_x000D_
787,0</t>
        </r>
      </text>
    </comment>
    <comment ref="A282" authorId="0" shapeId="0" xr:uid="{793B8C34-B764-4A89-B1BA-DAC46DA0015C}">
      <text>
        <r>
          <rPr>
            <sz val="10"/>
            <color indexed="81"/>
            <rFont val="Lucida Console"/>
            <family val="3"/>
          </rPr>
          <t>_x000D_
47447</t>
        </r>
      </text>
    </comment>
    <comment ref="B282" authorId="0" shapeId="0" xr:uid="{8ED4DCA2-C148-47F3-86A3-B982AD919640}">
      <text>
        <r>
          <rPr>
            <sz val="10"/>
            <color indexed="81"/>
            <rFont val="Lucida Console"/>
            <family val="3"/>
          </rPr>
          <t>DESCRIÇÃO DETALHADA_x000D_
CARTOLINA - VERDE CLARO - 50 X 66 CM - GRAMATURA 180G/M2</t>
        </r>
      </text>
    </comment>
    <comment ref="G282" authorId="0" shapeId="0" xr:uid="{2202EF29-CA02-4B43-971C-F5D593CDD619}">
      <text>
        <r>
          <rPr>
            <sz val="10"/>
            <color indexed="81"/>
            <rFont val="Lucida Console"/>
            <family val="3"/>
          </rPr>
          <t>_x000D_
Últ estimativa : 25.000_x000D_
Enviada em     : 19.12.2019_x000D_
Ata - Venc     : 143/21 - 20.05.2022</t>
        </r>
      </text>
    </comment>
    <comment ref="O282" authorId="0" shapeId="0" xr:uid="{A1AADC28-97ED-485D-8C65-798588595DD9}">
      <text>
        <r>
          <rPr>
            <sz val="10"/>
            <color indexed="81"/>
            <rFont val="Lucida Console"/>
            <family val="3"/>
          </rPr>
          <t>_x000D_
Pertencia a ATA nº 143/21_x000D_
Estimativa de Renovação enviada em 19.12.2019 - Qtd 25.000_x000D_
PE  61/21 lote _x000D_
30.04.21 = Finalizado. Ata 143/20</t>
        </r>
      </text>
    </comment>
    <comment ref="W282" authorId="0" shapeId="0" xr:uid="{9C772672-A776-484C-88A3-8C82604A5032}">
      <text>
        <r>
          <rPr>
            <sz val="10"/>
            <color indexed="81"/>
            <rFont val="Lucida Console"/>
            <family val="3"/>
          </rPr>
          <t>_x000D_
Pedagógico</t>
        </r>
      </text>
    </comment>
    <comment ref="X282" authorId="0" shapeId="0" xr:uid="{EBF7E30D-D48C-4A6F-A600-235BA88F9C3D}">
      <text>
        <r>
          <rPr>
            <sz val="10"/>
            <color indexed="81"/>
            <rFont val="Lucida Console"/>
            <family val="3"/>
          </rPr>
          <t>_x000D_
MAQ. E EQUIP. P/ IND. GRAFICA COMP. ACESS. E PAPEI</t>
        </r>
      </text>
    </comment>
    <comment ref="Y282" authorId="0" shapeId="0" xr:uid="{45DA483C-15A4-4501-B58D-800B7A1447C6}">
      <text>
        <r>
          <rPr>
            <sz val="10"/>
            <color indexed="81"/>
            <rFont val="Lucida Console"/>
            <family val="3"/>
          </rPr>
          <t>_x000D_
CARTOES E CARTOLINA</t>
        </r>
      </text>
    </comment>
    <comment ref="AW282" authorId="0" shapeId="0" xr:uid="{0DC5F868-AF5F-4447-9006-8CC02343D25B}">
      <text>
        <r>
          <rPr>
            <sz val="10"/>
            <color indexed="81"/>
            <rFont val="Lucida Console"/>
            <family val="3"/>
          </rPr>
          <t>Tempo de Estoque (Meses)_x000D_
_x000D_
10.908,0</t>
        </r>
      </text>
    </comment>
    <comment ref="A283" authorId="0" shapeId="0" xr:uid="{5D59EE2A-7C16-4DDE-9291-71C95BC4B307}">
      <text>
        <r>
          <rPr>
            <sz val="10"/>
            <color indexed="81"/>
            <rFont val="Lucida Console"/>
            <family val="3"/>
          </rPr>
          <t>_x000D_
48178</t>
        </r>
      </text>
    </comment>
    <comment ref="B283" authorId="0" shapeId="0" xr:uid="{C36A7B37-C37B-48C0-B2A3-A9E0DA6D8152}">
      <text>
        <r>
          <rPr>
            <sz val="10"/>
            <color indexed="81"/>
            <rFont val="Lucida Console"/>
            <family val="3"/>
          </rPr>
          <t>DESCRIÇÃO DETALHADA_x000D_
CHAPA DE LAMINADO MELAMINICO COM 3,08 X 1,25 M, ESPESSURA 0,8 MM</t>
        </r>
      </text>
    </comment>
    <comment ref="G283" authorId="0" shapeId="0" xr:uid="{A6E43CEB-FA5A-4FEB-87F6-94FF36525F2E}">
      <text>
        <r>
          <rPr>
            <sz val="10"/>
            <color indexed="81"/>
            <rFont val="Lucida Console"/>
            <family val="3"/>
          </rPr>
          <t>_x000D_
Últ estimativa : 0_x000D_
Enviada em     : 17.01.2020_x000D_
Ata - Venc     : 129/19 - 08.05.2020</t>
        </r>
      </text>
    </comment>
    <comment ref="O283" authorId="0" shapeId="0" xr:uid="{03FA8086-699B-4072-9B55-7ED839D12EA9}">
      <text>
        <r>
          <rPr>
            <sz val="10"/>
            <color indexed="81"/>
            <rFont val="Lucida Console"/>
            <family val="3"/>
          </rPr>
          <t>_x000D_
Pertencia a ATA nº 129/19_x000D_
Estimativa de Renovação enviada em 17.01.2020 - Qtd _x000D_
PP  21/19 lote _x000D_
06.08.19 = Processo finalizado</t>
        </r>
      </text>
    </comment>
    <comment ref="W283" authorId="0" shapeId="0" xr:uid="{D5027275-BA39-41FB-8605-C856717D9CED}">
      <text>
        <r>
          <rPr>
            <sz val="10"/>
            <color indexed="81"/>
            <rFont val="Lucida Console"/>
            <family val="3"/>
          </rPr>
          <t>_x000D_
DM-Marcenaria</t>
        </r>
      </text>
    </comment>
    <comment ref="X283" authorId="0" shapeId="0" xr:uid="{84AE30A0-BD42-4941-B484-85F90918D717}">
      <text>
        <r>
          <rPr>
            <sz val="10"/>
            <color indexed="81"/>
            <rFont val="Lucida Console"/>
            <family val="3"/>
          </rPr>
          <t>_x000D_
MADEIRAS,LAMINADOS,COMPENSADOS E AGLOMERADOS</t>
        </r>
      </text>
    </comment>
    <comment ref="Y283" authorId="0" shapeId="0" xr:uid="{5BEC78E0-7DFC-4494-988C-AE824D6801AC}">
      <text>
        <r>
          <rPr>
            <sz val="10"/>
            <color indexed="81"/>
            <rFont val="Lucida Console"/>
            <family val="3"/>
          </rPr>
          <t>_x000D_
CHAPAS COMPENSADAS RESINADAS/PLASTIFICADAS</t>
        </r>
      </text>
    </comment>
    <comment ref="AW283" authorId="0" shapeId="0" xr:uid="{084F04F1-0A21-4E19-9D7E-02F69E9BB246}">
      <text>
        <r>
          <rPr>
            <sz val="10"/>
            <color indexed="81"/>
            <rFont val="Lucida Console"/>
            <family val="3"/>
          </rPr>
          <t>Tempo de Estoque (Meses)_x000D_
_x000D_
36,0</t>
        </r>
      </text>
    </comment>
    <comment ref="A284" authorId="0" shapeId="0" xr:uid="{91C316AD-D7C0-4498-ACA7-13D66BA7D047}">
      <text>
        <r>
          <rPr>
            <sz val="10"/>
            <color indexed="81"/>
            <rFont val="Lucida Console"/>
            <family val="3"/>
          </rPr>
          <t>_x000D_
48901</t>
        </r>
      </text>
    </comment>
    <comment ref="B284" authorId="0" shapeId="0" xr:uid="{D2975683-73A2-45E9-AA60-691373935CB2}">
      <text>
        <r>
          <rPr>
            <sz val="10"/>
            <color indexed="81"/>
            <rFont val="Lucida Console"/>
            <family val="3"/>
          </rPr>
          <t>DESCRIÇÃO DETALHADA_x000D_
PASTA MOLHA DEDO</t>
        </r>
      </text>
    </comment>
    <comment ref="G284" authorId="0" shapeId="0" xr:uid="{79EADB25-908D-41A7-9638-3FF3365C63B8}">
      <text>
        <r>
          <rPr>
            <sz val="10"/>
            <color indexed="81"/>
            <rFont val="Lucida Console"/>
            <family val="3"/>
          </rPr>
          <t>_x000D_
Últ estimativa : 100_x000D_
Enviada em     : 02.03.2020_x000D_
Ata - Venc     : 211/20 - 21.09.2021</t>
        </r>
      </text>
    </comment>
    <comment ref="O284" authorId="0" shapeId="0" xr:uid="{021083C7-DBFF-4078-A3AB-7681549791EF}">
      <text>
        <r>
          <rPr>
            <sz val="10"/>
            <color indexed="81"/>
            <rFont val="Lucida Console"/>
            <family val="3"/>
          </rPr>
          <t xml:space="preserve">_x000D_
Pertencia a ATA nº 211/20_x000D_
Estimativa de Renovação enviada em 02.03.2020 - Qtd 100_x000D_
</t>
        </r>
      </text>
    </comment>
    <comment ref="W284" authorId="0" shapeId="0" xr:uid="{97C4AFED-1E2E-44EA-BB65-73C8535BFF59}">
      <text>
        <r>
          <rPr>
            <sz val="10"/>
            <color indexed="81"/>
            <rFont val="Lucida Console"/>
            <family val="3"/>
          </rPr>
          <t>_x000D_
Pedagógico</t>
        </r>
      </text>
    </comment>
    <comment ref="X284" authorId="0" shapeId="0" xr:uid="{7F30E66B-531A-466C-9E87-9A0E1A466AAF}">
      <text>
        <r>
          <rPr>
            <sz val="10"/>
            <color indexed="81"/>
            <rFont val="Lucida Console"/>
            <family val="3"/>
          </rPr>
          <t>_x000D_
MAQ., EQUIP., COMP., ACES., MAT. PARA ESCRIT.E ESCOLAR</t>
        </r>
      </text>
    </comment>
    <comment ref="Y284" authorId="0" shapeId="0" xr:uid="{2B9933FF-45E2-4FB3-9E08-9FBEEDCA10C4}">
      <text>
        <r>
          <rPr>
            <sz val="10"/>
            <color indexed="81"/>
            <rFont val="Lucida Console"/>
            <family val="3"/>
          </rPr>
          <t>_x000D_
LAPIS, BORRACHA, APONTADORES, REGUAS E CORRETIVOS P/ ESCRIT.</t>
        </r>
      </text>
    </comment>
    <comment ref="AW284" authorId="0" shapeId="0" xr:uid="{825D93F4-7AE1-4742-AB9C-CD4CFF0F14CF}">
      <text>
        <r>
          <rPr>
            <sz val="10"/>
            <color indexed="81"/>
            <rFont val="Lucida Console"/>
            <family val="3"/>
          </rPr>
          <t>Tempo de Estoque (Meses)_x000D_
_x000D_
289,0</t>
        </r>
      </text>
    </comment>
    <comment ref="A285" authorId="0" shapeId="0" xr:uid="{CA9B42ED-FE67-4CAF-817E-A0A840BC69AD}">
      <text>
        <r>
          <rPr>
            <sz val="10"/>
            <color indexed="81"/>
            <rFont val="Lucida Console"/>
            <family val="3"/>
          </rPr>
          <t>_x000D_
49033</t>
        </r>
      </text>
    </comment>
    <comment ref="B285" authorId="0" shapeId="0" xr:uid="{1B2E55AD-4250-4652-B434-631FC4603C87}">
      <text>
        <r>
          <rPr>
            <sz val="10"/>
            <color indexed="81"/>
            <rFont val="Lucida Console"/>
            <family val="3"/>
          </rPr>
          <t>DESCRIÇÃO DETALHADA_x000D_
FOLHA DE PORTA EM IMBUIA - MED: 0,82 X 2,10 M</t>
        </r>
      </text>
    </comment>
    <comment ref="G285" authorId="0" shapeId="0" xr:uid="{00AB7AF5-3AC0-400D-9904-0DA43A6ABEEE}">
      <text>
        <r>
          <rPr>
            <sz val="10"/>
            <color indexed="81"/>
            <rFont val="Lucida Console"/>
            <family val="3"/>
          </rPr>
          <t>_x000D_
Últ estimativa : 40_x000D_
Enviada em     : 24.11.2020_x000D_
Ata - Venc     : 145/21 - 26.05.2022</t>
        </r>
      </text>
    </comment>
    <comment ref="W285" authorId="0" shapeId="0" xr:uid="{7B9F6DF4-B1FE-4A9C-BB1E-E2B752CB0638}">
      <text>
        <r>
          <rPr>
            <sz val="10"/>
            <color indexed="81"/>
            <rFont val="Lucida Console"/>
            <family val="3"/>
          </rPr>
          <t>_x000D_
DM-Construção</t>
        </r>
      </text>
    </comment>
    <comment ref="X285" authorId="0" shapeId="0" xr:uid="{8488E433-1C93-4275-9F8F-0C6017409283}">
      <text>
        <r>
          <rPr>
            <sz val="10"/>
            <color indexed="81"/>
            <rFont val="Lucida Console"/>
            <family val="3"/>
          </rPr>
          <t>_x000D_
MAT.E EQUIP. P/ CONSTR.CIVIL E CONSERV. DE VIAS PUBL.</t>
        </r>
      </text>
    </comment>
    <comment ref="Y285" authorId="0" shapeId="0" xr:uid="{F0474312-FF0C-40C0-AD9C-583324D891DE}">
      <text>
        <r>
          <rPr>
            <sz val="10"/>
            <color indexed="81"/>
            <rFont val="Lucida Console"/>
            <family val="3"/>
          </rPr>
          <t>_x000D_
PORTAS, BATENTES E GUARNICOES DE MADEIRA, FERRO, METAL</t>
        </r>
      </text>
    </comment>
    <comment ref="AW285" authorId="0" shapeId="0" xr:uid="{8E8E5E2D-96B0-4F17-8501-8978D2A6F540}">
      <text>
        <r>
          <rPr>
            <sz val="10"/>
            <color indexed="81"/>
            <rFont val="Lucida Console"/>
            <family val="3"/>
          </rPr>
          <t>Tempo de Estoque (Meses)_x000D_
_x000D_
30,0</t>
        </r>
      </text>
    </comment>
    <comment ref="A286" authorId="0" shapeId="0" xr:uid="{A574E7A8-08A4-4F29-B378-6B0976DB51BF}">
      <text>
        <r>
          <rPr>
            <sz val="10"/>
            <color indexed="81"/>
            <rFont val="Lucida Console"/>
            <family val="3"/>
          </rPr>
          <t>_x000D_
49254</t>
        </r>
      </text>
    </comment>
    <comment ref="B286" authorId="0" shapeId="0" xr:uid="{00FC3364-8CF8-401A-89AD-65C0861BE8DC}">
      <text>
        <r>
          <rPr>
            <sz val="10"/>
            <color indexed="81"/>
            <rFont val="Lucida Console"/>
            <family val="3"/>
          </rPr>
          <t>DESCRIÇÃO DETALHADA_x000D_
PLASTICO OLEADO, TIPO FLANELADO - NAS CORES AZUL CLARO E BRANCO - MEDINDO: 1,40 M DE LARGURA</t>
        </r>
      </text>
    </comment>
    <comment ref="W286" authorId="0" shapeId="0" xr:uid="{E7DAF3E8-5FDC-417D-BAB4-166FFE7E9455}">
      <text>
        <r>
          <rPr>
            <sz val="10"/>
            <color indexed="81"/>
            <rFont val="Lucida Console"/>
            <family val="3"/>
          </rPr>
          <t>_x000D_
Administrativo</t>
        </r>
      </text>
    </comment>
    <comment ref="X286" authorId="0" shapeId="0" xr:uid="{E171793C-F51A-46C1-9117-7F738A23FF5A}">
      <text>
        <r>
          <rPr>
            <sz val="10"/>
            <color indexed="81"/>
            <rFont val="Lucida Console"/>
            <family val="3"/>
          </rPr>
          <t>_x000D_
MAQ.EQUIP.E MATERIAIS P/ HIGIEN.LIMP.POLIM.E LUBR.</t>
        </r>
      </text>
    </comment>
    <comment ref="Y286" authorId="0" shapeId="0" xr:uid="{924CD945-D9A6-4040-91E0-081E4CEC567E}">
      <text>
        <r>
          <rPr>
            <sz val="10"/>
            <color indexed="81"/>
            <rFont val="Lucida Console"/>
            <family val="3"/>
          </rPr>
          <t>_x000D_
PANO PARA CHAO, COPA E FLANELA</t>
        </r>
      </text>
    </comment>
    <comment ref="AW286" authorId="0" shapeId="0" xr:uid="{001640D1-4583-40D7-9359-DAFB7593CD01}">
      <text>
        <r>
          <rPr>
            <sz val="10"/>
            <color indexed="81"/>
            <rFont val="Lucida Console"/>
            <family val="3"/>
          </rPr>
          <t>Tempo de Estoque (Meses)_x000D_
_x000D_
600,0</t>
        </r>
      </text>
    </comment>
    <comment ref="A287" authorId="0" shapeId="0" xr:uid="{0C35380C-436D-4E9B-886F-351C549C5EDF}">
      <text>
        <r>
          <rPr>
            <sz val="10"/>
            <color indexed="81"/>
            <rFont val="Lucida Console"/>
            <family val="3"/>
          </rPr>
          <t>_x000D_
49695</t>
        </r>
      </text>
    </comment>
    <comment ref="B287" authorId="0" shapeId="0" xr:uid="{B07DB90E-3152-4FB6-9F79-059E7444774E}">
      <text>
        <r>
          <rPr>
            <sz val="10"/>
            <color indexed="81"/>
            <rFont val="Lucida Console"/>
            <family val="3"/>
          </rPr>
          <t>DESCRIÇÃO DETALHADA_x000D_
MACANETA ALAVANCA CROMADA P/ PORTA DE MADEIRA</t>
        </r>
      </text>
    </comment>
    <comment ref="G287" authorId="0" shapeId="0" xr:uid="{19373FC0-DDC1-4245-89CD-D44252A1738F}">
      <text>
        <r>
          <rPr>
            <sz val="10"/>
            <color indexed="81"/>
            <rFont val="Lucida Console"/>
            <family val="3"/>
          </rPr>
          <t>_x000D_
Últ estimativa : 1.000_x000D_
Enviada em     : 28.01.2021_x000D_
Ata - Venc     : 121/20 - 31.05.2021</t>
        </r>
      </text>
    </comment>
    <comment ref="O287" authorId="0" shapeId="0" xr:uid="{BB8412A4-9CEE-45F0-BD1B-E430B641F67D}">
      <text>
        <r>
          <rPr>
            <sz val="10"/>
            <color indexed="81"/>
            <rFont val="Lucida Console"/>
            <family val="3"/>
          </rPr>
          <t>_x000D_
Pertencia a ATA nº 121/20_x000D_
Estimativa de Renovação enviada em 28.01.2021 - Qtd 1.000_x000D_
PE  32/20 lote _x000D_
05.06.20 = Finalizar - Contrato assinado</t>
        </r>
      </text>
    </comment>
    <comment ref="W287" authorId="0" shapeId="0" xr:uid="{49CAFC2A-20E2-4F25-AB0E-CDFA0F4C492F}">
      <text>
        <r>
          <rPr>
            <sz val="10"/>
            <color indexed="81"/>
            <rFont val="Lucida Console"/>
            <family val="3"/>
          </rPr>
          <t>_x000D_
DM-Construção</t>
        </r>
      </text>
    </comment>
    <comment ref="X287" authorId="0" shapeId="0" xr:uid="{4848AD2A-EBA8-47F3-9908-4AB16E4F4863}">
      <text>
        <r>
          <rPr>
            <sz val="10"/>
            <color indexed="81"/>
            <rFont val="Lucida Console"/>
            <family val="3"/>
          </rPr>
          <t>_x000D_
MAT.E EQUIP. P/ CONSTR.CIVIL E CONSERV. DE VIAS PUBL.</t>
        </r>
      </text>
    </comment>
    <comment ref="Y287" authorId="0" shapeId="0" xr:uid="{0C0C78B0-0CE6-4548-B287-C74A7A890774}">
      <text>
        <r>
          <rPr>
            <sz val="10"/>
            <color indexed="81"/>
            <rFont val="Lucida Console"/>
            <family val="3"/>
          </rPr>
          <t>_x000D_
FECHADURAS, DOBRADICAS E MACANETAS</t>
        </r>
      </text>
    </comment>
    <comment ref="AW287" authorId="0" shapeId="0" xr:uid="{3CCA4D9B-FA37-439E-B886-25F217212534}">
      <text>
        <r>
          <rPr>
            <sz val="10"/>
            <color indexed="81"/>
            <rFont val="Lucida Console"/>
            <family val="3"/>
          </rPr>
          <t>Tempo de Estoque (Meses)_x000D_
_x000D_
100,0</t>
        </r>
      </text>
    </comment>
    <comment ref="A288" authorId="0" shapeId="0" xr:uid="{E54A9257-C6A5-4430-9129-C3094DA2F6BA}">
      <text>
        <r>
          <rPr>
            <sz val="10"/>
            <color indexed="81"/>
            <rFont val="Lucida Console"/>
            <family val="3"/>
          </rPr>
          <t>_x000D_
49858</t>
        </r>
      </text>
    </comment>
    <comment ref="B288" authorId="0" shapeId="0" xr:uid="{B7901FA3-D50A-4F42-B021-EA449389F312}">
      <text>
        <r>
          <rPr>
            <sz val="10"/>
            <color indexed="81"/>
            <rFont val="Lucida Console"/>
            <family val="3"/>
          </rPr>
          <t>DESCRIÇÃO DETALHADA_x000D_
PREGO DE ACO C/ CABECA - 12 X 12</t>
        </r>
      </text>
    </comment>
    <comment ref="W288" authorId="0" shapeId="0" xr:uid="{419858DE-44E8-4D3E-AECC-BEDEB2355944}">
      <text>
        <r>
          <rPr>
            <sz val="10"/>
            <color indexed="81"/>
            <rFont val="Lucida Console"/>
            <family val="3"/>
          </rPr>
          <t>_x000D_
DM-Construção</t>
        </r>
      </text>
    </comment>
    <comment ref="X288" authorId="0" shapeId="0" xr:uid="{05C2DDC5-CE90-41F5-A4EE-5C550776BF91}">
      <text>
        <r>
          <rPr>
            <sz val="10"/>
            <color indexed="81"/>
            <rFont val="Lucida Console"/>
            <family val="3"/>
          </rPr>
          <t>_x000D_
PARAFUSOS ELEM. VEDACAO UNIAO CONEX . FIXACAO</t>
        </r>
      </text>
    </comment>
    <comment ref="Y288" authorId="0" shapeId="0" xr:uid="{521B1379-F36C-451A-A9BA-5F53FFAD8F63}">
      <text>
        <r>
          <rPr>
            <sz val="10"/>
            <color indexed="81"/>
            <rFont val="Lucida Console"/>
            <family val="3"/>
          </rPr>
          <t>_x000D_
PREGOS E GRAMPOS</t>
        </r>
      </text>
    </comment>
    <comment ref="AW288" authorId="0" shapeId="0" xr:uid="{D6328FCF-73DE-4702-8786-35F97FCC1CD3}">
      <text>
        <r>
          <rPr>
            <sz val="10"/>
            <color indexed="81"/>
            <rFont val="Lucida Console"/>
            <family val="3"/>
          </rPr>
          <t>Tempo de Estoque (Meses)_x000D_
_x000D_
185,0</t>
        </r>
      </text>
    </comment>
    <comment ref="A289" authorId="0" shapeId="0" xr:uid="{3DB0D910-6DA7-44AD-B6B8-8B46846DD882}">
      <text>
        <r>
          <rPr>
            <sz val="10"/>
            <color indexed="81"/>
            <rFont val="Lucida Console"/>
            <family val="3"/>
          </rPr>
          <t>_x000D_
50475</t>
        </r>
      </text>
    </comment>
    <comment ref="B289" authorId="0" shapeId="0" xr:uid="{FA36C87A-961B-4081-9D6D-D623099C8D1C}">
      <text>
        <r>
          <rPr>
            <sz val="10"/>
            <color indexed="81"/>
            <rFont val="Lucida Console"/>
            <family val="3"/>
          </rPr>
          <t>DESCRIÇÃO DETALHADA_x000D_
CUMEEIRA DE BARRO COZIDO</t>
        </r>
      </text>
    </comment>
    <comment ref="G289" authorId="0" shapeId="0" xr:uid="{E22DE4AF-630F-4FDE-8B72-A76B0E344FC5}">
      <text>
        <r>
          <rPr>
            <sz val="10"/>
            <color indexed="81"/>
            <rFont val="Lucida Console"/>
            <family val="3"/>
          </rPr>
          <t>_x000D_
Últ estimativa : 0_x000D_
Enviada em     : 22.04.2021_x000D_
Ata - Venc     : 174/20 - 16.08.2021</t>
        </r>
      </text>
    </comment>
    <comment ref="O289" authorId="0" shapeId="0" xr:uid="{8D19F1B9-C2BC-40B2-A880-EDEE90023FEF}">
      <text>
        <r>
          <rPr>
            <sz val="10"/>
            <color indexed="81"/>
            <rFont val="Lucida Console"/>
            <family val="3"/>
          </rPr>
          <t>_x000D_
Pertencia a ATA nº 174/20_x000D_
Estimativa de Renovação enviada em 22.04.2021 - Qtd _x000D_
PE  99/20 lote _x000D_
03.08.20 = Finalizado</t>
        </r>
      </text>
    </comment>
    <comment ref="W289" authorId="0" shapeId="0" xr:uid="{B51A3146-7701-4EDD-9EAE-61A338DC1269}">
      <text>
        <r>
          <rPr>
            <sz val="10"/>
            <color indexed="81"/>
            <rFont val="Lucida Console"/>
            <family val="3"/>
          </rPr>
          <t>_x000D_
DM-Construção</t>
        </r>
      </text>
    </comment>
    <comment ref="X289" authorId="0" shapeId="0" xr:uid="{9B6C50F8-20C5-4BCB-AEBC-801B0AF61C22}">
      <text>
        <r>
          <rPr>
            <sz val="10"/>
            <color indexed="81"/>
            <rFont val="Lucida Console"/>
            <family val="3"/>
          </rPr>
          <t>_x000D_
MAT.E EQUIP. P/ CONSTR.CIVIL E CONSERV. DE VIAS PUBL.</t>
        </r>
      </text>
    </comment>
    <comment ref="Y289" authorId="0" shapeId="0" xr:uid="{0774D0EF-5855-4831-A0FA-BB6CA43C7C1F}">
      <text>
        <r>
          <rPr>
            <sz val="10"/>
            <color indexed="81"/>
            <rFont val="Lucida Console"/>
            <family val="3"/>
          </rPr>
          <t>_x000D_
TELHAS. CUMEEIRAS E ELEM. DE TELH. E CHAP. DE CIM. AMIANT</t>
        </r>
      </text>
    </comment>
    <comment ref="AW289" authorId="0" shapeId="0" xr:uid="{5432E346-36B4-4DCD-B671-39615BA65090}">
      <text>
        <r>
          <rPr>
            <sz val="10"/>
            <color indexed="81"/>
            <rFont val="Lucida Console"/>
            <family val="3"/>
          </rPr>
          <t>Tempo de Estoque (Meses)_x000D_
_x000D_
230,0</t>
        </r>
      </text>
    </comment>
    <comment ref="A290" authorId="0" shapeId="0" xr:uid="{4AD32B25-4A86-4A19-821C-D3BA329D45D6}">
      <text>
        <r>
          <rPr>
            <sz val="10"/>
            <color indexed="81"/>
            <rFont val="Lucida Console"/>
            <family val="3"/>
          </rPr>
          <t>_x000D_
50476</t>
        </r>
      </text>
    </comment>
    <comment ref="B290" authorId="0" shapeId="0" xr:uid="{2DF2D0EA-0B34-4B61-9C58-3D27F6C6E2EA}">
      <text>
        <r>
          <rPr>
            <sz val="10"/>
            <color indexed="81"/>
            <rFont val="Lucida Console"/>
            <family val="3"/>
          </rPr>
          <t>DESCRIÇÃO DETALHADA_x000D_
TELHA DE BARRO COZIDO - TIPO PAULISTINHA</t>
        </r>
      </text>
    </comment>
    <comment ref="W290" authorId="0" shapeId="0" xr:uid="{C1A0796D-AE22-4BB7-AEED-FEE8F69A68AB}">
      <text>
        <r>
          <rPr>
            <sz val="10"/>
            <color indexed="81"/>
            <rFont val="Lucida Console"/>
            <family val="3"/>
          </rPr>
          <t>_x000D_
DM-Construção</t>
        </r>
      </text>
    </comment>
    <comment ref="X290" authorId="0" shapeId="0" xr:uid="{27BE3932-A229-472B-9FB7-5541BC8052DF}">
      <text>
        <r>
          <rPr>
            <sz val="10"/>
            <color indexed="81"/>
            <rFont val="Lucida Console"/>
            <family val="3"/>
          </rPr>
          <t>_x000D_
MAT.E EQUIP. P/ CONSTR.CIVIL E CONSERV. DE VIAS PUBL.</t>
        </r>
      </text>
    </comment>
    <comment ref="Y290" authorId="0" shapeId="0" xr:uid="{128C93AC-8B85-4E5C-97FE-1C390E7D0BE7}">
      <text>
        <r>
          <rPr>
            <sz val="10"/>
            <color indexed="81"/>
            <rFont val="Lucida Console"/>
            <family val="3"/>
          </rPr>
          <t>_x000D_
TELHAS. CUMEEIRAS E ELEM. DE TELH. E CHAP. DE CIM. AMIANT</t>
        </r>
      </text>
    </comment>
    <comment ref="AW290" authorId="0" shapeId="0" xr:uid="{FF45B510-4C5C-4515-9C12-86B2C642CEB1}">
      <text>
        <r>
          <rPr>
            <sz val="10"/>
            <color indexed="81"/>
            <rFont val="Lucida Console"/>
            <family val="3"/>
          </rPr>
          <t>Tempo de Estoque (Meses)_x000D_
_x000D_
571,0</t>
        </r>
      </text>
    </comment>
    <comment ref="A291" authorId="0" shapeId="0" xr:uid="{1E8480B4-D47A-4AB8-B9DD-B9E31627F091}">
      <text>
        <r>
          <rPr>
            <sz val="10"/>
            <color indexed="81"/>
            <rFont val="Lucida Console"/>
            <family val="3"/>
          </rPr>
          <t>_x000D_
50591</t>
        </r>
      </text>
    </comment>
    <comment ref="B291" authorId="0" shapeId="0" xr:uid="{061536D8-8F18-4404-B9E6-BCBF30A4FDE1}">
      <text>
        <r>
          <rPr>
            <sz val="10"/>
            <color indexed="81"/>
            <rFont val="Lucida Console"/>
            <family val="3"/>
          </rPr>
          <t>DESCRIÇÃO DETALHADA_x000D_
FOLHA DE PORTA EM IMBUIA - MED: 0,72 X 2,10 M</t>
        </r>
      </text>
    </comment>
    <comment ref="G291" authorId="0" shapeId="0" xr:uid="{45B4F1FD-C0A4-4EB0-9C53-835FBBE500A1}">
      <text>
        <r>
          <rPr>
            <sz val="10"/>
            <color indexed="81"/>
            <rFont val="Lucida Console"/>
            <family val="3"/>
          </rPr>
          <t>_x000D_
Últ estimativa : 0_x000D_
Enviada em     : 24.11.2020_x000D_
Ata - Venc     : 145/21 - 26.05.2022</t>
        </r>
      </text>
    </comment>
    <comment ref="W291" authorId="0" shapeId="0" xr:uid="{DF85242F-3386-46C2-9199-522035D62AE5}">
      <text>
        <r>
          <rPr>
            <sz val="10"/>
            <color indexed="81"/>
            <rFont val="Lucida Console"/>
            <family val="3"/>
          </rPr>
          <t>_x000D_
DM-Construção</t>
        </r>
      </text>
    </comment>
    <comment ref="X291" authorId="0" shapeId="0" xr:uid="{917E93F4-48F7-43F5-A49B-61AA13E6C832}">
      <text>
        <r>
          <rPr>
            <sz val="10"/>
            <color indexed="81"/>
            <rFont val="Lucida Console"/>
            <family val="3"/>
          </rPr>
          <t>_x000D_
MAT.E EQUIP. P/ CONSTR.CIVIL E CONSERV. DE VIAS PUBL.</t>
        </r>
      </text>
    </comment>
    <comment ref="Y291" authorId="0" shapeId="0" xr:uid="{3449D1DB-9DD1-432B-A22F-008A90FDFC7C}">
      <text>
        <r>
          <rPr>
            <sz val="10"/>
            <color indexed="81"/>
            <rFont val="Lucida Console"/>
            <family val="3"/>
          </rPr>
          <t>_x000D_
PORTAS, BATENTES E GUARNICOES DE MADEIRA, FERRO, METAL</t>
        </r>
      </text>
    </comment>
    <comment ref="AW291" authorId="0" shapeId="0" xr:uid="{7D1DDCAE-755C-4CF8-B5A8-76BB160D918F}">
      <text>
        <r>
          <rPr>
            <sz val="10"/>
            <color indexed="81"/>
            <rFont val="Lucida Console"/>
            <family val="3"/>
          </rPr>
          <t>Tempo de Estoque (Meses)_x000D_
_x000D_
30,0</t>
        </r>
      </text>
    </comment>
    <comment ref="A292" authorId="0" shapeId="0" xr:uid="{B56CA412-620E-4BA9-B23D-3ED7D3C52269}">
      <text>
        <r>
          <rPr>
            <sz val="10"/>
            <color indexed="81"/>
            <rFont val="Lucida Console"/>
            <family val="3"/>
          </rPr>
          <t>_x000D_
50797</t>
        </r>
      </text>
    </comment>
    <comment ref="B292" authorId="0" shapeId="0" xr:uid="{F3684FC6-E1B0-4D04-84F8-B8BCBE9EFAC9}">
      <text>
        <r>
          <rPr>
            <sz val="10"/>
            <color indexed="81"/>
            <rFont val="Lucida Console"/>
            <family val="3"/>
          </rPr>
          <t>DESCRIÇÃO DETALHADA_x000D_
CHUVEIRO ELETRICO AUTOMATICO - CORPO EM PLASTICO 220V/5400W</t>
        </r>
      </text>
    </comment>
    <comment ref="G292" authorId="0" shapeId="0" xr:uid="{152AAA7D-101D-472A-9C80-FC7E84F58CA4}">
      <text>
        <r>
          <rPr>
            <sz val="10"/>
            <color indexed="81"/>
            <rFont val="Lucida Console"/>
            <family val="3"/>
          </rPr>
          <t>_x000D_
Últ estimativa : 320_x000D_
Enviada em     : 17.01.2020_x000D_
Ata - Venc     : 228/20 - 05.10.2021</t>
        </r>
      </text>
    </comment>
    <comment ref="O292" authorId="0" shapeId="0" xr:uid="{93805DC1-B1BE-4A8A-8B70-D97BEF068DFA}">
      <text>
        <r>
          <rPr>
            <sz val="10"/>
            <color indexed="81"/>
            <rFont val="Lucida Console"/>
            <family val="3"/>
          </rPr>
          <t>_x000D_
Pertencia a ATA nº 228/20_x000D_
Estimativa de Renovação enviada em 17.01.2020 - Qtd 320_x000D_
PE 153/20 lote _x000D_
16.09.20 = Finalizado</t>
        </r>
      </text>
    </comment>
    <comment ref="W292" authorId="0" shapeId="0" xr:uid="{AF6A310E-16A4-4E92-A45E-3A7F299866C3}">
      <text>
        <r>
          <rPr>
            <sz val="10"/>
            <color indexed="81"/>
            <rFont val="Lucida Console"/>
            <family val="3"/>
          </rPr>
          <t>_x000D_
DM-Hidráulica</t>
        </r>
      </text>
    </comment>
    <comment ref="X292" authorId="0" shapeId="0" xr:uid="{29085437-4171-4DCB-8180-5D5BAB1568CB}">
      <text>
        <r>
          <rPr>
            <sz val="10"/>
            <color indexed="81"/>
            <rFont val="Lucida Console"/>
            <family val="3"/>
          </rPr>
          <t>_x000D_
MATERIAL HIDRAULICO, CANOS, TUBOS, MANGUEIRAS, CONEXOES E ACESS.</t>
        </r>
      </text>
    </comment>
    <comment ref="Y292" authorId="0" shapeId="0" xr:uid="{D3D66C94-4175-448B-A9DC-9DA8EF65EEA7}">
      <text>
        <r>
          <rPr>
            <sz val="10"/>
            <color indexed="81"/>
            <rFont val="Lucida Console"/>
            <family val="3"/>
          </rPr>
          <t>_x000D_
CHUVEIROS E DUCHAS</t>
        </r>
      </text>
    </comment>
    <comment ref="AW292" authorId="0" shapeId="0" xr:uid="{D8BF4FBE-4568-40F3-8A3B-67A07E38C897}">
      <text>
        <r>
          <rPr>
            <sz val="10"/>
            <color indexed="81"/>
            <rFont val="Lucida Console"/>
            <family val="3"/>
          </rPr>
          <t>Tempo de Estoque (Meses)_x000D_
_x000D_
108,0</t>
        </r>
      </text>
    </comment>
    <comment ref="A293" authorId="0" shapeId="0" xr:uid="{48512563-0A1D-4230-A348-FCDAC009C31C}">
      <text>
        <r>
          <rPr>
            <sz val="10"/>
            <color indexed="81"/>
            <rFont val="Lucida Console"/>
            <family val="3"/>
          </rPr>
          <t>_x000D_
51222</t>
        </r>
      </text>
    </comment>
    <comment ref="B293" authorId="0" shapeId="0" xr:uid="{43B597A4-DA4C-4B93-A35C-C49C22F352A7}">
      <text>
        <r>
          <rPr>
            <sz val="10"/>
            <color indexed="81"/>
            <rFont val="Lucida Console"/>
            <family val="3"/>
          </rPr>
          <t>DESCRIÇÃO DETALHADA_x000D_
LUMINARIA FECHADA TIPO CALHA - P/ LAMPADA FLUORESCENTE - 2 X 20 W, CALHA COM SOQUETE DE PRESSAO E SUPORTE PARA FIXACAO TIPO PE DE GALINHA</t>
        </r>
      </text>
    </comment>
    <comment ref="W293" authorId="0" shapeId="0" xr:uid="{1C0D04E9-60B9-46B1-BAF0-5A164F8787F5}">
      <text>
        <r>
          <rPr>
            <sz val="10"/>
            <color indexed="81"/>
            <rFont val="Lucida Console"/>
            <family val="3"/>
          </rPr>
          <t>_x000D_
DM-Elétrica</t>
        </r>
      </text>
    </comment>
    <comment ref="X293" authorId="0" shapeId="0" xr:uid="{25C0A8C8-2B1B-40CC-A341-70F81FA4C952}">
      <text>
        <r>
          <rPr>
            <sz val="10"/>
            <color indexed="81"/>
            <rFont val="Lucida Console"/>
            <family val="3"/>
          </rPr>
          <t>_x000D_
EQUIP. MAT. P/ GERACAO, TRANSM. DISTR. RETIF...</t>
        </r>
      </text>
    </comment>
    <comment ref="Y293" authorId="0" shapeId="0" xr:uid="{BDE9925A-7E24-409A-B455-BEA6A41055F6}">
      <text>
        <r>
          <rPr>
            <sz val="10"/>
            <color indexed="81"/>
            <rFont val="Lucida Console"/>
            <family val="3"/>
          </rPr>
          <t>_x000D_
LUMINARIAS E PROJETORES COM EQUIPAMENTO</t>
        </r>
      </text>
    </comment>
    <comment ref="AW293" authorId="0" shapeId="0" xr:uid="{13A100B6-8679-4BFA-AB60-D41FF75964BF}">
      <text>
        <r>
          <rPr>
            <sz val="10"/>
            <color indexed="81"/>
            <rFont val="Lucida Console"/>
            <family val="3"/>
          </rPr>
          <t>Tempo de Estoque (Meses)_x000D_
_x000D_
61,0</t>
        </r>
      </text>
    </comment>
    <comment ref="A294" authorId="0" shapeId="0" xr:uid="{3693A75C-C3F7-40A3-8394-0BD21599EB50}">
      <text>
        <r>
          <rPr>
            <sz val="10"/>
            <color indexed="81"/>
            <rFont val="Lucida Console"/>
            <family val="3"/>
          </rPr>
          <t>_x000D_
51579</t>
        </r>
      </text>
    </comment>
    <comment ref="B294" authorId="0" shapeId="0" xr:uid="{1DDDA009-4E35-43A5-90AF-6A08E62FFECB}">
      <text>
        <r>
          <rPr>
            <sz val="10"/>
            <color indexed="81"/>
            <rFont val="Lucida Console"/>
            <family val="3"/>
          </rPr>
          <t>DESCRIÇÃO DETALHADA_x000D_
GRAMPEADOR GRANDE, TAMANHO 26/6</t>
        </r>
      </text>
    </comment>
    <comment ref="G294" authorId="0" shapeId="0" xr:uid="{1B36D89B-6D5D-4CD4-B712-6A22645181EF}">
      <text>
        <r>
          <rPr>
            <sz val="10"/>
            <color indexed="81"/>
            <rFont val="Lucida Console"/>
            <family val="3"/>
          </rPr>
          <t>_x000D_
Últ estimativa : 1.500_x000D_
Enviada em     : 19.12.2019_x000D_
Ata - Venc     : 211/20 - 21.09.2021</t>
        </r>
      </text>
    </comment>
    <comment ref="O294" authorId="0" shapeId="0" xr:uid="{82C25662-0723-4811-92C2-434612B51698}">
      <text>
        <r>
          <rPr>
            <sz val="10"/>
            <color indexed="81"/>
            <rFont val="Lucida Console"/>
            <family val="3"/>
          </rPr>
          <t>_x000D_
Pertencia a ATA nº 211/20_x000D_
Estimativa de Renovação enviada em 19.12.2019 - Qtd 1.500_x000D_
PE  61/21 lote _x000D_
30.04.21 = Finalizado. Ata 143/20</t>
        </r>
      </text>
    </comment>
    <comment ref="W294" authorId="0" shapeId="0" xr:uid="{9F886541-7171-4FE3-9A74-AF5E1C9198D8}">
      <text>
        <r>
          <rPr>
            <sz val="10"/>
            <color indexed="81"/>
            <rFont val="Lucida Console"/>
            <family val="3"/>
          </rPr>
          <t>_x000D_
Administrativo</t>
        </r>
      </text>
    </comment>
    <comment ref="X294" authorId="0" shapeId="0" xr:uid="{7E503810-ABF1-440C-A252-BFEBAD2962F0}">
      <text>
        <r>
          <rPr>
            <sz val="10"/>
            <color indexed="81"/>
            <rFont val="Lucida Console"/>
            <family val="3"/>
          </rPr>
          <t>_x000D_
MAQ., EQUIP., COMP., ACES., MAT. PARA ESCRIT.E ESCOLAR</t>
        </r>
      </text>
    </comment>
    <comment ref="Y294" authorId="0" shapeId="0" xr:uid="{4E91F247-DC9E-4F3E-B9C3-93AA0661B4F9}">
      <text>
        <r>
          <rPr>
            <sz val="10"/>
            <color indexed="81"/>
            <rFont val="Lucida Console"/>
            <family val="3"/>
          </rPr>
          <t>_x000D_
FURAD.GRAMP.COLCHETE,GRAMPOS,CLIPS,ELAST.BARB.FIT.</t>
        </r>
      </text>
    </comment>
    <comment ref="AW294" authorId="0" shapeId="0" xr:uid="{DD5FE49D-4A1C-4291-9A86-1617D551E1FD}">
      <text>
        <r>
          <rPr>
            <sz val="10"/>
            <color indexed="81"/>
            <rFont val="Lucida Console"/>
            <family val="3"/>
          </rPr>
          <t>Tempo de Estoque (Meses)_x000D_
_x000D_
422,0</t>
        </r>
      </text>
    </comment>
    <comment ref="A295" authorId="0" shapeId="0" xr:uid="{53A4E5D8-E12E-4ED1-8B65-1A02FA4E5779}">
      <text>
        <r>
          <rPr>
            <sz val="10"/>
            <color indexed="81"/>
            <rFont val="Lucida Console"/>
            <family val="3"/>
          </rPr>
          <t>_x000D_
52129</t>
        </r>
      </text>
    </comment>
    <comment ref="B295" authorId="0" shapeId="0" xr:uid="{73F404E6-BBAC-497B-860D-6F453A2812EE}">
      <text>
        <r>
          <rPr>
            <sz val="10"/>
            <color indexed="81"/>
            <rFont val="Lucida Console"/>
            <family val="3"/>
          </rPr>
          <t>DESCRIÇÃO DETALHADA_x000D_
DISCO DE CORTE PARA POLICORTE - MED. 10" DIAMETRO EXTERNO -3/4" DIAMETRO INTERNO - 1/8" ESPESSURA</t>
        </r>
      </text>
    </comment>
    <comment ref="G295" authorId="0" shapeId="0" xr:uid="{A628FE08-E9B8-4DF3-A3F8-070887A1F45F}">
      <text>
        <r>
          <rPr>
            <sz val="10"/>
            <color indexed="81"/>
            <rFont val="Lucida Console"/>
            <family val="3"/>
          </rPr>
          <t>_x000D_
Últ estimativa : 700_x000D_
Enviada em     : 24.10.2019_x000D_
Ata - Venc     : 70/19 - 28.02.2020</t>
        </r>
      </text>
    </comment>
    <comment ref="O295" authorId="0" shapeId="0" xr:uid="{92E44B86-5AF6-4423-850D-8AFF2E619FCD}">
      <text>
        <r>
          <rPr>
            <sz val="10"/>
            <color indexed="81"/>
            <rFont val="Lucida Console"/>
            <family val="3"/>
          </rPr>
          <t>_x000D_
Pertencia a ATA nº 70/19_x000D_
Estimativa de Renovação enviada em 24.10.2019 - Qtd 700_x000D_
PE   2/20 lote 8 (Impróspero)_x000D_
23.04.20 = Processo conferido, finalizado.</t>
        </r>
      </text>
    </comment>
    <comment ref="W295" authorId="0" shapeId="0" xr:uid="{C5C1169B-83FE-4975-8595-997DF7C1F580}">
      <text>
        <r>
          <rPr>
            <sz val="10"/>
            <color indexed="81"/>
            <rFont val="Lucida Console"/>
            <family val="3"/>
          </rPr>
          <t>_x000D_
DM-Serralheria</t>
        </r>
      </text>
    </comment>
    <comment ref="X295" authorId="0" shapeId="0" xr:uid="{7F3F94B2-36C0-47E5-8CC7-F5AD36664AAE}">
      <text>
        <r>
          <rPr>
            <sz val="10"/>
            <color indexed="81"/>
            <rFont val="Lucida Console"/>
            <family val="3"/>
          </rPr>
          <t>_x000D_
FERRAMENTAS MAQ.FERRAMENTAS,ELETR.PECAS E ACESSORI</t>
        </r>
      </text>
    </comment>
    <comment ref="Y295" authorId="0" shapeId="0" xr:uid="{B980C47E-443B-4C3D-A02B-878B1834A16B}">
      <text>
        <r>
          <rPr>
            <sz val="10"/>
            <color indexed="81"/>
            <rFont val="Lucida Console"/>
            <family val="3"/>
          </rPr>
          <t>_x000D_
DISCOS, LAMINAS E FITAS DE SERRAS ELETRICAS</t>
        </r>
      </text>
    </comment>
    <comment ref="AW295" authorId="0" shapeId="0" xr:uid="{85B7FCAD-9AFE-4621-A94A-8DF3459A9765}">
      <text>
        <r>
          <rPr>
            <sz val="10"/>
            <color indexed="81"/>
            <rFont val="Lucida Console"/>
            <family val="3"/>
          </rPr>
          <t>Tempo de Estoque (Meses)_x000D_
_x000D_
455,0</t>
        </r>
      </text>
    </comment>
    <comment ref="A296" authorId="0" shapeId="0" xr:uid="{A459BE2C-9634-44C4-8147-347ACC841429}">
      <text>
        <r>
          <rPr>
            <sz val="10"/>
            <color indexed="81"/>
            <rFont val="Lucida Console"/>
            <family val="3"/>
          </rPr>
          <t>_x000D_
52946</t>
        </r>
      </text>
    </comment>
    <comment ref="B296" authorId="0" shapeId="0" xr:uid="{13A2CB38-9EC7-47EF-8752-DCE784C013B8}">
      <text>
        <r>
          <rPr>
            <sz val="10"/>
            <color indexed="81"/>
            <rFont val="Lucida Console"/>
            <family val="3"/>
          </rPr>
          <t>DESCRIÇÃO DETALHADA_x000D_
CAIXILHO DE FERRO PERFILADO, BASCULANTE - MEDIDAS: 0,80 X 0,60M</t>
        </r>
      </text>
    </comment>
    <comment ref="G296" authorId="0" shapeId="0" xr:uid="{845F114B-8E47-4B23-9077-7D28D9B9A14B}">
      <text>
        <r>
          <rPr>
            <sz val="10"/>
            <color indexed="81"/>
            <rFont val="Lucida Console"/>
            <family val="3"/>
          </rPr>
          <t>_x000D_
Últ estimativa : 40_x000D_
Enviada em     : 14.02.2020_x000D_
Ata - Venc     : 166/20 - 10.08.2021</t>
        </r>
      </text>
    </comment>
    <comment ref="O296" authorId="0" shapeId="0" xr:uid="{8B902689-C2F8-4983-9EF2-A363084B3309}">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296" authorId="0" shapeId="0" xr:uid="{169F49F4-D2E1-4281-AEEC-4361F14996F9}">
      <text>
        <r>
          <rPr>
            <sz val="10"/>
            <color indexed="81"/>
            <rFont val="Lucida Console"/>
            <family val="3"/>
          </rPr>
          <t>_x000D_
DM-Construção</t>
        </r>
      </text>
    </comment>
    <comment ref="X296" authorId="0" shapeId="0" xr:uid="{8FC017BC-FB6A-4CB6-AF61-8CCAD0334E7C}">
      <text>
        <r>
          <rPr>
            <sz val="10"/>
            <color indexed="81"/>
            <rFont val="Lucida Console"/>
            <family val="3"/>
          </rPr>
          <t>_x000D_
MAT.E EQUIP. P/ CONSTR.CIVIL E CONSERV. DE VIAS PUBL.</t>
        </r>
      </text>
    </comment>
    <comment ref="Y296" authorId="0" shapeId="0" xr:uid="{BC76CF1B-3D9B-4D7C-B7B1-0577FE5B3BE3}">
      <text>
        <r>
          <rPr>
            <sz val="10"/>
            <color indexed="81"/>
            <rFont val="Lucida Console"/>
            <family val="3"/>
          </rPr>
          <t>_x000D_
CAIXILHOS, JANELAS E VITROS</t>
        </r>
      </text>
    </comment>
    <comment ref="AW296" authorId="0" shapeId="0" xr:uid="{56DAB603-39AC-4075-9CFB-03E6C628B52B}">
      <text>
        <r>
          <rPr>
            <sz val="10"/>
            <color indexed="81"/>
            <rFont val="Lucida Console"/>
            <family val="3"/>
          </rPr>
          <t>Tempo de Estoque (Meses)_x000D_
_x000D_
34,0</t>
        </r>
      </text>
    </comment>
    <comment ref="A297" authorId="0" shapeId="0" xr:uid="{2A29C1C5-9C1F-4D92-BF84-8103EC110E52}">
      <text>
        <r>
          <rPr>
            <sz val="10"/>
            <color indexed="81"/>
            <rFont val="Lucida Console"/>
            <family val="3"/>
          </rPr>
          <t>_x000D_
52994</t>
        </r>
      </text>
    </comment>
    <comment ref="B297" authorId="0" shapeId="0" xr:uid="{96C6FA07-13F2-431A-860D-054DE138517F}">
      <text>
        <r>
          <rPr>
            <sz val="10"/>
            <color indexed="81"/>
            <rFont val="Lucida Console"/>
            <family val="3"/>
          </rPr>
          <t>DESCRIÇÃO DETALHADA_x000D_
LUVA DE REDUCAO EM PVC MARROM DE 1.1/2" X 1.1/4". A MARCA DEVERA VIR LITOGRAFADA NA PECA.</t>
        </r>
      </text>
    </comment>
    <comment ref="G297" authorId="0" shapeId="0" xr:uid="{D207E93B-0FB2-451E-822F-03EC4A2BB7CF}">
      <text>
        <r>
          <rPr>
            <sz val="10"/>
            <color indexed="81"/>
            <rFont val="Lucida Console"/>
            <family val="3"/>
          </rPr>
          <t>_x000D_
Últ estimativa : 100_x000D_
Enviada em     : 17.12.2020_x000D_
Ata - Venc     : 101/20 - 27.04.2021</t>
        </r>
      </text>
    </comment>
    <comment ref="O297" authorId="0" shapeId="0" xr:uid="{7D2A6018-B498-4A60-898B-BCF8C1E60C33}">
      <text>
        <r>
          <rPr>
            <sz val="10"/>
            <color indexed="81"/>
            <rFont val="Lucida Console"/>
            <family val="3"/>
          </rPr>
          <t>_x000D_
Pertencia a ATA nº 101/20_x000D_
Estimativa de Renovação enviada em 17.12.2020 - Qtd 100_x000D_
PE  16/20 lote 39_x000D_
18.05.20 = Processo conferido, finalizado.</t>
        </r>
      </text>
    </comment>
    <comment ref="W297" authorId="0" shapeId="0" xr:uid="{DB94BC87-CD04-40FA-ABCE-158B8C7380E5}">
      <text>
        <r>
          <rPr>
            <sz val="10"/>
            <color indexed="81"/>
            <rFont val="Lucida Console"/>
            <family val="3"/>
          </rPr>
          <t>_x000D_
DM-Hidráulica</t>
        </r>
      </text>
    </comment>
    <comment ref="X297" authorId="0" shapeId="0" xr:uid="{2C26581E-77C6-404E-978B-A793AAE9289F}">
      <text>
        <r>
          <rPr>
            <sz val="10"/>
            <color indexed="81"/>
            <rFont val="Lucida Console"/>
            <family val="3"/>
          </rPr>
          <t>_x000D_
MATERIAL HIDRAULICO, CANOS, TUBOS, MANGUEIRAS, CONEXOES E ACESS.</t>
        </r>
      </text>
    </comment>
    <comment ref="Y297" authorId="0" shapeId="0" xr:uid="{151C4253-8358-4927-924A-EF4B09B3CBA8}">
      <text>
        <r>
          <rPr>
            <sz val="10"/>
            <color indexed="81"/>
            <rFont val="Lucida Console"/>
            <family val="3"/>
          </rPr>
          <t>_x000D_
ADAP. LUVAS.TES CURVAS COTOVELOS PLUGS FLANGES.....</t>
        </r>
      </text>
    </comment>
    <comment ref="AW297" authorId="0" shapeId="0" xr:uid="{DB178705-D9CB-40DE-8CD1-62524FBE2398}">
      <text>
        <r>
          <rPr>
            <sz val="10"/>
            <color indexed="81"/>
            <rFont val="Lucida Console"/>
            <family val="3"/>
          </rPr>
          <t>Tempo de Estoque (Meses)_x000D_
_x000D_
164,0</t>
        </r>
      </text>
    </comment>
    <comment ref="A298" authorId="0" shapeId="0" xr:uid="{2020A5D2-F95C-4CCC-8E54-08E7A4E965E7}">
      <text>
        <r>
          <rPr>
            <sz val="10"/>
            <color indexed="81"/>
            <rFont val="Lucida Console"/>
            <family val="3"/>
          </rPr>
          <t>_x000D_
53446</t>
        </r>
      </text>
    </comment>
    <comment ref="B298" authorId="0" shapeId="0" xr:uid="{4FAE9EEA-3151-4159-9D96-AEDD042E24B4}">
      <text>
        <r>
          <rPr>
            <sz val="10"/>
            <color indexed="81"/>
            <rFont val="Lucida Console"/>
            <family val="3"/>
          </rPr>
          <t>DESCRIÇÃO DETALHADA_x000D_
REJUNTE BRANCO - SACO COM 01 KG</t>
        </r>
      </text>
    </comment>
    <comment ref="G298" authorId="0" shapeId="0" xr:uid="{E565A592-271C-4DDE-8C0A-66C0327FEBE4}">
      <text>
        <r>
          <rPr>
            <sz val="10"/>
            <color indexed="81"/>
            <rFont val="Lucida Console"/>
            <family val="3"/>
          </rPr>
          <t>_x000D_
Últ estimativa : 3.000_x000D_
Enviada em     : 24.11.2020_x000D_
Ata - Venc     : 87/20 - 31.03.2021</t>
        </r>
      </text>
    </comment>
    <comment ref="M298" authorId="0" shapeId="0" xr:uid="{3C1A67D0-C0CA-4248-92E8-C217F9B104A6}">
      <text>
        <r>
          <rPr>
            <sz val="10"/>
            <color indexed="81"/>
            <rFont val="Lucida Console"/>
            <family val="3"/>
          </rPr>
          <t>_x000D_
Validade necessária em meses =&gt; 18,_x000D_
A partir desta planilha limitado até 14.05.2025</t>
        </r>
      </text>
    </comment>
    <comment ref="O298" authorId="0" shapeId="0" xr:uid="{F5055CEB-0AF6-435E-A866-C7870DC3371D}">
      <text>
        <r>
          <rPr>
            <sz val="10"/>
            <color indexed="81"/>
            <rFont val="Lucida Console"/>
            <family val="3"/>
          </rPr>
          <t>_x000D_
Pertencia a ATA nº 87/20_x000D_
Estimativa de Renovação enviada em 24.11.2020 - Qtd 3.000_x000D_
PE  10/20 lote 26_x000D_
30.04.20 = Processo conferido, finalizado.</t>
        </r>
      </text>
    </comment>
    <comment ref="W298" authorId="0" shapeId="0" xr:uid="{3B3C7A2F-D22D-4C26-A114-82BC4430D6E1}">
      <text>
        <r>
          <rPr>
            <sz val="10"/>
            <color indexed="81"/>
            <rFont val="Lucida Console"/>
            <family val="3"/>
          </rPr>
          <t>_x000D_
DM-Construção</t>
        </r>
      </text>
    </comment>
    <comment ref="X298" authorId="0" shapeId="0" xr:uid="{C4B30EFB-5274-4174-8D99-61711A7DA87F}">
      <text>
        <r>
          <rPr>
            <sz val="10"/>
            <color indexed="81"/>
            <rFont val="Lucida Console"/>
            <family val="3"/>
          </rPr>
          <t>_x000D_
MAT.E EQUIP. P/ CONSTR.CIVIL E CONSERV. DE VIAS PUBL.</t>
        </r>
      </text>
    </comment>
    <comment ref="Y298" authorId="0" shapeId="0" xr:uid="{42566DBA-765A-4D34-B074-929FBEA1E160}">
      <text>
        <r>
          <rPr>
            <sz val="10"/>
            <color indexed="81"/>
            <rFont val="Lucida Console"/>
            <family val="3"/>
          </rPr>
          <t>_x000D_
AZULEJOS E PASTILHAS</t>
        </r>
      </text>
    </comment>
    <comment ref="AW298" authorId="0" shapeId="0" xr:uid="{0E5AEAD6-008B-4CA2-8A39-809AF9FCA6BC}">
      <text>
        <r>
          <rPr>
            <sz val="10"/>
            <color indexed="81"/>
            <rFont val="Lucida Console"/>
            <family val="3"/>
          </rPr>
          <t>Tempo de Estoque (Meses)_x000D_
_x000D_
1.853,0</t>
        </r>
      </text>
    </comment>
    <comment ref="A299" authorId="0" shapeId="0" xr:uid="{6B241E1F-B5A2-4300-B556-8499D87F9C5B}">
      <text>
        <r>
          <rPr>
            <sz val="10"/>
            <color indexed="81"/>
            <rFont val="Lucida Console"/>
            <family val="3"/>
          </rPr>
          <t>_x000D_
53813</t>
        </r>
      </text>
    </comment>
    <comment ref="B299" authorId="0" shapeId="0" xr:uid="{A1DF9BDC-F527-4842-B6DE-FA70F7F62A09}">
      <text>
        <r>
          <rPr>
            <sz val="10"/>
            <color indexed="81"/>
            <rFont val="Lucida Console"/>
            <family val="3"/>
          </rPr>
          <t>DESCRIÇÃO DETALHADA_x000D_
FERRO TIPO U DE 2" X 1/8</t>
        </r>
      </text>
    </comment>
    <comment ref="G299" authorId="0" shapeId="0" xr:uid="{EC040502-1F9D-4FD8-A545-EB9E51F4C335}">
      <text>
        <r>
          <rPr>
            <sz val="10"/>
            <color indexed="81"/>
            <rFont val="Lucida Console"/>
            <family val="3"/>
          </rPr>
          <t>_x000D_
Últ estimativa : 200_x000D_
Enviada em     : 25.09.2019_x000D_
Ata - Venc     : 175/17 - 10.10.2018</t>
        </r>
      </text>
    </comment>
    <comment ref="O299" authorId="0" shapeId="0" xr:uid="{DFDF0DB3-0CF0-438D-AA1D-A1DC7BA4A4FE}">
      <text>
        <r>
          <rPr>
            <sz val="10"/>
            <color indexed="81"/>
            <rFont val="Lucida Console"/>
            <family val="3"/>
          </rPr>
          <t>_x000D_
Pertencia a ATA nº 175/17_x000D_
Estimativa de Renovação enviada em 25.09.2019 - Qtd 200_x000D_
PE  17/20 lote 10_x000D_
19.05.20 = Finalizar, contrato assinado.</t>
        </r>
      </text>
    </comment>
    <comment ref="W299" authorId="0" shapeId="0" xr:uid="{E52C4278-0CB1-4348-8ADB-8E93F2BC2EBB}">
      <text>
        <r>
          <rPr>
            <sz val="10"/>
            <color indexed="81"/>
            <rFont val="Lucida Console"/>
            <family val="3"/>
          </rPr>
          <t>_x000D_
DM-Construção</t>
        </r>
      </text>
    </comment>
    <comment ref="X299" authorId="0" shapeId="0" xr:uid="{0E86FB98-2D16-4ACB-9222-B6105B493D9B}">
      <text>
        <r>
          <rPr>
            <sz val="10"/>
            <color indexed="81"/>
            <rFont val="Lucida Console"/>
            <family val="3"/>
          </rPr>
          <t>_x000D_
MAT.E EQUIP. P/ CONSTR.CIVIL E CONSERV. DE VIAS PUBL.</t>
        </r>
      </text>
    </comment>
    <comment ref="Y299" authorId="0" shapeId="0" xr:uid="{9B8288F4-ACD1-41BC-85F1-1DA75FECE82F}">
      <text>
        <r>
          <rPr>
            <sz val="10"/>
            <color indexed="81"/>
            <rFont val="Lucida Console"/>
            <family val="3"/>
          </rPr>
          <t>_x000D_
FERRAGENS E AFINS</t>
        </r>
      </text>
    </comment>
    <comment ref="AW299" authorId="0" shapeId="0" xr:uid="{9062EA57-1F0E-41AE-8DC1-B6AAE8696939}">
      <text>
        <r>
          <rPr>
            <sz val="10"/>
            <color indexed="81"/>
            <rFont val="Lucida Console"/>
            <family val="3"/>
          </rPr>
          <t>Tempo de Estoque (Meses)_x000D_
_x000D_
234,0</t>
        </r>
      </text>
    </comment>
    <comment ref="A300" authorId="0" shapeId="0" xr:uid="{E29CB84D-580C-4614-B84B-2C99A1A53DED}">
      <text>
        <r>
          <rPr>
            <sz val="10"/>
            <color indexed="81"/>
            <rFont val="Lucida Console"/>
            <family val="3"/>
          </rPr>
          <t>_x000D_
53814</t>
        </r>
      </text>
    </comment>
    <comment ref="B300" authorId="0" shapeId="0" xr:uid="{A3AFFB72-E01D-4D84-99D8-D299F385C913}">
      <text>
        <r>
          <rPr>
            <sz val="10"/>
            <color indexed="81"/>
            <rFont val="Lucida Console"/>
            <family val="3"/>
          </rPr>
          <t>DESCRIÇÃO DETALHADA_x000D_
FERRO TIPO U DE 3" X 1/8" - BARRA COM 06 METROS</t>
        </r>
      </text>
    </comment>
    <comment ref="G300" authorId="0" shapeId="0" xr:uid="{B047F367-C140-4D5F-86D8-A618EDF687CF}">
      <text>
        <r>
          <rPr>
            <sz val="10"/>
            <color indexed="81"/>
            <rFont val="Lucida Console"/>
            <family val="3"/>
          </rPr>
          <t>_x000D_
Últ estimativa : 150_x000D_
Enviada em     : 25.09.2019_x000D_
Ata - Venc     : 175/17 - 10.10.2018</t>
        </r>
      </text>
    </comment>
    <comment ref="O300" authorId="0" shapeId="0" xr:uid="{08D9DAD7-9567-42B8-AFF5-6B866C867314}">
      <text>
        <r>
          <rPr>
            <sz val="10"/>
            <color indexed="81"/>
            <rFont val="Lucida Console"/>
            <family val="3"/>
          </rPr>
          <t>_x000D_
Pertencia a ATA nº 175/17_x000D_
Estimativa de Renovação enviada em 25.09.2019 - Qtd 150_x000D_
PE  17/20 lote 11_x000D_
19.05.20 = Finalizar, contrato assinado.</t>
        </r>
      </text>
    </comment>
    <comment ref="W300" authorId="0" shapeId="0" xr:uid="{98BA2F8F-D96B-4669-AD8F-809F74952C62}">
      <text>
        <r>
          <rPr>
            <sz val="10"/>
            <color indexed="81"/>
            <rFont val="Lucida Console"/>
            <family val="3"/>
          </rPr>
          <t>_x000D_
DM-Construção</t>
        </r>
      </text>
    </comment>
    <comment ref="X300" authorId="0" shapeId="0" xr:uid="{AD55C1A2-AC83-4D64-8026-EC47F15AD656}">
      <text>
        <r>
          <rPr>
            <sz val="10"/>
            <color indexed="81"/>
            <rFont val="Lucida Console"/>
            <family val="3"/>
          </rPr>
          <t>_x000D_
MAT.E EQUIP. P/ CONSTR.CIVIL E CONSERV. DE VIAS PUBL.</t>
        </r>
      </text>
    </comment>
    <comment ref="Y300" authorId="0" shapeId="0" xr:uid="{E5A2FB09-A35D-40C0-BEC5-1B24C1A81FB0}">
      <text>
        <r>
          <rPr>
            <sz val="10"/>
            <color indexed="81"/>
            <rFont val="Lucida Console"/>
            <family val="3"/>
          </rPr>
          <t>_x000D_
FERRAGENS E AFINS</t>
        </r>
      </text>
    </comment>
    <comment ref="AW300" authorId="0" shapeId="0" xr:uid="{8888C53A-5D65-4833-AB7A-10C4B5B0F6C0}">
      <text>
        <r>
          <rPr>
            <sz val="10"/>
            <color indexed="81"/>
            <rFont val="Lucida Console"/>
            <family val="3"/>
          </rPr>
          <t>Tempo de Estoque (Meses)_x000D_
_x000D_
1.159,0</t>
        </r>
      </text>
    </comment>
    <comment ref="A301" authorId="0" shapeId="0" xr:uid="{0FCDA0D9-0CCF-4D27-B4C6-EF7A6E31850D}">
      <text>
        <r>
          <rPr>
            <sz val="10"/>
            <color indexed="81"/>
            <rFont val="Lucida Console"/>
            <family val="3"/>
          </rPr>
          <t>_x000D_
53849</t>
        </r>
      </text>
    </comment>
    <comment ref="B301" authorId="0" shapeId="0" xr:uid="{A4806CC8-8BB2-4662-BB2D-1C7FBAC6F201}">
      <text>
        <r>
          <rPr>
            <sz val="10"/>
            <color indexed="81"/>
            <rFont val="Lucida Console"/>
            <family val="3"/>
          </rPr>
          <t>DESCRIÇÃO DETALHADA_x000D_
REPARO P/ VALVULA DE DESCARGA 1 1/4" (MARCA DOCOL)</t>
        </r>
      </text>
    </comment>
    <comment ref="G301" authorId="0" shapeId="0" xr:uid="{A9A8682F-1AF0-4462-8763-D89CD1394779}">
      <text>
        <r>
          <rPr>
            <sz val="10"/>
            <color indexed="81"/>
            <rFont val="Lucida Console"/>
            <family val="3"/>
          </rPr>
          <t>_x000D_
Últ estimativa : 30_x000D_
Enviada em     : 31.07.2019_x000D_
Ata - Venc     : 191/20 - 07.09.2021</t>
        </r>
      </text>
    </comment>
    <comment ref="O301" authorId="0" shapeId="0" xr:uid="{32F595D2-5A91-4415-B6BC-8A742F5F1235}">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01" authorId="0" shapeId="0" xr:uid="{2D47BF78-ACA9-4832-93C6-34BFB46C7861}">
      <text>
        <r>
          <rPr>
            <sz val="10"/>
            <color indexed="81"/>
            <rFont val="Lucida Console"/>
            <family val="3"/>
          </rPr>
          <t>_x000D_
DM-Hidráulica</t>
        </r>
      </text>
    </comment>
    <comment ref="X301" authorId="0" shapeId="0" xr:uid="{09AA6A71-78E1-4F60-9BD4-96BFFCF6DA70}">
      <text>
        <r>
          <rPr>
            <sz val="10"/>
            <color indexed="81"/>
            <rFont val="Lucida Console"/>
            <family val="3"/>
          </rPr>
          <t>_x000D_
MATERIAL HIDRAULICO, CANOS, TUBOS, MANGUEIRAS, CONEXOES E ACESS.</t>
        </r>
      </text>
    </comment>
    <comment ref="Y301" authorId="0" shapeId="0" xr:uid="{3F0E513E-7D66-4B57-8BC9-569241D0C704}">
      <text>
        <r>
          <rPr>
            <sz val="10"/>
            <color indexed="81"/>
            <rFont val="Lucida Console"/>
            <family val="3"/>
          </rPr>
          <t>_x000D_
REGISTROS VALVULAS E BOIAS</t>
        </r>
      </text>
    </comment>
    <comment ref="AW301" authorId="0" shapeId="0" xr:uid="{8C6215A0-328A-4629-836F-149F74178615}">
      <text>
        <r>
          <rPr>
            <sz val="10"/>
            <color indexed="81"/>
            <rFont val="Lucida Console"/>
            <family val="3"/>
          </rPr>
          <t>Tempo de Estoque (Meses)_x000D_
_x000D_
20,0</t>
        </r>
      </text>
    </comment>
    <comment ref="A302" authorId="0" shapeId="0" xr:uid="{60EFC74C-6980-465D-B97A-C9043C4A78C7}">
      <text>
        <r>
          <rPr>
            <sz val="10"/>
            <color indexed="81"/>
            <rFont val="Lucida Console"/>
            <family val="3"/>
          </rPr>
          <t>_x000D_
54017</t>
        </r>
      </text>
    </comment>
    <comment ref="B302" authorId="0" shapeId="0" xr:uid="{409641D2-8D8A-48C7-870D-724E4AFB3771}">
      <text>
        <r>
          <rPr>
            <sz val="10"/>
            <color indexed="81"/>
            <rFont val="Lucida Console"/>
            <family val="3"/>
          </rPr>
          <t>DESCRIÇÃO DETALHADA_x000D_
JUNCAO INTERNA "T" 38 X 38 MM</t>
        </r>
      </text>
    </comment>
    <comment ref="W302" authorId="0" shapeId="0" xr:uid="{C0FB5DED-3C4A-4FA8-A5E1-082F935E95B6}">
      <text>
        <r>
          <rPr>
            <sz val="10"/>
            <color indexed="81"/>
            <rFont val="Lucida Console"/>
            <family val="3"/>
          </rPr>
          <t>_x000D_
DM-Elétrica</t>
        </r>
      </text>
    </comment>
    <comment ref="X302" authorId="0" shapeId="0" xr:uid="{1739A785-1C9E-4593-87BB-398B48BEA5E1}">
      <text>
        <r>
          <rPr>
            <sz val="10"/>
            <color indexed="81"/>
            <rFont val="Lucida Console"/>
            <family val="3"/>
          </rPr>
          <t>_x000D_
EQUIP. MAT. P/ GERACAO, TRANSM. DISTR. RETIF...</t>
        </r>
      </text>
    </comment>
    <comment ref="Y302" authorId="0" shapeId="0" xr:uid="{B1F16BB4-BEE8-4A25-B01D-1CD251A8DD40}">
      <text>
        <r>
          <rPr>
            <sz val="10"/>
            <color indexed="81"/>
            <rFont val="Lucida Console"/>
            <family val="3"/>
          </rPr>
          <t>_x000D_
ELETRODUTOS E ACESSORIOS</t>
        </r>
      </text>
    </comment>
    <comment ref="AW302" authorId="0" shapeId="0" xr:uid="{DA429D57-0D0F-4FBF-9871-9A5746A4F55B}">
      <text>
        <r>
          <rPr>
            <sz val="10"/>
            <color indexed="81"/>
            <rFont val="Lucida Console"/>
            <family val="3"/>
          </rPr>
          <t>Tempo de Estoque (Meses)_x000D_
_x000D_
60,0</t>
        </r>
      </text>
    </comment>
    <comment ref="A303" authorId="0" shapeId="0" xr:uid="{0ABEB0E8-3261-4A26-A657-A44C2B5F3FC2}">
      <text>
        <r>
          <rPr>
            <sz val="10"/>
            <color indexed="81"/>
            <rFont val="Lucida Console"/>
            <family val="3"/>
          </rPr>
          <t>_x000D_
54018</t>
        </r>
      </text>
    </comment>
    <comment ref="B303" authorId="0" shapeId="0" xr:uid="{3B02C8A6-A509-4680-A883-9E62686A3DC1}">
      <text>
        <r>
          <rPr>
            <sz val="10"/>
            <color indexed="81"/>
            <rFont val="Lucida Console"/>
            <family val="3"/>
          </rPr>
          <t>DESCRIÇÃO DETALHADA_x000D_
JUNCAO INTERNA "L"  38 X 38 MM</t>
        </r>
      </text>
    </comment>
    <comment ref="W303" authorId="0" shapeId="0" xr:uid="{157B1996-8D03-4347-9175-90B79D51C539}">
      <text>
        <r>
          <rPr>
            <sz val="10"/>
            <color indexed="81"/>
            <rFont val="Lucida Console"/>
            <family val="3"/>
          </rPr>
          <t>_x000D_
DM-Elétrica</t>
        </r>
      </text>
    </comment>
    <comment ref="X303" authorId="0" shapeId="0" xr:uid="{E73455CA-3517-45DD-B17E-0BEA7899FE32}">
      <text>
        <r>
          <rPr>
            <sz val="10"/>
            <color indexed="81"/>
            <rFont val="Lucida Console"/>
            <family val="3"/>
          </rPr>
          <t>_x000D_
EQUIP. MAT. P/ GERACAO, TRANSM. DISTR. RETIF...</t>
        </r>
      </text>
    </comment>
    <comment ref="Y303" authorId="0" shapeId="0" xr:uid="{764B0140-F6F2-40CD-BE19-5F976DE120F0}">
      <text>
        <r>
          <rPr>
            <sz val="10"/>
            <color indexed="81"/>
            <rFont val="Lucida Console"/>
            <family val="3"/>
          </rPr>
          <t>_x000D_
ELETRODUTOS E ACESSORIOS</t>
        </r>
      </text>
    </comment>
    <comment ref="AW303" authorId="0" shapeId="0" xr:uid="{DDEC2EBE-3867-4045-AD87-350617340846}">
      <text>
        <r>
          <rPr>
            <sz val="10"/>
            <color indexed="81"/>
            <rFont val="Lucida Console"/>
            <family val="3"/>
          </rPr>
          <t>Tempo de Estoque (Meses)_x000D_
_x000D_
480,0</t>
        </r>
      </text>
    </comment>
    <comment ref="A304" authorId="0" shapeId="0" xr:uid="{699B1555-28A4-48B5-A2F8-95886B04011E}">
      <text>
        <r>
          <rPr>
            <sz val="10"/>
            <color indexed="81"/>
            <rFont val="Lucida Console"/>
            <family val="3"/>
          </rPr>
          <t>_x000D_
54019</t>
        </r>
      </text>
    </comment>
    <comment ref="B304" authorId="0" shapeId="0" xr:uid="{7D8ADEDC-C67C-4534-ABC9-17B5090D3F3F}">
      <text>
        <r>
          <rPr>
            <sz val="10"/>
            <color indexed="81"/>
            <rFont val="Lucida Console"/>
            <family val="3"/>
          </rPr>
          <t>DESCRIÇÃO DETALHADA_x000D_
SAPATA INTERNA 38X38MM, COM CHAPA PARA FIXACAO NA PAREDE MEDINDO 100X100MM COM 04 FUROS DE 5/16 EM SUAS EXTREMIDADES E ESPESSURA MINIMA DE 2MM.</t>
        </r>
      </text>
    </comment>
    <comment ref="G304" authorId="0" shapeId="0" xr:uid="{122C6084-A0CC-4397-941E-C913F4909CDB}">
      <text>
        <r>
          <rPr>
            <sz val="10"/>
            <color indexed="81"/>
            <rFont val="Lucida Console"/>
            <family val="3"/>
          </rPr>
          <t>_x000D_
Últ estimativa : 0_x000D_
Enviada em     : 23.09.2020_x000D_
Ata - Venc     : 9/20 - 14.01.2021</t>
        </r>
      </text>
    </comment>
    <comment ref="O304" authorId="0" shapeId="0" xr:uid="{270C3113-41F3-4732-A825-395A54C4FC4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304" authorId="0" shapeId="0" xr:uid="{05F64B6F-3DC0-4EE4-A8AC-3E3C9E1A31D6}">
      <text>
        <r>
          <rPr>
            <sz val="10"/>
            <color indexed="81"/>
            <rFont val="Lucida Console"/>
            <family val="3"/>
          </rPr>
          <t>_x000D_
DM-Elétrica</t>
        </r>
      </text>
    </comment>
    <comment ref="X304" authorId="0" shapeId="0" xr:uid="{5F68BA4F-0009-4378-921A-E7F463638E3D}">
      <text>
        <r>
          <rPr>
            <sz val="10"/>
            <color indexed="81"/>
            <rFont val="Lucida Console"/>
            <family val="3"/>
          </rPr>
          <t>_x000D_
EQUIP. MAT. P/ GERACAO, TRANSM. DISTR. RETIF...</t>
        </r>
      </text>
    </comment>
    <comment ref="Y304" authorId="0" shapeId="0" xr:uid="{615740F2-D8B6-4BB0-89F5-0F5365FA1AE5}">
      <text>
        <r>
          <rPr>
            <sz val="10"/>
            <color indexed="81"/>
            <rFont val="Lucida Console"/>
            <family val="3"/>
          </rPr>
          <t>_x000D_
SUPORTES</t>
        </r>
      </text>
    </comment>
    <comment ref="AW304" authorId="0" shapeId="0" xr:uid="{D383AC9E-D694-48DF-91FD-1472A63E8E21}">
      <text>
        <r>
          <rPr>
            <sz val="10"/>
            <color indexed="81"/>
            <rFont val="Lucida Console"/>
            <family val="3"/>
          </rPr>
          <t>Tempo de Estoque (Meses)_x000D_
_x000D_
555,0</t>
        </r>
      </text>
    </comment>
    <comment ref="A305" authorId="0" shapeId="0" xr:uid="{20515E93-A326-4ACC-B7F8-A8B3602127FA}">
      <text>
        <r>
          <rPr>
            <sz val="10"/>
            <color indexed="81"/>
            <rFont val="Lucida Console"/>
            <family val="3"/>
          </rPr>
          <t>_x000D_
54026</t>
        </r>
      </text>
    </comment>
    <comment ref="B305" authorId="0" shapeId="0" xr:uid="{C8503479-F373-417E-9DFF-B29C2FCE6EC7}">
      <text>
        <r>
          <rPr>
            <sz val="10"/>
            <color indexed="81"/>
            <rFont val="Lucida Console"/>
            <family val="3"/>
          </rPr>
          <t>DESCRIÇÃO DETALHADA_x000D_
VERGALHAO ROSQUEADO DE 1/4" X 3 METROS</t>
        </r>
      </text>
    </comment>
    <comment ref="W305" authorId="0" shapeId="0" xr:uid="{26D74052-69C8-40CD-A54E-1023DED44D65}">
      <text>
        <r>
          <rPr>
            <sz val="10"/>
            <color indexed="81"/>
            <rFont val="Lucida Console"/>
            <family val="3"/>
          </rPr>
          <t>_x000D_
DM-Elétrica</t>
        </r>
      </text>
    </comment>
    <comment ref="X305" authorId="0" shapeId="0" xr:uid="{21D9E901-8AE4-4B54-8828-C1CB66A44A1B}">
      <text>
        <r>
          <rPr>
            <sz val="10"/>
            <color indexed="81"/>
            <rFont val="Lucida Console"/>
            <family val="3"/>
          </rPr>
          <t>_x000D_
EQUIP. MAT. P/ GERACAO, TRANSM. DISTR. RETIF...</t>
        </r>
      </text>
    </comment>
    <comment ref="Y305" authorId="0" shapeId="0" xr:uid="{B66D049A-46E7-490D-AA90-29B79E0F92D9}">
      <text>
        <r>
          <rPr>
            <sz val="10"/>
            <color indexed="81"/>
            <rFont val="Lucida Console"/>
            <family val="3"/>
          </rPr>
          <t>_x000D_
ELETRODUTOS E ACESSORIOS</t>
        </r>
      </text>
    </comment>
    <comment ref="AW305" authorId="0" shapeId="0" xr:uid="{CC317030-0905-49B9-9B83-C4F2FD0D429B}">
      <text>
        <r>
          <rPr>
            <sz val="10"/>
            <color indexed="81"/>
            <rFont val="Lucida Console"/>
            <family val="3"/>
          </rPr>
          <t>Tempo de Estoque (Meses)_x000D_
_x000D_
125,0</t>
        </r>
      </text>
    </comment>
    <comment ref="A306" authorId="0" shapeId="0" xr:uid="{FDEC6E27-A1B2-455F-AADB-8FD8723F4302}">
      <text>
        <r>
          <rPr>
            <sz val="10"/>
            <color indexed="81"/>
            <rFont val="Lucida Console"/>
            <family val="3"/>
          </rPr>
          <t>_x000D_
54029</t>
        </r>
      </text>
    </comment>
    <comment ref="B306" authorId="0" shapeId="0" xr:uid="{4169872F-5B7C-4062-BA68-B7E3041EFDBD}">
      <text>
        <r>
          <rPr>
            <sz val="10"/>
            <color indexed="81"/>
            <rFont val="Lucida Console"/>
            <family val="3"/>
          </rPr>
          <t>DESCRIÇÃO DETALHADA_x000D_
ARRUELA LISA 5/16</t>
        </r>
      </text>
    </comment>
    <comment ref="W306" authorId="0" shapeId="0" xr:uid="{B291F6BA-1FF4-48FE-91D9-B686A95E2AC5}">
      <text>
        <r>
          <rPr>
            <sz val="10"/>
            <color indexed="81"/>
            <rFont val="Lucida Console"/>
            <family val="3"/>
          </rPr>
          <t>_x000D_
DM-Serralheria</t>
        </r>
      </text>
    </comment>
    <comment ref="X306" authorId="0" shapeId="0" xr:uid="{EA7853B3-8FE3-4D7F-B911-24D77D7BC80F}">
      <text>
        <r>
          <rPr>
            <sz val="10"/>
            <color indexed="81"/>
            <rFont val="Lucida Console"/>
            <family val="3"/>
          </rPr>
          <t>_x000D_
PARAFUSOS ELEM. VEDACAO UNIAO CONEX . FIXACAO</t>
        </r>
      </text>
    </comment>
    <comment ref="Y306" authorId="0" shapeId="0" xr:uid="{C6F4DFC4-ED2E-4892-8CA9-C8992255CC9A}">
      <text>
        <r>
          <rPr>
            <sz val="10"/>
            <color indexed="81"/>
            <rFont val="Lucida Console"/>
            <family val="3"/>
          </rPr>
          <t>_x000D_
ARRUELAS</t>
        </r>
      </text>
    </comment>
    <comment ref="AW306" authorId="0" shapeId="0" xr:uid="{AB7E31FE-7EB7-46BD-AE93-F1FCA0F5A506}">
      <text>
        <r>
          <rPr>
            <sz val="10"/>
            <color indexed="81"/>
            <rFont val="Lucida Console"/>
            <family val="3"/>
          </rPr>
          <t>Tempo de Estoque (Meses)_x000D_
_x000D_
2.115,0</t>
        </r>
      </text>
    </comment>
    <comment ref="A307" authorId="0" shapeId="0" xr:uid="{BEEF06FD-2989-4583-B91A-884C97915B87}">
      <text>
        <r>
          <rPr>
            <sz val="10"/>
            <color indexed="81"/>
            <rFont val="Lucida Console"/>
            <family val="3"/>
          </rPr>
          <t>_x000D_
54032</t>
        </r>
      </text>
    </comment>
    <comment ref="B307" authorId="0" shapeId="0" xr:uid="{71C479A4-C81B-4E21-81AF-D3E1A52A30B6}">
      <text>
        <r>
          <rPr>
            <sz val="10"/>
            <color indexed="81"/>
            <rFont val="Lucida Console"/>
            <family val="3"/>
          </rPr>
          <t>DESCRIÇÃO DETALHADA_x000D_
ARRUELA LISA 1/4"</t>
        </r>
      </text>
    </comment>
    <comment ref="W307" authorId="0" shapeId="0" xr:uid="{2C6D532C-F276-4939-8819-C93D19961FC2}">
      <text>
        <r>
          <rPr>
            <sz val="10"/>
            <color indexed="81"/>
            <rFont val="Lucida Console"/>
            <family val="3"/>
          </rPr>
          <t>_x000D_
DM-Serralheria</t>
        </r>
      </text>
    </comment>
    <comment ref="X307" authorId="0" shapeId="0" xr:uid="{B07EA933-40CC-4EA8-93AE-FC24E3714FE1}">
      <text>
        <r>
          <rPr>
            <sz val="10"/>
            <color indexed="81"/>
            <rFont val="Lucida Console"/>
            <family val="3"/>
          </rPr>
          <t>_x000D_
PARAFUSOS ELEM. VEDACAO UNIAO CONEX . FIXACAO</t>
        </r>
      </text>
    </comment>
    <comment ref="Y307" authorId="0" shapeId="0" xr:uid="{B7A9B053-E080-4AF5-9DC0-61EB9A214406}">
      <text>
        <r>
          <rPr>
            <sz val="10"/>
            <color indexed="81"/>
            <rFont val="Lucida Console"/>
            <family val="3"/>
          </rPr>
          <t>_x000D_
ARRUELAS</t>
        </r>
      </text>
    </comment>
    <comment ref="AW307" authorId="0" shapeId="0" xr:uid="{5A270F95-27D5-4FCA-814B-7FF359E3DC23}">
      <text>
        <r>
          <rPr>
            <sz val="10"/>
            <color indexed="81"/>
            <rFont val="Lucida Console"/>
            <family val="3"/>
          </rPr>
          <t>Tempo de Estoque (Meses)_x000D_
_x000D_
22.466,0</t>
        </r>
      </text>
    </comment>
    <comment ref="A308" authorId="0" shapeId="0" xr:uid="{1CA47126-FCC6-4071-8EE3-81E29DB5B248}">
      <text>
        <r>
          <rPr>
            <sz val="10"/>
            <color indexed="81"/>
            <rFont val="Lucida Console"/>
            <family val="3"/>
          </rPr>
          <t>_x000D_
54144</t>
        </r>
      </text>
    </comment>
    <comment ref="B308" authorId="0" shapeId="0" xr:uid="{887E2486-C343-4376-942A-F4D22DE5B12C}">
      <text>
        <r>
          <rPr>
            <sz val="10"/>
            <color indexed="81"/>
            <rFont val="Lucida Console"/>
            <family val="3"/>
          </rPr>
          <t>DESCRIÇÃO DETALHADA_x000D_
JUNCAO INTERNA "I" - 38 X 38 MM</t>
        </r>
      </text>
    </comment>
    <comment ref="G308" authorId="0" shapeId="0" xr:uid="{F1C142FD-9A7E-42D2-8F03-E49F623D9CC0}">
      <text>
        <r>
          <rPr>
            <sz val="10"/>
            <color indexed="81"/>
            <rFont val="Lucida Console"/>
            <family val="3"/>
          </rPr>
          <t>_x000D_
Últ estimativa : 0_x000D_
Enviada em     : 23.09.2020_x000D_
Ata - Venc     : 9/20 - 14.01.2021</t>
        </r>
      </text>
    </comment>
    <comment ref="O308" authorId="0" shapeId="0" xr:uid="{C4ABDEE3-1809-4E62-B49D-157AE70E280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308" authorId="0" shapeId="0" xr:uid="{74C7FEB1-471C-4B9B-993A-F446ACB9F896}">
      <text>
        <r>
          <rPr>
            <sz val="10"/>
            <color indexed="81"/>
            <rFont val="Lucida Console"/>
            <family val="3"/>
          </rPr>
          <t>_x000D_
DM-Elétrica</t>
        </r>
      </text>
    </comment>
    <comment ref="X308" authorId="0" shapeId="0" xr:uid="{97107EBD-2EAE-4B54-A196-2DCB243F42F0}">
      <text>
        <r>
          <rPr>
            <sz val="10"/>
            <color indexed="81"/>
            <rFont val="Lucida Console"/>
            <family val="3"/>
          </rPr>
          <t>_x000D_
EQUIP. MAT. P/ GERACAO, TRANSM. DISTR. RETIF...</t>
        </r>
      </text>
    </comment>
    <comment ref="Y308" authorId="0" shapeId="0" xr:uid="{64DB7359-1ED0-404A-A5CE-0250B7301DA0}">
      <text>
        <r>
          <rPr>
            <sz val="10"/>
            <color indexed="81"/>
            <rFont val="Lucida Console"/>
            <family val="3"/>
          </rPr>
          <t>_x000D_
ELETRODUTOS E ACESSORIOS</t>
        </r>
      </text>
    </comment>
    <comment ref="AW308" authorId="0" shapeId="0" xr:uid="{6783E882-8A2A-45BD-939C-71DE983C077A}">
      <text>
        <r>
          <rPr>
            <sz val="10"/>
            <color indexed="81"/>
            <rFont val="Lucida Console"/>
            <family val="3"/>
          </rPr>
          <t>Tempo de Estoque (Meses)_x000D_
_x000D_
326,0</t>
        </r>
      </text>
    </comment>
    <comment ref="A309" authorId="0" shapeId="0" xr:uid="{8AF08CFB-3CB0-4B3A-9806-FB67D13D71D5}">
      <text>
        <r>
          <rPr>
            <sz val="10"/>
            <color indexed="81"/>
            <rFont val="Lucida Console"/>
            <family val="3"/>
          </rPr>
          <t>_x000D_
54550</t>
        </r>
      </text>
    </comment>
    <comment ref="B309" authorId="0" shapeId="0" xr:uid="{C7D3180A-E5FE-4366-BD75-84E94B956735}">
      <text>
        <r>
          <rPr>
            <sz val="10"/>
            <color indexed="81"/>
            <rFont val="Lucida Console"/>
            <family val="3"/>
          </rPr>
          <t>DESCRIÇÃO DETALHADA_x000D_
TUBO DE FERRO METALON - 40 X 40 X 1,5MM - BARRA COM 6 METROS</t>
        </r>
      </text>
    </comment>
    <comment ref="G309" authorId="0" shapeId="0" xr:uid="{8AF2D003-680C-42CC-9011-358EB8894246}">
      <text>
        <r>
          <rPr>
            <sz val="10"/>
            <color indexed="81"/>
            <rFont val="Lucida Console"/>
            <family val="3"/>
          </rPr>
          <t>_x000D_
Últ estimativa : 700_x000D_
Enviada em     : 19.05.2021_x000D_
Ata - Venc     : 217/20 - 27.09.2021</t>
        </r>
      </text>
    </comment>
    <comment ref="O309" authorId="0" shapeId="0" xr:uid="{56F66B90-EB3E-4E90-8C6E-22D4DA068369}">
      <text>
        <r>
          <rPr>
            <sz val="10"/>
            <color indexed="81"/>
            <rFont val="Lucida Console"/>
            <family val="3"/>
          </rPr>
          <t>_x000D_
Pertencia a ATA nº 217/20_x000D_
Estimativa de Renovação enviada em 19.05.2021 - Qtd 700_x000D_
PE  46/19 lote 7_x000D_
03.09.19 = Processo conferido, finalizado.</t>
        </r>
      </text>
    </comment>
    <comment ref="W309" authorId="0" shapeId="0" xr:uid="{91039E88-62F8-4BFC-B5B4-EC61132888BC}">
      <text>
        <r>
          <rPr>
            <sz val="10"/>
            <color indexed="81"/>
            <rFont val="Lucida Console"/>
            <family val="3"/>
          </rPr>
          <t>_x000D_
DM-Serralheria</t>
        </r>
      </text>
    </comment>
    <comment ref="X309" authorId="0" shapeId="0" xr:uid="{A6058D3E-BC62-48B3-B6CE-C531EC41D665}">
      <text>
        <r>
          <rPr>
            <sz val="10"/>
            <color indexed="81"/>
            <rFont val="Lucida Console"/>
            <family val="3"/>
          </rPr>
          <t>_x000D_
METAIS,LAMINAD.,PERFILADOS E ARTEFATOS METALICOS</t>
        </r>
      </text>
    </comment>
    <comment ref="Y309" authorId="0" shapeId="0" xr:uid="{73C5BF4B-08ED-44A4-AB67-95CADE3D1DA4}">
      <text>
        <r>
          <rPr>
            <sz val="10"/>
            <color indexed="81"/>
            <rFont val="Lucida Console"/>
            <family val="3"/>
          </rPr>
          <t>_x000D_
BARRAS DE ACO ESPECIFICOS P/ USOS VARIADOS</t>
        </r>
      </text>
    </comment>
    <comment ref="AW309" authorId="0" shapeId="0" xr:uid="{6B904FEE-5EFA-4CAA-B6AF-7E8D41237BAD}">
      <text>
        <r>
          <rPr>
            <sz val="10"/>
            <color indexed="81"/>
            <rFont val="Lucida Console"/>
            <family val="3"/>
          </rPr>
          <t>Tempo de Estoque (Meses)_x000D_
_x000D_
655,0</t>
        </r>
      </text>
    </comment>
    <comment ref="A310" authorId="0" shapeId="0" xr:uid="{F9F67554-8BC0-4A2A-AA8F-D309E3C0205A}">
      <text>
        <r>
          <rPr>
            <sz val="10"/>
            <color indexed="81"/>
            <rFont val="Lucida Console"/>
            <family val="3"/>
          </rPr>
          <t>_x000D_
54552</t>
        </r>
      </text>
    </comment>
    <comment ref="B310" authorId="0" shapeId="0" xr:uid="{8142C527-8E2D-4755-88E3-497A710BCC7E}">
      <text>
        <r>
          <rPr>
            <sz val="10"/>
            <color indexed="81"/>
            <rFont val="Lucida Console"/>
            <family val="3"/>
          </rPr>
          <t>DESCRIÇÃO DETALHADA_x000D_
TUBO DE FERRO METALON - 50 X 50 X 1,5MM - BARRA COM 6 METROS</t>
        </r>
      </text>
    </comment>
    <comment ref="G310" authorId="0" shapeId="0" xr:uid="{50EAF230-D6F5-46A0-B620-6FDA9BE65F4C}">
      <text>
        <r>
          <rPr>
            <sz val="10"/>
            <color indexed="81"/>
            <rFont val="Lucida Console"/>
            <family val="3"/>
          </rPr>
          <t>_x000D_
Últ estimativa : 300_x000D_
Enviada em     : 28.01.2021_x000D_
Ata - Venc     : 104/20 - 03.05.2021</t>
        </r>
      </text>
    </comment>
    <comment ref="O310" authorId="0" shapeId="0" xr:uid="{B8824804-5989-4119-B35C-F6E4A3C67E8B}">
      <text>
        <r>
          <rPr>
            <sz val="10"/>
            <color indexed="81"/>
            <rFont val="Lucida Console"/>
            <family val="3"/>
          </rPr>
          <t>_x000D_
Pertencia a ATA nº 104/20_x000D_
Estimativa de Renovação enviada em 28.01.2021 - Qtd 300_x000D_
PE  17/20 lote _x000D_
19.05.20 = Finalizar, contrato assinado.</t>
        </r>
      </text>
    </comment>
    <comment ref="W310" authorId="0" shapeId="0" xr:uid="{590B3294-17C6-44DF-80ED-BC1DF2F39ABA}">
      <text>
        <r>
          <rPr>
            <sz val="10"/>
            <color indexed="81"/>
            <rFont val="Lucida Console"/>
            <family val="3"/>
          </rPr>
          <t>_x000D_
DM-Serralheria</t>
        </r>
      </text>
    </comment>
    <comment ref="X310" authorId="0" shapeId="0" xr:uid="{83A5F16B-CF43-40C4-B440-5EEB32C9755E}">
      <text>
        <r>
          <rPr>
            <sz val="10"/>
            <color indexed="81"/>
            <rFont val="Lucida Console"/>
            <family val="3"/>
          </rPr>
          <t>_x000D_
METAIS,LAMINAD.,PERFILADOS E ARTEFATOS METALICOS</t>
        </r>
      </text>
    </comment>
    <comment ref="Y310" authorId="0" shapeId="0" xr:uid="{5CDFB0A1-0706-48B8-B71E-4BC19BFAB1B7}">
      <text>
        <r>
          <rPr>
            <sz val="10"/>
            <color indexed="81"/>
            <rFont val="Lucida Console"/>
            <family val="3"/>
          </rPr>
          <t>_x000D_
BARRAS DE ACO ESPECIFICOS P/ USOS VARIADOS</t>
        </r>
      </text>
    </comment>
    <comment ref="AW310" authorId="0" shapeId="0" xr:uid="{9F192162-ED70-499D-974C-B6D0B03DB0BF}">
      <text>
        <r>
          <rPr>
            <sz val="10"/>
            <color indexed="81"/>
            <rFont val="Lucida Console"/>
            <family val="3"/>
          </rPr>
          <t>Tempo de Estoque (Meses)_x000D_
_x000D_
805,0</t>
        </r>
      </text>
    </comment>
    <comment ref="A311" authorId="0" shapeId="0" xr:uid="{241E5C77-594E-4E9F-8385-97E7E7D49FE5}">
      <text>
        <r>
          <rPr>
            <sz val="10"/>
            <color indexed="81"/>
            <rFont val="Lucida Console"/>
            <family val="3"/>
          </rPr>
          <t>_x000D_
54586</t>
        </r>
      </text>
    </comment>
    <comment ref="B311" authorId="0" shapeId="0" xr:uid="{36594BA3-CDC9-4E2B-884E-B1BAB4D2C6FF}">
      <text>
        <r>
          <rPr>
            <sz val="10"/>
            <color indexed="81"/>
            <rFont val="Lucida Console"/>
            <family val="3"/>
          </rPr>
          <t>DESCRIÇÃO DETALHADA_x000D_
COTOVELO 45 GRAUS EM PVC - RIGIDO SOLDAVEL - 6"- (150 MM) -ESGOTO</t>
        </r>
      </text>
    </comment>
    <comment ref="G311" authorId="0" shapeId="0" xr:uid="{4E0E4F10-CDB4-40C1-9952-5D6DC57E7633}">
      <text>
        <r>
          <rPr>
            <sz val="10"/>
            <color indexed="81"/>
            <rFont val="Lucida Console"/>
            <family val="3"/>
          </rPr>
          <t>_x000D_
Últ estimativa : 30_x000D_
Enviada em     : 24.11.2020_x000D_
Ata - Venc     : 87/20 - 31.03.2021</t>
        </r>
      </text>
    </comment>
    <comment ref="O311" authorId="0" shapeId="0" xr:uid="{3B3B66FD-4B88-4B25-99E9-3E49FCED2699}">
      <text>
        <r>
          <rPr>
            <sz val="10"/>
            <color indexed="81"/>
            <rFont val="Lucida Console"/>
            <family val="3"/>
          </rPr>
          <t>_x000D_
Pertencia a ATA nº 87/20_x000D_
Estimativa de Renovação enviada em 24.11.2020 - Qtd 30_x000D_
PE  10/20 lote 28_x000D_
30.04.20 = Processo conferido, finalizado.</t>
        </r>
      </text>
    </comment>
    <comment ref="W311" authorId="0" shapeId="0" xr:uid="{BB9CF91E-E32B-4A47-99A7-A3B590D3BDD6}">
      <text>
        <r>
          <rPr>
            <sz val="10"/>
            <color indexed="81"/>
            <rFont val="Lucida Console"/>
            <family val="3"/>
          </rPr>
          <t>_x000D_
DM-Hidráulica</t>
        </r>
      </text>
    </comment>
    <comment ref="X311" authorId="0" shapeId="0" xr:uid="{5D27D04A-6935-4FC6-A614-D43D39E49020}">
      <text>
        <r>
          <rPr>
            <sz val="10"/>
            <color indexed="81"/>
            <rFont val="Lucida Console"/>
            <family val="3"/>
          </rPr>
          <t>_x000D_
MATERIAL HIDRAULICO, CANOS, TUBOS, MANGUEIRAS, CONEXOES E ACESS.</t>
        </r>
      </text>
    </comment>
    <comment ref="Y311" authorId="0" shapeId="0" xr:uid="{C16D3BF1-E581-48AE-9FD9-6F0DB38A8022}">
      <text>
        <r>
          <rPr>
            <sz val="10"/>
            <color indexed="81"/>
            <rFont val="Lucida Console"/>
            <family val="3"/>
          </rPr>
          <t>_x000D_
CANOS E TUBOS PLASTICOS</t>
        </r>
      </text>
    </comment>
    <comment ref="AW311" authorId="0" shapeId="0" xr:uid="{E62E0EA7-AB1A-4767-BDCE-D931E4FD8820}">
      <text>
        <r>
          <rPr>
            <sz val="10"/>
            <color indexed="81"/>
            <rFont val="Lucida Console"/>
            <family val="3"/>
          </rPr>
          <t>Tempo de Estoque (Meses)_x000D_
_x000D_
10,0</t>
        </r>
      </text>
    </comment>
    <comment ref="A312" authorId="0" shapeId="0" xr:uid="{EEA73AD1-EAF4-4740-B853-81056345DBB0}">
      <text>
        <r>
          <rPr>
            <sz val="10"/>
            <color indexed="81"/>
            <rFont val="Lucida Console"/>
            <family val="3"/>
          </rPr>
          <t>_x000D_
54587</t>
        </r>
      </text>
    </comment>
    <comment ref="B312" authorId="0" shapeId="0" xr:uid="{871D6703-6511-445A-9195-B86CF6E60274}">
      <text>
        <r>
          <rPr>
            <sz val="10"/>
            <color indexed="81"/>
            <rFont val="Lucida Console"/>
            <family val="3"/>
          </rPr>
          <t>DESCRIÇÃO DETALHADA_x000D_
COTOVELO 90 GRAUS EM PVC - RIGIDO SOLDAVEL - 6"- (150 MM) -ESGOTO</t>
        </r>
      </text>
    </comment>
    <comment ref="G312" authorId="0" shapeId="0" xr:uid="{DF7DDE38-C8AE-4777-B371-1560ED608E52}">
      <text>
        <r>
          <rPr>
            <sz val="10"/>
            <color indexed="81"/>
            <rFont val="Lucida Console"/>
            <family val="3"/>
          </rPr>
          <t>_x000D_
Últ estimativa : 20_x000D_
Enviada em     : 24.11.2020_x000D_
Ata - Venc     : 87/20 - 31.03.2021</t>
        </r>
      </text>
    </comment>
    <comment ref="O312" authorId="0" shapeId="0" xr:uid="{2553BE83-7769-4A2F-B993-D48997F2D148}">
      <text>
        <r>
          <rPr>
            <sz val="10"/>
            <color indexed="81"/>
            <rFont val="Lucida Console"/>
            <family val="3"/>
          </rPr>
          <t>_x000D_
Pertencia a ATA nº 87/20_x000D_
Estimativa de Renovação enviada em 24.11.2020 - Qtd 20_x000D_
PE  10/20 lote 29_x000D_
30.04.20 = Processo conferido, finalizado.</t>
        </r>
      </text>
    </comment>
    <comment ref="W312" authorId="0" shapeId="0" xr:uid="{EB415B22-7B8D-458E-8F75-4301514EAA5F}">
      <text>
        <r>
          <rPr>
            <sz val="10"/>
            <color indexed="81"/>
            <rFont val="Lucida Console"/>
            <family val="3"/>
          </rPr>
          <t>_x000D_
DM-Hidráulica</t>
        </r>
      </text>
    </comment>
    <comment ref="X312" authorId="0" shapeId="0" xr:uid="{0715CB49-223F-4F32-94B9-CA075487686F}">
      <text>
        <r>
          <rPr>
            <sz val="10"/>
            <color indexed="81"/>
            <rFont val="Lucida Console"/>
            <family val="3"/>
          </rPr>
          <t>_x000D_
MATERIAL HIDRAULICO, CANOS, TUBOS, MANGUEIRAS, CONEXOES E ACESS.</t>
        </r>
      </text>
    </comment>
    <comment ref="Y312" authorId="0" shapeId="0" xr:uid="{0CAB5140-FE56-408B-AE56-79AA0F88F390}">
      <text>
        <r>
          <rPr>
            <sz val="10"/>
            <color indexed="81"/>
            <rFont val="Lucida Console"/>
            <family val="3"/>
          </rPr>
          <t>_x000D_
CANOS E TUBOS PLASTICOS</t>
        </r>
      </text>
    </comment>
    <comment ref="AW312" authorId="0" shapeId="0" xr:uid="{6924EF6B-34F3-4BA5-A2ED-3A78FA0DAFD2}">
      <text>
        <r>
          <rPr>
            <sz val="10"/>
            <color indexed="81"/>
            <rFont val="Lucida Console"/>
            <family val="3"/>
          </rPr>
          <t>Tempo de Estoque (Meses)_x000D_
_x000D_
27,0</t>
        </r>
      </text>
    </comment>
    <comment ref="A313" authorId="0" shapeId="0" xr:uid="{220CAFEF-8D7D-4BF1-A6BB-00ABF2A2172D}">
      <text>
        <r>
          <rPr>
            <sz val="10"/>
            <color indexed="81"/>
            <rFont val="Lucida Console"/>
            <family val="3"/>
          </rPr>
          <t>_x000D_
87699</t>
        </r>
      </text>
    </comment>
    <comment ref="B313" authorId="0" shapeId="0" xr:uid="{7F4C7A27-5AAD-437A-921D-ACB859B0AB18}">
      <text>
        <r>
          <rPr>
            <sz val="10"/>
            <color indexed="81"/>
            <rFont val="Lucida Console"/>
            <family val="3"/>
          </rPr>
          <t>DESCRIÇÃO DETALHADA_x000D_
REFIL DE BORRACHA PARA RODO DE ALUMINIO DE 40 CM</t>
        </r>
      </text>
    </comment>
    <comment ref="G313" authorId="0" shapeId="0" xr:uid="{CE7BA605-A0D2-497C-9C50-37D26BC6A0E8}">
      <text>
        <r>
          <rPr>
            <sz val="10"/>
            <color indexed="81"/>
            <rFont val="Lucida Console"/>
            <family val="3"/>
          </rPr>
          <t>_x000D_
Últ estimativa : 50_x000D_
Enviada em     : 19.12.2019_x000D_
Ata - Venc     : 275/20 - 15.11.2021</t>
        </r>
      </text>
    </comment>
    <comment ref="W313" authorId="0" shapeId="0" xr:uid="{BE86B5C7-EC3A-45F5-AAE6-926ADEDC5E25}">
      <text>
        <r>
          <rPr>
            <sz val="10"/>
            <color indexed="81"/>
            <rFont val="Lucida Console"/>
            <family val="3"/>
          </rPr>
          <t>_x000D_
Administrativo</t>
        </r>
      </text>
    </comment>
    <comment ref="X313" authorId="0" shapeId="0" xr:uid="{7DEBAB1F-4195-46A6-9F23-17EA68D52647}">
      <text>
        <r>
          <rPr>
            <sz val="10"/>
            <color indexed="81"/>
            <rFont val="Lucida Console"/>
            <family val="3"/>
          </rPr>
          <t>_x000D_
MAQ.EQUIP.E MATERIAIS P/ HIGIEN.LIMP.POLIM.E LUBR.</t>
        </r>
      </text>
    </comment>
    <comment ref="Y313" authorId="0" shapeId="0" xr:uid="{A8B88A84-AC55-4691-A807-0CF173C39E5B}">
      <text>
        <r>
          <rPr>
            <sz val="10"/>
            <color indexed="81"/>
            <rFont val="Lucida Console"/>
            <family val="3"/>
          </rPr>
          <t>_x000D_
VASSOURAS,ESCOVAS,ESFREGOES,RODOS,DESEMTUP.E ESPAN</t>
        </r>
      </text>
    </comment>
    <comment ref="AW313" authorId="0" shapeId="0" xr:uid="{AD62DE4B-49E7-4801-AE03-7A9453CBCC14}">
      <text>
        <r>
          <rPr>
            <sz val="10"/>
            <color indexed="81"/>
            <rFont val="Lucida Console"/>
            <family val="3"/>
          </rPr>
          <t>Tempo de Estoque (Meses)_x000D_
_x000D_
86,0</t>
        </r>
      </text>
    </comment>
    <comment ref="A314" authorId="0" shapeId="0" xr:uid="{1BC84746-8E4F-4C64-9C66-CC08B0D3AFCE}">
      <text>
        <r>
          <rPr>
            <sz val="10"/>
            <color indexed="81"/>
            <rFont val="Lucida Console"/>
            <family val="3"/>
          </rPr>
          <t>_x000D_
54682</t>
        </r>
      </text>
    </comment>
    <comment ref="B314" authorId="0" shapeId="0" xr:uid="{8415BF04-0B5E-4E25-9E37-1D6C75B696A2}">
      <text>
        <r>
          <rPr>
            <sz val="10"/>
            <color indexed="81"/>
            <rFont val="Lucida Console"/>
            <family val="3"/>
          </rPr>
          <t>DESCRIÇÃO DETALHADA_x000D_
BARBANTE DE ALGODAO 4 FIOS - ROLO COM 250 GR</t>
        </r>
      </text>
    </comment>
    <comment ref="W314" authorId="0" shapeId="0" xr:uid="{43AF9C4F-7D5C-4D2B-9A62-621ED5BE8F3B}">
      <text>
        <r>
          <rPr>
            <sz val="10"/>
            <color indexed="81"/>
            <rFont val="Lucida Console"/>
            <family val="3"/>
          </rPr>
          <t>_x000D_
Administrativo</t>
        </r>
      </text>
    </comment>
    <comment ref="X314" authorId="0" shapeId="0" xr:uid="{27A99054-4C6E-42DE-A07F-FCBAE10D4E27}">
      <text>
        <r>
          <rPr>
            <sz val="10"/>
            <color indexed="81"/>
            <rFont val="Lucida Console"/>
            <family val="3"/>
          </rPr>
          <t>_x000D_
MAQ., EQUIP., COMP., ACES., MAT. PARA ESCRIT.E ESCOLAR</t>
        </r>
      </text>
    </comment>
    <comment ref="Y314" authorId="0" shapeId="0" xr:uid="{D505353F-74F4-40A6-8679-915B6B5A8DDD}">
      <text>
        <r>
          <rPr>
            <sz val="10"/>
            <color indexed="81"/>
            <rFont val="Lucida Console"/>
            <family val="3"/>
          </rPr>
          <t>_x000D_
FURAD.GRAMP.COLCHETE,GRAMPOS,CLIPS,ELAST.BARB.FIT.</t>
        </r>
      </text>
    </comment>
    <comment ref="AW314" authorId="0" shapeId="0" xr:uid="{4A31C53F-70F7-495A-9EF4-660E8D697891}">
      <text>
        <r>
          <rPr>
            <sz val="10"/>
            <color indexed="81"/>
            <rFont val="Lucida Console"/>
            <family val="3"/>
          </rPr>
          <t>Tempo de Estoque (Meses)_x000D_
_x000D_
1.836,0</t>
        </r>
      </text>
    </comment>
    <comment ref="A315" authorId="0" shapeId="0" xr:uid="{233F50BC-CAA2-4411-810C-9C9DF3F80F47}">
      <text>
        <r>
          <rPr>
            <sz val="10"/>
            <color indexed="81"/>
            <rFont val="Lucida Console"/>
            <family val="3"/>
          </rPr>
          <t>_x000D_
55836</t>
        </r>
      </text>
    </comment>
    <comment ref="B315" authorId="0" shapeId="0" xr:uid="{F7332409-4BCC-4E28-8791-2676EDE298B5}">
      <text>
        <r>
          <rPr>
            <sz val="10"/>
            <color indexed="81"/>
            <rFont val="Lucida Console"/>
            <family val="3"/>
          </rPr>
          <t>DESCRIÇÃO DETALHADA_x000D_
PONTEIRA DE BORRACHA - DIAMETRO INTERNO 7/8"</t>
        </r>
      </text>
    </comment>
    <comment ref="W315" authorId="0" shapeId="0" xr:uid="{59909124-2F34-404D-8F76-78561D9A968E}">
      <text>
        <r>
          <rPr>
            <sz val="10"/>
            <color indexed="81"/>
            <rFont val="Lucida Console"/>
            <family val="3"/>
          </rPr>
          <t>_x000D_
DM-Marcenaria</t>
        </r>
      </text>
    </comment>
    <comment ref="X315" authorId="0" shapeId="0" xr:uid="{1C1488BA-E4D8-4D1F-AE3E-936C5E79A511}">
      <text>
        <r>
          <rPr>
            <sz val="10"/>
            <color indexed="81"/>
            <rFont val="Lucida Console"/>
            <family val="3"/>
          </rPr>
          <t>_x000D_
MOBILIARIO E COFRE</t>
        </r>
      </text>
    </comment>
    <comment ref="Y315" authorId="0" shapeId="0" xr:uid="{F6D1193B-ECB6-4E27-AE05-FE068F95FD5C}">
      <text>
        <r>
          <rPr>
            <sz val="10"/>
            <color indexed="81"/>
            <rFont val="Lucida Console"/>
            <family val="3"/>
          </rPr>
          <t>_x000D_
ACESSORIOS</t>
        </r>
      </text>
    </comment>
    <comment ref="AW315" authorId="0" shapeId="0" xr:uid="{8CDD4E80-303F-468F-9421-3037A99C9D5E}">
      <text>
        <r>
          <rPr>
            <sz val="10"/>
            <color indexed="81"/>
            <rFont val="Lucida Console"/>
            <family val="3"/>
          </rPr>
          <t>Tempo de Estoque (Meses)_x000D_
_x000D_
9.108,0</t>
        </r>
      </text>
    </comment>
    <comment ref="A316" authorId="0" shapeId="0" xr:uid="{B7A19D9A-AF2F-4796-8F40-C76388BBA616}">
      <text>
        <r>
          <rPr>
            <sz val="10"/>
            <color indexed="81"/>
            <rFont val="Lucida Console"/>
            <family val="3"/>
          </rPr>
          <t>_x000D_
56519</t>
        </r>
      </text>
    </comment>
    <comment ref="B316" authorId="0" shapeId="0" xr:uid="{78F00AA9-6179-4AF3-B358-6D1A808C4B8F}">
      <text>
        <r>
          <rPr>
            <sz val="10"/>
            <color indexed="81"/>
            <rFont val="Lucida Console"/>
            <family val="3"/>
          </rPr>
          <t>DESCRIÇÃO DETALHADA_x000D_
FOLHA DE PORTA TIPO MEXICANA - MED.: 0,82 X 2,10 M</t>
        </r>
      </text>
    </comment>
    <comment ref="G316" authorId="0" shapeId="0" xr:uid="{C04940A7-2ABF-4B1D-8B7A-924C8BC50E43}">
      <text>
        <r>
          <rPr>
            <sz val="10"/>
            <color indexed="81"/>
            <rFont val="Lucida Console"/>
            <family val="3"/>
          </rPr>
          <t>_x000D_
Últ estimativa : 30_x000D_
Enviada em     : 24.11.2020_x000D_
Ata - Venc     : 145/21 - 26.05.2022</t>
        </r>
      </text>
    </comment>
    <comment ref="W316" authorId="0" shapeId="0" xr:uid="{7BEBEE83-2F5E-40B7-AAEF-9C71662F63E8}">
      <text>
        <r>
          <rPr>
            <sz val="10"/>
            <color indexed="81"/>
            <rFont val="Lucida Console"/>
            <family val="3"/>
          </rPr>
          <t>_x000D_
DM-Construção</t>
        </r>
      </text>
    </comment>
    <comment ref="X316" authorId="0" shapeId="0" xr:uid="{BA963D68-73E8-49FA-91FA-E2732FFF0A48}">
      <text>
        <r>
          <rPr>
            <sz val="10"/>
            <color indexed="81"/>
            <rFont val="Lucida Console"/>
            <family val="3"/>
          </rPr>
          <t>_x000D_
MAT.E EQUIP. P/ CONSTR.CIVIL E CONSERV. DE VIAS PUBL.</t>
        </r>
      </text>
    </comment>
    <comment ref="Y316" authorId="0" shapeId="0" xr:uid="{2B75CE5D-F08D-4079-A760-475E47E496EB}">
      <text>
        <r>
          <rPr>
            <sz val="10"/>
            <color indexed="81"/>
            <rFont val="Lucida Console"/>
            <family val="3"/>
          </rPr>
          <t>_x000D_
PORTAS, BATENTES E GUARNICOES DE MADEIRA, FERRO, METAL</t>
        </r>
      </text>
    </comment>
    <comment ref="AW316" authorId="0" shapeId="0" xr:uid="{7EDFD404-1320-47AD-9C79-8627C5B00987}">
      <text>
        <r>
          <rPr>
            <sz val="10"/>
            <color indexed="81"/>
            <rFont val="Lucida Console"/>
            <family val="3"/>
          </rPr>
          <t>Tempo de Estoque (Meses)_x000D_
_x000D_
38,0</t>
        </r>
      </text>
    </comment>
    <comment ref="A317" authorId="0" shapeId="0" xr:uid="{079CF155-8593-4507-842F-2D8B69D23E52}">
      <text>
        <r>
          <rPr>
            <sz val="10"/>
            <color indexed="81"/>
            <rFont val="Lucida Console"/>
            <family val="3"/>
          </rPr>
          <t>_x000D_
56520</t>
        </r>
      </text>
    </comment>
    <comment ref="B317" authorId="0" shapeId="0" xr:uid="{4CA6EFBB-F905-4F6A-BBB5-0475138909B9}">
      <text>
        <r>
          <rPr>
            <sz val="10"/>
            <color indexed="81"/>
            <rFont val="Lucida Console"/>
            <family val="3"/>
          </rPr>
          <t>DESCRIÇÃO DETALHADA_x000D_
FOLHA DE PORTA TIPO MEXICANA - MED.: 0,92 X 2,10 M</t>
        </r>
      </text>
    </comment>
    <comment ref="G317" authorId="0" shapeId="0" xr:uid="{D571D860-D0E2-4742-B349-3E97CA47409F}">
      <text>
        <r>
          <rPr>
            <sz val="10"/>
            <color indexed="81"/>
            <rFont val="Lucida Console"/>
            <family val="3"/>
          </rPr>
          <t>_x000D_
Últ estimativa : 50_x000D_
Enviada em     : 24.11.2020_x000D_
Ata - Venc     : 145/21 - 26.05.2022</t>
        </r>
      </text>
    </comment>
    <comment ref="W317" authorId="0" shapeId="0" xr:uid="{9964A249-89A4-41E0-8D74-D24CE823582B}">
      <text>
        <r>
          <rPr>
            <sz val="10"/>
            <color indexed="81"/>
            <rFont val="Lucida Console"/>
            <family val="3"/>
          </rPr>
          <t>_x000D_
DM-Construção</t>
        </r>
      </text>
    </comment>
    <comment ref="X317" authorId="0" shapeId="0" xr:uid="{4637A597-FD74-4234-A054-656095E4C55C}">
      <text>
        <r>
          <rPr>
            <sz val="10"/>
            <color indexed="81"/>
            <rFont val="Lucida Console"/>
            <family val="3"/>
          </rPr>
          <t>_x000D_
MAT.E EQUIP. P/ CONSTR.CIVIL E CONSERV. DE VIAS PUBL.</t>
        </r>
      </text>
    </comment>
    <comment ref="Y317" authorId="0" shapeId="0" xr:uid="{86C8FF9C-51D6-4A5C-9F3F-A5CB7134D00F}">
      <text>
        <r>
          <rPr>
            <sz val="10"/>
            <color indexed="81"/>
            <rFont val="Lucida Console"/>
            <family val="3"/>
          </rPr>
          <t>_x000D_
PORTAS, BATENTES E GUARNICOES DE MADEIRA, FERRO, METAL</t>
        </r>
      </text>
    </comment>
    <comment ref="AC317" authorId="0" shapeId="0" xr:uid="{52EA5022-AC32-4289-A08E-4CB5B949E830}">
      <text>
        <r>
          <rPr>
            <sz val="10"/>
            <color indexed="81"/>
            <rFont val="Lucida Console"/>
            <family val="3"/>
          </rPr>
          <t>_x000D_
AF 11.685/23 | Vc 16.10.2023 | Saldo     40 | RCL COMERCIO DE MATERIAIS DE CONSTRUCAO E SERVICOS LTDA ( 186610 )</t>
        </r>
      </text>
    </comment>
    <comment ref="AG317" authorId="0" shapeId="0" xr:uid="{D50141C3-847F-492C-91E2-9E49F274FA98}">
      <text>
        <r>
          <rPr>
            <sz val="10"/>
            <color indexed="81"/>
            <rFont val="Lucida Console"/>
            <family val="3"/>
          </rPr>
          <t>_x000D_
AF 11.685/23 | Vc 16.10.2023 | Saldo     40 | RCL COMERCIO DE MATERIAIS DE CONSTRUCAO E SERVICOS LTDA ( 186610 )</t>
        </r>
      </text>
    </comment>
    <comment ref="AW317" authorId="0" shapeId="0" xr:uid="{DBC09550-FB57-463B-8F53-6812CBEA0865}">
      <text>
        <r>
          <rPr>
            <sz val="10"/>
            <color indexed="81"/>
            <rFont val="Lucida Console"/>
            <family val="3"/>
          </rPr>
          <t>Tempo de Estoque (Meses)_x000D_
_x000D_
40,0</t>
        </r>
      </text>
    </comment>
    <comment ref="A318" authorId="0" shapeId="0" xr:uid="{FB7C6CD7-A336-4D10-8430-F2D35E703035}">
      <text>
        <r>
          <rPr>
            <sz val="10"/>
            <color indexed="81"/>
            <rFont val="Lucida Console"/>
            <family val="3"/>
          </rPr>
          <t>_x000D_
57598</t>
        </r>
      </text>
    </comment>
    <comment ref="B318" authorId="0" shapeId="0" xr:uid="{55EFA09A-7B11-46B5-B5FB-07D9DA22CC53}">
      <text>
        <r>
          <rPr>
            <sz val="10"/>
            <color indexed="81"/>
            <rFont val="Lucida Console"/>
            <family val="3"/>
          </rPr>
          <t>DESCRIÇÃO DETALHADA_x000D_
REJUNTE CINZA CLARO - SC C/ 01 KG</t>
        </r>
      </text>
    </comment>
    <comment ref="G318" authorId="0" shapeId="0" xr:uid="{8CA9452F-72CE-40CB-80E4-F765A34F483C}">
      <text>
        <r>
          <rPr>
            <sz val="10"/>
            <color indexed="81"/>
            <rFont val="Lucida Console"/>
            <family val="3"/>
          </rPr>
          <t>_x000D_
Últ estimativa : 1.250_x000D_
Enviada em     : 24.11.2020_x000D_
Ata - Venc     : 87/20 - 31.03.2021</t>
        </r>
      </text>
    </comment>
    <comment ref="O318" authorId="0" shapeId="0" xr:uid="{EE7867D6-B1C7-4974-902E-A1C30EAF70FD}">
      <text>
        <r>
          <rPr>
            <sz val="10"/>
            <color indexed="81"/>
            <rFont val="Lucida Console"/>
            <family val="3"/>
          </rPr>
          <t>_x000D_
Pertencia a ATA nº 87/20_x000D_
Estimativa de Renovação enviada em 24.11.2020 - Qtd 1.250_x000D_
PE  10/20 lote 30_x000D_
30.04.20 = Processo conferido, finalizado.</t>
        </r>
      </text>
    </comment>
    <comment ref="W318" authorId="0" shapeId="0" xr:uid="{1213596A-4D74-498B-9AA3-3F52B415FCBF}">
      <text>
        <r>
          <rPr>
            <sz val="10"/>
            <color indexed="81"/>
            <rFont val="Lucida Console"/>
            <family val="3"/>
          </rPr>
          <t>_x000D_
DM-Construção</t>
        </r>
      </text>
    </comment>
    <comment ref="X318" authorId="0" shapeId="0" xr:uid="{5FA1C47E-FA4D-4459-A803-3E0E4DD89A80}">
      <text>
        <r>
          <rPr>
            <sz val="10"/>
            <color indexed="81"/>
            <rFont val="Lucida Console"/>
            <family val="3"/>
          </rPr>
          <t>_x000D_
MAT.E EQUIP. P/ CONSTR.CIVIL E CONSERV. DE VIAS PUBL.</t>
        </r>
      </text>
    </comment>
    <comment ref="Y318" authorId="0" shapeId="0" xr:uid="{8141A07E-F3A5-498A-B97C-D9B048862621}">
      <text>
        <r>
          <rPr>
            <sz val="10"/>
            <color indexed="81"/>
            <rFont val="Lucida Console"/>
            <family val="3"/>
          </rPr>
          <t>_x000D_
AZULEJOS E PASTILHAS</t>
        </r>
      </text>
    </comment>
    <comment ref="AC318" authorId="0" shapeId="0" xr:uid="{9CB8115C-5A83-45D5-83EB-DA99EECD6F7A}">
      <text>
        <r>
          <rPr>
            <sz val="10"/>
            <color indexed="81"/>
            <rFont val="Lucida Console"/>
            <family val="3"/>
          </rPr>
          <t>_x000D_
AF 10.437/23 | Vc 28.09.2023 | Saldo  1.000 | RELLEK TEK COMERCIAL LTDA ( 162825 )</t>
        </r>
      </text>
    </comment>
    <comment ref="AG318" authorId="0" shapeId="0" xr:uid="{EA62EF3A-69B4-4FA4-911C-F2E0A75BE3D8}">
      <text>
        <r>
          <rPr>
            <sz val="10"/>
            <color indexed="81"/>
            <rFont val="Lucida Console"/>
            <family val="3"/>
          </rPr>
          <t>_x000D_
AF 10.437/23 | Vc 28.09.2023 | Saldo  1.000 | RELLEK TEK COMERCIAL LTDA ( 162825 )</t>
        </r>
      </text>
    </comment>
    <comment ref="AW318" authorId="0" shapeId="0" xr:uid="{2A75D299-AC37-43F4-932A-17538CD5ECC1}">
      <text>
        <r>
          <rPr>
            <sz val="10"/>
            <color indexed="81"/>
            <rFont val="Lucida Console"/>
            <family val="3"/>
          </rPr>
          <t>Tempo de Estoque (Meses)_x000D_
_x000D_
760,0</t>
        </r>
      </text>
    </comment>
    <comment ref="A319" authorId="0" shapeId="0" xr:uid="{FB226431-F999-4370-9F0A-A428947564EE}">
      <text>
        <r>
          <rPr>
            <sz val="10"/>
            <color indexed="81"/>
            <rFont val="Lucida Console"/>
            <family val="3"/>
          </rPr>
          <t>_x000D_
57900</t>
        </r>
      </text>
    </comment>
    <comment ref="B319" authorId="0" shapeId="0" xr:uid="{3A90FDD0-FE2A-4690-BA73-DBA8958F45E0}">
      <text>
        <r>
          <rPr>
            <sz val="10"/>
            <color indexed="81"/>
            <rFont val="Lucida Console"/>
            <family val="3"/>
          </rPr>
          <t>DESCRIÇÃO DETALHADA_x000D_
TINTA BETUMINOSA PARA IMPERMEABILIZACAO DE ALVENARIA - LATA COM 18 LITROS</t>
        </r>
      </text>
    </comment>
    <comment ref="G319" authorId="0" shapeId="0" xr:uid="{CF096E4D-2318-4A4A-A98A-EB55ECFC69D2}">
      <text>
        <r>
          <rPr>
            <sz val="10"/>
            <color indexed="81"/>
            <rFont val="Lucida Console"/>
            <family val="3"/>
          </rPr>
          <t>_x000D_
Últ estimativa : 100_x000D_
Enviada em     : 20.01.2020_x000D_
Ata - Venc     : 130/19 - 11.05.2020</t>
        </r>
      </text>
    </comment>
    <comment ref="O319" authorId="0" shapeId="0" xr:uid="{38419A0A-86B2-4498-A75B-B86CAB3D757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319" authorId="0" shapeId="0" xr:uid="{671349D6-DB0B-44FC-81A2-903235FAEF9E}">
      <text>
        <r>
          <rPr>
            <sz val="10"/>
            <color indexed="81"/>
            <rFont val="Lucida Console"/>
            <family val="3"/>
          </rPr>
          <t>_x000D_
DM-Pintura</t>
        </r>
      </text>
    </comment>
    <comment ref="X319" authorId="0" shapeId="0" xr:uid="{93C42680-C9E4-445A-B923-ABCFC1421780}">
      <text>
        <r>
          <rPr>
            <sz val="10"/>
            <color indexed="81"/>
            <rFont val="Lucida Console"/>
            <family val="3"/>
          </rPr>
          <t>_x000D_
EQUIP. E MATERIAIS P/PINTURAS E IMPERMEABILIZACAO</t>
        </r>
      </text>
    </comment>
    <comment ref="Y319" authorId="0" shapeId="0" xr:uid="{CDAC6B9B-F391-4721-A615-F14B9FDA8D09}">
      <text>
        <r>
          <rPr>
            <sz val="10"/>
            <color indexed="81"/>
            <rFont val="Lucida Console"/>
            <family val="3"/>
          </rPr>
          <t>_x000D_
TINTAS BETUMINOSAS E ANTI-CORROSIVAS</t>
        </r>
      </text>
    </comment>
    <comment ref="AW319" authorId="0" shapeId="0" xr:uid="{BB4D2EBF-9DA2-4EC3-A11B-9B699FC641D0}">
      <text>
        <r>
          <rPr>
            <sz val="10"/>
            <color indexed="81"/>
            <rFont val="Lucida Console"/>
            <family val="3"/>
          </rPr>
          <t>Tempo de Estoque (Meses)_x000D_
_x000D_
30,0</t>
        </r>
      </text>
    </comment>
    <comment ref="A320" authorId="0" shapeId="0" xr:uid="{C39CE77A-D558-46FE-80DD-09E4660D33A1}">
      <text>
        <r>
          <rPr>
            <sz val="10"/>
            <color indexed="81"/>
            <rFont val="Lucida Console"/>
            <family val="3"/>
          </rPr>
          <t>_x000D_
58436</t>
        </r>
      </text>
    </comment>
    <comment ref="B320" authorId="0" shapeId="0" xr:uid="{032B87F8-517C-4EB3-A829-C8A43DA1EEB6}">
      <text>
        <r>
          <rPr>
            <sz val="10"/>
            <color indexed="81"/>
            <rFont val="Lucida Console"/>
            <family val="3"/>
          </rPr>
          <t>DESCRIÇÃO DETALHADA_x000D_
ROLDANA 2.1/2" COM CAIXA EM "V"</t>
        </r>
      </text>
    </comment>
    <comment ref="G320" authorId="0" shapeId="0" xr:uid="{464ADA46-2A53-4DA2-BEA1-F1F2B300BEAA}">
      <text>
        <r>
          <rPr>
            <sz val="10"/>
            <color indexed="81"/>
            <rFont val="Lucida Console"/>
            <family val="3"/>
          </rPr>
          <t xml:space="preserve">_x000D_
Últ estimativa : 0_x000D_
Enviada em     : 25.09.2019_x000D_
Ata - Venc     : /-2000 - </t>
        </r>
      </text>
    </comment>
    <comment ref="O320" authorId="0" shapeId="0" xr:uid="{775B1193-DCF0-4523-B1A2-9E59EE484005}">
      <text>
        <r>
          <rPr>
            <sz val="10"/>
            <color indexed="81"/>
            <rFont val="Lucida Console"/>
            <family val="3"/>
          </rPr>
          <t>_x000D_
Ata anterior não identificada.</t>
        </r>
      </text>
    </comment>
    <comment ref="W320" authorId="0" shapeId="0" xr:uid="{50A58B33-3C64-4A9B-880F-65EA0C798961}">
      <text>
        <r>
          <rPr>
            <sz val="10"/>
            <color indexed="81"/>
            <rFont val="Lucida Console"/>
            <family val="3"/>
          </rPr>
          <t>_x000D_
DM-Serralheria</t>
        </r>
      </text>
    </comment>
    <comment ref="X320" authorId="0" shapeId="0" xr:uid="{F9804DD7-CADA-437D-8480-0D55A75DDE0F}">
      <text>
        <r>
          <rPr>
            <sz val="10"/>
            <color indexed="81"/>
            <rFont val="Lucida Console"/>
            <family val="3"/>
          </rPr>
          <t>_x000D_
METAIS,LAMINAD.,PERFILADOS E ARTEFATOS METALICOS</t>
        </r>
      </text>
    </comment>
    <comment ref="Y320" authorId="0" shapeId="0" xr:uid="{379416E5-0089-44CA-8F18-C3CD9154D1D0}">
      <text>
        <r>
          <rPr>
            <sz val="10"/>
            <color indexed="81"/>
            <rFont val="Lucida Console"/>
            <family val="3"/>
          </rPr>
          <t>_x000D_
PERFIS E BARRA</t>
        </r>
      </text>
    </comment>
    <comment ref="AW320" authorId="0" shapeId="0" xr:uid="{08BB9A52-1A2A-4134-8178-E140BB5DBFC8}">
      <text>
        <r>
          <rPr>
            <sz val="10"/>
            <color indexed="81"/>
            <rFont val="Lucida Console"/>
            <family val="3"/>
          </rPr>
          <t>Tempo de Estoque (Meses)_x000D_
_x000D_
427,0</t>
        </r>
      </text>
    </comment>
    <comment ref="A321" authorId="0" shapeId="0" xr:uid="{59A53B7E-39F4-4D1E-9FD5-02B5DACB6DDF}">
      <text>
        <r>
          <rPr>
            <sz val="10"/>
            <color indexed="81"/>
            <rFont val="Lucida Console"/>
            <family val="3"/>
          </rPr>
          <t>_x000D_
58706</t>
        </r>
      </text>
    </comment>
    <comment ref="B321" authorId="0" shapeId="0" xr:uid="{7811AF14-F598-4C19-8031-6310E9BC0E73}">
      <text>
        <r>
          <rPr>
            <sz val="10"/>
            <color indexed="81"/>
            <rFont val="Lucida Console"/>
            <family val="3"/>
          </rPr>
          <t>DESCRIÇÃO DETALHADA_x000D_
PONTALETE DE CEDRINHO 3" X 3" - COM 03 METROS DE COMPRIMENTO</t>
        </r>
      </text>
    </comment>
    <comment ref="G321" authorId="0" shapeId="0" xr:uid="{6350A9A8-9535-45C3-B1D8-C6786C876346}">
      <text>
        <r>
          <rPr>
            <sz val="10"/>
            <color indexed="81"/>
            <rFont val="Lucida Console"/>
            <family val="3"/>
          </rPr>
          <t>_x000D_
Últ estimativa : 0_x000D_
Enviada em     : 25.06.2020_x000D_
Ata - Venc     : 257/19 - 15.10.2020</t>
        </r>
      </text>
    </comment>
    <comment ref="O321" authorId="0" shapeId="0" xr:uid="{391FC8FB-725F-4F10-9D95-B71CB1A17C4F}">
      <text>
        <r>
          <rPr>
            <sz val="10"/>
            <color indexed="81"/>
            <rFont val="Lucida Console"/>
            <family val="3"/>
          </rPr>
          <t xml:space="preserve">_x000D_
Pertencia a ATA nº 257/19_x000D_
Estimativa de Renovação enviada em 25.06.2020 - Qtd _x000D_
PP 111/19 lote _x000D_
18.09.19 = </t>
        </r>
      </text>
    </comment>
    <comment ref="W321" authorId="0" shapeId="0" xr:uid="{E5E2CD73-30A0-4FDC-B92D-85FAADB6AEFB}">
      <text>
        <r>
          <rPr>
            <sz val="10"/>
            <color indexed="81"/>
            <rFont val="Lucida Console"/>
            <family val="3"/>
          </rPr>
          <t>_x000D_
DM-Construção</t>
        </r>
      </text>
    </comment>
    <comment ref="X321" authorId="0" shapeId="0" xr:uid="{448E0EAF-1703-4C39-B6F8-3B437B03D400}">
      <text>
        <r>
          <rPr>
            <sz val="10"/>
            <color indexed="81"/>
            <rFont val="Lucida Console"/>
            <family val="3"/>
          </rPr>
          <t>_x000D_
MADEIRAS,LAMINADOS,COMPENSADOS E AGLOMERADOS</t>
        </r>
      </text>
    </comment>
    <comment ref="Y321" authorId="0" shapeId="0" xr:uid="{2476D8A5-9FD9-4C97-B721-D7D9267EC3D3}">
      <text>
        <r>
          <rPr>
            <sz val="10"/>
            <color indexed="81"/>
            <rFont val="Lucida Console"/>
            <family val="3"/>
          </rPr>
          <t>_x000D_
PONTALETES, CAIBROS, PRANCHAS E VIGAS</t>
        </r>
      </text>
    </comment>
    <comment ref="AW321" authorId="0" shapeId="0" xr:uid="{32A0F2BB-6C5D-4D5A-950A-3D65A34EF484}">
      <text>
        <r>
          <rPr>
            <sz val="10"/>
            <color indexed="81"/>
            <rFont val="Lucida Console"/>
            <family val="3"/>
          </rPr>
          <t>Tempo de Estoque (Meses)_x000D_
_x000D_
0,0</t>
        </r>
      </text>
    </comment>
    <comment ref="A322" authorId="0" shapeId="0" xr:uid="{B87B63FB-E814-44ED-A4CB-6B1C885FD9E3}">
      <text>
        <r>
          <rPr>
            <sz val="10"/>
            <color indexed="81"/>
            <rFont val="Lucida Console"/>
            <family val="3"/>
          </rPr>
          <t>_x000D_
59018</t>
        </r>
      </text>
    </comment>
    <comment ref="B322" authorId="0" shapeId="0" xr:uid="{1CB4E2F0-30BC-4A45-965D-3815B056ECD5}">
      <text>
        <r>
          <rPr>
            <sz val="10"/>
            <color indexed="81"/>
            <rFont val="Lucida Console"/>
            <family val="3"/>
          </rPr>
          <t>DESCRIÇÃO DETALHADA_x000D_
CANTONEIRA DE FERRO - 1.1/2" X 1/8" BARRA COM 06 METROS</t>
        </r>
      </text>
    </comment>
    <comment ref="G322" authorId="0" shapeId="0" xr:uid="{29A39C1C-9137-4829-A5CB-27B17C4CA7A0}">
      <text>
        <r>
          <rPr>
            <sz val="10"/>
            <color indexed="81"/>
            <rFont val="Lucida Console"/>
            <family val="3"/>
          </rPr>
          <t>_x000D_
Últ estimativa : 300_x000D_
Enviada em     : 25.06.2019_x000D_
Ata - Venc     : 39/20 - 01.03.2021</t>
        </r>
      </text>
    </comment>
    <comment ref="O322" authorId="0" shapeId="0" xr:uid="{83369DAE-1316-4FD4-A333-1AFCB8E17C52}">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322" authorId="0" shapeId="0" xr:uid="{E5ACE54C-5188-4812-B066-33C6F198B53A}">
      <text>
        <r>
          <rPr>
            <sz val="10"/>
            <color indexed="81"/>
            <rFont val="Lucida Console"/>
            <family val="3"/>
          </rPr>
          <t>_x000D_
DM-Serralheria</t>
        </r>
      </text>
    </comment>
    <comment ref="X322" authorId="0" shapeId="0" xr:uid="{C123BC6F-50D2-4D76-97F4-B1D3F0B4A5BF}">
      <text>
        <r>
          <rPr>
            <sz val="10"/>
            <color indexed="81"/>
            <rFont val="Lucida Console"/>
            <family val="3"/>
          </rPr>
          <t>_x000D_
METAIS,LAMINAD.,PERFILADOS E ARTEFATOS METALICOS</t>
        </r>
      </text>
    </comment>
    <comment ref="Y322" authorId="0" shapeId="0" xr:uid="{65D0EA66-5A35-4668-958C-4B3B0B64F7B5}">
      <text>
        <r>
          <rPr>
            <sz val="10"/>
            <color indexed="81"/>
            <rFont val="Lucida Console"/>
            <family val="3"/>
          </rPr>
          <t>_x000D_
CANTONEIRAS</t>
        </r>
      </text>
    </comment>
    <comment ref="AW322" authorId="0" shapeId="0" xr:uid="{AD294FFB-3D8A-4145-95DD-33BABD7FEA84}">
      <text>
        <r>
          <rPr>
            <sz val="10"/>
            <color indexed="81"/>
            <rFont val="Lucida Console"/>
            <family val="3"/>
          </rPr>
          <t>Tempo de Estoque (Meses)_x000D_
_x000D_
732,0</t>
        </r>
      </text>
    </comment>
    <comment ref="A323" authorId="0" shapeId="0" xr:uid="{6EB6B34E-10E0-4DC8-BEB2-FE53DD83F255}">
      <text>
        <r>
          <rPr>
            <sz val="10"/>
            <color indexed="81"/>
            <rFont val="Lucida Console"/>
            <family val="3"/>
          </rPr>
          <t>_x000D_
59069</t>
        </r>
      </text>
    </comment>
    <comment ref="B323" authorId="0" shapeId="0" xr:uid="{36F4519D-1B98-43CA-B09B-F22AA63411D8}">
      <text>
        <r>
          <rPr>
            <sz val="10"/>
            <color indexed="81"/>
            <rFont val="Lucida Console"/>
            <family val="3"/>
          </rPr>
          <t>DESCRIÇÃO DETALHADA_x000D_
TE DE REDUCAO EM PVC SOLDAVEL, ROSCA, DE 25 MM - 1/2" - AZUL</t>
        </r>
      </text>
    </comment>
    <comment ref="G323" authorId="0" shapeId="0" xr:uid="{B4F6E672-0431-45C8-A82F-1D1D9B89201C}">
      <text>
        <r>
          <rPr>
            <sz val="10"/>
            <color indexed="81"/>
            <rFont val="Lucida Console"/>
            <family val="3"/>
          </rPr>
          <t>_x000D_
Últ estimativa : 200_x000D_
Enviada em     : 24.11.2020_x000D_
Ata - Venc     : 87/20 - 31.03.2021</t>
        </r>
      </text>
    </comment>
    <comment ref="O323" authorId="0" shapeId="0" xr:uid="{E10F12FB-EB25-4316-8DAD-78FB02009E59}">
      <text>
        <r>
          <rPr>
            <sz val="10"/>
            <color indexed="81"/>
            <rFont val="Lucida Console"/>
            <family val="3"/>
          </rPr>
          <t>_x000D_
Pertencia a ATA nº 87/20_x000D_
Estimativa de Renovação enviada em 24.11.2020 - Qtd 200_x000D_
PE  10/20 lote _x000D_
30.04.20 = Processo conferido, finalizado.</t>
        </r>
      </text>
    </comment>
    <comment ref="W323" authorId="0" shapeId="0" xr:uid="{7E0DD86B-49B6-4B2A-9783-437BD3997DD2}">
      <text>
        <r>
          <rPr>
            <sz val="10"/>
            <color indexed="81"/>
            <rFont val="Lucida Console"/>
            <family val="3"/>
          </rPr>
          <t>_x000D_
DM-Hidráulica</t>
        </r>
      </text>
    </comment>
    <comment ref="X323" authorId="0" shapeId="0" xr:uid="{587F0D46-ADFB-40D6-BAF7-9853DE010E11}">
      <text>
        <r>
          <rPr>
            <sz val="10"/>
            <color indexed="81"/>
            <rFont val="Lucida Console"/>
            <family val="3"/>
          </rPr>
          <t>_x000D_
MATERIAL HIDRAULICO, CANOS, TUBOS, MANGUEIRAS, CONEXOES E ACESS.</t>
        </r>
      </text>
    </comment>
    <comment ref="Y323" authorId="0" shapeId="0" xr:uid="{30C7009A-F860-435E-8E07-A0775C2D05A5}">
      <text>
        <r>
          <rPr>
            <sz val="10"/>
            <color indexed="81"/>
            <rFont val="Lucida Console"/>
            <family val="3"/>
          </rPr>
          <t>_x000D_
ADAP. LUVAS.TES CURVAS COTOVELOS PLUGS FLANGES.....</t>
        </r>
      </text>
    </comment>
    <comment ref="AW323" authorId="0" shapeId="0" xr:uid="{A92C2EF0-805F-4906-B079-EB81EA44219B}">
      <text>
        <r>
          <rPr>
            <sz val="10"/>
            <color indexed="81"/>
            <rFont val="Lucida Console"/>
            <family val="3"/>
          </rPr>
          <t>Tempo de Estoque (Meses)_x000D_
_x000D_
117,0</t>
        </r>
      </text>
    </comment>
    <comment ref="A324" authorId="0" shapeId="0" xr:uid="{54538DD2-FA73-4727-9E79-A242613DAB9F}">
      <text>
        <r>
          <rPr>
            <sz val="10"/>
            <color indexed="81"/>
            <rFont val="Lucida Console"/>
            <family val="3"/>
          </rPr>
          <t>_x000D_
59074</t>
        </r>
      </text>
    </comment>
    <comment ref="B324" authorId="0" shapeId="0" xr:uid="{233F040A-4E9D-4145-BBF2-CC9FEF3807F5}">
      <text>
        <r>
          <rPr>
            <sz val="10"/>
            <color indexed="81"/>
            <rFont val="Lucida Console"/>
            <family val="3"/>
          </rPr>
          <t>DESCRIÇÃO DETALHADA_x000D_
BLOCO P/ RECADOS AUTO COLANTE - MED 76 X 102 MM - BLOCO COM 100 UNIDADES</t>
        </r>
      </text>
    </comment>
    <comment ref="W324" authorId="0" shapeId="0" xr:uid="{0DD3B6F5-9C34-4C9D-B829-C0629F4F211B}">
      <text>
        <r>
          <rPr>
            <sz val="10"/>
            <color indexed="81"/>
            <rFont val="Lucida Console"/>
            <family val="3"/>
          </rPr>
          <t>_x000D_
Pedagógico</t>
        </r>
      </text>
    </comment>
    <comment ref="X324" authorId="0" shapeId="0" xr:uid="{38F594F2-C856-4F6D-BE55-3647F01AEADC}">
      <text>
        <r>
          <rPr>
            <sz val="10"/>
            <color indexed="81"/>
            <rFont val="Lucida Console"/>
            <family val="3"/>
          </rPr>
          <t>_x000D_
MAQ., EQUIP., COMP., ACES., MAT. PARA ESCRIT.E ESCOLAR</t>
        </r>
      </text>
    </comment>
    <comment ref="Y324" authorId="0" shapeId="0" xr:uid="{A2B2857E-F2DB-437B-B0DB-8F50AAA8EE44}">
      <text>
        <r>
          <rPr>
            <sz val="10"/>
            <color indexed="81"/>
            <rFont val="Lucida Console"/>
            <family val="3"/>
          </rPr>
          <t>_x000D_
CAPAS, CLASSIF., PRANCHETAS, CADERNOS, ENVELOPES, PASTAS, FICHAS, LIVROS</t>
        </r>
      </text>
    </comment>
    <comment ref="AW324" authorId="0" shapeId="0" xr:uid="{6D45BC3D-60C7-4FE3-AF6A-4443EC1B710A}">
      <text>
        <r>
          <rPr>
            <sz val="10"/>
            <color indexed="81"/>
            <rFont val="Lucida Console"/>
            <family val="3"/>
          </rPr>
          <t>Tempo de Estoque (Meses)_x000D_
_x000D_
1.000,0</t>
        </r>
      </text>
    </comment>
    <comment ref="A325" authorId="0" shapeId="0" xr:uid="{EFDB3387-DA83-4679-988A-F7C8B4CCBD41}">
      <text>
        <r>
          <rPr>
            <sz val="10"/>
            <color indexed="81"/>
            <rFont val="Lucida Console"/>
            <family val="3"/>
          </rPr>
          <t>_x000D_
59097</t>
        </r>
      </text>
    </comment>
    <comment ref="B325" authorId="0" shapeId="0" xr:uid="{302DE89E-1675-4AEF-8431-7D6DFF8F73DD}">
      <text>
        <r>
          <rPr>
            <sz val="10"/>
            <color indexed="81"/>
            <rFont val="Lucida Console"/>
            <family val="3"/>
          </rPr>
          <t>DESCRIÇÃO DETALHADA_x000D_
TUBO DE PVC BRANCO PARA ESGOTO, DE 150 MM - 6" X 06 M, DE ACORDO COM A NORMA NBR 5688 E A MARCA DEVERA VIR LITOGRAFADA NA PECA</t>
        </r>
      </text>
    </comment>
    <comment ref="G325" authorId="0" shapeId="0" xr:uid="{25E76644-6F06-4599-9733-2CA15DD83AD0}">
      <text>
        <r>
          <rPr>
            <sz val="10"/>
            <color indexed="81"/>
            <rFont val="Lucida Console"/>
            <family val="3"/>
          </rPr>
          <t>_x000D_
Últ estimativa : 50_x000D_
Enviada em     : 24.11.2020_x000D_
Ata - Venc     : 87/20 - 31.03.2021</t>
        </r>
      </text>
    </comment>
    <comment ref="O325" authorId="0" shapeId="0" xr:uid="{CF1227F5-D072-4249-AEAC-D86568CF0123}">
      <text>
        <r>
          <rPr>
            <sz val="10"/>
            <color indexed="81"/>
            <rFont val="Lucida Console"/>
            <family val="3"/>
          </rPr>
          <t>_x000D_
Pertencia a ATA nº 87/20_x000D_
Estimativa de Renovação enviada em 24.11.2020 - Qtd 50_x000D_
PE  10/20 lote 33_x000D_
30.04.20 = Processo conferido, finalizado.</t>
        </r>
      </text>
    </comment>
    <comment ref="W325" authorId="0" shapeId="0" xr:uid="{E770F6BB-8335-4779-B931-901E5F3D29D3}">
      <text>
        <r>
          <rPr>
            <sz val="10"/>
            <color indexed="81"/>
            <rFont val="Lucida Console"/>
            <family val="3"/>
          </rPr>
          <t>_x000D_
DM-Hidráulica</t>
        </r>
      </text>
    </comment>
    <comment ref="X325" authorId="0" shapeId="0" xr:uid="{051B5C25-95DC-4CB6-B0B8-A0E4E9D97A59}">
      <text>
        <r>
          <rPr>
            <sz val="10"/>
            <color indexed="81"/>
            <rFont val="Lucida Console"/>
            <family val="3"/>
          </rPr>
          <t>_x000D_
MATERIAL HIDRAULICO, CANOS, TUBOS, MANGUEIRAS, CONEXOES E ACESS.</t>
        </r>
      </text>
    </comment>
    <comment ref="Y325" authorId="0" shapeId="0" xr:uid="{3471A74A-3B44-40AD-90AE-FC513BB069F5}">
      <text>
        <r>
          <rPr>
            <sz val="10"/>
            <color indexed="81"/>
            <rFont val="Lucida Console"/>
            <family val="3"/>
          </rPr>
          <t>_x000D_
ADAP. LUVAS.TES CURVAS COTOVELOS PLUGS FLANGES.....</t>
        </r>
      </text>
    </comment>
    <comment ref="AC325" authorId="0" shapeId="0" xr:uid="{C7A799E9-EC65-40C2-94D3-4A719E398028}">
      <text>
        <r>
          <rPr>
            <sz val="10"/>
            <color indexed="81"/>
            <rFont val="Lucida Console"/>
            <family val="3"/>
          </rPr>
          <t>_x000D_
AF  9.656/23 | Vc 24.08.2023 | Saldo    100 | REDE I9 DO BRASIL MATERIAIS ELETRICOS E MONTAGENS INDUSTRIAIS LTDA ( 235922 )</t>
        </r>
      </text>
    </comment>
    <comment ref="AG325" authorId="0" shapeId="0" xr:uid="{26A6D404-2413-4DA3-8C07-99A33251BEDB}">
      <text>
        <r>
          <rPr>
            <sz val="10"/>
            <color indexed="81"/>
            <rFont val="Lucida Console"/>
            <family val="3"/>
          </rPr>
          <t>_x000D_
AF  9.656/23 | Vc 24.08.2023 | Saldo    100 | REDE I9 DO BRASIL MATERIAIS ELETRICOS E MONTAGENS INDUSTRIAIS LTDA ( 235922 )</t>
        </r>
      </text>
    </comment>
    <comment ref="AW325" authorId="0" shapeId="0" xr:uid="{692A4DCF-E64A-4E9A-8F52-2BE971E17C05}">
      <text>
        <r>
          <rPr>
            <sz val="10"/>
            <color indexed="81"/>
            <rFont val="Lucida Console"/>
            <family val="3"/>
          </rPr>
          <t>Tempo de Estoque (Meses)_x000D_
_x000D_
0,0</t>
        </r>
      </text>
    </comment>
    <comment ref="A326" authorId="0" shapeId="0" xr:uid="{660E2873-6FE2-454A-9D41-CD8491B9145D}">
      <text>
        <r>
          <rPr>
            <sz val="10"/>
            <color indexed="81"/>
            <rFont val="Lucida Console"/>
            <family val="3"/>
          </rPr>
          <t>_x000D_
59400</t>
        </r>
      </text>
    </comment>
    <comment ref="B326" authorId="0" shapeId="0" xr:uid="{2DCE1139-E3CC-4C0F-96DA-E9C29336827C}">
      <text>
        <r>
          <rPr>
            <sz val="10"/>
            <color indexed="81"/>
            <rFont val="Lucida Console"/>
            <family val="3"/>
          </rPr>
          <t>DESCRIÇÃO DETALHADA_x000D_
LUVA DE PVC SOLDAVEL DE 32 MM - 1" - MARROM. A MARCA DEVERA VIR LITOGRAFADA NA PECA.</t>
        </r>
      </text>
    </comment>
    <comment ref="G326" authorId="0" shapeId="0" xr:uid="{29DD18C3-96D6-45AF-AEDB-EFE82921CE1F}">
      <text>
        <r>
          <rPr>
            <sz val="10"/>
            <color indexed="81"/>
            <rFont val="Lucida Console"/>
            <family val="3"/>
          </rPr>
          <t>_x000D_
Últ estimativa : 0_x000D_
Enviada em     : 14.11.2018_x000D_
Ata - Venc     : 20/18 - 21.01.2019</t>
        </r>
      </text>
    </comment>
    <comment ref="O326" authorId="0" shapeId="0" xr:uid="{8A75993C-7E10-4F3F-BBBB-D9F4BDDF3ECE}">
      <text>
        <r>
          <rPr>
            <sz val="10"/>
            <color indexed="81"/>
            <rFont val="Lucida Console"/>
            <family val="3"/>
          </rPr>
          <t>_x000D_
Pertencia a ATA nº 20/18_x000D_
Estimativa de Renovação enviada em 14.11.2018 - Qtd _x000D_
PP  12/19 lote _x000D_
11.07.19 = Processo finalizado. Ata 76/19.</t>
        </r>
      </text>
    </comment>
    <comment ref="W326" authorId="0" shapeId="0" xr:uid="{253B7D4B-8D12-44B3-A051-CE5BD2C6C1BD}">
      <text>
        <r>
          <rPr>
            <sz val="10"/>
            <color indexed="81"/>
            <rFont val="Lucida Console"/>
            <family val="3"/>
          </rPr>
          <t>_x000D_
DM-Hidráulica</t>
        </r>
      </text>
    </comment>
    <comment ref="X326" authorId="0" shapeId="0" xr:uid="{91469288-EAF1-45FA-B6EB-CACBEF23F6C9}">
      <text>
        <r>
          <rPr>
            <sz val="10"/>
            <color indexed="81"/>
            <rFont val="Lucida Console"/>
            <family val="3"/>
          </rPr>
          <t>_x000D_
MATERIAL HIDRAULICO, CANOS, TUBOS, MANGUEIRAS, CONEXOES E ACESS.</t>
        </r>
      </text>
    </comment>
    <comment ref="Y326" authorId="0" shapeId="0" xr:uid="{0692943A-12DE-4B30-8826-A8306D56365A}">
      <text>
        <r>
          <rPr>
            <sz val="10"/>
            <color indexed="81"/>
            <rFont val="Lucida Console"/>
            <family val="3"/>
          </rPr>
          <t>_x000D_
ADAP. LUVAS.TES CURVAS COTOVELOS PLUGS FLANGES.....</t>
        </r>
      </text>
    </comment>
    <comment ref="AW326" authorId="0" shapeId="0" xr:uid="{8B84B4FB-46BF-4DBA-88CE-ECE1E01280A2}">
      <text>
        <r>
          <rPr>
            <sz val="10"/>
            <color indexed="81"/>
            <rFont val="Lucida Console"/>
            <family val="3"/>
          </rPr>
          <t>Tempo de Estoque (Meses)_x000D_
_x000D_
138,0</t>
        </r>
      </text>
    </comment>
    <comment ref="A327" authorId="0" shapeId="0" xr:uid="{DB1A2CE2-674D-4105-A06F-434AB5C17904}">
      <text>
        <r>
          <rPr>
            <sz val="10"/>
            <color indexed="81"/>
            <rFont val="Lucida Console"/>
            <family val="3"/>
          </rPr>
          <t>_x000D_
59882</t>
        </r>
      </text>
    </comment>
    <comment ref="B327" authorId="0" shapeId="0" xr:uid="{FAF9E0D2-5CCB-460C-ACC9-41853DF62B4C}">
      <text>
        <r>
          <rPr>
            <sz val="10"/>
            <color indexed="81"/>
            <rFont val="Lucida Console"/>
            <family val="3"/>
          </rPr>
          <t>DESCRIÇÃO DETALHADA_x000D_
BARRA/FIO REDONDO DE ACO CA 50 P/CONSTRUCAO NBR 7480 - 3/8"BARRA C/ 12 METROS</t>
        </r>
      </text>
    </comment>
    <comment ref="G327" authorId="0" shapeId="0" xr:uid="{40D15F05-DED6-49E7-A086-838B8FCF5D0D}">
      <text>
        <r>
          <rPr>
            <sz val="10"/>
            <color indexed="81"/>
            <rFont val="Lucida Console"/>
            <family val="3"/>
          </rPr>
          <t>_x000D_
Últ estimativa : 3.000_x000D_
Enviada em     : 19.05.2021_x000D_
Ata - Venc     : 233/19 - 21.09.2020</t>
        </r>
      </text>
    </comment>
    <comment ref="O327" authorId="0" shapeId="0" xr:uid="{CF0258C7-9E9E-4160-97FA-4B4AD71715F7}">
      <text>
        <r>
          <rPr>
            <sz val="10"/>
            <color indexed="81"/>
            <rFont val="Lucida Console"/>
            <family val="3"/>
          </rPr>
          <t>_x000D_
Pertencia a ATA nº 233/19_x000D_
Estimativa de Renovação enviada em 19.05.2021 - Qtd 3.000_x000D_
PP 125/19 lote 10_x000D_
24.09.19 = Finalizar - contrato assinado</t>
        </r>
      </text>
    </comment>
    <comment ref="W327" authorId="0" shapeId="0" xr:uid="{E3BE9614-D1B1-4428-96A3-04CA1226D7CA}">
      <text>
        <r>
          <rPr>
            <sz val="10"/>
            <color indexed="81"/>
            <rFont val="Lucida Console"/>
            <family val="3"/>
          </rPr>
          <t>_x000D_
DM-Construção</t>
        </r>
      </text>
    </comment>
    <comment ref="X327" authorId="0" shapeId="0" xr:uid="{F20A65C9-05BD-4CAD-8307-14CCADC77EBD}">
      <text>
        <r>
          <rPr>
            <sz val="10"/>
            <color indexed="81"/>
            <rFont val="Lucida Console"/>
            <family val="3"/>
          </rPr>
          <t>_x000D_
METAIS,LAMINAD.,PERFILADOS E ARTEFATOS METALICOS</t>
        </r>
      </text>
    </comment>
    <comment ref="Y327" authorId="0" shapeId="0" xr:uid="{A28CCED4-2849-4743-95B7-70B48BDC676B}">
      <text>
        <r>
          <rPr>
            <sz val="10"/>
            <color indexed="81"/>
            <rFont val="Lucida Console"/>
            <family val="3"/>
          </rPr>
          <t>_x000D_
FERROS E ACOS AVULSOS</t>
        </r>
      </text>
    </comment>
    <comment ref="AW327" authorId="0" shapeId="0" xr:uid="{54F26455-6C8F-447C-8CEA-BC41A3AAF8FF}">
      <text>
        <r>
          <rPr>
            <sz val="10"/>
            <color indexed="81"/>
            <rFont val="Lucida Console"/>
            <family val="3"/>
          </rPr>
          <t>Tempo de Estoque (Meses)_x000D_
_x000D_
1.986,0</t>
        </r>
      </text>
    </comment>
    <comment ref="A328" authorId="0" shapeId="0" xr:uid="{29709FDE-9BFB-4677-B4E8-1AAF2DEF493C}">
      <text>
        <r>
          <rPr>
            <sz val="10"/>
            <color indexed="81"/>
            <rFont val="Lucida Console"/>
            <family val="3"/>
          </rPr>
          <t>_x000D_
59942</t>
        </r>
      </text>
    </comment>
    <comment ref="B328" authorId="0" shapeId="0" xr:uid="{147F7F83-CA6D-498E-AD8D-2CF4EF099D2E}">
      <text>
        <r>
          <rPr>
            <sz val="10"/>
            <color indexed="81"/>
            <rFont val="Lucida Console"/>
            <family val="3"/>
          </rPr>
          <t>DESCRIÇÃO DETALHADA_x000D_
BARRA/FIO REDONDO DE ACO CA 50 P/CONSTRUCAO NBR 7480 - 5/16" - BARRA C/ 12 METROS</t>
        </r>
      </text>
    </comment>
    <comment ref="G328" authorId="0" shapeId="0" xr:uid="{195044EC-CF7A-48B3-9E49-B9648B853AC2}">
      <text>
        <r>
          <rPr>
            <sz val="10"/>
            <color indexed="81"/>
            <rFont val="Lucida Console"/>
            <family val="3"/>
          </rPr>
          <t>_x000D_
Últ estimativa : 1.200_x000D_
Enviada em     : 19.05.2021_x000D_
Ata - Venc     : 233/19 - 21.09.2020</t>
        </r>
      </text>
    </comment>
    <comment ref="O328" authorId="0" shapeId="0" xr:uid="{AE41A0F1-9E61-4B37-B238-9CDD180C1482}">
      <text>
        <r>
          <rPr>
            <sz val="10"/>
            <color indexed="81"/>
            <rFont val="Lucida Console"/>
            <family val="3"/>
          </rPr>
          <t>_x000D_
Pertencia a ATA nº 233/19_x000D_
Estimativa de Renovação enviada em 19.05.2021 - Qtd 1.200_x000D_
PP 125/19 lote 10_x000D_
24.09.19 = Finalizar - contrato assinado</t>
        </r>
      </text>
    </comment>
    <comment ref="W328" authorId="0" shapeId="0" xr:uid="{44DDD1AE-3DEE-4B81-A00E-D4A55FF79318}">
      <text>
        <r>
          <rPr>
            <sz val="10"/>
            <color indexed="81"/>
            <rFont val="Lucida Console"/>
            <family val="3"/>
          </rPr>
          <t>_x000D_
DM-Construção</t>
        </r>
      </text>
    </comment>
    <comment ref="X328" authorId="0" shapeId="0" xr:uid="{7B1D459D-6D03-4A97-911F-ED7367B89FCF}">
      <text>
        <r>
          <rPr>
            <sz val="10"/>
            <color indexed="81"/>
            <rFont val="Lucida Console"/>
            <family val="3"/>
          </rPr>
          <t>_x000D_
METAIS,LAMINAD.,PERFILADOS E ARTEFATOS METALICOS</t>
        </r>
      </text>
    </comment>
    <comment ref="Y328" authorId="0" shapeId="0" xr:uid="{28D38D59-F0FA-41E6-90E5-5C037F1B77F1}">
      <text>
        <r>
          <rPr>
            <sz val="10"/>
            <color indexed="81"/>
            <rFont val="Lucida Console"/>
            <family val="3"/>
          </rPr>
          <t>_x000D_
FERROS E ACOS AVULSOS</t>
        </r>
      </text>
    </comment>
    <comment ref="AW328" authorId="0" shapeId="0" xr:uid="{E2D93105-D5EF-49FB-9700-0DFF088F49AA}">
      <text>
        <r>
          <rPr>
            <sz val="10"/>
            <color indexed="81"/>
            <rFont val="Lucida Console"/>
            <family val="3"/>
          </rPr>
          <t>Tempo de Estoque (Meses)_x000D_
_x000D_
508,0</t>
        </r>
      </text>
    </comment>
    <comment ref="A329" authorId="0" shapeId="0" xr:uid="{5F3C5015-D45A-4C2D-A8EC-298B9CC1E4C0}">
      <text>
        <r>
          <rPr>
            <sz val="10"/>
            <color indexed="81"/>
            <rFont val="Lucida Console"/>
            <family val="3"/>
          </rPr>
          <t>_x000D_
60116</t>
        </r>
      </text>
    </comment>
    <comment ref="B329" authorId="0" shapeId="0" xr:uid="{CA62A41C-1239-4235-93FA-3D4E4CA70571}">
      <text>
        <r>
          <rPr>
            <sz val="10"/>
            <color indexed="81"/>
            <rFont val="Lucida Console"/>
            <family val="3"/>
          </rPr>
          <t>DESCRIÇÃO DETALHADA_x000D_
TUBO DESCARGA PONTA AZUL - 18</t>
        </r>
      </text>
    </comment>
    <comment ref="G329" authorId="0" shapeId="0" xr:uid="{9CA3F630-BD73-4519-8226-0C2D5F056809}">
      <text>
        <r>
          <rPr>
            <sz val="10"/>
            <color indexed="81"/>
            <rFont val="Lucida Console"/>
            <family val="3"/>
          </rPr>
          <t>_x000D_
Últ estimativa : 170_x000D_
Enviada em     : 24.11.2020_x000D_
Ata - Venc     : 87/20 - 31.03.2021</t>
        </r>
      </text>
    </comment>
    <comment ref="O329" authorId="0" shapeId="0" xr:uid="{5A8E0B41-B95D-4C42-B94E-541B0A8EADF9}">
      <text>
        <r>
          <rPr>
            <sz val="10"/>
            <color indexed="81"/>
            <rFont val="Lucida Console"/>
            <family val="3"/>
          </rPr>
          <t>_x000D_
Pertencia a ATA nº 87/20_x000D_
Estimativa de Renovação enviada em 24.11.2020 - Qtd 170_x000D_
PE  10/20 lote 35_x000D_
30.04.20 = Processo conferido, finalizado.</t>
        </r>
      </text>
    </comment>
    <comment ref="W329" authorId="0" shapeId="0" xr:uid="{A96F7E82-230B-4BF5-B052-0D7C927430C7}">
      <text>
        <r>
          <rPr>
            <sz val="10"/>
            <color indexed="81"/>
            <rFont val="Lucida Console"/>
            <family val="3"/>
          </rPr>
          <t>_x000D_
DM-Elétrica</t>
        </r>
      </text>
    </comment>
    <comment ref="X329" authorId="0" shapeId="0" xr:uid="{8B615E31-1215-4B18-A1B3-EE7E31DEC045}">
      <text>
        <r>
          <rPr>
            <sz val="10"/>
            <color indexed="81"/>
            <rFont val="Lucida Console"/>
            <family val="3"/>
          </rPr>
          <t>_x000D_
MATERIAL HIDRAULICO, CANOS, TUBOS, MANGUEIRAS, CONEXOES E ACESS.</t>
        </r>
      </text>
    </comment>
    <comment ref="Y329" authorId="0" shapeId="0" xr:uid="{F903E35C-1530-4E02-A380-DF8E791456AE}">
      <text>
        <r>
          <rPr>
            <sz val="10"/>
            <color indexed="81"/>
            <rFont val="Lucida Console"/>
            <family val="3"/>
          </rPr>
          <t>_x000D_
CANOS E TUBOS DE FERRO E METAL</t>
        </r>
      </text>
    </comment>
    <comment ref="AW329" authorId="0" shapeId="0" xr:uid="{90F77C50-9052-444D-8CC5-370F0068F512}">
      <text>
        <r>
          <rPr>
            <sz val="10"/>
            <color indexed="81"/>
            <rFont val="Lucida Console"/>
            <family val="3"/>
          </rPr>
          <t>Tempo de Estoque (Meses)_x000D_
_x000D_
141,0</t>
        </r>
      </text>
    </comment>
    <comment ref="A330" authorId="0" shapeId="0" xr:uid="{048A2F63-ECDD-4C32-BC5C-04D3A15AABF9}">
      <text>
        <r>
          <rPr>
            <sz val="10"/>
            <color indexed="81"/>
            <rFont val="Lucida Console"/>
            <family val="3"/>
          </rPr>
          <t>_x000D_
60517</t>
        </r>
      </text>
    </comment>
    <comment ref="B330" authorId="0" shapeId="0" xr:uid="{E3278D28-DAEE-4AF3-BF4D-65E3D8BC9D91}">
      <text>
        <r>
          <rPr>
            <sz val="10"/>
            <color indexed="81"/>
            <rFont val="Lucida Console"/>
            <family val="3"/>
          </rPr>
          <t>DESCRIÇÃO DETALHADA_x000D_
FERRO REDONDO DE 5/8" - BARRA COM 06 METROS (FERRO MECANICO)</t>
        </r>
      </text>
    </comment>
    <comment ref="G330" authorId="0" shapeId="0" xr:uid="{1349193B-A46C-45B8-9529-9EAE7EC1D256}">
      <text>
        <r>
          <rPr>
            <sz val="10"/>
            <color indexed="81"/>
            <rFont val="Lucida Console"/>
            <family val="3"/>
          </rPr>
          <t>_x000D_
Últ estimativa : 200_x000D_
Enviada em     : 28.01.2021_x000D_
Ata - Venc     : 104/20 - 03.05.2021</t>
        </r>
      </text>
    </comment>
    <comment ref="O330" authorId="0" shapeId="0" xr:uid="{40C2CF57-E7BB-4A95-B6B6-4B8BFB81A39A}">
      <text>
        <r>
          <rPr>
            <sz val="10"/>
            <color indexed="81"/>
            <rFont val="Lucida Console"/>
            <family val="3"/>
          </rPr>
          <t>_x000D_
Pertencia a ATA nº 104/20_x000D_
Estimativa de Renovação enviada em 28.01.2021 - Qtd 200_x000D_
PE  17/20 lote _x000D_
19.05.20 = Finalizar, contrato assinado.</t>
        </r>
      </text>
    </comment>
    <comment ref="W330" authorId="0" shapeId="0" xr:uid="{1464B23F-2F6E-49DA-9333-A56ECCEC42C6}">
      <text>
        <r>
          <rPr>
            <sz val="10"/>
            <color indexed="81"/>
            <rFont val="Lucida Console"/>
            <family val="3"/>
          </rPr>
          <t>_x000D_
DM-Construção</t>
        </r>
      </text>
    </comment>
    <comment ref="X330" authorId="0" shapeId="0" xr:uid="{65F3AAF8-8F8B-4CAC-84A5-B14013389D65}">
      <text>
        <r>
          <rPr>
            <sz val="10"/>
            <color indexed="81"/>
            <rFont val="Lucida Console"/>
            <family val="3"/>
          </rPr>
          <t>_x000D_
MAT.E EQUIP. P/ CONSTR.CIVIL E CONSERV. DE VIAS PUBL.</t>
        </r>
      </text>
    </comment>
    <comment ref="Y330" authorId="0" shapeId="0" xr:uid="{4C800B9C-C69E-4ADB-9746-412B8CA3708F}">
      <text>
        <r>
          <rPr>
            <sz val="10"/>
            <color indexed="81"/>
            <rFont val="Lucida Console"/>
            <family val="3"/>
          </rPr>
          <t>_x000D_
FERRAGENS E AFINS</t>
        </r>
      </text>
    </comment>
    <comment ref="AW330" authorId="0" shapeId="0" xr:uid="{B027418B-3D56-4D31-9AA4-C60A2A8CF043}">
      <text>
        <r>
          <rPr>
            <sz val="10"/>
            <color indexed="81"/>
            <rFont val="Lucida Console"/>
            <family val="3"/>
          </rPr>
          <t>Tempo de Estoque (Meses)_x000D_
_x000D_
1.781,0</t>
        </r>
      </text>
    </comment>
    <comment ref="A331" authorId="0" shapeId="0" xr:uid="{7FC30960-A8F5-4082-B367-49302072CF15}">
      <text>
        <r>
          <rPr>
            <sz val="10"/>
            <color indexed="81"/>
            <rFont val="Lucida Console"/>
            <family val="3"/>
          </rPr>
          <t>_x000D_
60830</t>
        </r>
      </text>
    </comment>
    <comment ref="B331" authorId="0" shapeId="0" xr:uid="{3804B177-5A0E-41DB-A405-922BBAAB5BA3}">
      <text>
        <r>
          <rPr>
            <sz val="10"/>
            <color indexed="81"/>
            <rFont val="Lucida Console"/>
            <family val="3"/>
          </rPr>
          <t>DESCRIÇÃO DETALHADA_x000D_
UNIAO PARA TUBO DE POLIETILENO - 3/4"</t>
        </r>
      </text>
    </comment>
    <comment ref="G331" authorId="0" shapeId="0" xr:uid="{78F9D09B-F7AD-4450-A6A8-E3CB91DC837C}">
      <text>
        <r>
          <rPr>
            <sz val="10"/>
            <color indexed="81"/>
            <rFont val="Lucida Console"/>
            <family val="3"/>
          </rPr>
          <t>_x000D_
Últ estimativa : 50_x000D_
Enviada em     : 25.09.2019_x000D_
Ata - Venc     : 191/20 - 07.09.2021</t>
        </r>
      </text>
    </comment>
    <comment ref="O331" authorId="0" shapeId="0" xr:uid="{F138D354-CCDE-45D9-8DCB-8C96A0ADF5F4}">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31" authorId="0" shapeId="0" xr:uid="{00DD77B3-C1EC-41CE-A983-96D88AF1894E}">
      <text>
        <r>
          <rPr>
            <sz val="10"/>
            <color indexed="81"/>
            <rFont val="Lucida Console"/>
            <family val="3"/>
          </rPr>
          <t>_x000D_
DM-Hidráulica</t>
        </r>
      </text>
    </comment>
    <comment ref="X331" authorId="0" shapeId="0" xr:uid="{DCE45B50-65CE-4AED-9185-CFD5CF92D78E}">
      <text>
        <r>
          <rPr>
            <sz val="10"/>
            <color indexed="81"/>
            <rFont val="Lucida Console"/>
            <family val="3"/>
          </rPr>
          <t>_x000D_
MATERIAL HIDRAULICO, CANOS, TUBOS, MANGUEIRAS, CONEXOES E ACESS.</t>
        </r>
      </text>
    </comment>
    <comment ref="Y331" authorId="0" shapeId="0" xr:uid="{03BE5F99-2B57-41DF-B333-98F3BD4FBEED}">
      <text>
        <r>
          <rPr>
            <sz val="10"/>
            <color indexed="81"/>
            <rFont val="Lucida Console"/>
            <family val="3"/>
          </rPr>
          <t>_x000D_
ADAP. LUVAS.TES CURVAS COTOVELOS PLUGS FLANGES.....</t>
        </r>
      </text>
    </comment>
    <comment ref="AW331" authorId="0" shapeId="0" xr:uid="{CF6D283B-7EE9-4FD6-B24C-5AA1910818A3}">
      <text>
        <r>
          <rPr>
            <sz val="10"/>
            <color indexed="81"/>
            <rFont val="Lucida Console"/>
            <family val="3"/>
          </rPr>
          <t>Tempo de Estoque (Meses)_x000D_
_x000D_
78,0</t>
        </r>
      </text>
    </comment>
    <comment ref="A332" authorId="0" shapeId="0" xr:uid="{969CE595-2505-4175-94A0-E77C9DF68DBD}">
      <text>
        <r>
          <rPr>
            <sz val="10"/>
            <color indexed="81"/>
            <rFont val="Lucida Console"/>
            <family val="3"/>
          </rPr>
          <t>_x000D_
60889</t>
        </r>
      </text>
    </comment>
    <comment ref="B332" authorId="0" shapeId="0" xr:uid="{25B171CE-DCD5-413B-A6E3-56BB8B0BA234}">
      <text>
        <r>
          <rPr>
            <sz val="10"/>
            <color indexed="81"/>
            <rFont val="Lucida Console"/>
            <family val="3"/>
          </rPr>
          <t>DESCRIÇÃO DETALHADA_x000D_
ELETRODUTO DE FERRO GALVANIZADO - 3/4"</t>
        </r>
      </text>
    </comment>
    <comment ref="G332" authorId="0" shapeId="0" xr:uid="{A18E1FFF-85C0-45C6-8D2A-9DFA4433D3DE}">
      <text>
        <r>
          <rPr>
            <sz val="10"/>
            <color indexed="81"/>
            <rFont val="Lucida Console"/>
            <family val="3"/>
          </rPr>
          <t>_x000D_
Últ estimativa : 200_x000D_
Enviada em     : 23.09.2020_x000D_
Ata - Venc     : 58/21 - 02.03.2022</t>
        </r>
      </text>
    </comment>
    <comment ref="O332" authorId="0" shapeId="0" xr:uid="{0839D0B0-35CA-4234-B665-95D8484901C1}">
      <text>
        <r>
          <rPr>
            <sz val="10"/>
            <color indexed="81"/>
            <rFont val="Lucida Console"/>
            <family val="3"/>
          </rPr>
          <t>_x000D_
Pertencia a ATA nº 58/21_x000D_
Estimativa de Renovação enviada em 23.09.2020 - Qtd 200_x000D_
PE   5/21 lote _x000D_
02.02.21 = Finalizado</t>
        </r>
      </text>
    </comment>
    <comment ref="W332" authorId="0" shapeId="0" xr:uid="{4F6E217C-361F-44D5-AE1D-B0F3317C7B8F}">
      <text>
        <r>
          <rPr>
            <sz val="10"/>
            <color indexed="81"/>
            <rFont val="Lucida Console"/>
            <family val="3"/>
          </rPr>
          <t>_x000D_
DM-Elétrica</t>
        </r>
      </text>
    </comment>
    <comment ref="X332" authorId="0" shapeId="0" xr:uid="{482E3746-C473-4EAD-8BDA-B440B3DC0838}">
      <text>
        <r>
          <rPr>
            <sz val="10"/>
            <color indexed="81"/>
            <rFont val="Lucida Console"/>
            <family val="3"/>
          </rPr>
          <t>_x000D_
EQUIP. MAT. P/ GERACAO, TRANSM. DISTR. RETIF...</t>
        </r>
      </text>
    </comment>
    <comment ref="Y332" authorId="0" shapeId="0" xr:uid="{01D46502-F103-48EB-92D7-6CDEE5C7BD1C}">
      <text>
        <r>
          <rPr>
            <sz val="10"/>
            <color indexed="81"/>
            <rFont val="Lucida Console"/>
            <family val="3"/>
          </rPr>
          <t>_x000D_
ELETRODUTOS E ACESSORIOS</t>
        </r>
      </text>
    </comment>
    <comment ref="AW332" authorId="0" shapeId="0" xr:uid="{45B7E02F-807F-4DC8-8078-5837E11A49B5}">
      <text>
        <r>
          <rPr>
            <sz val="10"/>
            <color indexed="81"/>
            <rFont val="Lucida Console"/>
            <family val="3"/>
          </rPr>
          <t>Tempo de Estoque (Meses)_x000D_
_x000D_
708,0</t>
        </r>
      </text>
    </comment>
    <comment ref="A333" authorId="0" shapeId="0" xr:uid="{97EE7320-E919-41ED-B1F7-1F8A76178184}">
      <text>
        <r>
          <rPr>
            <sz val="10"/>
            <color indexed="81"/>
            <rFont val="Lucida Console"/>
            <family val="3"/>
          </rPr>
          <t>_x000D_
60973</t>
        </r>
      </text>
    </comment>
    <comment ref="B333" authorId="0" shapeId="0" xr:uid="{AC042CDA-B822-4315-B74E-7F84871B95BA}">
      <text>
        <r>
          <rPr>
            <sz val="10"/>
            <color indexed="81"/>
            <rFont val="Lucida Console"/>
            <family val="3"/>
          </rPr>
          <t>DESCRIÇÃO DETALHADA_x000D_
LIXA CINTA DE PANO P/ MADEIRA - MEDIDAS: 610 X 75 MM / GRAMATURA 40</t>
        </r>
      </text>
    </comment>
    <comment ref="W333" authorId="0" shapeId="0" xr:uid="{3A271E21-52A6-486A-A1B7-699CCC901191}">
      <text>
        <r>
          <rPr>
            <sz val="10"/>
            <color indexed="81"/>
            <rFont val="Lucida Console"/>
            <family val="3"/>
          </rPr>
          <t>_x000D_
DM-Marcenaria</t>
        </r>
      </text>
    </comment>
    <comment ref="X333" authorId="0" shapeId="0" xr:uid="{24728B50-B10E-4858-848F-2003E50F1C3C}">
      <text>
        <r>
          <rPr>
            <sz val="10"/>
            <color indexed="81"/>
            <rFont val="Lucida Console"/>
            <family val="3"/>
          </rPr>
          <t>_x000D_
ABRASIVOS</t>
        </r>
      </text>
    </comment>
    <comment ref="Y333" authorId="0" shapeId="0" xr:uid="{1A8E4C31-7E59-4862-A8FA-B2D581F74687}">
      <text>
        <r>
          <rPr>
            <sz val="10"/>
            <color indexed="81"/>
            <rFont val="Lucida Console"/>
            <family val="3"/>
          </rPr>
          <t>_x000D_
LIXAS EM ROLO</t>
        </r>
      </text>
    </comment>
    <comment ref="AW333" authorId="0" shapeId="0" xr:uid="{E0CCF126-12A3-4418-A924-CF79AD3A51B2}">
      <text>
        <r>
          <rPr>
            <sz val="10"/>
            <color indexed="81"/>
            <rFont val="Lucida Console"/>
            <family val="3"/>
          </rPr>
          <t>Tempo de Estoque (Meses)_x000D_
_x000D_
50,0</t>
        </r>
      </text>
    </comment>
    <comment ref="A334" authorId="0" shapeId="0" xr:uid="{16B41AD8-78F3-41DA-BCC1-4989E6C280E8}">
      <text>
        <r>
          <rPr>
            <sz val="10"/>
            <color indexed="81"/>
            <rFont val="Lucida Console"/>
            <family val="3"/>
          </rPr>
          <t>_x000D_
61046</t>
        </r>
      </text>
    </comment>
    <comment ref="B334" authorId="0" shapeId="0" xr:uid="{F4FEB367-1149-4952-89D6-86D022517F5D}">
      <text>
        <r>
          <rPr>
            <sz val="10"/>
            <color indexed="81"/>
            <rFont val="Lucida Console"/>
            <family val="3"/>
          </rPr>
          <t>DESCRIÇÃO DETALHADA_x000D_
CANTONEIRA DE FERRO 2" X 1/8" - BARRA COM 06 METROS</t>
        </r>
      </text>
    </comment>
    <comment ref="G334" authorId="0" shapeId="0" xr:uid="{0AF398C1-1524-402D-8204-CA92F2631AC4}">
      <text>
        <r>
          <rPr>
            <sz val="10"/>
            <color indexed="81"/>
            <rFont val="Lucida Console"/>
            <family val="3"/>
          </rPr>
          <t>_x000D_
Últ estimativa : 0_x000D_
Enviada em     : 20.05.2020_x000D_
Ata - Venc     : 233/19 - 21.09.2020</t>
        </r>
      </text>
    </comment>
    <comment ref="O334" authorId="0" shapeId="0" xr:uid="{6EC69A54-22AF-48B5-98BE-1A3AC3859CF6}">
      <text>
        <r>
          <rPr>
            <sz val="10"/>
            <color indexed="81"/>
            <rFont val="Lucida Console"/>
            <family val="3"/>
          </rPr>
          <t>_x000D_
Pertencia a ATA nº 233/19_x000D_
Estimativa de Renovação enviada em 20.05.2020 - Qtd _x000D_
PP 125/19 lote _x000D_
24.09.19 = Finalizar - contrato assinado</t>
        </r>
      </text>
    </comment>
    <comment ref="W334" authorId="0" shapeId="0" xr:uid="{8DFB9A3C-1A9F-4AF1-B66B-D0F87BE67E29}">
      <text>
        <r>
          <rPr>
            <sz val="10"/>
            <color indexed="81"/>
            <rFont val="Lucida Console"/>
            <family val="3"/>
          </rPr>
          <t>_x000D_
DM-Serralheria</t>
        </r>
      </text>
    </comment>
    <comment ref="X334" authorId="0" shapeId="0" xr:uid="{18C914BF-E4F3-4FBF-9990-333819F579F0}">
      <text>
        <r>
          <rPr>
            <sz val="10"/>
            <color indexed="81"/>
            <rFont val="Lucida Console"/>
            <family val="3"/>
          </rPr>
          <t>_x000D_
METAIS,LAMINAD.,PERFILADOS E ARTEFATOS METALICOS</t>
        </r>
      </text>
    </comment>
    <comment ref="Y334" authorId="0" shapeId="0" xr:uid="{E0074BB6-5DC1-405A-B756-5F968FF00333}">
      <text>
        <r>
          <rPr>
            <sz val="10"/>
            <color indexed="81"/>
            <rFont val="Lucida Console"/>
            <family val="3"/>
          </rPr>
          <t>_x000D_
CANTONEIRAS</t>
        </r>
      </text>
    </comment>
    <comment ref="AW334" authorId="0" shapeId="0" xr:uid="{D948D45C-DAA7-49CD-9FE3-57E62A5CDFF0}">
      <text>
        <r>
          <rPr>
            <sz val="10"/>
            <color indexed="81"/>
            <rFont val="Lucida Console"/>
            <family val="3"/>
          </rPr>
          <t>Tempo de Estoque (Meses)_x000D_
_x000D_
496,0</t>
        </r>
      </text>
    </comment>
    <comment ref="A335" authorId="0" shapeId="0" xr:uid="{99972483-BDEC-4FAB-9A0C-DE8F4F1CE425}">
      <text>
        <r>
          <rPr>
            <sz val="10"/>
            <color indexed="81"/>
            <rFont val="Lucida Console"/>
            <family val="3"/>
          </rPr>
          <t>_x000D_
61200</t>
        </r>
      </text>
    </comment>
    <comment ref="B335" authorId="0" shapeId="0" xr:uid="{0A723312-D211-4124-8E12-BB5CF464E4A6}">
      <text>
        <r>
          <rPr>
            <sz val="10"/>
            <color indexed="81"/>
            <rFont val="Lucida Console"/>
            <family val="3"/>
          </rPr>
          <t xml:space="preserve">DESCRIÇÃO DETALHADA_x000D_
TE EM PVC RIGIDO SOLDAVEL ROSCA AZUL - 3/4", DE ACORDO COM A NORMA NBR 5648 E A MARCA DEVERA VIR LITOGRAFADA NA PECA   </t>
        </r>
      </text>
    </comment>
    <comment ref="G335" authorId="0" shapeId="0" xr:uid="{BAF8EF60-AE1B-4D17-8742-0B32FA134A51}">
      <text>
        <r>
          <rPr>
            <sz val="10"/>
            <color indexed="81"/>
            <rFont val="Lucida Console"/>
            <family val="3"/>
          </rPr>
          <t>_x000D_
Últ estimativa : 250_x000D_
Enviada em     : 31.07.2019_x000D_
Ata - Venc     : 191/20 - 07.09.2021</t>
        </r>
      </text>
    </comment>
    <comment ref="O335" authorId="0" shapeId="0" xr:uid="{F0D1ACD8-C624-4A83-A9C6-AEE57F8FC83F}">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35" authorId="0" shapeId="0" xr:uid="{206E36E6-B680-4865-BDA3-E8A0272BDCBD}">
      <text>
        <r>
          <rPr>
            <sz val="10"/>
            <color indexed="81"/>
            <rFont val="Lucida Console"/>
            <family val="3"/>
          </rPr>
          <t>_x000D_
DM-Hidráulica</t>
        </r>
      </text>
    </comment>
    <comment ref="X335" authorId="0" shapeId="0" xr:uid="{466F915B-D67F-4717-BC74-BC4B1076288E}">
      <text>
        <r>
          <rPr>
            <sz val="10"/>
            <color indexed="81"/>
            <rFont val="Lucida Console"/>
            <family val="3"/>
          </rPr>
          <t>_x000D_
MATERIAL HIDRAULICO, CANOS, TUBOS, MANGUEIRAS, CONEXOES E ACESS.</t>
        </r>
      </text>
    </comment>
    <comment ref="Y335" authorId="0" shapeId="0" xr:uid="{C7C28821-08E1-460E-85A4-33C7AC98A43C}">
      <text>
        <r>
          <rPr>
            <sz val="10"/>
            <color indexed="81"/>
            <rFont val="Lucida Console"/>
            <family val="3"/>
          </rPr>
          <t>_x000D_
ADAP. LUVAS.TES CURVAS COTOVELOS PLUGS FLANGES.....</t>
        </r>
      </text>
    </comment>
    <comment ref="AW335" authorId="0" shapeId="0" xr:uid="{5D3694AC-8394-4836-8F6B-513CE475347F}">
      <text>
        <r>
          <rPr>
            <sz val="10"/>
            <color indexed="81"/>
            <rFont val="Lucida Console"/>
            <family val="3"/>
          </rPr>
          <t>Tempo de Estoque (Meses)_x000D_
_x000D_
69,0</t>
        </r>
      </text>
    </comment>
    <comment ref="A336" authorId="0" shapeId="0" xr:uid="{F1190B4F-43E6-41CE-8055-E4BB8863BFD4}">
      <text>
        <r>
          <rPr>
            <sz val="10"/>
            <color indexed="81"/>
            <rFont val="Lucida Console"/>
            <family val="3"/>
          </rPr>
          <t>_x000D_
61201</t>
        </r>
      </text>
    </comment>
    <comment ref="B336" authorId="0" shapeId="0" xr:uid="{BD7ECAD3-1583-4940-AE3F-4A34AFDB953D}">
      <text>
        <r>
          <rPr>
            <sz val="10"/>
            <color indexed="81"/>
            <rFont val="Lucida Console"/>
            <family val="3"/>
          </rPr>
          <t xml:space="preserve">DESCRIÇÃO DETALHADA_x000D_
LUVA DE PVC SOLDAVEL / ROSQUEAVEL AZUL - 3/4", DE ACORDO COM A NORMA NBR 5648 E A MARCA DEVERA VIR LITOGRAFADA NA PECA   </t>
        </r>
      </text>
    </comment>
    <comment ref="G336" authorId="0" shapeId="0" xr:uid="{9C37C362-FFED-4504-B0CF-656B97C5D908}">
      <text>
        <r>
          <rPr>
            <sz val="10"/>
            <color indexed="81"/>
            <rFont val="Lucida Console"/>
            <family val="3"/>
          </rPr>
          <t>_x000D_
Últ estimativa : 200_x000D_
Enviada em     : 17.12.2020_x000D_
Ata - Venc     : 101/20 - 27.04.2021</t>
        </r>
      </text>
    </comment>
    <comment ref="O336" authorId="0" shapeId="0" xr:uid="{8B5C3B6F-01C7-41A0-A99D-0957554F33A2}">
      <text>
        <r>
          <rPr>
            <sz val="10"/>
            <color indexed="81"/>
            <rFont val="Lucida Console"/>
            <family val="3"/>
          </rPr>
          <t>_x000D_
Pertencia a ATA nº 101/20_x000D_
Estimativa de Renovação enviada em 17.12.2020 - Qtd 200_x000D_
PE  16/20 lote 63_x000D_
18.05.20 = Processo conferido, finalizado.</t>
        </r>
      </text>
    </comment>
    <comment ref="W336" authorId="0" shapeId="0" xr:uid="{721DF298-EC2D-4786-B215-89F3EC68C8DF}">
      <text>
        <r>
          <rPr>
            <sz val="10"/>
            <color indexed="81"/>
            <rFont val="Lucida Console"/>
            <family val="3"/>
          </rPr>
          <t>_x000D_
DM-Hidráulica</t>
        </r>
      </text>
    </comment>
    <comment ref="X336" authorId="0" shapeId="0" xr:uid="{E861A0B5-08A1-46CA-B22A-532CA71D1914}">
      <text>
        <r>
          <rPr>
            <sz val="10"/>
            <color indexed="81"/>
            <rFont val="Lucida Console"/>
            <family val="3"/>
          </rPr>
          <t>_x000D_
MATERIAL HIDRAULICO, CANOS, TUBOS, MANGUEIRAS, CONEXOES E ACESS.</t>
        </r>
      </text>
    </comment>
    <comment ref="Y336" authorId="0" shapeId="0" xr:uid="{39CBED98-95B2-4FD9-ACA0-660846800284}">
      <text>
        <r>
          <rPr>
            <sz val="10"/>
            <color indexed="81"/>
            <rFont val="Lucida Console"/>
            <family val="3"/>
          </rPr>
          <t>_x000D_
ADAP. LUVAS.TES CURVAS COTOVELOS PLUGS FLANGES.....</t>
        </r>
      </text>
    </comment>
    <comment ref="AW336" authorId="0" shapeId="0" xr:uid="{56901F9D-BA53-4C79-9D99-8ED00596F955}">
      <text>
        <r>
          <rPr>
            <sz val="10"/>
            <color indexed="81"/>
            <rFont val="Lucida Console"/>
            <family val="3"/>
          </rPr>
          <t>Tempo de Estoque (Meses)_x000D_
_x000D_
1.240,0</t>
        </r>
      </text>
    </comment>
    <comment ref="A337" authorId="0" shapeId="0" xr:uid="{36C03615-8E50-4405-9196-A4779E756CD3}">
      <text>
        <r>
          <rPr>
            <sz val="10"/>
            <color indexed="81"/>
            <rFont val="Lucida Console"/>
            <family val="3"/>
          </rPr>
          <t>_x000D_
63031</t>
        </r>
      </text>
    </comment>
    <comment ref="B337" authorId="0" shapeId="0" xr:uid="{7CA15EBE-E4E9-465A-A1BC-E19544D178BA}">
      <text>
        <r>
          <rPr>
            <sz val="10"/>
            <color indexed="81"/>
            <rFont val="Lucida Console"/>
            <family val="3"/>
          </rPr>
          <t xml:space="preserve">DESCRIÇÃO DETALHADA_x000D_
SIFAO SANFONADO UNIVERSAL </t>
        </r>
      </text>
    </comment>
    <comment ref="G337" authorId="0" shapeId="0" xr:uid="{B5C02281-5F6C-4DCE-895D-D254A54D5445}">
      <text>
        <r>
          <rPr>
            <sz val="10"/>
            <color indexed="81"/>
            <rFont val="Lucida Console"/>
            <family val="3"/>
          </rPr>
          <t>_x000D_
Últ estimativa : 1.000_x000D_
Enviada em     : 17.12.2020_x000D_
Ata - Venc     : 101/20 - 27.04.2021</t>
        </r>
      </text>
    </comment>
    <comment ref="O337" authorId="0" shapeId="0" xr:uid="{B76AF089-884B-4191-B471-7E3D38D29255}">
      <text>
        <r>
          <rPr>
            <sz val="10"/>
            <color indexed="81"/>
            <rFont val="Lucida Console"/>
            <family val="3"/>
          </rPr>
          <t xml:space="preserve">_x000D_
Pertencia a ATA nº 101/20_x000D_
Estimativa de Renovação enviada em 17.12.2020 - Qtd 1.000_x000D_
PE 182/21 lote _x000D_
 = </t>
        </r>
      </text>
    </comment>
    <comment ref="W337" authorId="0" shapeId="0" xr:uid="{7CDE4079-F27A-4F9C-866B-F81E49ADAB16}">
      <text>
        <r>
          <rPr>
            <sz val="10"/>
            <color indexed="81"/>
            <rFont val="Lucida Console"/>
            <family val="3"/>
          </rPr>
          <t>_x000D_
DM-Hidráulica</t>
        </r>
      </text>
    </comment>
    <comment ref="X337" authorId="0" shapeId="0" xr:uid="{58C2659C-E3FE-4037-AC6F-F4FA58C28E63}">
      <text>
        <r>
          <rPr>
            <sz val="10"/>
            <color indexed="81"/>
            <rFont val="Lucida Console"/>
            <family val="3"/>
          </rPr>
          <t>_x000D_
MATERIAL HIDRAULICO, CANOS, TUBOS, MANGUEIRAS, CONEXOES E ACESS.</t>
        </r>
      </text>
    </comment>
    <comment ref="Y337" authorId="0" shapeId="0" xr:uid="{D612B04D-E79F-4ECB-AE42-0EE97792E09F}">
      <text>
        <r>
          <rPr>
            <sz val="10"/>
            <color indexed="81"/>
            <rFont val="Lucida Console"/>
            <family val="3"/>
          </rPr>
          <t>_x000D_
RALOS SIFOES E CAIXAS</t>
        </r>
      </text>
    </comment>
    <comment ref="AW337" authorId="0" shapeId="0" xr:uid="{870DFDC8-1ED0-4D6A-A446-1DA0DCC9DB2E}">
      <text>
        <r>
          <rPr>
            <sz val="10"/>
            <color indexed="81"/>
            <rFont val="Lucida Console"/>
            <family val="3"/>
          </rPr>
          <t>Tempo de Estoque (Meses)_x000D_
_x000D_
0,0</t>
        </r>
      </text>
    </comment>
    <comment ref="A338" authorId="0" shapeId="0" xr:uid="{BB67633B-BD72-44E2-B8A0-CBE2F03A7ED0}">
      <text>
        <r>
          <rPr>
            <sz val="10"/>
            <color indexed="81"/>
            <rFont val="Lucida Console"/>
            <family val="3"/>
          </rPr>
          <t>_x000D_
63252</t>
        </r>
      </text>
    </comment>
    <comment ref="B338" authorId="0" shapeId="0" xr:uid="{4F615F15-82B2-44BB-A388-D7C13476ADE2}">
      <text>
        <r>
          <rPr>
            <sz val="10"/>
            <color indexed="81"/>
            <rFont val="Lucida Console"/>
            <family val="3"/>
          </rPr>
          <t>DESCRIÇÃO DETALHADA_x000D_
OLEO DESENGRIPANTE, ANTI-FERRUGINOSO, LUBRIFICA E REPELE UMIDADE - FRASCO C/ 300 ML</t>
        </r>
      </text>
    </comment>
    <comment ref="W338" authorId="0" shapeId="0" xr:uid="{73AE96DA-044B-4892-9E06-5C58F9812F7B}">
      <text>
        <r>
          <rPr>
            <sz val="10"/>
            <color indexed="81"/>
            <rFont val="Lucida Console"/>
            <family val="3"/>
          </rPr>
          <t>_x000D_
DM-Geral</t>
        </r>
      </text>
    </comment>
    <comment ref="X338" authorId="0" shapeId="0" xr:uid="{063F4BF9-C741-40E2-BB1C-B4C00A69C7A7}">
      <text>
        <r>
          <rPr>
            <sz val="10"/>
            <color indexed="81"/>
            <rFont val="Lucida Console"/>
            <family val="3"/>
          </rPr>
          <t>_x000D_
MAQ.EQUIP.E MATERIAIS P/ HIGIEN.LIMP.POLIM.E LUBR.</t>
        </r>
      </text>
    </comment>
    <comment ref="Y338" authorId="0" shapeId="0" xr:uid="{1229625D-FE40-4958-A680-A47AA22F3BEE}">
      <text>
        <r>
          <rPr>
            <sz val="10"/>
            <color indexed="81"/>
            <rFont val="Lucida Console"/>
            <family val="3"/>
          </rPr>
          <t>_x000D_
LIMPADORES</t>
        </r>
      </text>
    </comment>
    <comment ref="AW338" authorId="0" shapeId="0" xr:uid="{9824FBB2-AE86-42C3-BFE5-FA013333D27D}">
      <text>
        <r>
          <rPr>
            <sz val="10"/>
            <color indexed="81"/>
            <rFont val="Lucida Console"/>
            <family val="3"/>
          </rPr>
          <t>Tempo de Estoque (Meses)_x000D_
_x000D_
0,0</t>
        </r>
      </text>
    </comment>
    <comment ref="A339" authorId="0" shapeId="0" xr:uid="{198CC799-9116-4930-8B06-3BBE85A95F0E}">
      <text>
        <r>
          <rPr>
            <sz val="10"/>
            <color indexed="81"/>
            <rFont val="Lucida Console"/>
            <family val="3"/>
          </rPr>
          <t>_x000D_
63277</t>
        </r>
      </text>
    </comment>
    <comment ref="B339" authorId="0" shapeId="0" xr:uid="{8E1D9D2F-9E6F-43E7-A6CC-DED3DFA67666}">
      <text>
        <r>
          <rPr>
            <sz val="10"/>
            <color indexed="81"/>
            <rFont val="Lucida Console"/>
            <family val="3"/>
          </rPr>
          <t xml:space="preserve">DESCRIÇÃO DETALHADA_x000D_
COTOVELO 45 GRAUS EM PVC BRANCO - 50 MM, DE ACORDO COM A NORMA NBR 5688 E A MARCA DEVERA VIR LITOGRAFADA NA PECA  </t>
        </r>
      </text>
    </comment>
    <comment ref="G339" authorId="0" shapeId="0" xr:uid="{8605F3C1-02B6-4759-8596-6328A9A52794}">
      <text>
        <r>
          <rPr>
            <sz val="10"/>
            <color indexed="81"/>
            <rFont val="Lucida Console"/>
            <family val="3"/>
          </rPr>
          <t>_x000D_
Últ estimativa : 0_x000D_
Enviada em     : 14.11.2018_x000D_
Ata - Venc     : 20/18 - 21.01.2019</t>
        </r>
      </text>
    </comment>
    <comment ref="O339" authorId="0" shapeId="0" xr:uid="{CB0ECF98-5B7E-4FA4-AEEF-F213270FF11D}">
      <text>
        <r>
          <rPr>
            <sz val="10"/>
            <color indexed="81"/>
            <rFont val="Lucida Console"/>
            <family val="3"/>
          </rPr>
          <t>_x000D_
Pertencia a ATA nº 20/18_x000D_
Estimativa de Renovação enviada em 14.11.2018 - Qtd _x000D_
PP  12/19 lote _x000D_
11.07.19 = Processo finalizado. Ata 76/19.</t>
        </r>
      </text>
    </comment>
    <comment ref="W339" authorId="0" shapeId="0" xr:uid="{B140EF1A-C0CF-4B78-96A2-49B42FBCCEB4}">
      <text>
        <r>
          <rPr>
            <sz val="10"/>
            <color indexed="81"/>
            <rFont val="Lucida Console"/>
            <family val="3"/>
          </rPr>
          <t>_x000D_
DM-Hidráulica</t>
        </r>
      </text>
    </comment>
    <comment ref="X339" authorId="0" shapeId="0" xr:uid="{E4AB2FDF-B4B0-48F3-AD70-A656A22B6AE9}">
      <text>
        <r>
          <rPr>
            <sz val="10"/>
            <color indexed="81"/>
            <rFont val="Lucida Console"/>
            <family val="3"/>
          </rPr>
          <t>_x000D_
MATERIAL HIDRAULICO, CANOS, TUBOS, MANGUEIRAS, CONEXOES E ACESS.</t>
        </r>
      </text>
    </comment>
    <comment ref="Y339" authorId="0" shapeId="0" xr:uid="{80AE7F03-D59A-449E-9235-41C90E8632B9}">
      <text>
        <r>
          <rPr>
            <sz val="10"/>
            <color indexed="81"/>
            <rFont val="Lucida Console"/>
            <family val="3"/>
          </rPr>
          <t>_x000D_
ADAP. LUVAS.TES CURVAS COTOVELOS PLUGS FLANGES.....</t>
        </r>
      </text>
    </comment>
    <comment ref="AW339" authorId="0" shapeId="0" xr:uid="{C2A1699B-EEF9-4C03-A694-E15D2957FA4D}">
      <text>
        <r>
          <rPr>
            <sz val="10"/>
            <color indexed="81"/>
            <rFont val="Lucida Console"/>
            <family val="3"/>
          </rPr>
          <t>Tempo de Estoque (Meses)_x000D_
_x000D_
308,0</t>
        </r>
      </text>
    </comment>
    <comment ref="A340" authorId="0" shapeId="0" xr:uid="{25704338-7965-40AD-8C18-DF4A6EE96839}">
      <text>
        <r>
          <rPr>
            <sz val="10"/>
            <color indexed="81"/>
            <rFont val="Lucida Console"/>
            <family val="3"/>
          </rPr>
          <t>_x000D_
63382</t>
        </r>
      </text>
    </comment>
    <comment ref="B340" authorId="0" shapeId="0" xr:uid="{19EE30D6-476D-4175-BFCB-6E7F78AAEDF7}">
      <text>
        <r>
          <rPr>
            <sz val="10"/>
            <color indexed="81"/>
            <rFont val="Lucida Console"/>
            <family val="3"/>
          </rPr>
          <t>DESCRIÇÃO DETALHADA_x000D_
MASSA PARA CALAFETAR A BASE DE POLIBUTENO EM FILETES - CAIXA C/ 350 G</t>
        </r>
      </text>
    </comment>
    <comment ref="G340" authorId="0" shapeId="0" xr:uid="{60F87993-4F55-4371-B7C0-1B322D87E2F7}">
      <text>
        <r>
          <rPr>
            <sz val="10"/>
            <color indexed="81"/>
            <rFont val="Lucida Console"/>
            <family val="3"/>
          </rPr>
          <t>_x000D_
Últ estimativa : 0_x000D_
Enviada em     : 08.09.2020_x000D_
Ata - Venc     : 292/19 - 17.12.2020</t>
        </r>
      </text>
    </comment>
    <comment ref="O340" authorId="0" shapeId="0" xr:uid="{5C8785FC-5C99-4087-B253-2E0F663D7759}">
      <text>
        <r>
          <rPr>
            <sz val="10"/>
            <color indexed="81"/>
            <rFont val="Lucida Console"/>
            <family val="3"/>
          </rPr>
          <t>_x000D_
Pertencia a ATA nº 292/19_x000D_
Estimativa de Renovação enviada em 08.09.2020 - Qtd _x000D_
PE  26/21 lote 15 (Impróspero)_x000D_
16.03.21 = Processo finalizado. Ata 105/21.</t>
        </r>
      </text>
    </comment>
    <comment ref="W340" authorId="0" shapeId="0" xr:uid="{AF1AA228-3AF1-4D8B-BC6C-3CA4C0895EF0}">
      <text>
        <r>
          <rPr>
            <sz val="10"/>
            <color indexed="81"/>
            <rFont val="Lucida Console"/>
            <family val="3"/>
          </rPr>
          <t>_x000D_
DM-Construção</t>
        </r>
      </text>
    </comment>
    <comment ref="X340" authorId="0" shapeId="0" xr:uid="{EB79C921-0439-4137-BF73-598051C31D9D}">
      <text>
        <r>
          <rPr>
            <sz val="10"/>
            <color indexed="81"/>
            <rFont val="Lucida Console"/>
            <family val="3"/>
          </rPr>
          <t>_x000D_
MAT.E EQUIP. P/ CONSTR.CIVIL E CONSERV. DE VIAS PUBL.</t>
        </r>
      </text>
    </comment>
    <comment ref="Y340" authorId="0" shapeId="0" xr:uid="{6B6BF0E1-895B-4285-A86F-6DEED9DA1B55}">
      <text>
        <r>
          <rPr>
            <sz val="10"/>
            <color indexed="81"/>
            <rFont val="Lucida Console"/>
            <family val="3"/>
          </rPr>
          <t>_x000D_
IMPERMEABILIZANTES, ADITIVOS E ADESIVOS</t>
        </r>
      </text>
    </comment>
    <comment ref="AW340" authorId="0" shapeId="0" xr:uid="{F0AE1CFB-D232-4EE9-9961-D53ACD973D93}">
      <text>
        <r>
          <rPr>
            <sz val="10"/>
            <color indexed="81"/>
            <rFont val="Lucida Console"/>
            <family val="3"/>
          </rPr>
          <t>Tempo de Estoque (Meses)_x000D_
_x000D_
214,0</t>
        </r>
      </text>
    </comment>
    <comment ref="A341" authorId="0" shapeId="0" xr:uid="{9FCB14DA-7721-4D1D-AEB8-B9137FA044A5}">
      <text>
        <r>
          <rPr>
            <sz val="10"/>
            <color indexed="81"/>
            <rFont val="Lucida Console"/>
            <family val="3"/>
          </rPr>
          <t>_x000D_
63385</t>
        </r>
      </text>
    </comment>
    <comment ref="B341" authorId="0" shapeId="0" xr:uid="{CB8AB8EF-CC58-41BE-BCFC-49623F6804FA}">
      <text>
        <r>
          <rPr>
            <sz val="10"/>
            <color indexed="81"/>
            <rFont val="Lucida Console"/>
            <family val="3"/>
          </rPr>
          <t>DESCRIÇÃO DETALHADA_x000D_
PAPEL SULFITE - 66 X 96 CM  120 G/M2 - BRANCO</t>
        </r>
      </text>
    </comment>
    <comment ref="G341" authorId="0" shapeId="0" xr:uid="{E7ACB697-CEEF-4ED2-B45F-BAC521F564A2}">
      <text>
        <r>
          <rPr>
            <sz val="10"/>
            <color indexed="81"/>
            <rFont val="Lucida Console"/>
            <family val="3"/>
          </rPr>
          <t>_x000D_
Últ estimativa : 60.000_x000D_
Enviada em     : 19.12.2019_x000D_
Ata - Venc     : 99/20 - 23.04.2021</t>
        </r>
      </text>
    </comment>
    <comment ref="O341" authorId="0" shapeId="0" xr:uid="{55319460-3119-483D-9451-938E5B9459CC}">
      <text>
        <r>
          <rPr>
            <sz val="10"/>
            <color indexed="81"/>
            <rFont val="Lucida Console"/>
            <family val="3"/>
          </rPr>
          <t>_x000D_
Pertencia a ATA nº 99/20_x000D_
Estimativa de Renovação enviada em 19.12.2019 - Qtd 60.000_x000D_
PE  61/21 lote 12 (Impróspero)_x000D_
30.04.21 = Finalizado. Ata 143/20</t>
        </r>
      </text>
    </comment>
    <comment ref="W341" authorId="0" shapeId="0" xr:uid="{A4F7C925-C1DD-4B51-A2FC-86719766132F}">
      <text>
        <r>
          <rPr>
            <sz val="10"/>
            <color indexed="81"/>
            <rFont val="Lucida Console"/>
            <family val="3"/>
          </rPr>
          <t>_x000D_
Pedagógico</t>
        </r>
      </text>
    </comment>
    <comment ref="X341" authorId="0" shapeId="0" xr:uid="{B18EB217-6665-4F4D-95A1-550232A96463}">
      <text>
        <r>
          <rPr>
            <sz val="10"/>
            <color indexed="81"/>
            <rFont val="Lucida Console"/>
            <family val="3"/>
          </rPr>
          <t>_x000D_
MAQ. E EQUIP. P/ IND. GRAFICA COMP. ACESS. E PAPEI</t>
        </r>
      </text>
    </comment>
    <comment ref="Y341" authorId="0" shapeId="0" xr:uid="{81B41C5C-BECA-4A9E-BD08-79EE75D63011}">
      <text>
        <r>
          <rPr>
            <sz val="10"/>
            <color indexed="81"/>
            <rFont val="Lucida Console"/>
            <family val="3"/>
          </rPr>
          <t>_x000D_
PAPEIS PARA ESCRITORIO</t>
        </r>
      </text>
    </comment>
    <comment ref="AW341" authorId="0" shapeId="0" xr:uid="{6ADD07BE-F33C-4758-9C63-2A091F4CA451}">
      <text>
        <r>
          <rPr>
            <sz val="10"/>
            <color indexed="81"/>
            <rFont val="Lucida Console"/>
            <family val="3"/>
          </rPr>
          <t>Tempo de Estoque (Meses)_x000D_
_x000D_
18.800,0</t>
        </r>
      </text>
    </comment>
    <comment ref="A342" authorId="0" shapeId="0" xr:uid="{6DBD874C-ABE6-4A33-85EC-BAF72016F258}">
      <text>
        <r>
          <rPr>
            <sz val="10"/>
            <color indexed="81"/>
            <rFont val="Lucida Console"/>
            <family val="3"/>
          </rPr>
          <t>_x000D_
63591</t>
        </r>
      </text>
    </comment>
    <comment ref="B342" authorId="0" shapeId="0" xr:uid="{68EA850F-A8A2-424E-BB47-CE7EAC761C21}">
      <text>
        <r>
          <rPr>
            <sz val="10"/>
            <color indexed="81"/>
            <rFont val="Lucida Console"/>
            <family val="3"/>
          </rPr>
          <t>DESCRIÇÃO DETALHADA_x000D_
PAPEL KRAFT 80G/M2 - 66 CM X 96 CM (PAPEL PARDO)</t>
        </r>
      </text>
    </comment>
    <comment ref="G342" authorId="0" shapeId="0" xr:uid="{26B0FCE0-4C4C-44DC-8F91-5ADC6829E9FE}">
      <text>
        <r>
          <rPr>
            <sz val="10"/>
            <color indexed="81"/>
            <rFont val="Lucida Console"/>
            <family val="3"/>
          </rPr>
          <t>_x000D_
Últ estimativa : 12.000_x000D_
Enviada em     : 19.12.2019_x000D_
Ata - Venc     : 99/20 - 23.04.2021</t>
        </r>
      </text>
    </comment>
    <comment ref="O342" authorId="0" shapeId="0" xr:uid="{D4BF1642-24DC-4C31-AABC-4234F1E613AF}">
      <text>
        <r>
          <rPr>
            <sz val="10"/>
            <color indexed="81"/>
            <rFont val="Lucida Console"/>
            <family val="3"/>
          </rPr>
          <t>_x000D_
Pertencia a ATA nº 99/20_x000D_
Estimativa de Renovação enviada em 19.12.2019 - Qtd 12.000_x000D_
PE  61/21 lote 13 (Impróspero)_x000D_
30.04.21 = Finalizado. Ata 143/20</t>
        </r>
      </text>
    </comment>
    <comment ref="W342" authorId="0" shapeId="0" xr:uid="{D0F9182B-2DD0-4BD1-B82D-8AB739C693C5}">
      <text>
        <r>
          <rPr>
            <sz val="10"/>
            <color indexed="81"/>
            <rFont val="Lucida Console"/>
            <family val="3"/>
          </rPr>
          <t>_x000D_
Pedagógico</t>
        </r>
      </text>
    </comment>
    <comment ref="X342" authorId="0" shapeId="0" xr:uid="{0EB9232E-EDDA-42F8-9E23-3323A1BDA12E}">
      <text>
        <r>
          <rPr>
            <sz val="10"/>
            <color indexed="81"/>
            <rFont val="Lucida Console"/>
            <family val="3"/>
          </rPr>
          <t>_x000D_
MAQ. E EQUIP. P/ IND. GRAFICA COMP. ACESS. E PAPEI</t>
        </r>
      </text>
    </comment>
    <comment ref="Y342" authorId="0" shapeId="0" xr:uid="{5D76D81D-D5D2-4F30-B1B1-0B2CD2B3E3C3}">
      <text>
        <r>
          <rPr>
            <sz val="10"/>
            <color indexed="81"/>
            <rFont val="Lucida Console"/>
            <family val="3"/>
          </rPr>
          <t>_x000D_
PAPEIS P/ EMBALAGEM E DECORATIVOS</t>
        </r>
      </text>
    </comment>
    <comment ref="AW342" authorId="0" shapeId="0" xr:uid="{305C5AB4-3A96-47FA-985E-FB9CEA3B1EB3}">
      <text>
        <r>
          <rPr>
            <sz val="10"/>
            <color indexed="81"/>
            <rFont val="Lucida Console"/>
            <family val="3"/>
          </rPr>
          <t>Tempo de Estoque (Meses)_x000D_
_x000D_
1.000,0</t>
        </r>
      </text>
    </comment>
    <comment ref="A343" authorId="0" shapeId="0" xr:uid="{52D24441-1F94-4989-B1C9-51DA47CFFD64}">
      <text>
        <r>
          <rPr>
            <sz val="10"/>
            <color indexed="81"/>
            <rFont val="Lucida Console"/>
            <family val="3"/>
          </rPr>
          <t>_x000D_
63839</t>
        </r>
      </text>
    </comment>
    <comment ref="B343" authorId="0" shapeId="0" xr:uid="{29E793CE-AAD5-492F-867B-71223F7506CB}">
      <text>
        <r>
          <rPr>
            <sz val="10"/>
            <color indexed="81"/>
            <rFont val="Lucida Console"/>
            <family val="3"/>
          </rPr>
          <t>DESCRIÇÃO DETALHADA_x000D_
COLA DE CONTATO P/ LAMINADO MELAMINICO - 2,8 KG</t>
        </r>
      </text>
    </comment>
    <comment ref="G343" authorId="0" shapeId="0" xr:uid="{98B850B7-1743-42ED-86B7-C202A9B38E1A}">
      <text>
        <r>
          <rPr>
            <sz val="10"/>
            <color indexed="81"/>
            <rFont val="Lucida Console"/>
            <family val="3"/>
          </rPr>
          <t>_x000D_
Últ estimativa : 300_x000D_
Enviada em     : 22.04.2021_x000D_
Ata - Venc     : 174/20 - 16.08.2021</t>
        </r>
      </text>
    </comment>
    <comment ref="O343" authorId="0" shapeId="0" xr:uid="{1A01F525-EC7D-4D49-8F7E-8A095DCD687C}">
      <text>
        <r>
          <rPr>
            <sz val="10"/>
            <color indexed="81"/>
            <rFont val="Lucida Console"/>
            <family val="3"/>
          </rPr>
          <t>_x000D_
Pertencia a ATA nº 174/20_x000D_
Estimativa de Renovação enviada em 22.04.2021 - Qtd 300_x000D_
PE  99/20 lote 6_x000D_
03.08.20 = Finalizado</t>
        </r>
      </text>
    </comment>
    <comment ref="W343" authorId="0" shapeId="0" xr:uid="{77670EA0-6FDA-49B6-950F-08DD97A90EEC}">
      <text>
        <r>
          <rPr>
            <sz val="10"/>
            <color indexed="81"/>
            <rFont val="Lucida Console"/>
            <family val="3"/>
          </rPr>
          <t>_x000D_
DM-Marcenaria</t>
        </r>
      </text>
    </comment>
    <comment ref="X343" authorId="0" shapeId="0" xr:uid="{04F0B61F-E5E6-4A69-8B59-22CAF8D88F41}">
      <text>
        <r>
          <rPr>
            <sz val="10"/>
            <color indexed="81"/>
            <rFont val="Lucida Console"/>
            <family val="3"/>
          </rPr>
          <t>_x000D_
MADEIRAS,LAMINADOS,COMPENSADOS E AGLOMERADOS</t>
        </r>
      </text>
    </comment>
    <comment ref="Y343" authorId="0" shapeId="0" xr:uid="{1A81184A-21DC-4260-BA5D-CD9B62AEE310}">
      <text>
        <r>
          <rPr>
            <sz val="10"/>
            <color indexed="81"/>
            <rFont val="Lucida Console"/>
            <family val="3"/>
          </rPr>
          <t>_x000D_
ADESIVOS ESPECIFICOS PARA MADEIRA</t>
        </r>
      </text>
    </comment>
    <comment ref="AW343" authorId="0" shapeId="0" xr:uid="{2B2E1337-F2B9-45CD-AF1C-13C61E2B6677}">
      <text>
        <r>
          <rPr>
            <sz val="10"/>
            <color indexed="81"/>
            <rFont val="Lucida Console"/>
            <family val="3"/>
          </rPr>
          <t>Tempo de Estoque (Meses)_x000D_
_x000D_
100,0</t>
        </r>
      </text>
    </comment>
    <comment ref="A344" authorId="0" shapeId="0" xr:uid="{32514ED2-1F6D-41BA-810D-907E378317B4}">
      <text>
        <r>
          <rPr>
            <sz val="10"/>
            <color indexed="81"/>
            <rFont val="Lucida Console"/>
            <family val="3"/>
          </rPr>
          <t>_x000D_
63991</t>
        </r>
      </text>
    </comment>
    <comment ref="B344" authorId="0" shapeId="0" xr:uid="{175E79E2-FB7D-4491-879F-E568FE9D0A7A}">
      <text>
        <r>
          <rPr>
            <sz val="10"/>
            <color indexed="81"/>
            <rFont val="Lucida Console"/>
            <family val="3"/>
          </rPr>
          <t>DESCRIÇÃO DETALHADA_x000D_
BALDINHO DE PRAIA EM PLASTICO - COLORIDO, ATOXICO, COM ACESSORIOS (PAZINHA, RASTELO, ETC)</t>
        </r>
      </text>
    </comment>
    <comment ref="W344" authorId="0" shapeId="0" xr:uid="{662C266D-3711-4D4B-AFB0-1917CBAA4AE3}">
      <text>
        <r>
          <rPr>
            <sz val="10"/>
            <color indexed="81"/>
            <rFont val="Lucida Console"/>
            <family val="3"/>
          </rPr>
          <t>_x000D_
Pedagógico</t>
        </r>
      </text>
    </comment>
    <comment ref="X344" authorId="0" shapeId="0" xr:uid="{05AED5A9-5A5D-48EF-A4DE-F41B7656EEF7}">
      <text>
        <r>
          <rPr>
            <sz val="10"/>
            <color indexed="81"/>
            <rFont val="Lucida Console"/>
            <family val="3"/>
          </rPr>
          <t>_x000D_
EQUIP. E MAT. P/ RECREACAO, ATLETISMO, DESPORTO...</t>
        </r>
      </text>
    </comment>
    <comment ref="Y344" authorId="0" shapeId="0" xr:uid="{72F37CD6-6153-45EF-BC98-B93CB6816C75}">
      <text>
        <r>
          <rPr>
            <sz val="10"/>
            <color indexed="81"/>
            <rFont val="Lucida Console"/>
            <family val="3"/>
          </rPr>
          <t>_x000D_
BRINQUEDOS, JOGOS E ARTIGOS P/ BEBE</t>
        </r>
      </text>
    </comment>
    <comment ref="AW344" authorId="0" shapeId="0" xr:uid="{8E1B5CC3-93E4-4F0B-BF58-0D01F541F6D0}">
      <text>
        <r>
          <rPr>
            <sz val="10"/>
            <color indexed="81"/>
            <rFont val="Lucida Console"/>
            <family val="3"/>
          </rPr>
          <t>Tempo de Estoque (Meses)_x000D_
_x000D_
3.648,0</t>
        </r>
      </text>
    </comment>
    <comment ref="A345" authorId="0" shapeId="0" xr:uid="{2BB3E4C2-D048-47B4-BA79-DB4A56EE046C}">
      <text>
        <r>
          <rPr>
            <sz val="10"/>
            <color indexed="81"/>
            <rFont val="Lucida Console"/>
            <family val="3"/>
          </rPr>
          <t>_x000D_
9413</t>
        </r>
      </text>
    </comment>
    <comment ref="B345" authorId="0" shapeId="0" xr:uid="{F436EA1C-3669-445A-9D5D-9C2FCB328AE1}">
      <text>
        <r>
          <rPr>
            <sz val="10"/>
            <color indexed="81"/>
            <rFont val="Lucida Console"/>
            <family val="3"/>
          </rPr>
          <t>DESCRIÇÃO DETALHADA_x000D_
SACO PLASTICO P/ LIXO  CAP. 100 LITROS, COR PRETA - 75 X 105 CM X 0,14 MM OU 140 MICRAS DE ESPESSURA (0,07 MM POR PAREDE)</t>
        </r>
      </text>
    </comment>
    <comment ref="G345" authorId="0" shapeId="0" xr:uid="{31E5C6CB-884A-43AC-8F06-023679655CAB}">
      <text>
        <r>
          <rPr>
            <sz val="10"/>
            <color indexed="81"/>
            <rFont val="Lucida Console"/>
            <family val="3"/>
          </rPr>
          <t>_x000D_
Últ estimativa : 20.000_x000D_
Enviada em     : 11.05.2020_x000D_
Ata - Venc     : 159/20 - 02.08.2021</t>
        </r>
      </text>
    </comment>
    <comment ref="W345" authorId="0" shapeId="0" xr:uid="{EB8844B9-A322-4C81-A15A-1CCF3A443AAE}">
      <text>
        <r>
          <rPr>
            <sz val="10"/>
            <color indexed="81"/>
            <rFont val="Lucida Console"/>
            <family val="3"/>
          </rPr>
          <t>_x000D_
Administrativo</t>
        </r>
      </text>
    </comment>
    <comment ref="X345" authorId="0" shapeId="0" xr:uid="{A6703D56-624D-4D80-BBA9-E95E2A420A82}">
      <text>
        <r>
          <rPr>
            <sz val="10"/>
            <color indexed="81"/>
            <rFont val="Lucida Console"/>
            <family val="3"/>
          </rPr>
          <t>_x000D_
MAQ.EQUIP.E MATERIAIS P/ HIGIEN.LIMP.POLIM.E LUBR.</t>
        </r>
      </text>
    </comment>
    <comment ref="Y345" authorId="0" shapeId="0" xr:uid="{7C1F8995-A654-45FE-AC02-C907AEEDEA6E}">
      <text>
        <r>
          <rPr>
            <sz val="10"/>
            <color indexed="81"/>
            <rFont val="Lucida Console"/>
            <family val="3"/>
          </rPr>
          <t>_x000D_
ESPONJAS,BALDES,SACOS E CESTOS DE LIXO, ETC</t>
        </r>
      </text>
    </comment>
    <comment ref="AC345" authorId="0" shapeId="0" xr:uid="{6DFC12BC-178D-4095-A63F-031B7D10F5A8}">
      <text>
        <r>
          <rPr>
            <sz val="10"/>
            <color indexed="81"/>
            <rFont val="Lucida Console"/>
            <family val="3"/>
          </rPr>
          <t>_x000D_
AF 12.192/23 | Vc 30.10.2023 | Saldo  2.700 | GM PLASTICOS INDUSTRIA E COMERCIO LTDA ( 226361 )</t>
        </r>
      </text>
    </comment>
    <comment ref="AG345" authorId="0" shapeId="0" xr:uid="{E422CE92-5B8D-464C-A436-D8DD748101BB}">
      <text>
        <r>
          <rPr>
            <sz val="10"/>
            <color indexed="81"/>
            <rFont val="Lucida Console"/>
            <family val="3"/>
          </rPr>
          <t>_x000D_
AF 12.192/23 | Vc 30.10.2023 | Saldo  2.700 | GM PLASTICOS INDUSTRIA E COMERCIO LTDA ( 226361 )</t>
        </r>
      </text>
    </comment>
    <comment ref="AW345" authorId="0" shapeId="0" xr:uid="{94059CF6-866B-443D-99C0-437A2ABA3A2D}">
      <text>
        <r>
          <rPr>
            <sz val="10"/>
            <color indexed="81"/>
            <rFont val="Lucida Console"/>
            <family val="3"/>
          </rPr>
          <t>Tempo de Estoque (Meses)_x000D_
_x000D_
8.016,0</t>
        </r>
      </text>
    </comment>
    <comment ref="A346" authorId="0" shapeId="0" xr:uid="{EA3BCB24-697D-4DCD-8414-CD3DC5701766}">
      <text>
        <r>
          <rPr>
            <sz val="10"/>
            <color indexed="81"/>
            <rFont val="Lucida Console"/>
            <family val="3"/>
          </rPr>
          <t>_x000D_
64253</t>
        </r>
      </text>
    </comment>
    <comment ref="B346" authorId="0" shapeId="0" xr:uid="{64F741AC-9ECA-4DFB-8B0D-663CC3B65C76}">
      <text>
        <r>
          <rPr>
            <sz val="10"/>
            <color indexed="81"/>
            <rFont val="Lucida Console"/>
            <family val="3"/>
          </rPr>
          <t>DESCRIÇÃO DETALHADA_x000D_
TUBO QUADRADO DE METALON - 1" X 1" X 1,5 MM - BARRA COM 06 METROS</t>
        </r>
      </text>
    </comment>
    <comment ref="G346" authorId="0" shapeId="0" xr:uid="{E679E618-C43C-4F12-B463-9B978A129905}">
      <text>
        <r>
          <rPr>
            <sz val="10"/>
            <color indexed="81"/>
            <rFont val="Lucida Console"/>
            <family val="3"/>
          </rPr>
          <t>_x000D_
Últ estimativa : 850_x000D_
Enviada em     : 19.05.2021_x000D_
Ata - Venc     : 16/20 - 27.01.2021</t>
        </r>
      </text>
    </comment>
    <comment ref="O346" authorId="0" shapeId="0" xr:uid="{061772EF-22B3-4A55-9D50-A1FFBFC9B352}">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46" authorId="0" shapeId="0" xr:uid="{7DAAF948-9DBC-4D20-A606-270107C5D1E4}">
      <text>
        <r>
          <rPr>
            <sz val="10"/>
            <color indexed="81"/>
            <rFont val="Lucida Console"/>
            <family val="3"/>
          </rPr>
          <t>_x000D_
DM-Serralheria</t>
        </r>
      </text>
    </comment>
    <comment ref="X346" authorId="0" shapeId="0" xr:uid="{817957B0-67F9-4FAB-B93E-591F90E37BC8}">
      <text>
        <r>
          <rPr>
            <sz val="10"/>
            <color indexed="81"/>
            <rFont val="Lucida Console"/>
            <family val="3"/>
          </rPr>
          <t>_x000D_
METAIS,LAMINAD.,PERFILADOS E ARTEFATOS METALICOS</t>
        </r>
      </text>
    </comment>
    <comment ref="Y346" authorId="0" shapeId="0" xr:uid="{56F40432-1FEB-4B23-8810-1CF2F71328FD}">
      <text>
        <r>
          <rPr>
            <sz val="10"/>
            <color indexed="81"/>
            <rFont val="Lucida Console"/>
            <family val="3"/>
          </rPr>
          <t>_x000D_
TUBOS MECANICOS</t>
        </r>
      </text>
    </comment>
    <comment ref="AW346" authorId="0" shapeId="0" xr:uid="{D18F2E6F-417E-4D4E-900E-8EE51BC9689E}">
      <text>
        <r>
          <rPr>
            <sz val="10"/>
            <color indexed="81"/>
            <rFont val="Lucida Console"/>
            <family val="3"/>
          </rPr>
          <t>Tempo de Estoque (Meses)_x000D_
_x000D_
1.590,0</t>
        </r>
      </text>
    </comment>
    <comment ref="A347" authorId="0" shapeId="0" xr:uid="{62E09C46-0D57-4EAB-853F-FD6DA75451ED}">
      <text>
        <r>
          <rPr>
            <sz val="10"/>
            <color indexed="81"/>
            <rFont val="Lucida Console"/>
            <family val="3"/>
          </rPr>
          <t>_x000D_
64462</t>
        </r>
      </text>
    </comment>
    <comment ref="B347" authorId="0" shapeId="0" xr:uid="{1495F35B-57E7-407E-92D4-1C8FE4EC12F8}">
      <text>
        <r>
          <rPr>
            <sz val="10"/>
            <color indexed="81"/>
            <rFont val="Lucida Console"/>
            <family val="3"/>
          </rPr>
          <t>DESCRIÇÃO DETALHADA_x000D_
PORCA SEXTAVADA DE ACO DE 1/4"</t>
        </r>
      </text>
    </comment>
    <comment ref="W347" authorId="0" shapeId="0" xr:uid="{83DEDB20-EF3F-4067-945D-43653EE57135}">
      <text>
        <r>
          <rPr>
            <sz val="10"/>
            <color indexed="81"/>
            <rFont val="Lucida Console"/>
            <family val="3"/>
          </rPr>
          <t>_x000D_
DM-Serralheria</t>
        </r>
      </text>
    </comment>
    <comment ref="X347" authorId="0" shapeId="0" xr:uid="{18AAE7D5-04D0-4D53-BA89-074C5F442352}">
      <text>
        <r>
          <rPr>
            <sz val="10"/>
            <color indexed="81"/>
            <rFont val="Lucida Console"/>
            <family val="3"/>
          </rPr>
          <t>_x000D_
PARAFUSOS ELEM. VEDACAO UNIAO CONEX . FIXACAO</t>
        </r>
      </text>
    </comment>
    <comment ref="Y347" authorId="0" shapeId="0" xr:uid="{877E1018-11B5-47D1-A930-A9196C45E21C}">
      <text>
        <r>
          <rPr>
            <sz val="10"/>
            <color indexed="81"/>
            <rFont val="Lucida Console"/>
            <family val="3"/>
          </rPr>
          <t>_x000D_
PORCAS</t>
        </r>
      </text>
    </comment>
    <comment ref="AW347" authorId="0" shapeId="0" xr:uid="{3E467F17-3400-494D-AC83-A42D17040F41}">
      <text>
        <r>
          <rPr>
            <sz val="10"/>
            <color indexed="81"/>
            <rFont val="Lucida Console"/>
            <family val="3"/>
          </rPr>
          <t>Tempo de Estoque (Meses)_x000D_
_x000D_
8.061,0</t>
        </r>
      </text>
    </comment>
    <comment ref="A348" authorId="0" shapeId="0" xr:uid="{E971CB3D-7A55-49B6-973D-1AD75727BBDA}">
      <text>
        <r>
          <rPr>
            <sz val="10"/>
            <color indexed="81"/>
            <rFont val="Lucida Console"/>
            <family val="3"/>
          </rPr>
          <t>_x000D_
64466</t>
        </r>
      </text>
    </comment>
    <comment ref="B348" authorId="0" shapeId="0" xr:uid="{BAFE8C33-5CCB-4DB2-988D-C4261AE084DE}">
      <text>
        <r>
          <rPr>
            <sz val="10"/>
            <color indexed="81"/>
            <rFont val="Lucida Console"/>
            <family val="3"/>
          </rPr>
          <t>DESCRIÇÃO DETALHADA_x000D_
ARRUELA LISA DE ACO DE 3/8"</t>
        </r>
      </text>
    </comment>
    <comment ref="W348" authorId="0" shapeId="0" xr:uid="{DDDD86A1-0CA1-4F33-8072-23D96AE40134}">
      <text>
        <r>
          <rPr>
            <sz val="10"/>
            <color indexed="81"/>
            <rFont val="Lucida Console"/>
            <family val="3"/>
          </rPr>
          <t>_x000D_
DM-Serralheria</t>
        </r>
      </text>
    </comment>
    <comment ref="X348" authorId="0" shapeId="0" xr:uid="{2C717D05-162E-4AD8-B839-34EF53445D5B}">
      <text>
        <r>
          <rPr>
            <sz val="10"/>
            <color indexed="81"/>
            <rFont val="Lucida Console"/>
            <family val="3"/>
          </rPr>
          <t>_x000D_
PARAFUSOS ELEM. VEDACAO UNIAO CONEX . FIXACAO</t>
        </r>
      </text>
    </comment>
    <comment ref="Y348" authorId="0" shapeId="0" xr:uid="{83E460A2-F6E4-49F9-89CD-9537CB605D19}">
      <text>
        <r>
          <rPr>
            <sz val="10"/>
            <color indexed="81"/>
            <rFont val="Lucida Console"/>
            <family val="3"/>
          </rPr>
          <t>_x000D_
ARRUELAS</t>
        </r>
      </text>
    </comment>
    <comment ref="AW348" authorId="0" shapeId="0" xr:uid="{6A815762-80D5-4047-9A34-EDA619C65596}">
      <text>
        <r>
          <rPr>
            <sz val="10"/>
            <color indexed="81"/>
            <rFont val="Lucida Console"/>
            <family val="3"/>
          </rPr>
          <t>Tempo de Estoque (Meses)_x000D_
_x000D_
5.067,0</t>
        </r>
      </text>
    </comment>
    <comment ref="A349" authorId="0" shapeId="0" xr:uid="{F3396B7F-ED5A-48E6-93E2-7BE167AB6EE3}">
      <text>
        <r>
          <rPr>
            <sz val="10"/>
            <color indexed="81"/>
            <rFont val="Lucida Console"/>
            <family val="3"/>
          </rPr>
          <t>_x000D_
64604</t>
        </r>
      </text>
    </comment>
    <comment ref="B349" authorId="0" shapeId="0" xr:uid="{AE360406-15A3-472E-B118-922D008EF4E8}">
      <text>
        <r>
          <rPr>
            <sz val="10"/>
            <color indexed="81"/>
            <rFont val="Lucida Console"/>
            <family val="3"/>
          </rPr>
          <t>DESCRIÇÃO DETALHADA_x000D_
BARRA/FIO REDONDO PARA CONSTRUCAO, DE ACO CA50 - NBR 7480 - 1/4"BARRA C/ 12 METROS</t>
        </r>
      </text>
    </comment>
    <comment ref="G349" authorId="0" shapeId="0" xr:uid="{E6118AA0-0FC8-4E25-8D82-D73C7F171301}">
      <text>
        <r>
          <rPr>
            <sz val="10"/>
            <color indexed="81"/>
            <rFont val="Lucida Console"/>
            <family val="3"/>
          </rPr>
          <t>_x000D_
Últ estimativa : 1.200_x000D_
Enviada em     : 19.05.2021_x000D_
Ata - Venc     : 233/19 - 21.09.2020</t>
        </r>
      </text>
    </comment>
    <comment ref="O349" authorId="0" shapeId="0" xr:uid="{31669B7A-15EA-4309-AD35-02A5DDD0CDA5}">
      <text>
        <r>
          <rPr>
            <sz val="10"/>
            <color indexed="81"/>
            <rFont val="Lucida Console"/>
            <family val="3"/>
          </rPr>
          <t>_x000D_
Pertencia a ATA nº 233/19_x000D_
Estimativa de Renovação enviada em 19.05.2021 - Qtd 1.200_x000D_
PP 125/19 lote 14_x000D_
24.09.19 = Finalizar - contrato assinado</t>
        </r>
      </text>
    </comment>
    <comment ref="W349" authorId="0" shapeId="0" xr:uid="{ADC3CA3A-040E-40D5-99A0-0DA86117F4C8}">
      <text>
        <r>
          <rPr>
            <sz val="10"/>
            <color indexed="81"/>
            <rFont val="Lucida Console"/>
            <family val="3"/>
          </rPr>
          <t>_x000D_
DM-Construção</t>
        </r>
      </text>
    </comment>
    <comment ref="X349" authorId="0" shapeId="0" xr:uid="{1DBB5D31-1214-4262-9AD0-DD1F441605B5}">
      <text>
        <r>
          <rPr>
            <sz val="10"/>
            <color indexed="81"/>
            <rFont val="Lucida Console"/>
            <family val="3"/>
          </rPr>
          <t>_x000D_
METAIS,LAMINAD.,PERFILADOS E ARTEFATOS METALICOS</t>
        </r>
      </text>
    </comment>
    <comment ref="Y349" authorId="0" shapeId="0" xr:uid="{CB4BABE5-4E9D-4202-A037-511121C0EB2C}">
      <text>
        <r>
          <rPr>
            <sz val="10"/>
            <color indexed="81"/>
            <rFont val="Lucida Console"/>
            <family val="3"/>
          </rPr>
          <t>_x000D_
FERROS E ACOS AVULSOS</t>
        </r>
      </text>
    </comment>
    <comment ref="AW349" authorId="0" shapeId="0" xr:uid="{2C6CB44F-ABAE-4F4D-AA72-6B5A62A894E3}">
      <text>
        <r>
          <rPr>
            <sz val="10"/>
            <color indexed="81"/>
            <rFont val="Lucida Console"/>
            <family val="3"/>
          </rPr>
          <t>Tempo de Estoque (Meses)_x000D_
_x000D_
1.361,0</t>
        </r>
      </text>
    </comment>
    <comment ref="A350" authorId="0" shapeId="0" xr:uid="{B7CC6D5B-F1D7-49EE-A686-DE6825CE1959}">
      <text>
        <r>
          <rPr>
            <sz val="10"/>
            <color indexed="81"/>
            <rFont val="Lucida Console"/>
            <family val="3"/>
          </rPr>
          <t>_x000D_
64605</t>
        </r>
      </text>
    </comment>
    <comment ref="B350" authorId="0" shapeId="0" xr:uid="{FBA53896-E04D-45BE-91E9-CAF0682BC419}">
      <text>
        <r>
          <rPr>
            <sz val="10"/>
            <color indexed="81"/>
            <rFont val="Lucida Console"/>
            <family val="3"/>
          </rPr>
          <t>DESCRIÇÃO DETALHADA_x000D_
BARRA/FIO REDONDO PARA CONSTRUCAO, DE ACO CA50 - NBR 7480 - 3/16" - BARRA COM 12 METROS</t>
        </r>
      </text>
    </comment>
    <comment ref="G350" authorId="0" shapeId="0" xr:uid="{54C02E81-08FC-4E9E-A4BF-0C2F0CA942AB}">
      <text>
        <r>
          <rPr>
            <sz val="10"/>
            <color indexed="81"/>
            <rFont val="Lucida Console"/>
            <family val="3"/>
          </rPr>
          <t>_x000D_
Últ estimativa : 800_x000D_
Enviada em     : 19.05.2021_x000D_
Ata - Venc     : 233/19 - 21.09.2020</t>
        </r>
      </text>
    </comment>
    <comment ref="O350" authorId="0" shapeId="0" xr:uid="{C1A88D91-9834-45E0-8150-F6488E952409}">
      <text>
        <r>
          <rPr>
            <sz val="10"/>
            <color indexed="81"/>
            <rFont val="Lucida Console"/>
            <family val="3"/>
          </rPr>
          <t>_x000D_
Pertencia a ATA nº 233/19_x000D_
Estimativa de Renovação enviada em 19.05.2021 - Qtd 800_x000D_
PP 125/19 lote 15_x000D_
24.09.19 = Finalizar - contrato assinado</t>
        </r>
      </text>
    </comment>
    <comment ref="W350" authorId="0" shapeId="0" xr:uid="{8A279505-EF99-4E04-AC59-900E4C03CC4F}">
      <text>
        <r>
          <rPr>
            <sz val="10"/>
            <color indexed="81"/>
            <rFont val="Lucida Console"/>
            <family val="3"/>
          </rPr>
          <t>_x000D_
DM-Construção</t>
        </r>
      </text>
    </comment>
    <comment ref="X350" authorId="0" shapeId="0" xr:uid="{E908792D-36E1-496F-80EA-EB0EDD27AFD5}">
      <text>
        <r>
          <rPr>
            <sz val="10"/>
            <color indexed="81"/>
            <rFont val="Lucida Console"/>
            <family val="3"/>
          </rPr>
          <t>_x000D_
METAIS,LAMINAD.,PERFILADOS E ARTEFATOS METALICOS</t>
        </r>
      </text>
    </comment>
    <comment ref="Y350" authorId="0" shapeId="0" xr:uid="{D0BC676E-A10D-4AFE-A730-948BA597CECE}">
      <text>
        <r>
          <rPr>
            <sz val="10"/>
            <color indexed="81"/>
            <rFont val="Lucida Console"/>
            <family val="3"/>
          </rPr>
          <t>_x000D_
FERROS E ACOS AVULSOS</t>
        </r>
      </text>
    </comment>
    <comment ref="AW350" authorId="0" shapeId="0" xr:uid="{4A3E0B80-D3BD-428E-B01E-5769967FD2AE}">
      <text>
        <r>
          <rPr>
            <sz val="10"/>
            <color indexed="81"/>
            <rFont val="Lucida Console"/>
            <family val="3"/>
          </rPr>
          <t>Tempo de Estoque (Meses)_x000D_
_x000D_
1.020,0</t>
        </r>
      </text>
    </comment>
    <comment ref="A351" authorId="0" shapeId="0" xr:uid="{FE809ADD-A474-4D02-8816-44EA93BBF427}">
      <text>
        <r>
          <rPr>
            <sz val="10"/>
            <color indexed="81"/>
            <rFont val="Lucida Console"/>
            <family val="3"/>
          </rPr>
          <t>_x000D_
64607</t>
        </r>
      </text>
    </comment>
    <comment ref="B351" authorId="0" shapeId="0" xr:uid="{6716BB74-8D0B-49D3-B670-210862CAAF40}">
      <text>
        <r>
          <rPr>
            <sz val="10"/>
            <color indexed="81"/>
            <rFont val="Lucida Console"/>
            <family val="3"/>
          </rPr>
          <t>DESCRIÇÃO DETALHADA_x000D_
CANTONEIRA DE FERRO - BARRA COM 6 M - 1" X 1/8"</t>
        </r>
      </text>
    </comment>
    <comment ref="G351" authorId="0" shapeId="0" xr:uid="{CC15988C-EC2B-4B85-BF4C-31CBA5AFC0B4}">
      <text>
        <r>
          <rPr>
            <sz val="10"/>
            <color indexed="81"/>
            <rFont val="Lucida Console"/>
            <family val="3"/>
          </rPr>
          <t>_x000D_
Últ estimativa : 500_x000D_
Enviada em     : 20.05.2020_x000D_
Ata - Venc     : 233/19 - 21.09.2020</t>
        </r>
      </text>
    </comment>
    <comment ref="O351" authorId="0" shapeId="0" xr:uid="{B90163C8-2B9A-4601-A279-D261713D95F9}">
      <text>
        <r>
          <rPr>
            <sz val="10"/>
            <color indexed="81"/>
            <rFont val="Lucida Console"/>
            <family val="3"/>
          </rPr>
          <t>_x000D_
Pertencia a ATA nº 233/19_x000D_
Estimativa de Renovação enviada em 20.05.2020 - Qtd 500_x000D_
PP 125/19 lote 17_x000D_
24.09.19 = Finalizar - contrato assinado</t>
        </r>
      </text>
    </comment>
    <comment ref="W351" authorId="0" shapeId="0" xr:uid="{5D996FBB-7ACD-4EDC-8924-ADED831A5CD9}">
      <text>
        <r>
          <rPr>
            <sz val="10"/>
            <color indexed="81"/>
            <rFont val="Lucida Console"/>
            <family val="3"/>
          </rPr>
          <t>_x000D_
DM-Serralheria</t>
        </r>
      </text>
    </comment>
    <comment ref="X351" authorId="0" shapeId="0" xr:uid="{70B1F1B5-0C7A-4F41-9679-BC395EEDE1A4}">
      <text>
        <r>
          <rPr>
            <sz val="10"/>
            <color indexed="81"/>
            <rFont val="Lucida Console"/>
            <family val="3"/>
          </rPr>
          <t>_x000D_
METAIS,LAMINAD.,PERFILADOS E ARTEFATOS METALICOS</t>
        </r>
      </text>
    </comment>
    <comment ref="Y351" authorId="0" shapeId="0" xr:uid="{3C760CA1-BF05-4D8A-A729-EE70F1BBA082}">
      <text>
        <r>
          <rPr>
            <sz val="10"/>
            <color indexed="81"/>
            <rFont val="Lucida Console"/>
            <family val="3"/>
          </rPr>
          <t>_x000D_
CANTONEIRAS</t>
        </r>
      </text>
    </comment>
    <comment ref="AW351" authorId="0" shapeId="0" xr:uid="{1416853B-34A4-4A3B-A376-49F2136F0535}">
      <text>
        <r>
          <rPr>
            <sz val="10"/>
            <color indexed="81"/>
            <rFont val="Lucida Console"/>
            <family val="3"/>
          </rPr>
          <t>Tempo de Estoque (Meses)_x000D_
_x000D_
1.236,0</t>
        </r>
      </text>
    </comment>
    <comment ref="A352" authorId="0" shapeId="0" xr:uid="{A24B82D9-85BF-4DF1-9927-C0EABE9F96D7}">
      <text>
        <r>
          <rPr>
            <sz val="10"/>
            <color indexed="81"/>
            <rFont val="Lucida Console"/>
            <family val="3"/>
          </rPr>
          <t>_x000D_
64609</t>
        </r>
      </text>
    </comment>
    <comment ref="B352" authorId="0" shapeId="0" xr:uid="{B981ED95-7744-48D6-9439-8C2CB75C72A5}">
      <text>
        <r>
          <rPr>
            <sz val="10"/>
            <color indexed="81"/>
            <rFont val="Lucida Console"/>
            <family val="3"/>
          </rPr>
          <t>DESCRIÇÃO DETALHADA_x000D_
CANTONEIRA DE FERRO - BARRA COM 6 M - 3/4" X 1/8"</t>
        </r>
      </text>
    </comment>
    <comment ref="G352" authorId="0" shapeId="0" xr:uid="{0A0BB77A-31FB-4C8D-A5C8-320D1C9AE988}">
      <text>
        <r>
          <rPr>
            <sz val="10"/>
            <color indexed="81"/>
            <rFont val="Lucida Console"/>
            <family val="3"/>
          </rPr>
          <t>_x000D_
Últ estimativa : 300_x000D_
Enviada em     : 20.05.2020_x000D_
Ata - Venc     : 233/19 - 21.09.2020</t>
        </r>
      </text>
    </comment>
    <comment ref="O352" authorId="0" shapeId="0" xr:uid="{359AD447-0960-4AD5-88D1-E052B9BB54B3}">
      <text>
        <r>
          <rPr>
            <sz val="10"/>
            <color indexed="81"/>
            <rFont val="Lucida Console"/>
            <family val="3"/>
          </rPr>
          <t>_x000D_
Pertencia a ATA nº 233/19_x000D_
Estimativa de Renovação enviada em 20.05.2020 - Qtd 300_x000D_
PP 125/19 lote 18_x000D_
24.09.19 = Finalizar - contrato assinado</t>
        </r>
      </text>
    </comment>
    <comment ref="W352" authorId="0" shapeId="0" xr:uid="{B5CB228A-ED90-4B9B-BE13-E7DD9A5F91B5}">
      <text>
        <r>
          <rPr>
            <sz val="10"/>
            <color indexed="81"/>
            <rFont val="Lucida Console"/>
            <family val="3"/>
          </rPr>
          <t>_x000D_
DM-Serralheria</t>
        </r>
      </text>
    </comment>
    <comment ref="X352" authorId="0" shapeId="0" xr:uid="{7A1DC646-685A-40E5-B7FE-C70C09D3F8E0}">
      <text>
        <r>
          <rPr>
            <sz val="10"/>
            <color indexed="81"/>
            <rFont val="Lucida Console"/>
            <family val="3"/>
          </rPr>
          <t>_x000D_
METAIS,LAMINAD.,PERFILADOS E ARTEFATOS METALICOS</t>
        </r>
      </text>
    </comment>
    <comment ref="Y352" authorId="0" shapeId="0" xr:uid="{9A99355B-40AF-42EE-9BA1-1CD87D9EA94C}">
      <text>
        <r>
          <rPr>
            <sz val="10"/>
            <color indexed="81"/>
            <rFont val="Lucida Console"/>
            <family val="3"/>
          </rPr>
          <t>_x000D_
CANTONEIRAS</t>
        </r>
      </text>
    </comment>
    <comment ref="AW352" authorId="0" shapeId="0" xr:uid="{1CD04DDE-B4D7-43A2-9607-F7E293FC4D32}">
      <text>
        <r>
          <rPr>
            <sz val="10"/>
            <color indexed="81"/>
            <rFont val="Lucida Console"/>
            <family val="3"/>
          </rPr>
          <t>Tempo de Estoque (Meses)_x000D_
_x000D_
435,0</t>
        </r>
      </text>
    </comment>
    <comment ref="A353" authorId="0" shapeId="0" xr:uid="{97AA867F-65EA-4CB6-B6CA-2014EF088BC2}">
      <text>
        <r>
          <rPr>
            <sz val="10"/>
            <color indexed="81"/>
            <rFont val="Lucida Console"/>
            <family val="3"/>
          </rPr>
          <t>_x000D_
64610</t>
        </r>
      </text>
    </comment>
    <comment ref="B353" authorId="0" shapeId="0" xr:uid="{17290FAB-ED42-4F23-BB79-6CBF75C7F8FF}">
      <text>
        <r>
          <rPr>
            <sz val="10"/>
            <color indexed="81"/>
            <rFont val="Lucida Console"/>
            <family val="3"/>
          </rPr>
          <t>DESCRIÇÃO DETALHADA_x000D_
CHAPA DE ACO CARBONO GALVANIZADO ZINCADO N. 24 - ESP = 0,64MM - 2 X 1</t>
        </r>
      </text>
    </comment>
    <comment ref="G353" authorId="0" shapeId="0" xr:uid="{CDC137DA-01AA-4F29-B87C-E8662CB1FA69}">
      <text>
        <r>
          <rPr>
            <sz val="10"/>
            <color indexed="81"/>
            <rFont val="Lucida Console"/>
            <family val="3"/>
          </rPr>
          <t>_x000D_
Últ estimativa : 200_x000D_
Enviada em     : 23.09.2020_x000D_
Ata - Venc     : 16/20 - 27.01.2021</t>
        </r>
      </text>
    </comment>
    <comment ref="O353" authorId="0" shapeId="0" xr:uid="{73EE9BD4-94CD-4DC3-80F1-C2E4CB23552E}">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53" authorId="0" shapeId="0" xr:uid="{10AD40BC-C39F-4C48-8A9D-862D87EB8166}">
      <text>
        <r>
          <rPr>
            <sz val="10"/>
            <color indexed="81"/>
            <rFont val="Lucida Console"/>
            <family val="3"/>
          </rPr>
          <t>_x000D_
DM-Serralheria</t>
        </r>
      </text>
    </comment>
    <comment ref="X353" authorId="0" shapeId="0" xr:uid="{559B74E5-02E2-4527-A247-297152D400C9}">
      <text>
        <r>
          <rPr>
            <sz val="10"/>
            <color indexed="81"/>
            <rFont val="Lucida Console"/>
            <family val="3"/>
          </rPr>
          <t>_x000D_
METAIS,LAMINAD.,PERFILADOS E ARTEFATOS METALICOS</t>
        </r>
      </text>
    </comment>
    <comment ref="Y353" authorId="0" shapeId="0" xr:uid="{DC6EEF2E-0293-4297-9EFC-124FE7C78DA1}">
      <text>
        <r>
          <rPr>
            <sz val="10"/>
            <color indexed="81"/>
            <rFont val="Lucida Console"/>
            <family val="3"/>
          </rPr>
          <t>_x000D_
CHAPAS</t>
        </r>
      </text>
    </comment>
    <comment ref="AW353" authorId="0" shapeId="0" xr:uid="{BC8C37B8-C2C7-4320-9B52-ADFA7510164B}">
      <text>
        <r>
          <rPr>
            <sz val="10"/>
            <color indexed="81"/>
            <rFont val="Lucida Console"/>
            <family val="3"/>
          </rPr>
          <t>Tempo de Estoque (Meses)_x000D_
_x000D_
806,0</t>
        </r>
      </text>
    </comment>
    <comment ref="A354" authorId="0" shapeId="0" xr:uid="{0AB2397A-37BC-4A00-A3C3-B7D5EEC8368F}">
      <text>
        <r>
          <rPr>
            <sz val="10"/>
            <color indexed="81"/>
            <rFont val="Lucida Console"/>
            <family val="3"/>
          </rPr>
          <t>_x000D_
64625</t>
        </r>
      </text>
    </comment>
    <comment ref="B354" authorId="0" shapeId="0" xr:uid="{D3DF9D7D-7C98-47F6-81A9-BAAA51F5A0A1}">
      <text>
        <r>
          <rPr>
            <sz val="10"/>
            <color indexed="81"/>
            <rFont val="Lucida Console"/>
            <family val="3"/>
          </rPr>
          <t>DESCRIÇÃO DETALHADA_x000D_
FERRO CHATO - 1" X 1/4" - BARRA COM 06 METROS</t>
        </r>
      </text>
    </comment>
    <comment ref="G354" authorId="0" shapeId="0" xr:uid="{4164FAFE-F5B5-49DB-9079-69EFE3DC6AA2}">
      <text>
        <r>
          <rPr>
            <sz val="10"/>
            <color indexed="81"/>
            <rFont val="Lucida Console"/>
            <family val="3"/>
          </rPr>
          <t>_x000D_
Últ estimativa : 500_x000D_
Enviada em     : 20.05.2020_x000D_
Ata - Venc     : 233/19 - 21.09.2020</t>
        </r>
      </text>
    </comment>
    <comment ref="O354" authorId="0" shapeId="0" xr:uid="{D5C913BC-C2B1-4719-92BB-88ACCDF8C85F}">
      <text>
        <r>
          <rPr>
            <sz val="10"/>
            <color indexed="81"/>
            <rFont val="Lucida Console"/>
            <family val="3"/>
          </rPr>
          <t xml:space="preserve">_x000D_
Pertencia a ATA nº 233/19_x000D_
Estimativa de Renovação enviada em 20.05.2020 - Qtd 500_x000D_
PE 281/21 lote _x000D_
 = </t>
        </r>
      </text>
    </comment>
    <comment ref="W354" authorId="0" shapeId="0" xr:uid="{88966975-BDFE-40D6-9BFD-B27B37C7058B}">
      <text>
        <r>
          <rPr>
            <sz val="10"/>
            <color indexed="81"/>
            <rFont val="Lucida Console"/>
            <family val="3"/>
          </rPr>
          <t>_x000D_
DM-Construção</t>
        </r>
      </text>
    </comment>
    <comment ref="X354" authorId="0" shapeId="0" xr:uid="{E07845CD-41F9-4702-BA49-63D3A42C5D6C}">
      <text>
        <r>
          <rPr>
            <sz val="10"/>
            <color indexed="81"/>
            <rFont val="Lucida Console"/>
            <family val="3"/>
          </rPr>
          <t>_x000D_
METAIS,LAMINAD.,PERFILADOS E ARTEFATOS METALICOS</t>
        </r>
      </text>
    </comment>
    <comment ref="Y354" authorId="0" shapeId="0" xr:uid="{615721DF-C39A-4A96-8027-D36B8DFA18EE}">
      <text>
        <r>
          <rPr>
            <sz val="10"/>
            <color indexed="81"/>
            <rFont val="Lucida Console"/>
            <family val="3"/>
          </rPr>
          <t>_x000D_
FERROS E ACOS AVULSOS</t>
        </r>
      </text>
    </comment>
    <comment ref="AW354" authorId="0" shapeId="0" xr:uid="{9C5F60C2-8DE7-490C-8F48-F614AA9C2D13}">
      <text>
        <r>
          <rPr>
            <sz val="10"/>
            <color indexed="81"/>
            <rFont val="Lucida Console"/>
            <family val="3"/>
          </rPr>
          <t>Tempo de Estoque (Meses)_x000D_
_x000D_
677,0</t>
        </r>
      </text>
    </comment>
    <comment ref="A355" authorId="0" shapeId="0" xr:uid="{56B4011E-A0A9-44C3-A241-83B3B5B36B3E}">
      <text>
        <r>
          <rPr>
            <sz val="10"/>
            <color indexed="81"/>
            <rFont val="Lucida Console"/>
            <family val="3"/>
          </rPr>
          <t>_x000D_
64626</t>
        </r>
      </text>
    </comment>
    <comment ref="B355" authorId="0" shapeId="0" xr:uid="{2297C0F9-3A86-4736-ACA0-F64346FA739B}">
      <text>
        <r>
          <rPr>
            <sz val="10"/>
            <color indexed="81"/>
            <rFont val="Lucida Console"/>
            <family val="3"/>
          </rPr>
          <t>DESCRIÇÃO DETALHADA_x000D_
FERRO CHATO - 1.1/2" X 1/4" - BARRA COM 06 METROS</t>
        </r>
      </text>
    </comment>
    <comment ref="G355" authorId="0" shapeId="0" xr:uid="{093A0455-EBCE-4A4E-A4EA-A89DE7F3428B}">
      <text>
        <r>
          <rPr>
            <sz val="10"/>
            <color indexed="81"/>
            <rFont val="Lucida Console"/>
            <family val="3"/>
          </rPr>
          <t>_x000D_
Últ estimativa : 700_x000D_
Enviada em     : 28.01.2021_x000D_
Ata - Venc     : 104/20 - 03.05.2021</t>
        </r>
      </text>
    </comment>
    <comment ref="O355" authorId="0" shapeId="0" xr:uid="{1AF9F292-8F37-4BF5-96A5-1AFBE1086B8F}">
      <text>
        <r>
          <rPr>
            <sz val="10"/>
            <color indexed="81"/>
            <rFont val="Lucida Console"/>
            <family val="3"/>
          </rPr>
          <t>_x000D_
Pertencia a ATA nº 104/20_x000D_
Estimativa de Renovação enviada em 28.01.2021 - Qtd 700_x000D_
PE  17/20 lote _x000D_
19.05.20 = Finalizar, contrato assinado.</t>
        </r>
      </text>
    </comment>
    <comment ref="W355" authorId="0" shapeId="0" xr:uid="{BFFDAD24-3CE9-47D1-B29A-44CFD5007965}">
      <text>
        <r>
          <rPr>
            <sz val="10"/>
            <color indexed="81"/>
            <rFont val="Lucida Console"/>
            <family val="3"/>
          </rPr>
          <t>_x000D_
DM-Construção</t>
        </r>
      </text>
    </comment>
    <comment ref="X355" authorId="0" shapeId="0" xr:uid="{36C1EFBF-CCB6-4CCA-95F5-CC87A208F8B2}">
      <text>
        <r>
          <rPr>
            <sz val="10"/>
            <color indexed="81"/>
            <rFont val="Lucida Console"/>
            <family val="3"/>
          </rPr>
          <t>_x000D_
METAIS,LAMINAD.,PERFILADOS E ARTEFATOS METALICOS</t>
        </r>
      </text>
    </comment>
    <comment ref="Y355" authorId="0" shapeId="0" xr:uid="{5398CCC8-3125-4ED9-AEFB-F8C459C8AF35}">
      <text>
        <r>
          <rPr>
            <sz val="10"/>
            <color indexed="81"/>
            <rFont val="Lucida Console"/>
            <family val="3"/>
          </rPr>
          <t>_x000D_
FERROS E ACOS AVULSOS</t>
        </r>
      </text>
    </comment>
    <comment ref="AW355" authorId="0" shapeId="0" xr:uid="{60AFACAA-04AA-4800-9AC3-C235299C1255}">
      <text>
        <r>
          <rPr>
            <sz val="10"/>
            <color indexed="81"/>
            <rFont val="Lucida Console"/>
            <family val="3"/>
          </rPr>
          <t>Tempo de Estoque (Meses)_x000D_
_x000D_
2.397,0</t>
        </r>
      </text>
    </comment>
    <comment ref="A356" authorId="0" shapeId="0" xr:uid="{4D15E408-C1B1-4968-8321-1A6DCFD91A58}">
      <text>
        <r>
          <rPr>
            <sz val="10"/>
            <color indexed="81"/>
            <rFont val="Lucida Console"/>
            <family val="3"/>
          </rPr>
          <t>_x000D_
64627</t>
        </r>
      </text>
    </comment>
    <comment ref="B356" authorId="0" shapeId="0" xr:uid="{B56FDB8D-4474-4191-B3E1-93711A4FE500}">
      <text>
        <r>
          <rPr>
            <sz val="10"/>
            <color indexed="81"/>
            <rFont val="Lucida Console"/>
            <family val="3"/>
          </rPr>
          <t>DESCRIÇÃO DETALHADA_x000D_
FERRO REDONDO - 1/2" - MECANICO - BARRA COM 06 METROS</t>
        </r>
      </text>
    </comment>
    <comment ref="G356" authorId="0" shapeId="0" xr:uid="{83911B85-9C76-4FC8-B815-0BED7F0704D2}">
      <text>
        <r>
          <rPr>
            <sz val="10"/>
            <color indexed="81"/>
            <rFont val="Lucida Console"/>
            <family val="3"/>
          </rPr>
          <t>_x000D_
Últ estimativa : 800_x000D_
Enviada em     : 19.05.2021_x000D_
Ata - Venc     : 233/19 - 21.09.2020</t>
        </r>
      </text>
    </comment>
    <comment ref="O356" authorId="0" shapeId="0" xr:uid="{655DB8C6-EE72-4545-BE50-FBEA24FB28D0}">
      <text>
        <r>
          <rPr>
            <sz val="10"/>
            <color indexed="81"/>
            <rFont val="Lucida Console"/>
            <family val="3"/>
          </rPr>
          <t>_x000D_
Pertencia a ATA nº 233/19_x000D_
Estimativa de Renovação enviada em 19.05.2021 - Qtd 800_x000D_
PP 125/19 lote _x000D_
24.09.19 = Finalizar - contrato assinado</t>
        </r>
      </text>
    </comment>
    <comment ref="W356" authorId="0" shapeId="0" xr:uid="{8A606439-4CCC-4405-BAB8-684123CE9D4D}">
      <text>
        <r>
          <rPr>
            <sz val="10"/>
            <color indexed="81"/>
            <rFont val="Lucida Console"/>
            <family val="3"/>
          </rPr>
          <t>_x000D_
DM-Construção</t>
        </r>
      </text>
    </comment>
    <comment ref="X356" authorId="0" shapeId="0" xr:uid="{510C67EE-AF99-46CA-B7A1-48D5D50C97AB}">
      <text>
        <r>
          <rPr>
            <sz val="10"/>
            <color indexed="81"/>
            <rFont val="Lucida Console"/>
            <family val="3"/>
          </rPr>
          <t>_x000D_
METAIS,LAMINAD.,PERFILADOS E ARTEFATOS METALICOS</t>
        </r>
      </text>
    </comment>
    <comment ref="Y356" authorId="0" shapeId="0" xr:uid="{3F4EABF2-656B-4689-8B03-7C66A7C2C542}">
      <text>
        <r>
          <rPr>
            <sz val="10"/>
            <color indexed="81"/>
            <rFont val="Lucida Console"/>
            <family val="3"/>
          </rPr>
          <t>_x000D_
FERROS E ACOS AVULSOS</t>
        </r>
      </text>
    </comment>
    <comment ref="AW356" authorId="0" shapeId="0" xr:uid="{CA0E9ED0-A7BE-4226-B48E-F1B513242B73}">
      <text>
        <r>
          <rPr>
            <sz val="10"/>
            <color indexed="81"/>
            <rFont val="Lucida Console"/>
            <family val="3"/>
          </rPr>
          <t>Tempo de Estoque (Meses)_x000D_
_x000D_
2.121,0</t>
        </r>
      </text>
    </comment>
    <comment ref="A357" authorId="0" shapeId="0" xr:uid="{0CD55725-3290-4EAB-B3B5-14A24E9BD0AB}">
      <text>
        <r>
          <rPr>
            <sz val="10"/>
            <color indexed="81"/>
            <rFont val="Lucida Console"/>
            <family val="3"/>
          </rPr>
          <t>_x000D_
64634</t>
        </r>
      </text>
    </comment>
    <comment ref="B357" authorId="0" shapeId="0" xr:uid="{687870CF-CA99-4C17-852D-4E7A0CCD2A96}">
      <text>
        <r>
          <rPr>
            <sz val="10"/>
            <color indexed="81"/>
            <rFont val="Lucida Console"/>
            <family val="3"/>
          </rPr>
          <t>DESCRIÇÃO DETALHADA_x000D_
DISCO DE LIXA N. 40 - 30 CM DE DIAMETRO - PARA LIXADEIRA DE BANCADA</t>
        </r>
      </text>
    </comment>
    <comment ref="W357" authorId="0" shapeId="0" xr:uid="{65809DCC-2E6B-44BB-A271-253F2E131404}">
      <text>
        <r>
          <rPr>
            <sz val="10"/>
            <color indexed="81"/>
            <rFont val="Lucida Console"/>
            <family val="3"/>
          </rPr>
          <t>_x000D_
DM-Serralheria</t>
        </r>
      </text>
    </comment>
    <comment ref="X357" authorId="0" shapeId="0" xr:uid="{164D4B0D-8C65-40F0-8D37-6FB822046DA4}">
      <text>
        <r>
          <rPr>
            <sz val="10"/>
            <color indexed="81"/>
            <rFont val="Lucida Console"/>
            <family val="3"/>
          </rPr>
          <t>_x000D_
ABRASIVOS</t>
        </r>
      </text>
    </comment>
    <comment ref="Y357" authorId="0" shapeId="0" xr:uid="{2B250222-BF2B-4332-8758-E26C3151947A}">
      <text>
        <r>
          <rPr>
            <sz val="10"/>
            <color indexed="81"/>
            <rFont val="Lucida Console"/>
            <family val="3"/>
          </rPr>
          <t>_x000D_
LIXAS EM DISCO</t>
        </r>
      </text>
    </comment>
    <comment ref="AW357" authorId="0" shapeId="0" xr:uid="{775F8B22-F177-45BF-8AFB-1DFFB65FA0D3}">
      <text>
        <r>
          <rPr>
            <sz val="10"/>
            <color indexed="81"/>
            <rFont val="Lucida Console"/>
            <family val="3"/>
          </rPr>
          <t>Tempo de Estoque (Meses)_x000D_
_x000D_
89,0</t>
        </r>
      </text>
    </comment>
    <comment ref="A358" authorId="0" shapeId="0" xr:uid="{3EFE63D1-D754-4777-AF74-E2A8C9D94524}">
      <text>
        <r>
          <rPr>
            <sz val="10"/>
            <color indexed="81"/>
            <rFont val="Lucida Console"/>
            <family val="3"/>
          </rPr>
          <t>_x000D_
64635</t>
        </r>
      </text>
    </comment>
    <comment ref="B358" authorId="0" shapeId="0" xr:uid="{CAD1D702-642B-4ED7-A5D1-864915891C3E}">
      <text>
        <r>
          <rPr>
            <sz val="10"/>
            <color indexed="81"/>
            <rFont val="Lucida Console"/>
            <family val="3"/>
          </rPr>
          <t>DESCRIÇÃO DETALHADA_x000D_
LUVA DE REDUCAO EM PVC RIGIDO - BRANCA - 150 X 100 MM - 6"X 4" - PARA ESGOTO</t>
        </r>
      </text>
    </comment>
    <comment ref="W358" authorId="0" shapeId="0" xr:uid="{C7CD31FB-528C-4430-A7B3-C09C31A3987F}">
      <text>
        <r>
          <rPr>
            <sz val="10"/>
            <color indexed="81"/>
            <rFont val="Lucida Console"/>
            <family val="3"/>
          </rPr>
          <t>_x000D_
DM-Hidráulica</t>
        </r>
      </text>
    </comment>
    <comment ref="X358" authorId="0" shapeId="0" xr:uid="{6A616A57-1B79-4B0F-AACA-EEBAF984DDEB}">
      <text>
        <r>
          <rPr>
            <sz val="10"/>
            <color indexed="81"/>
            <rFont val="Lucida Console"/>
            <family val="3"/>
          </rPr>
          <t>_x000D_
MATERIAL HIDRAULICO, CANOS, TUBOS, MANGUEIRAS, CONEXOES E ACESS.</t>
        </r>
      </text>
    </comment>
    <comment ref="Y358" authorId="0" shapeId="0" xr:uid="{5146B470-3B55-4191-B0D0-DDD7C996142B}">
      <text>
        <r>
          <rPr>
            <sz val="10"/>
            <color indexed="81"/>
            <rFont val="Lucida Console"/>
            <family val="3"/>
          </rPr>
          <t>_x000D_
ADAP. LUVAS.TES CURVAS COTOVELOS PLUGS FLANGES.....</t>
        </r>
      </text>
    </comment>
    <comment ref="AW358" authorId="0" shapeId="0" xr:uid="{07845BAE-84B6-4521-B1F0-4884F623A34D}">
      <text>
        <r>
          <rPr>
            <sz val="10"/>
            <color indexed="81"/>
            <rFont val="Lucida Console"/>
            <family val="3"/>
          </rPr>
          <t>Tempo de Estoque (Meses)_x000D_
_x000D_
70,0</t>
        </r>
      </text>
    </comment>
    <comment ref="A359" authorId="0" shapeId="0" xr:uid="{D8E47632-27E2-4606-B9A8-617BDCD4F516}">
      <text>
        <r>
          <rPr>
            <sz val="10"/>
            <color indexed="81"/>
            <rFont val="Lucida Console"/>
            <family val="3"/>
          </rPr>
          <t>_x000D_
64636</t>
        </r>
      </text>
    </comment>
    <comment ref="B359" authorId="0" shapeId="0" xr:uid="{FCF959A2-2C04-4864-9FD6-9E4A68EBAC77}">
      <text>
        <r>
          <rPr>
            <sz val="10"/>
            <color indexed="81"/>
            <rFont val="Lucida Console"/>
            <family val="3"/>
          </rPr>
          <t>DESCRIÇÃO DETALHADA_x000D_
LUVA DE REDUCAO EM PVC RIGIDO - MARROM - SOLDAVEL - 1.1/2"X 3/4" - PARA AGUA</t>
        </r>
      </text>
    </comment>
    <comment ref="G359" authorId="0" shapeId="0" xr:uid="{1272FBE1-A28D-4E24-A8F5-F3067ED79B79}">
      <text>
        <r>
          <rPr>
            <sz val="10"/>
            <color indexed="81"/>
            <rFont val="Lucida Console"/>
            <family val="3"/>
          </rPr>
          <t>_x000D_
Últ estimativa : 150_x000D_
Enviada em     : 24.11.2020_x000D_
Ata - Venc     : 87/20 - 31.03.2021</t>
        </r>
      </text>
    </comment>
    <comment ref="O359" authorId="0" shapeId="0" xr:uid="{FB63D071-EE2D-43D7-877C-984F9E259959}">
      <text>
        <r>
          <rPr>
            <sz val="10"/>
            <color indexed="81"/>
            <rFont val="Lucida Console"/>
            <family val="3"/>
          </rPr>
          <t>_x000D_
Pertencia a ATA nº 87/20_x000D_
Estimativa de Renovação enviada em 24.11.2020 - Qtd 150_x000D_
PE  10/20 lote 38_x000D_
30.04.20 = Processo conferido, finalizado.</t>
        </r>
      </text>
    </comment>
    <comment ref="W359" authorId="0" shapeId="0" xr:uid="{0588233D-8E44-4F59-B709-75B047374DB6}">
      <text>
        <r>
          <rPr>
            <sz val="10"/>
            <color indexed="81"/>
            <rFont val="Lucida Console"/>
            <family val="3"/>
          </rPr>
          <t>_x000D_
DM-Hidráulica</t>
        </r>
      </text>
    </comment>
    <comment ref="X359" authorId="0" shapeId="0" xr:uid="{DA1B22FA-EC34-45F9-93A0-D6CA4073EDA2}">
      <text>
        <r>
          <rPr>
            <sz val="10"/>
            <color indexed="81"/>
            <rFont val="Lucida Console"/>
            <family val="3"/>
          </rPr>
          <t>_x000D_
MATERIAL HIDRAULICO, CANOS, TUBOS, MANGUEIRAS, CONEXOES E ACESS.</t>
        </r>
      </text>
    </comment>
    <comment ref="Y359" authorId="0" shapeId="0" xr:uid="{B398A487-DDE9-474F-A77F-A76E9D96AF74}">
      <text>
        <r>
          <rPr>
            <sz val="10"/>
            <color indexed="81"/>
            <rFont val="Lucida Console"/>
            <family val="3"/>
          </rPr>
          <t>_x000D_
ADAP. LUVAS.TES CURVAS COTOVELOS PLUGS FLANGES.....</t>
        </r>
      </text>
    </comment>
    <comment ref="AW359" authorId="0" shapeId="0" xr:uid="{1FD357C8-D1E8-49A5-AF7E-AD0DA3891108}">
      <text>
        <r>
          <rPr>
            <sz val="10"/>
            <color indexed="81"/>
            <rFont val="Lucida Console"/>
            <family val="3"/>
          </rPr>
          <t>Tempo de Estoque (Meses)_x000D_
_x000D_
41,0</t>
        </r>
      </text>
    </comment>
    <comment ref="A360" authorId="0" shapeId="0" xr:uid="{3745CC0F-2D8C-4204-AB25-0B07F5AFA910}">
      <text>
        <r>
          <rPr>
            <sz val="10"/>
            <color indexed="81"/>
            <rFont val="Lucida Console"/>
            <family val="3"/>
          </rPr>
          <t>_x000D_
64646</t>
        </r>
      </text>
    </comment>
    <comment ref="B360" authorId="0" shapeId="0" xr:uid="{37B66582-E295-4252-B853-FCA1AC7E8B53}">
      <text>
        <r>
          <rPr>
            <sz val="10"/>
            <color indexed="81"/>
            <rFont val="Lucida Console"/>
            <family val="3"/>
          </rPr>
          <t>DESCRIÇÃO DETALHADA_x000D_
SAPATA REGULAVEL PARA MOVEIS, COM BUCHA 1/4 X 25 MM</t>
        </r>
      </text>
    </comment>
    <comment ref="W360" authorId="0" shapeId="0" xr:uid="{FA49562A-73F8-45B5-92BF-F05828230BBF}">
      <text>
        <r>
          <rPr>
            <sz val="10"/>
            <color indexed="81"/>
            <rFont val="Lucida Console"/>
            <family val="3"/>
          </rPr>
          <t>_x000D_
DM-Marcenaria</t>
        </r>
      </text>
    </comment>
    <comment ref="X360" authorId="0" shapeId="0" xr:uid="{38E3EA1E-6954-4BE6-82AC-B0399038B82C}">
      <text>
        <r>
          <rPr>
            <sz val="10"/>
            <color indexed="81"/>
            <rFont val="Lucida Console"/>
            <family val="3"/>
          </rPr>
          <t>_x000D_
MOBILIARIO E COFRE</t>
        </r>
      </text>
    </comment>
    <comment ref="Y360" authorId="0" shapeId="0" xr:uid="{AB6066EC-B8C6-4BA0-950D-23DC674DF534}">
      <text>
        <r>
          <rPr>
            <sz val="10"/>
            <color indexed="81"/>
            <rFont val="Lucida Console"/>
            <family val="3"/>
          </rPr>
          <t>_x000D_
ACESSORIOS</t>
        </r>
      </text>
    </comment>
    <comment ref="AW360" authorId="0" shapeId="0" xr:uid="{3D689BAA-A93C-429E-A67D-72031EA2B445}">
      <text>
        <r>
          <rPr>
            <sz val="10"/>
            <color indexed="81"/>
            <rFont val="Lucida Console"/>
            <family val="3"/>
          </rPr>
          <t>Tempo de Estoque (Meses)_x000D_
_x000D_
1.080,0</t>
        </r>
      </text>
    </comment>
    <comment ref="A361" authorId="0" shapeId="0" xr:uid="{217EAB52-FB0A-4136-9029-E9BB2E787715}">
      <text>
        <r>
          <rPr>
            <sz val="10"/>
            <color indexed="81"/>
            <rFont val="Lucida Console"/>
            <family val="3"/>
          </rPr>
          <t>_x000D_
64647</t>
        </r>
      </text>
    </comment>
    <comment ref="B361" authorId="0" shapeId="0" xr:uid="{005BC9E0-20D9-4D26-80DF-AE9FDB135CCD}">
      <text>
        <r>
          <rPr>
            <sz val="10"/>
            <color indexed="81"/>
            <rFont val="Lucida Console"/>
            <family val="3"/>
          </rPr>
          <t>DESCRIÇÃO DETALHADA_x000D_
TE DE REDUCAO EM PVC RIGIDO - SOLDAVEL - 150 X 100 MM - 6"X 4" - PARA ESGOTO</t>
        </r>
      </text>
    </comment>
    <comment ref="G361" authorId="0" shapeId="0" xr:uid="{F8AAC76B-C551-44C0-B541-39644274FD9A}">
      <text>
        <r>
          <rPr>
            <sz val="10"/>
            <color indexed="81"/>
            <rFont val="Lucida Console"/>
            <family val="3"/>
          </rPr>
          <t>_x000D_
Últ estimativa : 30_x000D_
Enviada em     : 24.11.2020_x000D_
Ata - Venc     : 87/20 - 31.03.2021</t>
        </r>
      </text>
    </comment>
    <comment ref="O361" authorId="0" shapeId="0" xr:uid="{1725A124-8DB7-4DAD-97A4-81D550256A31}">
      <text>
        <r>
          <rPr>
            <sz val="10"/>
            <color indexed="81"/>
            <rFont val="Lucida Console"/>
            <family val="3"/>
          </rPr>
          <t>_x000D_
Pertencia a ATA nº 87/20_x000D_
Estimativa de Renovação enviada em 24.11.2020 - Qtd 30_x000D_
PE  10/20 lote 39_x000D_
30.04.20 = Processo conferido, finalizado.</t>
        </r>
      </text>
    </comment>
    <comment ref="W361" authorId="0" shapeId="0" xr:uid="{C1E2D4E4-14EF-4D41-9A1C-DD22C83D677E}">
      <text>
        <r>
          <rPr>
            <sz val="10"/>
            <color indexed="81"/>
            <rFont val="Lucida Console"/>
            <family val="3"/>
          </rPr>
          <t>_x000D_
DM-Hidráulica</t>
        </r>
      </text>
    </comment>
    <comment ref="X361" authorId="0" shapeId="0" xr:uid="{8ADC9B67-75D7-4784-89FF-47F8B7218752}">
      <text>
        <r>
          <rPr>
            <sz val="10"/>
            <color indexed="81"/>
            <rFont val="Lucida Console"/>
            <family val="3"/>
          </rPr>
          <t>_x000D_
MATERIAL HIDRAULICO, CANOS, TUBOS, MANGUEIRAS, CONEXOES E ACESS.</t>
        </r>
      </text>
    </comment>
    <comment ref="Y361" authorId="0" shapeId="0" xr:uid="{98BD7F89-3818-47F5-977C-92BB627D3F86}">
      <text>
        <r>
          <rPr>
            <sz val="10"/>
            <color indexed="81"/>
            <rFont val="Lucida Console"/>
            <family val="3"/>
          </rPr>
          <t>_x000D_
ADAP. LUVAS.TES CURVAS COTOVELOS PLUGS FLANGES.....</t>
        </r>
      </text>
    </comment>
    <comment ref="AW361" authorId="0" shapeId="0" xr:uid="{D9D1C8D9-B8FA-4C35-98EE-B511BE718232}">
      <text>
        <r>
          <rPr>
            <sz val="10"/>
            <color indexed="81"/>
            <rFont val="Lucida Console"/>
            <family val="3"/>
          </rPr>
          <t>Tempo de Estoque (Meses)_x000D_
_x000D_
18,0</t>
        </r>
      </text>
    </comment>
    <comment ref="A362" authorId="0" shapeId="0" xr:uid="{5FF1ED58-D5F9-46B3-AF46-6A24F1F20296}">
      <text>
        <r>
          <rPr>
            <sz val="10"/>
            <color indexed="81"/>
            <rFont val="Lucida Console"/>
            <family val="3"/>
          </rPr>
          <t>_x000D_
64648</t>
        </r>
      </text>
    </comment>
    <comment ref="B362" authorId="0" shapeId="0" xr:uid="{0ACE118A-F4B3-470A-A06C-1848269978BF}">
      <text>
        <r>
          <rPr>
            <sz val="10"/>
            <color indexed="81"/>
            <rFont val="Lucida Console"/>
            <family val="3"/>
          </rPr>
          <t>DESCRIÇÃO DETALHADA_x000D_
TE EM PVC RIGIDO - SOLDAVEL - 90 GRAUS - 150 MM - 6" - PARAESGOTO</t>
        </r>
      </text>
    </comment>
    <comment ref="W362" authorId="0" shapeId="0" xr:uid="{B5A81EE8-B606-41F7-B5D4-9D0D31722EC6}">
      <text>
        <r>
          <rPr>
            <sz val="10"/>
            <color indexed="81"/>
            <rFont val="Lucida Console"/>
            <family val="3"/>
          </rPr>
          <t>_x000D_
DM-Hidráulica</t>
        </r>
      </text>
    </comment>
    <comment ref="X362" authorId="0" shapeId="0" xr:uid="{1078906A-60D2-47BC-9599-014D9ABE894D}">
      <text>
        <r>
          <rPr>
            <sz val="10"/>
            <color indexed="81"/>
            <rFont val="Lucida Console"/>
            <family val="3"/>
          </rPr>
          <t>_x000D_
MATERIAL HIDRAULICO, CANOS, TUBOS, MANGUEIRAS, CONEXOES E ACESS.</t>
        </r>
      </text>
    </comment>
    <comment ref="Y362" authorId="0" shapeId="0" xr:uid="{658A35FD-D4AE-48E2-B504-D265476B40C3}">
      <text>
        <r>
          <rPr>
            <sz val="10"/>
            <color indexed="81"/>
            <rFont val="Lucida Console"/>
            <family val="3"/>
          </rPr>
          <t>_x000D_
ADAP. LUVAS.TES CURVAS COTOVELOS PLUGS FLANGES.....</t>
        </r>
      </text>
    </comment>
    <comment ref="AW362" authorId="0" shapeId="0" xr:uid="{72A76F42-7B7D-456A-A57E-5BC3F4340EEB}">
      <text>
        <r>
          <rPr>
            <sz val="10"/>
            <color indexed="81"/>
            <rFont val="Lucida Console"/>
            <family val="3"/>
          </rPr>
          <t>Tempo de Estoque (Meses)_x000D_
_x000D_
24,0</t>
        </r>
      </text>
    </comment>
    <comment ref="A363" authorId="0" shapeId="0" xr:uid="{4C4D4954-7548-4EEC-BFC8-2B17C04B5382}">
      <text>
        <r>
          <rPr>
            <sz val="10"/>
            <color indexed="81"/>
            <rFont val="Lucida Console"/>
            <family val="3"/>
          </rPr>
          <t>_x000D_
64817</t>
        </r>
      </text>
    </comment>
    <comment ref="B363" authorId="0" shapeId="0" xr:uid="{07022A00-5FA0-4008-87C2-5BD2986BB931}">
      <text>
        <r>
          <rPr>
            <sz val="10"/>
            <color indexed="81"/>
            <rFont val="Lucida Console"/>
            <family val="3"/>
          </rPr>
          <t>DESCRIÇÃO DETALHADA_x000D_
FERRO REDONDO 3/8" MECANICO, BARRA C/ 06 METROS</t>
        </r>
      </text>
    </comment>
    <comment ref="G363" authorId="0" shapeId="0" xr:uid="{00C05607-194B-49C6-883D-719B7B9FA279}">
      <text>
        <r>
          <rPr>
            <sz val="10"/>
            <color indexed="81"/>
            <rFont val="Lucida Console"/>
            <family val="3"/>
          </rPr>
          <t>_x000D_
Últ estimativa : 200_x000D_
Enviada em     : 20.05.2020_x000D_
Ata - Venc     : 233/19 - 21.09.2020</t>
        </r>
      </text>
    </comment>
    <comment ref="O363" authorId="0" shapeId="0" xr:uid="{9D155E66-D75B-4278-8712-F09131E556C3}">
      <text>
        <r>
          <rPr>
            <sz val="10"/>
            <color indexed="81"/>
            <rFont val="Lucida Console"/>
            <family val="3"/>
          </rPr>
          <t>_x000D_
Pertencia a ATA nº 233/19_x000D_
Estimativa de Renovação enviada em 20.05.2020 - Qtd 200_x000D_
PP 125/19 lote _x000D_
24.09.19 = Finalizar - contrato assinado</t>
        </r>
      </text>
    </comment>
    <comment ref="W363" authorId="0" shapeId="0" xr:uid="{12D4BE14-22B2-4E71-BA56-6021B23DC55A}">
      <text>
        <r>
          <rPr>
            <sz val="10"/>
            <color indexed="81"/>
            <rFont val="Lucida Console"/>
            <family val="3"/>
          </rPr>
          <t>_x000D_
DM-Construção</t>
        </r>
      </text>
    </comment>
    <comment ref="X363" authorId="0" shapeId="0" xr:uid="{6DE1145C-A547-4378-B083-7932A9B82BCD}">
      <text>
        <r>
          <rPr>
            <sz val="10"/>
            <color indexed="81"/>
            <rFont val="Lucida Console"/>
            <family val="3"/>
          </rPr>
          <t>_x000D_
METAIS,LAMINAD.,PERFILADOS E ARTEFATOS METALICOS</t>
        </r>
      </text>
    </comment>
    <comment ref="Y363" authorId="0" shapeId="0" xr:uid="{5BE3413A-FE21-4D39-ACD6-9E70CE1C45FD}">
      <text>
        <r>
          <rPr>
            <sz val="10"/>
            <color indexed="81"/>
            <rFont val="Lucida Console"/>
            <family val="3"/>
          </rPr>
          <t>_x000D_
FERROS E ACOS AVULSOS</t>
        </r>
      </text>
    </comment>
    <comment ref="AW363" authorId="0" shapeId="0" xr:uid="{53A679F8-C585-4583-AF60-150D841517B1}">
      <text>
        <r>
          <rPr>
            <sz val="10"/>
            <color indexed="81"/>
            <rFont val="Lucida Console"/>
            <family val="3"/>
          </rPr>
          <t>Tempo de Estoque (Meses)_x000D_
_x000D_
86,0</t>
        </r>
      </text>
    </comment>
    <comment ref="A364" authorId="0" shapeId="0" xr:uid="{30AF5471-2920-4B21-AACB-CFF9DC4F0D67}">
      <text>
        <r>
          <rPr>
            <sz val="10"/>
            <color indexed="81"/>
            <rFont val="Lucida Console"/>
            <family val="3"/>
          </rPr>
          <t>_x000D_
64821</t>
        </r>
      </text>
    </comment>
    <comment ref="B364" authorId="0" shapeId="0" xr:uid="{7702A9B8-CA98-4BDD-B6E3-5D0757D94558}">
      <text>
        <r>
          <rPr>
            <sz val="10"/>
            <color indexed="81"/>
            <rFont val="Lucida Console"/>
            <family val="3"/>
          </rPr>
          <t>DESCRIÇÃO DETALHADA_x000D_
TINTA P/ PISO - AMARELO - LATA COM 18 LITROS</t>
        </r>
      </text>
    </comment>
    <comment ref="G364" authorId="0" shapeId="0" xr:uid="{16985E06-28DE-474A-AB75-27405AEE4F1C}">
      <text>
        <r>
          <rPr>
            <sz val="10"/>
            <color indexed="81"/>
            <rFont val="Lucida Console"/>
            <family val="3"/>
          </rPr>
          <t>_x000D_
Últ estimativa : 0_x000D_
Enviada em     : 12.05.2020_x000D_
Ata - Venc     : 192/19 - 07.08.2020</t>
        </r>
      </text>
    </comment>
    <comment ref="O364" authorId="0" shapeId="0" xr:uid="{2138ADA3-39F6-41F6-8131-3C7B4276BA99}">
      <text>
        <r>
          <rPr>
            <sz val="10"/>
            <color indexed="81"/>
            <rFont val="Lucida Console"/>
            <family val="3"/>
          </rPr>
          <t>_x000D_
Pertencia a ATA nº 192/19_x000D_
Estimativa de Renovação enviada em 12.05.2020 - Qtd _x000D_
PP 103/19 lote _x000D_
16.08.19 = Finalizar - contrato assinado</t>
        </r>
      </text>
    </comment>
    <comment ref="W364" authorId="0" shapeId="0" xr:uid="{95446D12-A7AC-4241-A0C7-F6FEEB111404}">
      <text>
        <r>
          <rPr>
            <sz val="10"/>
            <color indexed="81"/>
            <rFont val="Lucida Console"/>
            <family val="3"/>
          </rPr>
          <t>_x000D_
DM-Pintura</t>
        </r>
      </text>
    </comment>
    <comment ref="X364" authorId="0" shapeId="0" xr:uid="{088B7D2F-1FA9-4DE1-B2AA-25647BA429BA}">
      <text>
        <r>
          <rPr>
            <sz val="10"/>
            <color indexed="81"/>
            <rFont val="Lucida Console"/>
            <family val="3"/>
          </rPr>
          <t>_x000D_
EQUIP. E MATERIAIS P/PINTURAS E IMPERMEABILIZACAO</t>
        </r>
      </text>
    </comment>
    <comment ref="Y364" authorId="0" shapeId="0" xr:uid="{0FA2E9A9-FCFD-41A8-A8D8-3D2E4906AD87}">
      <text>
        <r>
          <rPr>
            <sz val="10"/>
            <color indexed="81"/>
            <rFont val="Lucida Console"/>
            <family val="3"/>
          </rPr>
          <t>_x000D_
TINTAS DIVERSAS</t>
        </r>
      </text>
    </comment>
    <comment ref="AW364" authorId="0" shapeId="0" xr:uid="{62E6DAC5-864B-4FDB-9584-2B2BA9FB7476}">
      <text>
        <r>
          <rPr>
            <sz val="10"/>
            <color indexed="81"/>
            <rFont val="Lucida Console"/>
            <family val="3"/>
          </rPr>
          <t>Tempo de Estoque (Meses)_x000D_
_x000D_
18,0</t>
        </r>
      </text>
    </comment>
    <comment ref="A365" authorId="0" shapeId="0" xr:uid="{97B8E829-C5AC-49D8-9147-660A513A62AF}">
      <text>
        <r>
          <rPr>
            <sz val="10"/>
            <color indexed="81"/>
            <rFont val="Lucida Console"/>
            <family val="3"/>
          </rPr>
          <t>_x000D_
64860</t>
        </r>
      </text>
    </comment>
    <comment ref="B365" authorId="0" shapeId="0" xr:uid="{C2503D7B-D31F-4E65-B71D-DB4D9272BBE9}">
      <text>
        <r>
          <rPr>
            <sz val="10"/>
            <color indexed="81"/>
            <rFont val="Lucida Console"/>
            <family val="3"/>
          </rPr>
          <t>DESCRIÇÃO DETALHADA_x000D_
FERRO CHATO 1 1/2" X 1/8" BARRA C/ 06 METROS</t>
        </r>
      </text>
    </comment>
    <comment ref="G365" authorId="0" shapeId="0" xr:uid="{B39668F9-BE29-4720-B094-58B21187BEE4}">
      <text>
        <r>
          <rPr>
            <sz val="10"/>
            <color indexed="81"/>
            <rFont val="Lucida Console"/>
            <family val="3"/>
          </rPr>
          <t>_x000D_
Últ estimativa : 500_x000D_
Enviada em     : 19.05.2021_x000D_
Ata - Venc     : 233/19 - 21.09.2020</t>
        </r>
      </text>
    </comment>
    <comment ref="O365" authorId="0" shapeId="0" xr:uid="{85B6DF48-79AF-4585-8D67-DCD84038995D}">
      <text>
        <r>
          <rPr>
            <sz val="10"/>
            <color indexed="81"/>
            <rFont val="Lucida Console"/>
            <family val="3"/>
          </rPr>
          <t>_x000D_
Pertencia a ATA nº 233/19_x000D_
Estimativa de Renovação enviada em 19.05.2021 - Qtd 500_x000D_
PP 125/19 lote _x000D_
24.09.19 = Finalizar - contrato assinado</t>
        </r>
      </text>
    </comment>
    <comment ref="W365" authorId="0" shapeId="0" xr:uid="{A6979501-BE0D-42A0-A6D6-D3D11095D53D}">
      <text>
        <r>
          <rPr>
            <sz val="10"/>
            <color indexed="81"/>
            <rFont val="Lucida Console"/>
            <family val="3"/>
          </rPr>
          <t>_x000D_
DM-Construção</t>
        </r>
      </text>
    </comment>
    <comment ref="X365" authorId="0" shapeId="0" xr:uid="{A7DDACF7-7CE7-4150-B407-21BE232D3AAD}">
      <text>
        <r>
          <rPr>
            <sz val="10"/>
            <color indexed="81"/>
            <rFont val="Lucida Console"/>
            <family val="3"/>
          </rPr>
          <t>_x000D_
METAIS,LAMINAD.,PERFILADOS E ARTEFATOS METALICOS</t>
        </r>
      </text>
    </comment>
    <comment ref="Y365" authorId="0" shapeId="0" xr:uid="{10627FDA-66FC-41E6-A6B8-09F31C8A3B9F}">
      <text>
        <r>
          <rPr>
            <sz val="10"/>
            <color indexed="81"/>
            <rFont val="Lucida Console"/>
            <family val="3"/>
          </rPr>
          <t>_x000D_
FERROS E ACOS AVULSOS</t>
        </r>
      </text>
    </comment>
    <comment ref="AW365" authorId="0" shapeId="0" xr:uid="{8F5C1968-1B99-40D4-80AC-5F12BE6B2C2B}">
      <text>
        <r>
          <rPr>
            <sz val="10"/>
            <color indexed="81"/>
            <rFont val="Lucida Console"/>
            <family val="3"/>
          </rPr>
          <t>Tempo de Estoque (Meses)_x000D_
_x000D_
106,0</t>
        </r>
      </text>
    </comment>
    <comment ref="A366" authorId="0" shapeId="0" xr:uid="{C2C055C0-4E62-47CA-938B-144631F7CA96}">
      <text>
        <r>
          <rPr>
            <sz val="10"/>
            <color indexed="81"/>
            <rFont val="Lucida Console"/>
            <family val="3"/>
          </rPr>
          <t>_x000D_
64861</t>
        </r>
      </text>
    </comment>
    <comment ref="B366" authorId="0" shapeId="0" xr:uid="{D28FCB26-6873-47DC-8A38-3C400DADD30B}">
      <text>
        <r>
          <rPr>
            <sz val="10"/>
            <color indexed="81"/>
            <rFont val="Lucida Console"/>
            <family val="3"/>
          </rPr>
          <t>DESCRIÇÃO DETALHADA_x000D_
FERRO CHATO 3/4" X 1/8" BARRA C/ 06 METROS</t>
        </r>
      </text>
    </comment>
    <comment ref="G366" authorId="0" shapeId="0" xr:uid="{9B442416-64D3-422B-AA09-FE01101DFEA4}">
      <text>
        <r>
          <rPr>
            <sz val="10"/>
            <color indexed="81"/>
            <rFont val="Lucida Console"/>
            <family val="3"/>
          </rPr>
          <t>_x000D_
Últ estimativa : 500_x000D_
Enviada em     : 19.05.2021_x000D_
Ata - Venc     : 233/19 - 21.09.2020</t>
        </r>
      </text>
    </comment>
    <comment ref="O366" authorId="0" shapeId="0" xr:uid="{426D413C-0EA1-4F80-B591-3F067C08B62C}">
      <text>
        <r>
          <rPr>
            <sz val="10"/>
            <color indexed="81"/>
            <rFont val="Lucida Console"/>
            <family val="3"/>
          </rPr>
          <t>_x000D_
Pertencia a ATA nº 233/19_x000D_
Estimativa de Renovação enviada em 19.05.2021 - Qtd 500_x000D_
PP 125/19 lote _x000D_
24.09.19 = Finalizar - contrato assinado</t>
        </r>
      </text>
    </comment>
    <comment ref="W366" authorId="0" shapeId="0" xr:uid="{90FADFEF-8A94-4035-8BEC-A4FA4B2D6E66}">
      <text>
        <r>
          <rPr>
            <sz val="10"/>
            <color indexed="81"/>
            <rFont val="Lucida Console"/>
            <family val="3"/>
          </rPr>
          <t>_x000D_
DM-Construção</t>
        </r>
      </text>
    </comment>
    <comment ref="X366" authorId="0" shapeId="0" xr:uid="{F73C266B-2C9D-4356-999B-C2035C858965}">
      <text>
        <r>
          <rPr>
            <sz val="10"/>
            <color indexed="81"/>
            <rFont val="Lucida Console"/>
            <family val="3"/>
          </rPr>
          <t>_x000D_
METAIS,LAMINAD.,PERFILADOS E ARTEFATOS METALICOS</t>
        </r>
      </text>
    </comment>
    <comment ref="Y366" authorId="0" shapeId="0" xr:uid="{D54BE590-4BC0-49F1-926A-3D8C9B6946B5}">
      <text>
        <r>
          <rPr>
            <sz val="10"/>
            <color indexed="81"/>
            <rFont val="Lucida Console"/>
            <family val="3"/>
          </rPr>
          <t>_x000D_
FERROS E ACOS AVULSOS</t>
        </r>
      </text>
    </comment>
    <comment ref="AW366" authorId="0" shapeId="0" xr:uid="{701849CB-3D06-43D8-8D35-218C6DA4B239}">
      <text>
        <r>
          <rPr>
            <sz val="10"/>
            <color indexed="81"/>
            <rFont val="Lucida Console"/>
            <family val="3"/>
          </rPr>
          <t>Tempo de Estoque (Meses)_x000D_
_x000D_
1.790,0</t>
        </r>
      </text>
    </comment>
    <comment ref="A367" authorId="0" shapeId="0" xr:uid="{256A798E-F936-4075-BA59-0BC4383419D7}">
      <text>
        <r>
          <rPr>
            <sz val="10"/>
            <color indexed="81"/>
            <rFont val="Lucida Console"/>
            <family val="3"/>
          </rPr>
          <t>_x000D_
65173</t>
        </r>
      </text>
    </comment>
    <comment ref="B367" authorId="0" shapeId="0" xr:uid="{BA2C11C8-E567-4654-8BA6-AF2240BC369D}">
      <text>
        <r>
          <rPr>
            <sz val="10"/>
            <color indexed="81"/>
            <rFont val="Lucida Console"/>
            <family val="3"/>
          </rPr>
          <t>DESCRIÇÃO DETALHADA_x000D_
REPARO COMPLETO UNIVERSAL PARA DESCARGA -  CAIXA  ACOPLADA</t>
        </r>
      </text>
    </comment>
    <comment ref="G367" authorId="0" shapeId="0" xr:uid="{9EF5AB9E-D1AB-46C6-9FD5-622DFE32E8F5}">
      <text>
        <r>
          <rPr>
            <sz val="10"/>
            <color indexed="81"/>
            <rFont val="Lucida Console"/>
            <family val="3"/>
          </rPr>
          <t>_x000D_
Últ estimativa : 150_x000D_
Enviada em     : 17.12.2020_x000D_
Ata - Venc     : 161/21 - 06.07.2022</t>
        </r>
      </text>
    </comment>
    <comment ref="O367" authorId="0" shapeId="0" xr:uid="{6D41D7BE-0956-40DE-A506-34731208BAFE}">
      <text>
        <r>
          <rPr>
            <sz val="10"/>
            <color indexed="81"/>
            <rFont val="Lucida Console"/>
            <family val="3"/>
          </rPr>
          <t>_x000D_
Pertencia a ATA nº 161/21_x000D_
Estimativa de Renovação enviada em 17.12.2020 - Qtd 150_x000D_
PE  88/21 lote _x000D_
01.06.21 = Processo finalizado. Ata 161/21</t>
        </r>
      </text>
    </comment>
    <comment ref="W367" authorId="0" shapeId="0" xr:uid="{089E73B8-9C5F-430D-821C-0FA5D3744A12}">
      <text>
        <r>
          <rPr>
            <sz val="10"/>
            <color indexed="81"/>
            <rFont val="Lucida Console"/>
            <family val="3"/>
          </rPr>
          <t>_x000D_
DM-Hidráulica</t>
        </r>
      </text>
    </comment>
    <comment ref="X367" authorId="0" shapeId="0" xr:uid="{5BF5F527-E133-4AD1-86D8-A6B59E0A52D2}">
      <text>
        <r>
          <rPr>
            <sz val="10"/>
            <color indexed="81"/>
            <rFont val="Lucida Console"/>
            <family val="3"/>
          </rPr>
          <t>_x000D_
MATERIAL HIDRAULICO, CANOS, TUBOS, MANGUEIRAS, CONEXOES E ACESS.</t>
        </r>
      </text>
    </comment>
    <comment ref="Y367" authorId="0" shapeId="0" xr:uid="{FBF26775-C936-4265-B756-E61D69849514}">
      <text>
        <r>
          <rPr>
            <sz val="10"/>
            <color indexed="81"/>
            <rFont val="Lucida Console"/>
            <family val="3"/>
          </rPr>
          <t>_x000D_
REGISTROS VALVULAS E BOIAS</t>
        </r>
      </text>
    </comment>
    <comment ref="AW367" authorId="0" shapeId="0" xr:uid="{98EBD0FD-2F2B-4B90-A16D-C192CAF5F2A2}">
      <text>
        <r>
          <rPr>
            <sz val="10"/>
            <color indexed="81"/>
            <rFont val="Lucida Console"/>
            <family val="3"/>
          </rPr>
          <t>Tempo de Estoque (Meses)_x000D_
_x000D_
50,0</t>
        </r>
      </text>
    </comment>
    <comment ref="A368" authorId="0" shapeId="0" xr:uid="{D480FA54-EF80-4371-A1DB-1328935C79EA}">
      <text>
        <r>
          <rPr>
            <sz val="10"/>
            <color indexed="81"/>
            <rFont val="Lucida Console"/>
            <family val="3"/>
          </rPr>
          <t>_x000D_
65609</t>
        </r>
      </text>
    </comment>
    <comment ref="B368" authorId="0" shapeId="0" xr:uid="{FAE71FB5-9FFA-403D-A4D9-7A8F60851012}">
      <text>
        <r>
          <rPr>
            <sz val="10"/>
            <color indexed="81"/>
            <rFont val="Lucida Console"/>
            <family val="3"/>
          </rPr>
          <t>DESCRIÇÃO DETALHADA_x000D_
CUMEEIRA ARTICULADA PARA TELHA KALHETAO 90 - INFERIOR</t>
        </r>
      </text>
    </comment>
    <comment ref="W368" authorId="0" shapeId="0" xr:uid="{0A6CB42C-8D6F-40C0-9BC6-E71A119A0937}">
      <text>
        <r>
          <rPr>
            <sz val="10"/>
            <color indexed="81"/>
            <rFont val="Lucida Console"/>
            <family val="3"/>
          </rPr>
          <t>_x000D_
DM-Construção</t>
        </r>
      </text>
    </comment>
    <comment ref="X368" authorId="0" shapeId="0" xr:uid="{9EA08490-F0D6-40B9-8CF6-27106C6D5871}">
      <text>
        <r>
          <rPr>
            <sz val="10"/>
            <color indexed="81"/>
            <rFont val="Lucida Console"/>
            <family val="3"/>
          </rPr>
          <t>_x000D_
MAT.E EQUIP. P/ CONSTR.CIVIL E CONSERV. DE VIAS PUBL.</t>
        </r>
      </text>
    </comment>
    <comment ref="Y368" authorId="0" shapeId="0" xr:uid="{F13FCC0D-AFAC-46CF-BE83-6AB514A756C4}">
      <text>
        <r>
          <rPr>
            <sz val="10"/>
            <color indexed="81"/>
            <rFont val="Lucida Console"/>
            <family val="3"/>
          </rPr>
          <t>_x000D_
TELHAS. CUMEEIRAS E ELEM. DE TELH. E CHAP. DE CIM. AMIANT</t>
        </r>
      </text>
    </comment>
    <comment ref="AW368" authorId="0" shapeId="0" xr:uid="{5AE307B2-730F-47A6-A978-32A3CD3021EB}">
      <text>
        <r>
          <rPr>
            <sz val="10"/>
            <color indexed="81"/>
            <rFont val="Lucida Console"/>
            <family val="3"/>
          </rPr>
          <t>Tempo de Estoque (Meses)_x000D_
_x000D_
3,0</t>
        </r>
      </text>
    </comment>
    <comment ref="A369" authorId="0" shapeId="0" xr:uid="{F156A0DF-C1E3-4956-8A60-CB4757538F17}">
      <text>
        <r>
          <rPr>
            <sz val="10"/>
            <color indexed="81"/>
            <rFont val="Lucida Console"/>
            <family val="3"/>
          </rPr>
          <t>_x000D_
65610</t>
        </r>
      </text>
    </comment>
    <comment ref="B369" authorId="0" shapeId="0" xr:uid="{B690A01B-C23D-467F-B5BC-86281899DDB0}">
      <text>
        <r>
          <rPr>
            <sz val="10"/>
            <color indexed="81"/>
            <rFont val="Lucida Console"/>
            <family val="3"/>
          </rPr>
          <t>DESCRIÇÃO DETALHADA_x000D_
CUMEEIRA ARTICULADA PARA TELHA CALHETAO 90 - SUPERIOR</t>
        </r>
      </text>
    </comment>
    <comment ref="W369" authorId="0" shapeId="0" xr:uid="{DD69441B-632E-45E8-95F8-3933A0E72ACA}">
      <text>
        <r>
          <rPr>
            <sz val="10"/>
            <color indexed="81"/>
            <rFont val="Lucida Console"/>
            <family val="3"/>
          </rPr>
          <t>_x000D_
DM-Construção</t>
        </r>
      </text>
    </comment>
    <comment ref="X369" authorId="0" shapeId="0" xr:uid="{2ED2620C-C3DC-47BF-9F2F-948C99F9EED6}">
      <text>
        <r>
          <rPr>
            <sz val="10"/>
            <color indexed="81"/>
            <rFont val="Lucida Console"/>
            <family val="3"/>
          </rPr>
          <t>_x000D_
MAT.E EQUIP. P/ CONSTR.CIVIL E CONSERV. DE VIAS PUBL.</t>
        </r>
      </text>
    </comment>
    <comment ref="Y369" authorId="0" shapeId="0" xr:uid="{95C97EC9-CA95-45A9-9E23-C047B98CD58F}">
      <text>
        <r>
          <rPr>
            <sz val="10"/>
            <color indexed="81"/>
            <rFont val="Lucida Console"/>
            <family val="3"/>
          </rPr>
          <t>_x000D_
TELHAS. CUMEEIRAS E ELEM. DE TELH. E CHAP. DE CIM. AMIANT</t>
        </r>
      </text>
    </comment>
    <comment ref="AW369" authorId="0" shapeId="0" xr:uid="{22C2352B-B2AF-46AB-BA8A-3BAA71A778EE}">
      <text>
        <r>
          <rPr>
            <sz val="10"/>
            <color indexed="81"/>
            <rFont val="Lucida Console"/>
            <family val="3"/>
          </rPr>
          <t>Tempo de Estoque (Meses)_x000D_
_x000D_
15,0</t>
        </r>
      </text>
    </comment>
    <comment ref="A370" authorId="0" shapeId="0" xr:uid="{78054701-A2A1-4FDE-8DE0-CAB8CDFD1531}">
      <text>
        <r>
          <rPr>
            <sz val="10"/>
            <color indexed="81"/>
            <rFont val="Lucida Console"/>
            <family val="3"/>
          </rPr>
          <t>_x000D_
66168</t>
        </r>
      </text>
    </comment>
    <comment ref="B370" authorId="0" shapeId="0" xr:uid="{7A95EDC1-B7F6-45D1-81DA-CDC568FFE123}">
      <text>
        <r>
          <rPr>
            <sz val="10"/>
            <color indexed="81"/>
            <rFont val="Lucida Console"/>
            <family val="3"/>
          </rPr>
          <t>DESCRIÇÃO DETALHADA_x000D_
TUBO QUADRADO DE METALON 20MM X 20MM X 1,5MM - BARRA COM 06 METROS</t>
        </r>
      </text>
    </comment>
    <comment ref="G370" authorId="0" shapeId="0" xr:uid="{B739D869-E544-43FC-8EAF-9A8C76CC64A1}">
      <text>
        <r>
          <rPr>
            <sz val="10"/>
            <color indexed="81"/>
            <rFont val="Lucida Console"/>
            <family val="3"/>
          </rPr>
          <t>_x000D_
Últ estimativa : 500_x000D_
Enviada em     : 19.05.2021_x000D_
Ata - Venc     : 104/20 - 03.05.2021</t>
        </r>
      </text>
    </comment>
    <comment ref="O370" authorId="0" shapeId="0" xr:uid="{9CF5112A-81DC-4CBF-A373-4DE6F030B2D1}">
      <text>
        <r>
          <rPr>
            <sz val="10"/>
            <color indexed="81"/>
            <rFont val="Lucida Console"/>
            <family val="3"/>
          </rPr>
          <t>_x000D_
Pertencia a ATA nº 104/20_x000D_
Estimativa de Renovação enviada em 19.05.2021 - Qtd 500_x000D_
PE  17/20 lote _x000D_
19.05.20 = Finalizar, contrato assinado.</t>
        </r>
      </text>
    </comment>
    <comment ref="W370" authorId="0" shapeId="0" xr:uid="{4EE2E3F3-144D-4122-9816-4133B6BACA23}">
      <text>
        <r>
          <rPr>
            <sz val="10"/>
            <color indexed="81"/>
            <rFont val="Lucida Console"/>
            <family val="3"/>
          </rPr>
          <t>_x000D_
DM-Serralheria</t>
        </r>
      </text>
    </comment>
    <comment ref="X370" authorId="0" shapeId="0" xr:uid="{8C910440-3984-429E-92E0-0A337741BFE9}">
      <text>
        <r>
          <rPr>
            <sz val="10"/>
            <color indexed="81"/>
            <rFont val="Lucida Console"/>
            <family val="3"/>
          </rPr>
          <t>_x000D_
METAIS,LAMINAD.,PERFILADOS E ARTEFATOS METALICOS</t>
        </r>
      </text>
    </comment>
    <comment ref="Y370" authorId="0" shapeId="0" xr:uid="{B552F61B-B275-4CA0-901A-4814CE17DD2E}">
      <text>
        <r>
          <rPr>
            <sz val="10"/>
            <color indexed="81"/>
            <rFont val="Lucida Console"/>
            <family val="3"/>
          </rPr>
          <t>_x000D_
TUBOS MECANICOS</t>
        </r>
      </text>
    </comment>
    <comment ref="AW370" authorId="0" shapeId="0" xr:uid="{D699680B-9370-4258-BBBC-B2B9D6318048}">
      <text>
        <r>
          <rPr>
            <sz val="10"/>
            <color indexed="81"/>
            <rFont val="Lucida Console"/>
            <family val="3"/>
          </rPr>
          <t>Tempo de Estoque (Meses)_x000D_
_x000D_
139,0</t>
        </r>
      </text>
    </comment>
    <comment ref="A371" authorId="0" shapeId="0" xr:uid="{EC8EF5D2-A3DC-4A61-A1BA-FE227B3B33BD}">
      <text>
        <r>
          <rPr>
            <sz val="10"/>
            <color indexed="81"/>
            <rFont val="Lucida Console"/>
            <family val="3"/>
          </rPr>
          <t>_x000D_
67375</t>
        </r>
      </text>
    </comment>
    <comment ref="B371" authorId="0" shapeId="0" xr:uid="{BC7EF2EC-2642-420F-A791-A471CBB1F5E7}">
      <text>
        <r>
          <rPr>
            <sz val="10"/>
            <color indexed="81"/>
            <rFont val="Lucida Console"/>
            <family val="3"/>
          </rPr>
          <t>DESCRIÇÃO DETALHADA_x000D_
CUMEEIRA DE FIBRA SINTETICA 30 GRAUS PARA TELHA ONDULADA ESP. 06 MM</t>
        </r>
      </text>
    </comment>
    <comment ref="G371" authorId="0" shapeId="0" xr:uid="{2B3E6DD8-6BB7-4B12-9B33-E55E57E1C161}">
      <text>
        <r>
          <rPr>
            <sz val="10"/>
            <color indexed="81"/>
            <rFont val="Lucida Console"/>
            <family val="3"/>
          </rPr>
          <t>_x000D_
Últ estimativa : 100_x000D_
Enviada em     : 22.04.2021_x000D_
Ata - Venc     : 174/20 - 16.08.2021</t>
        </r>
      </text>
    </comment>
    <comment ref="O371" authorId="0" shapeId="0" xr:uid="{663E44C2-DCF4-4D52-892C-8335214F64E4}">
      <text>
        <r>
          <rPr>
            <sz val="10"/>
            <color indexed="81"/>
            <rFont val="Lucida Console"/>
            <family val="3"/>
          </rPr>
          <t xml:space="preserve">_x000D_
Pertencia a ATA nº 174/20_x000D_
Estimativa de Renovação enviada em 22.04.2021 - Qtd 100_x000D_
PE 120/21 lote _x000D_
 = </t>
        </r>
      </text>
    </comment>
    <comment ref="W371" authorId="0" shapeId="0" xr:uid="{F1701084-4397-473D-9C72-3F05178FDA19}">
      <text>
        <r>
          <rPr>
            <sz val="10"/>
            <color indexed="81"/>
            <rFont val="Lucida Console"/>
            <family val="3"/>
          </rPr>
          <t>_x000D_
DM-Construção</t>
        </r>
      </text>
    </comment>
    <comment ref="X371" authorId="0" shapeId="0" xr:uid="{FAEFB98F-5767-4459-B068-9BF4D6F9D8A7}">
      <text>
        <r>
          <rPr>
            <sz val="10"/>
            <color indexed="81"/>
            <rFont val="Lucida Console"/>
            <family val="3"/>
          </rPr>
          <t>_x000D_
MAT.E EQUIP. P/ CONSTR.CIVIL E CONSERV. DE VIAS PUBL.</t>
        </r>
      </text>
    </comment>
    <comment ref="Y371" authorId="0" shapeId="0" xr:uid="{ADF38122-7AC6-4CDB-81CC-A98988B41150}">
      <text>
        <r>
          <rPr>
            <sz val="10"/>
            <color indexed="81"/>
            <rFont val="Lucida Console"/>
            <family val="3"/>
          </rPr>
          <t>_x000D_
TELHAS. CUMEEIRAS E ELEM. DE TELH. E CHAP. DE CIM. AMIANT</t>
        </r>
      </text>
    </comment>
    <comment ref="AW371" authorId="0" shapeId="0" xr:uid="{6F1CEF19-0258-416E-89C6-8EA089CBC45F}">
      <text>
        <r>
          <rPr>
            <sz val="10"/>
            <color indexed="81"/>
            <rFont val="Lucida Console"/>
            <family val="3"/>
          </rPr>
          <t>Tempo de Estoque (Meses)_x000D_
_x000D_
103,0</t>
        </r>
      </text>
    </comment>
    <comment ref="A372" authorId="0" shapeId="0" xr:uid="{FABA9494-1F19-4877-854C-27EFA4F384F1}">
      <text>
        <r>
          <rPr>
            <sz val="10"/>
            <color indexed="81"/>
            <rFont val="Lucida Console"/>
            <family val="3"/>
          </rPr>
          <t>_x000D_
67376</t>
        </r>
      </text>
    </comment>
    <comment ref="B372" authorId="0" shapeId="0" xr:uid="{762AFDA0-847F-4C7F-B81C-2AA9219396F8}">
      <text>
        <r>
          <rPr>
            <sz val="10"/>
            <color indexed="81"/>
            <rFont val="Lucida Console"/>
            <family val="3"/>
          </rPr>
          <t>DESCRIÇÃO DETALHADA_x000D_
CUMEEIRA DE FIBRA SINTETICA 10 GRAUS PARA TELHA ONDULADA ESP. 06 MM</t>
        </r>
      </text>
    </comment>
    <comment ref="G372" authorId="0" shapeId="0" xr:uid="{488C842B-1E54-4E42-BE5B-F36CED3809D1}">
      <text>
        <r>
          <rPr>
            <sz val="10"/>
            <color indexed="81"/>
            <rFont val="Lucida Console"/>
            <family val="3"/>
          </rPr>
          <t>_x000D_
Últ estimativa : 0_x000D_
Enviada em     : 22.04.2021_x000D_
Ata - Venc     : 174/20 - 16.08.2021</t>
        </r>
      </text>
    </comment>
    <comment ref="O372" authorId="0" shapeId="0" xr:uid="{E7280C1C-7A62-4303-A5AE-59CB033421E3}">
      <text>
        <r>
          <rPr>
            <sz val="10"/>
            <color indexed="81"/>
            <rFont val="Lucida Console"/>
            <family val="3"/>
          </rPr>
          <t>_x000D_
Pertencia a ATA nº 174/20_x000D_
Estimativa de Renovação enviada em 22.04.2021 - Qtd _x000D_
PE  99/20 lote 8_x000D_
03.08.20 = Finalizado</t>
        </r>
      </text>
    </comment>
    <comment ref="W372" authorId="0" shapeId="0" xr:uid="{696331BC-F696-4043-9FAC-6D6E6118F893}">
      <text>
        <r>
          <rPr>
            <sz val="10"/>
            <color indexed="81"/>
            <rFont val="Lucida Console"/>
            <family val="3"/>
          </rPr>
          <t>_x000D_
DM-Construção</t>
        </r>
      </text>
    </comment>
    <comment ref="X372" authorId="0" shapeId="0" xr:uid="{5A9BBCFB-9145-45DE-9E9E-38A1CA3985B0}">
      <text>
        <r>
          <rPr>
            <sz val="10"/>
            <color indexed="81"/>
            <rFont val="Lucida Console"/>
            <family val="3"/>
          </rPr>
          <t>_x000D_
MAT.E EQUIP. P/ CONSTR.CIVIL E CONSERV. DE VIAS PUBL.</t>
        </r>
      </text>
    </comment>
    <comment ref="Y372" authorId="0" shapeId="0" xr:uid="{1CDAECD5-6E6A-46D3-932C-C552E90D9C00}">
      <text>
        <r>
          <rPr>
            <sz val="10"/>
            <color indexed="81"/>
            <rFont val="Lucida Console"/>
            <family val="3"/>
          </rPr>
          <t>_x000D_
TELHAS. CUMEEIRAS E ELEM. DE TELH. E CHAP. DE CIM. AMIANT</t>
        </r>
      </text>
    </comment>
    <comment ref="AW372" authorId="0" shapeId="0" xr:uid="{84CA50BB-1EA9-4A61-9501-EA6AB0D778E0}">
      <text>
        <r>
          <rPr>
            <sz val="10"/>
            <color indexed="81"/>
            <rFont val="Lucida Console"/>
            <family val="3"/>
          </rPr>
          <t>Tempo de Estoque (Meses)_x000D_
_x000D_
178,0</t>
        </r>
      </text>
    </comment>
    <comment ref="A373" authorId="0" shapeId="0" xr:uid="{5456DA47-65B2-4458-B051-F340963DC22E}">
      <text>
        <r>
          <rPr>
            <sz val="10"/>
            <color indexed="81"/>
            <rFont val="Lucida Console"/>
            <family val="3"/>
          </rPr>
          <t>_x000D_
67939</t>
        </r>
      </text>
    </comment>
    <comment ref="B373" authorId="0" shapeId="0" xr:uid="{F9B8E702-CF80-4E4A-ADA8-4E4404629004}">
      <text>
        <r>
          <rPr>
            <sz val="10"/>
            <color indexed="81"/>
            <rFont val="Lucida Console"/>
            <family val="3"/>
          </rPr>
          <t>DESCRIÇÃO DETALHADA_x000D_
GUARNICAO PARA PORTA 0,92 X 2,10 M</t>
        </r>
      </text>
    </comment>
    <comment ref="G373" authorId="0" shapeId="0" xr:uid="{F5C483E8-59E0-46C4-99A3-28DCD841C98A}">
      <text>
        <r>
          <rPr>
            <sz val="10"/>
            <color indexed="81"/>
            <rFont val="Lucida Console"/>
            <family val="3"/>
          </rPr>
          <t>_x000D_
Últ estimativa : 0_x000D_
Enviada em     : 19.05.2021_x000D_
Ata - Venc     : 194/20 - 07.09.2021</t>
        </r>
      </text>
    </comment>
    <comment ref="O373" authorId="0" shapeId="0" xr:uid="{F3B42A80-B462-4121-904D-0DBD05672B29}">
      <text>
        <r>
          <rPr>
            <sz val="10"/>
            <color indexed="81"/>
            <rFont val="Lucida Console"/>
            <family val="3"/>
          </rPr>
          <t>_x000D_
Pertencia a ATA nº 194/20_x000D_
Estimativa de Renovação enviada em 19.05.2021 - Qtd _x000D_
PP 111/19 lote _x000D_
18.09.19 = Área técnica respondeu recurso</t>
        </r>
      </text>
    </comment>
    <comment ref="W373" authorId="0" shapeId="0" xr:uid="{CC9D92BD-BD4E-40C4-AEAF-B5831DF53917}">
      <text>
        <r>
          <rPr>
            <sz val="10"/>
            <color indexed="81"/>
            <rFont val="Lucida Console"/>
            <family val="3"/>
          </rPr>
          <t>_x000D_
DM-Construção</t>
        </r>
      </text>
    </comment>
    <comment ref="X373" authorId="0" shapeId="0" xr:uid="{22D561A5-A508-440D-A74A-6B1B5E74FEA2}">
      <text>
        <r>
          <rPr>
            <sz val="10"/>
            <color indexed="81"/>
            <rFont val="Lucida Console"/>
            <family val="3"/>
          </rPr>
          <t>_x000D_
MAT.E EQUIP. P/ CONSTR.CIVIL E CONSERV. DE VIAS PUBL.</t>
        </r>
      </text>
    </comment>
    <comment ref="Y373" authorId="0" shapeId="0" xr:uid="{816CBD02-1314-44FA-9E97-92E23DE8CD94}">
      <text>
        <r>
          <rPr>
            <sz val="10"/>
            <color indexed="81"/>
            <rFont val="Lucida Console"/>
            <family val="3"/>
          </rPr>
          <t>_x000D_
PORTAS, BATENTES E GUARNICOES DE MADEIRA, FERRO, METAL</t>
        </r>
      </text>
    </comment>
    <comment ref="AW373" authorId="0" shapeId="0" xr:uid="{AE97A973-3503-469B-A016-3FCC3E4E0812}">
      <text>
        <r>
          <rPr>
            <sz val="10"/>
            <color indexed="81"/>
            <rFont val="Lucida Console"/>
            <family val="3"/>
          </rPr>
          <t>Tempo de Estoque (Meses)_x000D_
_x000D_
3,0</t>
        </r>
      </text>
    </comment>
    <comment ref="A374" authorId="0" shapeId="0" xr:uid="{728C7360-B70A-4A18-890B-EDE613A0416E}">
      <text>
        <r>
          <rPr>
            <sz val="10"/>
            <color indexed="81"/>
            <rFont val="Lucida Console"/>
            <family val="3"/>
          </rPr>
          <t>_x000D_
69222</t>
        </r>
      </text>
    </comment>
    <comment ref="B374" authorId="0" shapeId="0" xr:uid="{AA017295-7C0A-4892-BCB0-13A911F3783D}">
      <text>
        <r>
          <rPr>
            <sz val="10"/>
            <color indexed="81"/>
            <rFont val="Lucida Console"/>
            <family val="3"/>
          </rPr>
          <t>DESCRIÇÃO DETALHADA_x000D_
BLOCO P/ RECADOS AUTO COLANTE - MED. 38 X 51 MM - BLOCO COM 100 UNIDADES</t>
        </r>
      </text>
    </comment>
    <comment ref="W374" authorId="0" shapeId="0" xr:uid="{F1F7044F-931C-4101-BE17-51C18EF8C76F}">
      <text>
        <r>
          <rPr>
            <sz val="10"/>
            <color indexed="81"/>
            <rFont val="Lucida Console"/>
            <family val="3"/>
          </rPr>
          <t>_x000D_
Pedagógico</t>
        </r>
      </text>
    </comment>
    <comment ref="X374" authorId="0" shapeId="0" xr:uid="{E7342C56-BD9F-4722-BE04-626C515C22BE}">
      <text>
        <r>
          <rPr>
            <sz val="10"/>
            <color indexed="81"/>
            <rFont val="Lucida Console"/>
            <family val="3"/>
          </rPr>
          <t>_x000D_
MAQ., EQUIP., COMP., ACES., MAT. PARA ESCRIT.E ESCOLAR</t>
        </r>
      </text>
    </comment>
    <comment ref="Y374" authorId="0" shapeId="0" xr:uid="{5513A769-D012-4279-865E-C7B48BE18382}">
      <text>
        <r>
          <rPr>
            <sz val="10"/>
            <color indexed="81"/>
            <rFont val="Lucida Console"/>
            <family val="3"/>
          </rPr>
          <t>_x000D_
CAPAS, CLASSIF., PRANCHETAS, CADERNOS, ENVELOPES, PASTAS, FICHAS, LIVROS</t>
        </r>
      </text>
    </comment>
    <comment ref="AW374" authorId="0" shapeId="0" xr:uid="{1F127ACA-A324-4F43-A3E3-9EE2BDDCAC19}">
      <text>
        <r>
          <rPr>
            <sz val="10"/>
            <color indexed="81"/>
            <rFont val="Lucida Console"/>
            <family val="3"/>
          </rPr>
          <t>Tempo de Estoque (Meses)_x000D_
_x000D_
1.500,0</t>
        </r>
      </text>
    </comment>
    <comment ref="A375" authorId="0" shapeId="0" xr:uid="{4237C926-89AF-4251-AAF6-05E45C8D9395}">
      <text>
        <r>
          <rPr>
            <sz val="10"/>
            <color indexed="81"/>
            <rFont val="Lucida Console"/>
            <family val="3"/>
          </rPr>
          <t>_x000D_
69229</t>
        </r>
      </text>
    </comment>
    <comment ref="B375" authorId="0" shapeId="0" xr:uid="{D365C951-AE4D-4331-88F2-4EC4A9FEAC5C}">
      <text>
        <r>
          <rPr>
            <sz val="10"/>
            <color indexed="81"/>
            <rFont val="Lucida Console"/>
            <family val="3"/>
          </rPr>
          <t>DESCRIÇÃO DETALHADA_x000D_
TINTA ACRILICA P/ DEMARCACAO DE SOLO - BALDE C/ 18 LITROS - AZUL - PADRAO DER 3.09</t>
        </r>
      </text>
    </comment>
    <comment ref="G375" authorId="0" shapeId="0" xr:uid="{5F81426B-941C-4C2B-AAFA-9CAFC4F95037}">
      <text>
        <r>
          <rPr>
            <sz val="10"/>
            <color indexed="81"/>
            <rFont val="Lucida Console"/>
            <family val="3"/>
          </rPr>
          <t>_x000D_
Últ estimativa : 150_x000D_
Enviada em     : 10.03.2020_x000D_
Ata - Venc     : 156/20 - 29.07.2021</t>
        </r>
      </text>
    </comment>
    <comment ref="O375" authorId="0" shapeId="0" xr:uid="{7488B426-E760-49F6-81B2-438CA2DE53CD}">
      <text>
        <r>
          <rPr>
            <sz val="10"/>
            <color indexed="81"/>
            <rFont val="Lucida Console"/>
            <family val="3"/>
          </rPr>
          <t>_x000D_
Pertencia a ATA nº 156/20_x000D_
Estimativa de Renovação enviada em 10.03.2020 - Qtd 150_x000D_
PE  31/19 lote 6_x000D_
10.07.19 = Finalizar - contrato assinado</t>
        </r>
      </text>
    </comment>
    <comment ref="W375" authorId="0" shapeId="0" xr:uid="{DD0CF377-0C70-4889-8399-71D9C603F09E}">
      <text>
        <r>
          <rPr>
            <sz val="10"/>
            <color indexed="81"/>
            <rFont val="Lucida Console"/>
            <family val="3"/>
          </rPr>
          <t>_x000D_
DM-Pintura</t>
        </r>
      </text>
    </comment>
    <comment ref="X375" authorId="0" shapeId="0" xr:uid="{E4DD0197-978B-4A05-80CE-42B2A13B2BB6}">
      <text>
        <r>
          <rPr>
            <sz val="10"/>
            <color indexed="81"/>
            <rFont val="Lucida Console"/>
            <family val="3"/>
          </rPr>
          <t>_x000D_
EQUIP. E MATERIAIS P/PINTURAS E IMPERMEABILIZACAO</t>
        </r>
      </text>
    </comment>
    <comment ref="Y375" authorId="0" shapeId="0" xr:uid="{637BC9B0-F041-4AF0-8169-074F5C7A6A67}">
      <text>
        <r>
          <rPr>
            <sz val="10"/>
            <color indexed="81"/>
            <rFont val="Lucida Console"/>
            <family val="3"/>
          </rPr>
          <t>_x000D_
VERNIZES PRIMERS E TINTAS PARA SOLO</t>
        </r>
      </text>
    </comment>
    <comment ref="AC375" authorId="0" shapeId="0" xr:uid="{C7A1A522-FDAA-4EEA-9D69-1D6AC97DDACC}">
      <text>
        <r>
          <rPr>
            <sz val="10"/>
            <color indexed="81"/>
            <rFont val="Lucida Console"/>
            <family val="3"/>
          </rPr>
          <t>_x000D_
AF 11.620/23 | Vc 17.11.2023 | Saldo     60 | SUPREME COMERCIAL LTDA ( 218117 )</t>
        </r>
      </text>
    </comment>
    <comment ref="AG375" authorId="0" shapeId="0" xr:uid="{C1A8B9BF-E975-4F21-9550-CC6C50C0BDF0}">
      <text>
        <r>
          <rPr>
            <sz val="10"/>
            <color indexed="81"/>
            <rFont val="Lucida Console"/>
            <family val="3"/>
          </rPr>
          <t>_x000D_
AF 11.620/23 | Vc 17.11.2023 | Saldo     60 | SUPREME COMERCIAL LTDA ( 218117 )</t>
        </r>
      </text>
    </comment>
    <comment ref="AW375" authorId="0" shapeId="0" xr:uid="{64576721-69BA-4FA2-9885-967C4A539B99}">
      <text>
        <r>
          <rPr>
            <sz val="10"/>
            <color indexed="81"/>
            <rFont val="Lucida Console"/>
            <family val="3"/>
          </rPr>
          <t>Tempo de Estoque (Meses)_x000D_
_x000D_
106,0</t>
        </r>
      </text>
    </comment>
    <comment ref="A376" authorId="0" shapeId="0" xr:uid="{41D2D915-8CA9-4C18-8A35-61F9E01A43A1}">
      <text>
        <r>
          <rPr>
            <sz val="10"/>
            <color indexed="81"/>
            <rFont val="Lucida Console"/>
            <family val="3"/>
          </rPr>
          <t>_x000D_
70379</t>
        </r>
      </text>
    </comment>
    <comment ref="B376" authorId="0" shapeId="0" xr:uid="{039397C6-AA7D-4DDD-89DA-9461FC9251D6}">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376" authorId="0" shapeId="0" xr:uid="{C573E478-1B97-4A75-BA50-B2ADDE0378B0}">
      <text>
        <r>
          <rPr>
            <sz val="10"/>
            <color indexed="81"/>
            <rFont val="Lucida Console"/>
            <family val="3"/>
          </rPr>
          <t>_x000D_
Últ estimativa : 1.500_x000D_
Enviada em     : 19.12.2019_x000D_
Ata - Venc     : 143/21 - 20.05.2022</t>
        </r>
      </text>
    </comment>
    <comment ref="O376" authorId="0" shapeId="0" xr:uid="{2A5D75FE-3352-4688-8733-ECB1DE576BCB}">
      <text>
        <r>
          <rPr>
            <sz val="10"/>
            <color indexed="81"/>
            <rFont val="Lucida Console"/>
            <family val="3"/>
          </rPr>
          <t>_x000D_
Pertencia a ATA nº 143/21_x000D_
Estimativa de Renovação enviada em 19.12.2019 - Qtd 1.500_x000D_
PE  61/21 lote _x000D_
30.04.21 = Finalizado. Ata 143/20</t>
        </r>
      </text>
    </comment>
    <comment ref="W376" authorId="0" shapeId="0" xr:uid="{1C73853F-CBB2-473F-B622-622B824C753F}">
      <text>
        <r>
          <rPr>
            <sz val="10"/>
            <color indexed="81"/>
            <rFont val="Lucida Console"/>
            <family val="3"/>
          </rPr>
          <t>_x000D_
Pedagógico</t>
        </r>
      </text>
    </comment>
    <comment ref="X376" authorId="0" shapeId="0" xr:uid="{0131BF12-5797-4412-88D5-29373EDE816B}">
      <text>
        <r>
          <rPr>
            <sz val="10"/>
            <color indexed="81"/>
            <rFont val="Lucida Console"/>
            <family val="3"/>
          </rPr>
          <t>_x000D_
MAQ. E EQUIP. P/ IND. GRAFICA COMP. ACESS. E PAPEI</t>
        </r>
      </text>
    </comment>
    <comment ref="Y376" authorId="0" shapeId="0" xr:uid="{9C316452-F1C4-43BF-AEEC-625EA4392BD5}">
      <text>
        <r>
          <rPr>
            <sz val="10"/>
            <color indexed="81"/>
            <rFont val="Lucida Console"/>
            <family val="3"/>
          </rPr>
          <t>_x000D_
PAPEIS PARA ESCRITORIO</t>
        </r>
      </text>
    </comment>
    <comment ref="AW376" authorId="0" shapeId="0" xr:uid="{4FBB3C74-53FB-4E76-985D-883301D10DAD}">
      <text>
        <r>
          <rPr>
            <sz val="10"/>
            <color indexed="81"/>
            <rFont val="Lucida Console"/>
            <family val="3"/>
          </rPr>
          <t>Tempo de Estoque (Meses)_x000D_
_x000D_
2.268,0</t>
        </r>
      </text>
    </comment>
    <comment ref="A377" authorId="0" shapeId="0" xr:uid="{75D9F235-4EDD-4C34-9C89-BAF685FB1D3E}">
      <text>
        <r>
          <rPr>
            <sz val="10"/>
            <color indexed="81"/>
            <rFont val="Lucida Console"/>
            <family val="3"/>
          </rPr>
          <t>_x000D_
70967</t>
        </r>
      </text>
    </comment>
    <comment ref="B377" authorId="0" shapeId="0" xr:uid="{A3C8AED1-3A9E-4AAA-A19A-714C05422265}">
      <text>
        <r>
          <rPr>
            <sz val="10"/>
            <color indexed="81"/>
            <rFont val="Lucida Console"/>
            <family val="3"/>
          </rPr>
          <t>DESCRIÇÃO DETALHADA_x000D_
CANO DE ALUMINIO P/ CHUVEIRO - 40 CM</t>
        </r>
      </text>
    </comment>
    <comment ref="G377" authorId="0" shapeId="0" xr:uid="{899FB610-6E82-48A2-A5D0-008C381F3A79}">
      <text>
        <r>
          <rPr>
            <sz val="10"/>
            <color indexed="81"/>
            <rFont val="Lucida Console"/>
            <family val="3"/>
          </rPr>
          <t>_x000D_
Últ estimativa : 50_x000D_
Enviada em     : 24.11.2020_x000D_
Ata - Venc     : 87/20 - 31.03.2021</t>
        </r>
      </text>
    </comment>
    <comment ref="O377" authorId="0" shapeId="0" xr:uid="{F08181B2-DCF9-4636-8BFD-E1A059BCF53B}">
      <text>
        <r>
          <rPr>
            <sz val="10"/>
            <color indexed="81"/>
            <rFont val="Lucida Console"/>
            <family val="3"/>
          </rPr>
          <t>_x000D_
Pertencia a ATA nº 87/20_x000D_
Estimativa de Renovação enviada em 24.11.2020 - Qtd 50_x000D_
PE  10/20 lote 40_x000D_
30.04.20 = Processo conferido, finalizado.</t>
        </r>
      </text>
    </comment>
    <comment ref="W377" authorId="0" shapeId="0" xr:uid="{ACE24D61-7931-4B1D-B5CD-9FC544D7BE7B}">
      <text>
        <r>
          <rPr>
            <sz val="10"/>
            <color indexed="81"/>
            <rFont val="Lucida Console"/>
            <family val="3"/>
          </rPr>
          <t>_x000D_
DM-Elétrica</t>
        </r>
      </text>
    </comment>
    <comment ref="X377" authorId="0" shapeId="0" xr:uid="{2DB29334-933E-4A45-9F0E-53EBBFE3A92F}">
      <text>
        <r>
          <rPr>
            <sz val="10"/>
            <color indexed="81"/>
            <rFont val="Lucida Console"/>
            <family val="3"/>
          </rPr>
          <t>_x000D_
MATERIAL HIDRAULICO, CANOS, TUBOS, MANGUEIRAS, CONEXOES E ACESS.</t>
        </r>
      </text>
    </comment>
    <comment ref="Y377" authorId="0" shapeId="0" xr:uid="{4E3C1896-436A-45C5-9426-BDD2B7B09489}">
      <text>
        <r>
          <rPr>
            <sz val="10"/>
            <color indexed="81"/>
            <rFont val="Lucida Console"/>
            <family val="3"/>
          </rPr>
          <t>_x000D_
CANOS E TUBOS DE FERRO E METAL</t>
        </r>
      </text>
    </comment>
    <comment ref="AW377" authorId="0" shapeId="0" xr:uid="{FA435153-6D5E-44D2-91B1-0ED638A07358}">
      <text>
        <r>
          <rPr>
            <sz val="10"/>
            <color indexed="81"/>
            <rFont val="Lucida Console"/>
            <family val="3"/>
          </rPr>
          <t>Tempo de Estoque (Meses)_x000D_
_x000D_
39,0</t>
        </r>
      </text>
    </comment>
    <comment ref="A378" authorId="0" shapeId="0" xr:uid="{D61887C9-2549-4893-B8F8-B44D4D4204A3}">
      <text>
        <r>
          <rPr>
            <sz val="10"/>
            <color indexed="81"/>
            <rFont val="Lucida Console"/>
            <family val="3"/>
          </rPr>
          <t>_x000D_
71697</t>
        </r>
      </text>
    </comment>
    <comment ref="B378" authorId="0" shapeId="0" xr:uid="{72A6931A-5940-4833-AC99-A11011EB3F89}">
      <text>
        <r>
          <rPr>
            <sz val="10"/>
            <color indexed="81"/>
            <rFont val="Lucida Console"/>
            <family val="3"/>
          </rPr>
          <t>DESCRIÇÃO DETALHADA_x000D_
LIXA PARA PAREDE - 60</t>
        </r>
      </text>
    </comment>
    <comment ref="G378" authorId="0" shapeId="0" xr:uid="{D958CFA7-0280-4757-BAF9-65A686D52728}">
      <text>
        <r>
          <rPr>
            <sz val="10"/>
            <color indexed="81"/>
            <rFont val="Lucida Console"/>
            <family val="3"/>
          </rPr>
          <t>_x000D_
Últ estimativa : 1.500_x000D_
Enviada em     : 24.10.2019_x000D_
Ata - Venc     : 254/20 - 28.10.2021</t>
        </r>
      </text>
    </comment>
    <comment ref="O378" authorId="0" shapeId="0" xr:uid="{4E2496C5-1036-45DD-8377-5C3E81758A60}">
      <text>
        <r>
          <rPr>
            <sz val="10"/>
            <color indexed="81"/>
            <rFont val="Lucida Console"/>
            <family val="3"/>
          </rPr>
          <t>_x000D_
Pertencia a ATA nº 254/20_x000D_
Estimativa de Renovação enviada em 24.10.2019 - Qtd 1.500_x000D_
PE 147/20 lote _x000D_
04.09.20 = Finalizado. Ata 254/20</t>
        </r>
      </text>
    </comment>
    <comment ref="W378" authorId="0" shapeId="0" xr:uid="{AAE3BD7D-A99B-4B05-8A40-9E2EA47E3221}">
      <text>
        <r>
          <rPr>
            <sz val="10"/>
            <color indexed="81"/>
            <rFont val="Lucida Console"/>
            <family val="3"/>
          </rPr>
          <t>_x000D_
DM-Serralheria</t>
        </r>
      </text>
    </comment>
    <comment ref="X378" authorId="0" shapeId="0" xr:uid="{20C52EB4-BF5B-4606-AECD-43B78620748D}">
      <text>
        <r>
          <rPr>
            <sz val="10"/>
            <color indexed="81"/>
            <rFont val="Lucida Console"/>
            <family val="3"/>
          </rPr>
          <t>_x000D_
ABRASIVOS</t>
        </r>
      </text>
    </comment>
    <comment ref="Y378" authorId="0" shapeId="0" xr:uid="{CEA5A1DD-53CC-4505-AAEF-A58FF1594A7C}">
      <text>
        <r>
          <rPr>
            <sz val="10"/>
            <color indexed="81"/>
            <rFont val="Lucida Console"/>
            <family val="3"/>
          </rPr>
          <t>_x000D_
LIXAS EM FOLHA</t>
        </r>
      </text>
    </comment>
    <comment ref="AW378" authorId="0" shapeId="0" xr:uid="{63C320A9-A105-4AFC-BEC5-01D9295E053C}">
      <text>
        <r>
          <rPr>
            <sz val="10"/>
            <color indexed="81"/>
            <rFont val="Lucida Console"/>
            <family val="3"/>
          </rPr>
          <t>Tempo de Estoque (Meses)_x000D_
_x000D_
1.894,0</t>
        </r>
      </text>
    </comment>
    <comment ref="A379" authorId="0" shapeId="0" xr:uid="{1785A7F7-F58E-43A7-927C-9F826F948754}">
      <text>
        <r>
          <rPr>
            <sz val="10"/>
            <color indexed="81"/>
            <rFont val="Lucida Console"/>
            <family val="3"/>
          </rPr>
          <t>_x000D_
71874</t>
        </r>
      </text>
    </comment>
    <comment ref="B379" authorId="0" shapeId="0" xr:uid="{DBA08F75-1DAC-4441-9725-557B02BB154D}">
      <text>
        <r>
          <rPr>
            <sz val="10"/>
            <color indexed="81"/>
            <rFont val="Lucida Console"/>
            <family val="3"/>
          </rPr>
          <t>DESCRIÇÃO DETALHADA_x000D_
ROLAMENTO - 6201 ZZ</t>
        </r>
      </text>
    </comment>
    <comment ref="W379" authorId="0" shapeId="0" xr:uid="{8BA5C415-7274-4BE4-BC62-F975B6304F31}">
      <text>
        <r>
          <rPr>
            <sz val="10"/>
            <color indexed="81"/>
            <rFont val="Lucida Console"/>
            <family val="3"/>
          </rPr>
          <t>_x000D_
DM-Geral</t>
        </r>
      </text>
    </comment>
    <comment ref="X379" authorId="0" shapeId="0" xr:uid="{A07DA7EC-0ADE-42B2-845C-AC9ED2540761}">
      <text>
        <r>
          <rPr>
            <sz val="10"/>
            <color indexed="81"/>
            <rFont val="Lucida Console"/>
            <family val="3"/>
          </rPr>
          <t>_x000D_
PEC.P/ VEICULO DE USO ESPECIAL E BATERIASROLAMENTO</t>
        </r>
      </text>
    </comment>
    <comment ref="Y379" authorId="0" shapeId="0" xr:uid="{7D8D4F83-D11C-4473-8D55-C8F313C61E02}">
      <text>
        <r>
          <rPr>
            <sz val="10"/>
            <color indexed="81"/>
            <rFont val="Lucida Console"/>
            <family val="3"/>
          </rPr>
          <t>_x000D_
ROLAMENTOS</t>
        </r>
      </text>
    </comment>
    <comment ref="AW379" authorId="0" shapeId="0" xr:uid="{96A53BBB-103A-42CC-90B4-2271A9EE7405}">
      <text>
        <r>
          <rPr>
            <sz val="10"/>
            <color indexed="81"/>
            <rFont val="Lucida Console"/>
            <family val="3"/>
          </rPr>
          <t>Tempo de Estoque (Meses)_x000D_
_x000D_
126,0</t>
        </r>
      </text>
    </comment>
    <comment ref="A380" authorId="0" shapeId="0" xr:uid="{1AEE6583-EF97-4F8B-B433-B9BFA87E7529}">
      <text>
        <r>
          <rPr>
            <sz val="10"/>
            <color indexed="81"/>
            <rFont val="Lucida Console"/>
            <family val="3"/>
          </rPr>
          <t>_x000D_
72184</t>
        </r>
      </text>
    </comment>
    <comment ref="B380" authorId="0" shapeId="0" xr:uid="{341A0CC7-8C64-4FFC-BA66-A2760BE42B66}">
      <text>
        <r>
          <rPr>
            <sz val="10"/>
            <color indexed="81"/>
            <rFont val="Lucida Console"/>
            <family val="3"/>
          </rPr>
          <t>DESCRIÇÃO DETALHADA_x000D_
PILHA PALITO AAA - ALCALINA</t>
        </r>
      </text>
    </comment>
    <comment ref="W380" authorId="0" shapeId="0" xr:uid="{68A0005E-6F2E-41FA-9214-C205E4693FF5}">
      <text>
        <r>
          <rPr>
            <sz val="10"/>
            <color indexed="81"/>
            <rFont val="Lucida Console"/>
            <family val="3"/>
          </rPr>
          <t>_x000D_
Administrativo</t>
        </r>
      </text>
    </comment>
    <comment ref="X380" authorId="0" shapeId="0" xr:uid="{0F5E17CF-32E0-4BE5-AC40-7F9C1B64B8D1}">
      <text>
        <r>
          <rPr>
            <sz val="10"/>
            <color indexed="81"/>
            <rFont val="Lucida Console"/>
            <family val="3"/>
          </rPr>
          <t>_x000D_
EQUIP. MAT. P/ GERACAO, TRANSM. DISTR. RETIF...</t>
        </r>
      </text>
    </comment>
    <comment ref="Y380" authorId="0" shapeId="0" xr:uid="{FF10F10A-6315-4826-802F-030F37875086}">
      <text>
        <r>
          <rPr>
            <sz val="10"/>
            <color indexed="81"/>
            <rFont val="Lucida Console"/>
            <family val="3"/>
          </rPr>
          <t>_x000D_
PILHAS E BATERIAS PORTATEIS</t>
        </r>
      </text>
    </comment>
    <comment ref="AW380" authorId="0" shapeId="0" xr:uid="{9CC7F0B1-EE14-49E0-97CB-2C5D7296B19E}">
      <text>
        <r>
          <rPr>
            <sz val="10"/>
            <color indexed="81"/>
            <rFont val="Lucida Console"/>
            <family val="3"/>
          </rPr>
          <t>Tempo de Estoque (Meses)_x000D_
_x000D_
5.812,0</t>
        </r>
      </text>
    </comment>
    <comment ref="A381" authorId="0" shapeId="0" xr:uid="{15A28DA0-F717-4C93-B79F-A541BCCC1EBB}">
      <text>
        <r>
          <rPr>
            <sz val="10"/>
            <color indexed="81"/>
            <rFont val="Lucida Console"/>
            <family val="3"/>
          </rPr>
          <t>_x000D_
72222</t>
        </r>
      </text>
    </comment>
    <comment ref="B381" authorId="0" shapeId="0" xr:uid="{52AC6E85-ADD9-4C39-9777-17C7284F9C72}">
      <text>
        <r>
          <rPr>
            <sz val="10"/>
            <color indexed="81"/>
            <rFont val="Lucida Console"/>
            <family val="3"/>
          </rPr>
          <t>DESCRIÇÃO DETALHADA_x000D_
ESPIRAL N. 12 (12 MM) DE PVC - PACOTE COM 100 UNIDADES</t>
        </r>
      </text>
    </comment>
    <comment ref="W381" authorId="0" shapeId="0" xr:uid="{6272EAD5-9899-48A8-922A-861F1A344D77}">
      <text>
        <r>
          <rPr>
            <sz val="10"/>
            <color indexed="81"/>
            <rFont val="Lucida Console"/>
            <family val="3"/>
          </rPr>
          <t>_x000D_
Pedagógico</t>
        </r>
      </text>
    </comment>
    <comment ref="X381" authorId="0" shapeId="0" xr:uid="{5D1E5C69-EE8D-478D-803B-EE116086CD52}">
      <text>
        <r>
          <rPr>
            <sz val="10"/>
            <color indexed="81"/>
            <rFont val="Lucida Console"/>
            <family val="3"/>
          </rPr>
          <t>_x000D_
MAQ. E EQUIP. P/ IND. GRAFICA COMP. ACESS. E PAPEI</t>
        </r>
      </text>
    </comment>
    <comment ref="Y381" authorId="0" shapeId="0" xr:uid="{77EA09AE-2211-4EA0-91D4-9BC4771F19CD}">
      <text>
        <r>
          <rPr>
            <sz val="10"/>
            <color indexed="81"/>
            <rFont val="Lucida Console"/>
            <family val="3"/>
          </rPr>
          <t>_x000D_
MATERIAIS E ACESSORIOS P/ ENCADERNACAO</t>
        </r>
      </text>
    </comment>
    <comment ref="AW381" authorId="0" shapeId="0" xr:uid="{EAE98972-9A5A-453F-B587-5DB02BA2A574}">
      <text>
        <r>
          <rPr>
            <sz val="10"/>
            <color indexed="81"/>
            <rFont val="Lucida Console"/>
            <family val="3"/>
          </rPr>
          <t>Tempo de Estoque (Meses)_x000D_
_x000D_
1.582,0</t>
        </r>
      </text>
    </comment>
    <comment ref="A382" authorId="0" shapeId="0" xr:uid="{F9B49C6F-54FB-4871-B437-308A04BD3176}">
      <text>
        <r>
          <rPr>
            <sz val="10"/>
            <color indexed="81"/>
            <rFont val="Lucida Console"/>
            <family val="3"/>
          </rPr>
          <t>_x000D_
74907</t>
        </r>
      </text>
    </comment>
    <comment ref="B382" authorId="0" shapeId="0" xr:uid="{D0633DC9-9A34-4AE2-B600-05B0A6F7F77A}">
      <text>
        <r>
          <rPr>
            <sz val="10"/>
            <color indexed="81"/>
            <rFont val="Lucida Console"/>
            <family val="3"/>
          </rPr>
          <t>DESCRIÇÃO DETALHADA_x000D_
VIGA DE GARAPEIRA BRUTA - MEDIDAS: 06 CM X 16 CM X 5,50 M</t>
        </r>
      </text>
    </comment>
    <comment ref="G382" authorId="0" shapeId="0" xr:uid="{C8387975-90A6-4440-BEFF-BCAA898FFC92}">
      <text>
        <r>
          <rPr>
            <sz val="10"/>
            <color indexed="81"/>
            <rFont val="Lucida Console"/>
            <family val="3"/>
          </rPr>
          <t>_x000D_
Últ estimativa : 200_x000D_
Enviada em     : 24.11.2020_x000D_
Ata - Venc     : 145/21 - 26.05.2022</t>
        </r>
      </text>
    </comment>
    <comment ref="W382" authorId="0" shapeId="0" xr:uid="{406E5EDE-FDC0-4751-909F-2A2F065B4898}">
      <text>
        <r>
          <rPr>
            <sz val="10"/>
            <color indexed="81"/>
            <rFont val="Lucida Console"/>
            <family val="3"/>
          </rPr>
          <t>_x000D_
DM-Construção</t>
        </r>
      </text>
    </comment>
    <comment ref="X382" authorId="0" shapeId="0" xr:uid="{B6CB05DC-14DF-4E5B-A9FA-0E0AA6E61E93}">
      <text>
        <r>
          <rPr>
            <sz val="10"/>
            <color indexed="81"/>
            <rFont val="Lucida Console"/>
            <family val="3"/>
          </rPr>
          <t>_x000D_
MADEIRAS,LAMINADOS,COMPENSADOS E AGLOMERADOS</t>
        </r>
      </text>
    </comment>
    <comment ref="Y382" authorId="0" shapeId="0" xr:uid="{99A1EB94-DA04-4F4C-8704-4848AD7D7849}">
      <text>
        <r>
          <rPr>
            <sz val="10"/>
            <color indexed="81"/>
            <rFont val="Lucida Console"/>
            <family val="3"/>
          </rPr>
          <t>_x000D_
PONTALETES, CAIBROS, PRANCHAS E VIGAS</t>
        </r>
      </text>
    </comment>
    <comment ref="AW382" authorId="0" shapeId="0" xr:uid="{928BCC6C-7F75-443F-81DA-A9828686E375}">
      <text>
        <r>
          <rPr>
            <sz val="10"/>
            <color indexed="81"/>
            <rFont val="Lucida Console"/>
            <family val="3"/>
          </rPr>
          <t>Tempo de Estoque (Meses)_x000D_
_x000D_
11,0</t>
        </r>
      </text>
    </comment>
    <comment ref="A383" authorId="0" shapeId="0" xr:uid="{E46D86C7-C019-4244-AE51-E1A56FEDA077}">
      <text>
        <r>
          <rPr>
            <sz val="10"/>
            <color indexed="81"/>
            <rFont val="Lucida Console"/>
            <family val="3"/>
          </rPr>
          <t>_x000D_
74908</t>
        </r>
      </text>
    </comment>
    <comment ref="B383" authorId="0" shapeId="0" xr:uid="{305D792D-CB7E-4E41-9E4E-FD67F8E0A178}">
      <text>
        <r>
          <rPr>
            <sz val="10"/>
            <color indexed="81"/>
            <rFont val="Lucida Console"/>
            <family val="3"/>
          </rPr>
          <t>DESCRIÇÃO DETALHADA_x000D_
VIGA DE GARAPEIRA BRUTA - MEDIDAS: 06 CM X 16 CM X 4,00 M</t>
        </r>
      </text>
    </comment>
    <comment ref="G383" authorId="0" shapeId="0" xr:uid="{EF996BA6-40CB-482D-93EF-05FFA9E3706C}">
      <text>
        <r>
          <rPr>
            <sz val="10"/>
            <color indexed="81"/>
            <rFont val="Lucida Console"/>
            <family val="3"/>
          </rPr>
          <t>_x000D_
Últ estimativa : 200_x000D_
Enviada em     : 24.11.2020_x000D_
Ata - Venc     : 86/20 - 30.03.2021</t>
        </r>
      </text>
    </comment>
    <comment ref="O383" authorId="0" shapeId="0" xr:uid="{60DCB818-4C26-44A3-8EC7-97614D5F3233}">
      <text>
        <r>
          <rPr>
            <sz val="10"/>
            <color indexed="81"/>
            <rFont val="Lucida Console"/>
            <family val="3"/>
          </rPr>
          <t>_x000D_
Pertencia a ATA nº 86/20_x000D_
Estimativa de Renovação enviada em 24.11.2020 - Qtd 200_x000D_
PP 242/19 lote _x000D_
02.03.20 = Abertura 02.03.2020 08:30</t>
        </r>
      </text>
    </comment>
    <comment ref="W383" authorId="0" shapeId="0" xr:uid="{013CB597-51EE-4E5E-BF32-7BB1EBC325FB}">
      <text>
        <r>
          <rPr>
            <sz val="10"/>
            <color indexed="81"/>
            <rFont val="Lucida Console"/>
            <family val="3"/>
          </rPr>
          <t>_x000D_
DM-Construção</t>
        </r>
      </text>
    </comment>
    <comment ref="X383" authorId="0" shapeId="0" xr:uid="{B468399E-0CFA-4B7B-BD10-FEA63C9B9E0C}">
      <text>
        <r>
          <rPr>
            <sz val="10"/>
            <color indexed="81"/>
            <rFont val="Lucida Console"/>
            <family val="3"/>
          </rPr>
          <t>_x000D_
MADEIRAS,LAMINADOS,COMPENSADOS E AGLOMERADOS</t>
        </r>
      </text>
    </comment>
    <comment ref="Y383" authorId="0" shapeId="0" xr:uid="{ADE50B16-5650-4546-AA57-74963EDDA86A}">
      <text>
        <r>
          <rPr>
            <sz val="10"/>
            <color indexed="81"/>
            <rFont val="Lucida Console"/>
            <family val="3"/>
          </rPr>
          <t>_x000D_
PONTALETES, CAIBROS, PRANCHAS E VIGAS</t>
        </r>
      </text>
    </comment>
    <comment ref="AW383" authorId="0" shapeId="0" xr:uid="{DCDF0259-D417-4BDE-9A31-40CF0B10C37F}">
      <text>
        <r>
          <rPr>
            <sz val="10"/>
            <color indexed="81"/>
            <rFont val="Lucida Console"/>
            <family val="3"/>
          </rPr>
          <t>Tempo de Estoque (Meses)_x000D_
_x000D_
350,0</t>
        </r>
      </text>
    </comment>
    <comment ref="A384" authorId="0" shapeId="0" xr:uid="{D0B6E51D-DCAB-4A2A-A638-5664ACDFB59B}">
      <text>
        <r>
          <rPr>
            <sz val="10"/>
            <color indexed="81"/>
            <rFont val="Lucida Console"/>
            <family val="3"/>
          </rPr>
          <t>_x000D_
74909</t>
        </r>
      </text>
    </comment>
    <comment ref="B384" authorId="0" shapeId="0" xr:uid="{178867B8-4D08-4C5C-80E3-FA7CDD6B1DF2}">
      <text>
        <r>
          <rPr>
            <sz val="10"/>
            <color indexed="81"/>
            <rFont val="Lucida Console"/>
            <family val="3"/>
          </rPr>
          <t>DESCRIÇÃO DETALHADA_x000D_
VIGA DE GARAPEIRA BRUTA - 6 CM X 12 CM X 5,00 M COMPRIMENTO</t>
        </r>
      </text>
    </comment>
    <comment ref="G384" authorId="0" shapeId="0" xr:uid="{AC1642EA-7863-4B65-A080-87366CAF702C}">
      <text>
        <r>
          <rPr>
            <sz val="10"/>
            <color indexed="81"/>
            <rFont val="Lucida Console"/>
            <family val="3"/>
          </rPr>
          <t>_x000D_
Últ estimativa : 100_x000D_
Enviada em     : 19.05.2021_x000D_
Ata - Venc     : 194/20 - 07.09.2021</t>
        </r>
      </text>
    </comment>
    <comment ref="O384" authorId="0" shapeId="0" xr:uid="{C657E064-A52B-4906-94FA-F1BB49CE8A2B}">
      <text>
        <r>
          <rPr>
            <sz val="10"/>
            <color indexed="81"/>
            <rFont val="Lucida Console"/>
            <family val="3"/>
          </rPr>
          <t>_x000D_
Pertencia a ATA nº 194/20_x000D_
Estimativa de Renovação enviada em 19.05.2021 - Qtd 100_x000D_
PP 111/19 lote _x000D_
18.09.19 = Área técnica respondeu recurso</t>
        </r>
      </text>
    </comment>
    <comment ref="W384" authorId="0" shapeId="0" xr:uid="{5CA53652-5C95-4D20-8601-866CB546BBF6}">
      <text>
        <r>
          <rPr>
            <sz val="10"/>
            <color indexed="81"/>
            <rFont val="Lucida Console"/>
            <family val="3"/>
          </rPr>
          <t>_x000D_
DM-Construção</t>
        </r>
      </text>
    </comment>
    <comment ref="X384" authorId="0" shapeId="0" xr:uid="{4F8B7144-CCA8-4990-8054-0A73AF0404CD}">
      <text>
        <r>
          <rPr>
            <sz val="10"/>
            <color indexed="81"/>
            <rFont val="Lucida Console"/>
            <family val="3"/>
          </rPr>
          <t>_x000D_
MADEIRAS,LAMINADOS,COMPENSADOS E AGLOMERADOS</t>
        </r>
      </text>
    </comment>
    <comment ref="Y384" authorId="0" shapeId="0" xr:uid="{9D135E1A-8546-41C2-9B2C-ED9CCAD5E9FA}">
      <text>
        <r>
          <rPr>
            <sz val="10"/>
            <color indexed="81"/>
            <rFont val="Lucida Console"/>
            <family val="3"/>
          </rPr>
          <t>_x000D_
PONTALETES, CAIBROS, PRANCHAS E VIGAS</t>
        </r>
      </text>
    </comment>
    <comment ref="AW384" authorId="0" shapeId="0" xr:uid="{D6028C58-2594-4F29-A74F-1AB49A948EA9}">
      <text>
        <r>
          <rPr>
            <sz val="10"/>
            <color indexed="81"/>
            <rFont val="Lucida Console"/>
            <family val="3"/>
          </rPr>
          <t>Tempo de Estoque (Meses)_x000D_
_x000D_
0,0</t>
        </r>
      </text>
    </comment>
    <comment ref="A385" authorId="0" shapeId="0" xr:uid="{725B6F59-7BB3-4981-9DEF-B06361E9002F}">
      <text>
        <r>
          <rPr>
            <sz val="10"/>
            <color indexed="81"/>
            <rFont val="Lucida Console"/>
            <family val="3"/>
          </rPr>
          <t>_x000D_
74911</t>
        </r>
      </text>
    </comment>
    <comment ref="B385" authorId="0" shapeId="0" xr:uid="{42D84572-7DD7-4C39-A5A0-7554E0535CB3}">
      <text>
        <r>
          <rPr>
            <sz val="10"/>
            <color indexed="81"/>
            <rFont val="Lucida Console"/>
            <family val="3"/>
          </rPr>
          <t>DESCRIÇÃO DETALHADA_x000D_
VIGA DE GARAPEIRA BRUTA - 6 X 12 CM X 4,50 M COMPRIMENTO</t>
        </r>
      </text>
    </comment>
    <comment ref="G385" authorId="0" shapeId="0" xr:uid="{FE1681D2-E3CC-4F44-A436-48D74BAF0C47}">
      <text>
        <r>
          <rPr>
            <sz val="10"/>
            <color indexed="81"/>
            <rFont val="Lucida Console"/>
            <family val="3"/>
          </rPr>
          <t>_x000D_
Últ estimativa : 300_x000D_
Enviada em     : 19.05.2021_x000D_
Ata - Venc     : 194/20 - 07.09.2021</t>
        </r>
      </text>
    </comment>
    <comment ref="O385" authorId="0" shapeId="0" xr:uid="{D3A147A0-FF86-43FF-85B1-819DDE9D8950}">
      <text>
        <r>
          <rPr>
            <sz val="10"/>
            <color indexed="81"/>
            <rFont val="Lucida Console"/>
            <family val="3"/>
          </rPr>
          <t>_x000D_
Pertencia a ATA nº 194/20_x000D_
Estimativa de Renovação enviada em 19.05.2021 - Qtd 300_x000D_
PP 111/19 lote _x000D_
18.09.19 = Área técnica respondeu recurso</t>
        </r>
      </text>
    </comment>
    <comment ref="W385" authorId="0" shapeId="0" xr:uid="{D5DFC446-3507-4D28-9260-D4F89DA0A0F0}">
      <text>
        <r>
          <rPr>
            <sz val="10"/>
            <color indexed="81"/>
            <rFont val="Lucida Console"/>
            <family val="3"/>
          </rPr>
          <t>_x000D_
DM-Construção</t>
        </r>
      </text>
    </comment>
    <comment ref="X385" authorId="0" shapeId="0" xr:uid="{6CD34FBC-1F6B-40E8-B52A-661688A35CD6}">
      <text>
        <r>
          <rPr>
            <sz val="10"/>
            <color indexed="81"/>
            <rFont val="Lucida Console"/>
            <family val="3"/>
          </rPr>
          <t>_x000D_
MADEIRAS,LAMINADOS,COMPENSADOS E AGLOMERADOS</t>
        </r>
      </text>
    </comment>
    <comment ref="Y385" authorId="0" shapeId="0" xr:uid="{370E6F59-F52E-430B-A49D-54726F1B89F9}">
      <text>
        <r>
          <rPr>
            <sz val="10"/>
            <color indexed="81"/>
            <rFont val="Lucida Console"/>
            <family val="3"/>
          </rPr>
          <t>_x000D_
PONTALETES, CAIBROS, PRANCHAS E VIGAS</t>
        </r>
      </text>
    </comment>
    <comment ref="AW385" authorId="0" shapeId="0" xr:uid="{3CF94961-1D73-4B5F-AF86-F7BD774DE9C3}">
      <text>
        <r>
          <rPr>
            <sz val="10"/>
            <color indexed="81"/>
            <rFont val="Lucida Console"/>
            <family val="3"/>
          </rPr>
          <t>Tempo de Estoque (Meses)_x000D_
_x000D_
17,0</t>
        </r>
      </text>
    </comment>
    <comment ref="A386" authorId="0" shapeId="0" xr:uid="{926D7941-BAF7-463D-950F-F2D9C6F219D7}">
      <text>
        <r>
          <rPr>
            <sz val="10"/>
            <color indexed="81"/>
            <rFont val="Lucida Console"/>
            <family val="3"/>
          </rPr>
          <t>_x000D_
74976</t>
        </r>
      </text>
    </comment>
    <comment ref="B386" authorId="0" shapeId="0" xr:uid="{A10BBD7F-B241-4CE6-A9A0-82CEC0EDE6C6}">
      <text>
        <r>
          <rPr>
            <sz val="10"/>
            <color indexed="81"/>
            <rFont val="Lucida Console"/>
            <family val="3"/>
          </rPr>
          <t>DESCRIÇÃO DETALHADA_x000D_
LUVA DESLIZANTE EM PVC COM ANEL - MARROM - 3/4"</t>
        </r>
      </text>
    </comment>
    <comment ref="G386" authorId="0" shapeId="0" xr:uid="{32FAD59C-9573-45F8-BC46-4EEBFE5D1B90}">
      <text>
        <r>
          <rPr>
            <sz val="10"/>
            <color indexed="81"/>
            <rFont val="Lucida Console"/>
            <family val="3"/>
          </rPr>
          <t>_x000D_
Últ estimativa : 400_x000D_
Enviada em     : 25.09.2019_x000D_
Ata - Venc     : 191/20 - 07.09.2021</t>
        </r>
      </text>
    </comment>
    <comment ref="O386" authorId="0" shapeId="0" xr:uid="{B8B0595F-D0AB-4126-8F69-6281CC0B933E}">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86" authorId="0" shapeId="0" xr:uid="{BD8D762A-E09D-4529-A419-0F3316EC6A80}">
      <text>
        <r>
          <rPr>
            <sz val="10"/>
            <color indexed="81"/>
            <rFont val="Lucida Console"/>
            <family val="3"/>
          </rPr>
          <t>_x000D_
DM-Hidráulica</t>
        </r>
      </text>
    </comment>
    <comment ref="X386" authorId="0" shapeId="0" xr:uid="{D31F313E-49E8-4E4E-9FB2-5AE0D8363E20}">
      <text>
        <r>
          <rPr>
            <sz val="10"/>
            <color indexed="81"/>
            <rFont val="Lucida Console"/>
            <family val="3"/>
          </rPr>
          <t>_x000D_
MATERIAL HIDRAULICO, CANOS, TUBOS, MANGUEIRAS, CONEXOES E ACESS.</t>
        </r>
      </text>
    </comment>
    <comment ref="Y386" authorId="0" shapeId="0" xr:uid="{90267AB2-BC6F-4BE5-BBFC-24BB2FFE838B}">
      <text>
        <r>
          <rPr>
            <sz val="10"/>
            <color indexed="81"/>
            <rFont val="Lucida Console"/>
            <family val="3"/>
          </rPr>
          <t>_x000D_
ADAP. LUVAS.TES CURVAS COTOVELOS PLUGS FLANGES.....</t>
        </r>
      </text>
    </comment>
    <comment ref="AW386" authorId="0" shapeId="0" xr:uid="{E2375160-F82D-45EB-82E2-7B4A71005719}">
      <text>
        <r>
          <rPr>
            <sz val="10"/>
            <color indexed="81"/>
            <rFont val="Lucida Console"/>
            <family val="3"/>
          </rPr>
          <t>Tempo de Estoque (Meses)_x000D_
_x000D_
426,0</t>
        </r>
      </text>
    </comment>
    <comment ref="A387" authorId="0" shapeId="0" xr:uid="{E361A44F-BA99-451F-B549-87A954405CA4}">
      <text>
        <r>
          <rPr>
            <sz val="10"/>
            <color indexed="81"/>
            <rFont val="Lucida Console"/>
            <family val="3"/>
          </rPr>
          <t>_x000D_
74979</t>
        </r>
      </text>
    </comment>
    <comment ref="B387" authorId="0" shapeId="0" xr:uid="{5F9A31CE-544B-462F-AEC0-740CC92075D8}">
      <text>
        <r>
          <rPr>
            <sz val="10"/>
            <color indexed="81"/>
            <rFont val="Lucida Console"/>
            <family val="3"/>
          </rPr>
          <t>DESCRIÇÃO DETALHADA_x000D_
LUVA DESLIZANTE EM PVC COM ANEL - MARROM - 1 1/2"</t>
        </r>
      </text>
    </comment>
    <comment ref="G387" authorId="0" shapeId="0" xr:uid="{EA3035BC-B2DC-483F-975C-03EFA710B6A0}">
      <text>
        <r>
          <rPr>
            <sz val="10"/>
            <color indexed="81"/>
            <rFont val="Lucida Console"/>
            <family val="3"/>
          </rPr>
          <t>_x000D_
Últ estimativa : 100_x000D_
Enviada em     : 24.11.2020_x000D_
Ata - Venc     : 87/20 - 31.03.2021</t>
        </r>
      </text>
    </comment>
    <comment ref="O387" authorId="0" shapeId="0" xr:uid="{C2EDFFEC-5828-414D-A113-25257EF0DBE7}">
      <text>
        <r>
          <rPr>
            <sz val="10"/>
            <color indexed="81"/>
            <rFont val="Lucida Console"/>
            <family val="3"/>
          </rPr>
          <t>_x000D_
Pertencia a ATA nº 87/20_x000D_
Estimativa de Renovação enviada em 24.11.2020 - Qtd 100_x000D_
PE  10/20 lote 42_x000D_
30.04.20 = Processo conferido, finalizado.</t>
        </r>
      </text>
    </comment>
    <comment ref="W387" authorId="0" shapeId="0" xr:uid="{CA71D435-4E23-4E37-93B3-3CA3C6F6E7DA}">
      <text>
        <r>
          <rPr>
            <sz val="10"/>
            <color indexed="81"/>
            <rFont val="Lucida Console"/>
            <family val="3"/>
          </rPr>
          <t>_x000D_
DM-Hidráulica</t>
        </r>
      </text>
    </comment>
    <comment ref="X387" authorId="0" shapeId="0" xr:uid="{502590BC-DBF3-4939-B320-184BEFD04A86}">
      <text>
        <r>
          <rPr>
            <sz val="10"/>
            <color indexed="81"/>
            <rFont val="Lucida Console"/>
            <family val="3"/>
          </rPr>
          <t>_x000D_
MATERIAL HIDRAULICO, CANOS, TUBOS, MANGUEIRAS, CONEXOES E ACESS.</t>
        </r>
      </text>
    </comment>
    <comment ref="Y387" authorId="0" shapeId="0" xr:uid="{AB7BE192-42CC-490F-87C9-9884E3E59B50}">
      <text>
        <r>
          <rPr>
            <sz val="10"/>
            <color indexed="81"/>
            <rFont val="Lucida Console"/>
            <family val="3"/>
          </rPr>
          <t>_x000D_
ADAP. LUVAS.TES CURVAS COTOVELOS PLUGS FLANGES.....</t>
        </r>
      </text>
    </comment>
    <comment ref="AW387" authorId="0" shapeId="0" xr:uid="{4574683B-544B-42F1-AD2A-3BE66B9396EE}">
      <text>
        <r>
          <rPr>
            <sz val="10"/>
            <color indexed="81"/>
            <rFont val="Lucida Console"/>
            <family val="3"/>
          </rPr>
          <t>Tempo de Estoque (Meses)_x000D_
_x000D_
169,0</t>
        </r>
      </text>
    </comment>
    <comment ref="A388" authorId="0" shapeId="0" xr:uid="{A8D8CB23-3F3D-4F50-9202-741390824557}">
      <text>
        <r>
          <rPr>
            <sz val="10"/>
            <color indexed="81"/>
            <rFont val="Lucida Console"/>
            <family val="3"/>
          </rPr>
          <t>_x000D_
75324</t>
        </r>
      </text>
    </comment>
    <comment ref="B388" authorId="0" shapeId="0" xr:uid="{E3C187B2-D934-4AA7-BF49-A054D12BA9A5}">
      <text>
        <r>
          <rPr>
            <sz val="10"/>
            <color indexed="81"/>
            <rFont val="Lucida Console"/>
            <family val="3"/>
          </rPr>
          <t>DESCRIÇÃO DETALHADA_x000D_
CHAPA EM MDF, CRU - MED. 2,75 M X 1,83 M X 09 MM</t>
        </r>
      </text>
    </comment>
    <comment ref="G388" authorId="0" shapeId="0" xr:uid="{E1787958-34AD-4622-9734-66F2C8997DF7}">
      <text>
        <r>
          <rPr>
            <sz val="10"/>
            <color indexed="81"/>
            <rFont val="Lucida Console"/>
            <family val="3"/>
          </rPr>
          <t>_x000D_
Últ estimativa : 400_x000D_
Enviada em     : 22.04.2021_x000D_
Ata - Venc     : 174/20 - 16.08.2021</t>
        </r>
      </text>
    </comment>
    <comment ref="O388" authorId="0" shapeId="0" xr:uid="{12412CAC-1B35-45E1-ADC8-D9256CCE48F5}">
      <text>
        <r>
          <rPr>
            <sz val="10"/>
            <color indexed="81"/>
            <rFont val="Lucida Console"/>
            <family val="3"/>
          </rPr>
          <t>_x000D_
Pertencia a ATA nº 174/20_x000D_
Estimativa de Renovação enviada em 22.04.2021 - Qtd 400_x000D_
PE  99/20 lote _x000D_
03.08.20 = Finalizado</t>
        </r>
      </text>
    </comment>
    <comment ref="W388" authorId="0" shapeId="0" xr:uid="{F1779D24-9158-4830-A6ED-23B9BFE8D6D3}">
      <text>
        <r>
          <rPr>
            <sz val="10"/>
            <color indexed="81"/>
            <rFont val="Lucida Console"/>
            <family val="3"/>
          </rPr>
          <t>_x000D_
DM-Marcenaria</t>
        </r>
      </text>
    </comment>
    <comment ref="X388" authorId="0" shapeId="0" xr:uid="{64615406-AC61-4406-AA7D-8A17DA57A15F}">
      <text>
        <r>
          <rPr>
            <sz val="10"/>
            <color indexed="81"/>
            <rFont val="Lucida Console"/>
            <family val="3"/>
          </rPr>
          <t>_x000D_
MADEIRAS,LAMINADOS,COMPENSADOS E AGLOMERADOS</t>
        </r>
      </text>
    </comment>
    <comment ref="Y388" authorId="0" shapeId="0" xr:uid="{FA873D90-0D70-40A2-ADFF-47038E6B94CB}">
      <text>
        <r>
          <rPr>
            <sz val="10"/>
            <color indexed="81"/>
            <rFont val="Lucida Console"/>
            <family val="3"/>
          </rPr>
          <t>_x000D_
CHAPAS COMPENSADAS RESINADAS/PLASTIFICADAS</t>
        </r>
      </text>
    </comment>
    <comment ref="AW388" authorId="0" shapeId="0" xr:uid="{7CCC950C-9E6C-49FC-9810-BAC41656EE22}">
      <text>
        <r>
          <rPr>
            <sz val="10"/>
            <color indexed="81"/>
            <rFont val="Lucida Console"/>
            <family val="3"/>
          </rPr>
          <t>Tempo de Estoque (Meses)_x000D_
_x000D_
127,0</t>
        </r>
      </text>
    </comment>
    <comment ref="A389" authorId="0" shapeId="0" xr:uid="{0C7E178D-361A-4B29-B765-72B81E533B8A}">
      <text>
        <r>
          <rPr>
            <sz val="10"/>
            <color indexed="81"/>
            <rFont val="Lucida Console"/>
            <family val="3"/>
          </rPr>
          <t>_x000D_
75334</t>
        </r>
      </text>
    </comment>
    <comment ref="B389" authorId="0" shapeId="0" xr:uid="{1CCAAC81-642C-4412-B737-540FA0AB7BC1}">
      <text>
        <r>
          <rPr>
            <sz val="10"/>
            <color indexed="81"/>
            <rFont val="Lucida Console"/>
            <family val="3"/>
          </rPr>
          <t>DESCRIÇÃO DETALHADA_x000D_
CHAPA EM MDF, BRANCO, 02 FACES - MED. 2,75 M X 1,83 M X 15 MM</t>
        </r>
      </text>
    </comment>
    <comment ref="G389" authorId="0" shapeId="0" xr:uid="{F43B33D7-508B-457B-B446-47F24862F088}">
      <text>
        <r>
          <rPr>
            <sz val="10"/>
            <color indexed="81"/>
            <rFont val="Lucida Console"/>
            <family val="3"/>
          </rPr>
          <t>_x000D_
Últ estimativa : 1.500_x000D_
Enviada em     : 28.01.2021_x000D_
Ata - Venc     : 131/21 - 06.05.2022</t>
        </r>
      </text>
    </comment>
    <comment ref="W389" authorId="0" shapeId="0" xr:uid="{6E266352-9532-49B5-B67B-380C73ABBD86}">
      <text>
        <r>
          <rPr>
            <sz val="10"/>
            <color indexed="81"/>
            <rFont val="Lucida Console"/>
            <family val="3"/>
          </rPr>
          <t>_x000D_
DM-Marcenaria</t>
        </r>
      </text>
    </comment>
    <comment ref="X389" authorId="0" shapeId="0" xr:uid="{2AE27972-3A76-4FCB-9365-1602CE9CCB34}">
      <text>
        <r>
          <rPr>
            <sz val="10"/>
            <color indexed="81"/>
            <rFont val="Lucida Console"/>
            <family val="3"/>
          </rPr>
          <t>_x000D_
MADEIRAS,LAMINADOS,COMPENSADOS E AGLOMERADOS</t>
        </r>
      </text>
    </comment>
    <comment ref="Y389" authorId="0" shapeId="0" xr:uid="{1E0C7FA4-404E-426E-B93E-99CA6169FCFC}">
      <text>
        <r>
          <rPr>
            <sz val="10"/>
            <color indexed="81"/>
            <rFont val="Lucida Console"/>
            <family val="3"/>
          </rPr>
          <t>_x000D_
CHAPAS COMPENSADAS RESINADAS/PLASTIFICADAS</t>
        </r>
      </text>
    </comment>
    <comment ref="AW389" authorId="0" shapeId="0" xr:uid="{37E195A2-3FC8-455D-8F4E-528596A2EC5F}">
      <text>
        <r>
          <rPr>
            <sz val="10"/>
            <color indexed="81"/>
            <rFont val="Lucida Console"/>
            <family val="3"/>
          </rPr>
          <t>Tempo de Estoque (Meses)_x000D_
_x000D_
383,0</t>
        </r>
      </text>
    </comment>
    <comment ref="A390" authorId="0" shapeId="0" xr:uid="{B95AF4CF-EE4B-4B79-ACC8-FB29AA482BEB}">
      <text>
        <r>
          <rPr>
            <sz val="10"/>
            <color indexed="81"/>
            <rFont val="Lucida Console"/>
            <family val="3"/>
          </rPr>
          <t>_x000D_
75938</t>
        </r>
      </text>
    </comment>
    <comment ref="B390" authorId="0" shapeId="0" xr:uid="{38A18320-1D5A-43BB-985F-5DFFD2A3492B}">
      <text>
        <r>
          <rPr>
            <sz val="10"/>
            <color indexed="81"/>
            <rFont val="Lucida Console"/>
            <family val="3"/>
          </rPr>
          <t>DESCRIÇÃO DETALHADA_x000D_
PAPEL CAMURCA - 60 X 40CM - AMARELO</t>
        </r>
      </text>
    </comment>
    <comment ref="G390" authorId="0" shapeId="0" xr:uid="{B794F3AB-61E1-4A07-81DD-B38A8068CDAC}">
      <text>
        <r>
          <rPr>
            <sz val="10"/>
            <color indexed="81"/>
            <rFont val="Lucida Console"/>
            <family val="3"/>
          </rPr>
          <t>_x000D_
Últ estimativa : 10.000_x000D_
Enviada em     : 19.12.2019_x000D_
Ata - Venc     : 143/21 - 20.05.2022</t>
        </r>
      </text>
    </comment>
    <comment ref="O390" authorId="0" shapeId="0" xr:uid="{B2D72B3B-FFE7-4D1E-92A3-DDBA1DDABE45}">
      <text>
        <r>
          <rPr>
            <sz val="10"/>
            <color indexed="81"/>
            <rFont val="Lucida Console"/>
            <family val="3"/>
          </rPr>
          <t>_x000D_
Pertencia a ATA nº 143/21_x000D_
Estimativa de Renovação enviada em 19.12.2019 - Qtd 10.000_x000D_
PE  61/21 lote _x000D_
30.04.21 = Finalizado. Ata 143/20</t>
        </r>
      </text>
    </comment>
    <comment ref="W390" authorId="0" shapeId="0" xr:uid="{CC978083-7ED1-4F94-A293-CE27F46D1F7F}">
      <text>
        <r>
          <rPr>
            <sz val="10"/>
            <color indexed="81"/>
            <rFont val="Lucida Console"/>
            <family val="3"/>
          </rPr>
          <t>_x000D_
Pedagógico</t>
        </r>
      </text>
    </comment>
    <comment ref="X390" authorId="0" shapeId="0" xr:uid="{0287299E-E5E1-45A9-B3AF-02B6E7FA8A9D}">
      <text>
        <r>
          <rPr>
            <sz val="10"/>
            <color indexed="81"/>
            <rFont val="Lucida Console"/>
            <family val="3"/>
          </rPr>
          <t>_x000D_
MAQ. E EQUIP. P/ IND. GRAFICA COMP. ACESS. E PAPEI</t>
        </r>
      </text>
    </comment>
    <comment ref="Y390" authorId="0" shapeId="0" xr:uid="{C5C75891-F0C8-446D-981A-F4778EC4DB4D}">
      <text>
        <r>
          <rPr>
            <sz val="10"/>
            <color indexed="81"/>
            <rFont val="Lucida Console"/>
            <family val="3"/>
          </rPr>
          <t>_x000D_
PAPEIS E PAPELOES</t>
        </r>
      </text>
    </comment>
    <comment ref="AW390" authorId="0" shapeId="0" xr:uid="{743AA1B0-202A-41BA-9887-40644C38BF08}">
      <text>
        <r>
          <rPr>
            <sz val="10"/>
            <color indexed="81"/>
            <rFont val="Lucida Console"/>
            <family val="3"/>
          </rPr>
          <t>Tempo de Estoque (Meses)_x000D_
_x000D_
1.300,0</t>
        </r>
      </text>
    </comment>
    <comment ref="A391" authorId="0" shapeId="0" xr:uid="{A0E97BEF-146F-43E8-9A1F-591F7E1C847A}">
      <text>
        <r>
          <rPr>
            <sz val="10"/>
            <color indexed="81"/>
            <rFont val="Lucida Console"/>
            <family val="3"/>
          </rPr>
          <t>_x000D_
76218</t>
        </r>
      </text>
    </comment>
    <comment ref="B391" authorId="0" shapeId="0" xr:uid="{1CD651B0-9D7F-40DC-84FE-FCC4891736F6}">
      <text>
        <r>
          <rPr>
            <sz val="10"/>
            <color indexed="81"/>
            <rFont val="Lucida Console"/>
            <family val="3"/>
          </rPr>
          <t>DESCRIÇÃO DETALHADA_x000D_
TELHA DE FIBROCIMENTO - 0,90 X 8,20 M - TIPO CANALETE</t>
        </r>
      </text>
    </comment>
    <comment ref="G391" authorId="0" shapeId="0" xr:uid="{4A7CC923-07A8-4769-9B89-840FB598AE8C}">
      <text>
        <r>
          <rPr>
            <sz val="10"/>
            <color indexed="81"/>
            <rFont val="Lucida Console"/>
            <family val="3"/>
          </rPr>
          <t>_x000D_
Últ estimativa : 0_x000D_
Enviada em     : 24.10.2019_x000D_
Ata - Venc     : 47/19 - 17.02.2020</t>
        </r>
      </text>
    </comment>
    <comment ref="O391" authorId="0" shapeId="0" xr:uid="{9570981B-AD15-47A1-874A-59E78EE00DCD}">
      <text>
        <r>
          <rPr>
            <sz val="10"/>
            <color indexed="81"/>
            <rFont val="Lucida Console"/>
            <family val="3"/>
          </rPr>
          <t>_x000D_
Pertencia a ATA nº 47/19_x000D_
Estimativa de Renovação enviada em 24.10.2019 - Qtd _x000D_
PE  99/20 lote 10_x000D_
03.08.20 = Finalizado</t>
        </r>
      </text>
    </comment>
    <comment ref="W391" authorId="0" shapeId="0" xr:uid="{29BC3CE6-E0C0-482A-8F7C-AA436752CEE3}">
      <text>
        <r>
          <rPr>
            <sz val="10"/>
            <color indexed="81"/>
            <rFont val="Lucida Console"/>
            <family val="3"/>
          </rPr>
          <t>_x000D_
DM-Construção</t>
        </r>
      </text>
    </comment>
    <comment ref="X391" authorId="0" shapeId="0" xr:uid="{86CFBBF8-E8A7-4FB6-94FD-C118A3E4F522}">
      <text>
        <r>
          <rPr>
            <sz val="10"/>
            <color indexed="81"/>
            <rFont val="Lucida Console"/>
            <family val="3"/>
          </rPr>
          <t>_x000D_
MAT.E EQUIP. P/ CONSTR.CIVIL E CONSERV. DE VIAS PUBL.</t>
        </r>
      </text>
    </comment>
    <comment ref="Y391" authorId="0" shapeId="0" xr:uid="{E26248CB-A443-4CDC-9BA5-06809FD1E1A0}">
      <text>
        <r>
          <rPr>
            <sz val="10"/>
            <color indexed="81"/>
            <rFont val="Lucida Console"/>
            <family val="3"/>
          </rPr>
          <t>_x000D_
TELHAS. CUMEEIRAS E ELEM. DE TELH. E CHAP. DE CIM. AMIANT</t>
        </r>
      </text>
    </comment>
    <comment ref="AW391" authorId="0" shapeId="0" xr:uid="{627E1930-17EB-45C3-8479-3D6169E91A33}">
      <text>
        <r>
          <rPr>
            <sz val="10"/>
            <color indexed="81"/>
            <rFont val="Lucida Console"/>
            <family val="3"/>
          </rPr>
          <t>Tempo de Estoque (Meses)_x000D_
_x000D_
36,0</t>
        </r>
      </text>
    </comment>
    <comment ref="A392" authorId="0" shapeId="0" xr:uid="{002AA1E7-841C-4B48-819A-BC9558F1B83C}">
      <text>
        <r>
          <rPr>
            <sz val="10"/>
            <color indexed="81"/>
            <rFont val="Lucida Console"/>
            <family val="3"/>
          </rPr>
          <t>_x000D_
76583</t>
        </r>
      </text>
    </comment>
    <comment ref="B392" authorId="0" shapeId="0" xr:uid="{472C14CB-8794-4938-90DC-982CC2579D1F}">
      <text>
        <r>
          <rPr>
            <sz val="10"/>
            <color indexed="81"/>
            <rFont val="Lucida Console"/>
            <family val="3"/>
          </rPr>
          <t>DESCRIÇÃO DETALHADA_x000D_
CHAPA DE MADEIRA COMPENSADO LAMINADO DE VIROLA - MEDIDAS: 2,20 M X 1,60 M X 15 MM</t>
        </r>
      </text>
    </comment>
    <comment ref="G392" authorId="0" shapeId="0" xr:uid="{D4919962-19BD-41F8-BD1E-F61849B92EAD}">
      <text>
        <r>
          <rPr>
            <sz val="10"/>
            <color indexed="81"/>
            <rFont val="Lucida Console"/>
            <family val="3"/>
          </rPr>
          <t>_x000D_
Últ estimativa : 0_x000D_
Enviada em     : 24.11.2020_x000D_
Ata - Venc     : 90/21 - 27.03.2022</t>
        </r>
      </text>
    </comment>
    <comment ref="W392" authorId="0" shapeId="0" xr:uid="{8F078141-C1FD-47C0-BFFC-7B1438047C50}">
      <text>
        <r>
          <rPr>
            <sz val="10"/>
            <color indexed="81"/>
            <rFont val="Lucida Console"/>
            <family val="3"/>
          </rPr>
          <t>_x000D_
DM-Marcenaria</t>
        </r>
      </text>
    </comment>
    <comment ref="X392" authorId="0" shapeId="0" xr:uid="{C2415525-2940-4228-A22C-9792765261A5}">
      <text>
        <r>
          <rPr>
            <sz val="10"/>
            <color indexed="81"/>
            <rFont val="Lucida Console"/>
            <family val="3"/>
          </rPr>
          <t>_x000D_
MADEIRAS,LAMINADOS,COMPENSADOS E AGLOMERADOS</t>
        </r>
      </text>
    </comment>
    <comment ref="Y392" authorId="0" shapeId="0" xr:uid="{131C616E-3BBB-4917-A23F-C570E24802AA}">
      <text>
        <r>
          <rPr>
            <sz val="10"/>
            <color indexed="81"/>
            <rFont val="Lucida Console"/>
            <family val="3"/>
          </rPr>
          <t>_x000D_
CHAPAS DE MADEIRA AGLOMERADA E COMPENSADAS</t>
        </r>
      </text>
    </comment>
    <comment ref="AW392" authorId="0" shapeId="0" xr:uid="{0307F661-BF96-4C80-9802-1E2BD7026D17}">
      <text>
        <r>
          <rPr>
            <sz val="10"/>
            <color indexed="81"/>
            <rFont val="Lucida Console"/>
            <family val="3"/>
          </rPr>
          <t>Tempo de Estoque (Meses)_x000D_
_x000D_
190,0</t>
        </r>
      </text>
    </comment>
    <comment ref="A393" authorId="0" shapeId="0" xr:uid="{8090405A-54E4-494C-925F-8CC83A50B87E}">
      <text>
        <r>
          <rPr>
            <sz val="10"/>
            <color indexed="81"/>
            <rFont val="Lucida Console"/>
            <family val="3"/>
          </rPr>
          <t>_x000D_
76806</t>
        </r>
      </text>
    </comment>
    <comment ref="B393" authorId="0" shapeId="0" xr:uid="{6C69781F-B5FA-4482-B0A2-58ACC0D73F03}">
      <text>
        <r>
          <rPr>
            <sz val="10"/>
            <color indexed="81"/>
            <rFont val="Lucida Console"/>
            <family val="3"/>
          </rPr>
          <t>DESCRIÇÃO DETALHADA_x000D_
PERFILADO - 38 X 38 MM, PERFURADO,  C/ 6M DE COMPRIMENTO</t>
        </r>
      </text>
    </comment>
    <comment ref="G393" authorId="0" shapeId="0" xr:uid="{A7AC9151-2693-4D8A-854B-079FDA9D2125}">
      <text>
        <r>
          <rPr>
            <sz val="10"/>
            <color indexed="81"/>
            <rFont val="Lucida Console"/>
            <family val="3"/>
          </rPr>
          <t>_x000D_
Últ estimativa : 250_x000D_
Enviada em     : 25.09.2019_x000D_
Ata - Venc     : 10/17 - 06.02.2018</t>
        </r>
      </text>
    </comment>
    <comment ref="O393" authorId="0" shapeId="0" xr:uid="{B09ACEB9-6711-4F5D-ACB8-E732CFCF68C3}">
      <text>
        <r>
          <rPr>
            <sz val="10"/>
            <color indexed="81"/>
            <rFont val="Lucida Console"/>
            <family val="3"/>
          </rPr>
          <t>_x000D_
Pertencia a ATA nº 10/17_x000D_
Estimativa de Renovação enviada em 25.09.2019 - Qtd 250_x000D_
PE  17/20 lote 25 (Impróspero)_x000D_
19.05.20 = Finalizar, contrato assinado.</t>
        </r>
      </text>
    </comment>
    <comment ref="W393" authorId="0" shapeId="0" xr:uid="{DA708398-78F6-4FCE-8C35-E093C82C30BB}">
      <text>
        <r>
          <rPr>
            <sz val="10"/>
            <color indexed="81"/>
            <rFont val="Lucida Console"/>
            <family val="3"/>
          </rPr>
          <t>_x000D_
DM-Elétrica</t>
        </r>
      </text>
    </comment>
    <comment ref="X393" authorId="0" shapeId="0" xr:uid="{FCF06641-7F53-41CC-A65A-A317A503DCA9}">
      <text>
        <r>
          <rPr>
            <sz val="10"/>
            <color indexed="81"/>
            <rFont val="Lucida Console"/>
            <family val="3"/>
          </rPr>
          <t>_x000D_
METAIS,LAMINAD.,PERFILADOS E ARTEFATOS METALICOS</t>
        </r>
      </text>
    </comment>
    <comment ref="Y393" authorId="0" shapeId="0" xr:uid="{AF18DA34-0BDA-4A29-A65C-D685B7186175}">
      <text>
        <r>
          <rPr>
            <sz val="10"/>
            <color indexed="81"/>
            <rFont val="Lucida Console"/>
            <family val="3"/>
          </rPr>
          <t>_x000D_
PERFIS E BARRA</t>
        </r>
      </text>
    </comment>
    <comment ref="AW393" authorId="0" shapeId="0" xr:uid="{BE4C89AC-73B1-40B5-B010-4CDB9E47DA53}">
      <text>
        <r>
          <rPr>
            <sz val="10"/>
            <color indexed="81"/>
            <rFont val="Lucida Console"/>
            <family val="3"/>
          </rPr>
          <t>Tempo de Estoque (Meses)_x000D_
_x000D_
153,0</t>
        </r>
      </text>
    </comment>
    <comment ref="A394" authorId="0" shapeId="0" xr:uid="{52A3D74B-6E64-460E-BCB8-4225DC70FC12}">
      <text>
        <r>
          <rPr>
            <sz val="10"/>
            <color indexed="81"/>
            <rFont val="Lucida Console"/>
            <family val="3"/>
          </rPr>
          <t>_x000D_
77109</t>
        </r>
      </text>
    </comment>
    <comment ref="B394" authorId="0" shapeId="0" xr:uid="{854122AB-CACA-4B1E-9048-3E7C38E98226}">
      <text>
        <r>
          <rPr>
            <sz val="10"/>
            <color indexed="81"/>
            <rFont val="Lucida Console"/>
            <family val="3"/>
          </rPr>
          <t>DESCRIÇÃO DETALHADA_x000D_
CAP EM PVC DE 3/4 PARA AGUA MARROM - 25MM - DE ACORDO COM A NBR 5648, SENDO QUE A MARCA, MEDIDA E NBR DEVERAO VIR LITOGRAFADA NA PECA</t>
        </r>
      </text>
    </comment>
    <comment ref="G394" authorId="0" shapeId="0" xr:uid="{A772F7E9-8EB7-4992-A334-EB60FA3327A5}">
      <text>
        <r>
          <rPr>
            <sz val="10"/>
            <color indexed="81"/>
            <rFont val="Lucida Console"/>
            <family val="3"/>
          </rPr>
          <t>_x000D_
Últ estimativa : 200_x000D_
Enviada em     : 17.12.2020_x000D_
Ata - Venc     : 101/20 - 27.04.2021</t>
        </r>
      </text>
    </comment>
    <comment ref="O394" authorId="0" shapeId="0" xr:uid="{A1AC0ABC-6788-45BF-AF00-ED5A70390A5F}">
      <text>
        <r>
          <rPr>
            <sz val="10"/>
            <color indexed="81"/>
            <rFont val="Lucida Console"/>
            <family val="3"/>
          </rPr>
          <t>_x000D_
Pertencia a ATA nº 101/20_x000D_
Estimativa de Renovação enviada em 17.12.2020 - Qtd 200_x000D_
PE  16/20 lote 71_x000D_
18.05.20 = Processo conferido, finalizado.</t>
        </r>
      </text>
    </comment>
    <comment ref="W394" authorId="0" shapeId="0" xr:uid="{C5679DD4-EAC7-41FA-96B0-42CFBEEA4012}">
      <text>
        <r>
          <rPr>
            <sz val="10"/>
            <color indexed="81"/>
            <rFont val="Lucida Console"/>
            <family val="3"/>
          </rPr>
          <t>_x000D_
DM-Hidráulica</t>
        </r>
      </text>
    </comment>
    <comment ref="X394" authorId="0" shapeId="0" xr:uid="{F851BE54-2046-48F5-9ABC-4F3493FB42F3}">
      <text>
        <r>
          <rPr>
            <sz val="10"/>
            <color indexed="81"/>
            <rFont val="Lucida Console"/>
            <family val="3"/>
          </rPr>
          <t>_x000D_
MATERIAL HIDRAULICO, CANOS, TUBOS, MANGUEIRAS, CONEXOES E ACESS.</t>
        </r>
      </text>
    </comment>
    <comment ref="Y394" authorId="0" shapeId="0" xr:uid="{9539C05A-E351-406A-B383-5BF1D84AF73E}">
      <text>
        <r>
          <rPr>
            <sz val="10"/>
            <color indexed="81"/>
            <rFont val="Lucida Console"/>
            <family val="3"/>
          </rPr>
          <t>_x000D_
ADAP. LUVAS.TES CURVAS COTOVELOS PLUGS FLANGES.....</t>
        </r>
      </text>
    </comment>
    <comment ref="AW394" authorId="0" shapeId="0" xr:uid="{63D7B0FD-2D55-4D44-83DB-3F280C9F030A}">
      <text>
        <r>
          <rPr>
            <sz val="10"/>
            <color indexed="81"/>
            <rFont val="Lucida Console"/>
            <family val="3"/>
          </rPr>
          <t>Tempo de Estoque (Meses)_x000D_
_x000D_
181,0</t>
        </r>
      </text>
    </comment>
    <comment ref="A395" authorId="0" shapeId="0" xr:uid="{08F38796-4346-40C5-8A91-28B3A672ADCB}">
      <text>
        <r>
          <rPr>
            <sz val="10"/>
            <color indexed="81"/>
            <rFont val="Lucida Console"/>
            <family val="3"/>
          </rPr>
          <t>_x000D_
77110</t>
        </r>
      </text>
    </comment>
    <comment ref="B395" authorId="0" shapeId="0" xr:uid="{B539E2EE-A754-4FE4-9D3E-4A1696ABF094}">
      <text>
        <r>
          <rPr>
            <sz val="10"/>
            <color indexed="81"/>
            <rFont val="Lucida Console"/>
            <family val="3"/>
          </rPr>
          <t>DESCRIÇÃO DETALHADA_x000D_
CAP EM PVC DE 1 PARA AGUA MARROM - 32MM, DE ACORDO COM NBR 5648 E A MARCA, MEDIDA E NBR DEVERAO VIR LITROGRAFA NA PECA</t>
        </r>
      </text>
    </comment>
    <comment ref="G395" authorId="0" shapeId="0" xr:uid="{B5A7ED64-1A05-4FCB-9433-2B5DCA599C2F}">
      <text>
        <r>
          <rPr>
            <sz val="10"/>
            <color indexed="81"/>
            <rFont val="Lucida Console"/>
            <family val="3"/>
          </rPr>
          <t>_x000D_
Últ estimativa : 0_x000D_
Enviada em     : 17.12.2020_x000D_
Ata - Venc     : 161/21 - 06.07.2022</t>
        </r>
      </text>
    </comment>
    <comment ref="O395" authorId="0" shapeId="0" xr:uid="{C7E6463E-6B5B-44F0-9709-81403C6F72DD}">
      <text>
        <r>
          <rPr>
            <sz val="10"/>
            <color indexed="81"/>
            <rFont val="Lucida Console"/>
            <family val="3"/>
          </rPr>
          <t>_x000D_
Pertencia a ATA nº 161/21_x000D_
Estimativa de Renovação enviada em 17.12.2020 - Qtd _x000D_
PE  88/21 lote _x000D_
01.06.21 = Processo finalizado. Ata 161/21</t>
        </r>
      </text>
    </comment>
    <comment ref="W395" authorId="0" shapeId="0" xr:uid="{577E3861-87A5-4B42-8ED2-65FA7D7ABF34}">
      <text>
        <r>
          <rPr>
            <sz val="10"/>
            <color indexed="81"/>
            <rFont val="Lucida Console"/>
            <family val="3"/>
          </rPr>
          <t>_x000D_
DM-Hidráulica</t>
        </r>
      </text>
    </comment>
    <comment ref="X395" authorId="0" shapeId="0" xr:uid="{0C0C066B-DA97-4E86-AC06-561EF299AE4B}">
      <text>
        <r>
          <rPr>
            <sz val="10"/>
            <color indexed="81"/>
            <rFont val="Lucida Console"/>
            <family val="3"/>
          </rPr>
          <t>_x000D_
MATERIAL HIDRAULICO, CANOS, TUBOS, MANGUEIRAS, CONEXOES E ACESS.</t>
        </r>
      </text>
    </comment>
    <comment ref="Y395" authorId="0" shapeId="0" xr:uid="{EC8FF21C-8C2F-4C6C-A5F6-6C6EC0802B2E}">
      <text>
        <r>
          <rPr>
            <sz val="10"/>
            <color indexed="81"/>
            <rFont val="Lucida Console"/>
            <family val="3"/>
          </rPr>
          <t>_x000D_
ADAP. LUVAS.TES CURVAS COTOVELOS PLUGS FLANGES.....</t>
        </r>
      </text>
    </comment>
    <comment ref="AW395" authorId="0" shapeId="0" xr:uid="{F7EFF512-8D63-4FF3-8D40-CD389B805AD2}">
      <text>
        <r>
          <rPr>
            <sz val="10"/>
            <color indexed="81"/>
            <rFont val="Lucida Console"/>
            <family val="3"/>
          </rPr>
          <t>Tempo de Estoque (Meses)_x000D_
_x000D_
228,0</t>
        </r>
      </text>
    </comment>
    <comment ref="A396" authorId="0" shapeId="0" xr:uid="{5FB4A276-5908-48C8-B724-1D07CFF1B9CA}">
      <text>
        <r>
          <rPr>
            <sz val="10"/>
            <color indexed="81"/>
            <rFont val="Lucida Console"/>
            <family val="3"/>
          </rPr>
          <t>_x000D_
77493</t>
        </r>
      </text>
    </comment>
    <comment ref="B396" authorId="0" shapeId="0" xr:uid="{8297CC29-E6D8-4EE4-BE05-CE16E7D5E421}">
      <text>
        <r>
          <rPr>
            <sz val="10"/>
            <color indexed="81"/>
            <rFont val="Lucida Console"/>
            <family val="3"/>
          </rPr>
          <t>DESCRIÇÃO DETALHADA_x000D_
CONECTOR TIPO SPLIT BOLT-SIMPLES/SIMPLES P/ 2 CABOS DE COBRE DE 120 MM2</t>
        </r>
      </text>
    </comment>
    <comment ref="G396" authorId="0" shapeId="0" xr:uid="{DD4CD8B6-858D-469A-BF79-6D876999F0D7}">
      <text>
        <r>
          <rPr>
            <sz val="10"/>
            <color indexed="81"/>
            <rFont val="Lucida Console"/>
            <family val="3"/>
          </rPr>
          <t>_x000D_
Últ estimativa : 60_x000D_
Enviada em     : 30.11.2017_x000D_
Ata - Venc     : 10/17 - 06.02.2018</t>
        </r>
      </text>
    </comment>
    <comment ref="O396" authorId="0" shapeId="0" xr:uid="{2997B443-72B6-4AAB-956F-BA89A95735A7}">
      <text>
        <r>
          <rPr>
            <sz val="10"/>
            <color indexed="81"/>
            <rFont val="Lucida Console"/>
            <family val="3"/>
          </rPr>
          <t>_x000D_
Pertencia a ATA nº 10/17_x000D_
Estimativa de Renovação enviada em 30.11.2017 - Qtd 60_x000D_
PP  11/18 lote 42_x000D_
09.04.18 = Processo finalizado. Ata 78/18.</t>
        </r>
      </text>
    </comment>
    <comment ref="W396" authorId="0" shapeId="0" xr:uid="{E91BF21E-6D8D-4A33-8BEE-0EB104FC6210}">
      <text>
        <r>
          <rPr>
            <sz val="10"/>
            <color indexed="81"/>
            <rFont val="Lucida Console"/>
            <family val="3"/>
          </rPr>
          <t>_x000D_
DM-Elétrica</t>
        </r>
      </text>
    </comment>
    <comment ref="X396" authorId="0" shapeId="0" xr:uid="{327C0652-5868-44CE-B417-71DD3BD7BC6A}">
      <text>
        <r>
          <rPr>
            <sz val="10"/>
            <color indexed="81"/>
            <rFont val="Lucida Console"/>
            <family val="3"/>
          </rPr>
          <t>_x000D_
EQUIP. MAT. P/ GERACAO, TRANSM. DISTR. RETIF...</t>
        </r>
      </text>
    </comment>
    <comment ref="Y396" authorId="0" shapeId="0" xr:uid="{6811B27B-F68B-4447-A323-CACC4E136159}">
      <text>
        <r>
          <rPr>
            <sz val="10"/>
            <color indexed="81"/>
            <rFont val="Lucida Console"/>
            <family val="3"/>
          </rPr>
          <t>_x000D_
CONECTORES</t>
        </r>
      </text>
    </comment>
    <comment ref="AW396" authorId="0" shapeId="0" xr:uid="{78A1D108-C222-4931-8DB6-D44E1CB91F9F}">
      <text>
        <r>
          <rPr>
            <sz val="10"/>
            <color indexed="81"/>
            <rFont val="Lucida Console"/>
            <family val="3"/>
          </rPr>
          <t>Tempo de Estoque (Meses)_x000D_
_x000D_
131,0</t>
        </r>
      </text>
    </comment>
    <comment ref="A397" authorId="0" shapeId="0" xr:uid="{17BA3C65-80B5-4DB8-B550-3D29A54A2F69}">
      <text>
        <r>
          <rPr>
            <sz val="10"/>
            <color indexed="81"/>
            <rFont val="Lucida Console"/>
            <family val="3"/>
          </rPr>
          <t>_x000D_
77554</t>
        </r>
      </text>
    </comment>
    <comment ref="B397" authorId="0" shapeId="0" xr:uid="{9C7984E2-78D9-4100-98F4-A5B7668152A3}">
      <text>
        <r>
          <rPr>
            <sz val="10"/>
            <color indexed="81"/>
            <rFont val="Lucida Console"/>
            <family val="3"/>
          </rPr>
          <t>DESCRIÇÃO DETALHADA_x000D_
VIGA DE GARAPEIRA BRUTA - 6 CM X 12 CM X 5,50 M COMPRIMENTO</t>
        </r>
      </text>
    </comment>
    <comment ref="G397" authorId="0" shapeId="0" xr:uid="{56DC6E3A-56C9-40E3-B34A-D688333CB0EF}">
      <text>
        <r>
          <rPr>
            <sz val="10"/>
            <color indexed="81"/>
            <rFont val="Lucida Console"/>
            <family val="3"/>
          </rPr>
          <t>_x000D_
Últ estimativa : 100_x000D_
Enviada em     : 19.05.2021_x000D_
Ata - Venc     : 194/20 - 07.09.2021</t>
        </r>
      </text>
    </comment>
    <comment ref="O397" authorId="0" shapeId="0" xr:uid="{EC1066EA-A31F-41F7-A6ED-8E681BFC54D7}">
      <text>
        <r>
          <rPr>
            <sz val="10"/>
            <color indexed="81"/>
            <rFont val="Lucida Console"/>
            <family val="3"/>
          </rPr>
          <t>_x000D_
Pertencia a ATA nº 194/20_x000D_
Estimativa de Renovação enviada em 19.05.2021 - Qtd 100_x000D_
PP 111/19 lote _x000D_
18.09.19 = Área técnica respondeu recurso</t>
        </r>
      </text>
    </comment>
    <comment ref="W397" authorId="0" shapeId="0" xr:uid="{897C991F-6937-4F4A-B832-22A85D18DCB4}">
      <text>
        <r>
          <rPr>
            <sz val="10"/>
            <color indexed="81"/>
            <rFont val="Lucida Console"/>
            <family val="3"/>
          </rPr>
          <t>_x000D_
DM-Construção</t>
        </r>
      </text>
    </comment>
    <comment ref="X397" authorId="0" shapeId="0" xr:uid="{D3EA49C0-BBDE-4B53-AB11-C1C026FC0F28}">
      <text>
        <r>
          <rPr>
            <sz val="10"/>
            <color indexed="81"/>
            <rFont val="Lucida Console"/>
            <family val="3"/>
          </rPr>
          <t>_x000D_
MADEIRAS,LAMINADOS,COMPENSADOS E AGLOMERADOS</t>
        </r>
      </text>
    </comment>
    <comment ref="Y397" authorId="0" shapeId="0" xr:uid="{4FB63601-E016-458A-B2F4-28BE0E2DED07}">
      <text>
        <r>
          <rPr>
            <sz val="10"/>
            <color indexed="81"/>
            <rFont val="Lucida Console"/>
            <family val="3"/>
          </rPr>
          <t>_x000D_
PONTALETES, CAIBROS, PRANCHAS E VIGAS</t>
        </r>
      </text>
    </comment>
    <comment ref="AW397" authorId="0" shapeId="0" xr:uid="{1D90723F-A6D3-4786-8922-AA11D0DB7AB0}">
      <text>
        <r>
          <rPr>
            <sz val="10"/>
            <color indexed="81"/>
            <rFont val="Lucida Console"/>
            <family val="3"/>
          </rPr>
          <t>Tempo de Estoque (Meses)_x000D_
_x000D_
24,0</t>
        </r>
      </text>
    </comment>
    <comment ref="A398" authorId="0" shapeId="0" xr:uid="{F42731E3-222D-488D-B535-9E6D2C526476}">
      <text>
        <r>
          <rPr>
            <sz val="10"/>
            <color indexed="81"/>
            <rFont val="Lucida Console"/>
            <family val="3"/>
          </rPr>
          <t>_x000D_
77556</t>
        </r>
      </text>
    </comment>
    <comment ref="B398" authorId="0" shapeId="0" xr:uid="{948EB8A5-0EA5-498D-99A1-CD98BF9FF0BA}">
      <text>
        <r>
          <rPr>
            <sz val="10"/>
            <color indexed="81"/>
            <rFont val="Lucida Console"/>
            <family val="3"/>
          </rPr>
          <t>DESCRIÇÃO DETALHADA_x000D_
VIGA DE GARAPEIRA BRUTA - MEDIDAS: 06 CM X 16 CM X 4,50 M</t>
        </r>
      </text>
    </comment>
    <comment ref="G398" authorId="0" shapeId="0" xr:uid="{80431616-A5DF-4CA2-9FAB-060ECC73D272}">
      <text>
        <r>
          <rPr>
            <sz val="10"/>
            <color indexed="81"/>
            <rFont val="Lucida Console"/>
            <family val="3"/>
          </rPr>
          <t>_x000D_
Últ estimativa : 100_x000D_
Enviada em     : 24.11.2020_x000D_
Ata - Venc     : 145/21 - 26.05.2022</t>
        </r>
      </text>
    </comment>
    <comment ref="W398" authorId="0" shapeId="0" xr:uid="{820A08FD-E602-45C2-BEAD-0CA88FFB436E}">
      <text>
        <r>
          <rPr>
            <sz val="10"/>
            <color indexed="81"/>
            <rFont val="Lucida Console"/>
            <family val="3"/>
          </rPr>
          <t>_x000D_
DM-Construção</t>
        </r>
      </text>
    </comment>
    <comment ref="X398" authorId="0" shapeId="0" xr:uid="{B6AF860F-93C3-4C07-BA02-BC77D4636EDD}">
      <text>
        <r>
          <rPr>
            <sz val="10"/>
            <color indexed="81"/>
            <rFont val="Lucida Console"/>
            <family val="3"/>
          </rPr>
          <t>_x000D_
MADEIRAS,LAMINADOS,COMPENSADOS E AGLOMERADOS</t>
        </r>
      </text>
    </comment>
    <comment ref="Y398" authorId="0" shapeId="0" xr:uid="{D166B32C-7163-497B-8D84-0F4058056E55}">
      <text>
        <r>
          <rPr>
            <sz val="10"/>
            <color indexed="81"/>
            <rFont val="Lucida Console"/>
            <family val="3"/>
          </rPr>
          <t>_x000D_
PONTALETES, CAIBROS, PRANCHAS E VIGAS</t>
        </r>
      </text>
    </comment>
    <comment ref="AW398" authorId="0" shapeId="0" xr:uid="{9772501B-9596-40E9-8AF8-DEF12BE0875C}">
      <text>
        <r>
          <rPr>
            <sz val="10"/>
            <color indexed="81"/>
            <rFont val="Lucida Console"/>
            <family val="3"/>
          </rPr>
          <t>Tempo de Estoque (Meses)_x000D_
_x000D_
87,0</t>
        </r>
      </text>
    </comment>
    <comment ref="A399" authorId="0" shapeId="0" xr:uid="{C72DFDB7-C448-4D86-9D96-42668EF67C14}">
      <text>
        <r>
          <rPr>
            <sz val="10"/>
            <color indexed="81"/>
            <rFont val="Lucida Console"/>
            <family val="3"/>
          </rPr>
          <t>_x000D_
77557</t>
        </r>
      </text>
    </comment>
    <comment ref="B399" authorId="0" shapeId="0" xr:uid="{84707457-A19F-4C7C-ACA5-1A0984F8AA87}">
      <text>
        <r>
          <rPr>
            <sz val="10"/>
            <color indexed="81"/>
            <rFont val="Lucida Console"/>
            <family val="3"/>
          </rPr>
          <t>DESCRIÇÃO DETALHADA_x000D_
VIGA DE GARAPEIRA BRUTA - 0,06 X 0,16 X 5,00 M COMPRIMENTO</t>
        </r>
      </text>
    </comment>
    <comment ref="G399" authorId="0" shapeId="0" xr:uid="{A3324C58-8B53-47B6-ADE4-664042A4F01E}">
      <text>
        <r>
          <rPr>
            <sz val="10"/>
            <color indexed="81"/>
            <rFont val="Lucida Console"/>
            <family val="3"/>
          </rPr>
          <t>_x000D_
Últ estimativa : 0_x000D_
Enviada em     : 19.05.2021_x000D_
Ata - Venc     : 194/20 - 07.09.2021</t>
        </r>
      </text>
    </comment>
    <comment ref="O399" authorId="0" shapeId="0" xr:uid="{10D2DC0C-3355-42F0-AFD3-E5F448927252}">
      <text>
        <r>
          <rPr>
            <sz val="10"/>
            <color indexed="81"/>
            <rFont val="Lucida Console"/>
            <family val="3"/>
          </rPr>
          <t>_x000D_
Pertencia a ATA nº 194/20_x000D_
Estimativa de Renovação enviada em 19.05.2021 - Qtd _x000D_
PP 111/19 lote _x000D_
18.09.19 = Área técnica respondeu recurso</t>
        </r>
      </text>
    </comment>
    <comment ref="W399" authorId="0" shapeId="0" xr:uid="{2DE4A8A1-31A6-410D-8082-CDD87E088F57}">
      <text>
        <r>
          <rPr>
            <sz val="10"/>
            <color indexed="81"/>
            <rFont val="Lucida Console"/>
            <family val="3"/>
          </rPr>
          <t>_x000D_
DM-Construção</t>
        </r>
      </text>
    </comment>
    <comment ref="X399" authorId="0" shapeId="0" xr:uid="{DEF9E74D-7FEE-48E6-9B96-9A8C752320CE}">
      <text>
        <r>
          <rPr>
            <sz val="10"/>
            <color indexed="81"/>
            <rFont val="Lucida Console"/>
            <family val="3"/>
          </rPr>
          <t>_x000D_
MADEIRAS,LAMINADOS,COMPENSADOS E AGLOMERADOS</t>
        </r>
      </text>
    </comment>
    <comment ref="Y399" authorId="0" shapeId="0" xr:uid="{C9C45A13-F904-4DBF-A907-B0624152BD20}">
      <text>
        <r>
          <rPr>
            <sz val="10"/>
            <color indexed="81"/>
            <rFont val="Lucida Console"/>
            <family val="3"/>
          </rPr>
          <t>_x000D_
PONTALETES, CAIBROS, PRANCHAS E VIGAS</t>
        </r>
      </text>
    </comment>
    <comment ref="AW399" authorId="0" shapeId="0" xr:uid="{01495402-4F60-4F66-9A06-B615F2390ACA}">
      <text>
        <r>
          <rPr>
            <sz val="10"/>
            <color indexed="81"/>
            <rFont val="Lucida Console"/>
            <family val="3"/>
          </rPr>
          <t>Tempo de Estoque (Meses)_x000D_
_x000D_
186,0</t>
        </r>
      </text>
    </comment>
    <comment ref="A400" authorId="0" shapeId="0" xr:uid="{2C9AF07E-111F-49F8-95FA-485E08F704B5}">
      <text>
        <r>
          <rPr>
            <sz val="10"/>
            <color indexed="81"/>
            <rFont val="Lucida Console"/>
            <family val="3"/>
          </rPr>
          <t>_x000D_
77562</t>
        </r>
      </text>
    </comment>
    <comment ref="B400" authorId="0" shapeId="0" xr:uid="{4748BD7C-1617-4312-986B-6DE0B51B5C87}">
      <text>
        <r>
          <rPr>
            <sz val="10"/>
            <color indexed="81"/>
            <rFont val="Lucida Console"/>
            <family val="3"/>
          </rPr>
          <t>DESCRIÇÃO DETALHADA_x000D_
SARRAFO DE CEDRINHO DE 1ª, 25 X 100 M/M, BRUTO DE 4,00 M COMPRIMENTO</t>
        </r>
      </text>
    </comment>
    <comment ref="G400" authorId="0" shapeId="0" xr:uid="{C5F10EAE-1C13-40FD-9DDE-204850649A30}">
      <text>
        <r>
          <rPr>
            <sz val="10"/>
            <color indexed="81"/>
            <rFont val="Lucida Console"/>
            <family val="3"/>
          </rPr>
          <t>_x000D_
Últ estimativa : 5.000_x000D_
Enviada em     : 24.11.2020_x000D_
Ata - Venc     : 145/21 - 26.05.2022</t>
        </r>
      </text>
    </comment>
    <comment ref="W400" authorId="0" shapeId="0" xr:uid="{41E35C23-D7D4-482A-87CD-A699FA2D2675}">
      <text>
        <r>
          <rPr>
            <sz val="10"/>
            <color indexed="81"/>
            <rFont val="Lucida Console"/>
            <family val="3"/>
          </rPr>
          <t>_x000D_
DM-Construção</t>
        </r>
      </text>
    </comment>
    <comment ref="X400" authorId="0" shapeId="0" xr:uid="{3D0F7018-9E32-4389-A57B-2B97A29F735B}">
      <text>
        <r>
          <rPr>
            <sz val="10"/>
            <color indexed="81"/>
            <rFont val="Lucida Console"/>
            <family val="3"/>
          </rPr>
          <t>_x000D_
MADEIRAS,LAMINADOS,COMPENSADOS E AGLOMERADOS</t>
        </r>
      </text>
    </comment>
    <comment ref="Y400" authorId="0" shapeId="0" xr:uid="{6BE2F64A-B64A-4F68-8B15-CEB2FF14F920}">
      <text>
        <r>
          <rPr>
            <sz val="10"/>
            <color indexed="81"/>
            <rFont val="Lucida Console"/>
            <family val="3"/>
          </rPr>
          <t>_x000D_
TABUAS,RIPAS , SARRAFOS , PRANCHINHAS E REFORCOS</t>
        </r>
      </text>
    </comment>
    <comment ref="AC400" authorId="0" shapeId="0" xr:uid="{0105B3E5-DE5B-47E9-A528-307C9D3DA23D}">
      <text>
        <r>
          <rPr>
            <sz val="10"/>
            <color indexed="81"/>
            <rFont val="Lucida Console"/>
            <family val="3"/>
          </rPr>
          <t>_x000D_
AF 11.692/23 | Vc 16.10.2023 | Saldo  2.300 | MADEIREIRA ARRUDA LTDA ( 119856 )</t>
        </r>
      </text>
    </comment>
    <comment ref="AG400" authorId="0" shapeId="0" xr:uid="{9C2B26DA-FD3D-43E5-8384-82FFF89C6808}">
      <text>
        <r>
          <rPr>
            <sz val="10"/>
            <color indexed="81"/>
            <rFont val="Lucida Console"/>
            <family val="3"/>
          </rPr>
          <t>_x000D_
AF 11.692/23 | Vc 16.10.2023 | Saldo  2.300 | MADEIREIRA ARRUDA LTDA ( 119856 )</t>
        </r>
      </text>
    </comment>
    <comment ref="AW400" authorId="0" shapeId="0" xr:uid="{003434D0-FFAC-4C22-A861-8EA03C774A6B}">
      <text>
        <r>
          <rPr>
            <sz val="10"/>
            <color indexed="81"/>
            <rFont val="Lucida Console"/>
            <family val="3"/>
          </rPr>
          <t>Tempo de Estoque (Meses)_x000D_
_x000D_
2.300,0</t>
        </r>
      </text>
    </comment>
    <comment ref="A401" authorId="0" shapeId="0" xr:uid="{D608D6F3-B60B-4B12-BF6D-8ADFBA609CEB}">
      <text>
        <r>
          <rPr>
            <sz val="10"/>
            <color indexed="81"/>
            <rFont val="Lucida Console"/>
            <family val="3"/>
          </rPr>
          <t>_x000D_
77755</t>
        </r>
      </text>
    </comment>
    <comment ref="B401" authorId="0" shapeId="0" xr:uid="{E4DCE107-DE8B-4618-894E-409A872B5CAD}">
      <text>
        <r>
          <rPr>
            <sz val="10"/>
            <color indexed="81"/>
            <rFont val="Lucida Console"/>
            <family val="3"/>
          </rPr>
          <t>DESCRIÇÃO DETALHADA_x000D_
PINCEL ATOMICO PONTA RETANGULAR 5 X 8 MM, CHANFRADA - COR PRETA</t>
        </r>
      </text>
    </comment>
    <comment ref="G401" authorId="0" shapeId="0" xr:uid="{6AEDB859-8561-44BC-880C-9FA99C2277B4}">
      <text>
        <r>
          <rPr>
            <sz val="10"/>
            <color indexed="81"/>
            <rFont val="Lucida Console"/>
            <family val="3"/>
          </rPr>
          <t>_x000D_
Últ estimativa : 5.000_x000D_
Enviada em     : 02.03.2020_x000D_
Ata - Venc     : 211/20 - 21.09.2021</t>
        </r>
      </text>
    </comment>
    <comment ref="O401" authorId="0" shapeId="0" xr:uid="{73A5484C-AA2A-4227-84B5-6DD50B04C520}">
      <text>
        <r>
          <rPr>
            <sz val="10"/>
            <color indexed="81"/>
            <rFont val="Lucida Console"/>
            <family val="3"/>
          </rPr>
          <t xml:space="preserve">_x000D_
Pertencia a ATA nº 211/20_x000D_
Estimativa de Renovação enviada em 02.03.2020 - Qtd 5.000_x000D_
</t>
        </r>
      </text>
    </comment>
    <comment ref="W401" authorId="0" shapeId="0" xr:uid="{B3E1DA19-01B5-480D-B578-31AE0EDA6928}">
      <text>
        <r>
          <rPr>
            <sz val="10"/>
            <color indexed="81"/>
            <rFont val="Lucida Console"/>
            <family val="3"/>
          </rPr>
          <t>_x000D_
Pedagógico</t>
        </r>
      </text>
    </comment>
    <comment ref="X401" authorId="0" shapeId="0" xr:uid="{09519E00-936B-43B9-9792-7E7017345ED0}">
      <text>
        <r>
          <rPr>
            <sz val="10"/>
            <color indexed="81"/>
            <rFont val="Lucida Console"/>
            <family val="3"/>
          </rPr>
          <t>_x000D_
MAQ., EQUIP., COMP., ACES., MAT. PARA ESCRIT.E ESCOLAR</t>
        </r>
      </text>
    </comment>
    <comment ref="Y401" authorId="0" shapeId="0" xr:uid="{444424AF-8A08-44AE-846B-F57C01AEB41A}">
      <text>
        <r>
          <rPr>
            <sz val="10"/>
            <color indexed="81"/>
            <rFont val="Lucida Console"/>
            <family val="3"/>
          </rPr>
          <t>_x000D_
CANETAS</t>
        </r>
      </text>
    </comment>
    <comment ref="AW401" authorId="0" shapeId="0" xr:uid="{514C92E4-6C90-4328-94B8-A50C89A22C97}">
      <text>
        <r>
          <rPr>
            <sz val="10"/>
            <color indexed="81"/>
            <rFont val="Lucida Console"/>
            <family val="3"/>
          </rPr>
          <t>Tempo de Estoque (Meses)_x000D_
_x000D_
2.500,0</t>
        </r>
      </text>
    </comment>
    <comment ref="A402" authorId="0" shapeId="0" xr:uid="{4FD3D904-4312-42DC-B877-4D7D2C8F6732}">
      <text>
        <r>
          <rPr>
            <sz val="10"/>
            <color indexed="81"/>
            <rFont val="Lucida Console"/>
            <family val="3"/>
          </rPr>
          <t>_x000D_
77786</t>
        </r>
      </text>
    </comment>
    <comment ref="B402" authorId="0" shapeId="0" xr:uid="{EA915190-B78D-4FE6-AB66-EC4428F417F8}">
      <text>
        <r>
          <rPr>
            <sz val="10"/>
            <color indexed="81"/>
            <rFont val="Lucida Console"/>
            <family val="3"/>
          </rPr>
          <t>DESCRIÇÃO DETALHADA_x000D_
FERRO "U" PENDURAL, MED. 40 MM DE LARGURA X 7 MM DE ESPESSURA X 40 CM DE COMPRIMENTO</t>
        </r>
      </text>
    </comment>
    <comment ref="G402" authorId="0" shapeId="0" xr:uid="{6A8E1F1A-1382-480B-B038-CAB2C6C37101}">
      <text>
        <r>
          <rPr>
            <sz val="10"/>
            <color indexed="81"/>
            <rFont val="Lucida Console"/>
            <family val="3"/>
          </rPr>
          <t>_x000D_
Últ estimativa : 0_x000D_
Enviada em     : 20.05.2020_x000D_
Ata - Venc     : 233/19 - 21.09.2020</t>
        </r>
      </text>
    </comment>
    <comment ref="O402" authorId="0" shapeId="0" xr:uid="{383B0FDD-CDFD-4FEA-81ED-A61471D2269A}">
      <text>
        <r>
          <rPr>
            <sz val="10"/>
            <color indexed="81"/>
            <rFont val="Lucida Console"/>
            <family val="3"/>
          </rPr>
          <t>_x000D_
Pertencia a ATA nº 233/19_x000D_
Estimativa de Renovação enviada em 20.05.2020 - Qtd _x000D_
PP 125/19 lote _x000D_
24.09.19 = Finalizar - contrato assinado</t>
        </r>
      </text>
    </comment>
    <comment ref="W402" authorId="0" shapeId="0" xr:uid="{15758A59-EC89-462F-A024-8BE74DF0952D}">
      <text>
        <r>
          <rPr>
            <sz val="10"/>
            <color indexed="81"/>
            <rFont val="Lucida Console"/>
            <family val="3"/>
          </rPr>
          <t>_x000D_
DM-Construção</t>
        </r>
      </text>
    </comment>
    <comment ref="X402" authorId="0" shapeId="0" xr:uid="{6DD27F7F-4EBA-4DB2-9A7C-4CF580ED4A13}">
      <text>
        <r>
          <rPr>
            <sz val="10"/>
            <color indexed="81"/>
            <rFont val="Lucida Console"/>
            <family val="3"/>
          </rPr>
          <t>_x000D_
METAIS,LAMINAD.,PERFILADOS E ARTEFATOS METALICOS</t>
        </r>
      </text>
    </comment>
    <comment ref="Y402" authorId="0" shapeId="0" xr:uid="{7B39D8FC-C3B4-41B7-A20E-A000EEE6B276}">
      <text>
        <r>
          <rPr>
            <sz val="10"/>
            <color indexed="81"/>
            <rFont val="Lucida Console"/>
            <family val="3"/>
          </rPr>
          <t>_x000D_
FERROS E ACOS AVULSOS</t>
        </r>
      </text>
    </comment>
    <comment ref="AW402" authorId="0" shapeId="0" xr:uid="{64A47651-3C13-48C2-A425-C1D0F6760049}">
      <text>
        <r>
          <rPr>
            <sz val="10"/>
            <color indexed="81"/>
            <rFont val="Lucida Console"/>
            <family val="3"/>
          </rPr>
          <t>Tempo de Estoque (Meses)_x000D_
_x000D_
50,0</t>
        </r>
      </text>
    </comment>
    <comment ref="A403" authorId="0" shapeId="0" xr:uid="{09B89960-21B8-4227-9995-9E73B0331CBA}">
      <text>
        <r>
          <rPr>
            <sz val="10"/>
            <color indexed="81"/>
            <rFont val="Lucida Console"/>
            <family val="3"/>
          </rPr>
          <t>_x000D_
77788</t>
        </r>
      </text>
    </comment>
    <comment ref="B403" authorId="0" shapeId="0" xr:uid="{EF3A30FB-F525-4BD6-972E-E99817987021}">
      <text>
        <r>
          <rPr>
            <sz val="10"/>
            <color indexed="81"/>
            <rFont val="Lucida Console"/>
            <family val="3"/>
          </rPr>
          <t>DESCRIÇÃO DETALHADA_x000D_
RODIZIO GIRATORIO DE 2" - P/CARRINHO COM PLACA</t>
        </r>
      </text>
    </comment>
    <comment ref="W403" authorId="0" shapeId="0" xr:uid="{00C3F361-A353-4B8E-9ACC-D400B23A6F1F}">
      <text>
        <r>
          <rPr>
            <sz val="10"/>
            <color indexed="81"/>
            <rFont val="Lucida Console"/>
            <family val="3"/>
          </rPr>
          <t>_x000D_
Administrativo</t>
        </r>
      </text>
    </comment>
    <comment ref="X403" authorId="0" shapeId="0" xr:uid="{2DA2F27C-1944-468F-B4F5-5287D91D6034}">
      <text>
        <r>
          <rPr>
            <sz val="10"/>
            <color indexed="81"/>
            <rFont val="Lucida Console"/>
            <family val="3"/>
          </rPr>
          <t>_x000D_
PARAFUSOS ELEM. VEDACAO UNIAO CONEX . FIXACAO</t>
        </r>
      </text>
    </comment>
    <comment ref="Y403" authorId="0" shapeId="0" xr:uid="{ED65EAA7-FFB4-4A59-93FA-5E4E4222ECA9}">
      <text>
        <r>
          <rPr>
            <sz val="10"/>
            <color indexed="81"/>
            <rFont val="Lucida Console"/>
            <family val="3"/>
          </rPr>
          <t>_x000D_
PECAS METALICAS VARIADAS</t>
        </r>
      </text>
    </comment>
    <comment ref="AW403" authorId="0" shapeId="0" xr:uid="{0F495116-AE49-4A86-A8A7-73F3F4AACBD0}">
      <text>
        <r>
          <rPr>
            <sz val="10"/>
            <color indexed="81"/>
            <rFont val="Lucida Console"/>
            <family val="3"/>
          </rPr>
          <t>Tempo de Estoque (Meses)_x000D_
_x000D_
776,0</t>
        </r>
      </text>
    </comment>
    <comment ref="A404" authorId="0" shapeId="0" xr:uid="{BF358D75-3F2D-4F4D-80C7-74F4F4027EB7}">
      <text>
        <r>
          <rPr>
            <sz val="10"/>
            <color indexed="81"/>
            <rFont val="Lucida Console"/>
            <family val="3"/>
          </rPr>
          <t>_x000D_
77819</t>
        </r>
      </text>
    </comment>
    <comment ref="B404" authorId="0" shapeId="0" xr:uid="{AE132F0A-EF6A-472B-9926-07A89D3B3D3D}">
      <text>
        <r>
          <rPr>
            <sz val="10"/>
            <color indexed="81"/>
            <rFont val="Lucida Console"/>
            <family val="3"/>
          </rPr>
          <t>DESCRIÇÃO DETALHADA_x000D_
BOBINA DE SACO PLASTICO PICOTADO PARA EMBALAGEM - MED. 35 X 45 CM</t>
        </r>
      </text>
    </comment>
    <comment ref="G404" authorId="0" shapeId="0" xr:uid="{04136F50-F371-42DD-AB31-769E434A6418}">
      <text>
        <r>
          <rPr>
            <sz val="10"/>
            <color indexed="81"/>
            <rFont val="Lucida Console"/>
            <family val="3"/>
          </rPr>
          <t>_x000D_
Últ estimativa : 2.500_x000D_
Enviada em     : 24.11.2020_x000D_
Ata - Venc     : 64/20 - 17.03.2021</t>
        </r>
      </text>
    </comment>
    <comment ref="O404" authorId="0" shapeId="0" xr:uid="{3FEAB353-99E7-47C8-8A7D-277526D0EC61}">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404" authorId="0" shapeId="0" xr:uid="{E8D30586-1AED-4EBB-878E-E7E70F7083B2}">
      <text>
        <r>
          <rPr>
            <sz val="10"/>
            <color indexed="81"/>
            <rFont val="Lucida Console"/>
            <family val="3"/>
          </rPr>
          <t>_x000D_
Administrativo</t>
        </r>
      </text>
    </comment>
    <comment ref="X404" authorId="0" shapeId="0" xr:uid="{41F00BA4-DCE6-435F-80EB-BA2C3DE50DD7}">
      <text>
        <r>
          <rPr>
            <sz val="10"/>
            <color indexed="81"/>
            <rFont val="Lucida Console"/>
            <family val="3"/>
          </rPr>
          <t>_x000D_
EQUIP.E MAT. P/REFEITORIO, COPA E COZINHA</t>
        </r>
      </text>
    </comment>
    <comment ref="Y404" authorId="0" shapeId="0" xr:uid="{5D2AC7F6-683D-46B1-973C-1A9711EB93E7}">
      <text>
        <r>
          <rPr>
            <sz val="10"/>
            <color indexed="81"/>
            <rFont val="Lucida Console"/>
            <family val="3"/>
          </rPr>
          <t>_x000D_
EMBALAGENS DIVERSAS</t>
        </r>
      </text>
    </comment>
    <comment ref="AW404" authorId="0" shapeId="0" xr:uid="{F9644116-E204-4FB0-A5D5-FDE2B00FB04A}">
      <text>
        <r>
          <rPr>
            <sz val="10"/>
            <color indexed="81"/>
            <rFont val="Lucida Console"/>
            <family val="3"/>
          </rPr>
          <t>Tempo de Estoque (Meses)_x000D_
_x000D_
3.544,0</t>
        </r>
      </text>
    </comment>
    <comment ref="A405" authorId="0" shapeId="0" xr:uid="{4B0C1A42-00A5-4C5F-8136-9EED88174326}">
      <text>
        <r>
          <rPr>
            <sz val="10"/>
            <color indexed="81"/>
            <rFont val="Lucida Console"/>
            <family val="3"/>
          </rPr>
          <t>_x000D_
77823</t>
        </r>
      </text>
    </comment>
    <comment ref="B405" authorId="0" shapeId="0" xr:uid="{83832270-48FB-4AC2-8C6D-311C6CE0A061}">
      <text>
        <r>
          <rPr>
            <sz val="10"/>
            <color indexed="81"/>
            <rFont val="Lucida Console"/>
            <family val="3"/>
          </rPr>
          <t>DESCRIÇÃO DETALHADA_x000D_
RODO DE ALUMINIO DE 60 CM C/ CABO DE ALUMINIO MEDINDO APROXIMADAMENTE 1,30 M  - BORRACHA UNICA E SUBSTITUIVEL (VARIACAO +/- 05 CM DO CABO)</t>
        </r>
      </text>
    </comment>
    <comment ref="G405" authorId="0" shapeId="0" xr:uid="{428BF31D-238D-4277-ABD4-5268C6DD930E}">
      <text>
        <r>
          <rPr>
            <sz val="10"/>
            <color indexed="81"/>
            <rFont val="Lucida Console"/>
            <family val="3"/>
          </rPr>
          <t>_x000D_
Últ estimativa : 0_x000D_
Enviada em     : 28.01.2021_x000D_
Ata - Venc     : 111/20 - 20.05.2021</t>
        </r>
      </text>
    </comment>
    <comment ref="O405" authorId="0" shapeId="0" xr:uid="{FC85469D-60EA-4AD8-AB83-449CE62E9C32}">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405" authorId="0" shapeId="0" xr:uid="{F8790671-4770-40B3-82D7-0503B9055FB4}">
      <text>
        <r>
          <rPr>
            <sz val="10"/>
            <color indexed="81"/>
            <rFont val="Lucida Console"/>
            <family val="3"/>
          </rPr>
          <t>_x000D_
Administrativo</t>
        </r>
      </text>
    </comment>
    <comment ref="X405" authorId="0" shapeId="0" xr:uid="{73446B45-480C-4FEF-AA54-C4B76D87E619}">
      <text>
        <r>
          <rPr>
            <sz val="10"/>
            <color indexed="81"/>
            <rFont val="Lucida Console"/>
            <family val="3"/>
          </rPr>
          <t>_x000D_
MAQ.EQUIP.E MATERIAIS P/ HIGIEN.LIMP.POLIM.E LUBR.</t>
        </r>
      </text>
    </comment>
    <comment ref="Y405" authorId="0" shapeId="0" xr:uid="{761011AF-8093-4DA9-A0EB-A29B778281AA}">
      <text>
        <r>
          <rPr>
            <sz val="10"/>
            <color indexed="81"/>
            <rFont val="Lucida Console"/>
            <family val="3"/>
          </rPr>
          <t>_x000D_
VASSOURAS,ESCOVAS,ESFREGOES,RODOS,DESEMTUP.E ESPAN</t>
        </r>
      </text>
    </comment>
    <comment ref="AW405" authorId="0" shapeId="0" xr:uid="{ECF0FB2E-B36E-4543-ADE7-7FCCF7C78A6F}">
      <text>
        <r>
          <rPr>
            <sz val="10"/>
            <color indexed="81"/>
            <rFont val="Lucida Console"/>
            <family val="3"/>
          </rPr>
          <t>Tempo de Estoque (Meses)_x000D_
_x000D_
37,0</t>
        </r>
      </text>
    </comment>
    <comment ref="A406" authorId="0" shapeId="0" xr:uid="{7BD1C89F-8EBB-48DF-B714-233E336AFE77}">
      <text>
        <r>
          <rPr>
            <sz val="10"/>
            <color indexed="81"/>
            <rFont val="Lucida Console"/>
            <family val="3"/>
          </rPr>
          <t>_x000D_
78055</t>
        </r>
      </text>
    </comment>
    <comment ref="B406" authorId="0" shapeId="0" xr:uid="{2BBF40AF-E8AE-4C55-B2F2-55E2CD6E9ABE}">
      <text>
        <r>
          <rPr>
            <sz val="10"/>
            <color indexed="81"/>
            <rFont val="Lucida Console"/>
            <family val="3"/>
          </rPr>
          <t>DESCRIÇÃO DETALHADA_x000D_
CORREDICA TELESCOPICA, PARA GAVETA, FZ 405 MM - 45 KG</t>
        </r>
      </text>
    </comment>
    <comment ref="W406" authorId="0" shapeId="0" xr:uid="{CB5B120F-61C3-4326-942F-FBEFE7D43225}">
      <text>
        <r>
          <rPr>
            <sz val="10"/>
            <color indexed="81"/>
            <rFont val="Lucida Console"/>
            <family val="3"/>
          </rPr>
          <t>_x000D_
DM-Marcenaria</t>
        </r>
      </text>
    </comment>
    <comment ref="X406" authorId="0" shapeId="0" xr:uid="{17748A6F-2E93-49F6-9217-F1145F8A1F69}">
      <text>
        <r>
          <rPr>
            <sz val="10"/>
            <color indexed="81"/>
            <rFont val="Lucida Console"/>
            <family val="3"/>
          </rPr>
          <t>_x000D_
MOBILIARIO E COFRE</t>
        </r>
      </text>
    </comment>
    <comment ref="Y406" authorId="0" shapeId="0" xr:uid="{1D251FF5-F427-47EA-AF5B-514654DAABC1}">
      <text>
        <r>
          <rPr>
            <sz val="10"/>
            <color indexed="81"/>
            <rFont val="Lucida Console"/>
            <family val="3"/>
          </rPr>
          <t>_x000D_
ACESSORIOS</t>
        </r>
      </text>
    </comment>
    <comment ref="AW406" authorId="0" shapeId="0" xr:uid="{65D203F3-F316-4474-ADA2-E76113B37CF5}">
      <text>
        <r>
          <rPr>
            <sz val="10"/>
            <color indexed="81"/>
            <rFont val="Lucida Console"/>
            <family val="3"/>
          </rPr>
          <t>Tempo de Estoque (Meses)_x000D_
_x000D_
0,0</t>
        </r>
      </text>
    </comment>
    <comment ref="A407" authorId="0" shapeId="0" xr:uid="{C9178EA5-7F3B-45AE-9901-18C9BF94D7AD}">
      <text>
        <r>
          <rPr>
            <sz val="10"/>
            <color indexed="81"/>
            <rFont val="Lucida Console"/>
            <family val="3"/>
          </rPr>
          <t>_x000D_
78057</t>
        </r>
      </text>
    </comment>
    <comment ref="B407" authorId="0" shapeId="0" xr:uid="{CA7378E0-5986-4EF4-8194-ECBC90B4F584}">
      <text>
        <r>
          <rPr>
            <sz val="10"/>
            <color indexed="81"/>
            <rFont val="Lucida Console"/>
            <family val="3"/>
          </rPr>
          <t>DESCRIÇÃO DETALHADA_x000D_
SUPORTE TUBINHO BRANCO, COM PARAFUSO (APOIO DE PRATELEIRA) - EMBALAGEM COM 100 UNIDADES</t>
        </r>
      </text>
    </comment>
    <comment ref="W407" authorId="0" shapeId="0" xr:uid="{C676259E-658C-4959-B308-0C271499C491}">
      <text>
        <r>
          <rPr>
            <sz val="10"/>
            <color indexed="81"/>
            <rFont val="Lucida Console"/>
            <family val="3"/>
          </rPr>
          <t>_x000D_
DM-Marcenaria</t>
        </r>
      </text>
    </comment>
    <comment ref="X407" authorId="0" shapeId="0" xr:uid="{4A5E96A1-4B69-4DEB-A685-58E51CC14992}">
      <text>
        <r>
          <rPr>
            <sz val="10"/>
            <color indexed="81"/>
            <rFont val="Lucida Console"/>
            <family val="3"/>
          </rPr>
          <t>_x000D_
MOBILIARIO E COFRE</t>
        </r>
      </text>
    </comment>
    <comment ref="Y407" authorId="0" shapeId="0" xr:uid="{10EE0FFD-24E8-4437-8007-53361FB21AD6}">
      <text>
        <r>
          <rPr>
            <sz val="10"/>
            <color indexed="81"/>
            <rFont val="Lucida Console"/>
            <family val="3"/>
          </rPr>
          <t>_x000D_
ACESSORIOS</t>
        </r>
      </text>
    </comment>
    <comment ref="AW407" authorId="0" shapeId="0" xr:uid="{5BD9F664-CABB-4FE9-B53E-7EC95AD492AD}">
      <text>
        <r>
          <rPr>
            <sz val="10"/>
            <color indexed="81"/>
            <rFont val="Lucida Console"/>
            <family val="3"/>
          </rPr>
          <t>Tempo de Estoque (Meses)_x000D_
_x000D_
150,0</t>
        </r>
      </text>
    </comment>
    <comment ref="A408" authorId="0" shapeId="0" xr:uid="{43846E30-2A45-469C-B292-5631CF034B06}">
      <text>
        <r>
          <rPr>
            <sz val="10"/>
            <color indexed="81"/>
            <rFont val="Lucida Console"/>
            <family val="3"/>
          </rPr>
          <t>_x000D_
78181</t>
        </r>
      </text>
    </comment>
    <comment ref="B408" authorId="0" shapeId="0" xr:uid="{12EA97BF-7548-4CA8-9B47-09A5D2ACE438}">
      <text>
        <r>
          <rPr>
            <sz val="10"/>
            <color indexed="81"/>
            <rFont val="Lucida Console"/>
            <family val="3"/>
          </rPr>
          <t>DESCRIÇÃO DETALHADA_x000D_
PASTA PARA LIMPEZA DE ALUMINIO, POTE COM 500 GRAMAS - VALIDADE MINIMA DE 12 MESES</t>
        </r>
      </text>
    </comment>
    <comment ref="G408" authorId="0" shapeId="0" xr:uid="{E898A6A9-F66B-4CEA-AFD3-0D3D8C6B943E}">
      <text>
        <r>
          <rPr>
            <sz val="10"/>
            <color indexed="81"/>
            <rFont val="Lucida Console"/>
            <family val="3"/>
          </rPr>
          <t>_x000D_
Últ estimativa : 0_x000D_
Enviada em     : 06.10.2020_x000D_
Ata - Venc     : 14/20 - 22.01.2021</t>
        </r>
      </text>
    </comment>
    <comment ref="O408" authorId="0" shapeId="0" xr:uid="{C7198830-9550-406E-85AD-287A7FDCC869}">
      <text>
        <r>
          <rPr>
            <sz val="10"/>
            <color indexed="81"/>
            <rFont val="Lucida Console"/>
            <family val="3"/>
          </rPr>
          <t>_x000D_
Pertencia a ATA nº 14/20_x000D_
Estimativa de Renovação enviada em 06.10.2020 - Qtd _x000D_
PP 236/19 lote _x000D_
30.01.20 = Finalizar - contrato assinado</t>
        </r>
      </text>
    </comment>
    <comment ref="W408" authorId="0" shapeId="0" xr:uid="{B1CFFA74-ADE6-4399-8B59-4A5A5515489B}">
      <text>
        <r>
          <rPr>
            <sz val="10"/>
            <color indexed="81"/>
            <rFont val="Lucida Console"/>
            <family val="3"/>
          </rPr>
          <t>_x000D_
Administrativo</t>
        </r>
      </text>
    </comment>
    <comment ref="X408" authorId="0" shapeId="0" xr:uid="{4BF2AC1A-977D-4BF6-BB0B-0B56631F9F3D}">
      <text>
        <r>
          <rPr>
            <sz val="10"/>
            <color indexed="81"/>
            <rFont val="Lucida Console"/>
            <family val="3"/>
          </rPr>
          <t>_x000D_
MAQ.EQUIP.E MATERIAIS P/ HIGIEN.LIMP.POLIM.E LUBR.</t>
        </r>
      </text>
    </comment>
    <comment ref="Y408" authorId="0" shapeId="0" xr:uid="{94966D1C-DAFD-4AC4-AC11-F123E6096664}">
      <text>
        <r>
          <rPr>
            <sz val="10"/>
            <color indexed="81"/>
            <rFont val="Lucida Console"/>
            <family val="3"/>
          </rPr>
          <t>_x000D_
PRODUTOS DE LIMPEZA</t>
        </r>
      </text>
    </comment>
    <comment ref="AW408" authorId="0" shapeId="0" xr:uid="{E6F93EDB-CFC5-407C-8178-CB8122BDE433}">
      <text>
        <r>
          <rPr>
            <sz val="10"/>
            <color indexed="81"/>
            <rFont val="Lucida Console"/>
            <family val="3"/>
          </rPr>
          <t>Tempo de Estoque (Meses)_x000D_
_x000D_
188,0</t>
        </r>
      </text>
    </comment>
    <comment ref="A409" authorId="0" shapeId="0" xr:uid="{F93AD03D-B044-47C6-A117-B53405321E02}">
      <text>
        <r>
          <rPr>
            <sz val="10"/>
            <color indexed="81"/>
            <rFont val="Lucida Console"/>
            <family val="3"/>
          </rPr>
          <t>_x000D_
78303</t>
        </r>
      </text>
    </comment>
    <comment ref="B409" authorId="0" shapeId="0" xr:uid="{068B83EB-6913-4F56-85B8-0DB9D318A57B}">
      <text>
        <r>
          <rPr>
            <sz val="10"/>
            <color indexed="81"/>
            <rFont val="Lucida Console"/>
            <family val="3"/>
          </rPr>
          <t>DESCRIÇÃO DETALHADA_x000D_
PIA DE ACO INOX COM 01 CUBA, MEDINDO 1,50 M DE COMP. E LARGURA MINIMA DE 53 CM</t>
        </r>
      </text>
    </comment>
    <comment ref="W409" authorId="0" shapeId="0" xr:uid="{CF2F555E-DCEC-4E7B-96BD-030485ADFC0F}">
      <text>
        <r>
          <rPr>
            <sz val="10"/>
            <color indexed="81"/>
            <rFont val="Lucida Console"/>
            <family val="3"/>
          </rPr>
          <t>_x000D_
DM-Construção</t>
        </r>
      </text>
    </comment>
    <comment ref="X409" authorId="0" shapeId="0" xr:uid="{7B8A8461-DB31-4AD2-B9E0-EC56209D289A}">
      <text>
        <r>
          <rPr>
            <sz val="10"/>
            <color indexed="81"/>
            <rFont val="Lucida Console"/>
            <family val="3"/>
          </rPr>
          <t>_x000D_
MAT.E EQUIP. P/ CONSTR.CIVIL E CONSERV. DE VIAS PUBL.</t>
        </r>
      </text>
    </comment>
    <comment ref="Y409" authorId="0" shapeId="0" xr:uid="{E907C5D3-29FA-49FA-BC5E-E5605814239F}">
      <text>
        <r>
          <rPr>
            <sz val="10"/>
            <color indexed="81"/>
            <rFont val="Lucida Console"/>
            <family val="3"/>
          </rPr>
          <t>_x000D_
TANQUES, LAVATORIOS E PIAS</t>
        </r>
      </text>
    </comment>
    <comment ref="AW409" authorId="0" shapeId="0" xr:uid="{AC672528-B31B-4E74-A99E-8E31EBE14C43}">
      <text>
        <r>
          <rPr>
            <sz val="10"/>
            <color indexed="81"/>
            <rFont val="Lucida Console"/>
            <family val="3"/>
          </rPr>
          <t>Tempo de Estoque (Meses)_x000D_
_x000D_
17,0</t>
        </r>
      </text>
    </comment>
    <comment ref="A410" authorId="0" shapeId="0" xr:uid="{95064C18-8336-463D-A3AA-B4582240A3C5}">
      <text>
        <r>
          <rPr>
            <sz val="10"/>
            <color indexed="81"/>
            <rFont val="Lucida Console"/>
            <family val="3"/>
          </rPr>
          <t>_x000D_
78307</t>
        </r>
      </text>
    </comment>
    <comment ref="B410" authorId="0" shapeId="0" xr:uid="{05FED435-D34C-4661-847D-1F4D2D4F8DD9}">
      <text>
        <r>
          <rPr>
            <sz val="10"/>
            <color indexed="81"/>
            <rFont val="Lucida Console"/>
            <family val="3"/>
          </rPr>
          <t>DESCRIÇÃO DETALHADA_x000D_
FOLHA DE PORTA DE IMBUIA - MED. 1,02 X 2,10 M</t>
        </r>
      </text>
    </comment>
    <comment ref="G410" authorId="0" shapeId="0" xr:uid="{8E635532-C280-4A47-9484-817ABB8AEFB9}">
      <text>
        <r>
          <rPr>
            <sz val="10"/>
            <color indexed="81"/>
            <rFont val="Lucida Console"/>
            <family val="3"/>
          </rPr>
          <t>_x000D_
Últ estimativa : 0_x000D_
Enviada em     : 24.11.2020_x000D_
Ata - Venc     : 145/21 - 26.05.2022</t>
        </r>
      </text>
    </comment>
    <comment ref="W410" authorId="0" shapeId="0" xr:uid="{7A810564-7E5A-455E-A0A9-D546A491164F}">
      <text>
        <r>
          <rPr>
            <sz val="10"/>
            <color indexed="81"/>
            <rFont val="Lucida Console"/>
            <family val="3"/>
          </rPr>
          <t>_x000D_
DM-Construção</t>
        </r>
      </text>
    </comment>
    <comment ref="X410" authorId="0" shapeId="0" xr:uid="{CBEA74C1-7529-4E5B-BD53-23AC2B961090}">
      <text>
        <r>
          <rPr>
            <sz val="10"/>
            <color indexed="81"/>
            <rFont val="Lucida Console"/>
            <family val="3"/>
          </rPr>
          <t>_x000D_
MAT.E EQUIP. P/ CONSTR.CIVIL E CONSERV. DE VIAS PUBL.</t>
        </r>
      </text>
    </comment>
    <comment ref="Y410" authorId="0" shapeId="0" xr:uid="{A67D6150-A9D6-433C-95CC-5875DD2DA012}">
      <text>
        <r>
          <rPr>
            <sz val="10"/>
            <color indexed="81"/>
            <rFont val="Lucida Console"/>
            <family val="3"/>
          </rPr>
          <t>_x000D_
PORTAS, BATENTES E GUARNICOES DE MADEIRA, FERRO, METAL</t>
        </r>
      </text>
    </comment>
    <comment ref="AW410" authorId="0" shapeId="0" xr:uid="{65FF2F71-9288-40A2-9B34-74CBDA2D4530}">
      <text>
        <r>
          <rPr>
            <sz val="10"/>
            <color indexed="81"/>
            <rFont val="Lucida Console"/>
            <family val="3"/>
          </rPr>
          <t>Tempo de Estoque (Meses)_x000D_
_x000D_
34,0</t>
        </r>
      </text>
    </comment>
    <comment ref="A411" authorId="0" shapeId="0" xr:uid="{26413045-0994-4834-9CDB-560A5DFDF78F}">
      <text>
        <r>
          <rPr>
            <sz val="10"/>
            <color indexed="81"/>
            <rFont val="Lucida Console"/>
            <family val="3"/>
          </rPr>
          <t>_x000D_
78399</t>
        </r>
      </text>
    </comment>
    <comment ref="B411" authorId="0" shapeId="0" xr:uid="{4B2DA752-1253-47F6-8CAF-038E1E567064}">
      <text>
        <r>
          <rPr>
            <sz val="10"/>
            <color indexed="81"/>
            <rFont val="Lucida Console"/>
            <family val="3"/>
          </rPr>
          <t>DESCRIÇÃO DETALHADA_x000D_
ABRACADEIRA GALVANIZADA TIPO D  - 1.1/2"</t>
        </r>
      </text>
    </comment>
    <comment ref="G411" authorId="0" shapeId="0" xr:uid="{1843FC67-500B-43CE-A1E7-5B3AEC04CDFA}">
      <text>
        <r>
          <rPr>
            <sz val="10"/>
            <color indexed="81"/>
            <rFont val="Lucida Console"/>
            <family val="3"/>
          </rPr>
          <t>_x000D_
Últ estimativa : 100_x000D_
Enviada em     : 17.01.2020_x000D_
Ata - Venc     : 126/19 - 06.05.2020</t>
        </r>
      </text>
    </comment>
    <comment ref="O411" authorId="0" shapeId="0" xr:uid="{A2D9B978-A33F-40C8-88D8-E4C299157893}">
      <text>
        <r>
          <rPr>
            <sz val="10"/>
            <color indexed="81"/>
            <rFont val="Lucida Console"/>
            <family val="3"/>
          </rPr>
          <t>_x000D_
Pertencia a ATA nº 126/19_x000D_
Estimativa de Renovação enviada em 17.01.2020 - Qtd 100_x000D_
PE 153/20 lote _x000D_
16.09.20 = Finalizado</t>
        </r>
      </text>
    </comment>
    <comment ref="W411" authorId="0" shapeId="0" xr:uid="{849E576D-4C13-4383-966E-A8A30C54861F}">
      <text>
        <r>
          <rPr>
            <sz val="10"/>
            <color indexed="81"/>
            <rFont val="Lucida Console"/>
            <family val="3"/>
          </rPr>
          <t>_x000D_
DM-Elétrica</t>
        </r>
      </text>
    </comment>
    <comment ref="X411" authorId="0" shapeId="0" xr:uid="{46A26F1E-AE33-4C05-838B-821B1DE24F8C}">
      <text>
        <r>
          <rPr>
            <sz val="10"/>
            <color indexed="81"/>
            <rFont val="Lucida Console"/>
            <family val="3"/>
          </rPr>
          <t>_x000D_
EQUIP. MAT. P/ GERACAO, TRANSM. DISTR. RETIF...</t>
        </r>
      </text>
    </comment>
    <comment ref="Y411" authorId="0" shapeId="0" xr:uid="{D83B4C95-6A3F-48D2-89A6-29925CC28120}">
      <text>
        <r>
          <rPr>
            <sz val="10"/>
            <color indexed="81"/>
            <rFont val="Lucida Console"/>
            <family val="3"/>
          </rPr>
          <t>_x000D_
BRACADEIRAS E CINTAS</t>
        </r>
      </text>
    </comment>
    <comment ref="AW411" authorId="0" shapeId="0" xr:uid="{6EB7DB82-F42E-403C-9C5C-62E3FEF91FBD}">
      <text>
        <r>
          <rPr>
            <sz val="10"/>
            <color indexed="81"/>
            <rFont val="Lucida Console"/>
            <family val="3"/>
          </rPr>
          <t>Tempo de Estoque (Meses)_x000D_
_x000D_
325,0</t>
        </r>
      </text>
    </comment>
    <comment ref="A412" authorId="0" shapeId="0" xr:uid="{40F5EAC6-2522-4654-B71A-F56F1FCB1D66}">
      <text>
        <r>
          <rPr>
            <sz val="10"/>
            <color indexed="81"/>
            <rFont val="Lucida Console"/>
            <family val="3"/>
          </rPr>
          <t>_x000D_
78416</t>
        </r>
      </text>
    </comment>
    <comment ref="B412" authorId="0" shapeId="0" xr:uid="{F8A32382-CB86-4D8C-AE15-FB8985FA3FB9}">
      <text>
        <r>
          <rPr>
            <sz val="10"/>
            <color indexed="81"/>
            <rFont val="Lucida Console"/>
            <family val="3"/>
          </rPr>
          <t>DESCRIÇÃO DETALHADA_x000D_
PARAFUSO FRANCES - 1/2" X 8" - COM PORCA E ARRUELA</t>
        </r>
      </text>
    </comment>
    <comment ref="W412" authorId="0" shapeId="0" xr:uid="{24C5C915-F9CB-46D4-9345-FF4377579296}">
      <text>
        <r>
          <rPr>
            <sz val="10"/>
            <color indexed="81"/>
            <rFont val="Lucida Console"/>
            <family val="3"/>
          </rPr>
          <t>_x000D_
DM-Marcenaria</t>
        </r>
      </text>
    </comment>
    <comment ref="X412" authorId="0" shapeId="0" xr:uid="{F3B0069B-260D-41AA-9EE2-90E763F608F5}">
      <text>
        <r>
          <rPr>
            <sz val="10"/>
            <color indexed="81"/>
            <rFont val="Lucida Console"/>
            <family val="3"/>
          </rPr>
          <t>_x000D_
PARAFUSOS ELEM. VEDACAO UNIAO CONEX . FIXACAO</t>
        </r>
      </text>
    </comment>
    <comment ref="Y412" authorId="0" shapeId="0" xr:uid="{15DF11F9-224E-43DA-94D2-98389B70D501}">
      <text>
        <r>
          <rPr>
            <sz val="10"/>
            <color indexed="81"/>
            <rFont val="Lucida Console"/>
            <family val="3"/>
          </rPr>
          <t>_x000D_
PARAFUSO FRANCES</t>
        </r>
      </text>
    </comment>
    <comment ref="AW412" authorId="0" shapeId="0" xr:uid="{31F0AE5D-E73D-4418-B07F-7C788FF949DB}">
      <text>
        <r>
          <rPr>
            <sz val="10"/>
            <color indexed="81"/>
            <rFont val="Lucida Console"/>
            <family val="3"/>
          </rPr>
          <t>Tempo de Estoque (Meses)_x000D_
_x000D_
1.019,0</t>
        </r>
      </text>
    </comment>
    <comment ref="A413" authorId="0" shapeId="0" xr:uid="{4063139C-8031-4E4B-8910-EBC6CBA92854}">
      <text>
        <r>
          <rPr>
            <sz val="10"/>
            <color indexed="81"/>
            <rFont val="Lucida Console"/>
            <family val="3"/>
          </rPr>
          <t>_x000D_
78418</t>
        </r>
      </text>
    </comment>
    <comment ref="B413" authorId="0" shapeId="0" xr:uid="{0B9D9C93-7CFA-401D-960E-E044B54D07F0}">
      <text>
        <r>
          <rPr>
            <sz val="10"/>
            <color indexed="81"/>
            <rFont val="Lucida Console"/>
            <family val="3"/>
          </rPr>
          <t>DESCRIÇÃO DETALHADA_x000D_
PARAFUSO SEXTAVADO - 1/2" X 3.1/2" - COM PORCA</t>
        </r>
      </text>
    </comment>
    <comment ref="W413" authorId="0" shapeId="0" xr:uid="{A733FE5F-47EA-46D1-8B7B-FEFAC6E737C4}">
      <text>
        <r>
          <rPr>
            <sz val="10"/>
            <color indexed="81"/>
            <rFont val="Lucida Console"/>
            <family val="3"/>
          </rPr>
          <t>_x000D_
DM-Serralheria</t>
        </r>
      </text>
    </comment>
    <comment ref="X413" authorId="0" shapeId="0" xr:uid="{18ABD006-8A59-42E0-80C3-C70A52413DDD}">
      <text>
        <r>
          <rPr>
            <sz val="10"/>
            <color indexed="81"/>
            <rFont val="Lucida Console"/>
            <family val="3"/>
          </rPr>
          <t>_x000D_
PARAFUSOS ELEM. VEDACAO UNIAO CONEX . FIXACAO</t>
        </r>
      </text>
    </comment>
    <comment ref="Y413" authorId="0" shapeId="0" xr:uid="{6DEB5A4E-D924-4B94-A685-98ADAC6333AA}">
      <text>
        <r>
          <rPr>
            <sz val="10"/>
            <color indexed="81"/>
            <rFont val="Lucida Console"/>
            <family val="3"/>
          </rPr>
          <t>_x000D_
PARAFUSO SEXTAVADO</t>
        </r>
      </text>
    </comment>
    <comment ref="AW413" authorId="0" shapeId="0" xr:uid="{61A64D51-6F75-4243-8635-8086EDF31DBE}">
      <text>
        <r>
          <rPr>
            <sz val="10"/>
            <color indexed="81"/>
            <rFont val="Lucida Console"/>
            <family val="3"/>
          </rPr>
          <t>Tempo de Estoque (Meses)_x000D_
_x000D_
255,0</t>
        </r>
      </text>
    </comment>
    <comment ref="A414" authorId="0" shapeId="0" xr:uid="{FE88DBE9-0CE4-4A07-895B-CD20DF3BC024}">
      <text>
        <r>
          <rPr>
            <sz val="10"/>
            <color indexed="81"/>
            <rFont val="Lucida Console"/>
            <family val="3"/>
          </rPr>
          <t>_x000D_
78509</t>
        </r>
      </text>
    </comment>
    <comment ref="B414" authorId="0" shapeId="0" xr:uid="{03703E4D-37BF-46F0-ADE6-0E1494006927}">
      <text>
        <r>
          <rPr>
            <sz val="10"/>
            <color indexed="81"/>
            <rFont val="Lucida Console"/>
            <family val="3"/>
          </rPr>
          <t>DESCRIÇÃO DETALHADA_x000D_
TANQUE DE CONCRETO PRE-MOLDADO P/ LAVAGEM DE ROUPAS DE 0,70 X 0,70M</t>
        </r>
      </text>
    </comment>
    <comment ref="G414" authorId="0" shapeId="0" xr:uid="{B3CF4C95-4B5C-4FB6-A1F7-1D89476DB2DD}">
      <text>
        <r>
          <rPr>
            <sz val="10"/>
            <color indexed="81"/>
            <rFont val="Lucida Console"/>
            <family val="3"/>
          </rPr>
          <t>_x000D_
Últ estimativa : 10_x000D_
Enviada em     : 24.10.2019_x000D_
Ata - Venc     : 47/19 - 17.02.2020</t>
        </r>
      </text>
    </comment>
    <comment ref="O414" authorId="0" shapeId="0" xr:uid="{B96690FC-F087-44B6-83A0-FFC16695F2C8}">
      <text>
        <r>
          <rPr>
            <sz val="10"/>
            <color indexed="81"/>
            <rFont val="Lucida Console"/>
            <family val="3"/>
          </rPr>
          <t>_x000D_
Pertencia a ATA nº 47/19_x000D_
Estimativa de Renovação enviada em 24.10.2019 - Qtd 10_x000D_
PE  99/20 lote 11_x000D_
03.08.20 = Finalizado</t>
        </r>
      </text>
    </comment>
    <comment ref="W414" authorId="0" shapeId="0" xr:uid="{53C6311B-BC88-4083-97A0-CB3711BF4BCD}">
      <text>
        <r>
          <rPr>
            <sz val="10"/>
            <color indexed="81"/>
            <rFont val="Lucida Console"/>
            <family val="3"/>
          </rPr>
          <t>_x000D_
DM-Construção</t>
        </r>
      </text>
    </comment>
    <comment ref="X414" authorId="0" shapeId="0" xr:uid="{22F20297-BDD7-46CB-85A1-10075FAC4D62}">
      <text>
        <r>
          <rPr>
            <sz val="10"/>
            <color indexed="81"/>
            <rFont val="Lucida Console"/>
            <family val="3"/>
          </rPr>
          <t>_x000D_
MAT.E EQUIP. P/ CONSTR.CIVIL E CONSERV. DE VIAS PUBL.</t>
        </r>
      </text>
    </comment>
    <comment ref="Y414" authorId="0" shapeId="0" xr:uid="{5E47D22F-9D36-40F0-B8D2-C07D54C11243}">
      <text>
        <r>
          <rPr>
            <sz val="10"/>
            <color indexed="81"/>
            <rFont val="Lucida Console"/>
            <family val="3"/>
          </rPr>
          <t>_x000D_
TANQUES, LAVATORIOS E PIAS</t>
        </r>
      </text>
    </comment>
    <comment ref="AW414" authorId="0" shapeId="0" xr:uid="{427C1B6B-162A-4617-B7CB-3BCDDE17E881}">
      <text>
        <r>
          <rPr>
            <sz val="10"/>
            <color indexed="81"/>
            <rFont val="Lucida Console"/>
            <family val="3"/>
          </rPr>
          <t>Tempo de Estoque (Meses)_x000D_
_x000D_
9,0</t>
        </r>
      </text>
    </comment>
    <comment ref="A415" authorId="0" shapeId="0" xr:uid="{47199E0D-BA47-4FD4-B48F-EA513756A009}">
      <text>
        <r>
          <rPr>
            <sz val="10"/>
            <color indexed="81"/>
            <rFont val="Lucida Console"/>
            <family val="3"/>
          </rPr>
          <t>_x000D_
78641</t>
        </r>
      </text>
    </comment>
    <comment ref="B415" authorId="0" shapeId="0" xr:uid="{AD97D91E-74A2-4E06-A7D2-06DCAAAFE802}">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415" authorId="0" shapeId="0" xr:uid="{D6A7F0BD-4C14-4A0E-9D7E-E6E37C7C89EB}">
      <text>
        <r>
          <rPr>
            <sz val="10"/>
            <color indexed="81"/>
            <rFont val="Lucida Console"/>
            <family val="3"/>
          </rPr>
          <t>_x000D_
Pedagógico</t>
        </r>
      </text>
    </comment>
    <comment ref="X415" authorId="0" shapeId="0" xr:uid="{1F54E7AF-B08A-4EA0-AA35-CCD2CCB67A3D}">
      <text>
        <r>
          <rPr>
            <sz val="10"/>
            <color indexed="81"/>
            <rFont val="Lucida Console"/>
            <family val="3"/>
          </rPr>
          <t>_x000D_
MAQ., EQUIP., COMP., ACES., MAT. PARA ESCRIT.E ESCOLAR</t>
        </r>
      </text>
    </comment>
    <comment ref="Y415" authorId="0" shapeId="0" xr:uid="{B9B65112-3B9A-4021-8449-226F0EA80759}">
      <text>
        <r>
          <rPr>
            <sz val="10"/>
            <color indexed="81"/>
            <rFont val="Lucida Console"/>
            <family val="3"/>
          </rPr>
          <t>_x000D_
TINTAS  E PINCEIS ESCOLARES</t>
        </r>
      </text>
    </comment>
    <comment ref="AW415" authorId="0" shapeId="0" xr:uid="{90F1AE33-B959-474B-AE6F-2B2968C601F4}">
      <text>
        <r>
          <rPr>
            <sz val="10"/>
            <color indexed="81"/>
            <rFont val="Lucida Console"/>
            <family val="3"/>
          </rPr>
          <t>Tempo de Estoque (Meses)_x000D_
_x000D_
1.100,0</t>
        </r>
      </text>
    </comment>
    <comment ref="A416" authorId="0" shapeId="0" xr:uid="{88B1F5F8-6907-4D0C-A6AC-F3808DB0DFDE}">
      <text>
        <r>
          <rPr>
            <sz val="10"/>
            <color indexed="81"/>
            <rFont val="Lucida Console"/>
            <family val="3"/>
          </rPr>
          <t>_x000D_
78642</t>
        </r>
      </text>
    </comment>
    <comment ref="B416" authorId="0" shapeId="0" xr:uid="{5F5E1FF8-3020-4F96-8D2F-B681375E165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416" authorId="0" shapeId="0" xr:uid="{77352B0D-A67B-46D0-8892-208EB2F7C90F}">
      <text>
        <r>
          <rPr>
            <sz val="10"/>
            <color indexed="81"/>
            <rFont val="Lucida Console"/>
            <family val="3"/>
          </rPr>
          <t>_x000D_
Pedagógico</t>
        </r>
      </text>
    </comment>
    <comment ref="X416" authorId="0" shapeId="0" xr:uid="{EAB50B87-C474-4D70-BB79-9A33C6BA9336}">
      <text>
        <r>
          <rPr>
            <sz val="10"/>
            <color indexed="81"/>
            <rFont val="Lucida Console"/>
            <family val="3"/>
          </rPr>
          <t>_x000D_
MAQ., EQUIP., COMP., ACES., MAT. PARA ESCRIT.E ESCOLAR</t>
        </r>
      </text>
    </comment>
    <comment ref="Y416" authorId="0" shapeId="0" xr:uid="{61B45815-038B-4284-9CB9-FDAA0FF02009}">
      <text>
        <r>
          <rPr>
            <sz val="10"/>
            <color indexed="81"/>
            <rFont val="Lucida Console"/>
            <family val="3"/>
          </rPr>
          <t>_x000D_
TINTAS  E PINCEIS ESCOLARES</t>
        </r>
      </text>
    </comment>
    <comment ref="AW416" authorId="0" shapeId="0" xr:uid="{3362F5E8-FB19-4F01-BA99-3F98B1BFAF1C}">
      <text>
        <r>
          <rPr>
            <sz val="10"/>
            <color indexed="81"/>
            <rFont val="Lucida Console"/>
            <family val="3"/>
          </rPr>
          <t>Tempo de Estoque (Meses)_x000D_
_x000D_
728,0</t>
        </r>
      </text>
    </comment>
    <comment ref="A417" authorId="0" shapeId="0" xr:uid="{954409AF-C478-41FE-9087-B74C0FA02E7C}">
      <text>
        <r>
          <rPr>
            <sz val="10"/>
            <color indexed="81"/>
            <rFont val="Lucida Console"/>
            <family val="3"/>
          </rPr>
          <t>_x000D_
78643</t>
        </r>
      </text>
    </comment>
    <comment ref="B417" authorId="0" shapeId="0" xr:uid="{8A74FFE4-E550-4F4C-B619-58DAE0A6B72B}">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417" authorId="0" shapeId="0" xr:uid="{AFCDCDC4-A1C5-4D61-821B-744F66B2F2D6}">
      <text>
        <r>
          <rPr>
            <sz val="10"/>
            <color indexed="81"/>
            <rFont val="Lucida Console"/>
            <family val="3"/>
          </rPr>
          <t>_x000D_
Pedagógico</t>
        </r>
      </text>
    </comment>
    <comment ref="X417" authorId="0" shapeId="0" xr:uid="{3C457EBE-6241-4E29-9DA3-B82A759EB3D2}">
      <text>
        <r>
          <rPr>
            <sz val="10"/>
            <color indexed="81"/>
            <rFont val="Lucida Console"/>
            <family val="3"/>
          </rPr>
          <t>_x000D_
MAQ., EQUIP., COMP., ACES., MAT. PARA ESCRIT.E ESCOLAR</t>
        </r>
      </text>
    </comment>
    <comment ref="Y417" authorId="0" shapeId="0" xr:uid="{132B9DB6-9D59-4220-8442-D008EFFA3F13}">
      <text>
        <r>
          <rPr>
            <sz val="10"/>
            <color indexed="81"/>
            <rFont val="Lucida Console"/>
            <family val="3"/>
          </rPr>
          <t>_x000D_
TINTAS  E PINCEIS ESCOLARES</t>
        </r>
      </text>
    </comment>
    <comment ref="AW417" authorId="0" shapeId="0" xr:uid="{6E16D2CC-0BF5-45AD-8501-A9564736003B}">
      <text>
        <r>
          <rPr>
            <sz val="10"/>
            <color indexed="81"/>
            <rFont val="Lucida Console"/>
            <family val="3"/>
          </rPr>
          <t>Tempo de Estoque (Meses)_x000D_
_x000D_
1.200,0</t>
        </r>
      </text>
    </comment>
    <comment ref="A418" authorId="0" shapeId="0" xr:uid="{B32355D4-7610-408B-8263-CF7332557458}">
      <text>
        <r>
          <rPr>
            <sz val="10"/>
            <color indexed="81"/>
            <rFont val="Lucida Console"/>
            <family val="3"/>
          </rPr>
          <t>_x000D_
78646</t>
        </r>
      </text>
    </comment>
    <comment ref="B418" authorId="0" shapeId="0" xr:uid="{93CF25CC-85B0-4090-B50A-F8899E72E87B}">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418" authorId="0" shapeId="0" xr:uid="{7421E794-E40C-4E18-9249-6464D0D91700}">
      <text>
        <r>
          <rPr>
            <sz val="10"/>
            <color indexed="81"/>
            <rFont val="Lucida Console"/>
            <family val="3"/>
          </rPr>
          <t>_x000D_
Pedagógico</t>
        </r>
      </text>
    </comment>
    <comment ref="X418" authorId="0" shapeId="0" xr:uid="{AAAB2000-1065-4615-BEC7-29A2D7AC7353}">
      <text>
        <r>
          <rPr>
            <sz val="10"/>
            <color indexed="81"/>
            <rFont val="Lucida Console"/>
            <family val="3"/>
          </rPr>
          <t>_x000D_
MAQ., EQUIP., COMP., ACES., MAT. PARA ESCRIT.E ESCOLAR</t>
        </r>
      </text>
    </comment>
    <comment ref="Y418" authorId="0" shapeId="0" xr:uid="{00B3E0CE-96DE-4EC5-AA10-2D7318A78B09}">
      <text>
        <r>
          <rPr>
            <sz val="10"/>
            <color indexed="81"/>
            <rFont val="Lucida Console"/>
            <family val="3"/>
          </rPr>
          <t>_x000D_
TINTAS  E PINCEIS ESCOLARES</t>
        </r>
      </text>
    </comment>
    <comment ref="AW418" authorId="0" shapeId="0" xr:uid="{37610F95-00D5-4AA6-ACD7-3840F4662349}">
      <text>
        <r>
          <rPr>
            <sz val="10"/>
            <color indexed="81"/>
            <rFont val="Lucida Console"/>
            <family val="3"/>
          </rPr>
          <t>Tempo de Estoque (Meses)_x000D_
_x000D_
1.209,0</t>
        </r>
      </text>
    </comment>
    <comment ref="A419" authorId="0" shapeId="0" xr:uid="{D4654402-336A-45C1-AE10-8178F9936388}">
      <text>
        <r>
          <rPr>
            <sz val="10"/>
            <color indexed="81"/>
            <rFont val="Lucida Console"/>
            <family val="3"/>
          </rPr>
          <t>_x000D_
79687</t>
        </r>
      </text>
    </comment>
    <comment ref="B419" authorId="0" shapeId="0" xr:uid="{861D420E-3AA3-497A-95E7-3C44CF24E87B}">
      <text>
        <r>
          <rPr>
            <sz val="10"/>
            <color indexed="81"/>
            <rFont val="Lucida Console"/>
            <family val="3"/>
          </rPr>
          <t>DESCRIÇÃO DETALHADA_x000D_
CAPA EM POLIPROPILENO, TAMANHO A4, 0,30 MM DE ESPESSURA, TRANSPARENTE</t>
        </r>
      </text>
    </comment>
    <comment ref="W419" authorId="0" shapeId="0" xr:uid="{E5289232-0A19-4634-ACB2-A01D023C87DC}">
      <text>
        <r>
          <rPr>
            <sz val="10"/>
            <color indexed="81"/>
            <rFont val="Lucida Console"/>
            <family val="3"/>
          </rPr>
          <t>_x000D_
Pedagógico</t>
        </r>
      </text>
    </comment>
    <comment ref="X419" authorId="0" shapeId="0" xr:uid="{C122DCA0-A8F1-4C7D-BD66-45B6C52C5542}">
      <text>
        <r>
          <rPr>
            <sz val="10"/>
            <color indexed="81"/>
            <rFont val="Lucida Console"/>
            <family val="3"/>
          </rPr>
          <t>_x000D_
MAQ., EQUIP., COMP., ACES., MAT. PARA ESCRIT.E ESCOLAR</t>
        </r>
      </text>
    </comment>
    <comment ref="Y419" authorId="0" shapeId="0" xr:uid="{D5B18606-8B88-45E5-BFDA-C1013368259B}">
      <text>
        <r>
          <rPr>
            <sz val="10"/>
            <color indexed="81"/>
            <rFont val="Lucida Console"/>
            <family val="3"/>
          </rPr>
          <t>_x000D_
CAPAS, CLASSIF., PRANCHETAS, CADERNOS, ENVELOPES, PASTAS, FICHAS, LIVROS</t>
        </r>
      </text>
    </comment>
    <comment ref="AW419" authorId="0" shapeId="0" xr:uid="{A0D96037-69BC-485C-9FAF-171CFC6AA95D}">
      <text>
        <r>
          <rPr>
            <sz val="10"/>
            <color indexed="81"/>
            <rFont val="Lucida Console"/>
            <family val="3"/>
          </rPr>
          <t>Tempo de Estoque (Meses)_x000D_
_x000D_
11.982,0</t>
        </r>
      </text>
    </comment>
    <comment ref="A420" authorId="0" shapeId="0" xr:uid="{45EF4D14-9BC1-464F-A16E-B74B15BF3937}">
      <text>
        <r>
          <rPr>
            <sz val="10"/>
            <color indexed="81"/>
            <rFont val="Lucida Console"/>
            <family val="3"/>
          </rPr>
          <t>_x000D_
79688</t>
        </r>
      </text>
    </comment>
    <comment ref="B420" authorId="0" shapeId="0" xr:uid="{434E02AE-B984-4962-947D-6A9EBA972D01}">
      <text>
        <r>
          <rPr>
            <sz val="10"/>
            <color indexed="81"/>
            <rFont val="Lucida Console"/>
            <family val="3"/>
          </rPr>
          <t>DESCRIÇÃO DETALHADA_x000D_
CAPA EM POLIPROPILENO, TAMANHO A4, 0,30 MM DE ESPESSURA, PRETO</t>
        </r>
      </text>
    </comment>
    <comment ref="W420" authorId="0" shapeId="0" xr:uid="{EFDACDA3-D6D3-4140-A66B-980B249F1B4C}">
      <text>
        <r>
          <rPr>
            <sz val="10"/>
            <color indexed="81"/>
            <rFont val="Lucida Console"/>
            <family val="3"/>
          </rPr>
          <t>_x000D_
Pedagógico</t>
        </r>
      </text>
    </comment>
    <comment ref="X420" authorId="0" shapeId="0" xr:uid="{63997B18-77A1-4C39-B66D-2DEEA6F1599E}">
      <text>
        <r>
          <rPr>
            <sz val="10"/>
            <color indexed="81"/>
            <rFont val="Lucida Console"/>
            <family val="3"/>
          </rPr>
          <t>_x000D_
MAQ., EQUIP., COMP., ACES., MAT. PARA ESCRIT.E ESCOLAR</t>
        </r>
      </text>
    </comment>
    <comment ref="Y420" authorId="0" shapeId="0" xr:uid="{67F15858-F055-4E46-89D4-1D22C5174921}">
      <text>
        <r>
          <rPr>
            <sz val="10"/>
            <color indexed="81"/>
            <rFont val="Lucida Console"/>
            <family val="3"/>
          </rPr>
          <t>_x000D_
CAPAS, CLASSIF., PRANCHETAS, CADERNOS, ENVELOPES, PASTAS, FICHAS, LIVROS</t>
        </r>
      </text>
    </comment>
    <comment ref="AW420" authorId="0" shapeId="0" xr:uid="{4A20B8D3-9586-4C5F-B706-0807D9937694}">
      <text>
        <r>
          <rPr>
            <sz val="10"/>
            <color indexed="81"/>
            <rFont val="Lucida Console"/>
            <family val="3"/>
          </rPr>
          <t>Tempo de Estoque (Meses)_x000D_
_x000D_
17.737,0</t>
        </r>
      </text>
    </comment>
    <comment ref="A421" authorId="0" shapeId="0" xr:uid="{DE46AB5F-3021-4079-84B2-3ADA7135325E}">
      <text>
        <r>
          <rPr>
            <sz val="10"/>
            <color indexed="81"/>
            <rFont val="Lucida Console"/>
            <family val="3"/>
          </rPr>
          <t>_x000D_
80298</t>
        </r>
      </text>
    </comment>
    <comment ref="B421" authorId="0" shapeId="0" xr:uid="{0A334C05-DB08-46A8-819A-A0D7BC96B785}">
      <text>
        <r>
          <rPr>
            <sz val="10"/>
            <color indexed="81"/>
            <rFont val="Lucida Console"/>
            <family val="3"/>
          </rPr>
          <t>DESCRIÇÃO DETALHADA_x000D_
TELA ONDULADA FIO 14, MALHA 3/4 - MED. 10 X 2,00 M</t>
        </r>
      </text>
    </comment>
    <comment ref="G421" authorId="0" shapeId="0" xr:uid="{AA46A547-603C-4AEC-BC32-3ED05F1B294F}">
      <text>
        <r>
          <rPr>
            <sz val="10"/>
            <color indexed="81"/>
            <rFont val="Lucida Console"/>
            <family val="3"/>
          </rPr>
          <t>_x000D_
Últ estimativa : 200_x000D_
Enviada em     : 26.04.2018_x000D_
Ata - Venc     : 186/18 - 04.09.2019</t>
        </r>
      </text>
    </comment>
    <comment ref="O421" authorId="0" shapeId="0" xr:uid="{2111E316-F98D-48BF-8546-811A328F6B19}">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421" authorId="0" shapeId="0" xr:uid="{89616F4A-ACC8-4FAF-9174-307E32005E2B}">
      <text>
        <r>
          <rPr>
            <sz val="10"/>
            <color indexed="81"/>
            <rFont val="Lucida Console"/>
            <family val="3"/>
          </rPr>
          <t>_x000D_
DM-Construção</t>
        </r>
      </text>
    </comment>
    <comment ref="X421" authorId="0" shapeId="0" xr:uid="{A79D3EC6-2D1F-42AE-BB40-9DC8C13DAEB4}">
      <text>
        <r>
          <rPr>
            <sz val="10"/>
            <color indexed="81"/>
            <rFont val="Lucida Console"/>
            <family val="3"/>
          </rPr>
          <t>_x000D_
MAT.E EQUIP. P/ CONSTR.CIVIL E CONSERV. DE VIAS PUBL.</t>
        </r>
      </text>
    </comment>
    <comment ref="Y421" authorId="0" shapeId="0" xr:uid="{7CF4F107-5681-4442-BF2E-765260E5A75B}">
      <text>
        <r>
          <rPr>
            <sz val="10"/>
            <color indexed="81"/>
            <rFont val="Lucida Console"/>
            <family val="3"/>
          </rPr>
          <t>_x000D_
TELAS DE MALHA FINA, GROSSA, DE ALAMBRADO E MOUROES</t>
        </r>
      </text>
    </comment>
    <comment ref="AW421" authorId="0" shapeId="0" xr:uid="{1377F123-9CA6-468D-8408-C6F9D6F29378}">
      <text>
        <r>
          <rPr>
            <sz val="10"/>
            <color indexed="81"/>
            <rFont val="Lucida Console"/>
            <family val="3"/>
          </rPr>
          <t>Tempo de Estoque (Meses)_x000D_
_x000D_
35,0</t>
        </r>
      </text>
    </comment>
    <comment ref="A422" authorId="0" shapeId="0" xr:uid="{DB4A4A79-F600-4555-822D-56E50D7144D5}">
      <text>
        <r>
          <rPr>
            <sz val="10"/>
            <color indexed="81"/>
            <rFont val="Lucida Console"/>
            <family val="3"/>
          </rPr>
          <t>_x000D_
80300</t>
        </r>
      </text>
    </comment>
    <comment ref="B422" authorId="0" shapeId="0" xr:uid="{AE573187-6166-45E2-BF6C-08FA209227F3}">
      <text>
        <r>
          <rPr>
            <sz val="10"/>
            <color indexed="81"/>
            <rFont val="Lucida Console"/>
            <family val="3"/>
          </rPr>
          <t>DESCRIÇÃO DETALHADA_x000D_
BATENTE DE GARAPEIRA 0,92 X 2,10 M</t>
        </r>
      </text>
    </comment>
    <comment ref="G422" authorId="0" shapeId="0" xr:uid="{4E3D44C3-161D-4ACB-89E1-7EC51770982E}">
      <text>
        <r>
          <rPr>
            <sz val="10"/>
            <color indexed="81"/>
            <rFont val="Lucida Console"/>
            <family val="3"/>
          </rPr>
          <t>_x000D_
Últ estimativa : 100_x000D_
Enviada em     : 19.05.2021_x000D_
Ata - Venc     : 194/20 - 07.09.2021</t>
        </r>
      </text>
    </comment>
    <comment ref="O422" authorId="0" shapeId="0" xr:uid="{8C937135-1292-4526-A5EA-410F0EA1B49A}">
      <text>
        <r>
          <rPr>
            <sz val="10"/>
            <color indexed="81"/>
            <rFont val="Lucida Console"/>
            <family val="3"/>
          </rPr>
          <t>_x000D_
Pertencia a ATA nº 194/20_x000D_
Estimativa de Renovação enviada em 19.05.2021 - Qtd 100_x000D_
PP 111/19 lote _x000D_
18.09.19 = Área técnica respondeu recurso</t>
        </r>
      </text>
    </comment>
    <comment ref="W422" authorId="0" shapeId="0" xr:uid="{7F24D114-CF5B-4158-A3C3-2F2E20B3A09E}">
      <text>
        <r>
          <rPr>
            <sz val="10"/>
            <color indexed="81"/>
            <rFont val="Lucida Console"/>
            <family val="3"/>
          </rPr>
          <t>_x000D_
DM-Construção</t>
        </r>
      </text>
    </comment>
    <comment ref="X422" authorId="0" shapeId="0" xr:uid="{706CC869-0BD7-48C9-98D5-8CF9340FF883}">
      <text>
        <r>
          <rPr>
            <sz val="10"/>
            <color indexed="81"/>
            <rFont val="Lucida Console"/>
            <family val="3"/>
          </rPr>
          <t>_x000D_
MADEIRAS,LAMINADOS,COMPENSADOS E AGLOMERADOS</t>
        </r>
      </text>
    </comment>
    <comment ref="Y422" authorId="0" shapeId="0" xr:uid="{0FE9540F-45AD-403F-B4CD-039475B0D6E6}">
      <text>
        <r>
          <rPr>
            <sz val="10"/>
            <color indexed="81"/>
            <rFont val="Lucida Console"/>
            <family val="3"/>
          </rPr>
          <t>_x000D_
BATENTES E MOLDURAS</t>
        </r>
      </text>
    </comment>
    <comment ref="AW422" authorId="0" shapeId="0" xr:uid="{05F02DB9-26DC-48F3-9827-FEF535093F23}">
      <text>
        <r>
          <rPr>
            <sz val="10"/>
            <color indexed="81"/>
            <rFont val="Lucida Console"/>
            <family val="3"/>
          </rPr>
          <t>Tempo de Estoque (Meses)_x000D_
_x000D_
54,0</t>
        </r>
      </text>
    </comment>
    <comment ref="A423" authorId="0" shapeId="0" xr:uid="{AC47AC9D-B52D-4603-84C9-70EE3ECFEF16}">
      <text>
        <r>
          <rPr>
            <sz val="10"/>
            <color indexed="81"/>
            <rFont val="Lucida Console"/>
            <family val="3"/>
          </rPr>
          <t>_x000D_
80385</t>
        </r>
      </text>
    </comment>
    <comment ref="B423" authorId="0" shapeId="0" xr:uid="{EE560EC4-EB0B-4EFF-9715-B0A7F4C3B1A1}">
      <text>
        <r>
          <rPr>
            <sz val="10"/>
            <color indexed="81"/>
            <rFont val="Lucida Console"/>
            <family val="3"/>
          </rPr>
          <t>DESCRIÇÃO DETALHADA_x000D_
CONJUNTO DE CRUZETA, MOLA E PARAFUSO PARA VALVULA DE DESCARGA</t>
        </r>
      </text>
    </comment>
    <comment ref="G423" authorId="0" shapeId="0" xr:uid="{1A3D7015-A461-4A27-815E-F7305E0BF58C}">
      <text>
        <r>
          <rPr>
            <sz val="10"/>
            <color indexed="81"/>
            <rFont val="Lucida Console"/>
            <family val="3"/>
          </rPr>
          <t>_x000D_
Últ estimativa : 50_x000D_
Enviada em     : 24.11.2020_x000D_
Ata - Venc     : 87/20 - 31.03.2021</t>
        </r>
      </text>
    </comment>
    <comment ref="O423" authorId="0" shapeId="0" xr:uid="{A200437F-26F4-4981-BB80-5B49F3A64C85}">
      <text>
        <r>
          <rPr>
            <sz val="10"/>
            <color indexed="81"/>
            <rFont val="Lucida Console"/>
            <family val="3"/>
          </rPr>
          <t>_x000D_
Pertencia a ATA nº 87/20_x000D_
Estimativa de Renovação enviada em 24.11.2020 - Qtd 50_x000D_
PE  10/20 lote 43_x000D_
30.04.20 = Processo conferido, finalizado.</t>
        </r>
      </text>
    </comment>
    <comment ref="W423" authorId="0" shapeId="0" xr:uid="{529B3AC4-1F37-48A7-B391-8CC82F7C9361}">
      <text>
        <r>
          <rPr>
            <sz val="10"/>
            <color indexed="81"/>
            <rFont val="Lucida Console"/>
            <family val="3"/>
          </rPr>
          <t>_x000D_
DM-Hidráulica</t>
        </r>
      </text>
    </comment>
    <comment ref="X423" authorId="0" shapeId="0" xr:uid="{BB414F60-7E3A-49FB-83D3-2116E4FB1F35}">
      <text>
        <r>
          <rPr>
            <sz val="10"/>
            <color indexed="81"/>
            <rFont val="Lucida Console"/>
            <family val="3"/>
          </rPr>
          <t>_x000D_
MATERIAL HIDRAULICO, CANOS, TUBOS, MANGUEIRAS, CONEXOES E ACESS.</t>
        </r>
      </text>
    </comment>
    <comment ref="Y423" authorId="0" shapeId="0" xr:uid="{E309CE94-9236-417D-A1B9-AD2036D5AE56}">
      <text>
        <r>
          <rPr>
            <sz val="10"/>
            <color indexed="81"/>
            <rFont val="Lucida Console"/>
            <family val="3"/>
          </rPr>
          <t>_x000D_
REGISTROS VALVULAS E BOIAS</t>
        </r>
      </text>
    </comment>
    <comment ref="AW423" authorId="0" shapeId="0" xr:uid="{24F1B90E-3AB5-4325-982A-56C1C4954632}">
      <text>
        <r>
          <rPr>
            <sz val="10"/>
            <color indexed="81"/>
            <rFont val="Lucida Console"/>
            <family val="3"/>
          </rPr>
          <t>Tempo de Estoque (Meses)_x000D_
_x000D_
20,0</t>
        </r>
      </text>
    </comment>
    <comment ref="A424" authorId="0" shapeId="0" xr:uid="{CAE5F4E2-5793-4B4A-9240-1CA7B87995D1}">
      <text>
        <r>
          <rPr>
            <sz val="10"/>
            <color indexed="81"/>
            <rFont val="Lucida Console"/>
            <family val="3"/>
          </rPr>
          <t>_x000D_
80387</t>
        </r>
      </text>
    </comment>
    <comment ref="B424" authorId="0" shapeId="0" xr:uid="{6013F100-DAF9-4516-8DC3-7CD59C80A923}">
      <text>
        <r>
          <rPr>
            <sz val="10"/>
            <color indexed="81"/>
            <rFont val="Lucida Console"/>
            <family val="3"/>
          </rPr>
          <t>DESCRIÇÃO DETALHADA_x000D_
DISCO DE CORTE 9" X 1/8" X 7/8"</t>
        </r>
      </text>
    </comment>
    <comment ref="G424" authorId="0" shapeId="0" xr:uid="{A463BD95-6116-4924-8DEB-4AF98EBA33B7}">
      <text>
        <r>
          <rPr>
            <sz val="10"/>
            <color indexed="81"/>
            <rFont val="Lucida Console"/>
            <family val="3"/>
          </rPr>
          <t xml:space="preserve">_x000D_
Últ estimativa : 400_x000D_
Enviada em     : 25.09.2019_x000D_
Ata - Venc     : /-2000 - </t>
        </r>
      </text>
    </comment>
    <comment ref="O424" authorId="0" shapeId="0" xr:uid="{A49C4BEE-7B71-454E-A86E-F895DD5DED44}">
      <text>
        <r>
          <rPr>
            <sz val="10"/>
            <color indexed="81"/>
            <rFont val="Lucida Console"/>
            <family val="3"/>
          </rPr>
          <t>_x000D_
Ata anterior não identificada.</t>
        </r>
      </text>
    </comment>
    <comment ref="W424" authorId="0" shapeId="0" xr:uid="{2A78A19F-C181-44A5-9BA8-6F73D5A2B834}">
      <text>
        <r>
          <rPr>
            <sz val="10"/>
            <color indexed="81"/>
            <rFont val="Lucida Console"/>
            <family val="3"/>
          </rPr>
          <t>_x000D_
DM-Serralheria</t>
        </r>
      </text>
    </comment>
    <comment ref="X424" authorId="0" shapeId="0" xr:uid="{41BB085F-0606-47A8-8E1F-AA424E9A74EE}">
      <text>
        <r>
          <rPr>
            <sz val="10"/>
            <color indexed="81"/>
            <rFont val="Lucida Console"/>
            <family val="3"/>
          </rPr>
          <t>_x000D_
ABRASIVOS</t>
        </r>
      </text>
    </comment>
    <comment ref="Y424" authorId="0" shapeId="0" xr:uid="{8A55B76A-2581-4E70-ADBA-BB0EC8E82851}">
      <text>
        <r>
          <rPr>
            <sz val="10"/>
            <color indexed="81"/>
            <rFont val="Lucida Console"/>
            <family val="3"/>
          </rPr>
          <t>_x000D_
DISCO DE FIBRA</t>
        </r>
      </text>
    </comment>
    <comment ref="AW424" authorId="0" shapeId="0" xr:uid="{206BBE02-5A53-488B-B12E-2AB7ABF13657}">
      <text>
        <r>
          <rPr>
            <sz val="10"/>
            <color indexed="81"/>
            <rFont val="Lucida Console"/>
            <family val="3"/>
          </rPr>
          <t>Tempo de Estoque (Meses)_x000D_
_x000D_
130,0</t>
        </r>
      </text>
    </comment>
    <comment ref="A425" authorId="0" shapeId="0" xr:uid="{15952BDF-0BA1-483D-B2D7-FB09D37664E2}">
      <text>
        <r>
          <rPr>
            <sz val="10"/>
            <color indexed="81"/>
            <rFont val="Lucida Console"/>
            <family val="3"/>
          </rPr>
          <t>_x000D_
80390</t>
        </r>
      </text>
    </comment>
    <comment ref="B425" authorId="0" shapeId="0" xr:uid="{7D227280-E1D3-44AC-A48E-282E4A6543FC}">
      <text>
        <r>
          <rPr>
            <sz val="10"/>
            <color indexed="81"/>
            <rFont val="Lucida Console"/>
            <family val="3"/>
          </rPr>
          <t>DESCRIÇÃO DETALHADA_x000D_
VALVULA AMERICANA 3 1/2" X 1 1/2" EM INOX</t>
        </r>
      </text>
    </comment>
    <comment ref="G425" authorId="0" shapeId="0" xr:uid="{C1807EEE-90EC-4C8C-86BF-3981E2E82946}">
      <text>
        <r>
          <rPr>
            <sz val="10"/>
            <color indexed="81"/>
            <rFont val="Lucida Console"/>
            <family val="3"/>
          </rPr>
          <t>_x000D_
Últ estimativa : 150_x000D_
Enviada em     : 24.11.2020_x000D_
Ata - Venc     : 87/20 - 31.03.2021</t>
        </r>
      </text>
    </comment>
    <comment ref="O425" authorId="0" shapeId="0" xr:uid="{262E0A2E-67CA-4EF4-9085-F8941ED94FFB}">
      <text>
        <r>
          <rPr>
            <sz val="10"/>
            <color indexed="81"/>
            <rFont val="Lucida Console"/>
            <family val="3"/>
          </rPr>
          <t xml:space="preserve">_x000D_
Pertencia a ATA nº 87/20_x000D_
Estimativa de Renovação enviada em 24.11.2020 - Qtd 150_x000D_
PE 182/21 lote _x000D_
 = </t>
        </r>
      </text>
    </comment>
    <comment ref="W425" authorId="0" shapeId="0" xr:uid="{9EB1B5CE-65E5-417D-9146-503EF944BBD3}">
      <text>
        <r>
          <rPr>
            <sz val="10"/>
            <color indexed="81"/>
            <rFont val="Lucida Console"/>
            <family val="3"/>
          </rPr>
          <t>_x000D_
DM-Hidráulica</t>
        </r>
      </text>
    </comment>
    <comment ref="X425" authorId="0" shapeId="0" xr:uid="{E18ACA3F-91DF-414D-8780-F191DCFE64B3}">
      <text>
        <r>
          <rPr>
            <sz val="10"/>
            <color indexed="81"/>
            <rFont val="Lucida Console"/>
            <family val="3"/>
          </rPr>
          <t>_x000D_
MATERIAL HIDRAULICO, CANOS, TUBOS, MANGUEIRAS, CONEXOES E ACESS.</t>
        </r>
      </text>
    </comment>
    <comment ref="Y425" authorId="0" shapeId="0" xr:uid="{E9F99EF3-684B-4283-8306-E864352B0364}">
      <text>
        <r>
          <rPr>
            <sz val="10"/>
            <color indexed="81"/>
            <rFont val="Lucida Console"/>
            <family val="3"/>
          </rPr>
          <t>_x000D_
REGISTROS VALVULAS E BOIAS</t>
        </r>
      </text>
    </comment>
    <comment ref="AW425" authorId="0" shapeId="0" xr:uid="{4872FCC7-300A-400C-9C16-E9B77489AA74}">
      <text>
        <r>
          <rPr>
            <sz val="10"/>
            <color indexed="81"/>
            <rFont val="Lucida Console"/>
            <family val="3"/>
          </rPr>
          <t>Tempo de Estoque (Meses)_x000D_
_x000D_
75,0</t>
        </r>
      </text>
    </comment>
    <comment ref="A426" authorId="0" shapeId="0" xr:uid="{67870D69-9E1C-4ABC-B321-2AF5E48AAE1D}">
      <text>
        <r>
          <rPr>
            <sz val="10"/>
            <color indexed="81"/>
            <rFont val="Lucida Console"/>
            <family val="3"/>
          </rPr>
          <t>_x000D_
80872</t>
        </r>
      </text>
    </comment>
    <comment ref="B426" authorId="0" shapeId="0" xr:uid="{3D1B7CF0-46D3-4968-926B-D78240A41FF8}">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426" authorId="0" shapeId="0" xr:uid="{08BB3FA2-5631-4E4F-BE92-754AADF6B4E0}">
      <text>
        <r>
          <rPr>
            <sz val="10"/>
            <color indexed="81"/>
            <rFont val="Lucida Console"/>
            <family val="3"/>
          </rPr>
          <t>_x000D_
Pedagógico</t>
        </r>
      </text>
    </comment>
    <comment ref="X426" authorId="0" shapeId="0" xr:uid="{51462C94-3D7A-47ED-924F-C0D2DB097781}">
      <text>
        <r>
          <rPr>
            <sz val="10"/>
            <color indexed="81"/>
            <rFont val="Lucida Console"/>
            <family val="3"/>
          </rPr>
          <t>_x000D_
MAQ., EQUIP., COMP., ACES., MAT. PARA ESCRIT.E ESCOLAR</t>
        </r>
      </text>
    </comment>
    <comment ref="Y426" authorId="0" shapeId="0" xr:uid="{3088AC22-DB74-4461-9593-441EE0019EE3}">
      <text>
        <r>
          <rPr>
            <sz val="10"/>
            <color indexed="81"/>
            <rFont val="Lucida Console"/>
            <family val="3"/>
          </rPr>
          <t>_x000D_
TINTAS  E PINCEIS ESCOLARES</t>
        </r>
      </text>
    </comment>
    <comment ref="AW426" authorId="0" shapeId="0" xr:uid="{DFE7EC11-8ABB-4D67-8235-248A4EC785EB}">
      <text>
        <r>
          <rPr>
            <sz val="10"/>
            <color indexed="81"/>
            <rFont val="Lucida Console"/>
            <family val="3"/>
          </rPr>
          <t>Tempo de Estoque (Meses)_x000D_
_x000D_
2.300,0</t>
        </r>
      </text>
    </comment>
    <comment ref="A427" authorId="0" shapeId="0" xr:uid="{BB2166CA-6E09-4D63-97D9-C88C3A31BB1A}">
      <text>
        <r>
          <rPr>
            <sz val="10"/>
            <color indexed="81"/>
            <rFont val="Lucida Console"/>
            <family val="3"/>
          </rPr>
          <t>_x000D_
80874</t>
        </r>
      </text>
    </comment>
    <comment ref="B427" authorId="0" shapeId="0" xr:uid="{DD7ADAE3-3548-4245-99F2-E2ACBA0532CC}">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427" authorId="0" shapeId="0" xr:uid="{3C49915D-2B32-4B87-A15A-CD40F6A45C13}">
      <text>
        <r>
          <rPr>
            <sz val="10"/>
            <color indexed="81"/>
            <rFont val="Lucida Console"/>
            <family val="3"/>
          </rPr>
          <t>_x000D_
Pedagógico</t>
        </r>
      </text>
    </comment>
    <comment ref="X427" authorId="0" shapeId="0" xr:uid="{22A5FB21-E1CA-461A-95E3-CB705506CC07}">
      <text>
        <r>
          <rPr>
            <sz val="10"/>
            <color indexed="81"/>
            <rFont val="Lucida Console"/>
            <family val="3"/>
          </rPr>
          <t>_x000D_
MAQ., EQUIP., COMP., ACES., MAT. PARA ESCRIT.E ESCOLAR</t>
        </r>
      </text>
    </comment>
    <comment ref="Y427" authorId="0" shapeId="0" xr:uid="{CDEC0370-25A5-45F3-9C7E-06A68F5C07A9}">
      <text>
        <r>
          <rPr>
            <sz val="10"/>
            <color indexed="81"/>
            <rFont val="Lucida Console"/>
            <family val="3"/>
          </rPr>
          <t>_x000D_
TINTAS  E PINCEIS ESCOLARES</t>
        </r>
      </text>
    </comment>
    <comment ref="AW427" authorId="0" shapeId="0" xr:uid="{F547E855-6804-40EF-B770-AECFA50631A0}">
      <text>
        <r>
          <rPr>
            <sz val="10"/>
            <color indexed="81"/>
            <rFont val="Lucida Console"/>
            <family val="3"/>
          </rPr>
          <t>Tempo de Estoque (Meses)_x000D_
_x000D_
1.060,0</t>
        </r>
      </text>
    </comment>
    <comment ref="A428" authorId="0" shapeId="0" xr:uid="{1A49CEE2-9874-48B5-86B7-4BDD7C195C8E}">
      <text>
        <r>
          <rPr>
            <sz val="10"/>
            <color indexed="81"/>
            <rFont val="Lucida Console"/>
            <family val="3"/>
          </rPr>
          <t>_x000D_
81131</t>
        </r>
      </text>
    </comment>
    <comment ref="B428" authorId="0" shapeId="0" xr:uid="{26BB1C07-305E-46F4-9333-4073FB212452}">
      <text>
        <r>
          <rPr>
            <sz val="10"/>
            <color indexed="81"/>
            <rFont val="Lucida Console"/>
            <family val="3"/>
          </rPr>
          <t xml:space="preserve">DESCRIÇÃO DETALHADA_x000D_
PALHA DE ACO Nº 01 - PACOTE COM 25  A 30 GRAMAS  </t>
        </r>
      </text>
    </comment>
    <comment ref="G428" authorId="0" shapeId="0" xr:uid="{2BF8EBF7-754C-4074-8FD0-48A82EE8A169}">
      <text>
        <r>
          <rPr>
            <sz val="10"/>
            <color indexed="81"/>
            <rFont val="Lucida Console"/>
            <family val="3"/>
          </rPr>
          <t>_x000D_
Últ estimativa : 150_x000D_
Enviada em     : 14.05.2020_x000D_
Ata - Venc     : 275/20 - 15.11.2021</t>
        </r>
      </text>
    </comment>
    <comment ref="O428" authorId="0" shapeId="0" xr:uid="{56F4362D-FEDA-4680-91AC-8ED63FB90A4C}">
      <text>
        <r>
          <rPr>
            <sz val="10"/>
            <color indexed="81"/>
            <rFont val="Lucida Console"/>
            <family val="3"/>
          </rPr>
          <t>_x000D_
Pertencia a ATA nº 275/20_x000D_
Estimativa de Renovação enviada em 14.05.2020 - Qtd 150_x000D_
PP  86/19 lote _x000D_
11.10.19 = Processo finalizado</t>
        </r>
      </text>
    </comment>
    <comment ref="W428" authorId="0" shapeId="0" xr:uid="{53EE5C25-3A6C-4AEA-861D-9E7EA5B82717}">
      <text>
        <r>
          <rPr>
            <sz val="10"/>
            <color indexed="81"/>
            <rFont val="Lucida Console"/>
            <family val="3"/>
          </rPr>
          <t>_x000D_
Administrativo</t>
        </r>
      </text>
    </comment>
    <comment ref="X428" authorId="0" shapeId="0" xr:uid="{D0E2A632-DE6B-403D-8767-0F71EA1EA87B}">
      <text>
        <r>
          <rPr>
            <sz val="10"/>
            <color indexed="81"/>
            <rFont val="Lucida Console"/>
            <family val="3"/>
          </rPr>
          <t>_x000D_
MAQ.EQUIP.E MATERIAIS P/ HIGIEN.LIMP.POLIM.E LUBR.</t>
        </r>
      </text>
    </comment>
    <comment ref="Y428" authorId="0" shapeId="0" xr:uid="{412D2FAD-898B-4D29-AAD5-F1C3734D6887}">
      <text>
        <r>
          <rPr>
            <sz val="10"/>
            <color indexed="81"/>
            <rFont val="Lucida Console"/>
            <family val="3"/>
          </rPr>
          <t>_x000D_
ESPONJAS,BALDES,SACOS E CESTOS DE LIXO, ETC</t>
        </r>
      </text>
    </comment>
    <comment ref="AW428" authorId="0" shapeId="0" xr:uid="{620896BE-BD5C-4A29-9F41-7A8B8D2B23AD}">
      <text>
        <r>
          <rPr>
            <sz val="10"/>
            <color indexed="81"/>
            <rFont val="Lucida Console"/>
            <family val="3"/>
          </rPr>
          <t>Tempo de Estoque (Meses)_x000D_
_x000D_
70,0</t>
        </r>
      </text>
    </comment>
    <comment ref="A429" authorId="0" shapeId="0" xr:uid="{28686DCA-BF5F-4058-89C2-5BE809F619DE}">
      <text>
        <r>
          <rPr>
            <sz val="10"/>
            <color indexed="81"/>
            <rFont val="Lucida Console"/>
            <family val="3"/>
          </rPr>
          <t>_x000D_
81152</t>
        </r>
      </text>
    </comment>
    <comment ref="B429" authorId="0" shapeId="0" xr:uid="{18A2C862-DAF3-4F38-8F60-8657D5415BBD}">
      <text>
        <r>
          <rPr>
            <sz val="10"/>
            <color indexed="81"/>
            <rFont val="Lucida Console"/>
            <family val="3"/>
          </rPr>
          <t>DESCRIÇÃO DETALHADA_x000D_
SACO PLASTICO TRANSPARENTE, MEDINDO 15 X 30 CM - PACOTE COM 05 KG - AS MEDIDAS PODERAO VARIAR +/- 2 CM</t>
        </r>
      </text>
    </comment>
    <comment ref="W429" authorId="0" shapeId="0" xr:uid="{4980AB1C-D8BD-4A7F-B947-9428E058CB9D}">
      <text>
        <r>
          <rPr>
            <sz val="10"/>
            <color indexed="81"/>
            <rFont val="Lucida Console"/>
            <family val="3"/>
          </rPr>
          <t>_x000D_
Administrativo</t>
        </r>
      </text>
    </comment>
    <comment ref="X429" authorId="0" shapeId="0" xr:uid="{77F30E03-51CF-4835-A894-3C02EEF503A4}">
      <text>
        <r>
          <rPr>
            <sz val="10"/>
            <color indexed="81"/>
            <rFont val="Lucida Console"/>
            <family val="3"/>
          </rPr>
          <t>_x000D_
EMBALAG., RECIP., ACESSOR., EQUIP., MATER. P/ACONDICIO</t>
        </r>
      </text>
    </comment>
    <comment ref="Y429" authorId="0" shapeId="0" xr:uid="{BA652212-BD2D-452C-A80C-C286EDF3A70D}">
      <text>
        <r>
          <rPr>
            <sz val="10"/>
            <color indexed="81"/>
            <rFont val="Lucida Console"/>
            <family val="3"/>
          </rPr>
          <t>_x000D_
SACOLAS E SACOS</t>
        </r>
      </text>
    </comment>
    <comment ref="AW429" authorId="0" shapeId="0" xr:uid="{BA54FCF9-F13D-44B6-8757-61FFB4938791}">
      <text>
        <r>
          <rPr>
            <sz val="10"/>
            <color indexed="81"/>
            <rFont val="Lucida Console"/>
            <family val="3"/>
          </rPr>
          <t>Tempo de Estoque (Meses)_x000D_
_x000D_
609,0</t>
        </r>
      </text>
    </comment>
    <comment ref="A430" authorId="0" shapeId="0" xr:uid="{BC567F85-ECA2-4035-9227-C9823102140A}">
      <text>
        <r>
          <rPr>
            <sz val="10"/>
            <color indexed="81"/>
            <rFont val="Lucida Console"/>
            <family val="3"/>
          </rPr>
          <t>_x000D_
81370</t>
        </r>
      </text>
    </comment>
    <comment ref="B430" authorId="0" shapeId="0" xr:uid="{EE6BB60A-4882-4B3D-AEAB-310BE3827373}">
      <text>
        <r>
          <rPr>
            <sz val="10"/>
            <color indexed="81"/>
            <rFont val="Lucida Console"/>
            <family val="3"/>
          </rPr>
          <t>DESCRIÇÃO DETALHADA_x000D_
CORANTE LIQUIDO PARA FINS ALIMENTICIOS - COR VERMELHA - FRASCO COM 10ML</t>
        </r>
      </text>
    </comment>
    <comment ref="W430" authorId="0" shapeId="0" xr:uid="{14E59511-D046-4AB6-ABF1-EF703DFEA6DB}">
      <text>
        <r>
          <rPr>
            <sz val="10"/>
            <color indexed="81"/>
            <rFont val="Lucida Console"/>
            <family val="3"/>
          </rPr>
          <t>_x000D_
Pedagógico</t>
        </r>
      </text>
    </comment>
    <comment ref="X430" authorId="0" shapeId="0" xr:uid="{3AC3D916-2994-4348-8513-24108D4224CC}">
      <text>
        <r>
          <rPr>
            <sz val="10"/>
            <color indexed="81"/>
            <rFont val="Lucida Console"/>
            <family val="3"/>
          </rPr>
          <t>_x000D_
GENEROS ALIMENTICIOS E BEBIDAS</t>
        </r>
      </text>
    </comment>
    <comment ref="Y430" authorId="0" shapeId="0" xr:uid="{D22AA226-2369-4737-875F-315FBECBF3FE}">
      <text>
        <r>
          <rPr>
            <sz val="10"/>
            <color indexed="81"/>
            <rFont val="Lucida Console"/>
            <family val="3"/>
          </rPr>
          <t>_x000D_
ESPECIARIAS E CONDIMENTOS</t>
        </r>
      </text>
    </comment>
    <comment ref="AW430" authorId="0" shapeId="0" xr:uid="{3B1E5E36-D740-4039-A4C7-B7583CBC05BF}">
      <text>
        <r>
          <rPr>
            <sz val="10"/>
            <color indexed="81"/>
            <rFont val="Lucida Console"/>
            <family val="3"/>
          </rPr>
          <t>Tempo de Estoque (Meses)_x000D_
_x000D_
1.700,0</t>
        </r>
      </text>
    </comment>
    <comment ref="A431" authorId="0" shapeId="0" xr:uid="{707B3A68-6B79-4F80-B8A6-1F7BA373DC24}">
      <text>
        <r>
          <rPr>
            <sz val="10"/>
            <color indexed="81"/>
            <rFont val="Lucida Console"/>
            <family val="3"/>
          </rPr>
          <t>_x000D_
81371</t>
        </r>
      </text>
    </comment>
    <comment ref="B431" authorId="0" shapeId="0" xr:uid="{FCA4EDD2-A2AC-489B-8A7B-26624821B812}">
      <text>
        <r>
          <rPr>
            <sz val="10"/>
            <color indexed="81"/>
            <rFont val="Lucida Console"/>
            <family val="3"/>
          </rPr>
          <t>DESCRIÇÃO DETALHADA_x000D_
CORANTE LIQUIDO PARA FINS ALIMENTICIOS - COR AMARELA - FRASCO COM 10ML</t>
        </r>
      </text>
    </comment>
    <comment ref="W431" authorId="0" shapeId="0" xr:uid="{25AAF9D8-F998-426F-9619-B00FACD6B3FF}">
      <text>
        <r>
          <rPr>
            <sz val="10"/>
            <color indexed="81"/>
            <rFont val="Lucida Console"/>
            <family val="3"/>
          </rPr>
          <t>_x000D_
Pedagógico</t>
        </r>
      </text>
    </comment>
    <comment ref="X431" authorId="0" shapeId="0" xr:uid="{A8C5F8B0-1025-4562-AADC-0B7480BE0579}">
      <text>
        <r>
          <rPr>
            <sz val="10"/>
            <color indexed="81"/>
            <rFont val="Lucida Console"/>
            <family val="3"/>
          </rPr>
          <t>_x000D_
GENEROS ALIMENTICIOS E BEBIDAS</t>
        </r>
      </text>
    </comment>
    <comment ref="Y431" authorId="0" shapeId="0" xr:uid="{4B0E3ED0-67BD-4421-84F6-BD5B5F7A80F6}">
      <text>
        <r>
          <rPr>
            <sz val="10"/>
            <color indexed="81"/>
            <rFont val="Lucida Console"/>
            <family val="3"/>
          </rPr>
          <t>_x000D_
ESPECIARIAS E CONDIMENTOS</t>
        </r>
      </text>
    </comment>
    <comment ref="AW431" authorId="0" shapeId="0" xr:uid="{87B14D6C-61E3-4FAD-A348-FC14922633C6}">
      <text>
        <r>
          <rPr>
            <sz val="10"/>
            <color indexed="81"/>
            <rFont val="Lucida Console"/>
            <family val="3"/>
          </rPr>
          <t>Tempo de Estoque (Meses)_x000D_
_x000D_
1.700,0</t>
        </r>
      </text>
    </comment>
    <comment ref="A432" authorId="0" shapeId="0" xr:uid="{DFAAE0E7-F27D-429E-AA06-6FB477F9C392}">
      <text>
        <r>
          <rPr>
            <sz val="10"/>
            <color indexed="81"/>
            <rFont val="Lucida Console"/>
            <family val="3"/>
          </rPr>
          <t>_x000D_
81455</t>
        </r>
      </text>
    </comment>
    <comment ref="B432" authorId="0" shapeId="0" xr:uid="{1C5BEAB7-515E-4B21-88A5-15581D7DAA8F}">
      <text>
        <r>
          <rPr>
            <sz val="10"/>
            <color indexed="81"/>
            <rFont val="Lucida Console"/>
            <family val="3"/>
          </rPr>
          <t>DESCRIÇÃO DETALHADA_x000D_
DISCO DE CORTE 7" X 1/8" X 7/8" (DIAM.EXT X ESPESSURA X DIAM. FURO) - CONFORME NORMAS ABNT</t>
        </r>
      </text>
    </comment>
    <comment ref="G432" authorId="0" shapeId="0" xr:uid="{A4BB3CDA-3936-4A10-A738-E4D590CA2393}">
      <text>
        <r>
          <rPr>
            <sz val="10"/>
            <color indexed="81"/>
            <rFont val="Lucida Console"/>
            <family val="3"/>
          </rPr>
          <t>_x000D_
Últ estimativa : 300_x000D_
Enviada em     : 17.12.2020_x000D_
Ata - Venc     : 88/20 - 01.04.2021</t>
        </r>
      </text>
    </comment>
    <comment ref="O432" authorId="0" shapeId="0" xr:uid="{E8346581-61BA-4923-964D-4629D0D03AE3}">
      <text>
        <r>
          <rPr>
            <sz val="10"/>
            <color indexed="81"/>
            <rFont val="Lucida Console"/>
            <family val="3"/>
          </rPr>
          <t>_x000D_
Pertencia a ATA nº 88/20_x000D_
Estimativa de Renovação enviada em 17.12.2020 - Qtd 300_x000D_
PE   6/20 lote 15_x000D_
28.04.21 = Processo conferido, finalizado.</t>
        </r>
      </text>
    </comment>
    <comment ref="W432" authorId="0" shapeId="0" xr:uid="{E770428E-F822-450F-95DB-9323A74F0B14}">
      <text>
        <r>
          <rPr>
            <sz val="10"/>
            <color indexed="81"/>
            <rFont val="Lucida Console"/>
            <family val="3"/>
          </rPr>
          <t>_x000D_
DM-Serralheria</t>
        </r>
      </text>
    </comment>
    <comment ref="X432" authorId="0" shapeId="0" xr:uid="{C908CB76-14CF-4DA7-9986-68A9B90C4352}">
      <text>
        <r>
          <rPr>
            <sz val="10"/>
            <color indexed="81"/>
            <rFont val="Lucida Console"/>
            <family val="3"/>
          </rPr>
          <t>_x000D_
ABRASIVOS</t>
        </r>
      </text>
    </comment>
    <comment ref="Y432" authorId="0" shapeId="0" xr:uid="{84625CB1-E013-44E0-A440-2D19216D3E61}">
      <text>
        <r>
          <rPr>
            <sz val="10"/>
            <color indexed="81"/>
            <rFont val="Lucida Console"/>
            <family val="3"/>
          </rPr>
          <t>_x000D_
DISCO DE FIBRA</t>
        </r>
      </text>
    </comment>
    <comment ref="AW432" authorId="0" shapeId="0" xr:uid="{22D1B271-2318-43F8-A23E-AF239D160523}">
      <text>
        <r>
          <rPr>
            <sz val="10"/>
            <color indexed="81"/>
            <rFont val="Lucida Console"/>
            <family val="3"/>
          </rPr>
          <t>Tempo de Estoque (Meses)_x000D_
_x000D_
81,0</t>
        </r>
      </text>
    </comment>
    <comment ref="A433" authorId="0" shapeId="0" xr:uid="{0B4D0F44-5575-4BE8-B1CD-487DAABB1F81}">
      <text>
        <r>
          <rPr>
            <sz val="10"/>
            <color indexed="81"/>
            <rFont val="Lucida Console"/>
            <family val="3"/>
          </rPr>
          <t>_x000D_
81493</t>
        </r>
      </text>
    </comment>
    <comment ref="B433" authorId="0" shapeId="0" xr:uid="{4279F16F-1B56-421B-A849-001D2C6F3603}">
      <text>
        <r>
          <rPr>
            <sz val="10"/>
            <color indexed="81"/>
            <rFont val="Lucida Console"/>
            <family val="3"/>
          </rPr>
          <t>DESCRIÇÃO DETALHADA_x000D_
MASSA PLASTICA A BASE DE RECURSOS POLIESTERES - LATA C/ 700 GR</t>
        </r>
      </text>
    </comment>
    <comment ref="G433" authorId="0" shapeId="0" xr:uid="{74895F55-8B41-4A6D-AE72-58E28EDB25C5}">
      <text>
        <r>
          <rPr>
            <sz val="10"/>
            <color indexed="81"/>
            <rFont val="Lucida Console"/>
            <family val="3"/>
          </rPr>
          <t>_x000D_
Últ estimativa : 200_x000D_
Enviada em     : 24.10.2019_x000D_
Ata - Venc     : 16/19 - 29.01.2020</t>
        </r>
      </text>
    </comment>
    <comment ref="O433" authorId="0" shapeId="0" xr:uid="{BD0A8A20-8FBE-4FB9-BCEA-72580ABA6ADB}">
      <text>
        <r>
          <rPr>
            <sz val="10"/>
            <color indexed="81"/>
            <rFont val="Lucida Console"/>
            <family val="3"/>
          </rPr>
          <t>_x000D_
Pertencia a ATA nº 16/19_x000D_
Estimativa de Renovação enviada em 24.10.2019 - Qtd 200_x000D_
PE 147/20 lote 11 (Impróspero)_x000D_
04.09.20 = Finalizado. Ata 254/20</t>
        </r>
      </text>
    </comment>
    <comment ref="W433" authorId="0" shapeId="0" xr:uid="{A02716BA-D8EC-4A45-9674-65B4BC2B615D}">
      <text>
        <r>
          <rPr>
            <sz val="10"/>
            <color indexed="81"/>
            <rFont val="Lucida Console"/>
            <family val="3"/>
          </rPr>
          <t>_x000D_
DM-Pintura</t>
        </r>
      </text>
    </comment>
    <comment ref="X433" authorId="0" shapeId="0" xr:uid="{5854412B-861A-4AE0-964B-721FA84E2617}">
      <text>
        <r>
          <rPr>
            <sz val="10"/>
            <color indexed="81"/>
            <rFont val="Lucida Console"/>
            <family val="3"/>
          </rPr>
          <t>_x000D_
EQUIP. E MATERIAIS P/PINTURAS E IMPERMEABILIZACAO</t>
        </r>
      </text>
    </comment>
    <comment ref="Y433" authorId="0" shapeId="0" xr:uid="{F633EB69-C6FA-4C91-AA5F-CAC470008490}">
      <text>
        <r>
          <rPr>
            <sz val="10"/>
            <color indexed="81"/>
            <rFont val="Lucida Console"/>
            <family val="3"/>
          </rPr>
          <t>_x000D_
MATERIAIS COMPLEMENTARES A PINTURA</t>
        </r>
      </text>
    </comment>
    <comment ref="AW433" authorId="0" shapeId="0" xr:uid="{631D17BC-54F0-4DDE-97F3-CAD9C43AB0BD}">
      <text>
        <r>
          <rPr>
            <sz val="10"/>
            <color indexed="81"/>
            <rFont val="Lucida Console"/>
            <family val="3"/>
          </rPr>
          <t>Tempo de Estoque (Meses)_x000D_
_x000D_
0,0</t>
        </r>
      </text>
    </comment>
    <comment ref="A434" authorId="0" shapeId="0" xr:uid="{3514107F-487F-4A7C-AFD3-7BD18B956254}">
      <text>
        <r>
          <rPr>
            <sz val="10"/>
            <color indexed="81"/>
            <rFont val="Lucida Console"/>
            <family val="3"/>
          </rPr>
          <t>_x000D_
81514</t>
        </r>
      </text>
    </comment>
    <comment ref="B434" authorId="0" shapeId="0" xr:uid="{16BD2CEF-D2EC-40D4-A04D-78C21DE97843}">
      <text>
        <r>
          <rPr>
            <sz val="10"/>
            <color indexed="81"/>
            <rFont val="Lucida Console"/>
            <family val="3"/>
          </rPr>
          <t>DESCRIÇÃO DETALHADA_x000D_
PARAFUSO EM ACO BICROMATIZADO, CABECA CHATA - 3,5 X 16 MM - CABECA COM ENCAIXE PARA CHAVE PHILLIPS</t>
        </r>
      </text>
    </comment>
    <comment ref="W434" authorId="0" shapeId="0" xr:uid="{41386343-CC93-41C0-9094-DA2D68E25264}">
      <text>
        <r>
          <rPr>
            <sz val="10"/>
            <color indexed="81"/>
            <rFont val="Lucida Console"/>
            <family val="3"/>
          </rPr>
          <t>_x000D_
DM-Marcenaria</t>
        </r>
      </text>
    </comment>
    <comment ref="X434" authorId="0" shapeId="0" xr:uid="{61573D13-BC3A-4C13-982D-FE763DF1B958}">
      <text>
        <r>
          <rPr>
            <sz val="10"/>
            <color indexed="81"/>
            <rFont val="Lucida Console"/>
            <family val="3"/>
          </rPr>
          <t>_x000D_
PARAFUSOS ELEM. VEDACAO UNIAO CONEX . FIXACAO</t>
        </r>
      </text>
    </comment>
    <comment ref="Y434" authorId="0" shapeId="0" xr:uid="{9DD533B3-FE3C-455E-8B84-1980E03F3C50}">
      <text>
        <r>
          <rPr>
            <sz val="10"/>
            <color indexed="81"/>
            <rFont val="Lucida Console"/>
            <family val="3"/>
          </rPr>
          <t>_x000D_
PARAFUSO P/ MADEIRA</t>
        </r>
      </text>
    </comment>
    <comment ref="AW434" authorId="0" shapeId="0" xr:uid="{538D6DC2-69E2-449C-9BE4-F5013BE1FF8E}">
      <text>
        <r>
          <rPr>
            <sz val="10"/>
            <color indexed="81"/>
            <rFont val="Lucida Console"/>
            <family val="3"/>
          </rPr>
          <t>Tempo de Estoque (Meses)_x000D_
_x000D_
131.012,0</t>
        </r>
      </text>
    </comment>
    <comment ref="A435" authorId="0" shapeId="0" xr:uid="{0F8A91DD-524E-4D38-A6BF-69B56B626EF9}">
      <text>
        <r>
          <rPr>
            <sz val="10"/>
            <color indexed="81"/>
            <rFont val="Lucida Console"/>
            <family val="3"/>
          </rPr>
          <t>_x000D_
81563</t>
        </r>
      </text>
    </comment>
    <comment ref="B435" authorId="0" shapeId="0" xr:uid="{42E7F6E2-5839-42F9-9B19-B103E2DB907A}">
      <text>
        <r>
          <rPr>
            <sz val="10"/>
            <color indexed="81"/>
            <rFont val="Lucida Console"/>
            <family val="3"/>
          </rPr>
          <t>DESCRIÇÃO DETALHADA_x000D_
REPARO P/ VALVULA DE DESCARGA - MARCA LORENZETTI - P-20</t>
        </r>
      </text>
    </comment>
    <comment ref="G435" authorId="0" shapeId="0" xr:uid="{783BA8B5-6735-4701-8765-387E3ADDE0E9}">
      <text>
        <r>
          <rPr>
            <sz val="10"/>
            <color indexed="81"/>
            <rFont val="Lucida Console"/>
            <family val="3"/>
          </rPr>
          <t>_x000D_
Últ estimativa : 0_x000D_
Enviada em     : 17.12.2020_x000D_
Ata - Venc     : 161/21 - 06.07.2022</t>
        </r>
      </text>
    </comment>
    <comment ref="O435" authorId="0" shapeId="0" xr:uid="{E8106469-8629-45FF-9028-9BDCE72603E3}">
      <text>
        <r>
          <rPr>
            <sz val="10"/>
            <color indexed="81"/>
            <rFont val="Lucida Console"/>
            <family val="3"/>
          </rPr>
          <t>_x000D_
Pertencia a ATA nº 161/21_x000D_
Estimativa de Renovação enviada em 17.12.2020 - Qtd _x000D_
PE  88/21 lote _x000D_
01.06.21 = Processo finalizado. Ata 161/21</t>
        </r>
      </text>
    </comment>
    <comment ref="W435" authorId="0" shapeId="0" xr:uid="{FDFD7F43-5EFE-46AC-9752-3EF5A3348054}">
      <text>
        <r>
          <rPr>
            <sz val="10"/>
            <color indexed="81"/>
            <rFont val="Lucida Console"/>
            <family val="3"/>
          </rPr>
          <t>_x000D_
DM-Hidráulica</t>
        </r>
      </text>
    </comment>
    <comment ref="X435" authorId="0" shapeId="0" xr:uid="{084C6F9F-46C4-420D-9B26-3817EB59EBC4}">
      <text>
        <r>
          <rPr>
            <sz val="10"/>
            <color indexed="81"/>
            <rFont val="Lucida Console"/>
            <family val="3"/>
          </rPr>
          <t>_x000D_
MATERIAL HIDRAULICO, CANOS, TUBOS, MANGUEIRAS, CONEXOES E ACESS.</t>
        </r>
      </text>
    </comment>
    <comment ref="Y435" authorId="0" shapeId="0" xr:uid="{A4172F57-539B-493E-A0AE-C61407307491}">
      <text>
        <r>
          <rPr>
            <sz val="10"/>
            <color indexed="81"/>
            <rFont val="Lucida Console"/>
            <family val="3"/>
          </rPr>
          <t>_x000D_
REGISTROS VALVULAS E BOIAS</t>
        </r>
      </text>
    </comment>
    <comment ref="AW435" authorId="0" shapeId="0" xr:uid="{51BC0092-AB2B-4323-B9BC-26B9CFE87FAC}">
      <text>
        <r>
          <rPr>
            <sz val="10"/>
            <color indexed="81"/>
            <rFont val="Lucida Console"/>
            <family val="3"/>
          </rPr>
          <t>Tempo de Estoque (Meses)_x000D_
_x000D_
47,0</t>
        </r>
      </text>
    </comment>
    <comment ref="A436" authorId="0" shapeId="0" xr:uid="{9FBE464F-84BE-430D-9900-CFE290951BF2}">
      <text>
        <r>
          <rPr>
            <sz val="10"/>
            <color indexed="81"/>
            <rFont val="Lucida Console"/>
            <family val="3"/>
          </rPr>
          <t>_x000D_
81564</t>
        </r>
      </text>
    </comment>
    <comment ref="B436" authorId="0" shapeId="0" xr:uid="{444939B7-7029-43DD-BA02-FDA9B8C8397E}">
      <text>
        <r>
          <rPr>
            <sz val="10"/>
            <color indexed="81"/>
            <rFont val="Lucida Console"/>
            <family val="3"/>
          </rPr>
          <t>DESCRIÇÃO DETALHADA_x000D_
REPARO P/ VALVULA DE DESCARGA - MARCA LORENZETTI - P-21</t>
        </r>
      </text>
    </comment>
    <comment ref="G436" authorId="0" shapeId="0" xr:uid="{16317017-59BF-4D38-AA34-49705336911F}">
      <text>
        <r>
          <rPr>
            <sz val="10"/>
            <color indexed="81"/>
            <rFont val="Lucida Console"/>
            <family val="3"/>
          </rPr>
          <t>_x000D_
Últ estimativa : 0_x000D_
Enviada em     : 17.12.2020_x000D_
Ata - Venc     : 161/21 - 06.07.2022</t>
        </r>
      </text>
    </comment>
    <comment ref="O436" authorId="0" shapeId="0" xr:uid="{1A2F23ED-E114-4A9C-94E8-6B480AC887E9}">
      <text>
        <r>
          <rPr>
            <sz val="10"/>
            <color indexed="81"/>
            <rFont val="Lucida Console"/>
            <family val="3"/>
          </rPr>
          <t>_x000D_
Pertencia a ATA nº 161/21_x000D_
Estimativa de Renovação enviada em 17.12.2020 - Qtd _x000D_
PE  88/21 lote _x000D_
01.06.21 = Processo finalizado. Ata 161/21</t>
        </r>
      </text>
    </comment>
    <comment ref="W436" authorId="0" shapeId="0" xr:uid="{D14CA4BC-8A96-45D3-8F7E-965B2E9691A5}">
      <text>
        <r>
          <rPr>
            <sz val="10"/>
            <color indexed="81"/>
            <rFont val="Lucida Console"/>
            <family val="3"/>
          </rPr>
          <t>_x000D_
DM-Hidráulica</t>
        </r>
      </text>
    </comment>
    <comment ref="X436" authorId="0" shapeId="0" xr:uid="{11ECB28F-E543-47B9-8F86-09FD7E739FC9}">
      <text>
        <r>
          <rPr>
            <sz val="10"/>
            <color indexed="81"/>
            <rFont val="Lucida Console"/>
            <family val="3"/>
          </rPr>
          <t>_x000D_
MATERIAL HIDRAULICO, CANOS, TUBOS, MANGUEIRAS, CONEXOES E ACESS.</t>
        </r>
      </text>
    </comment>
    <comment ref="Y436" authorId="0" shapeId="0" xr:uid="{63E3F2D7-321C-465E-80F0-626AE31D57FA}">
      <text>
        <r>
          <rPr>
            <sz val="10"/>
            <color indexed="81"/>
            <rFont val="Lucida Console"/>
            <family val="3"/>
          </rPr>
          <t>_x000D_
REGISTROS VALVULAS E BOIAS</t>
        </r>
      </text>
    </comment>
    <comment ref="AW436" authorId="0" shapeId="0" xr:uid="{4D2F1D62-E36A-4813-8523-13AE9B42F349}">
      <text>
        <r>
          <rPr>
            <sz val="10"/>
            <color indexed="81"/>
            <rFont val="Lucida Console"/>
            <family val="3"/>
          </rPr>
          <t>Tempo de Estoque (Meses)_x000D_
_x000D_
11,0</t>
        </r>
      </text>
    </comment>
    <comment ref="A437" authorId="0" shapeId="0" xr:uid="{0038C203-D843-4CB9-9FEC-EE4D87170648}">
      <text>
        <r>
          <rPr>
            <sz val="10"/>
            <color indexed="81"/>
            <rFont val="Lucida Console"/>
            <family val="3"/>
          </rPr>
          <t>_x000D_
81565</t>
        </r>
      </text>
    </comment>
    <comment ref="B437" authorId="0" shapeId="0" xr:uid="{67FF014E-C8C9-49EA-86E4-CBA2BE49F283}">
      <text>
        <r>
          <rPr>
            <sz val="10"/>
            <color indexed="81"/>
            <rFont val="Lucida Console"/>
            <family val="3"/>
          </rPr>
          <t>DESCRIÇÃO DETALHADA_x000D_
REPARO P/ VALVULA DE DESCARGA - MARCA LORENZETTI - P-41</t>
        </r>
      </text>
    </comment>
    <comment ref="G437" authorId="0" shapeId="0" xr:uid="{193688C8-728D-4DCA-8EC6-FFD77C3F952F}">
      <text>
        <r>
          <rPr>
            <sz val="10"/>
            <color indexed="81"/>
            <rFont val="Lucida Console"/>
            <family val="3"/>
          </rPr>
          <t>_x000D_
Últ estimativa : 20_x000D_
Enviada em     : 17.12.2020_x000D_
Ata - Venc     : 161/21 - 06.07.2022</t>
        </r>
      </text>
    </comment>
    <comment ref="O437" authorId="0" shapeId="0" xr:uid="{B20B1E9F-14EC-4EAB-9310-CEAAE6DE4F77}">
      <text>
        <r>
          <rPr>
            <sz val="10"/>
            <color indexed="81"/>
            <rFont val="Lucida Console"/>
            <family val="3"/>
          </rPr>
          <t>_x000D_
Pertencia a ATA nº 161/21_x000D_
Estimativa de Renovação enviada em 17.12.2020 - Qtd 20_x000D_
PE  88/21 lote _x000D_
01.06.21 = Processo finalizado. Ata 161/21</t>
        </r>
      </text>
    </comment>
    <comment ref="W437" authorId="0" shapeId="0" xr:uid="{325B1AC0-62FB-48AA-9C16-1A3BFCEF5ADD}">
      <text>
        <r>
          <rPr>
            <sz val="10"/>
            <color indexed="81"/>
            <rFont val="Lucida Console"/>
            <family val="3"/>
          </rPr>
          <t>_x000D_
DM-Hidráulica</t>
        </r>
      </text>
    </comment>
    <comment ref="X437" authorId="0" shapeId="0" xr:uid="{0D6C0892-150F-4651-A4FD-C2CC907067C7}">
      <text>
        <r>
          <rPr>
            <sz val="10"/>
            <color indexed="81"/>
            <rFont val="Lucida Console"/>
            <family val="3"/>
          </rPr>
          <t>_x000D_
MATERIAL HIDRAULICO, CANOS, TUBOS, MANGUEIRAS, CONEXOES E ACESS.</t>
        </r>
      </text>
    </comment>
    <comment ref="Y437" authorId="0" shapeId="0" xr:uid="{D10F22CF-BDBB-44EB-8883-3A5B2D425365}">
      <text>
        <r>
          <rPr>
            <sz val="10"/>
            <color indexed="81"/>
            <rFont val="Lucida Console"/>
            <family val="3"/>
          </rPr>
          <t>_x000D_
REGISTROS VALVULAS E BOIAS</t>
        </r>
      </text>
    </comment>
    <comment ref="AW437" authorId="0" shapeId="0" xr:uid="{AD59B491-63DC-4318-9025-E7F86A82A077}">
      <text>
        <r>
          <rPr>
            <sz val="10"/>
            <color indexed="81"/>
            <rFont val="Lucida Console"/>
            <family val="3"/>
          </rPr>
          <t>Tempo de Estoque (Meses)_x000D_
_x000D_
19,0</t>
        </r>
      </text>
    </comment>
    <comment ref="A438" authorId="0" shapeId="0" xr:uid="{6C7104DB-8554-433B-8C57-0BF6EE96F027}">
      <text>
        <r>
          <rPr>
            <sz val="10"/>
            <color indexed="81"/>
            <rFont val="Lucida Console"/>
            <family val="3"/>
          </rPr>
          <t>_x000D_
81807</t>
        </r>
      </text>
    </comment>
    <comment ref="B438" authorId="0" shapeId="0" xr:uid="{A081C962-1B23-4F77-94AF-24D8F9BE33D0}">
      <text>
        <r>
          <rPr>
            <sz val="10"/>
            <color indexed="81"/>
            <rFont val="Lucida Console"/>
            <family val="3"/>
          </rPr>
          <t>DESCRIÇÃO DETALHADA_x000D_
REPARO PARA VALVULA HYDRA LUXO - REF. 4686924</t>
        </r>
      </text>
    </comment>
    <comment ref="G438" authorId="0" shapeId="0" xr:uid="{98B2CBD7-CED7-4B90-81B4-ABDEA228529A}">
      <text>
        <r>
          <rPr>
            <sz val="10"/>
            <color indexed="81"/>
            <rFont val="Lucida Console"/>
            <family val="3"/>
          </rPr>
          <t>_x000D_
Últ estimativa : 50_x000D_
Enviada em     : 24.11.2020_x000D_
Ata - Venc     : 87/20 - 31.03.2021</t>
        </r>
      </text>
    </comment>
    <comment ref="O438" authorId="0" shapeId="0" xr:uid="{FB28BBDF-0538-4C10-8702-6AD55616CCAC}">
      <text>
        <r>
          <rPr>
            <sz val="10"/>
            <color indexed="81"/>
            <rFont val="Lucida Console"/>
            <family val="3"/>
          </rPr>
          <t xml:space="preserve">_x000D_
Pertencia a ATA nº 87/20_x000D_
Estimativa de Renovação enviada em 24.11.2020 - Qtd 50_x000D_
PE 182/21 lote _x000D_
 = </t>
        </r>
      </text>
    </comment>
    <comment ref="W438" authorId="0" shapeId="0" xr:uid="{52A5544F-8232-4196-BED1-D879E9DC7802}">
      <text>
        <r>
          <rPr>
            <sz val="10"/>
            <color indexed="81"/>
            <rFont val="Lucida Console"/>
            <family val="3"/>
          </rPr>
          <t>_x000D_
DM-Hidráulica</t>
        </r>
      </text>
    </comment>
    <comment ref="X438" authorId="0" shapeId="0" xr:uid="{4F2D5736-D2EB-48F2-88DF-1B6E85D181D8}">
      <text>
        <r>
          <rPr>
            <sz val="10"/>
            <color indexed="81"/>
            <rFont val="Lucida Console"/>
            <family val="3"/>
          </rPr>
          <t>_x000D_
MATERIAL HIDRAULICO, CANOS, TUBOS, MANGUEIRAS, CONEXOES E ACESS.</t>
        </r>
      </text>
    </comment>
    <comment ref="Y438" authorId="0" shapeId="0" xr:uid="{968F6E78-858F-4280-9DE7-AF016E005C36}">
      <text>
        <r>
          <rPr>
            <sz val="10"/>
            <color indexed="81"/>
            <rFont val="Lucida Console"/>
            <family val="3"/>
          </rPr>
          <t>_x000D_
REGISTROS VALVULAS E BOIAS</t>
        </r>
      </text>
    </comment>
    <comment ref="AW438" authorId="0" shapeId="0" xr:uid="{C078C701-5652-49EF-A7DA-ABFC39C531D7}">
      <text>
        <r>
          <rPr>
            <sz val="10"/>
            <color indexed="81"/>
            <rFont val="Lucida Console"/>
            <family val="3"/>
          </rPr>
          <t>Tempo de Estoque (Meses)_x000D_
_x000D_
31,0</t>
        </r>
      </text>
    </comment>
    <comment ref="A439" authorId="0" shapeId="0" xr:uid="{C964B3CA-011F-4F9A-908F-AEF60732E209}">
      <text>
        <r>
          <rPr>
            <sz val="10"/>
            <color indexed="81"/>
            <rFont val="Lucida Console"/>
            <family val="3"/>
          </rPr>
          <t>_x000D_
81808</t>
        </r>
      </text>
    </comment>
    <comment ref="B439" authorId="0" shapeId="0" xr:uid="{E488969F-F948-4535-B09E-92C2747E0849}">
      <text>
        <r>
          <rPr>
            <sz val="10"/>
            <color indexed="81"/>
            <rFont val="Lucida Console"/>
            <family val="3"/>
          </rPr>
          <t>DESCRIÇÃO DETALHADA_x000D_
REPARO ACIONADOR PARA VALVULA DE DESCARGA HYDRA LUXO - REF. 4336004</t>
        </r>
      </text>
    </comment>
    <comment ref="G439" authorId="0" shapeId="0" xr:uid="{BE8A902A-6644-44F7-85F6-48372C3DBC20}">
      <text>
        <r>
          <rPr>
            <sz val="10"/>
            <color indexed="81"/>
            <rFont val="Lucida Console"/>
            <family val="3"/>
          </rPr>
          <t>_x000D_
Últ estimativa : 20_x000D_
Enviada em     : 24.11.2020_x000D_
Ata - Venc     : 87/20 - 31.03.2021</t>
        </r>
      </text>
    </comment>
    <comment ref="O439" authorId="0" shapeId="0" xr:uid="{E2F9DD43-4E38-4BB2-82B7-347E3B97D260}">
      <text>
        <r>
          <rPr>
            <sz val="10"/>
            <color indexed="81"/>
            <rFont val="Lucida Console"/>
            <family val="3"/>
          </rPr>
          <t>_x000D_
Pertencia a ATA nº 87/20_x000D_
Estimativa de Renovação enviada em 24.11.2020 - Qtd 20_x000D_
PE  10/20 lote _x000D_
30.04.20 = Processo conferido, finalizado.</t>
        </r>
      </text>
    </comment>
    <comment ref="W439" authorId="0" shapeId="0" xr:uid="{391DFA86-2156-4CD0-9F4D-EED9BB1562BB}">
      <text>
        <r>
          <rPr>
            <sz val="10"/>
            <color indexed="81"/>
            <rFont val="Lucida Console"/>
            <family val="3"/>
          </rPr>
          <t>_x000D_
DM-Hidráulica</t>
        </r>
      </text>
    </comment>
    <comment ref="X439" authorId="0" shapeId="0" xr:uid="{2B9C2105-2070-452E-B772-39F998BFD0D9}">
      <text>
        <r>
          <rPr>
            <sz val="10"/>
            <color indexed="81"/>
            <rFont val="Lucida Console"/>
            <family val="3"/>
          </rPr>
          <t>_x000D_
MATERIAL HIDRAULICO, CANOS, TUBOS, MANGUEIRAS, CONEXOES E ACESS.</t>
        </r>
      </text>
    </comment>
    <comment ref="Y439" authorId="0" shapeId="0" xr:uid="{0B07A24F-F444-42D4-B9C8-10D5AFFD1383}">
      <text>
        <r>
          <rPr>
            <sz val="10"/>
            <color indexed="81"/>
            <rFont val="Lucida Console"/>
            <family val="3"/>
          </rPr>
          <t>_x000D_
REGISTROS VALVULAS E BOIAS</t>
        </r>
      </text>
    </comment>
    <comment ref="AW439" authorId="0" shapeId="0" xr:uid="{F29D5914-6BD6-42EF-9570-602DBF7F2EE1}">
      <text>
        <r>
          <rPr>
            <sz val="10"/>
            <color indexed="81"/>
            <rFont val="Lucida Console"/>
            <family val="3"/>
          </rPr>
          <t>Tempo de Estoque (Meses)_x000D_
_x000D_
36,0</t>
        </r>
      </text>
    </comment>
    <comment ref="A440" authorId="0" shapeId="0" xr:uid="{984889B2-A0EE-40D1-8874-235A3764F337}">
      <text>
        <r>
          <rPr>
            <sz val="10"/>
            <color indexed="81"/>
            <rFont val="Lucida Console"/>
            <family val="3"/>
          </rPr>
          <t>_x000D_
82185</t>
        </r>
      </text>
    </comment>
    <comment ref="B440" authorId="0" shapeId="0" xr:uid="{1FCE0D64-5C5C-4A65-92B8-485322F6E4D2}">
      <text>
        <r>
          <rPr>
            <sz val="10"/>
            <color indexed="81"/>
            <rFont val="Lucida Console"/>
            <family val="3"/>
          </rPr>
          <t>DESCRIÇÃO DETALHADA_x000D_
VIGA DE GARAPEIRA BRUTA - 60MM X 160MM X 6,00 M COMPRIMENTO</t>
        </r>
      </text>
    </comment>
    <comment ref="G440" authorId="0" shapeId="0" xr:uid="{DB5ED36D-8121-4CE7-905B-262DC4AC0E1D}">
      <text>
        <r>
          <rPr>
            <sz val="10"/>
            <color indexed="81"/>
            <rFont val="Lucida Console"/>
            <family val="3"/>
          </rPr>
          <t>_x000D_
Últ estimativa : 0_x000D_
Enviada em     : 19.05.2021_x000D_
Ata - Venc     : 194/20 - 07.09.2021</t>
        </r>
      </text>
    </comment>
    <comment ref="O440" authorId="0" shapeId="0" xr:uid="{4033A94D-A7B5-4331-A7DA-58AB0936AD8D}">
      <text>
        <r>
          <rPr>
            <sz val="10"/>
            <color indexed="81"/>
            <rFont val="Lucida Console"/>
            <family val="3"/>
          </rPr>
          <t>_x000D_
Pertencia a ATA nº 194/20_x000D_
Estimativa de Renovação enviada em 19.05.2021 - Qtd _x000D_
PP 111/19 lote _x000D_
18.09.19 = Área técnica respondeu recurso</t>
        </r>
      </text>
    </comment>
    <comment ref="W440" authorId="0" shapeId="0" xr:uid="{0549027E-BBC9-4F98-90CF-BB09EF2DD6CA}">
      <text>
        <r>
          <rPr>
            <sz val="10"/>
            <color indexed="81"/>
            <rFont val="Lucida Console"/>
            <family val="3"/>
          </rPr>
          <t>_x000D_
DM-Construção</t>
        </r>
      </text>
    </comment>
    <comment ref="X440" authorId="0" shapeId="0" xr:uid="{188BEE63-0AA2-4ECA-ACD6-1CBA500C9285}">
      <text>
        <r>
          <rPr>
            <sz val="10"/>
            <color indexed="81"/>
            <rFont val="Lucida Console"/>
            <family val="3"/>
          </rPr>
          <t>_x000D_
MADEIRAS,LAMINADOS,COMPENSADOS E AGLOMERADOS</t>
        </r>
      </text>
    </comment>
    <comment ref="Y440" authorId="0" shapeId="0" xr:uid="{F0358B0B-585C-4360-A949-FF23D2E0B760}">
      <text>
        <r>
          <rPr>
            <sz val="10"/>
            <color indexed="81"/>
            <rFont val="Lucida Console"/>
            <family val="3"/>
          </rPr>
          <t>_x000D_
PONTALETES, CAIBROS, PRANCHAS E VIGAS</t>
        </r>
      </text>
    </comment>
    <comment ref="AW440" authorId="0" shapeId="0" xr:uid="{76746D22-9D7E-44A6-A8ED-DE92BD9ABDFB}">
      <text>
        <r>
          <rPr>
            <sz val="10"/>
            <color indexed="81"/>
            <rFont val="Lucida Console"/>
            <family val="3"/>
          </rPr>
          <t>Tempo de Estoque (Meses)_x000D_
_x000D_
159,0</t>
        </r>
      </text>
    </comment>
    <comment ref="A441" authorId="0" shapeId="0" xr:uid="{97EEC50B-E055-494B-99D5-F0F54CFD707C}">
      <text>
        <r>
          <rPr>
            <sz val="10"/>
            <color indexed="81"/>
            <rFont val="Lucida Console"/>
            <family val="3"/>
          </rPr>
          <t>_x000D_
82452</t>
        </r>
      </text>
    </comment>
    <comment ref="B441" authorId="0" shapeId="0" xr:uid="{5CE59AFD-383E-4AB7-A231-7BD85DF2B70F}">
      <text>
        <r>
          <rPr>
            <sz val="10"/>
            <color indexed="81"/>
            <rFont val="Lucida Console"/>
            <family val="3"/>
          </rPr>
          <t>DESCRIÇÃO DETALHADA_x000D_
BUCHA DE REDUCAO EM LATAO 3/4 X 1/2</t>
        </r>
      </text>
    </comment>
    <comment ref="G441" authorId="0" shapeId="0" xr:uid="{D8F5F66F-337D-4B3D-A15D-5B360C1A036D}">
      <text>
        <r>
          <rPr>
            <sz val="10"/>
            <color indexed="81"/>
            <rFont val="Lucida Console"/>
            <family val="3"/>
          </rPr>
          <t>_x000D_
Últ estimativa : 50_x000D_
Enviada em     : 17.12.2020_x000D_
Ata - Venc     : 101/20 - 27.04.2021</t>
        </r>
      </text>
    </comment>
    <comment ref="O441" authorId="0" shapeId="0" xr:uid="{B4A8A0D5-16C3-4FAD-A85E-BE7E53263F27}">
      <text>
        <r>
          <rPr>
            <sz val="10"/>
            <color indexed="81"/>
            <rFont val="Lucida Console"/>
            <family val="3"/>
          </rPr>
          <t>_x000D_
Pertencia a ATA nº 101/20_x000D_
Estimativa de Renovação enviada em 17.12.2020 - Qtd 50_x000D_
PE  16/20 lote 76_x000D_
18.05.20 = Processo conferido, finalizado.</t>
        </r>
      </text>
    </comment>
    <comment ref="W441" authorId="0" shapeId="0" xr:uid="{D58266B2-A6AC-429F-AA27-1FED732DD49B}">
      <text>
        <r>
          <rPr>
            <sz val="10"/>
            <color indexed="81"/>
            <rFont val="Lucida Console"/>
            <family val="3"/>
          </rPr>
          <t>_x000D_
DM-Hidráulica</t>
        </r>
      </text>
    </comment>
    <comment ref="X441" authorId="0" shapeId="0" xr:uid="{34AC7FD1-5236-457C-9C79-9FCB18CC6435}">
      <text>
        <r>
          <rPr>
            <sz val="10"/>
            <color indexed="81"/>
            <rFont val="Lucida Console"/>
            <family val="3"/>
          </rPr>
          <t>_x000D_
MATERIAL HIDRAULICO, CANOS, TUBOS, MANGUEIRAS, CONEXOES E ACESS.</t>
        </r>
      </text>
    </comment>
    <comment ref="Y441" authorId="0" shapeId="0" xr:uid="{D27F4E17-3318-418A-A625-A46DDA0969F4}">
      <text>
        <r>
          <rPr>
            <sz val="10"/>
            <color indexed="81"/>
            <rFont val="Lucida Console"/>
            <family val="3"/>
          </rPr>
          <t>_x000D_
ADAP. LUVAS.TES CURVAS COTOVELOS PLUGS FLANGES.....</t>
        </r>
      </text>
    </comment>
    <comment ref="AW441" authorId="0" shapeId="0" xr:uid="{CB2E126C-C339-43C4-B28D-98278EF48994}">
      <text>
        <r>
          <rPr>
            <sz val="10"/>
            <color indexed="81"/>
            <rFont val="Lucida Console"/>
            <family val="3"/>
          </rPr>
          <t>Tempo de Estoque (Meses)_x000D_
_x000D_
10,0</t>
        </r>
      </text>
    </comment>
    <comment ref="A442" authorId="0" shapeId="0" xr:uid="{778849BA-E566-470C-A87D-1FBE4E32BC9D}">
      <text>
        <r>
          <rPr>
            <sz val="10"/>
            <color indexed="81"/>
            <rFont val="Lucida Console"/>
            <family val="3"/>
          </rPr>
          <t>_x000D_
82995</t>
        </r>
      </text>
    </comment>
    <comment ref="B442" authorId="0" shapeId="0" xr:uid="{0E136590-C703-45AC-AA8B-F232882940DF}">
      <text>
        <r>
          <rPr>
            <sz val="10"/>
            <color indexed="81"/>
            <rFont val="Lucida Console"/>
            <family val="3"/>
          </rPr>
          <t>DESCRIÇÃO DETALHADA_x000D_
GONZO COM ABAS N. 3 (65MM)</t>
        </r>
      </text>
    </comment>
    <comment ref="G442" authorId="0" shapeId="0" xr:uid="{3B760443-BEBF-47A6-A4E7-4C7FAE73640A}">
      <text>
        <r>
          <rPr>
            <sz val="10"/>
            <color indexed="81"/>
            <rFont val="Lucida Console"/>
            <family val="3"/>
          </rPr>
          <t>_x000D_
Últ estimativa : 700_x000D_
Enviada em     : 14.02.2020_x000D_
Ata - Venc     : 206/20 - 16.09.2021</t>
        </r>
      </text>
    </comment>
    <comment ref="O442" authorId="0" shapeId="0" xr:uid="{53C60C42-85FB-487C-AD6B-87E8DDD1C0BD}">
      <text>
        <r>
          <rPr>
            <sz val="10"/>
            <color indexed="81"/>
            <rFont val="Lucida Console"/>
            <family val="3"/>
          </rPr>
          <t>_x000D_
Pertencia a ATA nº 206/20_x000D_
Estimativa de Renovação enviada em 14.02.2020 - Qtd 700_x000D_
PE  28/19 lote _x000D_
24.07.19 = Processo conferido, finalizado.</t>
        </r>
      </text>
    </comment>
    <comment ref="W442" authorId="0" shapeId="0" xr:uid="{91FA1906-9BA9-4AC5-8B61-7C9AF003CB35}">
      <text>
        <r>
          <rPr>
            <sz val="10"/>
            <color indexed="81"/>
            <rFont val="Lucida Console"/>
            <family val="3"/>
          </rPr>
          <t>_x000D_
DM-Construção</t>
        </r>
      </text>
    </comment>
    <comment ref="X442" authorId="0" shapeId="0" xr:uid="{A56D49B8-D1CB-4C4C-A984-B3553248AA12}">
      <text>
        <r>
          <rPr>
            <sz val="10"/>
            <color indexed="81"/>
            <rFont val="Lucida Console"/>
            <family val="3"/>
          </rPr>
          <t>_x000D_
MAT.E EQUIP. P/ CONSTR.CIVIL E CONSERV. DE VIAS PUBL.</t>
        </r>
      </text>
    </comment>
    <comment ref="Y442" authorId="0" shapeId="0" xr:uid="{575727CD-85B1-4816-9EC9-3D557B349288}">
      <text>
        <r>
          <rPr>
            <sz val="10"/>
            <color indexed="81"/>
            <rFont val="Lucida Console"/>
            <family val="3"/>
          </rPr>
          <t>_x000D_
FECHADURAS, DOBRADICAS E MACANETAS</t>
        </r>
      </text>
    </comment>
    <comment ref="AW442" authorId="0" shapeId="0" xr:uid="{DF3423E0-12EF-42BC-A875-24A902B45356}">
      <text>
        <r>
          <rPr>
            <sz val="10"/>
            <color indexed="81"/>
            <rFont val="Lucida Console"/>
            <family val="3"/>
          </rPr>
          <t>Tempo de Estoque (Meses)_x000D_
_x000D_
300,0</t>
        </r>
      </text>
    </comment>
    <comment ref="A443" authorId="0" shapeId="0" xr:uid="{F5D57864-E10A-4A0B-955E-0E7428130758}">
      <text>
        <r>
          <rPr>
            <sz val="10"/>
            <color indexed="81"/>
            <rFont val="Lucida Console"/>
            <family val="3"/>
          </rPr>
          <t>_x000D_
82996</t>
        </r>
      </text>
    </comment>
    <comment ref="B443" authorId="0" shapeId="0" xr:uid="{57A043E3-D4FB-4840-9595-9B2C75EED1AA}">
      <text>
        <r>
          <rPr>
            <sz val="10"/>
            <color indexed="81"/>
            <rFont val="Lucida Console"/>
            <family val="3"/>
          </rPr>
          <t>DESCRIÇÃO DETALHADA_x000D_
GONZO COM CHUMBADOR N. 3 (65MM)</t>
        </r>
      </text>
    </comment>
    <comment ref="G443" authorId="0" shapeId="0" xr:uid="{EBD40073-531E-4C37-AD0E-D497F4CE661D}">
      <text>
        <r>
          <rPr>
            <sz val="10"/>
            <color indexed="81"/>
            <rFont val="Lucida Console"/>
            <family val="3"/>
          </rPr>
          <t>_x000D_
Últ estimativa : 0_x000D_
Enviada em     : 28.01.2021_x000D_
Ata - Venc     : 121/20 - 31.05.2021</t>
        </r>
      </text>
    </comment>
    <comment ref="O443" authorId="0" shapeId="0" xr:uid="{AECC5D66-23CC-4089-B066-F71A6D05E284}">
      <text>
        <r>
          <rPr>
            <sz val="10"/>
            <color indexed="81"/>
            <rFont val="Lucida Console"/>
            <family val="3"/>
          </rPr>
          <t>_x000D_
Pertencia a ATA nº 121/20_x000D_
Estimativa de Renovação enviada em 28.01.2021 - Qtd _x000D_
PE  32/20 lote _x000D_
05.06.20 = Finalizar - Contrato assinado</t>
        </r>
      </text>
    </comment>
    <comment ref="W443" authorId="0" shapeId="0" xr:uid="{95B9576E-6032-4821-BCFB-86DCA7626821}">
      <text>
        <r>
          <rPr>
            <sz val="10"/>
            <color indexed="81"/>
            <rFont val="Lucida Console"/>
            <family val="3"/>
          </rPr>
          <t>_x000D_
DM-Construção</t>
        </r>
      </text>
    </comment>
    <comment ref="X443" authorId="0" shapeId="0" xr:uid="{762C23B9-9A92-47AE-917B-787E3AE79789}">
      <text>
        <r>
          <rPr>
            <sz val="10"/>
            <color indexed="81"/>
            <rFont val="Lucida Console"/>
            <family val="3"/>
          </rPr>
          <t>_x000D_
MAT.E EQUIP. P/ CONSTR.CIVIL E CONSERV. DE VIAS PUBL.</t>
        </r>
      </text>
    </comment>
    <comment ref="Y443" authorId="0" shapeId="0" xr:uid="{72DF6A27-CD3A-48AC-B440-A32256BFC579}">
      <text>
        <r>
          <rPr>
            <sz val="10"/>
            <color indexed="81"/>
            <rFont val="Lucida Console"/>
            <family val="3"/>
          </rPr>
          <t>_x000D_
FECHADURAS, DOBRADICAS E MACANETAS</t>
        </r>
      </text>
    </comment>
    <comment ref="AW443" authorId="0" shapeId="0" xr:uid="{7F150A5C-98E4-48B1-8E60-35CBD6A40CBA}">
      <text>
        <r>
          <rPr>
            <sz val="10"/>
            <color indexed="81"/>
            <rFont val="Lucida Console"/>
            <family val="3"/>
          </rPr>
          <t>Tempo de Estoque (Meses)_x000D_
_x000D_
480,0</t>
        </r>
      </text>
    </comment>
    <comment ref="A444" authorId="0" shapeId="0" xr:uid="{F6BE2A02-0A95-41D4-B4CC-57DEA15CEF37}">
      <text>
        <r>
          <rPr>
            <sz val="10"/>
            <color indexed="81"/>
            <rFont val="Lucida Console"/>
            <family val="3"/>
          </rPr>
          <t>_x000D_
83627</t>
        </r>
      </text>
    </comment>
    <comment ref="B444" authorId="0" shapeId="0" xr:uid="{9DF83627-678F-45B9-8D37-EDB1110D12EA}">
      <text>
        <r>
          <rPr>
            <sz val="10"/>
            <color indexed="81"/>
            <rFont val="Lucida Console"/>
            <family val="3"/>
          </rPr>
          <t>DESCRIÇÃO DETALHADA_x000D_
SACO PLASTICO - GROSSO - 4 FUROS - TAMANHO OFICIO</t>
        </r>
      </text>
    </comment>
    <comment ref="W444" authorId="0" shapeId="0" xr:uid="{8EB1FD3C-4D94-43EB-8011-B8827CB8D6A1}">
      <text>
        <r>
          <rPr>
            <sz val="10"/>
            <color indexed="81"/>
            <rFont val="Lucida Console"/>
            <family val="3"/>
          </rPr>
          <t>_x000D_
Pedagógico</t>
        </r>
      </text>
    </comment>
    <comment ref="X444" authorId="0" shapeId="0" xr:uid="{54BB2CC8-9951-4AB9-9941-D9B28474E3E7}">
      <text>
        <r>
          <rPr>
            <sz val="10"/>
            <color indexed="81"/>
            <rFont val="Lucida Console"/>
            <family val="3"/>
          </rPr>
          <t>_x000D_
MAQ., EQUIP., COMP., ACES., MAT. PARA ESCRIT.E ESCOLAR</t>
        </r>
      </text>
    </comment>
    <comment ref="Y444" authorId="0" shapeId="0" xr:uid="{2BCD8C5C-3351-49DD-A01A-C9BFBF9E7EE3}">
      <text>
        <r>
          <rPr>
            <sz val="10"/>
            <color indexed="81"/>
            <rFont val="Lucida Console"/>
            <family val="3"/>
          </rPr>
          <t>_x000D_
CAPAS, CLASSIF., PRANCHETAS, CADERNOS, ENVELOPES, PASTAS, FICHAS, LIVROS</t>
        </r>
      </text>
    </comment>
    <comment ref="AW444" authorId="0" shapeId="0" xr:uid="{8C70DF29-96B1-46B8-9506-674727C542B1}">
      <text>
        <r>
          <rPr>
            <sz val="10"/>
            <color indexed="81"/>
            <rFont val="Lucida Console"/>
            <family val="3"/>
          </rPr>
          <t>Tempo de Estoque (Meses)_x000D_
_x000D_
39.672,0</t>
        </r>
      </text>
    </comment>
    <comment ref="A445" authorId="0" shapeId="0" xr:uid="{88279253-0B3B-4775-B188-D9A603ABD6D0}">
      <text>
        <r>
          <rPr>
            <sz val="10"/>
            <color indexed="81"/>
            <rFont val="Lucida Console"/>
            <family val="3"/>
          </rPr>
          <t>_x000D_
83838</t>
        </r>
      </text>
    </comment>
    <comment ref="B445" authorId="0" shapeId="0" xr:uid="{0E35642F-7893-4FF4-A67A-C6C0A1455A22}">
      <text>
        <r>
          <rPr>
            <sz val="10"/>
            <color indexed="81"/>
            <rFont val="Lucida Console"/>
            <family val="3"/>
          </rPr>
          <t>DESCRIÇÃO DETALHADA_x000D_
LUVA DE LATEX NATURAL, PARA PROCEDIMENTO, FORMATO ANATOMICO, AMBIDESTRA, TAMANHO M - CAIXA COM 100 UNIDADES</t>
        </r>
      </text>
    </comment>
    <comment ref="G445" authorId="0" shapeId="0" xr:uid="{169953FC-2196-4ECF-A4BB-7B44140EB4CE}">
      <text>
        <r>
          <rPr>
            <sz val="10"/>
            <color indexed="81"/>
            <rFont val="Lucida Console"/>
            <family val="3"/>
          </rPr>
          <t>_x000D_
Últ estimativa : 32.000_x000D_
Enviada em     : 19.05.2020_x000D_
Ata - Venc     : 145/19 - 10.06.2020</t>
        </r>
      </text>
    </comment>
    <comment ref="O445" authorId="0" shapeId="0" xr:uid="{0CFDF898-1AFB-46E7-9CEE-DA88E3231DCD}">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445" authorId="0" shapeId="0" xr:uid="{CAFEFE6B-9B59-4DA6-82DA-0F62CB2AF5BD}">
      <text>
        <r>
          <rPr>
            <sz val="10"/>
            <color indexed="81"/>
            <rFont val="Lucida Console"/>
            <family val="3"/>
          </rPr>
          <t>_x000D_
SegMedTra</t>
        </r>
      </text>
    </comment>
    <comment ref="X445" authorId="0" shapeId="0" xr:uid="{BF17824B-DC69-4F27-B14F-51DDB1E55005}">
      <text>
        <r>
          <rPr>
            <sz val="10"/>
            <color indexed="81"/>
            <rFont val="Lucida Console"/>
            <family val="3"/>
          </rPr>
          <t>_x000D_
EQUIP PROT IND, INST MAT P/ SINAL, CONTR, COMB ...</t>
        </r>
      </text>
    </comment>
    <comment ref="Y445" authorId="0" shapeId="0" xr:uid="{9C525C5B-63EA-4DD4-82E0-10903F4E0ADA}">
      <text>
        <r>
          <rPr>
            <sz val="10"/>
            <color indexed="81"/>
            <rFont val="Lucida Console"/>
            <family val="3"/>
          </rPr>
          <t>_x000D_
CALCADOS, LUVAS, OCULOS, MASCARAS, CAPACETES, CASSETETE</t>
        </r>
      </text>
    </comment>
    <comment ref="AW445" authorId="0" shapeId="0" xr:uid="{D084369E-10F4-4AE6-9315-1CDDEBBCB786}">
      <text>
        <r>
          <rPr>
            <sz val="10"/>
            <color indexed="81"/>
            <rFont val="Lucida Console"/>
            <family val="3"/>
          </rPr>
          <t>Tempo de Estoque (Meses)_x000D_
_x000D_
3.775,0</t>
        </r>
      </text>
    </comment>
    <comment ref="A446" authorId="0" shapeId="0" xr:uid="{32E20FBA-307B-4EC5-930C-60336351AD47}">
      <text>
        <r>
          <rPr>
            <sz val="10"/>
            <color indexed="81"/>
            <rFont val="Lucida Console"/>
            <family val="3"/>
          </rPr>
          <t>_x000D_
83839</t>
        </r>
      </text>
    </comment>
    <comment ref="B446" authorId="0" shapeId="0" xr:uid="{26198919-F0CF-403A-9ED7-DAC9D6E3B95A}">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446" authorId="0" shapeId="0" xr:uid="{94839000-5419-4F85-9F98-C361397838F9}">
      <text>
        <r>
          <rPr>
            <sz val="10"/>
            <color indexed="81"/>
            <rFont val="Lucida Console"/>
            <family val="3"/>
          </rPr>
          <t>_x000D_
Últ estimativa : 12.000_x000D_
Enviada em     : 19.05.2020_x000D_
Ata - Venc     : 145/19 - 10.06.2020</t>
        </r>
      </text>
    </comment>
    <comment ref="O446" authorId="0" shapeId="0" xr:uid="{7CB9A7C9-F0FC-4B35-A630-32DB3EA8A6EE}">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446" authorId="0" shapeId="0" xr:uid="{88BCEA50-8288-4893-90FE-925A8DB00BD0}">
      <text>
        <r>
          <rPr>
            <sz val="10"/>
            <color indexed="81"/>
            <rFont val="Lucida Console"/>
            <family val="3"/>
          </rPr>
          <t>_x000D_
SegMedTra</t>
        </r>
      </text>
    </comment>
    <comment ref="X446" authorId="0" shapeId="0" xr:uid="{3CDB6D63-0314-49A0-82AA-B0C905ABF8D7}">
      <text>
        <r>
          <rPr>
            <sz val="10"/>
            <color indexed="81"/>
            <rFont val="Lucida Console"/>
            <family val="3"/>
          </rPr>
          <t>_x000D_
EQUIP PROT IND, INST MAT P/ SINAL, CONTR, COMB ...</t>
        </r>
      </text>
    </comment>
    <comment ref="Y446" authorId="0" shapeId="0" xr:uid="{E2FDF090-D5B1-4AE8-A758-505B4A696CDB}">
      <text>
        <r>
          <rPr>
            <sz val="10"/>
            <color indexed="81"/>
            <rFont val="Lucida Console"/>
            <family val="3"/>
          </rPr>
          <t>_x000D_
CALCADOS, LUVAS, OCULOS, MASCARAS, CAPACETES, CASSETETE</t>
        </r>
      </text>
    </comment>
    <comment ref="AW446" authorId="0" shapeId="0" xr:uid="{95E36E44-D2C0-44B2-A8F7-4229CA414311}">
      <text>
        <r>
          <rPr>
            <sz val="10"/>
            <color indexed="81"/>
            <rFont val="Lucida Console"/>
            <family val="3"/>
          </rPr>
          <t>Tempo de Estoque (Meses)_x000D_
_x000D_
0,0</t>
        </r>
      </text>
    </comment>
    <comment ref="A447" authorId="0" shapeId="0" xr:uid="{750DC01B-0617-444A-A471-93AA1A6E0A20}">
      <text>
        <r>
          <rPr>
            <sz val="10"/>
            <color indexed="81"/>
            <rFont val="Lucida Console"/>
            <family val="3"/>
          </rPr>
          <t>_x000D_
84878</t>
        </r>
      </text>
    </comment>
    <comment ref="B447" authorId="0" shapeId="0" xr:uid="{60CABF75-E0A6-422A-9A44-E23CE93F3C8C}">
      <text>
        <r>
          <rPr>
            <sz val="10"/>
            <color indexed="81"/>
            <rFont val="Lucida Console"/>
            <family val="3"/>
          </rPr>
          <t>DESCRIÇÃO DETALHADA_x000D_
ENVELOPE OURO TIPO SACO 80 X 115 MM- GRAMATURA MINIMA 80 G/M²</t>
        </r>
      </text>
    </comment>
    <comment ref="W447" authorId="0" shapeId="0" xr:uid="{CECE3556-08D2-403C-8DF0-19D69222A526}">
      <text>
        <r>
          <rPr>
            <sz val="10"/>
            <color indexed="81"/>
            <rFont val="Lucida Console"/>
            <family val="3"/>
          </rPr>
          <t>_x000D_
Pedagógico</t>
        </r>
      </text>
    </comment>
    <comment ref="X447" authorId="0" shapeId="0" xr:uid="{B706F800-B167-416F-87FB-FA226A88E677}">
      <text>
        <r>
          <rPr>
            <sz val="10"/>
            <color indexed="81"/>
            <rFont val="Lucida Console"/>
            <family val="3"/>
          </rPr>
          <t>_x000D_
MAQ., EQUIP., COMP., ACES., MAT. PARA ESCRIT.E ESCOLAR</t>
        </r>
      </text>
    </comment>
    <comment ref="Y447" authorId="0" shapeId="0" xr:uid="{4C08E9CE-9D8B-47E2-980F-7F94001D7208}">
      <text>
        <r>
          <rPr>
            <sz val="10"/>
            <color indexed="81"/>
            <rFont val="Lucida Console"/>
            <family val="3"/>
          </rPr>
          <t>_x000D_
CAPAS, CLASSIF., PRANCHETAS, CADERNOS, ENVELOPES, PASTAS, FICHAS, LIVROS</t>
        </r>
      </text>
    </comment>
    <comment ref="AW447" authorId="0" shapeId="0" xr:uid="{D79BFE76-040C-43CD-96C6-6B1E82E2AFD4}">
      <text>
        <r>
          <rPr>
            <sz val="10"/>
            <color indexed="81"/>
            <rFont val="Lucida Console"/>
            <family val="3"/>
          </rPr>
          <t>Tempo de Estoque (Meses)_x000D_
_x000D_
50.966,0</t>
        </r>
      </text>
    </comment>
    <comment ref="A448" authorId="0" shapeId="0" xr:uid="{AF2BFAB0-CB09-4E40-BCC2-9CCE290AC552}">
      <text>
        <r>
          <rPr>
            <sz val="10"/>
            <color indexed="81"/>
            <rFont val="Lucida Console"/>
            <family val="3"/>
          </rPr>
          <t>_x000D_
85798</t>
        </r>
      </text>
    </comment>
    <comment ref="B448" authorId="0" shapeId="0" xr:uid="{91CFABED-5673-476E-B68A-3AB132228AC8}">
      <text>
        <r>
          <rPr>
            <sz val="10"/>
            <color indexed="81"/>
            <rFont val="Lucida Console"/>
            <family val="3"/>
          </rPr>
          <t>DESCRIÇÃO DETALHADA_x000D_
DISCO DE DESBASTE DE  FERRO - 4 1/2" X 3/16" X 7/8" - PARA USO EM LIXADEIRA E FABRICADO CONFORME NORMAS ABNT</t>
        </r>
      </text>
    </comment>
    <comment ref="G448" authorId="0" shapeId="0" xr:uid="{6F6EEC06-FB1F-4367-A545-66D71E4C4C78}">
      <text>
        <r>
          <rPr>
            <sz val="10"/>
            <color indexed="81"/>
            <rFont val="Lucida Console"/>
            <family val="3"/>
          </rPr>
          <t xml:space="preserve">_x000D_
Últ estimativa : 250_x000D_
Enviada em     : 25.09.2019_x000D_
Ata - Venc     : /-2000 - </t>
        </r>
      </text>
    </comment>
    <comment ref="O448" authorId="0" shapeId="0" xr:uid="{EA46E21F-BA41-4283-A3AF-A569B6A319D4}">
      <text>
        <r>
          <rPr>
            <sz val="10"/>
            <color indexed="81"/>
            <rFont val="Lucida Console"/>
            <family val="3"/>
          </rPr>
          <t>_x000D_
Ata anterior não identificada.</t>
        </r>
      </text>
    </comment>
    <comment ref="W448" authorId="0" shapeId="0" xr:uid="{6AF45E0E-E13B-45C5-8AC1-B63999A2CE29}">
      <text>
        <r>
          <rPr>
            <sz val="10"/>
            <color indexed="81"/>
            <rFont val="Lucida Console"/>
            <family val="3"/>
          </rPr>
          <t>_x000D_
DM-Serralheria</t>
        </r>
      </text>
    </comment>
    <comment ref="X448" authorId="0" shapeId="0" xr:uid="{34F7011F-4CD9-402D-928E-AEBD9539CDAE}">
      <text>
        <r>
          <rPr>
            <sz val="10"/>
            <color indexed="81"/>
            <rFont val="Lucida Console"/>
            <family val="3"/>
          </rPr>
          <t>_x000D_
ABRASIVOS</t>
        </r>
      </text>
    </comment>
    <comment ref="Y448" authorId="0" shapeId="0" xr:uid="{331457B2-63B3-4348-9B82-9D6EFCD7EC97}">
      <text>
        <r>
          <rPr>
            <sz val="10"/>
            <color indexed="81"/>
            <rFont val="Lucida Console"/>
            <family val="3"/>
          </rPr>
          <t>_x000D_
DISCO DE FIBRA</t>
        </r>
      </text>
    </comment>
    <comment ref="AW448" authorId="0" shapeId="0" xr:uid="{FD900AE9-F7A8-4395-A09D-0B08D7D2813D}">
      <text>
        <r>
          <rPr>
            <sz val="10"/>
            <color indexed="81"/>
            <rFont val="Lucida Console"/>
            <family val="3"/>
          </rPr>
          <t>Tempo de Estoque (Meses)_x000D_
_x000D_
264,0</t>
        </r>
      </text>
    </comment>
    <comment ref="A449" authorId="0" shapeId="0" xr:uid="{78C1A1B1-2D8E-42A3-B0D0-575642E739CC}">
      <text>
        <r>
          <rPr>
            <sz val="10"/>
            <color indexed="81"/>
            <rFont val="Lucida Console"/>
            <family val="3"/>
          </rPr>
          <t>_x000D_
86891</t>
        </r>
      </text>
    </comment>
    <comment ref="B449" authorId="0" shapeId="0" xr:uid="{6A6A0C49-75AC-4F7F-9D2B-1AB52C1EEF0C}">
      <text>
        <r>
          <rPr>
            <sz val="10"/>
            <color indexed="81"/>
            <rFont val="Lucida Console"/>
            <family val="3"/>
          </rPr>
          <t>DESCRIÇÃO DETALHADA_x000D_
PONTEIRA REDONDA DE BORRACHA,  EXTERNA DE 5/8"</t>
        </r>
      </text>
    </comment>
    <comment ref="W449" authorId="0" shapeId="0" xr:uid="{363E1718-0491-4B04-B1C7-2C071143234A}">
      <text>
        <r>
          <rPr>
            <sz val="10"/>
            <color indexed="81"/>
            <rFont val="Lucida Console"/>
            <family val="3"/>
          </rPr>
          <t>_x000D_
DM-Marcenaria</t>
        </r>
      </text>
    </comment>
    <comment ref="X449" authorId="0" shapeId="0" xr:uid="{2292D502-8368-4E23-9D49-05B7002A42DA}">
      <text>
        <r>
          <rPr>
            <sz val="10"/>
            <color indexed="81"/>
            <rFont val="Lucida Console"/>
            <family val="3"/>
          </rPr>
          <t>_x000D_
MOBILIARIO E COFRE</t>
        </r>
      </text>
    </comment>
    <comment ref="Y449" authorId="0" shapeId="0" xr:uid="{31EC1826-E2DB-45D8-9349-FEF891FAE343}">
      <text>
        <r>
          <rPr>
            <sz val="10"/>
            <color indexed="81"/>
            <rFont val="Lucida Console"/>
            <family val="3"/>
          </rPr>
          <t>_x000D_
ACESSORIOS</t>
        </r>
      </text>
    </comment>
    <comment ref="AW449" authorId="0" shapeId="0" xr:uid="{DFCD9929-133B-4F7D-8E48-1FB7C0C3F337}">
      <text>
        <r>
          <rPr>
            <sz val="10"/>
            <color indexed="81"/>
            <rFont val="Lucida Console"/>
            <family val="3"/>
          </rPr>
          <t>Tempo de Estoque (Meses)_x000D_
_x000D_
12.840,0</t>
        </r>
      </text>
    </comment>
    <comment ref="A450" authorId="0" shapeId="0" xr:uid="{D6446A2F-7420-4A45-A471-F4C5A7193BC1}">
      <text>
        <r>
          <rPr>
            <sz val="10"/>
            <color indexed="81"/>
            <rFont val="Lucida Console"/>
            <family val="3"/>
          </rPr>
          <t>_x000D_
87157</t>
        </r>
      </text>
    </comment>
    <comment ref="B450" authorId="0" shapeId="0" xr:uid="{94AE6B83-2C35-45EA-9870-567C912AE327}">
      <text>
        <r>
          <rPr>
            <sz val="10"/>
            <color indexed="81"/>
            <rFont val="Lucida Console"/>
            <family val="3"/>
          </rPr>
          <t>DESCRIÇÃO DETALHADA_x000D_
PASTILHA CERAMICA TELADA, 10 X 10 CM, COR VERDE</t>
        </r>
      </text>
    </comment>
    <comment ref="W450" authorId="0" shapeId="0" xr:uid="{A3AAB61E-A3E4-413C-AAB4-88F17E87907B}">
      <text>
        <r>
          <rPr>
            <sz val="10"/>
            <color indexed="81"/>
            <rFont val="Lucida Console"/>
            <family val="3"/>
          </rPr>
          <t>_x000D_
DM-Construção</t>
        </r>
      </text>
    </comment>
    <comment ref="X450" authorId="0" shapeId="0" xr:uid="{DFD354B3-F7A9-4C2C-928F-C5141EBC5130}">
      <text>
        <r>
          <rPr>
            <sz val="10"/>
            <color indexed="81"/>
            <rFont val="Lucida Console"/>
            <family val="3"/>
          </rPr>
          <t>_x000D_
MAT.E EQUIP. P/ CONSTR.CIVIL E CONSERV. DE VIAS PUBL.</t>
        </r>
      </text>
    </comment>
    <comment ref="Y450" authorId="0" shapeId="0" xr:uid="{9E77F430-026E-424B-BDED-A79DA581AD18}">
      <text>
        <r>
          <rPr>
            <sz val="10"/>
            <color indexed="81"/>
            <rFont val="Lucida Console"/>
            <family val="3"/>
          </rPr>
          <t>_x000D_
AZULEJOS E PASTILHAS</t>
        </r>
      </text>
    </comment>
    <comment ref="AW450" authorId="0" shapeId="0" xr:uid="{0DC75DA8-21A4-472C-8AA2-3CA830DE1204}">
      <text>
        <r>
          <rPr>
            <sz val="10"/>
            <color indexed="81"/>
            <rFont val="Lucida Console"/>
            <family val="3"/>
          </rPr>
          <t>Tempo de Estoque (Meses)_x000D_
_x000D_
329,5</t>
        </r>
      </text>
    </comment>
    <comment ref="A451" authorId="0" shapeId="0" xr:uid="{1C85380E-D1B6-4DEB-8CD2-724E42FF489B}">
      <text>
        <r>
          <rPr>
            <sz val="10"/>
            <color indexed="81"/>
            <rFont val="Lucida Console"/>
            <family val="3"/>
          </rPr>
          <t>_x000D_
87247</t>
        </r>
      </text>
    </comment>
    <comment ref="B451" authorId="0" shapeId="0" xr:uid="{A93AACA1-2682-4F53-A8D9-8AFCCCB1432B}">
      <text>
        <r>
          <rPr>
            <sz val="10"/>
            <color indexed="81"/>
            <rFont val="Lucida Console"/>
            <family val="3"/>
          </rPr>
          <t>DESCRIÇÃO DETALHADA_x000D_
PORTA CADEADO DE FERRO ZINCADO 2"</t>
        </r>
      </text>
    </comment>
    <comment ref="W451" authorId="0" shapeId="0" xr:uid="{ADE9467E-B7CE-497E-81B6-DEAB31BEFF86}">
      <text>
        <r>
          <rPr>
            <sz val="10"/>
            <color indexed="81"/>
            <rFont val="Lucida Console"/>
            <family val="3"/>
          </rPr>
          <t>_x000D_
Administrativo</t>
        </r>
      </text>
    </comment>
    <comment ref="X451" authorId="0" shapeId="0" xr:uid="{8DB4C5D9-CEAD-4B3D-97B2-930F78451B1A}">
      <text>
        <r>
          <rPr>
            <sz val="10"/>
            <color indexed="81"/>
            <rFont val="Lucida Console"/>
            <family val="3"/>
          </rPr>
          <t>_x000D_
MAT.E EQUIP. P/ CONSTR.CIVIL E CONSERV. DE VIAS PUBL.</t>
        </r>
      </text>
    </comment>
    <comment ref="Y451" authorId="0" shapeId="0" xr:uid="{111EF210-EE48-419C-B8C8-A83241E9B882}">
      <text>
        <r>
          <rPr>
            <sz val="10"/>
            <color indexed="81"/>
            <rFont val="Lucida Console"/>
            <family val="3"/>
          </rPr>
          <t>_x000D_
CADEADOS</t>
        </r>
      </text>
    </comment>
    <comment ref="AW451" authorId="0" shapeId="0" xr:uid="{1668C9B8-D673-4DEC-A069-2B00571CA6B8}">
      <text>
        <r>
          <rPr>
            <sz val="10"/>
            <color indexed="81"/>
            <rFont val="Lucida Console"/>
            <family val="3"/>
          </rPr>
          <t>Tempo de Estoque (Meses)_x000D_
_x000D_
347,0</t>
        </r>
      </text>
    </comment>
    <comment ref="A452" authorId="0" shapeId="0" xr:uid="{DF2971F3-5913-494D-9B9B-D6FAEB754233}">
      <text>
        <r>
          <rPr>
            <sz val="10"/>
            <color indexed="81"/>
            <rFont val="Lucida Console"/>
            <family val="3"/>
          </rPr>
          <t>_x000D_
87348</t>
        </r>
      </text>
    </comment>
    <comment ref="B452" authorId="0" shapeId="0" xr:uid="{34CF5B44-1D9A-45BB-9F6E-720C52341F97}">
      <text>
        <r>
          <rPr>
            <sz val="10"/>
            <color indexed="81"/>
            <rFont val="Lucida Console"/>
            <family val="3"/>
          </rPr>
          <t>DESCRIÇÃO DETALHADA_x000D_
FERRO CHATO 1/2" X 1/4" - BARRA C/ 06 METROS</t>
        </r>
      </text>
    </comment>
    <comment ref="G452" authorId="0" shapeId="0" xr:uid="{784C3B2F-2EA4-4991-AF3B-E5184726D821}">
      <text>
        <r>
          <rPr>
            <sz val="10"/>
            <color indexed="81"/>
            <rFont val="Lucida Console"/>
            <family val="3"/>
          </rPr>
          <t>_x000D_
Últ estimativa : 0_x000D_
Enviada em     : 28.01.2021_x000D_
Ata - Venc     : 104/20 - 03.05.2021</t>
        </r>
      </text>
    </comment>
    <comment ref="O452" authorId="0" shapeId="0" xr:uid="{4416D44B-B007-4080-8CBA-857BBADC5362}">
      <text>
        <r>
          <rPr>
            <sz val="10"/>
            <color indexed="81"/>
            <rFont val="Lucida Console"/>
            <family val="3"/>
          </rPr>
          <t>_x000D_
Pertencia a ATA nº 104/20_x000D_
Estimativa de Renovação enviada em 28.01.2021 - Qtd _x000D_
PE  17/20 lote _x000D_
19.05.20 = Finalizar, contrato assinado.</t>
        </r>
      </text>
    </comment>
    <comment ref="W452" authorId="0" shapeId="0" xr:uid="{E8E9536D-62CD-4316-91E9-6CB4E9A86204}">
      <text>
        <r>
          <rPr>
            <sz val="10"/>
            <color indexed="81"/>
            <rFont val="Lucida Console"/>
            <family val="3"/>
          </rPr>
          <t>_x000D_
DM-Construção</t>
        </r>
      </text>
    </comment>
    <comment ref="X452" authorId="0" shapeId="0" xr:uid="{C9DBFE56-65D7-4E9E-BECA-9D44B1DEF7BE}">
      <text>
        <r>
          <rPr>
            <sz val="10"/>
            <color indexed="81"/>
            <rFont val="Lucida Console"/>
            <family val="3"/>
          </rPr>
          <t>_x000D_
MAT.E EQUIP. P/ CONSTR.CIVIL E CONSERV. DE VIAS PUBL.</t>
        </r>
      </text>
    </comment>
    <comment ref="Y452" authorId="0" shapeId="0" xr:uid="{63F07B2B-25FD-4C29-9776-B8913ABDDE3A}">
      <text>
        <r>
          <rPr>
            <sz val="10"/>
            <color indexed="81"/>
            <rFont val="Lucida Console"/>
            <family val="3"/>
          </rPr>
          <t>_x000D_
FERRAGENS E AFINS</t>
        </r>
      </text>
    </comment>
    <comment ref="AW452" authorId="0" shapeId="0" xr:uid="{C3F7247F-D9D7-4826-832F-CED832BAE0E9}">
      <text>
        <r>
          <rPr>
            <sz val="10"/>
            <color indexed="81"/>
            <rFont val="Lucida Console"/>
            <family val="3"/>
          </rPr>
          <t>Tempo de Estoque (Meses)_x000D_
_x000D_
832,0</t>
        </r>
      </text>
    </comment>
    <comment ref="A453" authorId="0" shapeId="0" xr:uid="{2BABD7EA-D581-48F5-9831-3F966C8FC945}">
      <text>
        <r>
          <rPr>
            <sz val="10"/>
            <color indexed="81"/>
            <rFont val="Lucida Console"/>
            <family val="3"/>
          </rPr>
          <t>_x000D_
87586</t>
        </r>
      </text>
    </comment>
    <comment ref="B453" authorId="0" shapeId="0" xr:uid="{E9832843-39FE-4A59-9ACB-8C6C97EEFE36}">
      <text>
        <r>
          <rPr>
            <sz val="10"/>
            <color indexed="81"/>
            <rFont val="Lucida Console"/>
            <family val="3"/>
          </rPr>
          <t>DESCRIÇÃO DETALHADA_x000D_
TINTA ACRILICA P/ DEMARCACAO DE SOLO - BALDE C/ 18 L - VERMELHA - PADRAO DER 3.09</t>
        </r>
      </text>
    </comment>
    <comment ref="G453" authorId="0" shapeId="0" xr:uid="{FB648D63-1852-4A06-A0B4-4ABFCF1627E9}">
      <text>
        <r>
          <rPr>
            <sz val="10"/>
            <color indexed="81"/>
            <rFont val="Lucida Console"/>
            <family val="3"/>
          </rPr>
          <t>_x000D_
Últ estimativa : 10_x000D_
Enviada em     : 10.03.2020_x000D_
Ata - Venc     : 156/20 - 29.07.2021</t>
        </r>
      </text>
    </comment>
    <comment ref="O453" authorId="0" shapeId="0" xr:uid="{FFE356C5-AEDC-4AF6-92C2-38EF1146C8C1}">
      <text>
        <r>
          <rPr>
            <sz val="10"/>
            <color indexed="81"/>
            <rFont val="Lucida Console"/>
            <family val="3"/>
          </rPr>
          <t>_x000D_
Pertencia a ATA nº 156/20_x000D_
Estimativa de Renovação enviada em 10.03.2020 - Qtd 10_x000D_
PE  31/19 lote 8_x000D_
10.07.19 = Finalizar - contrato assinado</t>
        </r>
      </text>
    </comment>
    <comment ref="W453" authorId="0" shapeId="0" xr:uid="{E1C88A7C-E7D7-4408-8850-E819BC4E4266}">
      <text>
        <r>
          <rPr>
            <sz val="10"/>
            <color indexed="81"/>
            <rFont val="Lucida Console"/>
            <family val="3"/>
          </rPr>
          <t>_x000D_
DM-Pintura</t>
        </r>
      </text>
    </comment>
    <comment ref="X453" authorId="0" shapeId="0" xr:uid="{B6A68E7F-7777-49E6-AC5E-22287AF04C87}">
      <text>
        <r>
          <rPr>
            <sz val="10"/>
            <color indexed="81"/>
            <rFont val="Lucida Console"/>
            <family val="3"/>
          </rPr>
          <t>_x000D_
EQUIP. E MATERIAIS P/PINTURAS E IMPERMEABILIZACAO</t>
        </r>
      </text>
    </comment>
    <comment ref="Y453" authorId="0" shapeId="0" xr:uid="{3A3CA25F-37EB-48EF-9060-B91E57A8E83A}">
      <text>
        <r>
          <rPr>
            <sz val="10"/>
            <color indexed="81"/>
            <rFont val="Lucida Console"/>
            <family val="3"/>
          </rPr>
          <t>_x000D_
VERNIZES PRIMERS E TINTAS PARA SOLO</t>
        </r>
      </text>
    </comment>
    <comment ref="AC453" authorId="0" shapeId="0" xr:uid="{E0FE9430-A824-4075-B6D0-668C39385E20}">
      <text>
        <r>
          <rPr>
            <sz val="10"/>
            <color indexed="81"/>
            <rFont val="Lucida Console"/>
            <family val="3"/>
          </rPr>
          <t>_x000D_
AF 11.601/23 | Vc 17.11.2023 | Saldo     10 | MZ SINALIZACAO VIARIA LTDA ( 252800 )</t>
        </r>
      </text>
    </comment>
    <comment ref="AG453" authorId="0" shapeId="0" xr:uid="{898B9530-D7DF-4BA9-999C-848BD25EB784}">
      <text>
        <r>
          <rPr>
            <sz val="10"/>
            <color indexed="81"/>
            <rFont val="Lucida Console"/>
            <family val="3"/>
          </rPr>
          <t>_x000D_
AF 11.601/23 | Vc 17.11.2023 | Saldo     10 | MZ SINALIZACAO VIARIA LTDA ( 252800 )</t>
        </r>
      </text>
    </comment>
    <comment ref="AW453" authorId="0" shapeId="0" xr:uid="{14AFB2EE-10F9-4FF8-A3CD-C03534A79865}">
      <text>
        <r>
          <rPr>
            <sz val="10"/>
            <color indexed="81"/>
            <rFont val="Lucida Console"/>
            <family val="3"/>
          </rPr>
          <t>Tempo de Estoque (Meses)_x000D_
_x000D_
10,0</t>
        </r>
      </text>
    </comment>
    <comment ref="A454" authorId="0" shapeId="0" xr:uid="{AE20B1E5-D2D1-408F-BB4E-A19E3194E693}">
      <text>
        <r>
          <rPr>
            <sz val="10"/>
            <color indexed="81"/>
            <rFont val="Lucida Console"/>
            <family val="3"/>
          </rPr>
          <t>_x000D_
14154</t>
        </r>
      </text>
    </comment>
    <comment ref="B454" authorId="0" shapeId="0" xr:uid="{E0F3770E-5A0A-4096-A1E9-B8760BB78397}">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454" authorId="0" shapeId="0" xr:uid="{BDE00FAA-10D8-42C5-97F5-AF4368D988C0}">
      <text>
        <r>
          <rPr>
            <sz val="10"/>
            <color indexed="81"/>
            <rFont val="Lucida Console"/>
            <family val="3"/>
          </rPr>
          <t>_x000D_
Últ estimativa : 12.000_x000D_
Enviada em     : 10.09.2021_x000D_
Ata - Venc     : 275/20 - 15.11.2021</t>
        </r>
      </text>
    </comment>
    <comment ref="W454" authorId="0" shapeId="0" xr:uid="{08833316-876D-4D8B-B1DB-02EE6F47AB02}">
      <text>
        <r>
          <rPr>
            <sz val="10"/>
            <color indexed="81"/>
            <rFont val="Lucida Console"/>
            <family val="3"/>
          </rPr>
          <t>_x000D_
Administrativo</t>
        </r>
      </text>
    </comment>
    <comment ref="X454" authorId="0" shapeId="0" xr:uid="{937C19F1-79F2-4637-957E-DEE9B1E730CE}">
      <text>
        <r>
          <rPr>
            <sz val="10"/>
            <color indexed="81"/>
            <rFont val="Lucida Console"/>
            <family val="3"/>
          </rPr>
          <t>_x000D_
MAQ.EQUIP.E MATERIAIS P/ HIGIEN.LIMP.POLIM.E LUBR.</t>
        </r>
      </text>
    </comment>
    <comment ref="Y454" authorId="0" shapeId="0" xr:uid="{9898DE8C-ECBA-4FE0-AE25-11BDBEA16389}">
      <text>
        <r>
          <rPr>
            <sz val="10"/>
            <color indexed="81"/>
            <rFont val="Lucida Console"/>
            <family val="3"/>
          </rPr>
          <t>_x000D_
ESPONJAS,BALDES,SACOS E CESTOS DE LIXO, ETC</t>
        </r>
      </text>
    </comment>
    <comment ref="AW454" authorId="0" shapeId="0" xr:uid="{69806CFB-C22D-4F3A-9A8F-296E09D4FA9C}">
      <text>
        <r>
          <rPr>
            <sz val="10"/>
            <color indexed="81"/>
            <rFont val="Lucida Console"/>
            <family val="3"/>
          </rPr>
          <t>Tempo de Estoque (Meses)_x000D_
_x000D_
3.297,0</t>
        </r>
      </text>
    </comment>
    <comment ref="A455" authorId="0" shapeId="0" xr:uid="{206CE127-0F1A-4BC5-BBE0-51318E3C9EAC}">
      <text>
        <r>
          <rPr>
            <sz val="10"/>
            <color indexed="81"/>
            <rFont val="Lucida Console"/>
            <family val="3"/>
          </rPr>
          <t>_x000D_
133021</t>
        </r>
      </text>
    </comment>
    <comment ref="B455" authorId="0" shapeId="0" xr:uid="{0BC19CA2-1C32-42F8-BBBB-BB1FC43217E1}">
      <text>
        <r>
          <rPr>
            <sz val="10"/>
            <color indexed="81"/>
            <rFont val="Lucida Console"/>
            <family val="3"/>
          </rPr>
          <t>DESCRIÇÃO DETALHADA_x000D_
PANO DE CHAO, MEDIDAS: 45 X 75 CM (VARIACAO +/- 5 CM), 100% ALGODAO, ALVEJADO, PESO MINIMO DE 130 GRAMAS.</t>
        </r>
      </text>
    </comment>
    <comment ref="G455" authorId="0" shapeId="0" xr:uid="{20852976-AFB9-4F89-AAA7-8BEE8ED9778E}">
      <text>
        <r>
          <rPr>
            <sz val="10"/>
            <color indexed="81"/>
            <rFont val="Lucida Console"/>
            <family val="3"/>
          </rPr>
          <t>_x000D_
Últ estimativa : 1.000_x000D_
Enviada em     : 10.09.2021_x000D_
Ata - Venc     : 308/20 - 28.12.2021</t>
        </r>
      </text>
    </comment>
    <comment ref="W455" authorId="0" shapeId="0" xr:uid="{6EAEAC76-7B34-47B6-A73A-5A13208ABE36}">
      <text>
        <r>
          <rPr>
            <sz val="10"/>
            <color indexed="81"/>
            <rFont val="Lucida Console"/>
            <family val="3"/>
          </rPr>
          <t>_x000D_
Administrativo</t>
        </r>
      </text>
    </comment>
    <comment ref="X455" authorId="0" shapeId="0" xr:uid="{3D3E3A69-712D-4230-8851-A7710B991422}">
      <text>
        <r>
          <rPr>
            <sz val="10"/>
            <color indexed="81"/>
            <rFont val="Lucida Console"/>
            <family val="3"/>
          </rPr>
          <t>_x000D_
MAQ.EQUIP.E MATERIAIS P/ HIGIEN.LIMP.POLIM.E LUBR.</t>
        </r>
      </text>
    </comment>
    <comment ref="Y455" authorId="0" shapeId="0" xr:uid="{F69AF8D0-1FE1-4AB6-9563-D1D20AC0EFBF}">
      <text>
        <r>
          <rPr>
            <sz val="10"/>
            <color indexed="81"/>
            <rFont val="Lucida Console"/>
            <family val="3"/>
          </rPr>
          <t>_x000D_
PANO PARA CHAO, COPA E FLANELA</t>
        </r>
      </text>
    </comment>
    <comment ref="AW455" authorId="0" shapeId="0" xr:uid="{CA953FAA-FAA8-4783-8282-63C03CB61DF1}">
      <text>
        <r>
          <rPr>
            <sz val="10"/>
            <color indexed="81"/>
            <rFont val="Lucida Console"/>
            <family val="3"/>
          </rPr>
          <t>Tempo de Estoque (Meses)_x000D_
_x000D_
85,0</t>
        </r>
      </text>
    </comment>
    <comment ref="A456" authorId="0" shapeId="0" xr:uid="{51A3E506-5297-42F7-984B-2017CD84FECB}">
      <text>
        <r>
          <rPr>
            <sz val="10"/>
            <color indexed="81"/>
            <rFont val="Lucida Console"/>
            <family val="3"/>
          </rPr>
          <t>_x000D_
88718</t>
        </r>
      </text>
    </comment>
    <comment ref="B456" authorId="0" shapeId="0" xr:uid="{DD52EE3B-86E1-40CB-A5C9-BF8C50A89DA6}">
      <text>
        <r>
          <rPr>
            <sz val="10"/>
            <color indexed="81"/>
            <rFont val="Lucida Console"/>
            <family val="3"/>
          </rPr>
          <t>DESCRIÇÃO DETALHADA_x000D_
DISJUNTOR NORMA DIN CURVA B PADRAO, BIPOLAR, 10 AMPERES</t>
        </r>
      </text>
    </comment>
    <comment ref="G456" authorId="0" shapeId="0" xr:uid="{5C162B15-0F4A-4DBD-9A3C-0DE2CCA0148D}">
      <text>
        <r>
          <rPr>
            <sz val="10"/>
            <color indexed="81"/>
            <rFont val="Lucida Console"/>
            <family val="3"/>
          </rPr>
          <t>_x000D_
Últ estimativa : 70_x000D_
Enviada em     : 23.09.2020_x000D_
Ata - Venc     : 17/20 - 29.01.2021</t>
        </r>
      </text>
    </comment>
    <comment ref="O456" authorId="0" shapeId="0" xr:uid="{C5E39435-E2D9-4594-BFC3-61357C9B9324}">
      <text>
        <r>
          <rPr>
            <sz val="10"/>
            <color indexed="81"/>
            <rFont val="Lucida Console"/>
            <family val="3"/>
          </rPr>
          <t>_x000D_
Pertencia a ATA nº 17/20_x000D_
Estimativa de Renovação enviada em 23.09.2020 - Qtd 70_x000D_
PP 241/19 lote _x000D_
21.02.20 = Processo conferido, finalizado.</t>
        </r>
      </text>
    </comment>
    <comment ref="W456" authorId="0" shapeId="0" xr:uid="{7BEDE22C-4B2A-4DD3-8096-AE59A6837A69}">
      <text>
        <r>
          <rPr>
            <sz val="10"/>
            <color indexed="81"/>
            <rFont val="Lucida Console"/>
            <family val="3"/>
          </rPr>
          <t>_x000D_
DM-Elétrica</t>
        </r>
      </text>
    </comment>
    <comment ref="X456" authorId="0" shapeId="0" xr:uid="{C110659A-E614-41DF-B028-F5E178CC3E31}">
      <text>
        <r>
          <rPr>
            <sz val="10"/>
            <color indexed="81"/>
            <rFont val="Lucida Console"/>
            <family val="3"/>
          </rPr>
          <t>_x000D_
EQUIP. MAT. P/ GERACAO, TRANSM. DISTR. RETIF...</t>
        </r>
      </text>
    </comment>
    <comment ref="Y456" authorId="0" shapeId="0" xr:uid="{39B9BBE3-9C1C-4454-825E-81302B1E0333}">
      <text>
        <r>
          <rPr>
            <sz val="10"/>
            <color indexed="81"/>
            <rFont val="Lucida Console"/>
            <family val="3"/>
          </rPr>
          <t>_x000D_
DISJUNTORES</t>
        </r>
      </text>
    </comment>
    <comment ref="AW456" authorId="0" shapeId="0" xr:uid="{890086B8-831E-482D-9813-B129CF302130}">
      <text>
        <r>
          <rPr>
            <sz val="10"/>
            <color indexed="81"/>
            <rFont val="Lucida Console"/>
            <family val="3"/>
          </rPr>
          <t>Tempo de Estoque (Meses)_x000D_
_x000D_
96,0</t>
        </r>
      </text>
    </comment>
    <comment ref="A457" authorId="0" shapeId="0" xr:uid="{57E6FB3C-4024-4E8B-BD64-573A1C5718E8}">
      <text>
        <r>
          <rPr>
            <sz val="10"/>
            <color indexed="81"/>
            <rFont val="Lucida Console"/>
            <family val="3"/>
          </rPr>
          <t>_x000D_
88726</t>
        </r>
      </text>
    </comment>
    <comment ref="B457" authorId="0" shapeId="0" xr:uid="{AACBFBCA-14CB-438D-8ED5-1FB32CBE4C59}">
      <text>
        <r>
          <rPr>
            <sz val="10"/>
            <color indexed="81"/>
            <rFont val="Lucida Console"/>
            <family val="3"/>
          </rPr>
          <t>DESCRIÇÃO DETALHADA_x000D_
DISJUNTOR NORMA DIN CURVA C PADRAO, BIPOLAR, 10 AMPERES</t>
        </r>
      </text>
    </comment>
    <comment ref="G457" authorId="0" shapeId="0" xr:uid="{0AF66CEB-FEFA-4114-9652-E75B602E5AD8}">
      <text>
        <r>
          <rPr>
            <sz val="10"/>
            <color indexed="81"/>
            <rFont val="Lucida Console"/>
            <family val="3"/>
          </rPr>
          <t>_x000D_
Últ estimativa : 120_x000D_
Enviada em     : 23.09.2020_x000D_
Ata - Venc     : 17/20 - 29.01.2021</t>
        </r>
      </text>
    </comment>
    <comment ref="O457" authorId="0" shapeId="0" xr:uid="{49242AC8-D0BC-4909-9EBA-DCFE8D58CF21}">
      <text>
        <r>
          <rPr>
            <sz val="10"/>
            <color indexed="81"/>
            <rFont val="Lucida Console"/>
            <family val="3"/>
          </rPr>
          <t>_x000D_
Pertencia a ATA nº 17/20_x000D_
Estimativa de Renovação enviada em 23.09.2020 - Qtd 120_x000D_
PP 241/19 lote _x000D_
21.02.20 = Processo conferido, finalizado.</t>
        </r>
      </text>
    </comment>
    <comment ref="W457" authorId="0" shapeId="0" xr:uid="{27A63C40-0B36-4F19-A1BF-4994FFFC1A68}">
      <text>
        <r>
          <rPr>
            <sz val="10"/>
            <color indexed="81"/>
            <rFont val="Lucida Console"/>
            <family val="3"/>
          </rPr>
          <t>_x000D_
DM-Elétrica</t>
        </r>
      </text>
    </comment>
    <comment ref="X457" authorId="0" shapeId="0" xr:uid="{201D65D3-FA65-411C-B9A9-472949E5B844}">
      <text>
        <r>
          <rPr>
            <sz val="10"/>
            <color indexed="81"/>
            <rFont val="Lucida Console"/>
            <family val="3"/>
          </rPr>
          <t>_x000D_
EQUIP. MAT. P/ GERACAO, TRANSM. DISTR. RETIF...</t>
        </r>
      </text>
    </comment>
    <comment ref="Y457" authorId="0" shapeId="0" xr:uid="{F600D91F-8F72-4A75-839A-7FED7F7FE4CB}">
      <text>
        <r>
          <rPr>
            <sz val="10"/>
            <color indexed="81"/>
            <rFont val="Lucida Console"/>
            <family val="3"/>
          </rPr>
          <t>_x000D_
DISJUNTORES</t>
        </r>
      </text>
    </comment>
    <comment ref="AW457" authorId="0" shapeId="0" xr:uid="{7F2AE794-8C55-46CF-BCF8-C30FC4D3FE34}">
      <text>
        <r>
          <rPr>
            <sz val="10"/>
            <color indexed="81"/>
            <rFont val="Lucida Console"/>
            <family val="3"/>
          </rPr>
          <t>Tempo de Estoque (Meses)_x000D_
_x000D_
130,0</t>
        </r>
      </text>
    </comment>
    <comment ref="A458" authorId="0" shapeId="0" xr:uid="{A2F7B174-6C3B-4DB9-8300-DE93A14F3566}">
      <text>
        <r>
          <rPr>
            <sz val="10"/>
            <color indexed="81"/>
            <rFont val="Lucida Console"/>
            <family val="3"/>
          </rPr>
          <t>_x000D_
88727</t>
        </r>
      </text>
    </comment>
    <comment ref="B458" authorId="0" shapeId="0" xr:uid="{A1A6C1E1-6C3B-4D7D-A776-B02E24C2291B}">
      <text>
        <r>
          <rPr>
            <sz val="10"/>
            <color indexed="81"/>
            <rFont val="Lucida Console"/>
            <family val="3"/>
          </rPr>
          <t>DESCRIÇÃO DETALHADA_x000D_
DISJUNTOR NORMA DIN CURVA C PADRAO, BIPOLAR, 20 AMPERES</t>
        </r>
      </text>
    </comment>
    <comment ref="G458" authorId="0" shapeId="0" xr:uid="{36A99591-4331-4366-9F8E-A11CD3261B10}">
      <text>
        <r>
          <rPr>
            <sz val="10"/>
            <color indexed="81"/>
            <rFont val="Lucida Console"/>
            <family val="3"/>
          </rPr>
          <t>_x000D_
Últ estimativa : 300_x000D_
Enviada em     : 23.09.2020_x000D_
Ata - Venc     : 17/20 - 29.01.2021</t>
        </r>
      </text>
    </comment>
    <comment ref="O458" authorId="0" shapeId="0" xr:uid="{62A5722E-B2AE-432C-BD25-7A4899A0E191}">
      <text>
        <r>
          <rPr>
            <sz val="10"/>
            <color indexed="81"/>
            <rFont val="Lucida Console"/>
            <family val="3"/>
          </rPr>
          <t>_x000D_
Pertencia a ATA nº 17/20_x000D_
Estimativa de Renovação enviada em 23.09.2020 - Qtd 300_x000D_
PP 241/19 lote _x000D_
21.02.20 = Processo conferido, finalizado.</t>
        </r>
      </text>
    </comment>
    <comment ref="W458" authorId="0" shapeId="0" xr:uid="{4736F764-D149-42E2-9F37-A3E464556A27}">
      <text>
        <r>
          <rPr>
            <sz val="10"/>
            <color indexed="81"/>
            <rFont val="Lucida Console"/>
            <family val="3"/>
          </rPr>
          <t>_x000D_
DM-Elétrica</t>
        </r>
      </text>
    </comment>
    <comment ref="X458" authorId="0" shapeId="0" xr:uid="{1BDC6A04-91A5-408D-93EB-A27F8B3FFA46}">
      <text>
        <r>
          <rPr>
            <sz val="10"/>
            <color indexed="81"/>
            <rFont val="Lucida Console"/>
            <family val="3"/>
          </rPr>
          <t>_x000D_
EQUIP. MAT. P/ GERACAO, TRANSM. DISTR. RETIF...</t>
        </r>
      </text>
    </comment>
    <comment ref="Y458" authorId="0" shapeId="0" xr:uid="{F419D160-0942-424C-A499-7BB3D7F5E028}">
      <text>
        <r>
          <rPr>
            <sz val="10"/>
            <color indexed="81"/>
            <rFont val="Lucida Console"/>
            <family val="3"/>
          </rPr>
          <t>_x000D_
DISJUNTORES</t>
        </r>
      </text>
    </comment>
    <comment ref="AW458" authorId="0" shapeId="0" xr:uid="{E5C82058-9124-4AFC-B00E-CB3EBE7A8737}">
      <text>
        <r>
          <rPr>
            <sz val="10"/>
            <color indexed="81"/>
            <rFont val="Lucida Console"/>
            <family val="3"/>
          </rPr>
          <t>Tempo de Estoque (Meses)_x000D_
_x000D_
218,0</t>
        </r>
      </text>
    </comment>
    <comment ref="A459" authorId="0" shapeId="0" xr:uid="{E9F11CD6-0C32-4E28-B52F-4D681723EB74}">
      <text>
        <r>
          <rPr>
            <sz val="10"/>
            <color indexed="81"/>
            <rFont val="Lucida Console"/>
            <family val="3"/>
          </rPr>
          <t>_x000D_
88728</t>
        </r>
      </text>
    </comment>
    <comment ref="B459" authorId="0" shapeId="0" xr:uid="{539FAF53-8215-49E1-BB0C-8A723B9DFA13}">
      <text>
        <r>
          <rPr>
            <sz val="10"/>
            <color indexed="81"/>
            <rFont val="Lucida Console"/>
            <family val="3"/>
          </rPr>
          <t>DESCRIÇÃO DETALHADA_x000D_
DISJUNTOR NORMA DIN CURVA C PADRAO, BIPOLAR, 32 AMPERES</t>
        </r>
      </text>
    </comment>
    <comment ref="G459" authorId="0" shapeId="0" xr:uid="{E9F5E846-9300-4602-B6C3-39A16F4FB87E}">
      <text>
        <r>
          <rPr>
            <sz val="10"/>
            <color indexed="81"/>
            <rFont val="Lucida Console"/>
            <family val="3"/>
          </rPr>
          <t>_x000D_
Últ estimativa : 250_x000D_
Enviada em     : 23.09.2020_x000D_
Ata - Venc     : 17/20 - 29.01.2021</t>
        </r>
      </text>
    </comment>
    <comment ref="O459" authorId="0" shapeId="0" xr:uid="{10BCED22-9F46-473C-9E4B-C06D1661D6B2}">
      <text>
        <r>
          <rPr>
            <sz val="10"/>
            <color indexed="81"/>
            <rFont val="Lucida Console"/>
            <family val="3"/>
          </rPr>
          <t>_x000D_
Pertencia a ATA nº 17/20_x000D_
Estimativa de Renovação enviada em 23.09.2020 - Qtd 250_x000D_
PP 241/19 lote _x000D_
21.02.20 = Processo conferido, finalizado.</t>
        </r>
      </text>
    </comment>
    <comment ref="W459" authorId="0" shapeId="0" xr:uid="{B65F434A-808E-45AD-A108-30504747D879}">
      <text>
        <r>
          <rPr>
            <sz val="10"/>
            <color indexed="81"/>
            <rFont val="Lucida Console"/>
            <family val="3"/>
          </rPr>
          <t>_x000D_
DM-Elétrica</t>
        </r>
      </text>
    </comment>
    <comment ref="X459" authorId="0" shapeId="0" xr:uid="{F6352F71-17D5-4BA5-8272-9044A3213292}">
      <text>
        <r>
          <rPr>
            <sz val="10"/>
            <color indexed="81"/>
            <rFont val="Lucida Console"/>
            <family val="3"/>
          </rPr>
          <t>_x000D_
EQUIP. MAT. P/ GERACAO, TRANSM. DISTR. RETIF...</t>
        </r>
      </text>
    </comment>
    <comment ref="Y459" authorId="0" shapeId="0" xr:uid="{7C0F3050-3AE6-4C6E-92A9-A6CEFC1F9117}">
      <text>
        <r>
          <rPr>
            <sz val="10"/>
            <color indexed="81"/>
            <rFont val="Lucida Console"/>
            <family val="3"/>
          </rPr>
          <t>_x000D_
DISJUNTORES</t>
        </r>
      </text>
    </comment>
    <comment ref="AW459" authorId="0" shapeId="0" xr:uid="{6FA27CFB-99E1-4C9F-89DC-0D764F960F3E}">
      <text>
        <r>
          <rPr>
            <sz val="10"/>
            <color indexed="81"/>
            <rFont val="Lucida Console"/>
            <family val="3"/>
          </rPr>
          <t>Tempo de Estoque (Meses)_x000D_
_x000D_
186,0</t>
        </r>
      </text>
    </comment>
    <comment ref="A460" authorId="0" shapeId="0" xr:uid="{868B3F7F-6583-458B-9D66-3B55A7DB2CF6}">
      <text>
        <r>
          <rPr>
            <sz val="10"/>
            <color indexed="81"/>
            <rFont val="Lucida Console"/>
            <family val="3"/>
          </rPr>
          <t>_x000D_
88729</t>
        </r>
      </text>
    </comment>
    <comment ref="B460" authorId="0" shapeId="0" xr:uid="{C4F44430-860D-43C4-93FE-216A7405450A}">
      <text>
        <r>
          <rPr>
            <sz val="10"/>
            <color indexed="81"/>
            <rFont val="Lucida Console"/>
            <family val="3"/>
          </rPr>
          <t>DESCRIÇÃO DETALHADA_x000D_
DISJUNTOR NORMA DIN CURVA C PADRAO, BIPOLAR, 40 AMPERES</t>
        </r>
      </text>
    </comment>
    <comment ref="G460" authorId="0" shapeId="0" xr:uid="{E3610278-284C-4E28-9931-D7E7368A1FD3}">
      <text>
        <r>
          <rPr>
            <sz val="10"/>
            <color indexed="81"/>
            <rFont val="Lucida Console"/>
            <family val="3"/>
          </rPr>
          <t>_x000D_
Últ estimativa : 100_x000D_
Enviada em     : 23.09.2020_x000D_
Ata - Venc     : 17/20 - 29.01.2021</t>
        </r>
      </text>
    </comment>
    <comment ref="O460" authorId="0" shapeId="0" xr:uid="{998CD746-7725-4063-A82C-3F923CEFC4F4}">
      <text>
        <r>
          <rPr>
            <sz val="10"/>
            <color indexed="81"/>
            <rFont val="Lucida Console"/>
            <family val="3"/>
          </rPr>
          <t>_x000D_
Pertencia a ATA nº 17/20_x000D_
Estimativa de Renovação enviada em 23.09.2020 - Qtd 100_x000D_
PP 241/19 lote _x000D_
21.02.20 = Processo conferido, finalizado.</t>
        </r>
      </text>
    </comment>
    <comment ref="W460" authorId="0" shapeId="0" xr:uid="{81D38F40-A7F9-482D-A40E-157226918200}">
      <text>
        <r>
          <rPr>
            <sz val="10"/>
            <color indexed="81"/>
            <rFont val="Lucida Console"/>
            <family val="3"/>
          </rPr>
          <t>_x000D_
DM-Elétrica</t>
        </r>
      </text>
    </comment>
    <comment ref="X460" authorId="0" shapeId="0" xr:uid="{2E90D516-E96F-4B4D-96CE-753FC2613714}">
      <text>
        <r>
          <rPr>
            <sz val="10"/>
            <color indexed="81"/>
            <rFont val="Lucida Console"/>
            <family val="3"/>
          </rPr>
          <t>_x000D_
EQUIP. MAT. P/ GERACAO, TRANSM. DISTR. RETIF...</t>
        </r>
      </text>
    </comment>
    <comment ref="Y460" authorId="0" shapeId="0" xr:uid="{3B870724-04F9-4FBA-B1C6-C5B7CBB1C77D}">
      <text>
        <r>
          <rPr>
            <sz val="10"/>
            <color indexed="81"/>
            <rFont val="Lucida Console"/>
            <family val="3"/>
          </rPr>
          <t>_x000D_
DISJUNTORES</t>
        </r>
      </text>
    </comment>
    <comment ref="AW460" authorId="0" shapeId="0" xr:uid="{2A9900CB-F5A9-4B60-A64D-B6974ACF9621}">
      <text>
        <r>
          <rPr>
            <sz val="10"/>
            <color indexed="81"/>
            <rFont val="Lucida Console"/>
            <family val="3"/>
          </rPr>
          <t>Tempo de Estoque (Meses)_x000D_
_x000D_
32,0</t>
        </r>
      </text>
    </comment>
    <comment ref="A461" authorId="0" shapeId="0" xr:uid="{D0F1C4E3-C51F-488C-A9B5-4D570C38698E}">
      <text>
        <r>
          <rPr>
            <sz val="10"/>
            <color indexed="81"/>
            <rFont val="Lucida Console"/>
            <family val="3"/>
          </rPr>
          <t>_x000D_
88730</t>
        </r>
      </text>
    </comment>
    <comment ref="B461" authorId="0" shapeId="0" xr:uid="{1A72772D-8641-4712-B51E-F22A82DDF645}">
      <text>
        <r>
          <rPr>
            <sz val="10"/>
            <color indexed="81"/>
            <rFont val="Lucida Console"/>
            <family val="3"/>
          </rPr>
          <t>DESCRIÇÃO DETALHADA_x000D_
DISJUNTOR NORMA DIN CURVA C PADRAO, BIPOLAR, 50 AMPERES</t>
        </r>
      </text>
    </comment>
    <comment ref="G461" authorId="0" shapeId="0" xr:uid="{CB1BBA1B-1002-4F15-9CA3-3B36DCB8F829}">
      <text>
        <r>
          <rPr>
            <sz val="10"/>
            <color indexed="81"/>
            <rFont val="Lucida Console"/>
            <family val="3"/>
          </rPr>
          <t>_x000D_
Últ estimativa : 20_x000D_
Enviada em     : 23.09.2020_x000D_
Ata - Venc     : 17/20 - 29.01.2021</t>
        </r>
      </text>
    </comment>
    <comment ref="O461" authorId="0" shapeId="0" xr:uid="{5DB51952-C0F6-4FD0-A72B-CE01E82350CA}">
      <text>
        <r>
          <rPr>
            <sz val="10"/>
            <color indexed="81"/>
            <rFont val="Lucida Console"/>
            <family val="3"/>
          </rPr>
          <t>_x000D_
Pertencia a ATA nº 17/20_x000D_
Estimativa de Renovação enviada em 23.09.2020 - Qtd 20_x000D_
PP 241/19 lote _x000D_
21.02.20 = Processo conferido, finalizado.</t>
        </r>
      </text>
    </comment>
    <comment ref="W461" authorId="0" shapeId="0" xr:uid="{75F609B6-2AD1-435F-8D9B-CDA551499575}">
      <text>
        <r>
          <rPr>
            <sz val="10"/>
            <color indexed="81"/>
            <rFont val="Lucida Console"/>
            <family val="3"/>
          </rPr>
          <t>_x000D_
DM-Elétrica</t>
        </r>
      </text>
    </comment>
    <comment ref="X461" authorId="0" shapeId="0" xr:uid="{0434B3FE-8A77-47AA-B395-94DE752FB66D}">
      <text>
        <r>
          <rPr>
            <sz val="10"/>
            <color indexed="81"/>
            <rFont val="Lucida Console"/>
            <family val="3"/>
          </rPr>
          <t>_x000D_
EQUIP. MAT. P/ GERACAO, TRANSM. DISTR. RETIF...</t>
        </r>
      </text>
    </comment>
    <comment ref="Y461" authorId="0" shapeId="0" xr:uid="{1E447FEF-0BB5-4FCE-9F68-20CE3AC58FC8}">
      <text>
        <r>
          <rPr>
            <sz val="10"/>
            <color indexed="81"/>
            <rFont val="Lucida Console"/>
            <family val="3"/>
          </rPr>
          <t>_x000D_
DISJUNTORES</t>
        </r>
      </text>
    </comment>
    <comment ref="AW461" authorId="0" shapeId="0" xr:uid="{F14775BF-E076-4BB0-8A08-22A7F0EB9B75}">
      <text>
        <r>
          <rPr>
            <sz val="10"/>
            <color indexed="81"/>
            <rFont val="Lucida Console"/>
            <family val="3"/>
          </rPr>
          <t>Tempo de Estoque (Meses)_x000D_
_x000D_
28,0</t>
        </r>
      </text>
    </comment>
    <comment ref="A462" authorId="0" shapeId="0" xr:uid="{AF4D8A2E-68D9-427E-9384-CC2F9E6AF084}">
      <text>
        <r>
          <rPr>
            <sz val="10"/>
            <color indexed="81"/>
            <rFont val="Lucida Console"/>
            <family val="3"/>
          </rPr>
          <t>_x000D_
88731</t>
        </r>
      </text>
    </comment>
    <comment ref="B462" authorId="0" shapeId="0" xr:uid="{C364271D-DE04-4DCA-A476-3B3CF842F7BC}">
      <text>
        <r>
          <rPr>
            <sz val="10"/>
            <color indexed="81"/>
            <rFont val="Lucida Console"/>
            <family val="3"/>
          </rPr>
          <t>DESCRIÇÃO DETALHADA_x000D_
DISJUNTOR NORMA DIN CURVA C PADRAO, TRIPOLAR, 10 AMPERES</t>
        </r>
      </text>
    </comment>
    <comment ref="W462" authorId="0" shapeId="0" xr:uid="{A198DDD3-9171-404F-BA8A-FD61493FDB3B}">
      <text>
        <r>
          <rPr>
            <sz val="10"/>
            <color indexed="81"/>
            <rFont val="Lucida Console"/>
            <family val="3"/>
          </rPr>
          <t>_x000D_
DM-Elétrica</t>
        </r>
      </text>
    </comment>
    <comment ref="X462" authorId="0" shapeId="0" xr:uid="{44BFB82B-1036-4B40-95EF-F4FFA8F94855}">
      <text>
        <r>
          <rPr>
            <sz val="10"/>
            <color indexed="81"/>
            <rFont val="Lucida Console"/>
            <family val="3"/>
          </rPr>
          <t>_x000D_
EQUIP. MAT. P/ GERACAO, TRANSM. DISTR. RETIF...</t>
        </r>
      </text>
    </comment>
    <comment ref="Y462" authorId="0" shapeId="0" xr:uid="{01D8FC05-0016-4A66-AE1D-D7F7C439C73D}">
      <text>
        <r>
          <rPr>
            <sz val="10"/>
            <color indexed="81"/>
            <rFont val="Lucida Console"/>
            <family val="3"/>
          </rPr>
          <t>_x000D_
DISJUNTORES</t>
        </r>
      </text>
    </comment>
    <comment ref="AW462" authorId="0" shapeId="0" xr:uid="{6DCC396D-B27B-4DDA-B21C-D61909C4961D}">
      <text>
        <r>
          <rPr>
            <sz val="10"/>
            <color indexed="81"/>
            <rFont val="Lucida Console"/>
            <family val="3"/>
          </rPr>
          <t>Tempo de Estoque (Meses)_x000D_
_x000D_
40,0</t>
        </r>
      </text>
    </comment>
    <comment ref="A463" authorId="0" shapeId="0" xr:uid="{4FAC4D7D-04C1-4E29-9E22-6C265F080AE5}">
      <text>
        <r>
          <rPr>
            <sz val="10"/>
            <color indexed="81"/>
            <rFont val="Lucida Console"/>
            <family val="3"/>
          </rPr>
          <t>_x000D_
88732</t>
        </r>
      </text>
    </comment>
    <comment ref="B463" authorId="0" shapeId="0" xr:uid="{A1B72D8D-A65C-42BC-A1C8-54F7A228F528}">
      <text>
        <r>
          <rPr>
            <sz val="10"/>
            <color indexed="81"/>
            <rFont val="Lucida Console"/>
            <family val="3"/>
          </rPr>
          <t>DESCRIÇÃO DETALHADA_x000D_
DISJUNTOR NORMA DIN CURVA C PADRAO, TRIPOLAR, 20 AMPERES</t>
        </r>
      </text>
    </comment>
    <comment ref="G463" authorId="0" shapeId="0" xr:uid="{D782E3B1-7BD4-46F4-B60B-A9E4DF81455F}">
      <text>
        <r>
          <rPr>
            <sz val="10"/>
            <color indexed="81"/>
            <rFont val="Lucida Console"/>
            <family val="3"/>
          </rPr>
          <t>_x000D_
Últ estimativa : 70_x000D_
Enviada em     : 23.09.2020_x000D_
Ata - Venc     : 17/20 - 29.01.2021</t>
        </r>
      </text>
    </comment>
    <comment ref="O463" authorId="0" shapeId="0" xr:uid="{D8878415-3A45-4C63-8C35-5891CFAF0249}">
      <text>
        <r>
          <rPr>
            <sz val="10"/>
            <color indexed="81"/>
            <rFont val="Lucida Console"/>
            <family val="3"/>
          </rPr>
          <t>_x000D_
Pertencia a ATA nº 17/20_x000D_
Estimativa de Renovação enviada em 23.09.2020 - Qtd 70_x000D_
PP 241/19 lote _x000D_
21.02.20 = Processo conferido, finalizado.</t>
        </r>
      </text>
    </comment>
    <comment ref="W463" authorId="0" shapeId="0" xr:uid="{B8F1FA8B-E2DD-4D27-8F4D-ACAB8FD8F592}">
      <text>
        <r>
          <rPr>
            <sz val="10"/>
            <color indexed="81"/>
            <rFont val="Lucida Console"/>
            <family val="3"/>
          </rPr>
          <t>_x000D_
DM-Elétrica</t>
        </r>
      </text>
    </comment>
    <comment ref="X463" authorId="0" shapeId="0" xr:uid="{730E9D1E-9C8C-4558-89D9-FDA5C9232F80}">
      <text>
        <r>
          <rPr>
            <sz val="10"/>
            <color indexed="81"/>
            <rFont val="Lucida Console"/>
            <family val="3"/>
          </rPr>
          <t>_x000D_
EQUIP. MAT. P/ GERACAO, TRANSM. DISTR. RETIF...</t>
        </r>
      </text>
    </comment>
    <comment ref="Y463" authorId="0" shapeId="0" xr:uid="{708467E5-4D00-4014-9096-0CAF6E03749D}">
      <text>
        <r>
          <rPr>
            <sz val="10"/>
            <color indexed="81"/>
            <rFont val="Lucida Console"/>
            <family val="3"/>
          </rPr>
          <t>_x000D_
DISJUNTORES</t>
        </r>
      </text>
    </comment>
    <comment ref="AW463" authorId="0" shapeId="0" xr:uid="{BD5EAE29-3E91-43B3-8ECF-36690DCD1E66}">
      <text>
        <r>
          <rPr>
            <sz val="10"/>
            <color indexed="81"/>
            <rFont val="Lucida Console"/>
            <family val="3"/>
          </rPr>
          <t>Tempo de Estoque (Meses)_x000D_
_x000D_
34,0</t>
        </r>
      </text>
    </comment>
    <comment ref="A464" authorId="0" shapeId="0" xr:uid="{5E4EBE36-CCB6-41BC-AC63-FCF334EBD608}">
      <text>
        <r>
          <rPr>
            <sz val="10"/>
            <color indexed="81"/>
            <rFont val="Lucida Console"/>
            <family val="3"/>
          </rPr>
          <t>_x000D_
88733</t>
        </r>
      </text>
    </comment>
    <comment ref="B464" authorId="0" shapeId="0" xr:uid="{0EBC21CE-F0D2-48CF-B114-79B9859DB8B3}">
      <text>
        <r>
          <rPr>
            <sz val="10"/>
            <color indexed="81"/>
            <rFont val="Lucida Console"/>
            <family val="3"/>
          </rPr>
          <t>DESCRIÇÃO DETALHADA_x000D_
DISJUNTOR NORMA DIN CURVA C PADRAO, TRIPOLAR, 32 AMPERES</t>
        </r>
      </text>
    </comment>
    <comment ref="G464" authorId="0" shapeId="0" xr:uid="{E5419842-EF00-44E0-A8A1-E80D0CA05FD9}">
      <text>
        <r>
          <rPr>
            <sz val="10"/>
            <color indexed="81"/>
            <rFont val="Lucida Console"/>
            <family val="3"/>
          </rPr>
          <t>_x000D_
Últ estimativa : 50_x000D_
Enviada em     : 23.09.2020_x000D_
Ata - Venc     : 17/20 - 29.01.2021</t>
        </r>
      </text>
    </comment>
    <comment ref="O464" authorId="0" shapeId="0" xr:uid="{6521795D-7A24-4D43-AD9B-3A8961786817}">
      <text>
        <r>
          <rPr>
            <sz val="10"/>
            <color indexed="81"/>
            <rFont val="Lucida Console"/>
            <family val="3"/>
          </rPr>
          <t>_x000D_
Pertencia a ATA nº 17/20_x000D_
Estimativa de Renovação enviada em 23.09.2020 - Qtd 50_x000D_
PP 241/19 lote _x000D_
21.02.20 = Processo conferido, finalizado.</t>
        </r>
      </text>
    </comment>
    <comment ref="W464" authorId="0" shapeId="0" xr:uid="{99E40130-0B9D-4ACB-A5FD-FF74EEA5943D}">
      <text>
        <r>
          <rPr>
            <sz val="10"/>
            <color indexed="81"/>
            <rFont val="Lucida Console"/>
            <family val="3"/>
          </rPr>
          <t>_x000D_
DM-Elétrica</t>
        </r>
      </text>
    </comment>
    <comment ref="X464" authorId="0" shapeId="0" xr:uid="{A97A880C-665C-452F-ADF1-F15575CDD21C}">
      <text>
        <r>
          <rPr>
            <sz val="10"/>
            <color indexed="81"/>
            <rFont val="Lucida Console"/>
            <family val="3"/>
          </rPr>
          <t>_x000D_
EQUIP. MAT. P/ GERACAO, TRANSM. DISTR. RETIF...</t>
        </r>
      </text>
    </comment>
    <comment ref="Y464" authorId="0" shapeId="0" xr:uid="{98F3BD3A-7E24-41CC-A7F0-3711CB81A21D}">
      <text>
        <r>
          <rPr>
            <sz val="10"/>
            <color indexed="81"/>
            <rFont val="Lucida Console"/>
            <family val="3"/>
          </rPr>
          <t>_x000D_
DISJUNTORES</t>
        </r>
      </text>
    </comment>
    <comment ref="AW464" authorId="0" shapeId="0" xr:uid="{B16D85AF-6A40-4630-AE8A-3342AF743BDF}">
      <text>
        <r>
          <rPr>
            <sz val="10"/>
            <color indexed="81"/>
            <rFont val="Lucida Console"/>
            <family val="3"/>
          </rPr>
          <t>Tempo de Estoque (Meses)_x000D_
_x000D_
20,0</t>
        </r>
      </text>
    </comment>
    <comment ref="A465" authorId="0" shapeId="0" xr:uid="{E5654D37-A904-4553-85FD-3BB5658E67FD}">
      <text>
        <r>
          <rPr>
            <sz val="10"/>
            <color indexed="81"/>
            <rFont val="Lucida Console"/>
            <family val="3"/>
          </rPr>
          <t>_x000D_
88734</t>
        </r>
      </text>
    </comment>
    <comment ref="B465" authorId="0" shapeId="0" xr:uid="{A0BB3B8B-F39A-4E81-B104-314994872E6A}">
      <text>
        <r>
          <rPr>
            <sz val="10"/>
            <color indexed="81"/>
            <rFont val="Lucida Console"/>
            <family val="3"/>
          </rPr>
          <t>DESCRIÇÃO DETALHADA_x000D_
DISJUNTOR NORMA DIN CURVA C PADRAO, TRIPOLAR, 40 AMPERES</t>
        </r>
      </text>
    </comment>
    <comment ref="G465" authorId="0" shapeId="0" xr:uid="{0E69A916-4FFC-4F83-91D1-9FDCC6D1A600}">
      <text>
        <r>
          <rPr>
            <sz val="10"/>
            <color indexed="81"/>
            <rFont val="Lucida Console"/>
            <family val="3"/>
          </rPr>
          <t>_x000D_
Últ estimativa : 0_x000D_
Enviada em     : 23.09.2020_x000D_
Ata - Venc     : 17/20 - 29.01.2021</t>
        </r>
      </text>
    </comment>
    <comment ref="O465" authorId="0" shapeId="0" xr:uid="{DC2E18B3-E62D-4C15-AC6B-40D9F5EDC2F3}">
      <text>
        <r>
          <rPr>
            <sz val="10"/>
            <color indexed="81"/>
            <rFont val="Lucida Console"/>
            <family val="3"/>
          </rPr>
          <t>_x000D_
Pertencia a ATA nº 17/20_x000D_
Estimativa de Renovação enviada em 23.09.2020 - Qtd _x000D_
PP 241/19 lote _x000D_
21.02.20 = Processo conferido, finalizado.</t>
        </r>
      </text>
    </comment>
    <comment ref="W465" authorId="0" shapeId="0" xr:uid="{FB932BD1-A0D6-413C-BD8B-726582B6ED62}">
      <text>
        <r>
          <rPr>
            <sz val="10"/>
            <color indexed="81"/>
            <rFont val="Lucida Console"/>
            <family val="3"/>
          </rPr>
          <t>_x000D_
DM-Elétrica</t>
        </r>
      </text>
    </comment>
    <comment ref="X465" authorId="0" shapeId="0" xr:uid="{5915D634-D2AF-46E7-A4E1-A63AF55493BB}">
      <text>
        <r>
          <rPr>
            <sz val="10"/>
            <color indexed="81"/>
            <rFont val="Lucida Console"/>
            <family val="3"/>
          </rPr>
          <t>_x000D_
EQUIP. MAT. P/ GERACAO, TRANSM. DISTR. RETIF...</t>
        </r>
      </text>
    </comment>
    <comment ref="Y465" authorId="0" shapeId="0" xr:uid="{B4791E43-8DD7-484F-B03F-EBE6F412D97C}">
      <text>
        <r>
          <rPr>
            <sz val="10"/>
            <color indexed="81"/>
            <rFont val="Lucida Console"/>
            <family val="3"/>
          </rPr>
          <t>_x000D_
DISJUNTORES</t>
        </r>
      </text>
    </comment>
    <comment ref="AW465" authorId="0" shapeId="0" xr:uid="{896CDE6D-BEDF-4CDE-8138-39D2E0E80566}">
      <text>
        <r>
          <rPr>
            <sz val="10"/>
            <color indexed="81"/>
            <rFont val="Lucida Console"/>
            <family val="3"/>
          </rPr>
          <t>Tempo de Estoque (Meses)_x000D_
_x000D_
44,0</t>
        </r>
      </text>
    </comment>
    <comment ref="A466" authorId="0" shapeId="0" xr:uid="{ACFEE667-798A-49F0-9D3C-4EDC4FA282AA}">
      <text>
        <r>
          <rPr>
            <sz val="10"/>
            <color indexed="81"/>
            <rFont val="Lucida Console"/>
            <family val="3"/>
          </rPr>
          <t>_x000D_
88735</t>
        </r>
      </text>
    </comment>
    <comment ref="B466" authorId="0" shapeId="0" xr:uid="{DE7A8890-991F-42A6-9292-277EB4516930}">
      <text>
        <r>
          <rPr>
            <sz val="10"/>
            <color indexed="81"/>
            <rFont val="Lucida Console"/>
            <family val="3"/>
          </rPr>
          <t>DESCRIÇÃO DETALHADA_x000D_
DISJUNTOR NORMA DIN CURVA C PADRAO, TRIPOLAR, 50 AMPERES</t>
        </r>
      </text>
    </comment>
    <comment ref="G466" authorId="0" shapeId="0" xr:uid="{F9001B4F-43F4-46C1-B784-07665DCDC0A1}">
      <text>
        <r>
          <rPr>
            <sz val="10"/>
            <color indexed="81"/>
            <rFont val="Lucida Console"/>
            <family val="3"/>
          </rPr>
          <t>_x000D_
Últ estimativa : 30_x000D_
Enviada em     : 23.09.2020_x000D_
Ata - Venc     : 17/20 - 29.01.2021</t>
        </r>
      </text>
    </comment>
    <comment ref="O466" authorId="0" shapeId="0" xr:uid="{1C24F449-7C9E-4391-B7C8-E72E693D3DE0}">
      <text>
        <r>
          <rPr>
            <sz val="10"/>
            <color indexed="81"/>
            <rFont val="Lucida Console"/>
            <family val="3"/>
          </rPr>
          <t>_x000D_
Pertencia a ATA nº 17/20_x000D_
Estimativa de Renovação enviada em 23.09.2020 - Qtd 30_x000D_
PP 241/19 lote _x000D_
21.02.20 = Processo conferido, finalizado.</t>
        </r>
      </text>
    </comment>
    <comment ref="W466" authorId="0" shapeId="0" xr:uid="{D5796C76-7638-4146-9566-D3D3B0DF99C3}">
      <text>
        <r>
          <rPr>
            <sz val="10"/>
            <color indexed="81"/>
            <rFont val="Lucida Console"/>
            <family val="3"/>
          </rPr>
          <t>_x000D_
DM-Elétrica</t>
        </r>
      </text>
    </comment>
    <comment ref="X466" authorId="0" shapeId="0" xr:uid="{70A02A66-50BF-4CBB-BB6A-0981DF027028}">
      <text>
        <r>
          <rPr>
            <sz val="10"/>
            <color indexed="81"/>
            <rFont val="Lucida Console"/>
            <family val="3"/>
          </rPr>
          <t>_x000D_
EQUIP. MAT. P/ GERACAO, TRANSM. DISTR. RETIF...</t>
        </r>
      </text>
    </comment>
    <comment ref="Y466" authorId="0" shapeId="0" xr:uid="{F22B1255-2A61-45E5-8527-1A618BB7E702}">
      <text>
        <r>
          <rPr>
            <sz val="10"/>
            <color indexed="81"/>
            <rFont val="Lucida Console"/>
            <family val="3"/>
          </rPr>
          <t>_x000D_
DISJUNTORES</t>
        </r>
      </text>
    </comment>
    <comment ref="AW466" authorId="0" shapeId="0" xr:uid="{11754CC2-91AF-4260-8FA8-C2433DFC67BF}">
      <text>
        <r>
          <rPr>
            <sz val="10"/>
            <color indexed="81"/>
            <rFont val="Lucida Console"/>
            <family val="3"/>
          </rPr>
          <t>Tempo de Estoque (Meses)_x000D_
_x000D_
91,0</t>
        </r>
      </text>
    </comment>
    <comment ref="A467" authorId="0" shapeId="0" xr:uid="{0762807D-008E-452E-A179-98A4D29CBE65}">
      <text>
        <r>
          <rPr>
            <sz val="10"/>
            <color indexed="81"/>
            <rFont val="Lucida Console"/>
            <family val="3"/>
          </rPr>
          <t>_x000D_
88740</t>
        </r>
      </text>
    </comment>
    <comment ref="B467" authorId="0" shapeId="0" xr:uid="{25B7DEB9-63D5-46C4-A36B-8F35AC14C866}">
      <text>
        <r>
          <rPr>
            <sz val="10"/>
            <color indexed="81"/>
            <rFont val="Lucida Console"/>
            <family val="3"/>
          </rPr>
          <t>DESCRIÇÃO DETALHADA_x000D_
DISJUNTOR NORMA DIN CURVA C PADRAO, BIPOLAR, 63 AMPERES</t>
        </r>
      </text>
    </comment>
    <comment ref="G467" authorId="0" shapeId="0" xr:uid="{2735D941-BA6D-46CB-953B-4F48CED82F22}">
      <text>
        <r>
          <rPr>
            <sz val="10"/>
            <color indexed="81"/>
            <rFont val="Lucida Console"/>
            <family val="3"/>
          </rPr>
          <t>_x000D_
Últ estimativa : 0_x000D_
Enviada em     : 23.09.2020_x000D_
Ata - Venc     : 39/21 - 10.02.2022</t>
        </r>
      </text>
    </comment>
    <comment ref="O467" authorId="0" shapeId="0" xr:uid="{5C7633EF-6B6C-4623-A55A-0C4596223A16}">
      <text>
        <r>
          <rPr>
            <sz val="10"/>
            <color indexed="81"/>
            <rFont val="Lucida Console"/>
            <family val="3"/>
          </rPr>
          <t>_x000D_
Pertencia a ATA nº 39/21_x000D_
Estimativa de Renovação enviada em 23.09.2020 - Qtd _x000D_
PP 241/19 lote _x000D_
21.02.20 = Processo conferido, finalizado.</t>
        </r>
      </text>
    </comment>
    <comment ref="W467" authorId="0" shapeId="0" xr:uid="{950609EA-902C-4BF6-8154-292491FBD29D}">
      <text>
        <r>
          <rPr>
            <sz val="10"/>
            <color indexed="81"/>
            <rFont val="Lucida Console"/>
            <family val="3"/>
          </rPr>
          <t>_x000D_
DM-Elétrica</t>
        </r>
      </text>
    </comment>
    <comment ref="X467" authorId="0" shapeId="0" xr:uid="{B45E2032-3EE7-4EA0-B6F2-87E40D3D3923}">
      <text>
        <r>
          <rPr>
            <sz val="10"/>
            <color indexed="81"/>
            <rFont val="Lucida Console"/>
            <family val="3"/>
          </rPr>
          <t>_x000D_
EQUIP. MAT. P/ GERACAO, TRANSM. DISTR. RETIF...</t>
        </r>
      </text>
    </comment>
    <comment ref="Y467" authorId="0" shapeId="0" xr:uid="{D78F163D-E8AB-4B39-871E-39721395762A}">
      <text>
        <r>
          <rPr>
            <sz val="10"/>
            <color indexed="81"/>
            <rFont val="Lucida Console"/>
            <family val="3"/>
          </rPr>
          <t>_x000D_
DISJUNTORES</t>
        </r>
      </text>
    </comment>
    <comment ref="AW467" authorId="0" shapeId="0" xr:uid="{3C21D665-09BF-4C3D-A0CB-3AB23C0C88B3}">
      <text>
        <r>
          <rPr>
            <sz val="10"/>
            <color indexed="81"/>
            <rFont val="Lucida Console"/>
            <family val="3"/>
          </rPr>
          <t>Tempo de Estoque (Meses)_x000D_
_x000D_
74,0</t>
        </r>
      </text>
    </comment>
    <comment ref="A468" authorId="0" shapeId="0" xr:uid="{F09389C3-966E-4CAA-B010-8F05DC2D6DAF}">
      <text>
        <r>
          <rPr>
            <sz val="10"/>
            <color indexed="81"/>
            <rFont val="Lucida Console"/>
            <family val="3"/>
          </rPr>
          <t>_x000D_
88744</t>
        </r>
      </text>
    </comment>
    <comment ref="B468" authorId="0" shapeId="0" xr:uid="{C3DA6F1E-2819-4638-BB33-F6189698BD87}">
      <text>
        <r>
          <rPr>
            <sz val="10"/>
            <color indexed="81"/>
            <rFont val="Lucida Console"/>
            <family val="3"/>
          </rPr>
          <t>DESCRIÇÃO DETALHADA_x000D_
DISJUNTOR NORMA DIN CURVA C PADRAO, TRIPOLAR, 63 AMPERES</t>
        </r>
      </text>
    </comment>
    <comment ref="G468" authorId="0" shapeId="0" xr:uid="{9686F383-631B-473B-8849-D422DFEF24B2}">
      <text>
        <r>
          <rPr>
            <sz val="10"/>
            <color indexed="81"/>
            <rFont val="Lucida Console"/>
            <family val="3"/>
          </rPr>
          <t>_x000D_
Últ estimativa : 30_x000D_
Enviada em     : 23.09.2020_x000D_
Ata - Venc     : 39/21 - 10.02.2022</t>
        </r>
      </text>
    </comment>
    <comment ref="O468" authorId="0" shapeId="0" xr:uid="{78050921-C117-46E7-9697-15867EA2252A}">
      <text>
        <r>
          <rPr>
            <sz val="10"/>
            <color indexed="81"/>
            <rFont val="Lucida Console"/>
            <family val="3"/>
          </rPr>
          <t>_x000D_
Pertencia a ATA nº 39/21_x000D_
Estimativa de Renovação enviada em 23.09.2020 - Qtd 30_x000D_
PP 241/19 lote _x000D_
21.02.20 = Processo conferido, finalizado.</t>
        </r>
      </text>
    </comment>
    <comment ref="W468" authorId="0" shapeId="0" xr:uid="{630D2361-CA2E-4986-84BF-BB4A098CE6CC}">
      <text>
        <r>
          <rPr>
            <sz val="10"/>
            <color indexed="81"/>
            <rFont val="Lucida Console"/>
            <family val="3"/>
          </rPr>
          <t>_x000D_
DM-Elétrica</t>
        </r>
      </text>
    </comment>
    <comment ref="X468" authorId="0" shapeId="0" xr:uid="{EB7A9D53-3439-4F7B-B1B0-2168FA4282F7}">
      <text>
        <r>
          <rPr>
            <sz val="10"/>
            <color indexed="81"/>
            <rFont val="Lucida Console"/>
            <family val="3"/>
          </rPr>
          <t>_x000D_
EQUIP. MAT. P/ GERACAO, TRANSM. DISTR. RETIF...</t>
        </r>
      </text>
    </comment>
    <comment ref="Y468" authorId="0" shapeId="0" xr:uid="{44EF7A5C-585F-4BB9-854D-57599DA9BAEC}">
      <text>
        <r>
          <rPr>
            <sz val="10"/>
            <color indexed="81"/>
            <rFont val="Lucida Console"/>
            <family val="3"/>
          </rPr>
          <t>_x000D_
DISJUNTORES</t>
        </r>
      </text>
    </comment>
    <comment ref="AW468" authorId="0" shapeId="0" xr:uid="{FECD5395-680A-4B91-B4F7-0EE9B690D5F7}">
      <text>
        <r>
          <rPr>
            <sz val="10"/>
            <color indexed="81"/>
            <rFont val="Lucida Console"/>
            <family val="3"/>
          </rPr>
          <t>Tempo de Estoque (Meses)_x000D_
_x000D_
30,0</t>
        </r>
      </text>
    </comment>
    <comment ref="A469" authorId="0" shapeId="0" xr:uid="{7CFFA7A0-D517-4D33-8CF5-89D6D55D940C}">
      <text>
        <r>
          <rPr>
            <sz val="10"/>
            <color indexed="81"/>
            <rFont val="Lucida Console"/>
            <family val="3"/>
          </rPr>
          <t>_x000D_
88745</t>
        </r>
      </text>
    </comment>
    <comment ref="B469" authorId="0" shapeId="0" xr:uid="{EA61AB84-1D59-4ED3-B8E2-2DDD3BF263E6}">
      <text>
        <r>
          <rPr>
            <sz val="10"/>
            <color indexed="81"/>
            <rFont val="Lucida Console"/>
            <family val="3"/>
          </rPr>
          <t>DESCRIÇÃO DETALHADA_x000D_
DISJUNTOR NORMA DIN CURVA C PADRAO, TRIPOLAR, 80 AMPERES</t>
        </r>
      </text>
    </comment>
    <comment ref="G469" authorId="0" shapeId="0" xr:uid="{52C145FA-81DA-4398-BB1B-950D2D3060A4}">
      <text>
        <r>
          <rPr>
            <sz val="10"/>
            <color indexed="81"/>
            <rFont val="Lucida Console"/>
            <family val="3"/>
          </rPr>
          <t>_x000D_
Últ estimativa : 50_x000D_
Enviada em     : 23.09.2020_x000D_
Ata - Venc     : 39/21 - 10.02.2022</t>
        </r>
      </text>
    </comment>
    <comment ref="O469" authorId="0" shapeId="0" xr:uid="{0FCA44D1-26E1-48F4-B542-68EE2DF8E795}">
      <text>
        <r>
          <rPr>
            <sz val="10"/>
            <color indexed="81"/>
            <rFont val="Lucida Console"/>
            <family val="3"/>
          </rPr>
          <t>_x000D_
Pertencia a ATA nº 39/21_x000D_
Estimativa de Renovação enviada em 23.09.2020 - Qtd 50_x000D_
PE 248/20 lote _x000D_
21.01.21 = Finalizado</t>
        </r>
      </text>
    </comment>
    <comment ref="W469" authorId="0" shapeId="0" xr:uid="{C087D92F-BE27-4B6A-92E0-FC709DE26029}">
      <text>
        <r>
          <rPr>
            <sz val="10"/>
            <color indexed="81"/>
            <rFont val="Lucida Console"/>
            <family val="3"/>
          </rPr>
          <t>_x000D_
DM-Elétrica</t>
        </r>
      </text>
    </comment>
    <comment ref="X469" authorId="0" shapeId="0" xr:uid="{63D53536-F4E1-41EE-AA61-A998BB230442}">
      <text>
        <r>
          <rPr>
            <sz val="10"/>
            <color indexed="81"/>
            <rFont val="Lucida Console"/>
            <family val="3"/>
          </rPr>
          <t>_x000D_
EQUIP. MAT. P/ GERACAO, TRANSM. DISTR. RETIF...</t>
        </r>
      </text>
    </comment>
    <comment ref="Y469" authorId="0" shapeId="0" xr:uid="{45F1DF76-63A2-424D-916D-42678BAE548A}">
      <text>
        <r>
          <rPr>
            <sz val="10"/>
            <color indexed="81"/>
            <rFont val="Lucida Console"/>
            <family val="3"/>
          </rPr>
          <t>_x000D_
DISJUNTORES</t>
        </r>
      </text>
    </comment>
    <comment ref="AW469" authorId="0" shapeId="0" xr:uid="{53B7AAB2-BAFB-403C-B4CF-DB3C4F89283E}">
      <text>
        <r>
          <rPr>
            <sz val="10"/>
            <color indexed="81"/>
            <rFont val="Lucida Console"/>
            <family val="3"/>
          </rPr>
          <t>Tempo de Estoque (Meses)_x000D_
_x000D_
87,0</t>
        </r>
      </text>
    </comment>
    <comment ref="A470" authorId="0" shapeId="0" xr:uid="{6C3B0EB1-851F-4369-A3D8-9677AF22050C}">
      <text>
        <r>
          <rPr>
            <sz val="10"/>
            <color indexed="81"/>
            <rFont val="Lucida Console"/>
            <family val="3"/>
          </rPr>
          <t>_x000D_
88746</t>
        </r>
      </text>
    </comment>
    <comment ref="B470" authorId="0" shapeId="0" xr:uid="{4C67488E-4AB4-468B-9D9D-6F8B466FB280}">
      <text>
        <r>
          <rPr>
            <sz val="10"/>
            <color indexed="81"/>
            <rFont val="Lucida Console"/>
            <family val="3"/>
          </rPr>
          <t>DESCRIÇÃO DETALHADA_x000D_
DISJUNTOR NORMA DIN CURVA C PADRAO, TRIPOLAR, 100 AMPERES</t>
        </r>
      </text>
    </comment>
    <comment ref="G470" authorId="0" shapeId="0" xr:uid="{CC8FDFF4-F742-4651-8AEB-1E14C7D072E7}">
      <text>
        <r>
          <rPr>
            <sz val="10"/>
            <color indexed="81"/>
            <rFont val="Lucida Console"/>
            <family val="3"/>
          </rPr>
          <t>_x000D_
Últ estimativa : 0_x000D_
Enviada em     : 23.09.2020_x000D_
Ata - Venc     : 39/21 - 10.02.2022</t>
        </r>
      </text>
    </comment>
    <comment ref="O470" authorId="0" shapeId="0" xr:uid="{997B354C-0A76-45EC-AA36-587B8B3C5CDE}">
      <text>
        <r>
          <rPr>
            <sz val="10"/>
            <color indexed="81"/>
            <rFont val="Lucida Console"/>
            <family val="3"/>
          </rPr>
          <t>_x000D_
Pertencia a ATA nº 39/21_x000D_
Estimativa de Renovação enviada em 23.09.2020 - Qtd _x000D_
PP 241/19 lote _x000D_
21.02.20 = Processo conferido, finalizado.</t>
        </r>
      </text>
    </comment>
    <comment ref="W470" authorId="0" shapeId="0" xr:uid="{30A4AA09-A1EE-4185-BBCF-3C27672F66C9}">
      <text>
        <r>
          <rPr>
            <sz val="10"/>
            <color indexed="81"/>
            <rFont val="Lucida Console"/>
            <family val="3"/>
          </rPr>
          <t>_x000D_
DM-Elétrica</t>
        </r>
      </text>
    </comment>
    <comment ref="X470" authorId="0" shapeId="0" xr:uid="{CD6F7FDE-7FD7-4C20-AA41-C70DA8B86518}">
      <text>
        <r>
          <rPr>
            <sz val="10"/>
            <color indexed="81"/>
            <rFont val="Lucida Console"/>
            <family val="3"/>
          </rPr>
          <t>_x000D_
EQUIP. MAT. P/ GERACAO, TRANSM. DISTR. RETIF...</t>
        </r>
      </text>
    </comment>
    <comment ref="Y470" authorId="0" shapeId="0" xr:uid="{8E191B75-8810-4B1D-B7FD-41B550042C74}">
      <text>
        <r>
          <rPr>
            <sz val="10"/>
            <color indexed="81"/>
            <rFont val="Lucida Console"/>
            <family val="3"/>
          </rPr>
          <t>_x000D_
DISJUNTORES</t>
        </r>
      </text>
    </comment>
    <comment ref="AW470" authorId="0" shapeId="0" xr:uid="{116DFB55-2B2B-49EE-82F4-52216F3FB773}">
      <text>
        <r>
          <rPr>
            <sz val="10"/>
            <color indexed="81"/>
            <rFont val="Lucida Console"/>
            <family val="3"/>
          </rPr>
          <t>Tempo de Estoque (Meses)_x000D_
_x000D_
42,0</t>
        </r>
      </text>
    </comment>
    <comment ref="A471" authorId="0" shapeId="0" xr:uid="{ECBBE3AD-0A47-4FE3-A8C1-496A0ADDD10D}">
      <text>
        <r>
          <rPr>
            <sz val="10"/>
            <color indexed="81"/>
            <rFont val="Lucida Console"/>
            <family val="3"/>
          </rPr>
          <t>_x000D_
88747</t>
        </r>
      </text>
    </comment>
    <comment ref="B471" authorId="0" shapeId="0" xr:uid="{0D8DA388-63F3-4123-B616-DDD03C5B4D0E}">
      <text>
        <r>
          <rPr>
            <sz val="10"/>
            <color indexed="81"/>
            <rFont val="Lucida Console"/>
            <family val="3"/>
          </rPr>
          <t>DESCRIÇÃO DETALHADA_x000D_
DISJUNTOR NORMA DIN CURVA C PADRAO, TRIPOLAR, 125 AMPERES</t>
        </r>
      </text>
    </comment>
    <comment ref="G471" authorId="0" shapeId="0" xr:uid="{9D201A76-E17D-419C-A24A-4B6FC33006CC}">
      <text>
        <r>
          <rPr>
            <sz val="10"/>
            <color indexed="81"/>
            <rFont val="Lucida Console"/>
            <family val="3"/>
          </rPr>
          <t>_x000D_
Últ estimativa : 0_x000D_
Enviada em     : 23.09.2020_x000D_
Ata - Venc     : 17/20 - 29.01.2021</t>
        </r>
      </text>
    </comment>
    <comment ref="O471" authorId="0" shapeId="0" xr:uid="{097924B1-696A-43A7-819C-64D5013637A9}">
      <text>
        <r>
          <rPr>
            <sz val="10"/>
            <color indexed="81"/>
            <rFont val="Lucida Console"/>
            <family val="3"/>
          </rPr>
          <t>_x000D_
Pertencia a ATA nº 17/20_x000D_
Estimativa de Renovação enviada em 23.09.2020 - Qtd _x000D_
PP 241/19 lote _x000D_
21.02.20 = Processo conferido, finalizado.</t>
        </r>
      </text>
    </comment>
    <comment ref="W471" authorId="0" shapeId="0" xr:uid="{D2E17138-8933-4418-AC56-37599FEAE602}">
      <text>
        <r>
          <rPr>
            <sz val="10"/>
            <color indexed="81"/>
            <rFont val="Lucida Console"/>
            <family val="3"/>
          </rPr>
          <t>_x000D_
DM-Elétrica</t>
        </r>
      </text>
    </comment>
    <comment ref="X471" authorId="0" shapeId="0" xr:uid="{BF7CFC01-13E9-4B5E-83B7-F9A5F8846379}">
      <text>
        <r>
          <rPr>
            <sz val="10"/>
            <color indexed="81"/>
            <rFont val="Lucida Console"/>
            <family val="3"/>
          </rPr>
          <t>_x000D_
EQUIP. MAT. P/ GERACAO, TRANSM. DISTR. RETIF...</t>
        </r>
      </text>
    </comment>
    <comment ref="Y471" authorId="0" shapeId="0" xr:uid="{8C69F729-AFCA-4BD3-A876-4B953CAC5AE4}">
      <text>
        <r>
          <rPr>
            <sz val="10"/>
            <color indexed="81"/>
            <rFont val="Lucida Console"/>
            <family val="3"/>
          </rPr>
          <t>_x000D_
DISJUNTORES</t>
        </r>
      </text>
    </comment>
    <comment ref="AW471" authorId="0" shapeId="0" xr:uid="{750A4726-FC05-47C3-8E52-AD5D4E6DE12C}">
      <text>
        <r>
          <rPr>
            <sz val="10"/>
            <color indexed="81"/>
            <rFont val="Lucida Console"/>
            <family val="3"/>
          </rPr>
          <t>Tempo de Estoque (Meses)_x000D_
_x000D_
5,0</t>
        </r>
      </text>
    </comment>
    <comment ref="A472" authorId="0" shapeId="0" xr:uid="{9402B7B4-969C-4082-83D2-076D2F9D49A9}">
      <text>
        <r>
          <rPr>
            <sz val="10"/>
            <color indexed="81"/>
            <rFont val="Lucida Console"/>
            <family val="3"/>
          </rPr>
          <t>_x000D_
88838</t>
        </r>
      </text>
    </comment>
    <comment ref="B472" authorId="0" shapeId="0" xr:uid="{0F8F6DAD-20DC-4896-A3F3-3FC7EFFA1C2C}">
      <text>
        <r>
          <rPr>
            <sz val="10"/>
            <color indexed="81"/>
            <rFont val="Lucida Console"/>
            <family val="3"/>
          </rPr>
          <t>DESCRIÇÃO DETALHADA_x000D_
LIXA PARA PAREDE - 120</t>
        </r>
      </text>
    </comment>
    <comment ref="G472" authorId="0" shapeId="0" xr:uid="{50F338C3-CAE1-4BD0-BC05-CF1C8C44568E}">
      <text>
        <r>
          <rPr>
            <sz val="10"/>
            <color indexed="81"/>
            <rFont val="Lucida Console"/>
            <family val="3"/>
          </rPr>
          <t>_x000D_
Últ estimativa : 0_x000D_
Enviada em     : 12.05.2020_x000D_
Ata - Venc     : 254/20 - 28.10.2021</t>
        </r>
      </text>
    </comment>
    <comment ref="O472" authorId="0" shapeId="0" xr:uid="{FBBC0628-CEB8-41D5-8DA6-7EEA69566A04}">
      <text>
        <r>
          <rPr>
            <sz val="10"/>
            <color indexed="81"/>
            <rFont val="Lucida Console"/>
            <family val="3"/>
          </rPr>
          <t>_x000D_
Pertencia a ATA nº 254/20_x000D_
Estimativa de Renovação enviada em 12.05.2020 - Qtd _x000D_
PE 147/20 lote _x000D_
04.09.20 = Finalizado. Ata 254/20</t>
        </r>
      </text>
    </comment>
    <comment ref="W472" authorId="0" shapeId="0" xr:uid="{6439D6AA-5853-4721-8706-3E46AF6A0A2E}">
      <text>
        <r>
          <rPr>
            <sz val="10"/>
            <color indexed="81"/>
            <rFont val="Lucida Console"/>
            <family val="3"/>
          </rPr>
          <t>_x000D_
DM-Serralheria</t>
        </r>
      </text>
    </comment>
    <comment ref="X472" authorId="0" shapeId="0" xr:uid="{EF857DAA-0DCA-4BB6-BA6D-EAF6F62F7C80}">
      <text>
        <r>
          <rPr>
            <sz val="10"/>
            <color indexed="81"/>
            <rFont val="Lucida Console"/>
            <family val="3"/>
          </rPr>
          <t>_x000D_
ABRASIVOS</t>
        </r>
      </text>
    </comment>
    <comment ref="Y472" authorId="0" shapeId="0" xr:uid="{F371103F-5924-42F7-8E10-BC50442FA4C6}">
      <text>
        <r>
          <rPr>
            <sz val="10"/>
            <color indexed="81"/>
            <rFont val="Lucida Console"/>
            <family val="3"/>
          </rPr>
          <t>_x000D_
LIXAS EM FOLHA</t>
        </r>
      </text>
    </comment>
    <comment ref="AW472" authorId="0" shapeId="0" xr:uid="{76EF4EA0-21DF-4E30-8974-104D9470FCDE}">
      <text>
        <r>
          <rPr>
            <sz val="10"/>
            <color indexed="81"/>
            <rFont val="Lucida Console"/>
            <family val="3"/>
          </rPr>
          <t>Tempo de Estoque (Meses)_x000D_
_x000D_
2.384,0</t>
        </r>
      </text>
    </comment>
    <comment ref="A473" authorId="0" shapeId="0" xr:uid="{9EF8E397-0504-4C3B-A81E-126D90CC56C9}">
      <text>
        <r>
          <rPr>
            <sz val="10"/>
            <color indexed="81"/>
            <rFont val="Lucida Console"/>
            <family val="3"/>
          </rPr>
          <t>_x000D_
88839</t>
        </r>
      </text>
    </comment>
    <comment ref="B473" authorId="0" shapeId="0" xr:uid="{EF074BB2-B35A-43A7-9C6A-D6989B499A8B}">
      <text>
        <r>
          <rPr>
            <sz val="10"/>
            <color indexed="81"/>
            <rFont val="Lucida Console"/>
            <family val="3"/>
          </rPr>
          <t>DESCRIÇÃO DETALHADA_x000D_
SELADOR ACRILICO - LATA COM 18 LITROS</t>
        </r>
      </text>
    </comment>
    <comment ref="G473" authorId="0" shapeId="0" xr:uid="{8AB26A8C-1A73-421E-8BB0-C7747E3CE11B}">
      <text>
        <r>
          <rPr>
            <sz val="10"/>
            <color indexed="81"/>
            <rFont val="Lucida Console"/>
            <family val="3"/>
          </rPr>
          <t>_x000D_
Últ estimativa : 60_x000D_
Enviada em     : 12.05.2020_x000D_
Ata - Venc     : 254/20 - 28.10.2021</t>
        </r>
      </text>
    </comment>
    <comment ref="O473" authorId="0" shapeId="0" xr:uid="{379CE9E0-7F06-4935-AB9F-BADF5D5AB4A4}">
      <text>
        <r>
          <rPr>
            <sz val="10"/>
            <color indexed="81"/>
            <rFont val="Lucida Console"/>
            <family val="3"/>
          </rPr>
          <t>_x000D_
Pertencia a ATA nº 254/20_x000D_
Estimativa de Renovação enviada em 12.05.2020 - Qtd 60_x000D_
PE 147/20 lote _x000D_
04.09.20 = Finalizado. Ata 254/20</t>
        </r>
      </text>
    </comment>
    <comment ref="W473" authorId="0" shapeId="0" xr:uid="{9F62906A-9622-4910-96A9-C317F8340847}">
      <text>
        <r>
          <rPr>
            <sz val="10"/>
            <color indexed="81"/>
            <rFont val="Lucida Console"/>
            <family val="3"/>
          </rPr>
          <t>_x000D_
DM-Pintura</t>
        </r>
      </text>
    </comment>
    <comment ref="X473" authorId="0" shapeId="0" xr:uid="{708C46FD-E522-471F-8689-54B5D476FD2A}">
      <text>
        <r>
          <rPr>
            <sz val="10"/>
            <color indexed="81"/>
            <rFont val="Lucida Console"/>
            <family val="3"/>
          </rPr>
          <t>_x000D_
EQUIP. E MATERIAIS P/PINTURAS E IMPERMEABILIZACAO</t>
        </r>
      </text>
    </comment>
    <comment ref="Y473" authorId="0" shapeId="0" xr:uid="{520B29DF-BEEA-4D0C-9C91-7E5F8EBB40EA}">
      <text>
        <r>
          <rPr>
            <sz val="10"/>
            <color indexed="81"/>
            <rFont val="Lucida Console"/>
            <family val="3"/>
          </rPr>
          <t>_x000D_
SELADORES</t>
        </r>
      </text>
    </comment>
    <comment ref="AW473" authorId="0" shapeId="0" xr:uid="{0C1413C8-DC67-47F9-A080-5C3074D9DB61}">
      <text>
        <r>
          <rPr>
            <sz val="10"/>
            <color indexed="81"/>
            <rFont val="Lucida Console"/>
            <family val="3"/>
          </rPr>
          <t>Tempo de Estoque (Meses)_x000D_
_x000D_
51,0</t>
        </r>
      </text>
    </comment>
    <comment ref="A474" authorId="0" shapeId="0" xr:uid="{6AE3D50E-B511-45F0-B781-EF9E94A4921A}">
      <text>
        <r>
          <rPr>
            <sz val="10"/>
            <color indexed="81"/>
            <rFont val="Lucida Console"/>
            <family val="3"/>
          </rPr>
          <t>_x000D_
88849</t>
        </r>
      </text>
    </comment>
    <comment ref="B474" authorId="0" shapeId="0" xr:uid="{51A188C9-DE16-4F73-AE30-35C2292152FD}">
      <text>
        <r>
          <rPr>
            <sz val="10"/>
            <color indexed="81"/>
            <rFont val="Lucida Console"/>
            <family val="3"/>
          </rPr>
          <t>DESCRIÇÃO DETALHADA_x000D_
ARRUELA LISA DE ACO DE 3/16"</t>
        </r>
      </text>
    </comment>
    <comment ref="W474" authorId="0" shapeId="0" xr:uid="{654C56D7-858E-47BB-966C-FD6B6B5DA465}">
      <text>
        <r>
          <rPr>
            <sz val="10"/>
            <color indexed="81"/>
            <rFont val="Lucida Console"/>
            <family val="3"/>
          </rPr>
          <t>_x000D_
DM-Serralheria</t>
        </r>
      </text>
    </comment>
    <comment ref="X474" authorId="0" shapeId="0" xr:uid="{98F4145D-9579-476C-81BE-8E8B26EA8574}">
      <text>
        <r>
          <rPr>
            <sz val="10"/>
            <color indexed="81"/>
            <rFont val="Lucida Console"/>
            <family val="3"/>
          </rPr>
          <t>_x000D_
PARAFUSOS ELEM. VEDACAO UNIAO CONEX . FIXACAO</t>
        </r>
      </text>
    </comment>
    <comment ref="Y474" authorId="0" shapeId="0" xr:uid="{BA461BE8-E8C8-4900-9C8D-01BE99A85009}">
      <text>
        <r>
          <rPr>
            <sz val="10"/>
            <color indexed="81"/>
            <rFont val="Lucida Console"/>
            <family val="3"/>
          </rPr>
          <t>_x000D_
ARRUELAS</t>
        </r>
      </text>
    </comment>
    <comment ref="AW474" authorId="0" shapeId="0" xr:uid="{AA54EFE8-EE46-4340-B54A-961A93A7FF4C}">
      <text>
        <r>
          <rPr>
            <sz val="10"/>
            <color indexed="81"/>
            <rFont val="Lucida Console"/>
            <family val="3"/>
          </rPr>
          <t>Tempo de Estoque (Meses)_x000D_
_x000D_
1.563,0</t>
        </r>
      </text>
    </comment>
    <comment ref="A475" authorId="0" shapeId="0" xr:uid="{6ED2AC15-9314-45B4-B333-37F52C1F57D0}">
      <text>
        <r>
          <rPr>
            <sz val="10"/>
            <color indexed="81"/>
            <rFont val="Lucida Console"/>
            <family val="3"/>
          </rPr>
          <t>_x000D_
88856</t>
        </r>
      </text>
    </comment>
    <comment ref="B475" authorId="0" shapeId="0" xr:uid="{2488DD50-FBF3-4B9F-805D-30F33026957D}">
      <text>
        <r>
          <rPr>
            <sz val="10"/>
            <color indexed="81"/>
            <rFont val="Lucida Console"/>
            <family val="3"/>
          </rPr>
          <t>DESCRIÇÃO DETALHADA_x000D_
BARRA DE FERRO TEE 1 X 1/8 - BARRA COM 06 METROS</t>
        </r>
      </text>
    </comment>
    <comment ref="G475" authorId="0" shapeId="0" xr:uid="{DA787691-DFC9-40C4-8C35-D418481FE47C}">
      <text>
        <r>
          <rPr>
            <sz val="10"/>
            <color indexed="81"/>
            <rFont val="Lucida Console"/>
            <family val="3"/>
          </rPr>
          <t>_x000D_
Últ estimativa : 400_x000D_
Enviada em     : 19.05.2021_x000D_
Ata - Venc     : 104/20 - 03.05.2021</t>
        </r>
      </text>
    </comment>
    <comment ref="O475" authorId="0" shapeId="0" xr:uid="{1D2065BF-2A96-4D17-B4FC-9E8F3B02E2EF}">
      <text>
        <r>
          <rPr>
            <sz val="10"/>
            <color indexed="81"/>
            <rFont val="Lucida Console"/>
            <family val="3"/>
          </rPr>
          <t>_x000D_
Pertencia a ATA nº 104/20_x000D_
Estimativa de Renovação enviada em 19.05.2021 - Qtd 400_x000D_
PE  17/20 lote _x000D_
19.05.20 = Finalizar, contrato assinado.</t>
        </r>
      </text>
    </comment>
    <comment ref="W475" authorId="0" shapeId="0" xr:uid="{4A2BC4A2-8B43-4CB1-B9E8-6563F148A6CE}">
      <text>
        <r>
          <rPr>
            <sz val="10"/>
            <color indexed="81"/>
            <rFont val="Lucida Console"/>
            <family val="3"/>
          </rPr>
          <t>_x000D_
DM-Serralheria</t>
        </r>
      </text>
    </comment>
    <comment ref="X475" authorId="0" shapeId="0" xr:uid="{C820BFC9-4CB4-487D-93EA-5F2C03D964C9}">
      <text>
        <r>
          <rPr>
            <sz val="10"/>
            <color indexed="81"/>
            <rFont val="Lucida Console"/>
            <family val="3"/>
          </rPr>
          <t>_x000D_
METAIS,LAMINAD.,PERFILADOS E ARTEFATOS METALICOS</t>
        </r>
      </text>
    </comment>
    <comment ref="Y475" authorId="0" shapeId="0" xr:uid="{15CFA9D0-5792-4DDC-BB95-5CF5336BB4CE}">
      <text>
        <r>
          <rPr>
            <sz val="10"/>
            <color indexed="81"/>
            <rFont val="Lucida Console"/>
            <family val="3"/>
          </rPr>
          <t>_x000D_
PERFIS E BARRA</t>
        </r>
      </text>
    </comment>
    <comment ref="AW475" authorId="0" shapeId="0" xr:uid="{4EF36FF3-1467-46FF-81A6-39936D8C35B9}">
      <text>
        <r>
          <rPr>
            <sz val="10"/>
            <color indexed="81"/>
            <rFont val="Lucida Console"/>
            <family val="3"/>
          </rPr>
          <t>Tempo de Estoque (Meses)_x000D_
_x000D_
450,0</t>
        </r>
      </text>
    </comment>
    <comment ref="A476" authorId="0" shapeId="0" xr:uid="{58C00C93-1380-455F-AD0E-6C55F121DEE7}">
      <text>
        <r>
          <rPr>
            <sz val="10"/>
            <color indexed="81"/>
            <rFont val="Lucida Console"/>
            <family val="3"/>
          </rPr>
          <t>_x000D_
88876</t>
        </r>
      </text>
    </comment>
    <comment ref="B476" authorId="0" shapeId="0" xr:uid="{12265BA4-B22D-4086-AAD6-17F97A1F877E}">
      <text>
        <r>
          <rPr>
            <sz val="10"/>
            <color indexed="81"/>
            <rFont val="Lucida Console"/>
            <family val="3"/>
          </rPr>
          <t>DESCRIÇÃO DETALHADA_x000D_
ALAVANCA EM FERRO  PARA VITRO, TAMANHO PADRAO</t>
        </r>
      </text>
    </comment>
    <comment ref="W476" authorId="0" shapeId="0" xr:uid="{E27EE62D-2ADF-4574-8059-A339FF92C0E4}">
      <text>
        <r>
          <rPr>
            <sz val="10"/>
            <color indexed="81"/>
            <rFont val="Lucida Console"/>
            <family val="3"/>
          </rPr>
          <t>_x000D_
DM-Construção</t>
        </r>
      </text>
    </comment>
    <comment ref="X476" authorId="0" shapeId="0" xr:uid="{9FD7FB95-6940-4816-8E20-50BF65E8B790}">
      <text>
        <r>
          <rPr>
            <sz val="10"/>
            <color indexed="81"/>
            <rFont val="Lucida Console"/>
            <family val="3"/>
          </rPr>
          <t>_x000D_
MAT.E EQUIP. P/ CONSTR.CIVIL E CONSERV. DE VIAS PUBL.</t>
        </r>
      </text>
    </comment>
    <comment ref="Y476" authorId="0" shapeId="0" xr:uid="{1C44BC6E-C210-47F1-9FEF-495FAD9ED345}">
      <text>
        <r>
          <rPr>
            <sz val="10"/>
            <color indexed="81"/>
            <rFont val="Lucida Console"/>
            <family val="3"/>
          </rPr>
          <t>_x000D_
CAIXILHOS, JANELAS E VITROS</t>
        </r>
      </text>
    </comment>
    <comment ref="AW476" authorId="0" shapeId="0" xr:uid="{F9161156-A93C-4487-A6D1-740CBABB470E}">
      <text>
        <r>
          <rPr>
            <sz val="10"/>
            <color indexed="81"/>
            <rFont val="Lucida Console"/>
            <family val="3"/>
          </rPr>
          <t>Tempo de Estoque (Meses)_x000D_
_x000D_
692,0</t>
        </r>
      </text>
    </comment>
    <comment ref="A477" authorId="0" shapeId="0" xr:uid="{F2084C95-7830-4541-B8A8-0A86EBC985A2}">
      <text>
        <r>
          <rPr>
            <sz val="10"/>
            <color indexed="81"/>
            <rFont val="Lucida Console"/>
            <family val="3"/>
          </rPr>
          <t>_x000D_
89194</t>
        </r>
      </text>
    </comment>
    <comment ref="B477" authorId="0" shapeId="0" xr:uid="{DAE063E6-0C5E-459B-A7F6-CB4E16C36C86}">
      <text>
        <r>
          <rPr>
            <sz val="10"/>
            <color indexed="81"/>
            <rFont val="Lucida Console"/>
            <family val="3"/>
          </rPr>
          <t>DESCRIÇÃO DETALHADA_x000D_
GARRAFA TERMICA DE PRESSAO, EM INOX, COM ALCA - CAPACIDADE DE 01 LITRO</t>
        </r>
      </text>
    </comment>
    <comment ref="W477" authorId="0" shapeId="0" xr:uid="{0B795165-BEDC-47C5-8EBD-E1DBA9C9F4E0}">
      <text>
        <r>
          <rPr>
            <sz val="10"/>
            <color indexed="81"/>
            <rFont val="Lucida Console"/>
            <family val="3"/>
          </rPr>
          <t>_x000D_
Administrativo</t>
        </r>
      </text>
    </comment>
    <comment ref="X477" authorId="0" shapeId="0" xr:uid="{E2C6B6A1-FC70-4D70-B943-2E4FA772F158}">
      <text>
        <r>
          <rPr>
            <sz val="10"/>
            <color indexed="81"/>
            <rFont val="Lucida Console"/>
            <family val="3"/>
          </rPr>
          <t>_x000D_
EMBALAG., RECIP., ACESSOR., EQUIP., MATER. P/ACONDICIO</t>
        </r>
      </text>
    </comment>
    <comment ref="Y477" authorId="0" shapeId="0" xr:uid="{DD79AA24-26F4-4375-BD11-958FC1DD770A}">
      <text>
        <r>
          <rPr>
            <sz val="10"/>
            <color indexed="81"/>
            <rFont val="Lucida Console"/>
            <family val="3"/>
          </rPr>
          <t>_x000D_
GARRAFAS E JARROS</t>
        </r>
      </text>
    </comment>
    <comment ref="AW477" authorId="0" shapeId="0" xr:uid="{66F0C7BE-5BCC-4B92-9267-D580D7034A60}">
      <text>
        <r>
          <rPr>
            <sz val="10"/>
            <color indexed="81"/>
            <rFont val="Lucida Console"/>
            <family val="3"/>
          </rPr>
          <t>Tempo de Estoque (Meses)_x000D_
_x000D_
500,0</t>
        </r>
      </text>
    </comment>
    <comment ref="A478" authorId="0" shapeId="0" xr:uid="{54D50F30-8CB7-4928-B30F-A2DB25626B00}">
      <text>
        <r>
          <rPr>
            <sz val="10"/>
            <color indexed="81"/>
            <rFont val="Lucida Console"/>
            <family val="3"/>
          </rPr>
          <t>_x000D_
89863</t>
        </r>
      </text>
    </comment>
    <comment ref="B478" authorId="0" shapeId="0" xr:uid="{32DA3075-E2FA-43A0-8ECA-A65E527BC89D}">
      <text>
        <r>
          <rPr>
            <sz val="10"/>
            <color indexed="81"/>
            <rFont val="Lucida Console"/>
            <family val="3"/>
          </rPr>
          <t>DESCRIÇÃO DETALHADA_x000D_
PARAFUSO ZINCO AMARELO, CABECA CHATA PH 4,0 X 25 - CAIXA COM 500 UNIDADES</t>
        </r>
      </text>
    </comment>
    <comment ref="W478" authorId="0" shapeId="0" xr:uid="{3CD30256-B321-4529-B24D-A151EA952E0E}">
      <text>
        <r>
          <rPr>
            <sz val="10"/>
            <color indexed="81"/>
            <rFont val="Lucida Console"/>
            <family val="3"/>
          </rPr>
          <t>_x000D_
DM-Marcenaria</t>
        </r>
      </text>
    </comment>
    <comment ref="X478" authorId="0" shapeId="0" xr:uid="{7BA88155-B48A-4F85-BFB7-4B18F1401F00}">
      <text>
        <r>
          <rPr>
            <sz val="10"/>
            <color indexed="81"/>
            <rFont val="Lucida Console"/>
            <family val="3"/>
          </rPr>
          <t>_x000D_
PARAFUSOS ELEM. VEDACAO UNIAO CONEX . FIXACAO</t>
        </r>
      </text>
    </comment>
    <comment ref="Y478" authorId="0" shapeId="0" xr:uid="{5B572B08-7A39-4C87-BA80-B45CD35C8874}">
      <text>
        <r>
          <rPr>
            <sz val="10"/>
            <color indexed="81"/>
            <rFont val="Lucida Console"/>
            <family val="3"/>
          </rPr>
          <t>_x000D_
PARAFUSO P/ MOVEIS</t>
        </r>
      </text>
    </comment>
    <comment ref="AW478" authorId="0" shapeId="0" xr:uid="{8D776D4C-C6B9-41C8-9093-9B06DED0D7EF}">
      <text>
        <r>
          <rPr>
            <sz val="10"/>
            <color indexed="81"/>
            <rFont val="Lucida Console"/>
            <family val="3"/>
          </rPr>
          <t>Tempo de Estoque (Meses)_x000D_
_x000D_
357,0</t>
        </r>
      </text>
    </comment>
    <comment ref="A479" authorId="0" shapeId="0" xr:uid="{D766BF90-0216-4509-B8DD-0EAF52E2D17D}">
      <text>
        <r>
          <rPr>
            <sz val="10"/>
            <color indexed="81"/>
            <rFont val="Lucida Console"/>
            <family val="3"/>
          </rPr>
          <t>_x000D_
89864</t>
        </r>
      </text>
    </comment>
    <comment ref="B479" authorId="0" shapeId="0" xr:uid="{432CB464-4D72-4973-ABFB-87F815C60192}">
      <text>
        <r>
          <rPr>
            <sz val="10"/>
            <color indexed="81"/>
            <rFont val="Lucida Console"/>
            <family val="3"/>
          </rPr>
          <t>DESCRIÇÃO DETALHADA_x000D_
PARAFUSO ZINCO AMARELO, CABECA CHATA PH 4,0 X 30 - CAIXA COM 500 UNIDADES</t>
        </r>
      </text>
    </comment>
    <comment ref="W479" authorId="0" shapeId="0" xr:uid="{7AFFA90D-3C2A-410A-90BB-C04E9417E3CE}">
      <text>
        <r>
          <rPr>
            <sz val="10"/>
            <color indexed="81"/>
            <rFont val="Lucida Console"/>
            <family val="3"/>
          </rPr>
          <t>_x000D_
DM-Marcenaria</t>
        </r>
      </text>
    </comment>
    <comment ref="X479" authorId="0" shapeId="0" xr:uid="{A53F53C5-A03F-40F9-A7FC-1C2AC874953F}">
      <text>
        <r>
          <rPr>
            <sz val="10"/>
            <color indexed="81"/>
            <rFont val="Lucida Console"/>
            <family val="3"/>
          </rPr>
          <t>_x000D_
PARAFUSOS ELEM. VEDACAO UNIAO CONEX . FIXACAO</t>
        </r>
      </text>
    </comment>
    <comment ref="Y479" authorId="0" shapeId="0" xr:uid="{0D8147DB-FFD9-497A-8DDE-E1C16702846D}">
      <text>
        <r>
          <rPr>
            <sz val="10"/>
            <color indexed="81"/>
            <rFont val="Lucida Console"/>
            <family val="3"/>
          </rPr>
          <t>_x000D_
PARAFUSO P/ MOVEIS</t>
        </r>
      </text>
    </comment>
    <comment ref="AW479" authorId="0" shapeId="0" xr:uid="{76B0A981-AFC1-4571-BA17-36644BB4CBBF}">
      <text>
        <r>
          <rPr>
            <sz val="10"/>
            <color indexed="81"/>
            <rFont val="Lucida Console"/>
            <family val="3"/>
          </rPr>
          <t>Tempo de Estoque (Meses)_x000D_
_x000D_
774,0</t>
        </r>
      </text>
    </comment>
    <comment ref="A480" authorId="0" shapeId="0" xr:uid="{A0F5D162-59A1-4C30-86A8-A732F42BAA5B}">
      <text>
        <r>
          <rPr>
            <sz val="10"/>
            <color indexed="81"/>
            <rFont val="Lucida Console"/>
            <family val="3"/>
          </rPr>
          <t>_x000D_
89865</t>
        </r>
      </text>
    </comment>
    <comment ref="B480" authorId="0" shapeId="0" xr:uid="{3F1214C4-057A-48D4-A58B-773D6D2843E2}">
      <text>
        <r>
          <rPr>
            <sz val="10"/>
            <color indexed="81"/>
            <rFont val="Lucida Console"/>
            <family val="3"/>
          </rPr>
          <t>DESCRIÇÃO DETALHADA_x000D_
PARAFUSO  ZINCO AMARELO, CABECA CHATA - PH 4,0 X 50 - CAIXA COM 500 UNIDADES</t>
        </r>
      </text>
    </comment>
    <comment ref="W480" authorId="0" shapeId="0" xr:uid="{354FCBB3-D6A0-40C4-A130-FA59A4D3C996}">
      <text>
        <r>
          <rPr>
            <sz val="10"/>
            <color indexed="81"/>
            <rFont val="Lucida Console"/>
            <family val="3"/>
          </rPr>
          <t>_x000D_
DM-Marcenaria</t>
        </r>
      </text>
    </comment>
    <comment ref="X480" authorId="0" shapeId="0" xr:uid="{D97B8897-595C-4D0B-B57A-05175D90AE02}">
      <text>
        <r>
          <rPr>
            <sz val="10"/>
            <color indexed="81"/>
            <rFont val="Lucida Console"/>
            <family val="3"/>
          </rPr>
          <t>_x000D_
PARAFUSOS ELEM. VEDACAO UNIAO CONEX . FIXACAO</t>
        </r>
      </text>
    </comment>
    <comment ref="Y480" authorId="0" shapeId="0" xr:uid="{332B6D60-E519-4079-943C-8D13F65BD581}">
      <text>
        <r>
          <rPr>
            <sz val="10"/>
            <color indexed="81"/>
            <rFont val="Lucida Console"/>
            <family val="3"/>
          </rPr>
          <t>_x000D_
PARAFUSO P/ MOVEIS</t>
        </r>
      </text>
    </comment>
    <comment ref="AW480" authorId="0" shapeId="0" xr:uid="{EC5963D7-6E99-454A-A37C-8C7B39192F6B}">
      <text>
        <r>
          <rPr>
            <sz val="10"/>
            <color indexed="81"/>
            <rFont val="Lucida Console"/>
            <family val="3"/>
          </rPr>
          <t>Tempo de Estoque (Meses)_x000D_
_x000D_
138,0</t>
        </r>
      </text>
    </comment>
    <comment ref="A481" authorId="0" shapeId="0" xr:uid="{1D0DE2CF-1FDB-4567-8F28-B530AD5443FF}">
      <text>
        <r>
          <rPr>
            <sz val="10"/>
            <color indexed="81"/>
            <rFont val="Lucida Console"/>
            <family val="3"/>
          </rPr>
          <t>_x000D_
91250</t>
        </r>
      </text>
    </comment>
    <comment ref="B481" authorId="0" shapeId="0" xr:uid="{878C98AE-2EFD-4459-9CBC-B9D0CE95EB1E}">
      <text>
        <r>
          <rPr>
            <sz val="10"/>
            <color indexed="81"/>
            <rFont val="Lucida Console"/>
            <family val="3"/>
          </rPr>
          <t>DESCRIÇÃO DETALHADA_x000D_
PLASTICO BOLHA - MEDIDA 1,20 M LARGURA</t>
        </r>
      </text>
    </comment>
    <comment ref="W481" authorId="0" shapeId="0" xr:uid="{232FC1E3-C653-4C30-9DF7-1F6EBD5ECF7A}">
      <text>
        <r>
          <rPr>
            <sz val="10"/>
            <color indexed="81"/>
            <rFont val="Lucida Console"/>
            <family val="3"/>
          </rPr>
          <t>_x000D_
Pedagógico</t>
        </r>
      </text>
    </comment>
    <comment ref="X481" authorId="0" shapeId="0" xr:uid="{BE0E9BB0-4F99-4F93-B320-96E2F0826BD9}">
      <text>
        <r>
          <rPr>
            <sz val="10"/>
            <color indexed="81"/>
            <rFont val="Lucida Console"/>
            <family val="3"/>
          </rPr>
          <t>_x000D_
MAQ., EQUIP., COMP., ACES., MAT. PARA ESCRIT.E ESCOLAR</t>
        </r>
      </text>
    </comment>
    <comment ref="Y481" authorId="0" shapeId="0" xr:uid="{1BDCA2FC-9F4D-4494-9FB3-FC0EE8E7C84D}">
      <text>
        <r>
          <rPr>
            <sz val="10"/>
            <color indexed="81"/>
            <rFont val="Lucida Console"/>
            <family val="3"/>
          </rPr>
          <t>_x000D_
MATERIAIS ESCOLARES E DIDATICOS</t>
        </r>
      </text>
    </comment>
    <comment ref="AW481" authorId="0" shapeId="0" xr:uid="{A83CC766-9C00-4042-81AE-3E9F43603B28}">
      <text>
        <r>
          <rPr>
            <sz val="10"/>
            <color indexed="81"/>
            <rFont val="Lucida Console"/>
            <family val="3"/>
          </rPr>
          <t>Tempo de Estoque (Meses)_x000D_
_x000D_
665,0</t>
        </r>
      </text>
    </comment>
    <comment ref="A482" authorId="0" shapeId="0" xr:uid="{DD51E7FE-1614-47B4-B986-A2D2A8001C71}">
      <text>
        <r>
          <rPr>
            <sz val="10"/>
            <color indexed="81"/>
            <rFont val="Lucida Console"/>
            <family val="3"/>
          </rPr>
          <t>_x000D_
91669</t>
        </r>
      </text>
    </comment>
    <comment ref="B482" authorId="0" shapeId="0" xr:uid="{28126279-FCD9-47C8-9FAC-EE659497463B}">
      <text>
        <r>
          <rPr>
            <sz val="10"/>
            <color indexed="81"/>
            <rFont val="Lucida Console"/>
            <family val="3"/>
          </rPr>
          <t>DESCRIÇÃO DETALHADA_x000D_
SABAO EM PO, EMBALAGEM C/ 01 KG - CARACTERISTICAS: COM AMACIANTE, QUE REMOVA A GORDURA E SUJEIRA COM FACILIDADE.</t>
        </r>
      </text>
    </comment>
    <comment ref="G482" authorId="0" shapeId="0" xr:uid="{4570803B-0895-46E1-8B3F-682354562B22}">
      <text>
        <r>
          <rPr>
            <sz val="10"/>
            <color indexed="81"/>
            <rFont val="Lucida Console"/>
            <family val="3"/>
          </rPr>
          <t>_x000D_
Últ estimativa : 4.500_x000D_
Enviada em     : 10.09.2021_x000D_
Ata - Venc     : 308/20 - 28.12.2021</t>
        </r>
      </text>
    </comment>
    <comment ref="W482" authorId="0" shapeId="0" xr:uid="{86F81846-D266-42CA-9254-C47B60088340}">
      <text>
        <r>
          <rPr>
            <sz val="10"/>
            <color indexed="81"/>
            <rFont val="Lucida Console"/>
            <family val="3"/>
          </rPr>
          <t>_x000D_
Administrativo</t>
        </r>
      </text>
    </comment>
    <comment ref="X482" authorId="0" shapeId="0" xr:uid="{5B8FB854-435A-4CF0-98A4-353B12A6E977}">
      <text>
        <r>
          <rPr>
            <sz val="10"/>
            <color indexed="81"/>
            <rFont val="Lucida Console"/>
            <family val="3"/>
          </rPr>
          <t>_x000D_
MAQ.EQUIP.E MATERIAIS P/ HIGIEN.LIMP.POLIM.E LUBR.</t>
        </r>
      </text>
    </comment>
    <comment ref="Y482" authorId="0" shapeId="0" xr:uid="{6158D8B1-BFC4-4521-AEB4-DDEC9DD73E34}">
      <text>
        <r>
          <rPr>
            <sz val="10"/>
            <color indexed="81"/>
            <rFont val="Lucida Console"/>
            <family val="3"/>
          </rPr>
          <t>_x000D_
SABOES E SAPONACEOS</t>
        </r>
      </text>
    </comment>
    <comment ref="AC482" authorId="0" shapeId="0" xr:uid="{51A06B3F-002C-4914-B833-99E4B815FB6C}">
      <text>
        <r>
          <rPr>
            <sz val="10"/>
            <color indexed="81"/>
            <rFont val="Lucida Console"/>
            <family val="3"/>
          </rPr>
          <t>_x000D_
AF 12.191/23 | Vc 30.10.2023 | Saldo    800 | P.P. QUIMICA INDUSTRIAL LTDA ( 207252 )</t>
        </r>
      </text>
    </comment>
    <comment ref="AG482" authorId="0" shapeId="0" xr:uid="{393BA09A-445C-4CD1-BE7F-24A345D2F327}">
      <text>
        <r>
          <rPr>
            <sz val="10"/>
            <color indexed="81"/>
            <rFont val="Lucida Console"/>
            <family val="3"/>
          </rPr>
          <t>_x000D_
AF 12.191/23 | Vc 30.10.2023 | Saldo    800 | P.P. QUIMICA INDUSTRIAL LTDA ( 207252 )</t>
        </r>
      </text>
    </comment>
    <comment ref="AW482" authorId="0" shapeId="0" xr:uid="{5C0AD2EB-A478-4F75-8149-103FDD94E666}">
      <text>
        <r>
          <rPr>
            <sz val="10"/>
            <color indexed="81"/>
            <rFont val="Lucida Console"/>
            <family val="3"/>
          </rPr>
          <t>Tempo de Estoque (Meses)_x000D_
_x000D_
1.468,0</t>
        </r>
      </text>
    </comment>
    <comment ref="A483" authorId="0" shapeId="0" xr:uid="{9F16A126-94A6-48FC-A93B-89D10C6F3C82}">
      <text>
        <r>
          <rPr>
            <sz val="10"/>
            <color indexed="81"/>
            <rFont val="Lucida Console"/>
            <family val="3"/>
          </rPr>
          <t>_x000D_
92907</t>
        </r>
      </text>
    </comment>
    <comment ref="B483" authorId="0" shapeId="0" xr:uid="{F5FC3F51-C58D-4150-8A0D-946C82A94F19}">
      <text>
        <r>
          <rPr>
            <sz val="10"/>
            <color indexed="81"/>
            <rFont val="Lucida Console"/>
            <family val="3"/>
          </rPr>
          <t>DESCRIÇÃO DETALHADA_x000D_
PAPEL SULFITE A4, 210 X 297, 75G, NA COR ROSA - PACOTE COM 500 FOLHAS</t>
        </r>
      </text>
    </comment>
    <comment ref="G483" authorId="0" shapeId="0" xr:uid="{D178C793-550B-42BF-B74A-E8DB2CE39468}">
      <text>
        <r>
          <rPr>
            <sz val="10"/>
            <color indexed="81"/>
            <rFont val="Lucida Console"/>
            <family val="3"/>
          </rPr>
          <t>_x000D_
Últ estimativa : 3.000_x000D_
Enviada em     : 19.12.2019_x000D_
Ata - Venc     : 143/21 - 20.05.2022</t>
        </r>
      </text>
    </comment>
    <comment ref="O483" authorId="0" shapeId="0" xr:uid="{1996393D-7B01-4EC2-BF50-B865030E2CA9}">
      <text>
        <r>
          <rPr>
            <sz val="10"/>
            <color indexed="81"/>
            <rFont val="Lucida Console"/>
            <family val="3"/>
          </rPr>
          <t>_x000D_
Pertencia a ATA nº 143/21_x000D_
Estimativa de Renovação enviada em 19.12.2019 - Qtd 3.000_x000D_
PE  61/21 lote _x000D_
30.04.21 = Finalizado. Ata 143/20</t>
        </r>
      </text>
    </comment>
    <comment ref="W483" authorId="0" shapeId="0" xr:uid="{5A914E34-2D71-4D70-8D13-8A9C29137D66}">
      <text>
        <r>
          <rPr>
            <sz val="10"/>
            <color indexed="81"/>
            <rFont val="Lucida Console"/>
            <family val="3"/>
          </rPr>
          <t>_x000D_
Pedagógico</t>
        </r>
      </text>
    </comment>
    <comment ref="X483" authorId="0" shapeId="0" xr:uid="{91C028ED-2E22-4B0C-8190-E37E7BD931A5}">
      <text>
        <r>
          <rPr>
            <sz val="10"/>
            <color indexed="81"/>
            <rFont val="Lucida Console"/>
            <family val="3"/>
          </rPr>
          <t>_x000D_
MAQ. E EQUIP. P/ IND. GRAFICA COMP. ACESS. E PAPEI</t>
        </r>
      </text>
    </comment>
    <comment ref="Y483" authorId="0" shapeId="0" xr:uid="{67180205-0187-4A57-8248-3625B79CDDA9}">
      <text>
        <r>
          <rPr>
            <sz val="10"/>
            <color indexed="81"/>
            <rFont val="Lucida Console"/>
            <family val="3"/>
          </rPr>
          <t>_x000D_
PAPEIS PARA ESCRITORIO</t>
        </r>
      </text>
    </comment>
    <comment ref="AW483" authorId="0" shapeId="0" xr:uid="{D917F671-2290-47BB-8E47-D77AFC546940}">
      <text>
        <r>
          <rPr>
            <sz val="10"/>
            <color indexed="81"/>
            <rFont val="Lucida Console"/>
            <family val="3"/>
          </rPr>
          <t>Tempo de Estoque (Meses)_x000D_
_x000D_
2.381,0</t>
        </r>
      </text>
    </comment>
    <comment ref="A484" authorId="0" shapeId="0" xr:uid="{AE29E6BD-EC69-416A-A092-6A8BF092B904}">
      <text>
        <r>
          <rPr>
            <sz val="10"/>
            <color indexed="81"/>
            <rFont val="Lucida Console"/>
            <family val="3"/>
          </rPr>
          <t>_x000D_
92908</t>
        </r>
      </text>
    </comment>
    <comment ref="B484" authorId="0" shapeId="0" xr:uid="{663B1A08-C672-40AA-81D9-6B28DC7C4103}">
      <text>
        <r>
          <rPr>
            <sz val="10"/>
            <color indexed="81"/>
            <rFont val="Lucida Console"/>
            <family val="3"/>
          </rPr>
          <t>DESCRIÇÃO DETALHADA_x000D_
PAPEL SULFITE A4, 210 X 297, 75G, NA COR AZUL - PACOTE COM 500 FOLHAS</t>
        </r>
      </text>
    </comment>
    <comment ref="G484" authorId="0" shapeId="0" xr:uid="{59A39F3B-ABB9-4E55-89D4-166E127E4D93}">
      <text>
        <r>
          <rPr>
            <sz val="10"/>
            <color indexed="81"/>
            <rFont val="Lucida Console"/>
            <family val="3"/>
          </rPr>
          <t>_x000D_
Últ estimativa : 3.000_x000D_
Enviada em     : 19.12.2019_x000D_
Ata - Venc     : 143/21 - 20.05.2022</t>
        </r>
      </text>
    </comment>
    <comment ref="O484" authorId="0" shapeId="0" xr:uid="{F3F36344-BBAC-44AD-88D9-8DCA2EC712F9}">
      <text>
        <r>
          <rPr>
            <sz val="10"/>
            <color indexed="81"/>
            <rFont val="Lucida Console"/>
            <family val="3"/>
          </rPr>
          <t>_x000D_
Pertencia a ATA nº 143/21_x000D_
Estimativa de Renovação enviada em 19.12.2019 - Qtd 3.000_x000D_
PE  61/21 lote _x000D_
30.04.21 = Finalizado. Ata 143/20</t>
        </r>
      </text>
    </comment>
    <comment ref="W484" authorId="0" shapeId="0" xr:uid="{EF442FB0-BE71-49B1-85FF-56E12D830D5C}">
      <text>
        <r>
          <rPr>
            <sz val="10"/>
            <color indexed="81"/>
            <rFont val="Lucida Console"/>
            <family val="3"/>
          </rPr>
          <t>_x000D_
Pedagógico</t>
        </r>
      </text>
    </comment>
    <comment ref="X484" authorId="0" shapeId="0" xr:uid="{A781AA44-71AD-4A47-8324-24F1AAEA775E}">
      <text>
        <r>
          <rPr>
            <sz val="10"/>
            <color indexed="81"/>
            <rFont val="Lucida Console"/>
            <family val="3"/>
          </rPr>
          <t>_x000D_
MAQ. E EQUIP. P/ IND. GRAFICA COMP. ACESS. E PAPEI</t>
        </r>
      </text>
    </comment>
    <comment ref="Y484" authorId="0" shapeId="0" xr:uid="{1319007A-2ACF-41CE-94B4-97C572DEFA92}">
      <text>
        <r>
          <rPr>
            <sz val="10"/>
            <color indexed="81"/>
            <rFont val="Lucida Console"/>
            <family val="3"/>
          </rPr>
          <t>_x000D_
PAPEIS PARA ESCRITORIO</t>
        </r>
      </text>
    </comment>
    <comment ref="AW484" authorId="0" shapeId="0" xr:uid="{6C6C4F0A-D478-4316-8A2F-AD3BE42D1905}">
      <text>
        <r>
          <rPr>
            <sz val="10"/>
            <color indexed="81"/>
            <rFont val="Lucida Console"/>
            <family val="3"/>
          </rPr>
          <t>Tempo de Estoque (Meses)_x000D_
_x000D_
1.822,0</t>
        </r>
      </text>
    </comment>
    <comment ref="A485" authorId="0" shapeId="0" xr:uid="{1C8F8F1B-E503-4A8D-BCF7-59F164F53016}">
      <text>
        <r>
          <rPr>
            <sz val="10"/>
            <color indexed="81"/>
            <rFont val="Lucida Console"/>
            <family val="3"/>
          </rPr>
          <t>_x000D_
93139</t>
        </r>
      </text>
    </comment>
    <comment ref="B485" authorId="0" shapeId="0" xr:uid="{611DA17A-E931-4D98-8BB5-67312E56A544}">
      <text>
        <r>
          <rPr>
            <sz val="10"/>
            <color indexed="81"/>
            <rFont val="Lucida Console"/>
            <family val="3"/>
          </rPr>
          <t xml:space="preserve">DESCRIÇÃO DETALHADA_x000D_
FITA PLASTICA P/ ISOLAMENTO DE TRAFEGO PRETA/AMARELA - ROLO COM 100 M </t>
        </r>
      </text>
    </comment>
    <comment ref="G485" authorId="0" shapeId="0" xr:uid="{3275F360-F835-4294-849C-CA922972E534}">
      <text>
        <r>
          <rPr>
            <sz val="10"/>
            <color indexed="81"/>
            <rFont val="Lucida Console"/>
            <family val="3"/>
          </rPr>
          <t>_x000D_
Últ estimativa : 100_x000D_
Enviada em     : 20.01.2020_x000D_
Ata - Venc     : 31/21 - 03.02.2022</t>
        </r>
      </text>
    </comment>
    <comment ref="O485" authorId="0" shapeId="0" xr:uid="{F07CE561-ACEC-4AF1-A47A-BF2C201C3228}">
      <text>
        <r>
          <rPr>
            <sz val="10"/>
            <color indexed="81"/>
            <rFont val="Lucida Console"/>
            <family val="3"/>
          </rPr>
          <t>_x000D_
Pertencia a ATA nº 31/21_x000D_
Estimativa de Renovação enviada em 20.01.2020 - Qtd 100_x000D_
PE 222/20 lote _x000D_
15.12.20 = Finalizado</t>
        </r>
      </text>
    </comment>
    <comment ref="W485" authorId="0" shapeId="0" xr:uid="{B8A16AEB-6F06-45DB-8E11-E0820530E61A}">
      <text>
        <r>
          <rPr>
            <sz val="10"/>
            <color indexed="81"/>
            <rFont val="Lucida Console"/>
            <family val="3"/>
          </rPr>
          <t>_x000D_
SegMedTra</t>
        </r>
      </text>
    </comment>
    <comment ref="X485" authorId="0" shapeId="0" xr:uid="{D40A08B3-9853-4EAE-8735-D7655EBE92CC}">
      <text>
        <r>
          <rPr>
            <sz val="10"/>
            <color indexed="81"/>
            <rFont val="Lucida Console"/>
            <family val="3"/>
          </rPr>
          <t>_x000D_
EQUIP PROT IND, INST MAT P/ SINAL, CONTR, COMB ...</t>
        </r>
      </text>
    </comment>
    <comment ref="Y485" authorId="0" shapeId="0" xr:uid="{7252D9FE-D1F2-4CD3-8CD3-057984F17E87}">
      <text>
        <r>
          <rPr>
            <sz val="10"/>
            <color indexed="81"/>
            <rFont val="Lucida Console"/>
            <family val="3"/>
          </rPr>
          <t>_x000D_
EQUIPAMENTOS E ACESSORIOS DE SEGURANCA EXTERNA</t>
        </r>
      </text>
    </comment>
    <comment ref="AW485" authorId="0" shapeId="0" xr:uid="{060752F0-5A0A-4E9B-B511-CC7B1AB7334C}">
      <text>
        <r>
          <rPr>
            <sz val="10"/>
            <color indexed="81"/>
            <rFont val="Lucida Console"/>
            <family val="3"/>
          </rPr>
          <t>Tempo de Estoque (Meses)_x000D_
_x000D_
150,0</t>
        </r>
      </text>
    </comment>
    <comment ref="A486" authorId="0" shapeId="0" xr:uid="{2CA48869-A042-46A4-A0A0-367D6E057832}">
      <text>
        <r>
          <rPr>
            <sz val="10"/>
            <color indexed="81"/>
            <rFont val="Lucida Console"/>
            <family val="3"/>
          </rPr>
          <t>_x000D_
93325</t>
        </r>
      </text>
    </comment>
    <comment ref="B486" authorId="0" shapeId="0" xr:uid="{33F93B5F-D494-4C4A-97AF-2D09C6E787AA}">
      <text>
        <r>
          <rPr>
            <sz val="10"/>
            <color indexed="81"/>
            <rFont val="Lucida Console"/>
            <family val="3"/>
          </rPr>
          <t>DESCRIÇÃO DETALHADA_x000D_
PAPEL DE SEDA - 48 X 60 CM - AMARELO</t>
        </r>
      </text>
    </comment>
    <comment ref="G486" authorId="0" shapeId="0" xr:uid="{B0AAF227-DEEC-47CC-8AE8-92436F7EE054}">
      <text>
        <r>
          <rPr>
            <sz val="10"/>
            <color indexed="81"/>
            <rFont val="Lucida Console"/>
            <family val="3"/>
          </rPr>
          <t>_x000D_
Últ estimativa : 10.000_x000D_
Enviada em     : 19.12.2019_x000D_
Ata - Venc     : 143/21 - 20.05.2022</t>
        </r>
      </text>
    </comment>
    <comment ref="O486" authorId="0" shapeId="0" xr:uid="{60E4161B-4EDD-4BEF-A775-8E3EDE3F7672}">
      <text>
        <r>
          <rPr>
            <sz val="10"/>
            <color indexed="81"/>
            <rFont val="Lucida Console"/>
            <family val="3"/>
          </rPr>
          <t>_x000D_
Pertencia a ATA nº 143/21_x000D_
Estimativa de Renovação enviada em 19.12.2019 - Qtd 10.000_x000D_
PE  61/21 lote _x000D_
30.04.21 = Finalizado. Ata 143/20</t>
        </r>
      </text>
    </comment>
    <comment ref="W486" authorId="0" shapeId="0" xr:uid="{FB621E0E-6975-45D5-8B42-BB984AADE97D}">
      <text>
        <r>
          <rPr>
            <sz val="10"/>
            <color indexed="81"/>
            <rFont val="Lucida Console"/>
            <family val="3"/>
          </rPr>
          <t>_x000D_
Pedagógico</t>
        </r>
      </text>
    </comment>
    <comment ref="X486" authorId="0" shapeId="0" xr:uid="{CBFCE580-4E45-498D-B359-67EF2CC86762}">
      <text>
        <r>
          <rPr>
            <sz val="10"/>
            <color indexed="81"/>
            <rFont val="Lucida Console"/>
            <family val="3"/>
          </rPr>
          <t>_x000D_
MAQ. E EQUIP. P/ IND. GRAFICA COMP. ACESS. E PAPEI</t>
        </r>
      </text>
    </comment>
    <comment ref="Y486" authorId="0" shapeId="0" xr:uid="{FC1B2221-7E85-4613-A2EF-2A53909572B0}">
      <text>
        <r>
          <rPr>
            <sz val="10"/>
            <color indexed="81"/>
            <rFont val="Lucida Console"/>
            <family val="3"/>
          </rPr>
          <t>_x000D_
PAPEIS P/ EMBALAGEM E DECORATIVOS</t>
        </r>
      </text>
    </comment>
    <comment ref="AW486" authorId="0" shapeId="0" xr:uid="{B0F43496-6C8F-41D9-AB18-E4CC230B8066}">
      <text>
        <r>
          <rPr>
            <sz val="10"/>
            <color indexed="81"/>
            <rFont val="Lucida Console"/>
            <family val="3"/>
          </rPr>
          <t>Tempo de Estoque (Meses)_x000D_
_x000D_
1.700,0</t>
        </r>
      </text>
    </comment>
    <comment ref="A487" authorId="0" shapeId="0" xr:uid="{CE05DE0C-1818-41D3-BBFE-46ABE57B6A41}">
      <text>
        <r>
          <rPr>
            <sz val="10"/>
            <color indexed="81"/>
            <rFont val="Lucida Console"/>
            <family val="3"/>
          </rPr>
          <t>_x000D_
93327</t>
        </r>
      </text>
    </comment>
    <comment ref="B487" authorId="0" shapeId="0" xr:uid="{A99336D7-6ACB-45DE-A454-9D56D54ED56B}">
      <text>
        <r>
          <rPr>
            <sz val="10"/>
            <color indexed="81"/>
            <rFont val="Lucida Console"/>
            <family val="3"/>
          </rPr>
          <t>DESCRIÇÃO DETALHADA_x000D_
PAPEL DE SEDA - 48 X 60 CM - AZUL ESCURO</t>
        </r>
      </text>
    </comment>
    <comment ref="G487" authorId="0" shapeId="0" xr:uid="{CB1BF805-BCA1-486C-9D70-2C4B82C768CC}">
      <text>
        <r>
          <rPr>
            <sz val="10"/>
            <color indexed="81"/>
            <rFont val="Lucida Console"/>
            <family val="3"/>
          </rPr>
          <t>_x000D_
Últ estimativa : 10.000_x000D_
Enviada em     : 19.12.2019_x000D_
Ata - Venc     : 143/21 - 20.05.2022</t>
        </r>
      </text>
    </comment>
    <comment ref="O487" authorId="0" shapeId="0" xr:uid="{084EF818-2EFF-4305-9BB9-5C2DB74AD9A2}">
      <text>
        <r>
          <rPr>
            <sz val="10"/>
            <color indexed="81"/>
            <rFont val="Lucida Console"/>
            <family val="3"/>
          </rPr>
          <t>_x000D_
Pertencia a ATA nº 143/21_x000D_
Estimativa de Renovação enviada em 19.12.2019 - Qtd 10.000_x000D_
PE  61/21 lote _x000D_
30.04.21 = Finalizado. Ata 143/20</t>
        </r>
      </text>
    </comment>
    <comment ref="W487" authorId="0" shapeId="0" xr:uid="{2EC2A8F5-100B-42F9-B792-E4256D6E25E0}">
      <text>
        <r>
          <rPr>
            <sz val="10"/>
            <color indexed="81"/>
            <rFont val="Lucida Console"/>
            <family val="3"/>
          </rPr>
          <t>_x000D_
Pedagógico</t>
        </r>
      </text>
    </comment>
    <comment ref="X487" authorId="0" shapeId="0" xr:uid="{218A8001-8461-4CE2-A8F3-B77BE88CCC55}">
      <text>
        <r>
          <rPr>
            <sz val="10"/>
            <color indexed="81"/>
            <rFont val="Lucida Console"/>
            <family val="3"/>
          </rPr>
          <t>_x000D_
MAQ. E EQUIP. P/ IND. GRAFICA COMP. ACESS. E PAPEI</t>
        </r>
      </text>
    </comment>
    <comment ref="Y487" authorId="0" shapeId="0" xr:uid="{A47078F4-68D3-4E3B-8785-32F0007ACA57}">
      <text>
        <r>
          <rPr>
            <sz val="10"/>
            <color indexed="81"/>
            <rFont val="Lucida Console"/>
            <family val="3"/>
          </rPr>
          <t>_x000D_
PAPEIS P/ EMBALAGEM E DECORATIVOS</t>
        </r>
      </text>
    </comment>
    <comment ref="AW487" authorId="0" shapeId="0" xr:uid="{A5A01B39-8456-46BD-B41A-5DD1C36CBADA}">
      <text>
        <r>
          <rPr>
            <sz val="10"/>
            <color indexed="81"/>
            <rFont val="Lucida Console"/>
            <family val="3"/>
          </rPr>
          <t>Tempo de Estoque (Meses)_x000D_
_x000D_
1.700,0</t>
        </r>
      </text>
    </comment>
    <comment ref="A488" authorId="0" shapeId="0" xr:uid="{0934EEEB-BC0D-4383-985E-9B127B1B2821}">
      <text>
        <r>
          <rPr>
            <sz val="10"/>
            <color indexed="81"/>
            <rFont val="Lucida Console"/>
            <family val="3"/>
          </rPr>
          <t>_x000D_
93329</t>
        </r>
      </text>
    </comment>
    <comment ref="B488" authorId="0" shapeId="0" xr:uid="{82234470-39D4-419E-B02C-7B2CCF2E0A2F}">
      <text>
        <r>
          <rPr>
            <sz val="10"/>
            <color indexed="81"/>
            <rFont val="Lucida Console"/>
            <family val="3"/>
          </rPr>
          <t>DESCRIÇÃO DETALHADA_x000D_
PAPEL DE SEDA - 48 X 60 CM - LARANJA</t>
        </r>
      </text>
    </comment>
    <comment ref="G488" authorId="0" shapeId="0" xr:uid="{004670D7-B641-4E32-B906-53E96F548299}">
      <text>
        <r>
          <rPr>
            <sz val="10"/>
            <color indexed="81"/>
            <rFont val="Lucida Console"/>
            <family val="3"/>
          </rPr>
          <t>_x000D_
Últ estimativa : 10.000_x000D_
Enviada em     : 19.12.2019_x000D_
Ata - Venc     : 143/21 - 20.05.2022</t>
        </r>
      </text>
    </comment>
    <comment ref="O488" authorId="0" shapeId="0" xr:uid="{F663C738-F36F-42A2-980E-EE04EDF15107}">
      <text>
        <r>
          <rPr>
            <sz val="10"/>
            <color indexed="81"/>
            <rFont val="Lucida Console"/>
            <family val="3"/>
          </rPr>
          <t>_x000D_
Pertencia a ATA nº 143/21_x000D_
Estimativa de Renovação enviada em 19.12.2019 - Qtd 10.000_x000D_
PE  61/21 lote _x000D_
30.04.21 = Finalizado. Ata 143/20</t>
        </r>
      </text>
    </comment>
    <comment ref="W488" authorId="0" shapeId="0" xr:uid="{90F7CF93-1208-4D97-B711-120206659449}">
      <text>
        <r>
          <rPr>
            <sz val="10"/>
            <color indexed="81"/>
            <rFont val="Lucida Console"/>
            <family val="3"/>
          </rPr>
          <t>_x000D_
Pedagógico</t>
        </r>
      </text>
    </comment>
    <comment ref="X488" authorId="0" shapeId="0" xr:uid="{3D84E3F1-E694-4134-A7D7-9ED853D7217F}">
      <text>
        <r>
          <rPr>
            <sz val="10"/>
            <color indexed="81"/>
            <rFont val="Lucida Console"/>
            <family val="3"/>
          </rPr>
          <t>_x000D_
MAQ. E EQUIP. P/ IND. GRAFICA COMP. ACESS. E PAPEI</t>
        </r>
      </text>
    </comment>
    <comment ref="Y488" authorId="0" shapeId="0" xr:uid="{B426DC2A-BD68-4A7C-B0EA-C52C7A507627}">
      <text>
        <r>
          <rPr>
            <sz val="10"/>
            <color indexed="81"/>
            <rFont val="Lucida Console"/>
            <family val="3"/>
          </rPr>
          <t>_x000D_
PAPEIS P/ EMBALAGEM E DECORATIVOS</t>
        </r>
      </text>
    </comment>
    <comment ref="AW488" authorId="0" shapeId="0" xr:uid="{2EDBA5ED-C128-42E8-A766-BC3A67087AB6}">
      <text>
        <r>
          <rPr>
            <sz val="10"/>
            <color indexed="81"/>
            <rFont val="Lucida Console"/>
            <family val="3"/>
          </rPr>
          <t>Tempo de Estoque (Meses)_x000D_
_x000D_
2.000,0</t>
        </r>
      </text>
    </comment>
    <comment ref="A489" authorId="0" shapeId="0" xr:uid="{AEF21CE3-C3C8-4A56-BDA5-A7CC263EC88E}">
      <text>
        <r>
          <rPr>
            <sz val="10"/>
            <color indexed="81"/>
            <rFont val="Lucida Console"/>
            <family val="3"/>
          </rPr>
          <t>_x000D_
93332</t>
        </r>
      </text>
    </comment>
    <comment ref="B489" authorId="0" shapeId="0" xr:uid="{0275D2F2-E776-4184-ACE2-A196959E418C}">
      <text>
        <r>
          <rPr>
            <sz val="10"/>
            <color indexed="81"/>
            <rFont val="Lucida Console"/>
            <family val="3"/>
          </rPr>
          <t>DESCRIÇÃO DETALHADA_x000D_
PAPEL DE SEDA - 48 X 60 CM - ROSA - AS MEDIDAS PODERAO VARIAR +/- 5 CM</t>
        </r>
      </text>
    </comment>
    <comment ref="G489" authorId="0" shapeId="0" xr:uid="{D7BD9662-B06E-4007-9157-F810AF30102A}">
      <text>
        <r>
          <rPr>
            <sz val="10"/>
            <color indexed="81"/>
            <rFont val="Lucida Console"/>
            <family val="3"/>
          </rPr>
          <t>_x000D_
Últ estimativa : 10.000_x000D_
Enviada em     : 19.12.2019_x000D_
Ata - Venc     : 143/21 - 20.05.2022</t>
        </r>
      </text>
    </comment>
    <comment ref="O489" authorId="0" shapeId="0" xr:uid="{183CBCA1-DB46-46B2-A740-EFC829C2A9E2}">
      <text>
        <r>
          <rPr>
            <sz val="10"/>
            <color indexed="81"/>
            <rFont val="Lucida Console"/>
            <family val="3"/>
          </rPr>
          <t>_x000D_
Pertencia a ATA nº 143/21_x000D_
Estimativa de Renovação enviada em 19.12.2019 - Qtd 10.000_x000D_
PE  61/21 lote _x000D_
30.04.21 = Finalizado. Ata 143/20</t>
        </r>
      </text>
    </comment>
    <comment ref="W489" authorId="0" shapeId="0" xr:uid="{D289E818-959F-48CB-B972-671CF4DE3A0F}">
      <text>
        <r>
          <rPr>
            <sz val="10"/>
            <color indexed="81"/>
            <rFont val="Lucida Console"/>
            <family val="3"/>
          </rPr>
          <t>_x000D_
Pedagógico</t>
        </r>
      </text>
    </comment>
    <comment ref="X489" authorId="0" shapeId="0" xr:uid="{D9D63971-556A-4920-96D7-E44B2679661A}">
      <text>
        <r>
          <rPr>
            <sz val="10"/>
            <color indexed="81"/>
            <rFont val="Lucida Console"/>
            <family val="3"/>
          </rPr>
          <t>_x000D_
MAQ. E EQUIP. P/ IND. GRAFICA COMP. ACESS. E PAPEI</t>
        </r>
      </text>
    </comment>
    <comment ref="Y489" authorId="0" shapeId="0" xr:uid="{11B9DB95-3DE6-43EB-9E85-2D0CCD20E67D}">
      <text>
        <r>
          <rPr>
            <sz val="10"/>
            <color indexed="81"/>
            <rFont val="Lucida Console"/>
            <family val="3"/>
          </rPr>
          <t>_x000D_
PAPEIS P/ EMBALAGEM E DECORATIVOS</t>
        </r>
      </text>
    </comment>
    <comment ref="AW489" authorId="0" shapeId="0" xr:uid="{344D82E9-7D9E-42F7-8E1C-43FB3AF9DCDC}">
      <text>
        <r>
          <rPr>
            <sz val="10"/>
            <color indexed="81"/>
            <rFont val="Lucida Console"/>
            <family val="3"/>
          </rPr>
          <t>Tempo de Estoque (Meses)_x000D_
_x000D_
2.000,0</t>
        </r>
      </text>
    </comment>
    <comment ref="A490" authorId="0" shapeId="0" xr:uid="{F3B33CF3-96D1-4FD7-9828-E60245E80641}">
      <text>
        <r>
          <rPr>
            <sz val="10"/>
            <color indexed="81"/>
            <rFont val="Lucida Console"/>
            <family val="3"/>
          </rPr>
          <t>_x000D_
93334</t>
        </r>
      </text>
    </comment>
    <comment ref="B490" authorId="0" shapeId="0" xr:uid="{4251354C-DCF4-4C98-A86F-0D7EBCDB969C}">
      <text>
        <r>
          <rPr>
            <sz val="10"/>
            <color indexed="81"/>
            <rFont val="Lucida Console"/>
            <family val="3"/>
          </rPr>
          <t>DESCRIÇÃO DETALHADA_x000D_
PAPEL DE SEDA - 48 X 60 CM - VERDE ESCURO</t>
        </r>
      </text>
    </comment>
    <comment ref="G490" authorId="0" shapeId="0" xr:uid="{CF37E61F-42F7-4DEE-87BC-781D979DC739}">
      <text>
        <r>
          <rPr>
            <sz val="10"/>
            <color indexed="81"/>
            <rFont val="Lucida Console"/>
            <family val="3"/>
          </rPr>
          <t>_x000D_
Últ estimativa : 10.000_x000D_
Enviada em     : 19.12.2019_x000D_
Ata - Venc     : 143/21 - 20.05.2022</t>
        </r>
      </text>
    </comment>
    <comment ref="O490" authorId="0" shapeId="0" xr:uid="{8CE21B8F-C6BD-4AB9-A4C9-49C6766A8EDA}">
      <text>
        <r>
          <rPr>
            <sz val="10"/>
            <color indexed="81"/>
            <rFont val="Lucida Console"/>
            <family val="3"/>
          </rPr>
          <t>_x000D_
Pertencia a ATA nº 143/21_x000D_
Estimativa de Renovação enviada em 19.12.2019 - Qtd 10.000_x000D_
PE  61/21 lote _x000D_
30.04.21 = Finalizado. Ata 143/20</t>
        </r>
      </text>
    </comment>
    <comment ref="W490" authorId="0" shapeId="0" xr:uid="{09E8B21B-B97B-422B-998D-C7C12AA971DC}">
      <text>
        <r>
          <rPr>
            <sz val="10"/>
            <color indexed="81"/>
            <rFont val="Lucida Console"/>
            <family val="3"/>
          </rPr>
          <t>_x000D_
Pedagógico</t>
        </r>
      </text>
    </comment>
    <comment ref="X490" authorId="0" shapeId="0" xr:uid="{8BEB02DD-8B2D-4F81-BA84-069EDC8C0125}">
      <text>
        <r>
          <rPr>
            <sz val="10"/>
            <color indexed="81"/>
            <rFont val="Lucida Console"/>
            <family val="3"/>
          </rPr>
          <t>_x000D_
MAQ. E EQUIP. P/ IND. GRAFICA COMP. ACESS. E PAPEI</t>
        </r>
      </text>
    </comment>
    <comment ref="Y490" authorId="0" shapeId="0" xr:uid="{1F78D36E-1114-426F-8963-D1169874DDE9}">
      <text>
        <r>
          <rPr>
            <sz val="10"/>
            <color indexed="81"/>
            <rFont val="Lucida Console"/>
            <family val="3"/>
          </rPr>
          <t>_x000D_
PAPEIS P/ EMBALAGEM E DECORATIVOS</t>
        </r>
      </text>
    </comment>
    <comment ref="AW490" authorId="0" shapeId="0" xr:uid="{93240615-448C-4DAE-930E-0E005218F0DF}">
      <text>
        <r>
          <rPr>
            <sz val="10"/>
            <color indexed="81"/>
            <rFont val="Lucida Console"/>
            <family val="3"/>
          </rPr>
          <t>Tempo de Estoque (Meses)_x000D_
_x000D_
2.000,0</t>
        </r>
      </text>
    </comment>
    <comment ref="A491" authorId="0" shapeId="0" xr:uid="{C8890807-E907-4D4C-801B-7814D96881F3}">
      <text>
        <r>
          <rPr>
            <sz val="10"/>
            <color indexed="81"/>
            <rFont val="Lucida Console"/>
            <family val="3"/>
          </rPr>
          <t>_x000D_
93335</t>
        </r>
      </text>
    </comment>
    <comment ref="B491" authorId="0" shapeId="0" xr:uid="{4237BB15-C2DF-4E3D-8E9A-009D156C2AD3}">
      <text>
        <r>
          <rPr>
            <sz val="10"/>
            <color indexed="81"/>
            <rFont val="Lucida Console"/>
            <family val="3"/>
          </rPr>
          <t>DESCRIÇÃO DETALHADA_x000D_
PAPEL DE SEDA - 48 X 60 CM - VERMELHO</t>
        </r>
      </text>
    </comment>
    <comment ref="G491" authorId="0" shapeId="0" xr:uid="{534FD28C-ABEA-433B-ACD4-E898C0227F21}">
      <text>
        <r>
          <rPr>
            <sz val="10"/>
            <color indexed="81"/>
            <rFont val="Lucida Console"/>
            <family val="3"/>
          </rPr>
          <t>_x000D_
Últ estimativa : 10.000_x000D_
Enviada em     : 19.12.2019_x000D_
Ata - Venc     : 143/21 - 20.05.2022</t>
        </r>
      </text>
    </comment>
    <comment ref="O491" authorId="0" shapeId="0" xr:uid="{54975D79-F8CB-4BFC-A050-A3690178328E}">
      <text>
        <r>
          <rPr>
            <sz val="10"/>
            <color indexed="81"/>
            <rFont val="Lucida Console"/>
            <family val="3"/>
          </rPr>
          <t>_x000D_
Pertencia a ATA nº 143/21_x000D_
Estimativa de Renovação enviada em 19.12.2019 - Qtd 10.000_x000D_
PE  61/21 lote _x000D_
30.04.21 = Finalizado. Ata 143/20</t>
        </r>
      </text>
    </comment>
    <comment ref="W491" authorId="0" shapeId="0" xr:uid="{6F935AE4-9F48-453E-8A15-5A27B5E75CB9}">
      <text>
        <r>
          <rPr>
            <sz val="10"/>
            <color indexed="81"/>
            <rFont val="Lucida Console"/>
            <family val="3"/>
          </rPr>
          <t>_x000D_
Pedagógico</t>
        </r>
      </text>
    </comment>
    <comment ref="X491" authorId="0" shapeId="0" xr:uid="{CB67F1A6-CDD6-495C-8D28-0298B1F45266}">
      <text>
        <r>
          <rPr>
            <sz val="10"/>
            <color indexed="81"/>
            <rFont val="Lucida Console"/>
            <family val="3"/>
          </rPr>
          <t>_x000D_
MAQ. E EQUIP. P/ IND. GRAFICA COMP. ACESS. E PAPEI</t>
        </r>
      </text>
    </comment>
    <comment ref="Y491" authorId="0" shapeId="0" xr:uid="{9EC1C373-3DC4-489F-B4E5-EDCB87643C50}">
      <text>
        <r>
          <rPr>
            <sz val="10"/>
            <color indexed="81"/>
            <rFont val="Lucida Console"/>
            <family val="3"/>
          </rPr>
          <t>_x000D_
PAPEIS P/ EMBALAGEM E DECORATIVOS</t>
        </r>
      </text>
    </comment>
    <comment ref="AW491" authorId="0" shapeId="0" xr:uid="{43E04F2B-57B0-43F9-8C91-09C53F81851C}">
      <text>
        <r>
          <rPr>
            <sz val="10"/>
            <color indexed="81"/>
            <rFont val="Lucida Console"/>
            <family val="3"/>
          </rPr>
          <t>Tempo de Estoque (Meses)_x000D_
_x000D_
1.000,0</t>
        </r>
      </text>
    </comment>
    <comment ref="A492" authorId="0" shapeId="0" xr:uid="{29890594-96DD-4340-B322-6872045809D0}">
      <text>
        <r>
          <rPr>
            <sz val="10"/>
            <color indexed="81"/>
            <rFont val="Lucida Console"/>
            <family val="3"/>
          </rPr>
          <t>_x000D_
93453</t>
        </r>
      </text>
    </comment>
    <comment ref="B492" authorId="0" shapeId="0" xr:uid="{A61D50E8-1FB2-474E-BC51-7C18DB7E1439}">
      <text>
        <r>
          <rPr>
            <sz val="10"/>
            <color indexed="81"/>
            <rFont val="Lucida Console"/>
            <family val="3"/>
          </rPr>
          <t>DESCRIÇÃO DETALHADA_x000D_
PAPEL ESPELHO BRILHANTE (DOBRADURA), MEDINDO 48 X 66 CM - COR: AMARELA</t>
        </r>
      </text>
    </comment>
    <comment ref="G492" authorId="0" shapeId="0" xr:uid="{B81018C7-53FF-4CD0-98F2-63AC8FC8C80B}">
      <text>
        <r>
          <rPr>
            <sz val="10"/>
            <color indexed="81"/>
            <rFont val="Lucida Console"/>
            <family val="3"/>
          </rPr>
          <t>_x000D_
Últ estimativa : 14.000_x000D_
Enviada em     : 19.12.2019_x000D_
Ata - Venc     : 143/21 - 20.05.2022</t>
        </r>
      </text>
    </comment>
    <comment ref="O492" authorId="0" shapeId="0" xr:uid="{481BD60D-9D55-4F3A-BD07-301F9E806C55}">
      <text>
        <r>
          <rPr>
            <sz val="10"/>
            <color indexed="81"/>
            <rFont val="Lucida Console"/>
            <family val="3"/>
          </rPr>
          <t>_x000D_
Pertencia a ATA nº 143/21_x000D_
Estimativa de Renovação enviada em 19.12.2019 - Qtd 14.000_x000D_
PE  61/21 lote _x000D_
30.04.21 = Finalizado. Ata 143/20</t>
        </r>
      </text>
    </comment>
    <comment ref="W492" authorId="0" shapeId="0" xr:uid="{238ACD9C-1336-4521-B2AB-E54593848AD7}">
      <text>
        <r>
          <rPr>
            <sz val="10"/>
            <color indexed="81"/>
            <rFont val="Lucida Console"/>
            <family val="3"/>
          </rPr>
          <t>_x000D_
Pedagógico</t>
        </r>
      </text>
    </comment>
    <comment ref="X492" authorId="0" shapeId="0" xr:uid="{46484334-D174-4145-84C8-05E6550B0473}">
      <text>
        <r>
          <rPr>
            <sz val="10"/>
            <color indexed="81"/>
            <rFont val="Lucida Console"/>
            <family val="3"/>
          </rPr>
          <t>_x000D_
MAQ. E EQUIP. P/ IND. GRAFICA COMP. ACESS. E PAPEI</t>
        </r>
      </text>
    </comment>
    <comment ref="Y492" authorId="0" shapeId="0" xr:uid="{C03F1073-551A-45F9-94A6-3126DD6CCB43}">
      <text>
        <r>
          <rPr>
            <sz val="10"/>
            <color indexed="81"/>
            <rFont val="Lucida Console"/>
            <family val="3"/>
          </rPr>
          <t>_x000D_
PAPEIS P/ EMBALAGEM E DECORATIVOS</t>
        </r>
      </text>
    </comment>
    <comment ref="AW492" authorId="0" shapeId="0" xr:uid="{C2AEF00F-CB72-41D9-95FA-1482DBDAAF5F}">
      <text>
        <r>
          <rPr>
            <sz val="10"/>
            <color indexed="81"/>
            <rFont val="Lucida Console"/>
            <family val="3"/>
          </rPr>
          <t>Tempo de Estoque (Meses)_x000D_
_x000D_
3.300,0</t>
        </r>
      </text>
    </comment>
    <comment ref="A493" authorId="0" shapeId="0" xr:uid="{8C3C7CA2-2389-4629-8ED9-6916BDB3AE93}">
      <text>
        <r>
          <rPr>
            <sz val="10"/>
            <color indexed="81"/>
            <rFont val="Lucida Console"/>
            <family val="3"/>
          </rPr>
          <t>_x000D_
93454</t>
        </r>
      </text>
    </comment>
    <comment ref="B493" authorId="0" shapeId="0" xr:uid="{3797DFC4-4D88-4A75-9206-B78197FF6644}">
      <text>
        <r>
          <rPr>
            <sz val="10"/>
            <color indexed="81"/>
            <rFont val="Lucida Console"/>
            <family val="3"/>
          </rPr>
          <t>DESCRIÇÃO DETALHADA_x000D_
PAPEL ESPELHO BRILHANTE (DOBRADURA), MEDINDO 48 X 66 CM - COR: AZUL ESCURO</t>
        </r>
      </text>
    </comment>
    <comment ref="G493" authorId="0" shapeId="0" xr:uid="{A23A7C7C-8839-43BD-8996-F3B6A19C9549}">
      <text>
        <r>
          <rPr>
            <sz val="10"/>
            <color indexed="81"/>
            <rFont val="Lucida Console"/>
            <family val="3"/>
          </rPr>
          <t>_x000D_
Últ estimativa : 14.000_x000D_
Enviada em     : 19.12.2019_x000D_
Ata - Venc     : 143/21 - 20.05.2022</t>
        </r>
      </text>
    </comment>
    <comment ref="O493" authorId="0" shapeId="0" xr:uid="{71C3A202-D7F3-4229-B154-F5BFCC730DD4}">
      <text>
        <r>
          <rPr>
            <sz val="10"/>
            <color indexed="81"/>
            <rFont val="Lucida Console"/>
            <family val="3"/>
          </rPr>
          <t>_x000D_
Pertencia a ATA nº 143/21_x000D_
Estimativa de Renovação enviada em 19.12.2019 - Qtd 14.000_x000D_
PE  61/21 lote _x000D_
30.04.21 = Finalizado. Ata 143/20</t>
        </r>
      </text>
    </comment>
    <comment ref="W493" authorId="0" shapeId="0" xr:uid="{CBDE0DB6-B360-4BE1-8C66-D0D29852A4EE}">
      <text>
        <r>
          <rPr>
            <sz val="10"/>
            <color indexed="81"/>
            <rFont val="Lucida Console"/>
            <family val="3"/>
          </rPr>
          <t>_x000D_
Pedagógico</t>
        </r>
      </text>
    </comment>
    <comment ref="X493" authorId="0" shapeId="0" xr:uid="{B5B7BC7E-5503-4FFB-AA4C-ED9063281109}">
      <text>
        <r>
          <rPr>
            <sz val="10"/>
            <color indexed="81"/>
            <rFont val="Lucida Console"/>
            <family val="3"/>
          </rPr>
          <t>_x000D_
MAQ. E EQUIP. P/ IND. GRAFICA COMP. ACESS. E PAPEI</t>
        </r>
      </text>
    </comment>
    <comment ref="Y493" authorId="0" shapeId="0" xr:uid="{BEF17169-643E-427B-88F2-75E8819EE503}">
      <text>
        <r>
          <rPr>
            <sz val="10"/>
            <color indexed="81"/>
            <rFont val="Lucida Console"/>
            <family val="3"/>
          </rPr>
          <t>_x000D_
PAPEIS P/ EMBALAGEM E DECORATIVOS</t>
        </r>
      </text>
    </comment>
    <comment ref="AW493" authorId="0" shapeId="0" xr:uid="{0199112D-3965-4EAD-B00C-59F567E36F46}">
      <text>
        <r>
          <rPr>
            <sz val="10"/>
            <color indexed="81"/>
            <rFont val="Lucida Console"/>
            <family val="3"/>
          </rPr>
          <t>Tempo de Estoque (Meses)_x000D_
_x000D_
3.500,0</t>
        </r>
      </text>
    </comment>
    <comment ref="A494" authorId="0" shapeId="0" xr:uid="{7BB6E0D6-313B-40B9-AAEC-37FBB0EEACFB}">
      <text>
        <r>
          <rPr>
            <sz val="10"/>
            <color indexed="81"/>
            <rFont val="Lucida Console"/>
            <family val="3"/>
          </rPr>
          <t>_x000D_
93456</t>
        </r>
      </text>
    </comment>
    <comment ref="B494" authorId="0" shapeId="0" xr:uid="{997EC746-B7E1-4B8C-9E50-1D138B63A6EA}">
      <text>
        <r>
          <rPr>
            <sz val="10"/>
            <color indexed="81"/>
            <rFont val="Lucida Console"/>
            <family val="3"/>
          </rPr>
          <t>DESCRIÇÃO DETALHADA_x000D_
PAPEL ESPELHO BRILHANTE (DOBRADURA), MEDINDO 48 X 66 CM - COR: LARANJA - AS MEDIDAS PODERAO VARIAR +/- 5 CM</t>
        </r>
      </text>
    </comment>
    <comment ref="G494" authorId="0" shapeId="0" xr:uid="{CAAFB4FB-9F05-4493-B8F0-CBB76C3B0446}">
      <text>
        <r>
          <rPr>
            <sz val="10"/>
            <color indexed="81"/>
            <rFont val="Lucida Console"/>
            <family val="3"/>
          </rPr>
          <t>_x000D_
Últ estimativa : 14.000_x000D_
Enviada em     : 19.12.2019_x000D_
Ata - Venc     : 143/21 - 20.05.2022</t>
        </r>
      </text>
    </comment>
    <comment ref="O494" authorId="0" shapeId="0" xr:uid="{DBD34C28-AFD8-48B2-ADAD-91EADA5E47F5}">
      <text>
        <r>
          <rPr>
            <sz val="10"/>
            <color indexed="81"/>
            <rFont val="Lucida Console"/>
            <family val="3"/>
          </rPr>
          <t>_x000D_
Pertencia a ATA nº 143/21_x000D_
Estimativa de Renovação enviada em 19.12.2019 - Qtd 14.000_x000D_
PE  61/21 lote _x000D_
30.04.21 = Finalizado. Ata 143/20</t>
        </r>
      </text>
    </comment>
    <comment ref="W494" authorId="0" shapeId="0" xr:uid="{ABED4D58-C4DC-4993-A33E-85E4850FA11E}">
      <text>
        <r>
          <rPr>
            <sz val="10"/>
            <color indexed="81"/>
            <rFont val="Lucida Console"/>
            <family val="3"/>
          </rPr>
          <t>_x000D_
Pedagógico</t>
        </r>
      </text>
    </comment>
    <comment ref="X494" authorId="0" shapeId="0" xr:uid="{30A6B15D-5E48-46A5-AC04-41157F62D146}">
      <text>
        <r>
          <rPr>
            <sz val="10"/>
            <color indexed="81"/>
            <rFont val="Lucida Console"/>
            <family val="3"/>
          </rPr>
          <t>_x000D_
MAQ. E EQUIP. P/ IND. GRAFICA COMP. ACESS. E PAPEI</t>
        </r>
      </text>
    </comment>
    <comment ref="Y494" authorId="0" shapeId="0" xr:uid="{22F3B18A-1BC7-4034-8B5A-10DD88824524}">
      <text>
        <r>
          <rPr>
            <sz val="10"/>
            <color indexed="81"/>
            <rFont val="Lucida Console"/>
            <family val="3"/>
          </rPr>
          <t>_x000D_
PAPEIS P/ EMBALAGEM E DECORATIVOS</t>
        </r>
      </text>
    </comment>
    <comment ref="AW494" authorId="0" shapeId="0" xr:uid="{9DA3D487-A587-4BFE-8DA4-EBE57029D033}">
      <text>
        <r>
          <rPr>
            <sz val="10"/>
            <color indexed="81"/>
            <rFont val="Lucida Console"/>
            <family val="3"/>
          </rPr>
          <t>Tempo de Estoque (Meses)_x000D_
_x000D_
2.300,0</t>
        </r>
      </text>
    </comment>
    <comment ref="A495" authorId="0" shapeId="0" xr:uid="{6422D1ED-D13B-4B40-8438-6D7F77C06D05}">
      <text>
        <r>
          <rPr>
            <sz val="10"/>
            <color indexed="81"/>
            <rFont val="Lucida Console"/>
            <family val="3"/>
          </rPr>
          <t>_x000D_
93461</t>
        </r>
      </text>
    </comment>
    <comment ref="B495" authorId="0" shapeId="0" xr:uid="{6C65F464-E174-4043-8F71-E769BA933B08}">
      <text>
        <r>
          <rPr>
            <sz val="10"/>
            <color indexed="81"/>
            <rFont val="Lucida Console"/>
            <family val="3"/>
          </rPr>
          <t>DESCRIÇÃO DETALHADA_x000D_
PAPEL ESPELHO BRILHANTE (DOBRADURA), MEDINDO 48 X 66 CM - COR: VERDE ESCURO</t>
        </r>
      </text>
    </comment>
    <comment ref="G495" authorId="0" shapeId="0" xr:uid="{750BF8B7-056B-404F-87D0-A54F7663FD56}">
      <text>
        <r>
          <rPr>
            <sz val="10"/>
            <color indexed="81"/>
            <rFont val="Lucida Console"/>
            <family val="3"/>
          </rPr>
          <t>_x000D_
Últ estimativa : 14.000_x000D_
Enviada em     : 19.12.2019_x000D_
Ata - Venc     : 143/21 - 20.05.2022</t>
        </r>
      </text>
    </comment>
    <comment ref="O495" authorId="0" shapeId="0" xr:uid="{F496EA53-8C53-44FA-9348-8A418ED2A2E0}">
      <text>
        <r>
          <rPr>
            <sz val="10"/>
            <color indexed="81"/>
            <rFont val="Lucida Console"/>
            <family val="3"/>
          </rPr>
          <t>_x000D_
Pertencia a ATA nº 143/21_x000D_
Estimativa de Renovação enviada em 19.12.2019 - Qtd 14.000_x000D_
PE  61/21 lote _x000D_
30.04.21 = Finalizado. Ata 143/20</t>
        </r>
      </text>
    </comment>
    <comment ref="W495" authorId="0" shapeId="0" xr:uid="{FC0110AA-DC6E-4BB0-B011-9BA4FDCA35AF}">
      <text>
        <r>
          <rPr>
            <sz val="10"/>
            <color indexed="81"/>
            <rFont val="Lucida Console"/>
            <family val="3"/>
          </rPr>
          <t>_x000D_
Pedagógico</t>
        </r>
      </text>
    </comment>
    <comment ref="X495" authorId="0" shapeId="0" xr:uid="{4112AE0E-D4FB-4F19-BAB6-0B70F316AE02}">
      <text>
        <r>
          <rPr>
            <sz val="10"/>
            <color indexed="81"/>
            <rFont val="Lucida Console"/>
            <family val="3"/>
          </rPr>
          <t>_x000D_
MAQ. E EQUIP. P/ IND. GRAFICA COMP. ACESS. E PAPEI</t>
        </r>
      </text>
    </comment>
    <comment ref="Y495" authorId="0" shapeId="0" xr:uid="{A9C45C26-FC0D-493A-BACA-8824FDA3490B}">
      <text>
        <r>
          <rPr>
            <sz val="10"/>
            <color indexed="81"/>
            <rFont val="Lucida Console"/>
            <family val="3"/>
          </rPr>
          <t>_x000D_
PAPEIS P/ EMBALAGEM E DECORATIVOS</t>
        </r>
      </text>
    </comment>
    <comment ref="AW495" authorId="0" shapeId="0" xr:uid="{DCED11F1-3F94-4301-8E33-6DE96B486DAF}">
      <text>
        <r>
          <rPr>
            <sz val="10"/>
            <color indexed="81"/>
            <rFont val="Lucida Console"/>
            <family val="3"/>
          </rPr>
          <t>Tempo de Estoque (Meses)_x000D_
_x000D_
1.000,0</t>
        </r>
      </text>
    </comment>
    <comment ref="A496" authorId="0" shapeId="0" xr:uid="{DDD6F933-8863-4723-B8AA-28B026DEE05C}">
      <text>
        <r>
          <rPr>
            <sz val="10"/>
            <color indexed="81"/>
            <rFont val="Lucida Console"/>
            <family val="3"/>
          </rPr>
          <t>_x000D_
93462</t>
        </r>
      </text>
    </comment>
    <comment ref="B496" authorId="0" shapeId="0" xr:uid="{1E4F1766-3C47-4FA9-859C-FD2FA0B6E491}">
      <text>
        <r>
          <rPr>
            <sz val="10"/>
            <color indexed="81"/>
            <rFont val="Lucida Console"/>
            <family val="3"/>
          </rPr>
          <t>DESCRIÇÃO DETALHADA_x000D_
PAPEL ESPELHO BRILHANTE (DOBRADURA), MEDINDO 48 X 66 CM - COR: VERMELHA</t>
        </r>
      </text>
    </comment>
    <comment ref="G496" authorId="0" shapeId="0" xr:uid="{21726E17-FBB1-4AC3-9D27-A99D8503740C}">
      <text>
        <r>
          <rPr>
            <sz val="10"/>
            <color indexed="81"/>
            <rFont val="Lucida Console"/>
            <family val="3"/>
          </rPr>
          <t>_x000D_
Últ estimativa : 14.000_x000D_
Enviada em     : 19.12.2019_x000D_
Ata - Venc     : 143/21 - 20.05.2022</t>
        </r>
      </text>
    </comment>
    <comment ref="O496" authorId="0" shapeId="0" xr:uid="{04FE94C0-0FD4-414F-8B7D-80C0E538C0BD}">
      <text>
        <r>
          <rPr>
            <sz val="10"/>
            <color indexed="81"/>
            <rFont val="Lucida Console"/>
            <family val="3"/>
          </rPr>
          <t>_x000D_
Pertencia a ATA nº 143/21_x000D_
Estimativa de Renovação enviada em 19.12.2019 - Qtd 14.000_x000D_
PE  61/21 lote _x000D_
30.04.21 = Finalizado. Ata 143/20</t>
        </r>
      </text>
    </comment>
    <comment ref="W496" authorId="0" shapeId="0" xr:uid="{8F711B41-5234-47F0-9C6E-AA7DE23D5E7D}">
      <text>
        <r>
          <rPr>
            <sz val="10"/>
            <color indexed="81"/>
            <rFont val="Lucida Console"/>
            <family val="3"/>
          </rPr>
          <t>_x000D_
Pedagógico</t>
        </r>
      </text>
    </comment>
    <comment ref="X496" authorId="0" shapeId="0" xr:uid="{88CD5CB5-EFF7-4414-95BC-C17358784DA6}">
      <text>
        <r>
          <rPr>
            <sz val="10"/>
            <color indexed="81"/>
            <rFont val="Lucida Console"/>
            <family val="3"/>
          </rPr>
          <t>_x000D_
MAQ. E EQUIP. P/ IND. GRAFICA COMP. ACESS. E PAPEI</t>
        </r>
      </text>
    </comment>
    <comment ref="Y496" authorId="0" shapeId="0" xr:uid="{0084A24A-9042-417C-9AB4-BA4D510D6B6D}">
      <text>
        <r>
          <rPr>
            <sz val="10"/>
            <color indexed="81"/>
            <rFont val="Lucida Console"/>
            <family val="3"/>
          </rPr>
          <t>_x000D_
PAPEIS P/ EMBALAGEM E DECORATIVOS</t>
        </r>
      </text>
    </comment>
    <comment ref="AW496" authorId="0" shapeId="0" xr:uid="{2F76A693-C922-49AA-AD76-0D16E87DE668}">
      <text>
        <r>
          <rPr>
            <sz val="10"/>
            <color indexed="81"/>
            <rFont val="Lucida Console"/>
            <family val="3"/>
          </rPr>
          <t>Tempo de Estoque (Meses)_x000D_
_x000D_
3.300,0</t>
        </r>
      </text>
    </comment>
    <comment ref="A497" authorId="0" shapeId="0" xr:uid="{CC97149C-6022-4905-B1C4-39263C11E685}">
      <text>
        <r>
          <rPr>
            <sz val="10"/>
            <color indexed="81"/>
            <rFont val="Lucida Console"/>
            <family val="3"/>
          </rPr>
          <t>_x000D_
93486</t>
        </r>
      </text>
    </comment>
    <comment ref="B497" authorId="0" shapeId="0" xr:uid="{A12E62DA-058D-413D-BAB2-B21B778BBF8F}">
      <text>
        <r>
          <rPr>
            <sz val="10"/>
            <color indexed="81"/>
            <rFont val="Lucida Console"/>
            <family val="3"/>
          </rPr>
          <t>DESCRIÇÃO DETALHADA_x000D_
INTERRUPTOR DIFERENCIAL RESIDUAL TETRAPOLAR ELETROMECANICO NORMA IEC 61008 TENSAO MINIMA 240V CORRENTE NOMINAL 40 AMPERES SENSIBILIDADE 30 MA</t>
        </r>
      </text>
    </comment>
    <comment ref="W497" authorId="0" shapeId="0" xr:uid="{318B0535-DB42-41D1-90E8-0CF443602D31}">
      <text>
        <r>
          <rPr>
            <sz val="10"/>
            <color indexed="81"/>
            <rFont val="Lucida Console"/>
            <family val="3"/>
          </rPr>
          <t>_x000D_
DM-Elétrica</t>
        </r>
      </text>
    </comment>
    <comment ref="X497" authorId="0" shapeId="0" xr:uid="{95EF300B-1A52-4F3E-B73D-E5339D20645B}">
      <text>
        <r>
          <rPr>
            <sz val="10"/>
            <color indexed="81"/>
            <rFont val="Lucida Console"/>
            <family val="3"/>
          </rPr>
          <t>_x000D_
EQUIP. MAT. P/ GERACAO, TRANSM. DISTR. RETIF...</t>
        </r>
      </text>
    </comment>
    <comment ref="Y497" authorId="0" shapeId="0" xr:uid="{CD8304FD-2F3E-44AE-8D44-96706BA33EC9}">
      <text>
        <r>
          <rPr>
            <sz val="10"/>
            <color indexed="81"/>
            <rFont val="Lucida Console"/>
            <family val="3"/>
          </rPr>
          <t>_x000D_
DISJUNTORES</t>
        </r>
      </text>
    </comment>
    <comment ref="AW497" authorId="0" shapeId="0" xr:uid="{0D85C03E-CA8A-4BF8-B108-9C04F5906F4F}">
      <text>
        <r>
          <rPr>
            <sz val="10"/>
            <color indexed="81"/>
            <rFont val="Lucida Console"/>
            <family val="3"/>
          </rPr>
          <t>Tempo de Estoque (Meses)_x000D_
_x000D_
87,0</t>
        </r>
      </text>
    </comment>
    <comment ref="A498" authorId="0" shapeId="0" xr:uid="{88507E80-0860-4939-AA03-859D8BC758A8}">
      <text>
        <r>
          <rPr>
            <sz val="10"/>
            <color indexed="81"/>
            <rFont val="Lucida Console"/>
            <family val="3"/>
          </rPr>
          <t>_x000D_
93487</t>
        </r>
      </text>
    </comment>
    <comment ref="B498" authorId="0" shapeId="0" xr:uid="{39ABB705-47A4-484D-9F03-2284A2333297}">
      <text>
        <r>
          <rPr>
            <sz val="10"/>
            <color indexed="81"/>
            <rFont val="Lucida Console"/>
            <family val="3"/>
          </rPr>
          <t>DESCRIÇÃO DETALHADA_x000D_
INTERRUPTOR DIFERENCIAL RESIDUAL TETRAPOLAR ELETROMECANICO NORMA IEC 61008 TENSAO MINIMA 240V CORRENTE NOMINAL 63 AMPERES SENSIBILIDADE 30 MA</t>
        </r>
      </text>
    </comment>
    <comment ref="W498" authorId="0" shapeId="0" xr:uid="{53973AE7-CDE9-457E-B309-4429A5DC202D}">
      <text>
        <r>
          <rPr>
            <sz val="10"/>
            <color indexed="81"/>
            <rFont val="Lucida Console"/>
            <family val="3"/>
          </rPr>
          <t>_x000D_
DM-Elétrica</t>
        </r>
      </text>
    </comment>
    <comment ref="X498" authorId="0" shapeId="0" xr:uid="{E754F7BC-BBE5-4908-85E0-2E289EF91948}">
      <text>
        <r>
          <rPr>
            <sz val="10"/>
            <color indexed="81"/>
            <rFont val="Lucida Console"/>
            <family val="3"/>
          </rPr>
          <t>_x000D_
EQUIP. MAT. P/ GERACAO, TRANSM. DISTR. RETIF...</t>
        </r>
      </text>
    </comment>
    <comment ref="Y498" authorId="0" shapeId="0" xr:uid="{6B93536E-2D7F-43E3-9AAD-6F4F6BD902F1}">
      <text>
        <r>
          <rPr>
            <sz val="10"/>
            <color indexed="81"/>
            <rFont val="Lucida Console"/>
            <family val="3"/>
          </rPr>
          <t>_x000D_
DISJUNTORES</t>
        </r>
      </text>
    </comment>
    <comment ref="AW498" authorId="0" shapeId="0" xr:uid="{3289A2D5-59F7-4408-900D-C7DEF88840B0}">
      <text>
        <r>
          <rPr>
            <sz val="10"/>
            <color indexed="81"/>
            <rFont val="Lucida Console"/>
            <family val="3"/>
          </rPr>
          <t>Tempo de Estoque (Meses)_x000D_
_x000D_
7,0</t>
        </r>
      </text>
    </comment>
    <comment ref="A499" authorId="0" shapeId="0" xr:uid="{1480900A-B197-40A3-8C50-56EEC0AF8161}">
      <text>
        <r>
          <rPr>
            <sz val="10"/>
            <color indexed="81"/>
            <rFont val="Lucida Console"/>
            <family val="3"/>
          </rPr>
          <t>_x000D_
93488</t>
        </r>
      </text>
    </comment>
    <comment ref="B499" authorId="0" shapeId="0" xr:uid="{A538E911-36C8-44BB-995A-9887CDC9D8F0}">
      <text>
        <r>
          <rPr>
            <sz val="10"/>
            <color indexed="81"/>
            <rFont val="Lucida Console"/>
            <family val="3"/>
          </rPr>
          <t>DESCRIÇÃO DETALHADA_x000D_
INTERRUPTOR DIFERENCIAL RESIDUAL TETRAPOLAR ELETROMECANICO NORMA IEC 61008 TENSAO MINIMA 240V CORRENTE NOMINAL 80 AMPERES SENSIBILIDADE 30 MA</t>
        </r>
      </text>
    </comment>
    <comment ref="W499" authorId="0" shapeId="0" xr:uid="{DA1E0346-A5FB-4323-B33F-72E0774057E4}">
      <text>
        <r>
          <rPr>
            <sz val="10"/>
            <color indexed="81"/>
            <rFont val="Lucida Console"/>
            <family val="3"/>
          </rPr>
          <t>_x000D_
DM-Elétrica</t>
        </r>
      </text>
    </comment>
    <comment ref="X499" authorId="0" shapeId="0" xr:uid="{0BF53052-2F3A-4FAA-963C-F053FBC7A070}">
      <text>
        <r>
          <rPr>
            <sz val="10"/>
            <color indexed="81"/>
            <rFont val="Lucida Console"/>
            <family val="3"/>
          </rPr>
          <t>_x000D_
EQUIP. MAT. P/ GERACAO, TRANSM. DISTR. RETIF...</t>
        </r>
      </text>
    </comment>
    <comment ref="Y499" authorId="0" shapeId="0" xr:uid="{9EB19E79-4C0F-47ED-BE3A-04A8D3C93A66}">
      <text>
        <r>
          <rPr>
            <sz val="10"/>
            <color indexed="81"/>
            <rFont val="Lucida Console"/>
            <family val="3"/>
          </rPr>
          <t>_x000D_
DISJUNTORES</t>
        </r>
      </text>
    </comment>
    <comment ref="AW499" authorId="0" shapeId="0" xr:uid="{29DF3E16-A3D4-4D80-BA23-B30AE4CC438F}">
      <text>
        <r>
          <rPr>
            <sz val="10"/>
            <color indexed="81"/>
            <rFont val="Lucida Console"/>
            <family val="3"/>
          </rPr>
          <t>Tempo de Estoque (Meses)_x000D_
_x000D_
17,0</t>
        </r>
      </text>
    </comment>
    <comment ref="A500" authorId="0" shapeId="0" xr:uid="{8560B6BC-870E-4D3A-AE44-6B69D4C94D93}">
      <text>
        <r>
          <rPr>
            <sz val="10"/>
            <color indexed="81"/>
            <rFont val="Lucida Console"/>
            <family val="3"/>
          </rPr>
          <t>_x000D_
95121</t>
        </r>
      </text>
    </comment>
    <comment ref="B500" authorId="0" shapeId="0" xr:uid="{11E97EFA-B10C-47E7-A065-61AB4A4D4212}">
      <text>
        <r>
          <rPr>
            <sz val="10"/>
            <color indexed="81"/>
            <rFont val="Lucida Console"/>
            <family val="3"/>
          </rPr>
          <t xml:space="preserve">DESCRIÇÃO DETALHADA_x000D_
JOELHO 45° DE PVC SOLDAVEL PARA AGUA, MARROM, 25 MM, DE ACORDO COM A NORMA NBR 5648 E A MARCA DEVERA VIR LITOGRAFADA NA PECA </t>
        </r>
      </text>
    </comment>
    <comment ref="G500" authorId="0" shapeId="0" xr:uid="{60B3FACF-D271-4585-BBB6-83E2FDFA3656}">
      <text>
        <r>
          <rPr>
            <sz val="10"/>
            <color indexed="81"/>
            <rFont val="Lucida Console"/>
            <family val="3"/>
          </rPr>
          <t>_x000D_
Últ estimativa : 300_x000D_
Enviada em     : 17.12.2020_x000D_
Ata - Venc     : 101/20 - 27.04.2021</t>
        </r>
      </text>
    </comment>
    <comment ref="O500" authorId="0" shapeId="0" xr:uid="{708E3493-8015-4D63-B81B-D3A23966CD6A}">
      <text>
        <r>
          <rPr>
            <sz val="10"/>
            <color indexed="81"/>
            <rFont val="Lucida Console"/>
            <family val="3"/>
          </rPr>
          <t>_x000D_
Pertencia a ATA nº 101/20_x000D_
Estimativa de Renovação enviada em 17.12.2020 - Qtd 300_x000D_
PE  16/20 lote 83_x000D_
18.05.20 = Processo conferido, finalizado.</t>
        </r>
      </text>
    </comment>
    <comment ref="W500" authorId="0" shapeId="0" xr:uid="{64A3EFEB-D587-4E83-899E-DF056D8957C0}">
      <text>
        <r>
          <rPr>
            <sz val="10"/>
            <color indexed="81"/>
            <rFont val="Lucida Console"/>
            <family val="3"/>
          </rPr>
          <t>_x000D_
DM-Hidráulica</t>
        </r>
      </text>
    </comment>
    <comment ref="X500" authorId="0" shapeId="0" xr:uid="{CFE1A7F2-3C75-4E24-BAA3-0ACD8A9CEE37}">
      <text>
        <r>
          <rPr>
            <sz val="10"/>
            <color indexed="81"/>
            <rFont val="Lucida Console"/>
            <family val="3"/>
          </rPr>
          <t>_x000D_
MATERIAL HIDRAULICO, CANOS, TUBOS, MANGUEIRAS, CONEXOES E ACESS.</t>
        </r>
      </text>
    </comment>
    <comment ref="Y500" authorId="0" shapeId="0" xr:uid="{0DE7BF56-C247-4742-90C9-F9ADE2ADE85F}">
      <text>
        <r>
          <rPr>
            <sz val="10"/>
            <color indexed="81"/>
            <rFont val="Lucida Console"/>
            <family val="3"/>
          </rPr>
          <t>_x000D_
ADAP. LUVAS.TES CURVAS COTOVELOS PLUGS FLANGES.....</t>
        </r>
      </text>
    </comment>
    <comment ref="AW500" authorId="0" shapeId="0" xr:uid="{B27CE1FC-9E2A-4E8B-8CC3-64AE8673DE28}">
      <text>
        <r>
          <rPr>
            <sz val="10"/>
            <color indexed="81"/>
            <rFont val="Lucida Console"/>
            <family val="3"/>
          </rPr>
          <t>Tempo de Estoque (Meses)_x000D_
_x000D_
0,0</t>
        </r>
      </text>
    </comment>
    <comment ref="A501" authorId="0" shapeId="0" xr:uid="{36CED15C-983D-49DE-96C8-E96B44E42947}">
      <text>
        <r>
          <rPr>
            <sz val="10"/>
            <color indexed="81"/>
            <rFont val="Lucida Console"/>
            <family val="3"/>
          </rPr>
          <t>_x000D_
95209</t>
        </r>
      </text>
    </comment>
    <comment ref="B501" authorId="0" shapeId="0" xr:uid="{DBED427F-8BB2-4C6A-8AB8-CFE38E5935E5}">
      <text>
        <r>
          <rPr>
            <sz val="10"/>
            <color indexed="81"/>
            <rFont val="Lucida Console"/>
            <family val="3"/>
          </rPr>
          <t>DESCRIÇÃO DETALHADA_x000D_
VALVULA EM PVC PARA LAVATORIO 1" SEM LADRAO</t>
        </r>
      </text>
    </comment>
    <comment ref="G501" authorId="0" shapeId="0" xr:uid="{A3019086-1967-41AF-AB16-7A38F8B60313}">
      <text>
        <r>
          <rPr>
            <sz val="10"/>
            <color indexed="81"/>
            <rFont val="Lucida Console"/>
            <family val="3"/>
          </rPr>
          <t>_x000D_
Últ estimativa : 150_x000D_
Enviada em     : 24.11.2020_x000D_
Ata - Venc     : 87/20 - 31.03.2021</t>
        </r>
      </text>
    </comment>
    <comment ref="O501" authorId="0" shapeId="0" xr:uid="{99863F8A-0207-483B-8E8A-2F5425BB1CA1}">
      <text>
        <r>
          <rPr>
            <sz val="10"/>
            <color indexed="81"/>
            <rFont val="Lucida Console"/>
            <family val="3"/>
          </rPr>
          <t>_x000D_
Pertencia a ATA nº 87/20_x000D_
Estimativa de Renovação enviada em 24.11.2020 - Qtd 150_x000D_
PE  10/20 lote 52_x000D_
30.04.20 = Processo conferido, finalizado.</t>
        </r>
      </text>
    </comment>
    <comment ref="W501" authorId="0" shapeId="0" xr:uid="{389C5BFC-2ED3-45C6-8711-C410BDE2B5EE}">
      <text>
        <r>
          <rPr>
            <sz val="10"/>
            <color indexed="81"/>
            <rFont val="Lucida Console"/>
            <family val="3"/>
          </rPr>
          <t>_x000D_
DM-Hidráulica</t>
        </r>
      </text>
    </comment>
    <comment ref="X501" authorId="0" shapeId="0" xr:uid="{497DB73D-3316-455C-9ACE-A036BA3BAEE5}">
      <text>
        <r>
          <rPr>
            <sz val="10"/>
            <color indexed="81"/>
            <rFont val="Lucida Console"/>
            <family val="3"/>
          </rPr>
          <t>_x000D_
MATERIAL HIDRAULICO, CANOS, TUBOS, MANGUEIRAS, CONEXOES E ACESS.</t>
        </r>
      </text>
    </comment>
    <comment ref="Y501" authorId="0" shapeId="0" xr:uid="{0D74DC61-4CE4-43C4-BBD2-0F900146C59B}">
      <text>
        <r>
          <rPr>
            <sz val="10"/>
            <color indexed="81"/>
            <rFont val="Lucida Console"/>
            <family val="3"/>
          </rPr>
          <t>_x000D_
REGISTROS VALVULAS E BOIAS</t>
        </r>
      </text>
    </comment>
    <comment ref="AW501" authorId="0" shapeId="0" xr:uid="{13E62F2B-E8D6-4E75-B0EF-8A65AFFB9D65}">
      <text>
        <r>
          <rPr>
            <sz val="10"/>
            <color indexed="81"/>
            <rFont val="Lucida Console"/>
            <family val="3"/>
          </rPr>
          <t>Tempo de Estoque (Meses)_x000D_
_x000D_
0,0</t>
        </r>
      </text>
    </comment>
    <comment ref="A502" authorId="0" shapeId="0" xr:uid="{2DAD881D-D3B2-4D00-A6CF-AF66669BBD75}">
      <text>
        <r>
          <rPr>
            <sz val="10"/>
            <color indexed="81"/>
            <rFont val="Lucida Console"/>
            <family val="3"/>
          </rPr>
          <t>_x000D_
95228</t>
        </r>
      </text>
    </comment>
    <comment ref="B502" authorId="0" shapeId="0" xr:uid="{99FC2818-F138-4E90-9A1F-26F9E6805B05}">
      <text>
        <r>
          <rPr>
            <sz val="10"/>
            <color indexed="81"/>
            <rFont val="Lucida Console"/>
            <family val="3"/>
          </rPr>
          <t xml:space="preserve">DESCRIÇÃO DETALHADA_x000D_
ABRACADEIRA DE NYLON COMPRIMENTO 200 MM </t>
        </r>
      </text>
    </comment>
    <comment ref="W502" authorId="0" shapeId="0" xr:uid="{C1B12FB9-BD6E-42E5-BF2C-6C854291E026}">
      <text>
        <r>
          <rPr>
            <sz val="10"/>
            <color indexed="81"/>
            <rFont val="Lucida Console"/>
            <family val="3"/>
          </rPr>
          <t>_x000D_
DM-Elétrica</t>
        </r>
      </text>
    </comment>
    <comment ref="X502" authorId="0" shapeId="0" xr:uid="{53FFE246-8D8F-4BD9-BAE6-E179B4365B78}">
      <text>
        <r>
          <rPr>
            <sz val="10"/>
            <color indexed="81"/>
            <rFont val="Lucida Console"/>
            <family val="3"/>
          </rPr>
          <t>_x000D_
EQUIP. MAT. P/ GERACAO, TRANSM. DISTR. RETIF...</t>
        </r>
      </text>
    </comment>
    <comment ref="Y502" authorId="0" shapeId="0" xr:uid="{6EDCDCF2-F3EB-41B3-A22C-F49251658FE3}">
      <text>
        <r>
          <rPr>
            <sz val="10"/>
            <color indexed="81"/>
            <rFont val="Lucida Console"/>
            <family val="3"/>
          </rPr>
          <t>_x000D_
BRACADEIRAS E CINTAS</t>
        </r>
      </text>
    </comment>
    <comment ref="AW502" authorId="0" shapeId="0" xr:uid="{DD4B9DB2-6804-40DC-A766-4E973D6C38A6}">
      <text>
        <r>
          <rPr>
            <sz val="10"/>
            <color indexed="81"/>
            <rFont val="Lucida Console"/>
            <family val="3"/>
          </rPr>
          <t>Tempo de Estoque (Meses)_x000D_
_x000D_
1.000,0</t>
        </r>
      </text>
    </comment>
    <comment ref="A503" authorId="0" shapeId="0" xr:uid="{BF84BC03-3772-4AA3-ADA4-8A64AA52A1B2}">
      <text>
        <r>
          <rPr>
            <sz val="10"/>
            <color indexed="81"/>
            <rFont val="Lucida Console"/>
            <family val="3"/>
          </rPr>
          <t>_x000D_
95229</t>
        </r>
      </text>
    </comment>
    <comment ref="B503" authorId="0" shapeId="0" xr:uid="{0E0ECEE1-6BDF-45DA-A6CB-B89B41C582BE}">
      <text>
        <r>
          <rPr>
            <sz val="10"/>
            <color indexed="81"/>
            <rFont val="Lucida Console"/>
            <family val="3"/>
          </rPr>
          <t>DESCRIÇÃO DETALHADA_x000D_
ABRACADEIRA DE NYLON COMPRIMENTO 300 MM</t>
        </r>
      </text>
    </comment>
    <comment ref="G503" authorId="0" shapeId="0" xr:uid="{E3B8B0C6-4641-4FA2-A8D5-9342DBE69F94}">
      <text>
        <r>
          <rPr>
            <sz val="10"/>
            <color indexed="81"/>
            <rFont val="Lucida Console"/>
            <family val="3"/>
          </rPr>
          <t>_x000D_
Últ estimativa : 0_x000D_
Enviada em     : 23.09.2021_x000D_
Ata - Venc     : 9/20 - 14.01.2021</t>
        </r>
      </text>
    </comment>
    <comment ref="O503" authorId="0" shapeId="0" xr:uid="{4934B86A-DDB8-43D2-BA02-BC7A796B459F}">
      <text>
        <r>
          <rPr>
            <sz val="10"/>
            <color indexed="81"/>
            <rFont val="Lucida Console"/>
            <family val="3"/>
          </rPr>
          <t xml:space="preserve">_x000D_
Pertencia a ATA nº 9/20_x000D_
Estimativa de Renovação enviada em 23.09.2021 - Qtd _x000D_
</t>
        </r>
      </text>
    </comment>
    <comment ref="W503" authorId="0" shapeId="0" xr:uid="{43C0595B-23BF-4CF0-831C-4AD5669EE293}">
      <text>
        <r>
          <rPr>
            <sz val="10"/>
            <color indexed="81"/>
            <rFont val="Lucida Console"/>
            <family val="3"/>
          </rPr>
          <t>_x000D_
DM-Elétrica</t>
        </r>
      </text>
    </comment>
    <comment ref="X503" authorId="0" shapeId="0" xr:uid="{E1B8A04E-E56F-4005-B09E-720F75D23ACF}">
      <text>
        <r>
          <rPr>
            <sz val="10"/>
            <color indexed="81"/>
            <rFont val="Lucida Console"/>
            <family val="3"/>
          </rPr>
          <t>_x000D_
EQUIP. MAT. P/ GERACAO, TRANSM. DISTR. RETIF...</t>
        </r>
      </text>
    </comment>
    <comment ref="Y503" authorId="0" shapeId="0" xr:uid="{8A1AE0FC-CEAF-4C60-84D5-F04EFD6CC1C8}">
      <text>
        <r>
          <rPr>
            <sz val="10"/>
            <color indexed="81"/>
            <rFont val="Lucida Console"/>
            <family val="3"/>
          </rPr>
          <t>_x000D_
BRACADEIRAS E CINTAS</t>
        </r>
      </text>
    </comment>
    <comment ref="AW503" authorId="0" shapeId="0" xr:uid="{417BDF56-0FE7-414A-B370-9B8DE358343C}">
      <text>
        <r>
          <rPr>
            <sz val="10"/>
            <color indexed="81"/>
            <rFont val="Lucida Console"/>
            <family val="3"/>
          </rPr>
          <t>Tempo de Estoque (Meses)_x000D_
_x000D_
2.000,0</t>
        </r>
      </text>
    </comment>
    <comment ref="A504" authorId="0" shapeId="0" xr:uid="{CA20FF95-5B9D-481A-98CB-59209ECA66B7}">
      <text>
        <r>
          <rPr>
            <sz val="10"/>
            <color indexed="81"/>
            <rFont val="Lucida Console"/>
            <family val="3"/>
          </rPr>
          <t>_x000D_
96516</t>
        </r>
      </text>
    </comment>
    <comment ref="B504" authorId="0" shapeId="0" xr:uid="{A74933DD-3F88-45E5-9071-405441685F15}">
      <text>
        <r>
          <rPr>
            <sz val="10"/>
            <color indexed="81"/>
            <rFont val="Lucida Console"/>
            <family val="3"/>
          </rPr>
          <t>DESCRIÇÃO DETALHADA_x000D_
LUVA DE PROTECAO, CONFECCIONADO EM LATEX, TAMANHO M.</t>
        </r>
      </text>
    </comment>
    <comment ref="G504" authorId="0" shapeId="0" xr:uid="{C7DB3762-7D36-4988-B1D0-626FD26E93B5}">
      <text>
        <r>
          <rPr>
            <sz val="10"/>
            <color indexed="81"/>
            <rFont val="Lucida Console"/>
            <family val="3"/>
          </rPr>
          <t>_x000D_
Últ estimativa : 2.100_x000D_
Enviada em     : 19.05.2020_x000D_
Ata - Venc     : 289/20 - 22.11.2021</t>
        </r>
      </text>
    </comment>
    <comment ref="W504" authorId="0" shapeId="0" xr:uid="{3E3E4BE5-3461-491C-84F1-9BA1FFAB39BC}">
      <text>
        <r>
          <rPr>
            <sz val="10"/>
            <color indexed="81"/>
            <rFont val="Lucida Console"/>
            <family val="3"/>
          </rPr>
          <t>_x000D_
SegMedTra</t>
        </r>
      </text>
    </comment>
    <comment ref="X504" authorId="0" shapeId="0" xr:uid="{E17A48F4-3C4E-4C37-A993-48BC54B2A04B}">
      <text>
        <r>
          <rPr>
            <sz val="10"/>
            <color indexed="81"/>
            <rFont val="Lucida Console"/>
            <family val="3"/>
          </rPr>
          <t>_x000D_
EQUIP PROT IND, INST MAT P/ SINAL, CONTR, COMB ...</t>
        </r>
      </text>
    </comment>
    <comment ref="Y504" authorId="0" shapeId="0" xr:uid="{10559872-693B-4EBD-A5C0-20C6B40762FB}">
      <text>
        <r>
          <rPr>
            <sz val="10"/>
            <color indexed="81"/>
            <rFont val="Lucida Console"/>
            <family val="3"/>
          </rPr>
          <t>_x000D_
CALCADOS, LUVAS, OCULOS, MASCARAS, CAPACETES, CASSETETE</t>
        </r>
      </text>
    </comment>
    <comment ref="AW504" authorId="0" shapeId="0" xr:uid="{AECBC2F4-0F8D-4B4F-AB15-102C6BA509D3}">
      <text>
        <r>
          <rPr>
            <sz val="10"/>
            <color indexed="81"/>
            <rFont val="Lucida Console"/>
            <family val="3"/>
          </rPr>
          <t>Tempo de Estoque (Meses)_x000D_
_x000D_
2.989,0</t>
        </r>
      </text>
    </comment>
    <comment ref="A505" authorId="0" shapeId="0" xr:uid="{FDEBEC18-A5DB-43CC-9962-72EBFCB28347}">
      <text>
        <r>
          <rPr>
            <sz val="10"/>
            <color indexed="81"/>
            <rFont val="Lucida Console"/>
            <family val="3"/>
          </rPr>
          <t>_x000D_
98080</t>
        </r>
      </text>
    </comment>
    <comment ref="B505" authorId="0" shapeId="0" xr:uid="{988C4EC7-F1F3-4E54-AFFD-C03E1C149AD4}">
      <text>
        <r>
          <rPr>
            <sz val="10"/>
            <color indexed="81"/>
            <rFont val="Lucida Console"/>
            <family val="3"/>
          </rPr>
          <t>DESCRIÇÃO DETALHADA_x000D_
LUVA DE PROTECAO, CONFECCIONADA EM LATEX, TAMANHO G.</t>
        </r>
      </text>
    </comment>
    <comment ref="G505" authorId="0" shapeId="0" xr:uid="{DCC0097D-9A23-4885-8AE0-4619F5D2B9FB}">
      <text>
        <r>
          <rPr>
            <sz val="10"/>
            <color indexed="81"/>
            <rFont val="Lucida Console"/>
            <family val="3"/>
          </rPr>
          <t>_x000D_
Últ estimativa : 1.600_x000D_
Enviada em     : 19.05.2020_x000D_
Ata - Venc     : 289/20 - 22.11.2021</t>
        </r>
      </text>
    </comment>
    <comment ref="W505" authorId="0" shapeId="0" xr:uid="{FB48A360-5022-4E35-A357-41C5DF6B0684}">
      <text>
        <r>
          <rPr>
            <sz val="10"/>
            <color indexed="81"/>
            <rFont val="Lucida Console"/>
            <family val="3"/>
          </rPr>
          <t>_x000D_
SegMedTra</t>
        </r>
      </text>
    </comment>
    <comment ref="X505" authorId="0" shapeId="0" xr:uid="{8CEA533B-15DF-45A5-AFEF-5ECA1134F599}">
      <text>
        <r>
          <rPr>
            <sz val="10"/>
            <color indexed="81"/>
            <rFont val="Lucida Console"/>
            <family val="3"/>
          </rPr>
          <t>_x000D_
EQUIP PROT IND, INST MAT P/ SINAL, CONTR, COMB ...</t>
        </r>
      </text>
    </comment>
    <comment ref="Y505" authorId="0" shapeId="0" xr:uid="{C874B60F-5150-45A3-B11E-554D2E4C7BD0}">
      <text>
        <r>
          <rPr>
            <sz val="10"/>
            <color indexed="81"/>
            <rFont val="Lucida Console"/>
            <family val="3"/>
          </rPr>
          <t>_x000D_
ATA DE REGISTRO DE PRECOS</t>
        </r>
      </text>
    </comment>
    <comment ref="AW505" authorId="0" shapeId="0" xr:uid="{28374C71-9887-4781-951F-0B29D9AADB67}">
      <text>
        <r>
          <rPr>
            <sz val="10"/>
            <color indexed="81"/>
            <rFont val="Lucida Console"/>
            <family val="3"/>
          </rPr>
          <t>Tempo de Estoque (Meses)_x000D_
_x000D_
2.328,0</t>
        </r>
      </text>
    </comment>
    <comment ref="A506" authorId="0" shapeId="0" xr:uid="{5CE6C359-82F9-4684-A452-B3F717CB97D7}">
      <text>
        <r>
          <rPr>
            <sz val="10"/>
            <color indexed="81"/>
            <rFont val="Lucida Console"/>
            <family val="3"/>
          </rPr>
          <t>_x000D_
98359</t>
        </r>
      </text>
    </comment>
    <comment ref="B506" authorId="0" shapeId="0" xr:uid="{480F3FEB-F836-480D-A7D9-7F304642A741}">
      <text>
        <r>
          <rPr>
            <sz val="10"/>
            <color indexed="81"/>
            <rFont val="Lucida Console"/>
            <family val="3"/>
          </rPr>
          <t>DESCRIÇÃO DETALHADA_x000D_
FITA DE BORDA EM PVC TEXTURIZADA, 22MM - ROLO COM 300 MTS</t>
        </r>
      </text>
    </comment>
    <comment ref="G506" authorId="0" shapeId="0" xr:uid="{3EA64A2A-0C3F-4AF1-ABD5-3CE766ADF902}">
      <text>
        <r>
          <rPr>
            <sz val="10"/>
            <color indexed="81"/>
            <rFont val="Lucida Console"/>
            <family val="3"/>
          </rPr>
          <t>_x000D_
Últ estimativa : 100_x000D_
Enviada em     : 24.11.2020_x000D_
Ata - Venc     : 86/20 - 30.03.2021</t>
        </r>
      </text>
    </comment>
    <comment ref="O506" authorId="0" shapeId="0" xr:uid="{8EE98939-18D4-473D-8892-CA9EB9580C31}">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06" authorId="0" shapeId="0" xr:uid="{BF22DB40-7010-46F0-92D4-6C73CC28CB54}">
      <text>
        <r>
          <rPr>
            <sz val="10"/>
            <color indexed="81"/>
            <rFont val="Lucida Console"/>
            <family val="3"/>
          </rPr>
          <t>_x000D_
DM-Marcenaria</t>
        </r>
      </text>
    </comment>
    <comment ref="X506" authorId="0" shapeId="0" xr:uid="{7422B358-E476-403C-B216-3CEC417BE92D}">
      <text>
        <r>
          <rPr>
            <sz val="10"/>
            <color indexed="81"/>
            <rFont val="Lucida Console"/>
            <family val="3"/>
          </rPr>
          <t>_x000D_
MOBILIARIO E COFRE</t>
        </r>
      </text>
    </comment>
    <comment ref="Y506" authorId="0" shapeId="0" xr:uid="{C4155BA7-9D18-4489-91B5-7DF154F57B5F}">
      <text>
        <r>
          <rPr>
            <sz val="10"/>
            <color indexed="81"/>
            <rFont val="Lucida Console"/>
            <family val="3"/>
          </rPr>
          <t>_x000D_
ACESSORIOS</t>
        </r>
      </text>
    </comment>
    <comment ref="AW506" authorId="0" shapeId="0" xr:uid="{85527489-F1CE-4E40-B65A-B5856DDD6C33}">
      <text>
        <r>
          <rPr>
            <sz val="10"/>
            <color indexed="81"/>
            <rFont val="Lucida Console"/>
            <family val="3"/>
          </rPr>
          <t>Tempo de Estoque (Meses)_x000D_
_x000D_
56,0</t>
        </r>
      </text>
    </comment>
    <comment ref="A507" authorId="0" shapeId="0" xr:uid="{4B690742-DE11-4734-AC9C-F62EBE9FC0B8}">
      <text>
        <r>
          <rPr>
            <sz val="10"/>
            <color indexed="81"/>
            <rFont val="Lucida Console"/>
            <family val="3"/>
          </rPr>
          <t>_x000D_
98360</t>
        </r>
      </text>
    </comment>
    <comment ref="B507" authorId="0" shapeId="0" xr:uid="{D6C33762-103B-46EF-B550-E5076BF908D7}">
      <text>
        <r>
          <rPr>
            <sz val="10"/>
            <color indexed="81"/>
            <rFont val="Lucida Console"/>
            <family val="3"/>
          </rPr>
          <t>DESCRIÇÃO DETALHADA_x000D_
FITA DE BORDA EM PVC TEXTURIZADA, 35MM - ROLO COM 50 MTS</t>
        </r>
      </text>
    </comment>
    <comment ref="G507" authorId="0" shapeId="0" xr:uid="{0E71104A-AC65-4034-8996-381303F2C331}">
      <text>
        <r>
          <rPr>
            <sz val="10"/>
            <color indexed="81"/>
            <rFont val="Lucida Console"/>
            <family val="3"/>
          </rPr>
          <t>_x000D_
Últ estimativa : 45_x000D_
Enviada em     : 14.08.2017_x000D_
Ata - Venc     : 267/16 - 16.11.2017</t>
        </r>
      </text>
    </comment>
    <comment ref="O507" authorId="0" shapeId="0" xr:uid="{2CDA23B4-909D-4A28-A17A-06686BA08880}">
      <text>
        <r>
          <rPr>
            <sz val="10"/>
            <color indexed="81"/>
            <rFont val="Lucida Console"/>
            <family val="3"/>
          </rPr>
          <t xml:space="preserve">_x000D_
Pertencia a ATA nº 267/16_x000D_
Estimativa de Renovação enviada em 14.08.2017 - Qtd 45_x000D_
</t>
        </r>
      </text>
    </comment>
    <comment ref="W507" authorId="0" shapeId="0" xr:uid="{60378AD1-4E76-4616-BC5D-ED2060308BD6}">
      <text>
        <r>
          <rPr>
            <sz val="10"/>
            <color indexed="81"/>
            <rFont val="Lucida Console"/>
            <family val="3"/>
          </rPr>
          <t>_x000D_
DM-Serralheria</t>
        </r>
      </text>
    </comment>
    <comment ref="X507" authorId="0" shapeId="0" xr:uid="{20C8EC79-D350-483B-9C59-281C913E7A1A}">
      <text>
        <r>
          <rPr>
            <sz val="10"/>
            <color indexed="81"/>
            <rFont val="Lucida Console"/>
            <family val="3"/>
          </rPr>
          <t>_x000D_
FERRAMENTAS MAQ.FERRAMENTAS,ELETR.PECAS E ACESSORI</t>
        </r>
      </text>
    </comment>
    <comment ref="Y507" authorId="0" shapeId="0" xr:uid="{BECF461E-AD8E-4905-A443-A2F9C35E69F4}">
      <text>
        <r>
          <rPr>
            <sz val="10"/>
            <color indexed="81"/>
            <rFont val="Lucida Console"/>
            <family val="3"/>
          </rPr>
          <t>_x000D_
MATERIAIS DIVERSOS P/ OFICINA MECANICA</t>
        </r>
      </text>
    </comment>
    <comment ref="AW507" authorId="0" shapeId="0" xr:uid="{2E40A096-3298-48F5-9169-E0856BEF0495}">
      <text>
        <r>
          <rPr>
            <sz val="10"/>
            <color indexed="81"/>
            <rFont val="Lucida Console"/>
            <family val="3"/>
          </rPr>
          <t>Tempo de Estoque (Meses)_x000D_
_x000D_
55,0</t>
        </r>
      </text>
    </comment>
    <comment ref="A508" authorId="0" shapeId="0" xr:uid="{821E8A10-6101-47FC-BCB6-8DC29D955E5D}">
      <text>
        <r>
          <rPr>
            <sz val="10"/>
            <color indexed="81"/>
            <rFont val="Lucida Console"/>
            <family val="3"/>
          </rPr>
          <t>_x000D_
98702</t>
        </r>
      </text>
    </comment>
    <comment ref="B508" authorId="0" shapeId="0" xr:uid="{618A8291-13C7-4535-A6A1-57FD5955650B}">
      <text>
        <r>
          <rPr>
            <sz val="10"/>
            <color indexed="81"/>
            <rFont val="Lucida Console"/>
            <family val="3"/>
          </rPr>
          <t>DESCRIÇÃO DETALHADA_x000D_
FORRO EM PVC BRANCO LISO, REGUA DE 6M DE COMPRIMENTO, 20CM DE LARGURA - 10MM DE ESPESSURA (ESPESSURA COM TOLERANCIA DE +/- 2MM)</t>
        </r>
      </text>
    </comment>
    <comment ref="G508" authorId="0" shapeId="0" xr:uid="{0AF7906C-2AB5-4733-B6B1-A72BB39EB0B0}">
      <text>
        <r>
          <rPr>
            <sz val="10"/>
            <color indexed="81"/>
            <rFont val="Lucida Console"/>
            <family val="3"/>
          </rPr>
          <t>_x000D_
Últ estimativa : 5.000_x000D_
Enviada em     : 22.04.2021_x000D_
Ata - Venc     : 174/20 - 16.08.2021</t>
        </r>
      </text>
    </comment>
    <comment ref="O508" authorId="0" shapeId="0" xr:uid="{26EFC99E-7476-4C1D-884C-0CC72EC1BCDC}">
      <text>
        <r>
          <rPr>
            <sz val="10"/>
            <color indexed="81"/>
            <rFont val="Lucida Console"/>
            <family val="3"/>
          </rPr>
          <t xml:space="preserve">_x000D_
Pertencia a ATA nº 174/20_x000D_
Estimativa de Renovação enviada em 22.04.2021 - Qtd 5.000_x000D_
PE 120/21 lote _x000D_
 = </t>
        </r>
      </text>
    </comment>
    <comment ref="W508" authorId="0" shapeId="0" xr:uid="{1B8250BC-A0DF-42C8-8AEB-22836D46F559}">
      <text>
        <r>
          <rPr>
            <sz val="10"/>
            <color indexed="81"/>
            <rFont val="Lucida Console"/>
            <family val="3"/>
          </rPr>
          <t>_x000D_
DM-Construção</t>
        </r>
      </text>
    </comment>
    <comment ref="X508" authorId="0" shapeId="0" xr:uid="{FF16B6B9-ED6F-417F-A54A-E19471B33DA1}">
      <text>
        <r>
          <rPr>
            <sz val="10"/>
            <color indexed="81"/>
            <rFont val="Lucida Console"/>
            <family val="3"/>
          </rPr>
          <t>_x000D_
MAT.E EQUIP. P/ CONSTR.CIVIL E CONSERV. DE VIAS PUBL.</t>
        </r>
      </text>
    </comment>
    <comment ref="Y508" authorId="0" shapeId="0" xr:uid="{58339B5E-43EC-40F9-BA77-7D4F276637FB}">
      <text>
        <r>
          <rPr>
            <sz val="10"/>
            <color indexed="81"/>
            <rFont val="Lucida Console"/>
            <family val="3"/>
          </rPr>
          <t>_x000D_
FORROS</t>
        </r>
      </text>
    </comment>
    <comment ref="AW508" authorId="0" shapeId="0" xr:uid="{13AF4E07-C9EF-4155-BE6C-5CA6C4D953EB}">
      <text>
        <r>
          <rPr>
            <sz val="10"/>
            <color indexed="81"/>
            <rFont val="Lucida Console"/>
            <family val="3"/>
          </rPr>
          <t>Tempo de Estoque (Meses)_x000D_
_x000D_
7.791,0</t>
        </r>
      </text>
    </comment>
    <comment ref="A509" authorId="0" shapeId="0" xr:uid="{49681A82-A17F-47AC-A178-F1C6923CDE68}">
      <text>
        <r>
          <rPr>
            <sz val="10"/>
            <color indexed="81"/>
            <rFont val="Lucida Console"/>
            <family val="3"/>
          </rPr>
          <t>_x000D_
98703</t>
        </r>
      </text>
    </comment>
    <comment ref="B509" authorId="0" shapeId="0" xr:uid="{F815E9F9-CF7A-4D87-873F-DD0DC25CBC12}">
      <text>
        <r>
          <rPr>
            <sz val="10"/>
            <color indexed="81"/>
            <rFont val="Lucida Console"/>
            <family val="3"/>
          </rPr>
          <t>DESCRIÇÃO DETALHADA_x000D_
PERFIL RODAFORRO PVC BRANCO LISO, BARRA COM 6 MT - DIMENSOES 6 M X 30 MM X 10,5 MM (C X L X A). PODENDO VARIAR +/- 2 MM</t>
        </r>
      </text>
    </comment>
    <comment ref="G509" authorId="0" shapeId="0" xr:uid="{D2B1334B-43E4-4005-A496-CDCA8A7F4C17}">
      <text>
        <r>
          <rPr>
            <sz val="10"/>
            <color indexed="81"/>
            <rFont val="Lucida Console"/>
            <family val="3"/>
          </rPr>
          <t>_x000D_
Últ estimativa : 0_x000D_
Enviada em     : 22.04.2021_x000D_
Ata - Venc     : 174/20 - 16.08.2021</t>
        </r>
      </text>
    </comment>
    <comment ref="O509" authorId="0" shapeId="0" xr:uid="{0E2D552C-DDB3-4DA0-A689-DBD33194C926}">
      <text>
        <r>
          <rPr>
            <sz val="10"/>
            <color indexed="81"/>
            <rFont val="Lucida Console"/>
            <family val="3"/>
          </rPr>
          <t>_x000D_
Pertencia a ATA nº 174/20_x000D_
Estimativa de Renovação enviada em 22.04.2021 - Qtd _x000D_
PE  99/20 lote 13_x000D_
03.08.20 = Finalizado</t>
        </r>
      </text>
    </comment>
    <comment ref="W509" authorId="0" shapeId="0" xr:uid="{1CB70A98-FB5C-4D54-A08B-1B6E6ED49C56}">
      <text>
        <r>
          <rPr>
            <sz val="10"/>
            <color indexed="81"/>
            <rFont val="Lucida Console"/>
            <family val="3"/>
          </rPr>
          <t>_x000D_
DM-Serralheria</t>
        </r>
      </text>
    </comment>
    <comment ref="X509" authorId="0" shapeId="0" xr:uid="{715E4E16-F443-449A-BFDB-53DA01B47399}">
      <text>
        <r>
          <rPr>
            <sz val="10"/>
            <color indexed="81"/>
            <rFont val="Lucida Console"/>
            <family val="3"/>
          </rPr>
          <t>_x000D_
METAIS,LAMINAD.,PERFILADOS E ARTEFATOS METALICOS</t>
        </r>
      </text>
    </comment>
    <comment ref="Y509" authorId="0" shapeId="0" xr:uid="{39E584A4-E8FC-48EC-99F9-86B6BCA70C4E}">
      <text>
        <r>
          <rPr>
            <sz val="10"/>
            <color indexed="81"/>
            <rFont val="Lucida Console"/>
            <family val="3"/>
          </rPr>
          <t>_x000D_
CANTONEIRAS</t>
        </r>
      </text>
    </comment>
    <comment ref="AW509" authorId="0" shapeId="0" xr:uid="{53B169D3-5B41-4B14-833C-25074D53B292}">
      <text>
        <r>
          <rPr>
            <sz val="10"/>
            <color indexed="81"/>
            <rFont val="Lucida Console"/>
            <family val="3"/>
          </rPr>
          <t>Tempo de Estoque (Meses)_x000D_
_x000D_
729,0</t>
        </r>
      </text>
    </comment>
    <comment ref="A510" authorId="0" shapeId="0" xr:uid="{F111BBB8-FFCF-4A7E-AF1E-228030583FB6}">
      <text>
        <r>
          <rPr>
            <sz val="10"/>
            <color indexed="81"/>
            <rFont val="Lucida Console"/>
            <family val="3"/>
          </rPr>
          <t>_x000D_
98704</t>
        </r>
      </text>
    </comment>
    <comment ref="B510" authorId="0" shapeId="0" xr:uid="{6E5AC9CA-4331-435B-964E-450872B06011}">
      <text>
        <r>
          <rPr>
            <sz val="10"/>
            <color indexed="81"/>
            <rFont val="Lucida Console"/>
            <family val="3"/>
          </rPr>
          <t>DESCRIÇÃO DETALHADA_x000D_
PERFIL TIPO EMENDA PVC BRANCO LISO, BARRA COM 6 MT - DIMENSOES 6 M X 50 MM X 10,5 MM (C X L X A). PODENDO VARIAR +/- 2 MM.</t>
        </r>
      </text>
    </comment>
    <comment ref="G510" authorId="0" shapeId="0" xr:uid="{1DBBF671-1EE0-4D79-915E-4455BCD234CB}">
      <text>
        <r>
          <rPr>
            <sz val="10"/>
            <color indexed="81"/>
            <rFont val="Lucida Console"/>
            <family val="3"/>
          </rPr>
          <t>_x000D_
Últ estimativa : 0_x000D_
Enviada em     : 22.04.2021_x000D_
Ata - Venc     : 174/20 - 16.08.2021</t>
        </r>
      </text>
    </comment>
    <comment ref="O510" authorId="0" shapeId="0" xr:uid="{4147A924-4658-43F6-876B-985ED7D494D6}">
      <text>
        <r>
          <rPr>
            <sz val="10"/>
            <color indexed="81"/>
            <rFont val="Lucida Console"/>
            <family val="3"/>
          </rPr>
          <t>_x000D_
Pertencia a ATA nº 174/20_x000D_
Estimativa de Renovação enviada em 22.04.2021 - Qtd _x000D_
PE  99/20 lote 14_x000D_
03.08.20 = Finalizado</t>
        </r>
      </text>
    </comment>
    <comment ref="W510" authorId="0" shapeId="0" xr:uid="{59693C44-3D8A-421B-8B27-91DCD0C0727D}">
      <text>
        <r>
          <rPr>
            <sz val="10"/>
            <color indexed="81"/>
            <rFont val="Lucida Console"/>
            <family val="3"/>
          </rPr>
          <t>_x000D_
DM-Serralheria</t>
        </r>
      </text>
    </comment>
    <comment ref="X510" authorId="0" shapeId="0" xr:uid="{D7B952CF-3974-49B5-AB86-0E63ECC819D0}">
      <text>
        <r>
          <rPr>
            <sz val="10"/>
            <color indexed="81"/>
            <rFont val="Lucida Console"/>
            <family val="3"/>
          </rPr>
          <t>_x000D_
METAIS,LAMINAD.,PERFILADOS E ARTEFATOS METALICOS</t>
        </r>
      </text>
    </comment>
    <comment ref="Y510" authorId="0" shapeId="0" xr:uid="{628BDF18-DA91-49BE-9B8F-FC45F040E0C6}">
      <text>
        <r>
          <rPr>
            <sz val="10"/>
            <color indexed="81"/>
            <rFont val="Lucida Console"/>
            <family val="3"/>
          </rPr>
          <t>_x000D_
CANTONEIRAS</t>
        </r>
      </text>
    </comment>
    <comment ref="AW510" authorId="0" shapeId="0" xr:uid="{702C1386-89A7-4549-B320-028BA0DD8EBE}">
      <text>
        <r>
          <rPr>
            <sz val="10"/>
            <color indexed="81"/>
            <rFont val="Lucida Console"/>
            <family val="3"/>
          </rPr>
          <t>Tempo de Estoque (Meses)_x000D_
_x000D_
184,0</t>
        </r>
      </text>
    </comment>
    <comment ref="A511" authorId="0" shapeId="0" xr:uid="{A285F48E-E9F6-401B-A140-604341FAF4B4}">
      <text>
        <r>
          <rPr>
            <sz val="10"/>
            <color indexed="81"/>
            <rFont val="Lucida Console"/>
            <family val="3"/>
          </rPr>
          <t>_x000D_
98732</t>
        </r>
      </text>
    </comment>
    <comment ref="B511" authorId="0" shapeId="0" xr:uid="{6A8350B8-08A8-46FB-B88C-A65FBDC8B545}">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511" authorId="0" shapeId="0" xr:uid="{3C6E91CF-5482-4B85-BF23-1F7114A36C79}">
      <text>
        <r>
          <rPr>
            <sz val="10"/>
            <color indexed="81"/>
            <rFont val="Lucida Console"/>
            <family val="3"/>
          </rPr>
          <t>_x000D_
Eventos</t>
        </r>
      </text>
    </comment>
    <comment ref="X511" authorId="0" shapeId="0" xr:uid="{39D56E42-3A69-4CC2-B486-450DF634521E}">
      <text>
        <r>
          <rPr>
            <sz val="10"/>
            <color indexed="81"/>
            <rFont val="Lucida Console"/>
            <family val="3"/>
          </rPr>
          <t>_x000D_
EQUIP. E MAT. P/ RECREACAO, ATLETISMO, DESPORTO...</t>
        </r>
      </text>
    </comment>
    <comment ref="Y511" authorId="0" shapeId="0" xr:uid="{574785BD-784E-461A-8245-B2D1D0236B94}">
      <text>
        <r>
          <rPr>
            <sz val="10"/>
            <color indexed="81"/>
            <rFont val="Lucida Console"/>
            <family val="3"/>
          </rPr>
          <t>_x000D_
BANDEIRAS, STANDARTES, FAIXAS, FLAMULAS E BALOES INFLAVEIS PROMOCIONAIS</t>
        </r>
      </text>
    </comment>
    <comment ref="AW511" authorId="0" shapeId="0" xr:uid="{47FC5527-6411-4D94-83B1-9030AD1508B6}">
      <text>
        <r>
          <rPr>
            <sz val="10"/>
            <color indexed="81"/>
            <rFont val="Lucida Console"/>
            <family val="3"/>
          </rPr>
          <t>Tempo de Estoque (Meses)_x000D_
_x000D_
55,0</t>
        </r>
      </text>
    </comment>
    <comment ref="A512" authorId="0" shapeId="0" xr:uid="{54A429D6-2C72-40F1-A54D-8F3FFE619C4F}">
      <text>
        <r>
          <rPr>
            <sz val="10"/>
            <color indexed="81"/>
            <rFont val="Lucida Console"/>
            <family val="3"/>
          </rPr>
          <t>_x000D_
98733</t>
        </r>
      </text>
    </comment>
    <comment ref="B512" authorId="0" shapeId="0" xr:uid="{9286A4BF-3B61-41D9-B28C-7AFF885F52C0}">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512" authorId="0" shapeId="0" xr:uid="{D574C923-BF0B-42B1-85DC-65C9A53951CE}">
      <text>
        <r>
          <rPr>
            <sz val="10"/>
            <color indexed="81"/>
            <rFont val="Lucida Console"/>
            <family val="3"/>
          </rPr>
          <t>_x000D_
Eventos</t>
        </r>
      </text>
    </comment>
    <comment ref="X512" authorId="0" shapeId="0" xr:uid="{2AE7672D-6BF0-417C-8F64-B241496DEC1C}">
      <text>
        <r>
          <rPr>
            <sz val="10"/>
            <color indexed="81"/>
            <rFont val="Lucida Console"/>
            <family val="3"/>
          </rPr>
          <t>_x000D_
EQUIP. E MAT. P/ RECREACAO, ATLETISMO, DESPORTO...</t>
        </r>
      </text>
    </comment>
    <comment ref="Y512" authorId="0" shapeId="0" xr:uid="{FE65B7A2-D644-42FD-A1AE-9EA8F7F31EA9}">
      <text>
        <r>
          <rPr>
            <sz val="10"/>
            <color indexed="81"/>
            <rFont val="Lucida Console"/>
            <family val="3"/>
          </rPr>
          <t>_x000D_
BANDEIRAS, STANDARTES, FAIXAS, FLAMULAS E BALOES INFLAVEIS PROMOCIONAIS</t>
        </r>
      </text>
    </comment>
    <comment ref="AW512" authorId="0" shapeId="0" xr:uid="{405E1F09-ECAD-4A61-93F2-CA7E10BA6819}">
      <text>
        <r>
          <rPr>
            <sz val="10"/>
            <color indexed="81"/>
            <rFont val="Lucida Console"/>
            <family val="3"/>
          </rPr>
          <t>Tempo de Estoque (Meses)_x000D_
_x000D_
41,0</t>
        </r>
      </text>
    </comment>
    <comment ref="A513" authorId="0" shapeId="0" xr:uid="{9B7A7FDA-025F-403D-AFCA-627698D2280E}">
      <text>
        <r>
          <rPr>
            <sz val="10"/>
            <color indexed="81"/>
            <rFont val="Lucida Console"/>
            <family val="3"/>
          </rPr>
          <t>_x000D_
98734</t>
        </r>
      </text>
    </comment>
    <comment ref="B513" authorId="0" shapeId="0" xr:uid="{58C1BF78-4666-438D-BE1B-1F078F2761D6}">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513" authorId="0" shapeId="0" xr:uid="{D5D585F1-49D7-4CBA-B657-0FBF77131D85}">
      <text>
        <r>
          <rPr>
            <sz val="10"/>
            <color indexed="81"/>
            <rFont val="Lucida Console"/>
            <family val="3"/>
          </rPr>
          <t>_x000D_
Eventos</t>
        </r>
      </text>
    </comment>
    <comment ref="X513" authorId="0" shapeId="0" xr:uid="{DCD864B3-0422-4467-8B3F-18C0B7732437}">
      <text>
        <r>
          <rPr>
            <sz val="10"/>
            <color indexed="81"/>
            <rFont val="Lucida Console"/>
            <family val="3"/>
          </rPr>
          <t>_x000D_
EQUIP. E MAT. P/ RECREACAO, ATLETISMO, DESPORTO...</t>
        </r>
      </text>
    </comment>
    <comment ref="Y513" authorId="0" shapeId="0" xr:uid="{0E756531-A848-4D21-9859-50142B86D15D}">
      <text>
        <r>
          <rPr>
            <sz val="10"/>
            <color indexed="81"/>
            <rFont val="Lucida Console"/>
            <family val="3"/>
          </rPr>
          <t>_x000D_
BANDEIRAS, STANDARTES, FAIXAS, FLAMULAS E BALOES INFLAVEIS PROMOCIONAIS</t>
        </r>
      </text>
    </comment>
    <comment ref="AW513" authorId="0" shapeId="0" xr:uid="{60461E74-78D8-4D50-9B3E-CF5C5D5C2814}">
      <text>
        <r>
          <rPr>
            <sz val="10"/>
            <color indexed="81"/>
            <rFont val="Lucida Console"/>
            <family val="3"/>
          </rPr>
          <t>Tempo de Estoque (Meses)_x000D_
_x000D_
36,0</t>
        </r>
      </text>
    </comment>
    <comment ref="A514" authorId="0" shapeId="0" xr:uid="{9EA8011F-00D4-4C01-9B60-1FB7019ECE5D}">
      <text>
        <r>
          <rPr>
            <sz val="10"/>
            <color indexed="81"/>
            <rFont val="Lucida Console"/>
            <family val="3"/>
          </rPr>
          <t>_x000D_
99787</t>
        </r>
      </text>
    </comment>
    <comment ref="B514" authorId="0" shapeId="0" xr:uid="{7166A9C0-0B12-4D2E-BBCA-3791BAE46105}">
      <text>
        <r>
          <rPr>
            <sz val="10"/>
            <color indexed="81"/>
            <rFont val="Lucida Console"/>
            <family val="3"/>
          </rPr>
          <t>DESCRIÇÃO DETALHADA_x000D_
ELETRODUTO DE ACO CARBONO GALVANIZADO A FOGO - DIAMETRO 1 1/2" - BARRA COM 3 M</t>
        </r>
      </text>
    </comment>
    <comment ref="G514" authorId="0" shapeId="0" xr:uid="{36788F43-D6BF-455E-B990-92BF9A5A6ABC}">
      <text>
        <r>
          <rPr>
            <sz val="10"/>
            <color indexed="81"/>
            <rFont val="Lucida Console"/>
            <family val="3"/>
          </rPr>
          <t>_x000D_
Últ estimativa : 0_x000D_
Enviada em     : 23.09.2020_x000D_
Ata - Venc     : 58/21 - 02.03.2022</t>
        </r>
      </text>
    </comment>
    <comment ref="O514" authorId="0" shapeId="0" xr:uid="{D66658F9-63A2-4547-B755-F40E68A38CD4}">
      <text>
        <r>
          <rPr>
            <sz val="10"/>
            <color indexed="81"/>
            <rFont val="Lucida Console"/>
            <family val="3"/>
          </rPr>
          <t>_x000D_
Pertencia a ATA nº 58/21_x000D_
Estimativa de Renovação enviada em 23.09.2020 - Qtd _x000D_
PE   5/21 lote _x000D_
02.02.21 = Finalizado</t>
        </r>
      </text>
    </comment>
    <comment ref="W514" authorId="0" shapeId="0" xr:uid="{D6556D59-6C80-43F7-80AE-81AA598FBE17}">
      <text>
        <r>
          <rPr>
            <sz val="10"/>
            <color indexed="81"/>
            <rFont val="Lucida Console"/>
            <family val="3"/>
          </rPr>
          <t>_x000D_
DM-Elétrica</t>
        </r>
      </text>
    </comment>
    <comment ref="X514" authorId="0" shapeId="0" xr:uid="{1B6A1F42-DB9F-48DF-836E-FACE0F74BDAF}">
      <text>
        <r>
          <rPr>
            <sz val="10"/>
            <color indexed="81"/>
            <rFont val="Lucida Console"/>
            <family val="3"/>
          </rPr>
          <t>_x000D_
EQUIP. MAT. P/ GERACAO, TRANSM. DISTR. RETIF...</t>
        </r>
      </text>
    </comment>
    <comment ref="Y514" authorId="0" shapeId="0" xr:uid="{8E16D68F-D305-42BE-8CE7-963E07EFF449}">
      <text>
        <r>
          <rPr>
            <sz val="10"/>
            <color indexed="81"/>
            <rFont val="Lucida Console"/>
            <family val="3"/>
          </rPr>
          <t>_x000D_
ELETRODUTOS E ACESSORIOS</t>
        </r>
      </text>
    </comment>
    <comment ref="AW514" authorId="0" shapeId="0" xr:uid="{4B9610A0-22E0-4776-BD78-1C4C101A9D9E}">
      <text>
        <r>
          <rPr>
            <sz val="10"/>
            <color indexed="81"/>
            <rFont val="Lucida Console"/>
            <family val="3"/>
          </rPr>
          <t>Tempo de Estoque (Meses)_x000D_
_x000D_
76,0</t>
        </r>
      </text>
    </comment>
    <comment ref="A515" authorId="0" shapeId="0" xr:uid="{130E0F4C-5964-48A8-A6EE-CB5D4338607A}">
      <text>
        <r>
          <rPr>
            <sz val="10"/>
            <color indexed="81"/>
            <rFont val="Lucida Console"/>
            <family val="3"/>
          </rPr>
          <t>_x000D_
99788</t>
        </r>
      </text>
    </comment>
    <comment ref="B515" authorId="0" shapeId="0" xr:uid="{1E4D11F5-08FF-45C7-BCB9-AD3322A95555}">
      <text>
        <r>
          <rPr>
            <sz val="10"/>
            <color indexed="81"/>
            <rFont val="Lucida Console"/>
            <family val="3"/>
          </rPr>
          <t>DESCRIÇÃO DETALHADA_x000D_
BUCHA C/ARRUELA EM ZAMAK P/ELETRODUTO - DIAMETRO 1 1/2"</t>
        </r>
      </text>
    </comment>
    <comment ref="W515" authorId="0" shapeId="0" xr:uid="{99831B3D-A8E5-49D6-8DBE-B347B0503736}">
      <text>
        <r>
          <rPr>
            <sz val="10"/>
            <color indexed="81"/>
            <rFont val="Lucida Console"/>
            <family val="3"/>
          </rPr>
          <t>_x000D_
DM-Elétrica</t>
        </r>
      </text>
    </comment>
    <comment ref="X515" authorId="0" shapeId="0" xr:uid="{437AB6AE-F468-41DB-9BB1-A27FF9EB449E}">
      <text>
        <r>
          <rPr>
            <sz val="10"/>
            <color indexed="81"/>
            <rFont val="Lucida Console"/>
            <family val="3"/>
          </rPr>
          <t>_x000D_
EQUIP. MAT. P/ GERACAO, TRANSM. DISTR. RETIF...</t>
        </r>
      </text>
    </comment>
    <comment ref="Y515" authorId="0" shapeId="0" xr:uid="{DE6DD264-3D54-4C1E-B8DB-8F1987ADB032}">
      <text>
        <r>
          <rPr>
            <sz val="10"/>
            <color indexed="81"/>
            <rFont val="Lucida Console"/>
            <family val="3"/>
          </rPr>
          <t>_x000D_
ELETRODUTOS E ACESSORIOS</t>
        </r>
      </text>
    </comment>
    <comment ref="AW515" authorId="0" shapeId="0" xr:uid="{810D600D-F64E-4B6D-AAF6-269DA2E58D65}">
      <text>
        <r>
          <rPr>
            <sz val="10"/>
            <color indexed="81"/>
            <rFont val="Lucida Console"/>
            <family val="3"/>
          </rPr>
          <t>Tempo de Estoque (Meses)_x000D_
_x000D_
150,0</t>
        </r>
      </text>
    </comment>
    <comment ref="A516" authorId="0" shapeId="0" xr:uid="{235842BF-F62A-4C45-A91C-3D6E17EF61B2}">
      <text>
        <r>
          <rPr>
            <sz val="10"/>
            <color indexed="81"/>
            <rFont val="Lucida Console"/>
            <family val="3"/>
          </rPr>
          <t>_x000D_
100362</t>
        </r>
      </text>
    </comment>
    <comment ref="B516" authorId="0" shapeId="0" xr:uid="{F143FA39-4866-4E18-A537-9359A636EEBE}">
      <text>
        <r>
          <rPr>
            <sz val="10"/>
            <color indexed="81"/>
            <rFont val="Lucida Console"/>
            <family val="3"/>
          </rPr>
          <t>DESCRIÇÃO DETALHADA_x000D_
CIMENTO COLA AC3 - SACO C/20 KG</t>
        </r>
      </text>
    </comment>
    <comment ref="G516" authorId="0" shapeId="0" xr:uid="{EA4E9B11-1BE3-452B-B709-05FC1A1BA19D}">
      <text>
        <r>
          <rPr>
            <sz val="10"/>
            <color indexed="81"/>
            <rFont val="Lucida Console"/>
            <family val="3"/>
          </rPr>
          <t>_x000D_
Últ estimativa : 7.000_x000D_
Enviada em     : 22.04.2021_x000D_
Ata - Venc     : 174/20 - 16.08.2021</t>
        </r>
      </text>
    </comment>
    <comment ref="M516" authorId="0" shapeId="0" xr:uid="{0077EA3F-EB5E-4981-8CB4-A8B38FF925B0}">
      <text>
        <r>
          <rPr>
            <sz val="10"/>
            <color indexed="81"/>
            <rFont val="Lucida Console"/>
            <family val="3"/>
          </rPr>
          <t>_x000D_
Validade necessária em meses =&gt; 9,_x000D_
A partir desta planilha limitado até 17.08.2024</t>
        </r>
      </text>
    </comment>
    <comment ref="O516" authorId="0" shapeId="0" xr:uid="{489796B9-1801-4FBF-AA20-43D29DC50B29}">
      <text>
        <r>
          <rPr>
            <sz val="10"/>
            <color indexed="81"/>
            <rFont val="Lucida Console"/>
            <family val="3"/>
          </rPr>
          <t xml:space="preserve">_x000D_
Pertencia a ATA nº 174/20_x000D_
Estimativa de Renovação enviada em 22.04.2021 - Qtd 7.000_x000D_
PE 120/21 lote _x000D_
 = </t>
        </r>
      </text>
    </comment>
    <comment ref="W516" authorId="0" shapeId="0" xr:uid="{13C2F5DD-A71A-4632-B32E-03EED8D1EFA6}">
      <text>
        <r>
          <rPr>
            <sz val="10"/>
            <color indexed="81"/>
            <rFont val="Lucida Console"/>
            <family val="3"/>
          </rPr>
          <t>_x000D_
DM-Construção</t>
        </r>
      </text>
    </comment>
    <comment ref="X516" authorId="0" shapeId="0" xr:uid="{C5C28CD1-CA5E-48E7-B2D0-13B2E0C7C418}">
      <text>
        <r>
          <rPr>
            <sz val="10"/>
            <color indexed="81"/>
            <rFont val="Lucida Console"/>
            <family val="3"/>
          </rPr>
          <t>_x000D_
MAT.E EQUIP. P/ CONSTR.CIVIL E CONSERV. DE VIAS PUBL.</t>
        </r>
      </text>
    </comment>
    <comment ref="Y516" authorId="0" shapeId="0" xr:uid="{34C44C75-1669-402D-941E-7ED53626F708}">
      <text>
        <r>
          <rPr>
            <sz val="10"/>
            <color indexed="81"/>
            <rFont val="Lucida Console"/>
            <family val="3"/>
          </rPr>
          <t>_x000D_
CIMENTO, CAL E GESSO</t>
        </r>
      </text>
    </comment>
    <comment ref="AC516" authorId="0" shapeId="0" xr:uid="{C3FFF750-3B32-4E9A-AE4B-E5145A7B3F72}">
      <text>
        <r>
          <rPr>
            <sz val="10"/>
            <color indexed="81"/>
            <rFont val="Lucida Console"/>
            <family val="3"/>
          </rPr>
          <t>_x000D_
AF  8.935/23 | Vc 11.09.2023 | Saldo  8.000 | NOG. COM VARIEDADES LTDA ( 148457 )</t>
        </r>
      </text>
    </comment>
    <comment ref="AG516" authorId="0" shapeId="0" xr:uid="{A7DA9A6D-FFBA-4CAE-A649-DADDE09A4E78}">
      <text>
        <r>
          <rPr>
            <sz val="10"/>
            <color indexed="81"/>
            <rFont val="Lucida Console"/>
            <family val="3"/>
          </rPr>
          <t>_x000D_
AF  8.935/23 | Vc 11.09.2023 | Saldo  8.000 | NOG. COM VARIEDADES LTDA ( 148457 )</t>
        </r>
      </text>
    </comment>
    <comment ref="AW516" authorId="0" shapeId="0" xr:uid="{D1B7DAC3-EFA8-42DB-9605-BC73B80C01FE}">
      <text>
        <r>
          <rPr>
            <sz val="10"/>
            <color indexed="81"/>
            <rFont val="Lucida Console"/>
            <family val="3"/>
          </rPr>
          <t>Tempo de Estoque (Meses)_x000D_
_x000D_
2.665,0</t>
        </r>
      </text>
    </comment>
    <comment ref="A517" authorId="0" shapeId="0" xr:uid="{F77A4D00-90EF-4DC8-B870-5FD7190FC19F}">
      <text>
        <r>
          <rPr>
            <sz val="10"/>
            <color indexed="81"/>
            <rFont val="Lucida Console"/>
            <family val="3"/>
          </rPr>
          <t>_x000D_
100383</t>
        </r>
      </text>
    </comment>
    <comment ref="B517" authorId="0" shapeId="0" xr:uid="{8C5501E4-E1B1-4D0D-ABA7-187A026EC205}">
      <text>
        <r>
          <rPr>
            <sz val="10"/>
            <color indexed="81"/>
            <rFont val="Lucida Console"/>
            <family val="3"/>
          </rPr>
          <t>DESCRIÇÃO DETALHADA_x000D_
FIO DE NYLON DE 3,0MM, QUADRADO, USO EM ROCADEIRA LATERAL STIHL FS 220 - PESO APROXIMADO: ROLO C/2 KG</t>
        </r>
      </text>
    </comment>
    <comment ref="O517" authorId="0" shapeId="0" xr:uid="{DDC72D6B-EC65-4CBF-BC40-62C56C39A38B}">
      <text>
        <r>
          <rPr>
            <sz val="10"/>
            <color indexed="81"/>
            <rFont val="Lucida Console"/>
            <family val="3"/>
          </rPr>
          <t>_x000D_
Pertencia a ATA nº 230/18_x000D_
Estimativa de Renovação enviada em  - Qtd _x000D_
PP 195/18 lote 22 (Impróspero)_x000D_
26.11.18 = Processo finalizado. Ata 230/18.</t>
        </r>
      </text>
    </comment>
    <comment ref="W517" authorId="0" shapeId="0" xr:uid="{25B17D57-D8F8-4895-9F72-AF55BB27232E}">
      <text>
        <r>
          <rPr>
            <sz val="10"/>
            <color indexed="81"/>
            <rFont val="Lucida Console"/>
            <family val="3"/>
          </rPr>
          <t>_x000D_
DM-Jardinagem</t>
        </r>
      </text>
    </comment>
    <comment ref="X517" authorId="0" shapeId="0" xr:uid="{7E39E8DC-50A8-4B3C-827D-B48B0B147234}">
      <text>
        <r>
          <rPr>
            <sz val="10"/>
            <color indexed="81"/>
            <rFont val="Lucida Console"/>
            <family val="3"/>
          </rPr>
          <t>_x000D_
CABOS CORRENTES CORDAS ESTICADORES E ART. BORRACHA</t>
        </r>
      </text>
    </comment>
    <comment ref="Y517" authorId="0" shapeId="0" xr:uid="{F1109959-884F-485B-B911-71E3D0834513}">
      <text>
        <r>
          <rPr>
            <sz val="10"/>
            <color indexed="81"/>
            <rFont val="Lucida Console"/>
            <family val="3"/>
          </rPr>
          <t>_x000D_
FIOS</t>
        </r>
      </text>
    </comment>
    <comment ref="AW517" authorId="0" shapeId="0" xr:uid="{0D69374A-28D1-4BCC-80CF-B645BEEFD1EE}">
      <text>
        <r>
          <rPr>
            <sz val="10"/>
            <color indexed="81"/>
            <rFont val="Lucida Console"/>
            <family val="3"/>
          </rPr>
          <t>Tempo de Estoque (Meses)_x000D_
_x000D_
74,0</t>
        </r>
      </text>
    </comment>
    <comment ref="A518" authorId="0" shapeId="0" xr:uid="{AF0FACE6-D9C7-49A8-9AD4-512EE6E85D3D}">
      <text>
        <r>
          <rPr>
            <sz val="10"/>
            <color indexed="81"/>
            <rFont val="Lucida Console"/>
            <family val="3"/>
          </rPr>
          <t>_x000D_
100802</t>
        </r>
      </text>
    </comment>
    <comment ref="B518" authorId="0" shapeId="0" xr:uid="{DEA5FC6A-F959-4AA8-BBDB-8316A7C4A52A}">
      <text>
        <r>
          <rPr>
            <sz val="10"/>
            <color indexed="81"/>
            <rFont val="Lucida Console"/>
            <family val="3"/>
          </rPr>
          <t>DESCRIÇÃO DETALHADA_x000D_
SILICONE PARA VEDACAO - TUBO COM NO MINIMO 280G</t>
        </r>
      </text>
    </comment>
    <comment ref="G518" authorId="0" shapeId="0" xr:uid="{C7EA37A2-C470-4230-8A57-71A8B4EB3747}">
      <text>
        <r>
          <rPr>
            <sz val="10"/>
            <color indexed="81"/>
            <rFont val="Lucida Console"/>
            <family val="3"/>
          </rPr>
          <t>_x000D_
Últ estimativa : 600_x000D_
Enviada em     : 24.11.2020_x000D_
Ata - Venc     : 55/20 - 12.03.2021</t>
        </r>
      </text>
    </comment>
    <comment ref="O518" authorId="0" shapeId="0" xr:uid="{C7B2CEB1-6DE4-4A1D-8391-4B2EB5F4223D}">
      <text>
        <r>
          <rPr>
            <sz val="10"/>
            <color indexed="81"/>
            <rFont val="Lucida Console"/>
            <family val="3"/>
          </rPr>
          <t>_x000D_
Pertencia a ATA nº 55/20_x000D_
Estimativa de Renovação enviada em 24.11.2020 - Qtd 600_x000D_
PE   2/20 lote 19_x000D_
23.04.20 = Processo conferido, finalizado.</t>
        </r>
      </text>
    </comment>
    <comment ref="W518" authorId="0" shapeId="0" xr:uid="{01492B60-19D3-4064-8379-CE85919AA7C3}">
      <text>
        <r>
          <rPr>
            <sz val="10"/>
            <color indexed="81"/>
            <rFont val="Lucida Console"/>
            <family val="3"/>
          </rPr>
          <t>_x000D_
DM-Hidráulica</t>
        </r>
      </text>
    </comment>
    <comment ref="X518" authorId="0" shapeId="0" xr:uid="{9660639A-9BE9-405B-9FA7-30B093C7DAE1}">
      <text>
        <r>
          <rPr>
            <sz val="10"/>
            <color indexed="81"/>
            <rFont val="Lucida Console"/>
            <family val="3"/>
          </rPr>
          <t>_x000D_
MATERIAL HIDRAULICO, CANOS, TUBOS, MANGUEIRAS, CONEXOES E ACESS.</t>
        </r>
      </text>
    </comment>
    <comment ref="Y518" authorId="0" shapeId="0" xr:uid="{17CC2164-4356-47FE-9084-80A0331FF6EE}">
      <text>
        <r>
          <rPr>
            <sz val="10"/>
            <color indexed="81"/>
            <rFont val="Lucida Console"/>
            <family val="3"/>
          </rPr>
          <t>_x000D_
VEDADORES ABRACADEIRAS E COLAS P/ TUBULACAO</t>
        </r>
      </text>
    </comment>
    <comment ref="AW518" authorId="0" shapeId="0" xr:uid="{BC95023F-AC5E-49B1-AE56-8D0517C2A673}">
      <text>
        <r>
          <rPr>
            <sz val="10"/>
            <color indexed="81"/>
            <rFont val="Lucida Console"/>
            <family val="3"/>
          </rPr>
          <t>Tempo de Estoque (Meses)_x000D_
_x000D_
794,0</t>
        </r>
      </text>
    </comment>
    <comment ref="A519" authorId="0" shapeId="0" xr:uid="{17462E18-4100-470F-BFD7-82F88EF0ADF5}">
      <text>
        <r>
          <rPr>
            <sz val="10"/>
            <color indexed="81"/>
            <rFont val="Lucida Console"/>
            <family val="3"/>
          </rPr>
          <t>_x000D_
100907</t>
        </r>
      </text>
    </comment>
    <comment ref="B519" authorId="0" shapeId="0" xr:uid="{E9DDEF8E-BFC9-45EE-8B8B-5C9CD8B1A9A3}">
      <text>
        <r>
          <rPr>
            <sz val="10"/>
            <color indexed="81"/>
            <rFont val="Lucida Console"/>
            <family val="3"/>
          </rPr>
          <t>DESCRIÇÃO DETALHADA_x000D_
SACOLA PLASTICA P/ EMBALAGEM  - LEITOSA - 40 X 50 CM - ALÇA CAMISETA</t>
        </r>
      </text>
    </comment>
    <comment ref="W519" authorId="0" shapeId="0" xr:uid="{BFB5FD79-BBAD-4F66-B2F8-DC2E82C1DE6D}">
      <text>
        <r>
          <rPr>
            <sz val="10"/>
            <color indexed="81"/>
            <rFont val="Lucida Console"/>
            <family val="3"/>
          </rPr>
          <t>_x000D_
Administrativo</t>
        </r>
      </text>
    </comment>
    <comment ref="X519" authorId="0" shapeId="0" xr:uid="{AA310D3D-5AF0-4C4B-A98C-BF427CF060D8}">
      <text>
        <r>
          <rPr>
            <sz val="10"/>
            <color indexed="81"/>
            <rFont val="Lucida Console"/>
            <family val="3"/>
          </rPr>
          <t>_x000D_
EMBALAG., RECIP., ACESSOR., EQUIP., MATER. P/ACONDICIO</t>
        </r>
      </text>
    </comment>
    <comment ref="Y519" authorId="0" shapeId="0" xr:uid="{1B40543E-6E3D-4FCF-8DFF-8777AA2139AC}">
      <text>
        <r>
          <rPr>
            <sz val="10"/>
            <color indexed="81"/>
            <rFont val="Lucida Console"/>
            <family val="3"/>
          </rPr>
          <t>_x000D_
SACOLAS E SACOS</t>
        </r>
      </text>
    </comment>
    <comment ref="AW519" authorId="0" shapeId="0" xr:uid="{27AD6940-7B0D-41D1-92F0-C59C3FCE28A1}">
      <text>
        <r>
          <rPr>
            <sz val="10"/>
            <color indexed="81"/>
            <rFont val="Lucida Console"/>
            <family val="3"/>
          </rPr>
          <t>Tempo de Estoque (Meses)_x000D_
_x000D_
103,0</t>
        </r>
      </text>
    </comment>
    <comment ref="A520" authorId="0" shapeId="0" xr:uid="{32FD6A3A-D39E-46FB-ADFD-76471925A98B}">
      <text>
        <r>
          <rPr>
            <sz val="10"/>
            <color indexed="81"/>
            <rFont val="Lucida Console"/>
            <family val="3"/>
          </rPr>
          <t>_x000D_
101867</t>
        </r>
      </text>
    </comment>
    <comment ref="B520" authorId="0" shapeId="0" xr:uid="{6DA87C8F-23EF-4FBD-A756-773E56EC5651}">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520" authorId="0" shapeId="0" xr:uid="{B991DA7B-B506-42E4-90C5-B74C015DC727}">
      <text>
        <r>
          <rPr>
            <sz val="10"/>
            <color indexed="81"/>
            <rFont val="Lucida Console"/>
            <family val="3"/>
          </rPr>
          <t>_x000D_
Últ estimativa : 50_x000D_
Enviada em     : 28.01.2021_x000D_
Ata - Venc     : 104/20 - 03.05.2021</t>
        </r>
      </text>
    </comment>
    <comment ref="O520" authorId="0" shapeId="0" xr:uid="{D6073150-CBEF-46C2-A144-9B4941DBA8E6}">
      <text>
        <r>
          <rPr>
            <sz val="10"/>
            <color indexed="81"/>
            <rFont val="Lucida Console"/>
            <family val="3"/>
          </rPr>
          <t>_x000D_
Pertencia a ATA nº 104/20_x000D_
Estimativa de Renovação enviada em 28.01.2021 - Qtd 50_x000D_
PE  17/20 lote _x000D_
19.05.20 = Finalizar, contrato assinado.</t>
        </r>
      </text>
    </comment>
    <comment ref="W520" authorId="0" shapeId="0" xr:uid="{1F3F6D7D-20FB-447C-A8FC-21080D8F4B17}">
      <text>
        <r>
          <rPr>
            <sz val="10"/>
            <color indexed="81"/>
            <rFont val="Lucida Console"/>
            <family val="3"/>
          </rPr>
          <t>_x000D_
DM-Serralheria</t>
        </r>
      </text>
    </comment>
    <comment ref="X520" authorId="0" shapeId="0" xr:uid="{14E9E092-EDAC-43BF-9902-A1E88AD7F21B}">
      <text>
        <r>
          <rPr>
            <sz val="10"/>
            <color indexed="81"/>
            <rFont val="Lucida Console"/>
            <family val="3"/>
          </rPr>
          <t>_x000D_
METAIS,LAMINAD.,PERFILADOS E ARTEFATOS METALICOS</t>
        </r>
      </text>
    </comment>
    <comment ref="Y520" authorId="0" shapeId="0" xr:uid="{40EA69A6-AE87-498F-8FDB-6FB1E7DD8499}">
      <text>
        <r>
          <rPr>
            <sz val="10"/>
            <color indexed="81"/>
            <rFont val="Lucida Console"/>
            <family val="3"/>
          </rPr>
          <t>_x000D_
BARRAS DE ACO ESPECIFICOS P/ USOS VARIADOS</t>
        </r>
      </text>
    </comment>
    <comment ref="AW520" authorId="0" shapeId="0" xr:uid="{D8671CE4-ACDB-4275-9F16-2FFEAA079400}">
      <text>
        <r>
          <rPr>
            <sz val="10"/>
            <color indexed="81"/>
            <rFont val="Lucida Console"/>
            <family val="3"/>
          </rPr>
          <t>Tempo de Estoque (Meses)_x000D_
_x000D_
37,0</t>
        </r>
      </text>
    </comment>
    <comment ref="A521" authorId="0" shapeId="0" xr:uid="{BB3688DD-31D1-44AC-A764-2063F8A0BA04}">
      <text>
        <r>
          <rPr>
            <sz val="10"/>
            <color indexed="81"/>
            <rFont val="Lucida Console"/>
            <family val="3"/>
          </rPr>
          <t>_x000D_
101868</t>
        </r>
      </text>
    </comment>
    <comment ref="B521" authorId="0" shapeId="0" xr:uid="{DC0592E5-DE7B-4605-A4D6-2857CC2CF50D}">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521" authorId="0" shapeId="0" xr:uid="{B767B2BF-7EF3-4093-B6B3-088259E891E1}">
      <text>
        <r>
          <rPr>
            <sz val="10"/>
            <color indexed="81"/>
            <rFont val="Lucida Console"/>
            <family val="3"/>
          </rPr>
          <t>_x000D_
Últ estimativa : 0_x000D_
Enviada em     : 28.01.2021_x000D_
Ata - Venc     : 104/20 - 03.05.2021</t>
        </r>
      </text>
    </comment>
    <comment ref="O521" authorId="0" shapeId="0" xr:uid="{68F6366C-38C7-4A0B-8FCA-CB5845BDD8FA}">
      <text>
        <r>
          <rPr>
            <sz val="10"/>
            <color indexed="81"/>
            <rFont val="Lucida Console"/>
            <family val="3"/>
          </rPr>
          <t>_x000D_
Pertencia a ATA nº 104/20_x000D_
Estimativa de Renovação enviada em 28.01.2021 - Qtd _x000D_
PE  17/20 lote _x000D_
19.05.20 = Finalizar, contrato assinado.</t>
        </r>
      </text>
    </comment>
    <comment ref="W521" authorId="0" shapeId="0" xr:uid="{954E8DF1-BDF1-4EBB-8912-BEAC4C01B22D}">
      <text>
        <r>
          <rPr>
            <sz val="10"/>
            <color indexed="81"/>
            <rFont val="Lucida Console"/>
            <family val="3"/>
          </rPr>
          <t>_x000D_
DM-Serralheria</t>
        </r>
      </text>
    </comment>
    <comment ref="X521" authorId="0" shapeId="0" xr:uid="{BCE75E28-ED89-4052-983C-49FAA52BBEC8}">
      <text>
        <r>
          <rPr>
            <sz val="10"/>
            <color indexed="81"/>
            <rFont val="Lucida Console"/>
            <family val="3"/>
          </rPr>
          <t>_x000D_
METAIS,LAMINAD.,PERFILADOS E ARTEFATOS METALICOS</t>
        </r>
      </text>
    </comment>
    <comment ref="Y521" authorId="0" shapeId="0" xr:uid="{9A76BCB6-809F-49D9-A349-B1074669BAAC}">
      <text>
        <r>
          <rPr>
            <sz val="10"/>
            <color indexed="81"/>
            <rFont val="Lucida Console"/>
            <family val="3"/>
          </rPr>
          <t>_x000D_
BARRAS DE ACO ESPECIFICOS P/ USOS VARIADOS</t>
        </r>
      </text>
    </comment>
    <comment ref="AW521" authorId="0" shapeId="0" xr:uid="{2F3178A8-DDD8-43C5-A1FF-84B25CF4B9B3}">
      <text>
        <r>
          <rPr>
            <sz val="10"/>
            <color indexed="81"/>
            <rFont val="Lucida Console"/>
            <family val="3"/>
          </rPr>
          <t>Tempo de Estoque (Meses)_x000D_
_x000D_
1.232,0</t>
        </r>
      </text>
    </comment>
    <comment ref="A522" authorId="0" shapeId="0" xr:uid="{5AEC1CBA-2BB1-411A-BD0D-CDD126C36E79}">
      <text>
        <r>
          <rPr>
            <sz val="10"/>
            <color indexed="81"/>
            <rFont val="Lucida Console"/>
            <family val="3"/>
          </rPr>
          <t>_x000D_
101891</t>
        </r>
      </text>
    </comment>
    <comment ref="B522" authorId="0" shapeId="0" xr:uid="{F6020E05-1AFD-405D-BF94-FB749C4F269B}">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22" authorId="0" shapeId="0" xr:uid="{73EBB9E9-6AE9-4D70-A8D8-CB97CAE78953}">
      <text>
        <r>
          <rPr>
            <sz val="10"/>
            <color indexed="81"/>
            <rFont val="Lucida Console"/>
            <family val="3"/>
          </rPr>
          <t>_x000D_
Últ estimativa : 20_x000D_
Enviada em     : 23.09.2020_x000D_
Ata - Venc     : 58/21 - 02.03.2022</t>
        </r>
      </text>
    </comment>
    <comment ref="O522" authorId="0" shapeId="0" xr:uid="{9637E35E-FDD4-4EA7-B682-FA1917957AD9}">
      <text>
        <r>
          <rPr>
            <sz val="10"/>
            <color indexed="81"/>
            <rFont val="Lucida Console"/>
            <family val="3"/>
          </rPr>
          <t>_x000D_
Pertencia a ATA nº 58/21_x000D_
Estimativa de Renovação enviada em 23.09.2020 - Qtd 20_x000D_
PE   5/21 lote _x000D_
02.02.21 = Finalizado</t>
        </r>
      </text>
    </comment>
    <comment ref="W522" authorId="0" shapeId="0" xr:uid="{48045D5E-022A-44A5-A180-53A0395FF13C}">
      <text>
        <r>
          <rPr>
            <sz val="10"/>
            <color indexed="81"/>
            <rFont val="Lucida Console"/>
            <family val="3"/>
          </rPr>
          <t>_x000D_
DM-Elétrica</t>
        </r>
      </text>
    </comment>
    <comment ref="X522" authorId="0" shapeId="0" xr:uid="{80F0016F-2AD3-4E28-8F0A-EDBC96C4BB61}">
      <text>
        <r>
          <rPr>
            <sz val="10"/>
            <color indexed="81"/>
            <rFont val="Lucida Console"/>
            <family val="3"/>
          </rPr>
          <t>_x000D_
EQUIP. MAT. P/ GERACAO, TRANSM. DISTR. RETIF...</t>
        </r>
      </text>
    </comment>
    <comment ref="Y522" authorId="0" shapeId="0" xr:uid="{FDB8F1C9-0CD3-44EE-A406-8A7C28F0CA18}">
      <text>
        <r>
          <rPr>
            <sz val="10"/>
            <color indexed="81"/>
            <rFont val="Lucida Console"/>
            <family val="3"/>
          </rPr>
          <t>_x000D_
SISTEMAS DE PROTECAO</t>
        </r>
      </text>
    </comment>
    <comment ref="AW522" authorId="0" shapeId="0" xr:uid="{AD51904D-BD52-4A5B-9D65-A7C3166050A2}">
      <text>
        <r>
          <rPr>
            <sz val="10"/>
            <color indexed="81"/>
            <rFont val="Lucida Console"/>
            <family val="3"/>
          </rPr>
          <t>Tempo de Estoque (Meses)_x000D_
_x000D_
33,0</t>
        </r>
      </text>
    </comment>
    <comment ref="A523" authorId="0" shapeId="0" xr:uid="{6AF0F0D6-A4C7-4F61-A9E4-59E6D9284644}">
      <text>
        <r>
          <rPr>
            <sz val="10"/>
            <color indexed="81"/>
            <rFont val="Lucida Console"/>
            <family val="3"/>
          </rPr>
          <t>_x000D_
102000</t>
        </r>
      </text>
    </comment>
    <comment ref="B523" authorId="0" shapeId="0" xr:uid="{C9138603-FEC9-4920-8CEB-96567AB70FAB}">
      <text>
        <r>
          <rPr>
            <sz val="10"/>
            <color indexed="81"/>
            <rFont val="Lucida Console"/>
            <family val="3"/>
          </rPr>
          <t>DESCRIÇÃO DETALHADA_x000D_
PISO DE CONCRETO, TIPO INTERTRAVADO RETANGULAR, COR NATURAL, DIMENSOES: 200 X 100MM, ESPESSURA: 60MM, RESISTENCIA DE 35MPA</t>
        </r>
      </text>
    </comment>
    <comment ref="G523" authorId="0" shapeId="0" xr:uid="{FCBB6DB2-639A-4E08-8AEF-99F2EDAAEFDB}">
      <text>
        <r>
          <rPr>
            <sz val="10"/>
            <color indexed="81"/>
            <rFont val="Lucida Console"/>
            <family val="3"/>
          </rPr>
          <t>_x000D_
Últ estimativa : 500_x000D_
Enviada em     : 24.11.2020_x000D_
Ata - Venc     : 54/20 - 12.03.2021</t>
        </r>
      </text>
    </comment>
    <comment ref="O523" authorId="0" shapeId="0" xr:uid="{FC8B2A79-5E35-45E4-812C-50F04C580890}">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23" authorId="0" shapeId="0" xr:uid="{D079FC0B-5282-4EA0-BEAC-EE78FA764E45}">
      <text>
        <r>
          <rPr>
            <sz val="10"/>
            <color indexed="81"/>
            <rFont val="Lucida Console"/>
            <family val="3"/>
          </rPr>
          <t>_x000D_
DM-Construção</t>
        </r>
      </text>
    </comment>
    <comment ref="X523" authorId="0" shapeId="0" xr:uid="{DCD3CD89-9700-49EC-8AE0-18C3DBDFE14C}">
      <text>
        <r>
          <rPr>
            <sz val="10"/>
            <color indexed="81"/>
            <rFont val="Lucida Console"/>
            <family val="3"/>
          </rPr>
          <t>_x000D_
MAT.E EQUIP. P/ CONSTR.CIVIL E CONSERV. DE VIAS PUBL.</t>
        </r>
      </text>
    </comment>
    <comment ref="Y523" authorId="0" shapeId="0" xr:uid="{70F0D068-3823-44A3-A5C1-F3D6FD911AC7}">
      <text>
        <r>
          <rPr>
            <sz val="10"/>
            <color indexed="81"/>
            <rFont val="Lucida Console"/>
            <family val="3"/>
          </rPr>
          <t>_x000D_
BLOCOS, CANALETAS E ELEMENTOS VAZADOS EM CONCRETO</t>
        </r>
      </text>
    </comment>
    <comment ref="AW523" authorId="0" shapeId="0" xr:uid="{5BBBA714-83C6-4AE0-878B-6743963B5EF0}">
      <text>
        <r>
          <rPr>
            <sz val="10"/>
            <color indexed="81"/>
            <rFont val="Lucida Console"/>
            <family val="3"/>
          </rPr>
          <t>Tempo de Estoque (Meses)_x000D_
_x000D_
759,0</t>
        </r>
      </text>
    </comment>
    <comment ref="A524" authorId="0" shapeId="0" xr:uid="{38E685DE-33CB-42F3-ABAB-6323278E1F45}">
      <text>
        <r>
          <rPr>
            <sz val="10"/>
            <color indexed="81"/>
            <rFont val="Lucida Console"/>
            <family val="3"/>
          </rPr>
          <t>_x000D_
102276</t>
        </r>
      </text>
    </comment>
    <comment ref="B524" authorId="0" shapeId="0" xr:uid="{E80CFE2D-63D2-452B-94D8-106D47E7713A}">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524" authorId="0" shapeId="0" xr:uid="{9D64BBA2-4BC3-4267-80E1-217F5A215C8A}">
      <text>
        <r>
          <rPr>
            <sz val="10"/>
            <color indexed="81"/>
            <rFont val="Lucida Console"/>
            <family val="3"/>
          </rPr>
          <t>_x000D_
Últ estimativa : 100_x000D_
Enviada em     : 28.01.2021_x000D_
Ata - Venc     : 104/20 - 03.05.2021</t>
        </r>
      </text>
    </comment>
    <comment ref="O524" authorId="0" shapeId="0" xr:uid="{9DDF30ED-548C-4575-8340-67CD7C1A47B0}">
      <text>
        <r>
          <rPr>
            <sz val="10"/>
            <color indexed="81"/>
            <rFont val="Lucida Console"/>
            <family val="3"/>
          </rPr>
          <t>_x000D_
Pertencia a ATA nº 104/20_x000D_
Estimativa de Renovação enviada em 28.01.2021 - Qtd 100_x000D_
PE  17/20 lote _x000D_
19.05.20 = Finalizar, contrato assinado.</t>
        </r>
      </text>
    </comment>
    <comment ref="W524" authorId="0" shapeId="0" xr:uid="{302D8685-E034-4B2E-8FBB-53BC1B16BC24}">
      <text>
        <r>
          <rPr>
            <sz val="10"/>
            <color indexed="81"/>
            <rFont val="Lucida Console"/>
            <family val="3"/>
          </rPr>
          <t>_x000D_
DM-Serralheria</t>
        </r>
      </text>
    </comment>
    <comment ref="X524" authorId="0" shapeId="0" xr:uid="{7F46F1A4-2158-4AFF-851C-B823D6BD26CE}">
      <text>
        <r>
          <rPr>
            <sz val="10"/>
            <color indexed="81"/>
            <rFont val="Lucida Console"/>
            <family val="3"/>
          </rPr>
          <t>_x000D_
METAIS,LAMINAD.,PERFILADOS E ARTEFATOS METALICOS</t>
        </r>
      </text>
    </comment>
    <comment ref="Y524" authorId="0" shapeId="0" xr:uid="{BBDE1912-F71A-4864-8E41-A96F0F8814D9}">
      <text>
        <r>
          <rPr>
            <sz val="10"/>
            <color indexed="81"/>
            <rFont val="Lucida Console"/>
            <family val="3"/>
          </rPr>
          <t>_x000D_
BARRAS DE ACO ESPECIFICOS P/ USOS VARIADOS</t>
        </r>
      </text>
    </comment>
    <comment ref="AW524" authorId="0" shapeId="0" xr:uid="{2760D4FE-C93E-4088-A5AA-0374BAE35262}">
      <text>
        <r>
          <rPr>
            <sz val="10"/>
            <color indexed="81"/>
            <rFont val="Lucida Console"/>
            <family val="3"/>
          </rPr>
          <t>Tempo de Estoque (Meses)_x000D_
_x000D_
232,0</t>
        </r>
      </text>
    </comment>
    <comment ref="A525" authorId="0" shapeId="0" xr:uid="{76EA8DCF-812E-4471-BD9B-677531693CEC}">
      <text>
        <r>
          <rPr>
            <sz val="10"/>
            <color indexed="81"/>
            <rFont val="Lucida Console"/>
            <family val="3"/>
          </rPr>
          <t>_x000D_
102277</t>
        </r>
      </text>
    </comment>
    <comment ref="B525" authorId="0" shapeId="0" xr:uid="{1339B35A-BE24-4B08-A216-E07739D2DADA}">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525" authorId="0" shapeId="0" xr:uid="{3DBBC434-0E05-4483-8B5D-312618C15BAA}">
      <text>
        <r>
          <rPr>
            <sz val="10"/>
            <color indexed="81"/>
            <rFont val="Lucida Console"/>
            <family val="3"/>
          </rPr>
          <t>_x000D_
Últ estimativa : 200_x000D_
Enviada em     : 08.09.2020_x000D_
Ata - Venc     : 292/19 - 17.12.2020</t>
        </r>
      </text>
    </comment>
    <comment ref="O525" authorId="0" shapeId="0" xr:uid="{063BFECF-C087-4041-BA9C-E931B733B6DA}">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525" authorId="0" shapeId="0" xr:uid="{24A8EF4D-0E5E-4A6B-80AE-68237ACB8AA8}">
      <text>
        <r>
          <rPr>
            <sz val="10"/>
            <color indexed="81"/>
            <rFont val="Lucida Console"/>
            <family val="3"/>
          </rPr>
          <t>_x000D_
DM-Serralheria</t>
        </r>
      </text>
    </comment>
    <comment ref="X525" authorId="0" shapeId="0" xr:uid="{5C6511C4-BDFA-466B-9920-EA8DB222B2CA}">
      <text>
        <r>
          <rPr>
            <sz val="10"/>
            <color indexed="81"/>
            <rFont val="Lucida Console"/>
            <family val="3"/>
          </rPr>
          <t>_x000D_
METAIS,LAMINAD.,PERFILADOS E ARTEFATOS METALICOS</t>
        </r>
      </text>
    </comment>
    <comment ref="Y525" authorId="0" shapeId="0" xr:uid="{0FE0A412-2B35-4470-ABAF-578E2306C3A5}">
      <text>
        <r>
          <rPr>
            <sz val="10"/>
            <color indexed="81"/>
            <rFont val="Lucida Console"/>
            <family val="3"/>
          </rPr>
          <t>_x000D_
BARRAS DE ACO ESPECIFICOS P/ USOS VARIADOS</t>
        </r>
      </text>
    </comment>
    <comment ref="AW525" authorId="0" shapeId="0" xr:uid="{CF9406EF-E98D-4911-B919-9201B35A1E24}">
      <text>
        <r>
          <rPr>
            <sz val="10"/>
            <color indexed="81"/>
            <rFont val="Lucida Console"/>
            <family val="3"/>
          </rPr>
          <t>Tempo de Estoque (Meses)_x000D_
_x000D_
162,0</t>
        </r>
      </text>
    </comment>
    <comment ref="A526" authorId="0" shapeId="0" xr:uid="{40735B53-D640-429C-A461-FE25C82B6DE1}">
      <text>
        <r>
          <rPr>
            <sz val="10"/>
            <color indexed="81"/>
            <rFont val="Lucida Console"/>
            <family val="3"/>
          </rPr>
          <t>_x000D_
102278</t>
        </r>
      </text>
    </comment>
    <comment ref="B526" authorId="0" shapeId="0" xr:uid="{D300B1E2-F906-4829-8F67-4AC1B0C872CC}">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526" authorId="0" shapeId="0" xr:uid="{1AE5EE5F-C9B8-4E12-92A5-1AA3B11FCDD9}">
      <text>
        <r>
          <rPr>
            <sz val="10"/>
            <color indexed="81"/>
            <rFont val="Lucida Console"/>
            <family val="3"/>
          </rPr>
          <t>_x000D_
Últ estimativa : 0_x000D_
Enviada em     : 22.04.2021_x000D_
Ata - Venc     : 174/20 - 16.08.2021</t>
        </r>
      </text>
    </comment>
    <comment ref="O526" authorId="0" shapeId="0" xr:uid="{40C1A98A-2AFE-4F40-8112-7BC8E0069276}">
      <text>
        <r>
          <rPr>
            <sz val="10"/>
            <color indexed="81"/>
            <rFont val="Lucida Console"/>
            <family val="3"/>
          </rPr>
          <t>_x000D_
Pertencia a ATA nº 174/20_x000D_
Estimativa de Renovação enviada em 22.04.2021 - Qtd _x000D_
PE  99/20 lote 16_x000D_
03.08.20 = Finalizado</t>
        </r>
      </text>
    </comment>
    <comment ref="W526" authorId="0" shapeId="0" xr:uid="{5E0B5D1B-E172-4703-AD79-D02B4C03211E}">
      <text>
        <r>
          <rPr>
            <sz val="10"/>
            <color indexed="81"/>
            <rFont val="Lucida Console"/>
            <family val="3"/>
          </rPr>
          <t>_x000D_
DM-Serralheria</t>
        </r>
      </text>
    </comment>
    <comment ref="X526" authorId="0" shapeId="0" xr:uid="{5325D456-E117-4729-8EE2-B6F8FE252B1D}">
      <text>
        <r>
          <rPr>
            <sz val="10"/>
            <color indexed="81"/>
            <rFont val="Lucida Console"/>
            <family val="3"/>
          </rPr>
          <t>_x000D_
METAIS,LAMINAD.,PERFILADOS E ARTEFATOS METALICOS</t>
        </r>
      </text>
    </comment>
    <comment ref="Y526" authorId="0" shapeId="0" xr:uid="{0EFB1803-E7A1-4326-B30A-185ED50EC4F0}">
      <text>
        <r>
          <rPr>
            <sz val="10"/>
            <color indexed="81"/>
            <rFont val="Lucida Console"/>
            <family val="3"/>
          </rPr>
          <t>_x000D_
BARRAS DE ACO ESPECIFICOS P/ USOS VARIADOS</t>
        </r>
      </text>
    </comment>
    <comment ref="AW526" authorId="0" shapeId="0" xr:uid="{49422324-1A85-4F36-A7C2-FD32D990A152}">
      <text>
        <r>
          <rPr>
            <sz val="10"/>
            <color indexed="81"/>
            <rFont val="Lucida Console"/>
            <family val="3"/>
          </rPr>
          <t>Tempo de Estoque (Meses)_x000D_
_x000D_
144,0</t>
        </r>
      </text>
    </comment>
    <comment ref="A527" authorId="0" shapeId="0" xr:uid="{6207F18B-AE6D-4B60-9127-F6BA202A5339}">
      <text>
        <r>
          <rPr>
            <sz val="10"/>
            <color indexed="81"/>
            <rFont val="Lucida Console"/>
            <family val="3"/>
          </rPr>
          <t>_x000D_
102279</t>
        </r>
      </text>
    </comment>
    <comment ref="B527" authorId="0" shapeId="0" xr:uid="{066A2B68-4C2C-43F0-A3E7-66B4C8C3A493}">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527" authorId="0" shapeId="0" xr:uid="{AF774B18-BF06-4581-B646-FC548AF0DC4A}">
      <text>
        <r>
          <rPr>
            <sz val="10"/>
            <color indexed="81"/>
            <rFont val="Lucida Console"/>
            <family val="3"/>
          </rPr>
          <t>_x000D_
Últ estimativa : 0_x000D_
Enviada em     : 28.01.2021_x000D_
Ata - Venc     : 104/20 - 03.05.2021</t>
        </r>
      </text>
    </comment>
    <comment ref="O527" authorId="0" shapeId="0" xr:uid="{817159EE-274A-4153-9A25-2D8BFAD47A54}">
      <text>
        <r>
          <rPr>
            <sz val="10"/>
            <color indexed="81"/>
            <rFont val="Lucida Console"/>
            <family val="3"/>
          </rPr>
          <t>_x000D_
Pertencia a ATA nº 104/20_x000D_
Estimativa de Renovação enviada em 28.01.2021 - Qtd _x000D_
PE  17/20 lote _x000D_
19.05.20 = Finalizar, contrato assinado.</t>
        </r>
      </text>
    </comment>
    <comment ref="W527" authorId="0" shapeId="0" xr:uid="{2162EA8A-8BC0-46FB-8921-340F6B0FA4D1}">
      <text>
        <r>
          <rPr>
            <sz val="10"/>
            <color indexed="81"/>
            <rFont val="Lucida Console"/>
            <family val="3"/>
          </rPr>
          <t>_x000D_
DM-Serralheria</t>
        </r>
      </text>
    </comment>
    <comment ref="X527" authorId="0" shapeId="0" xr:uid="{060209CE-241E-492A-B672-4C81155286C3}">
      <text>
        <r>
          <rPr>
            <sz val="10"/>
            <color indexed="81"/>
            <rFont val="Lucida Console"/>
            <family val="3"/>
          </rPr>
          <t>_x000D_
METAIS,LAMINAD.,PERFILADOS E ARTEFATOS METALICOS</t>
        </r>
      </text>
    </comment>
    <comment ref="Y527" authorId="0" shapeId="0" xr:uid="{BDBB9A5E-D049-4F71-800E-FEDE47D994AF}">
      <text>
        <r>
          <rPr>
            <sz val="10"/>
            <color indexed="81"/>
            <rFont val="Lucida Console"/>
            <family val="3"/>
          </rPr>
          <t>_x000D_
BARRAS DE ACO ESPECIFICOS P/ USOS VARIADOS</t>
        </r>
      </text>
    </comment>
    <comment ref="AW527" authorId="0" shapeId="0" xr:uid="{33E3499F-F7BA-4280-ABEE-8625E6105F9A}">
      <text>
        <r>
          <rPr>
            <sz val="10"/>
            <color indexed="81"/>
            <rFont val="Lucida Console"/>
            <family val="3"/>
          </rPr>
          <t>Tempo de Estoque (Meses)_x000D_
_x000D_
314,0</t>
        </r>
      </text>
    </comment>
    <comment ref="A528" authorId="0" shapeId="0" xr:uid="{5E3ABEED-E188-4818-909F-5BA3A2424F69}">
      <text>
        <r>
          <rPr>
            <sz val="10"/>
            <color indexed="81"/>
            <rFont val="Lucida Console"/>
            <family val="3"/>
          </rPr>
          <t>_x000D_
102443</t>
        </r>
      </text>
    </comment>
    <comment ref="B528" authorId="0" shapeId="0" xr:uid="{9356EA97-A2EB-4DAB-924D-99CB97944D39}">
      <text>
        <r>
          <rPr>
            <sz val="10"/>
            <color indexed="81"/>
            <rFont val="Lucida Console"/>
            <family val="3"/>
          </rPr>
          <t>DESCRIÇÃO DETALHADA_x000D_
TAMPO EM COMPENSADO DE 18MM REVESTIDO EM LAMINADO MELAMINICO, ACABAMENTO EM PERFIL DE PVC - 0,73 X 0,42 X 0,40M ()VARIACAO DE +/- 5CM)</t>
        </r>
      </text>
    </comment>
    <comment ref="W528" authorId="0" shapeId="0" xr:uid="{57FE5892-F478-414E-8D57-A54F02C955ED}">
      <text>
        <r>
          <rPr>
            <sz val="10"/>
            <color indexed="81"/>
            <rFont val="Lucida Console"/>
            <family val="3"/>
          </rPr>
          <t>_x000D_
Pedagógico</t>
        </r>
      </text>
    </comment>
    <comment ref="X528" authorId="0" shapeId="0" xr:uid="{02C670FF-FD74-4FB9-B8AE-E80ADBC73316}">
      <text>
        <r>
          <rPr>
            <sz val="10"/>
            <color indexed="81"/>
            <rFont val="Lucida Console"/>
            <family val="3"/>
          </rPr>
          <t>_x000D_
MOBILIARIO E COFRE</t>
        </r>
      </text>
    </comment>
    <comment ref="Y528" authorId="0" shapeId="0" xr:uid="{451024B9-6B84-4EA7-9854-2B64AFEB47E6}">
      <text>
        <r>
          <rPr>
            <sz val="10"/>
            <color indexed="81"/>
            <rFont val="Lucida Console"/>
            <family val="3"/>
          </rPr>
          <t>_x000D_
MOBILIARIO ESCOLAR</t>
        </r>
      </text>
    </comment>
    <comment ref="AW528" authorId="0" shapeId="0" xr:uid="{019639CF-B3A3-492F-ABF3-05274808D1BF}">
      <text>
        <r>
          <rPr>
            <sz val="10"/>
            <color indexed="81"/>
            <rFont val="Lucida Console"/>
            <family val="3"/>
          </rPr>
          <t>Tempo de Estoque (Meses)_x000D_
_x000D_
210,0</t>
        </r>
      </text>
    </comment>
    <comment ref="A529" authorId="0" shapeId="0" xr:uid="{A2A77D48-F199-4170-B253-230CA99EB55C}">
      <text>
        <r>
          <rPr>
            <sz val="10"/>
            <color indexed="81"/>
            <rFont val="Lucida Console"/>
            <family val="3"/>
          </rPr>
          <t>_x000D_
102588</t>
        </r>
      </text>
    </comment>
    <comment ref="B529" authorId="0" shapeId="0" xr:uid="{36DECD3E-8ADF-477D-B182-E6D6344064AD}">
      <text>
        <r>
          <rPr>
            <sz val="10"/>
            <color indexed="81"/>
            <rFont val="Lucida Console"/>
            <family val="3"/>
          </rPr>
          <t>DESCRIÇÃO DETALHADA_x000D_
GRELHA P/RALO EM INOX, 100MM (4"), COM DISPOSITIVO DE VEDACAO P/INSETOS</t>
        </r>
      </text>
    </comment>
    <comment ref="G529" authorId="0" shapeId="0" xr:uid="{82EBEC3C-3551-487E-A3B1-B790732797D3}">
      <text>
        <r>
          <rPr>
            <sz val="10"/>
            <color indexed="81"/>
            <rFont val="Lucida Console"/>
            <family val="3"/>
          </rPr>
          <t>_x000D_
Últ estimativa : 0_x000D_
Enviada em     : 24.11.2020_x000D_
Ata - Venc     : 87/20 - 31.03.2021</t>
        </r>
      </text>
    </comment>
    <comment ref="O529" authorId="0" shapeId="0" xr:uid="{F5CBF6D6-8CCE-4170-8140-4E2EAC7152D9}">
      <text>
        <r>
          <rPr>
            <sz val="10"/>
            <color indexed="81"/>
            <rFont val="Lucida Console"/>
            <family val="3"/>
          </rPr>
          <t xml:space="preserve">_x000D_
Pertencia a ATA nº 87/20_x000D_
Estimativa de Renovação enviada em 24.11.2020 - Qtd _x000D_
PE 182/21 lote _x000D_
 = </t>
        </r>
      </text>
    </comment>
    <comment ref="W529" authorId="0" shapeId="0" xr:uid="{768AF690-7404-411A-9883-DD3F996FB852}">
      <text>
        <r>
          <rPr>
            <sz val="10"/>
            <color indexed="81"/>
            <rFont val="Lucida Console"/>
            <family val="3"/>
          </rPr>
          <t>_x000D_
DM-Hidráulica</t>
        </r>
      </text>
    </comment>
    <comment ref="X529" authorId="0" shapeId="0" xr:uid="{3EFDCEF5-AE22-4FEF-A6ED-932E3A8CD82F}">
      <text>
        <r>
          <rPr>
            <sz val="10"/>
            <color indexed="81"/>
            <rFont val="Lucida Console"/>
            <family val="3"/>
          </rPr>
          <t>_x000D_
MATERIAL HIDRAULICO, CANOS, TUBOS, MANGUEIRAS, CONEXOES E ACESS.</t>
        </r>
      </text>
    </comment>
    <comment ref="Y529" authorId="0" shapeId="0" xr:uid="{A27FAD44-4347-4CD7-BCC3-3589CC255CEF}">
      <text>
        <r>
          <rPr>
            <sz val="10"/>
            <color indexed="81"/>
            <rFont val="Lucida Console"/>
            <family val="3"/>
          </rPr>
          <t>_x000D_
RALOS SIFOES E CAIXAS</t>
        </r>
      </text>
    </comment>
    <comment ref="AW529" authorId="0" shapeId="0" xr:uid="{33FD8780-1D85-4DED-8300-DB34EEE803B8}">
      <text>
        <r>
          <rPr>
            <sz val="10"/>
            <color indexed="81"/>
            <rFont val="Lucida Console"/>
            <family val="3"/>
          </rPr>
          <t>Tempo de Estoque (Meses)_x000D_
_x000D_
350,0</t>
        </r>
      </text>
    </comment>
    <comment ref="A530" authorId="0" shapeId="0" xr:uid="{6AE67C05-DBF9-4994-8074-7DC0D1FC67B5}">
      <text>
        <r>
          <rPr>
            <sz val="10"/>
            <color indexed="81"/>
            <rFont val="Lucida Console"/>
            <family val="3"/>
          </rPr>
          <t>_x000D_
102690</t>
        </r>
      </text>
    </comment>
    <comment ref="B530" authorId="0" shapeId="0" xr:uid="{136657F1-E9DD-4CA3-A887-0DE9D55EE9EC}">
      <text>
        <r>
          <rPr>
            <sz val="10"/>
            <color indexed="81"/>
            <rFont val="Lucida Console"/>
            <family val="3"/>
          </rPr>
          <t>DESCRIÇÃO DETALHADA_x000D_
ELETROCALHA PERFURADA C/TAMPA C/FECHAMENTO POR PRESSAO, GALVANIZADA - LARGURA 200 X 50MM</t>
        </r>
      </text>
    </comment>
    <comment ref="W530" authorId="0" shapeId="0" xr:uid="{7457C7D0-E5A1-4E54-A438-F5FD4B7AC69E}">
      <text>
        <r>
          <rPr>
            <sz val="10"/>
            <color indexed="81"/>
            <rFont val="Lucida Console"/>
            <family val="3"/>
          </rPr>
          <t>_x000D_
DM-Elétrica</t>
        </r>
      </text>
    </comment>
    <comment ref="X530" authorId="0" shapeId="0" xr:uid="{17DD8971-DF9D-48BF-ADE6-BB396A9FA556}">
      <text>
        <r>
          <rPr>
            <sz val="10"/>
            <color indexed="81"/>
            <rFont val="Lucida Console"/>
            <family val="3"/>
          </rPr>
          <t>_x000D_
METAIS,LAMINAD.,PERFILADOS E ARTEFATOS METALICOS</t>
        </r>
      </text>
    </comment>
    <comment ref="Y530" authorId="0" shapeId="0" xr:uid="{EC317F38-01F8-4F0D-9092-51F44E003310}">
      <text>
        <r>
          <rPr>
            <sz val="10"/>
            <color indexed="81"/>
            <rFont val="Lucida Console"/>
            <family val="3"/>
          </rPr>
          <t>_x000D_
VIGAS E ACESSORIOS</t>
        </r>
      </text>
    </comment>
    <comment ref="AW530" authorId="0" shapeId="0" xr:uid="{4F3C1441-2B05-48B6-98B1-92AF0D87CA04}">
      <text>
        <r>
          <rPr>
            <sz val="10"/>
            <color indexed="81"/>
            <rFont val="Lucida Console"/>
            <family val="3"/>
          </rPr>
          <t>Tempo de Estoque (Meses)_x000D_
_x000D_
412,0</t>
        </r>
      </text>
    </comment>
    <comment ref="A531" authorId="0" shapeId="0" xr:uid="{10462DBF-82F3-4B67-B62B-6A87F61AB5B6}">
      <text>
        <r>
          <rPr>
            <sz val="10"/>
            <color indexed="81"/>
            <rFont val="Lucida Console"/>
            <family val="3"/>
          </rPr>
          <t>_x000D_
102694</t>
        </r>
      </text>
    </comment>
    <comment ref="B531" authorId="0" shapeId="0" xr:uid="{20961E28-BFB4-46C2-82FF-1B0145502150}">
      <text>
        <r>
          <rPr>
            <sz val="10"/>
            <color indexed="81"/>
            <rFont val="Lucida Console"/>
            <family val="3"/>
          </rPr>
          <t>DESCRIÇÃO DETALHADA_x000D_
EMENDA INTERNA PERFURA, GALVANIZADA, P/ELETROCALHA - 200 X 50MM</t>
        </r>
      </text>
    </comment>
    <comment ref="W531" authorId="0" shapeId="0" xr:uid="{93002F48-9C4E-496E-BC24-30640A7C56E2}">
      <text>
        <r>
          <rPr>
            <sz val="10"/>
            <color indexed="81"/>
            <rFont val="Lucida Console"/>
            <family val="3"/>
          </rPr>
          <t>_x000D_
DM-Elétrica</t>
        </r>
      </text>
    </comment>
    <comment ref="X531" authorId="0" shapeId="0" xr:uid="{9F42E56E-E0B4-4327-856E-C7D5D0234BF1}">
      <text>
        <r>
          <rPr>
            <sz val="10"/>
            <color indexed="81"/>
            <rFont val="Lucida Console"/>
            <family val="3"/>
          </rPr>
          <t>_x000D_
METAIS,LAMINAD.,PERFILADOS E ARTEFATOS METALICOS</t>
        </r>
      </text>
    </comment>
    <comment ref="Y531" authorId="0" shapeId="0" xr:uid="{3C83112B-85B8-43F9-B8F1-725B8F94BAD0}">
      <text>
        <r>
          <rPr>
            <sz val="10"/>
            <color indexed="81"/>
            <rFont val="Lucida Console"/>
            <family val="3"/>
          </rPr>
          <t>_x000D_
VIGAS E ACESSORIOS</t>
        </r>
      </text>
    </comment>
    <comment ref="Z531" authorId="0" shapeId="0" xr:uid="{EA429E94-011F-43D1-873C-0825FADB2077}">
      <text>
        <r>
          <rPr>
            <sz val="10"/>
            <color indexed="81"/>
            <rFont val="Lucida Console"/>
            <family val="3"/>
          </rPr>
          <t>_x000D_
RC  2.221 / 23  Qtde: 50_x000D_
RC  2.803 / 23  Qtde: 60</t>
        </r>
      </text>
    </comment>
    <comment ref="AW531" authorId="0" shapeId="0" xr:uid="{CB9DAD81-35E4-48A0-A8BF-A047DBC33030}">
      <text>
        <r>
          <rPr>
            <sz val="10"/>
            <color indexed="81"/>
            <rFont val="Lucida Console"/>
            <family val="3"/>
          </rPr>
          <t>Tempo de Estoque (Meses)_x000D_
_x000D_
325,0</t>
        </r>
      </text>
    </comment>
    <comment ref="A532" authorId="0" shapeId="0" xr:uid="{4DAE5619-AAB2-4A37-AD97-15903EDDDB36}">
      <text>
        <r>
          <rPr>
            <sz val="10"/>
            <color indexed="81"/>
            <rFont val="Lucida Console"/>
            <family val="3"/>
          </rPr>
          <t>_x000D_
102723</t>
        </r>
      </text>
    </comment>
    <comment ref="B532" authorId="0" shapeId="0" xr:uid="{86C9BEED-9878-4507-8599-31006736C95E}">
      <text>
        <r>
          <rPr>
            <sz val="10"/>
            <color indexed="81"/>
            <rFont val="Lucida Console"/>
            <family val="3"/>
          </rPr>
          <t>DESCRIÇÃO DETALHADA_x000D_
ELETROCALHA LISA C/TAMPA C/FECHAMENTO POR PARAFUSO, GALVANIZADA, P/ELETROCALHA -  100 X 50MM</t>
        </r>
      </text>
    </comment>
    <comment ref="W532" authorId="0" shapeId="0" xr:uid="{CAC4836D-C1D0-4040-9296-EBD00980B95F}">
      <text>
        <r>
          <rPr>
            <sz val="10"/>
            <color indexed="81"/>
            <rFont val="Lucida Console"/>
            <family val="3"/>
          </rPr>
          <t>_x000D_
DM-Elétrica</t>
        </r>
      </text>
    </comment>
    <comment ref="X532" authorId="0" shapeId="0" xr:uid="{11BB7D97-8EC6-4DBC-A27F-046A396254F5}">
      <text>
        <r>
          <rPr>
            <sz val="10"/>
            <color indexed="81"/>
            <rFont val="Lucida Console"/>
            <family val="3"/>
          </rPr>
          <t>_x000D_
METAIS,LAMINAD.,PERFILADOS E ARTEFATOS METALICOS</t>
        </r>
      </text>
    </comment>
    <comment ref="Y532" authorId="0" shapeId="0" xr:uid="{090FDB92-BC1D-40C1-A1A9-9F8F2105C00E}">
      <text>
        <r>
          <rPr>
            <sz val="10"/>
            <color indexed="81"/>
            <rFont val="Lucida Console"/>
            <family val="3"/>
          </rPr>
          <t>_x000D_
VIGAS E ACESSORIOS</t>
        </r>
      </text>
    </comment>
    <comment ref="AW532" authorId="0" shapeId="0" xr:uid="{1FABF429-10D5-463F-9FA8-845D524D6F28}">
      <text>
        <r>
          <rPr>
            <sz val="10"/>
            <color indexed="81"/>
            <rFont val="Lucida Console"/>
            <family val="3"/>
          </rPr>
          <t>Tempo de Estoque (Meses)_x000D_
_x000D_
345,0</t>
        </r>
      </text>
    </comment>
    <comment ref="A533" authorId="0" shapeId="0" xr:uid="{F55492A8-D956-425E-B4D1-4F4CA9700C50}">
      <text>
        <r>
          <rPr>
            <sz val="10"/>
            <color indexed="81"/>
            <rFont val="Lucida Console"/>
            <family val="3"/>
          </rPr>
          <t>_x000D_
102728</t>
        </r>
      </text>
    </comment>
    <comment ref="B533" authorId="0" shapeId="0" xr:uid="{37CD52A6-5B25-440A-BA4B-7821BC95C0B1}">
      <text>
        <r>
          <rPr>
            <sz val="10"/>
            <color indexed="81"/>
            <rFont val="Lucida Console"/>
            <family val="3"/>
          </rPr>
          <t>DESCRIÇÃO DETALHADA_x000D_
GANCHO CURTO PARA PERFILADO</t>
        </r>
      </text>
    </comment>
    <comment ref="W533" authorId="0" shapeId="0" xr:uid="{A79BDBA0-9BE6-498A-8556-7C55521A421A}">
      <text>
        <r>
          <rPr>
            <sz val="10"/>
            <color indexed="81"/>
            <rFont val="Lucida Console"/>
            <family val="3"/>
          </rPr>
          <t>_x000D_
DM-Construção</t>
        </r>
      </text>
    </comment>
    <comment ref="X533" authorId="0" shapeId="0" xr:uid="{6D4302FD-EFDA-4075-B1C1-4BE2A60CB10F}">
      <text>
        <r>
          <rPr>
            <sz val="10"/>
            <color indexed="81"/>
            <rFont val="Lucida Console"/>
            <family val="3"/>
          </rPr>
          <t>_x000D_
METAIS,LAMINAD.,PERFILADOS E ARTEFATOS METALICOS</t>
        </r>
      </text>
    </comment>
    <comment ref="Y533" authorId="0" shapeId="0" xr:uid="{4C7105EB-3C6D-4ADD-8C0B-11849253E8C9}">
      <text>
        <r>
          <rPr>
            <sz val="10"/>
            <color indexed="81"/>
            <rFont val="Lucida Console"/>
            <family val="3"/>
          </rPr>
          <t>_x000D_
FERROS E ACOS AVULSOS</t>
        </r>
      </text>
    </comment>
    <comment ref="AW533" authorId="0" shapeId="0" xr:uid="{8A6BD3E2-B9FC-4B26-85D2-41C0D3DA72E5}">
      <text>
        <r>
          <rPr>
            <sz val="10"/>
            <color indexed="81"/>
            <rFont val="Lucida Console"/>
            <family val="3"/>
          </rPr>
          <t>Tempo de Estoque (Meses)_x000D_
_x000D_
274,0</t>
        </r>
      </text>
    </comment>
    <comment ref="A534" authorId="0" shapeId="0" xr:uid="{8A29756A-9322-40E5-AB1C-16F0672AFCF7}">
      <text>
        <r>
          <rPr>
            <sz val="10"/>
            <color indexed="81"/>
            <rFont val="Lucida Console"/>
            <family val="3"/>
          </rPr>
          <t>_x000D_
102776</t>
        </r>
      </text>
    </comment>
    <comment ref="B534" authorId="0" shapeId="0" xr:uid="{439E164E-32D7-4FFF-AC06-F68ADADA6057}">
      <text>
        <r>
          <rPr>
            <sz val="10"/>
            <color indexed="81"/>
            <rFont val="Lucida Console"/>
            <family val="3"/>
          </rPr>
          <t>DESCRIÇÃO DETALHADA_x000D_
CURVA LONGA DE ACO P/ELETRODUTO GALVANIZADO A FOGO, 90º - DIAMETRO 2"</t>
        </r>
      </text>
    </comment>
    <comment ref="W534" authorId="0" shapeId="0" xr:uid="{A663E981-CE37-4050-A365-55D5851D963A}">
      <text>
        <r>
          <rPr>
            <sz val="10"/>
            <color indexed="81"/>
            <rFont val="Lucida Console"/>
            <family val="3"/>
          </rPr>
          <t>_x000D_
DM-Elétrica</t>
        </r>
      </text>
    </comment>
    <comment ref="X534" authorId="0" shapeId="0" xr:uid="{40EBD670-F1EB-43C7-BE6D-7AB930AA24E0}">
      <text>
        <r>
          <rPr>
            <sz val="10"/>
            <color indexed="81"/>
            <rFont val="Lucida Console"/>
            <family val="3"/>
          </rPr>
          <t>_x000D_
EQUIP. MAT. P/ GERACAO, TRANSM. DISTR. RETIF...</t>
        </r>
      </text>
    </comment>
    <comment ref="Y534" authorId="0" shapeId="0" xr:uid="{2A3FEB9E-E354-4221-A9F0-68FB3AE47A42}">
      <text>
        <r>
          <rPr>
            <sz val="10"/>
            <color indexed="81"/>
            <rFont val="Lucida Console"/>
            <family val="3"/>
          </rPr>
          <t>_x000D_
ELETRODUTOS E ACESSORIOS</t>
        </r>
      </text>
    </comment>
    <comment ref="AW534" authorId="0" shapeId="0" xr:uid="{E223384C-E3C0-4B9A-AFCA-FBBBBD19111C}">
      <text>
        <r>
          <rPr>
            <sz val="10"/>
            <color indexed="81"/>
            <rFont val="Lucida Console"/>
            <family val="3"/>
          </rPr>
          <t>Tempo de Estoque (Meses)_x000D_
_x000D_
40,0</t>
        </r>
      </text>
    </comment>
    <comment ref="A535" authorId="0" shapeId="0" xr:uid="{399CF890-33F5-40F7-AE1A-10CDF9B0E791}">
      <text>
        <r>
          <rPr>
            <sz val="10"/>
            <color indexed="81"/>
            <rFont val="Lucida Console"/>
            <family val="3"/>
          </rPr>
          <t>_x000D_
102819</t>
        </r>
      </text>
    </comment>
    <comment ref="B535" authorId="0" shapeId="0" xr:uid="{F40F3771-7025-448B-9D87-012B5C889664}">
      <text>
        <r>
          <rPr>
            <sz val="10"/>
            <color indexed="81"/>
            <rFont val="Lucida Console"/>
            <family val="3"/>
          </rPr>
          <t>DESCRIÇÃO DETALHADA_x000D_
DISJUNTOR TRIPOLAR IN = 150A, TENSAO MINIMA DE OPERACAO 240V, CURVA C, NBR 60947-2 - CATEGORIA "A"</t>
        </r>
      </text>
    </comment>
    <comment ref="G535" authorId="0" shapeId="0" xr:uid="{098DC0B7-D135-4F9B-A941-8C0BD2D8A6BF}">
      <text>
        <r>
          <rPr>
            <sz val="10"/>
            <color indexed="81"/>
            <rFont val="Lucida Console"/>
            <family val="3"/>
          </rPr>
          <t>_x000D_
Últ estimativa : 5_x000D_
Enviada em     : 23.09.2020_x000D_
Ata - Venc     : 17/20 - 29.01.2021</t>
        </r>
      </text>
    </comment>
    <comment ref="O535" authorId="0" shapeId="0" xr:uid="{36B669BC-D282-43AF-9A57-F0A5A826CCE1}">
      <text>
        <r>
          <rPr>
            <sz val="10"/>
            <color indexed="81"/>
            <rFont val="Lucida Console"/>
            <family val="3"/>
          </rPr>
          <t>_x000D_
Pertencia a ATA nº 17/20_x000D_
Estimativa de Renovação enviada em 23.09.2020 - Qtd 5_x000D_
PP 241/19 lote _x000D_
21.02.20 = Processo conferido, finalizado.</t>
        </r>
      </text>
    </comment>
    <comment ref="W535" authorId="0" shapeId="0" xr:uid="{5E30C35E-20FF-40C7-86AB-1930F21F0DB4}">
      <text>
        <r>
          <rPr>
            <sz val="10"/>
            <color indexed="81"/>
            <rFont val="Lucida Console"/>
            <family val="3"/>
          </rPr>
          <t>_x000D_
DM-Elétrica</t>
        </r>
      </text>
    </comment>
    <comment ref="X535" authorId="0" shapeId="0" xr:uid="{7B9363D7-32FE-49E8-9F01-4E04276F0E0D}">
      <text>
        <r>
          <rPr>
            <sz val="10"/>
            <color indexed="81"/>
            <rFont val="Lucida Console"/>
            <family val="3"/>
          </rPr>
          <t>_x000D_
EQUIP. MAT. P/ GERACAO, TRANSM. DISTR. RETIF...</t>
        </r>
      </text>
    </comment>
    <comment ref="Y535" authorId="0" shapeId="0" xr:uid="{17CA6C9F-46BB-40FF-9D6D-7C7CBB9C1B69}">
      <text>
        <r>
          <rPr>
            <sz val="10"/>
            <color indexed="81"/>
            <rFont val="Lucida Console"/>
            <family val="3"/>
          </rPr>
          <t>_x000D_
DISJUNTORES</t>
        </r>
      </text>
    </comment>
    <comment ref="AW535" authorId="0" shapeId="0" xr:uid="{24A745D0-8A03-4DB0-892A-046859741B62}">
      <text>
        <r>
          <rPr>
            <sz val="10"/>
            <color indexed="81"/>
            <rFont val="Lucida Console"/>
            <family val="3"/>
          </rPr>
          <t>Tempo de Estoque (Meses)_x000D_
_x000D_
5,0</t>
        </r>
      </text>
    </comment>
    <comment ref="A536" authorId="0" shapeId="0" xr:uid="{21D88321-A3C7-41A4-A7BE-59D0E01C2903}">
      <text>
        <r>
          <rPr>
            <sz val="10"/>
            <color indexed="81"/>
            <rFont val="Lucida Console"/>
            <family val="3"/>
          </rPr>
          <t>_x000D_
102820</t>
        </r>
      </text>
    </comment>
    <comment ref="B536" authorId="0" shapeId="0" xr:uid="{C411A524-9E92-4478-B58E-01AE3C75B098}">
      <text>
        <r>
          <rPr>
            <sz val="10"/>
            <color indexed="81"/>
            <rFont val="Lucida Console"/>
            <family val="3"/>
          </rPr>
          <t>DESCRIÇÃO DETALHADA_x000D_
DISJUNTOR TRIPOLAR IN = 125A, TENSAO MINIMA DE OPERACAO 240V, CURVA C, NBR 60947-2 - CATEGORIA "A"</t>
        </r>
      </text>
    </comment>
    <comment ref="G536" authorId="0" shapeId="0" xr:uid="{395B565B-6299-4AA4-90E4-00C36B1A7C01}">
      <text>
        <r>
          <rPr>
            <sz val="10"/>
            <color indexed="81"/>
            <rFont val="Lucida Console"/>
            <family val="3"/>
          </rPr>
          <t>_x000D_
Últ estimativa : 0_x000D_
Enviada em     : 23.09.2020_x000D_
Ata - Venc     : 39/21 - 10.02.2022</t>
        </r>
      </text>
    </comment>
    <comment ref="O536" authorId="0" shapeId="0" xr:uid="{F686DB87-42BD-4C1E-8CA9-56A7F6AD04B0}">
      <text>
        <r>
          <rPr>
            <sz val="10"/>
            <color indexed="81"/>
            <rFont val="Lucida Console"/>
            <family val="3"/>
          </rPr>
          <t>_x000D_
Pertencia a ATA nº 39/21_x000D_
Estimativa de Renovação enviada em 23.09.2020 - Qtd _x000D_
PP 241/19 lote _x000D_
21.02.20 = Processo conferido, finalizado.</t>
        </r>
      </text>
    </comment>
    <comment ref="W536" authorId="0" shapeId="0" xr:uid="{E47844ED-E3FF-4E70-9644-46049275E0EF}">
      <text>
        <r>
          <rPr>
            <sz val="10"/>
            <color indexed="81"/>
            <rFont val="Lucida Console"/>
            <family val="3"/>
          </rPr>
          <t>_x000D_
DM-Elétrica</t>
        </r>
      </text>
    </comment>
    <comment ref="X536" authorId="0" shapeId="0" xr:uid="{BEC31DB5-17D7-4FBD-9087-34E116F26507}">
      <text>
        <r>
          <rPr>
            <sz val="10"/>
            <color indexed="81"/>
            <rFont val="Lucida Console"/>
            <family val="3"/>
          </rPr>
          <t>_x000D_
EQUIP. MAT. P/ GERACAO, TRANSM. DISTR. RETIF...</t>
        </r>
      </text>
    </comment>
    <comment ref="Y536" authorId="0" shapeId="0" xr:uid="{B03ED04E-4599-4E5D-A146-76CFF4526CBD}">
      <text>
        <r>
          <rPr>
            <sz val="10"/>
            <color indexed="81"/>
            <rFont val="Lucida Console"/>
            <family val="3"/>
          </rPr>
          <t>_x000D_
DISJUNTORES</t>
        </r>
      </text>
    </comment>
    <comment ref="AW536" authorId="0" shapeId="0" xr:uid="{9FD45413-68D1-4222-9EA9-6EF170B45342}">
      <text>
        <r>
          <rPr>
            <sz val="10"/>
            <color indexed="81"/>
            <rFont val="Lucida Console"/>
            <family val="3"/>
          </rPr>
          <t>Tempo de Estoque (Meses)_x000D_
_x000D_
20,0</t>
        </r>
      </text>
    </comment>
    <comment ref="A537" authorId="0" shapeId="0" xr:uid="{B9808603-01CD-4212-BC18-E04BD0289426}">
      <text>
        <r>
          <rPr>
            <sz val="10"/>
            <color indexed="81"/>
            <rFont val="Lucida Console"/>
            <family val="3"/>
          </rPr>
          <t>_x000D_
102822</t>
        </r>
      </text>
    </comment>
    <comment ref="B537" authorId="0" shapeId="0" xr:uid="{F675D008-8C94-4EE1-AADB-539A595A3B68}">
      <text>
        <r>
          <rPr>
            <sz val="10"/>
            <color indexed="81"/>
            <rFont val="Lucida Console"/>
            <family val="3"/>
          </rPr>
          <t>DESCRIÇÃO DETALHADA_x000D_
TRILHO PARA DISJUNTOR TIPO DIN</t>
        </r>
      </text>
    </comment>
    <comment ref="W537" authorId="0" shapeId="0" xr:uid="{30AF3C65-2F6D-4BBF-BC14-1A9AA93DB31B}">
      <text>
        <r>
          <rPr>
            <sz val="10"/>
            <color indexed="81"/>
            <rFont val="Lucida Console"/>
            <family val="3"/>
          </rPr>
          <t>_x000D_
DM-Elétrica</t>
        </r>
      </text>
    </comment>
    <comment ref="X537" authorId="0" shapeId="0" xr:uid="{B828E9E7-2680-4F63-A3E5-9B017D57BD58}">
      <text>
        <r>
          <rPr>
            <sz val="10"/>
            <color indexed="81"/>
            <rFont val="Lucida Console"/>
            <family val="3"/>
          </rPr>
          <t>_x000D_
EQUIP. MAT. P/ GERACAO, TRANSM. DISTR. RETIF...</t>
        </r>
      </text>
    </comment>
    <comment ref="Y537" authorId="0" shapeId="0" xr:uid="{537C6315-3A0D-4023-B777-A017CE91ECFB}">
      <text>
        <r>
          <rPr>
            <sz val="10"/>
            <color indexed="81"/>
            <rFont val="Lucida Console"/>
            <family val="3"/>
          </rPr>
          <t>_x000D_
DISJUNTORES</t>
        </r>
      </text>
    </comment>
    <comment ref="AW537" authorId="0" shapeId="0" xr:uid="{38932E64-21DE-4A78-87DD-3FBBC5AA3695}">
      <text>
        <r>
          <rPr>
            <sz val="10"/>
            <color indexed="81"/>
            <rFont val="Lucida Console"/>
            <family val="3"/>
          </rPr>
          <t>Tempo de Estoque (Meses)_x000D_
_x000D_
60,0</t>
        </r>
      </text>
    </comment>
    <comment ref="A538" authorId="0" shapeId="0" xr:uid="{FEFA4224-BFE8-4BE1-9E1F-8EFB5B089747}">
      <text>
        <r>
          <rPr>
            <sz val="10"/>
            <color indexed="81"/>
            <rFont val="Lucida Console"/>
            <family val="3"/>
          </rPr>
          <t>_x000D_
102832</t>
        </r>
      </text>
    </comment>
    <comment ref="B538" authorId="0" shapeId="0" xr:uid="{9321E2D1-7C8C-490E-B793-9CE34897599B}">
      <text>
        <r>
          <rPr>
            <sz val="10"/>
            <color indexed="81"/>
            <rFont val="Lucida Console"/>
            <family val="3"/>
          </rPr>
          <t>DESCRIÇÃO DETALHADA_x000D_
PORTA GRELHA REDONDA, EM PVC, 100MM (4"), ALTURA MINIMA DE 20 MM</t>
        </r>
      </text>
    </comment>
    <comment ref="G538" authorId="0" shapeId="0" xr:uid="{20A89500-C548-4094-A07B-6287F053A9DC}">
      <text>
        <r>
          <rPr>
            <sz val="10"/>
            <color indexed="81"/>
            <rFont val="Lucida Console"/>
            <family val="3"/>
          </rPr>
          <t>_x000D_
Últ estimativa : 0_x000D_
Enviada em     : 24.11.2020_x000D_
Ata - Venc     : 87/20 - 31.03.2021</t>
        </r>
      </text>
    </comment>
    <comment ref="O538" authorId="0" shapeId="0" xr:uid="{727C2AA2-3897-4889-BC27-AF66BD103FDC}">
      <text>
        <r>
          <rPr>
            <sz val="10"/>
            <color indexed="81"/>
            <rFont val="Lucida Console"/>
            <family val="3"/>
          </rPr>
          <t>_x000D_
Pertencia a ATA nº 87/20_x000D_
Estimativa de Renovação enviada em 24.11.2020 - Qtd _x000D_
PE  10/20 lote 55_x000D_
30.04.20 = Processo conferido, finalizado.</t>
        </r>
      </text>
    </comment>
    <comment ref="W538" authorId="0" shapeId="0" xr:uid="{FCE83F0F-2591-4953-B523-687BD98D493D}">
      <text>
        <r>
          <rPr>
            <sz val="10"/>
            <color indexed="81"/>
            <rFont val="Lucida Console"/>
            <family val="3"/>
          </rPr>
          <t>_x000D_
DM-Construção</t>
        </r>
      </text>
    </comment>
    <comment ref="X538" authorId="0" shapeId="0" xr:uid="{DF825E0A-5D34-4382-8C3E-015F7EFEA24A}">
      <text>
        <r>
          <rPr>
            <sz val="10"/>
            <color indexed="81"/>
            <rFont val="Lucida Console"/>
            <family val="3"/>
          </rPr>
          <t>_x000D_
MAT.E EQUIP. P/ CONSTR.CIVIL E CONSERV. DE VIAS PUBL.</t>
        </r>
      </text>
    </comment>
    <comment ref="Y538" authorId="0" shapeId="0" xr:uid="{71B02088-990B-43B2-8479-853E46BA43CA}">
      <text>
        <r>
          <rPr>
            <sz val="10"/>
            <color indexed="81"/>
            <rFont val="Lucida Console"/>
            <family val="3"/>
          </rPr>
          <t>_x000D_
TAMPOS/GRELHAS P/ USO EM VIAS PUBLICAS</t>
        </r>
      </text>
    </comment>
    <comment ref="AW538" authorId="0" shapeId="0" xr:uid="{743A18D4-2589-442B-8C8D-264C58881EC9}">
      <text>
        <r>
          <rPr>
            <sz val="10"/>
            <color indexed="81"/>
            <rFont val="Lucida Console"/>
            <family val="3"/>
          </rPr>
          <t>Tempo de Estoque (Meses)_x000D_
_x000D_
75,0</t>
        </r>
      </text>
    </comment>
    <comment ref="A539" authorId="0" shapeId="0" xr:uid="{CEA96E8E-B244-46E3-9783-6ECBF3C0540B}">
      <text>
        <r>
          <rPr>
            <sz val="10"/>
            <color indexed="81"/>
            <rFont val="Lucida Console"/>
            <family val="3"/>
          </rPr>
          <t>_x000D_
12685</t>
        </r>
      </text>
    </comment>
    <comment ref="B539" authorId="0" shapeId="0" xr:uid="{7967374B-A8CD-4CA3-96E3-D4B31D0DDC5C}">
      <text>
        <r>
          <rPr>
            <sz val="10"/>
            <color indexed="81"/>
            <rFont val="Lucida Console"/>
            <family val="3"/>
          </rPr>
          <t>DESCRIÇÃO DETALHADA_x000D_
AGUA SANITARIA - FRASCO C/ 1 L.</t>
        </r>
      </text>
    </comment>
    <comment ref="G539" authorId="0" shapeId="0" xr:uid="{68370ADA-96C5-4CF1-84B1-0F4599267570}">
      <text>
        <r>
          <rPr>
            <sz val="10"/>
            <color indexed="81"/>
            <rFont val="Lucida Console"/>
            <family val="3"/>
          </rPr>
          <t>_x000D_
Últ estimativa : 200_x000D_
Enviada em     : 10.09.2021_x000D_
Ata - Venc     : 308/20 - 28.12.2021</t>
        </r>
      </text>
    </comment>
    <comment ref="W539" authorId="0" shapeId="0" xr:uid="{2650DBD1-F3AD-4096-B017-C880E8EFAFD0}">
      <text>
        <r>
          <rPr>
            <sz val="10"/>
            <color indexed="81"/>
            <rFont val="Lucida Console"/>
            <family val="3"/>
          </rPr>
          <t>_x000D_
Administrativo</t>
        </r>
      </text>
    </comment>
    <comment ref="X539" authorId="0" shapeId="0" xr:uid="{42032C87-CF2E-438F-A316-212D3D6FAB9A}">
      <text>
        <r>
          <rPr>
            <sz val="10"/>
            <color indexed="81"/>
            <rFont val="Lucida Console"/>
            <family val="3"/>
          </rPr>
          <t>_x000D_
MAQ.EQUIP.E MATERIAIS P/ HIGIEN.LIMP.POLIM.E LUBR.</t>
        </r>
      </text>
    </comment>
    <comment ref="Y539" authorId="0" shapeId="0" xr:uid="{D610F3A1-CC3F-474B-AE0C-255A4D3EB96E}">
      <text>
        <r>
          <rPr>
            <sz val="10"/>
            <color indexed="81"/>
            <rFont val="Lucida Console"/>
            <family val="3"/>
          </rPr>
          <t>_x000D_
DETERGENTES,DESINF.,GERMICIDAS,REMOVEDORES E AFINS</t>
        </r>
      </text>
    </comment>
    <comment ref="AC539" authorId="0" shapeId="0" xr:uid="{3F5EEFA8-FCBB-4889-B69A-0AC5433D25BE}">
      <text>
        <r>
          <rPr>
            <sz val="10"/>
            <color indexed="81"/>
            <rFont val="Lucida Console"/>
            <family val="3"/>
          </rPr>
          <t>_x000D_
AF 12.193/23 | Vc 30.10.2023 | Saldo    100 | ART SUPRIMENTOS LTDA ( 237679 )</t>
        </r>
      </text>
    </comment>
    <comment ref="AG539" authorId="0" shapeId="0" xr:uid="{71A60FA3-4F62-4100-95DA-6C93388F4977}">
      <text>
        <r>
          <rPr>
            <sz val="10"/>
            <color indexed="81"/>
            <rFont val="Lucida Console"/>
            <family val="3"/>
          </rPr>
          <t>_x000D_
AF 12.193/23 | Vc 30.10.2023 | Saldo    100 | ART SUPRIMENTOS LTDA ( 237679 )</t>
        </r>
      </text>
    </comment>
    <comment ref="AW539" authorId="0" shapeId="0" xr:uid="{B36E47BC-D8C9-4A20-87ED-96789FAD395C}">
      <text>
        <r>
          <rPr>
            <sz val="10"/>
            <color indexed="81"/>
            <rFont val="Lucida Console"/>
            <family val="3"/>
          </rPr>
          <t>Tempo de Estoque (Meses)_x000D_
_x000D_
100,0</t>
        </r>
      </text>
    </comment>
    <comment ref="A540" authorId="0" shapeId="0" xr:uid="{F1F7E0F7-9FCC-4FB6-B889-66352D383823}">
      <text>
        <r>
          <rPr>
            <sz val="10"/>
            <color indexed="81"/>
            <rFont val="Lucida Console"/>
            <family val="3"/>
          </rPr>
          <t>_x000D_
103142</t>
        </r>
      </text>
    </comment>
    <comment ref="B540" authorId="0" shapeId="0" xr:uid="{A324A856-D9D8-41BC-805E-205EBFB630B0}">
      <text>
        <r>
          <rPr>
            <sz val="10"/>
            <color indexed="81"/>
            <rFont val="Lucida Console"/>
            <family val="3"/>
          </rPr>
          <t>DESCRIÇÃO DETALHADA_x000D_
CAIXA D'AGUA EM POLIETILENO, COM TAMPA - CAPACIDADE 1.000 LITROS</t>
        </r>
      </text>
    </comment>
    <comment ref="G540" authorId="0" shapeId="0" xr:uid="{4DFC114E-15F6-4A94-84BD-120BA8AF57AE}">
      <text>
        <r>
          <rPr>
            <sz val="10"/>
            <color indexed="81"/>
            <rFont val="Lucida Console"/>
            <family val="3"/>
          </rPr>
          <t>_x000D_
Últ estimativa : 15_x000D_
Enviada em     : 31.07.2019_x000D_
Ata - Venc     : 191/20 - 07.09.2021</t>
        </r>
      </text>
    </comment>
    <comment ref="O540" authorId="0" shapeId="0" xr:uid="{CBBF20AC-D42C-4B17-A7FA-7EE27255DCF8}">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540" authorId="0" shapeId="0" xr:uid="{2972E4F5-AD6C-43C2-9BF7-76B170F30078}">
      <text>
        <r>
          <rPr>
            <sz val="10"/>
            <color indexed="81"/>
            <rFont val="Lucida Console"/>
            <family val="3"/>
          </rPr>
          <t>_x000D_
DM-Hidráulica</t>
        </r>
      </text>
    </comment>
    <comment ref="X540" authorId="0" shapeId="0" xr:uid="{E8AA57D9-2634-4A69-B73B-D35D867D6BA6}">
      <text>
        <r>
          <rPr>
            <sz val="10"/>
            <color indexed="81"/>
            <rFont val="Lucida Console"/>
            <family val="3"/>
          </rPr>
          <t>_x000D_
MATERIAL HIDRAULICO, CANOS, TUBOS, MANGUEIRAS, CONEXOES E ACESS.</t>
        </r>
      </text>
    </comment>
    <comment ref="Y540" authorId="0" shapeId="0" xr:uid="{191666B2-5E0B-4617-93CE-E58E82859643}">
      <text>
        <r>
          <rPr>
            <sz val="10"/>
            <color indexed="81"/>
            <rFont val="Lucida Console"/>
            <family val="3"/>
          </rPr>
          <t>_x000D_
CAIXA D`AGUA</t>
        </r>
      </text>
    </comment>
    <comment ref="AW540" authorId="0" shapeId="0" xr:uid="{2F7E86E8-7322-4336-BED7-44D7CD9D6820}">
      <text>
        <r>
          <rPr>
            <sz val="10"/>
            <color indexed="81"/>
            <rFont val="Lucida Console"/>
            <family val="3"/>
          </rPr>
          <t>Tempo de Estoque (Meses)_x000D_
_x000D_
5,0</t>
        </r>
      </text>
    </comment>
    <comment ref="A541" authorId="0" shapeId="0" xr:uid="{B97AD398-7752-4F44-879D-ABC458176D82}">
      <text>
        <r>
          <rPr>
            <sz val="10"/>
            <color indexed="81"/>
            <rFont val="Lucida Console"/>
            <family val="3"/>
          </rPr>
          <t>_x000D_
103344</t>
        </r>
      </text>
    </comment>
    <comment ref="B541" authorId="0" shapeId="0" xr:uid="{8033B474-FF29-4514-BA9D-2A68136393C2}">
      <text>
        <r>
          <rPr>
            <sz val="10"/>
            <color indexed="81"/>
            <rFont val="Lucida Console"/>
            <family val="3"/>
          </rPr>
          <t>DESCRIÇÃO DETALHADA_x000D_
TERMINAL A PRESSAO POR ALICATE BITOLA 16,0MM - TIPO ANEL</t>
        </r>
      </text>
    </comment>
    <comment ref="G541" authorId="0" shapeId="0" xr:uid="{E1DD880A-1163-4EE3-9403-7AF57E7D8914}">
      <text>
        <r>
          <rPr>
            <sz val="10"/>
            <color indexed="81"/>
            <rFont val="Lucida Console"/>
            <family val="3"/>
          </rPr>
          <t>_x000D_
Últ estimativa : 50_x000D_
Enviada em     : 17.01.2020_x000D_
Ata - Venc     : 126/19 - 06.05.2020</t>
        </r>
      </text>
    </comment>
    <comment ref="O541" authorId="0" shapeId="0" xr:uid="{0E513C75-126E-40AB-8274-83917841F5F6}">
      <text>
        <r>
          <rPr>
            <sz val="10"/>
            <color indexed="81"/>
            <rFont val="Lucida Console"/>
            <family val="3"/>
          </rPr>
          <t>_x000D_
Pertencia a ATA nº 126/19_x000D_
Estimativa de Renovação enviada em 17.01.2020 - Qtd 50_x000D_
PE 153/20 lote 5 (Impróspero)_x000D_
16.09.20 = Finalizado</t>
        </r>
      </text>
    </comment>
    <comment ref="W541" authorId="0" shapeId="0" xr:uid="{DA80CFA0-0BBB-49C7-884B-279F1BB477AB}">
      <text>
        <r>
          <rPr>
            <sz val="10"/>
            <color indexed="81"/>
            <rFont val="Lucida Console"/>
            <family val="3"/>
          </rPr>
          <t>_x000D_
DM-Elétrica</t>
        </r>
      </text>
    </comment>
    <comment ref="X541" authorId="0" shapeId="0" xr:uid="{F8163026-3229-4DBE-B406-5ECB5A89FF67}">
      <text>
        <r>
          <rPr>
            <sz val="10"/>
            <color indexed="81"/>
            <rFont val="Lucida Console"/>
            <family val="3"/>
          </rPr>
          <t>_x000D_
EQUIP. MAT. P/ GERACAO, TRANSM. DISTR. RETIF...</t>
        </r>
      </text>
    </comment>
    <comment ref="Y541" authorId="0" shapeId="0" xr:uid="{072A97E6-4846-4FFE-80DB-34C2DA1E59F2}">
      <text>
        <r>
          <rPr>
            <sz val="10"/>
            <color indexed="81"/>
            <rFont val="Lucida Console"/>
            <family val="3"/>
          </rPr>
          <t>_x000D_
TERMINAIS</t>
        </r>
      </text>
    </comment>
    <comment ref="AW541" authorId="0" shapeId="0" xr:uid="{F4BDF72C-2CEA-4113-AA86-850B1E31DACE}">
      <text>
        <r>
          <rPr>
            <sz val="10"/>
            <color indexed="81"/>
            <rFont val="Lucida Console"/>
            <family val="3"/>
          </rPr>
          <t>Tempo de Estoque (Meses)_x000D_
_x000D_
516,0</t>
        </r>
      </text>
    </comment>
    <comment ref="A542" authorId="0" shapeId="0" xr:uid="{BD5DD56E-C363-4A8E-9A0F-C75F9982590A}">
      <text>
        <r>
          <rPr>
            <sz val="10"/>
            <color indexed="81"/>
            <rFont val="Lucida Console"/>
            <family val="3"/>
          </rPr>
          <t>_x000D_
103490</t>
        </r>
      </text>
    </comment>
    <comment ref="B542" authorId="0" shapeId="0" xr:uid="{B89AD69A-2225-4469-84BA-102AF1E75394}">
      <text>
        <r>
          <rPr>
            <sz val="10"/>
            <color indexed="81"/>
            <rFont val="Lucida Console"/>
            <family val="3"/>
          </rPr>
          <t>DESCRIÇÃO DETALHADA_x000D_
FIO TELEFONICO EXTERNO FE - AA - 80 - PE HOMOLOGADO PELA ANATEL - ROLO COM 400 METROS</t>
        </r>
      </text>
    </comment>
    <comment ref="W542" authorId="0" shapeId="0" xr:uid="{9F76575F-524F-4018-B487-0C67DCA1DFE4}">
      <text>
        <r>
          <rPr>
            <sz val="10"/>
            <color indexed="81"/>
            <rFont val="Lucida Console"/>
            <family val="3"/>
          </rPr>
          <t>_x000D_
Administrativo</t>
        </r>
      </text>
    </comment>
    <comment ref="X542" authorId="0" shapeId="0" xr:uid="{114BD58A-5C35-45A1-ABE4-78ECF0688F2A}">
      <text>
        <r>
          <rPr>
            <sz val="10"/>
            <color indexed="81"/>
            <rFont val="Lucida Console"/>
            <family val="3"/>
          </rPr>
          <t>_x000D_
EQUIP.MAT.E ACESS.COMUNIC.CINE FOTO OTICA SOM</t>
        </r>
      </text>
    </comment>
    <comment ref="Y542" authorId="0" shapeId="0" xr:uid="{A736A999-ABD3-4082-A07C-4E6D2E4D3FF5}">
      <text>
        <r>
          <rPr>
            <sz val="10"/>
            <color indexed="81"/>
            <rFont val="Lucida Console"/>
            <family val="3"/>
          </rPr>
          <t>_x000D_
CABOS FIOS TOMADAS PLUGS CAIXAS P/ TELEFONIA, ETC</t>
        </r>
      </text>
    </comment>
    <comment ref="AW542" authorId="0" shapeId="0" xr:uid="{29A23C88-695D-48DF-B860-4472A8FA1C6B}">
      <text>
        <r>
          <rPr>
            <sz val="10"/>
            <color indexed="81"/>
            <rFont val="Lucida Console"/>
            <family val="3"/>
          </rPr>
          <t>Tempo de Estoque (Meses)_x000D_
_x000D_
3,0</t>
        </r>
      </text>
    </comment>
    <comment ref="A543" authorId="0" shapeId="0" xr:uid="{4D498F18-BB0F-49CA-8AFD-F787FD2DE130}">
      <text>
        <r>
          <rPr>
            <sz val="10"/>
            <color indexed="81"/>
            <rFont val="Lucida Console"/>
            <family val="3"/>
          </rPr>
          <t>_x000D_
104655</t>
        </r>
      </text>
    </comment>
    <comment ref="B543" authorId="0" shapeId="0" xr:uid="{7FFA7DBD-AF47-4773-A7EE-A26710CE3E97}">
      <text>
        <r>
          <rPr>
            <sz val="10"/>
            <color indexed="81"/>
            <rFont val="Lucida Console"/>
            <family val="3"/>
          </rPr>
          <t>DESCRIÇÃO DETALHADA_x000D_
PARAFUSO (FIXER) BICROMATIZADO, CABECA CHATA PHILIPS, ROSCA SOBERBA, MEDINDO 6 X 100 MM.</t>
        </r>
      </text>
    </comment>
    <comment ref="W543" authorId="0" shapeId="0" xr:uid="{5742F18C-B3E7-4793-8C08-1FD325CBC471}">
      <text>
        <r>
          <rPr>
            <sz val="10"/>
            <color indexed="81"/>
            <rFont val="Lucida Console"/>
            <family val="3"/>
          </rPr>
          <t>_x000D_
DM-Serralheria</t>
        </r>
      </text>
    </comment>
    <comment ref="X543" authorId="0" shapeId="0" xr:uid="{9EE93921-F336-4757-B754-A5F60C4F4337}">
      <text>
        <r>
          <rPr>
            <sz val="10"/>
            <color indexed="81"/>
            <rFont val="Lucida Console"/>
            <family val="3"/>
          </rPr>
          <t>_x000D_
PARAFUSOS ELEM. VEDACAO UNIAO CONEX . FIXACAO</t>
        </r>
      </text>
    </comment>
    <comment ref="Y543" authorId="0" shapeId="0" xr:uid="{D1FFE2A7-A6ED-437B-8E03-37A26B752A21}">
      <text>
        <r>
          <rPr>
            <sz val="10"/>
            <color indexed="81"/>
            <rFont val="Lucida Console"/>
            <family val="3"/>
          </rPr>
          <t>_x000D_
PARAFUSO AUTO-ATARRACHANTE</t>
        </r>
      </text>
    </comment>
    <comment ref="AW543" authorId="0" shapeId="0" xr:uid="{DA894799-36FF-4146-912E-F0117B0EB3A2}">
      <text>
        <r>
          <rPr>
            <sz val="10"/>
            <color indexed="81"/>
            <rFont val="Lucida Console"/>
            <family val="3"/>
          </rPr>
          <t>Tempo de Estoque (Meses)_x000D_
_x000D_
12.374,0</t>
        </r>
      </text>
    </comment>
    <comment ref="A544" authorId="0" shapeId="0" xr:uid="{2333635A-B324-4284-8325-06D11EAA7236}">
      <text>
        <r>
          <rPr>
            <sz val="10"/>
            <color indexed="81"/>
            <rFont val="Lucida Console"/>
            <family val="3"/>
          </rPr>
          <t>_x000D_
104665</t>
        </r>
      </text>
    </comment>
    <comment ref="B544" authorId="0" shapeId="0" xr:uid="{88E7117A-2C45-4FC2-8E19-310CB8E2AE1F}">
      <text>
        <r>
          <rPr>
            <sz val="10"/>
            <color indexed="81"/>
            <rFont val="Lucida Console"/>
            <family val="3"/>
          </rPr>
          <t>DESCRIÇÃO DETALHADA_x000D_
KIT BARRAMENTO CONTENDO: BARRAMENTO TRIFASICO DE COBRE CHATO ELETROLITICO 150 A  PARA 44 DISJUNTORES TIPO DIN BARRAS DE TERRA E NEUTRO.</t>
        </r>
      </text>
    </comment>
    <comment ref="W544" authorId="0" shapeId="0" xr:uid="{8C2002DF-A66B-4EFA-ABEC-390781617970}">
      <text>
        <r>
          <rPr>
            <sz val="10"/>
            <color indexed="81"/>
            <rFont val="Lucida Console"/>
            <family val="3"/>
          </rPr>
          <t>_x000D_
DM-Elétrica</t>
        </r>
      </text>
    </comment>
    <comment ref="X544" authorId="0" shapeId="0" xr:uid="{EA2A0C57-9A21-4024-B651-5386C696F5A0}">
      <text>
        <r>
          <rPr>
            <sz val="10"/>
            <color indexed="81"/>
            <rFont val="Lucida Console"/>
            <family val="3"/>
          </rPr>
          <t>_x000D_
EQUIP. MAT. P/ GERACAO, TRANSM. DISTR. RETIF...</t>
        </r>
      </text>
    </comment>
    <comment ref="Y544" authorId="0" shapeId="0" xr:uid="{8235BE50-B070-47B2-BDCA-ECFC4C36FF88}">
      <text>
        <r>
          <rPr>
            <sz val="10"/>
            <color indexed="81"/>
            <rFont val="Lucida Console"/>
            <family val="3"/>
          </rPr>
          <t>_x000D_
ACESSORIOS</t>
        </r>
      </text>
    </comment>
    <comment ref="AW544" authorId="0" shapeId="0" xr:uid="{4F455105-DF93-43AB-9EC5-2BDCDA0D43D3}">
      <text>
        <r>
          <rPr>
            <sz val="10"/>
            <color indexed="81"/>
            <rFont val="Lucida Console"/>
            <family val="3"/>
          </rPr>
          <t>Tempo de Estoque (Meses)_x000D_
_x000D_
108,0</t>
        </r>
      </text>
    </comment>
    <comment ref="A545" authorId="0" shapeId="0" xr:uid="{8D025EB2-B044-4246-840F-01B76F3AD9F6}">
      <text>
        <r>
          <rPr>
            <sz val="10"/>
            <color indexed="81"/>
            <rFont val="Lucida Console"/>
            <family val="3"/>
          </rPr>
          <t>_x000D_
104667</t>
        </r>
      </text>
    </comment>
    <comment ref="B545" authorId="0" shapeId="0" xr:uid="{676C6F11-BE9C-4525-BE1D-E13A6C8411BF}">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545" authorId="0" shapeId="0" xr:uid="{FF9FA81F-4D70-441D-9286-4CF55FCA3778}">
      <text>
        <r>
          <rPr>
            <sz val="10"/>
            <color indexed="81"/>
            <rFont val="Lucida Console"/>
            <family val="3"/>
          </rPr>
          <t>_x000D_
Últ estimativa : 100_x000D_
Enviada em     : 16.03.2020_x000D_
Ata - Venc     : 191/20 - 07.09.2021</t>
        </r>
      </text>
    </comment>
    <comment ref="O545" authorId="0" shapeId="0" xr:uid="{344E0E04-6F2D-4450-8BB5-1A130A8E6DC1}">
      <text>
        <r>
          <rPr>
            <sz val="10"/>
            <color indexed="81"/>
            <rFont val="Lucida Console"/>
            <family val="3"/>
          </rPr>
          <t>_x000D_
Pertencia a ATA nº 191/20_x000D_
Estimativa de Renovação enviada em 16.03.2020 - Qtd 100_x000D_
PP  76/19 lote _x000D_
22.07.19 = Processo conferido e finalizado</t>
        </r>
      </text>
    </comment>
    <comment ref="W545" authorId="0" shapeId="0" xr:uid="{49F59727-F908-4515-9340-00E52D00F61D}">
      <text>
        <r>
          <rPr>
            <sz val="10"/>
            <color indexed="81"/>
            <rFont val="Lucida Console"/>
            <family val="3"/>
          </rPr>
          <t>_x000D_
DM-Hidráulica</t>
        </r>
      </text>
    </comment>
    <comment ref="X545" authorId="0" shapeId="0" xr:uid="{218F0805-CD49-4391-81D6-FA69FEB67BDD}">
      <text>
        <r>
          <rPr>
            <sz val="10"/>
            <color indexed="81"/>
            <rFont val="Lucida Console"/>
            <family val="3"/>
          </rPr>
          <t>_x000D_
MATERIAL HIDRAULICO, CANOS, TUBOS, MANGUEIRAS, CONEXOES E ACESS.</t>
        </r>
      </text>
    </comment>
    <comment ref="Y545" authorId="0" shapeId="0" xr:uid="{72615847-83D7-40B6-9678-49B221766AF2}">
      <text>
        <r>
          <rPr>
            <sz val="10"/>
            <color indexed="81"/>
            <rFont val="Lucida Console"/>
            <family val="3"/>
          </rPr>
          <t>_x000D_
REGISTROS VALVULAS E BOIAS</t>
        </r>
      </text>
    </comment>
    <comment ref="AC545" authorId="0" shapeId="0" xr:uid="{00AEA26D-9B16-460B-8841-0CE97E90045F}">
      <text>
        <r>
          <rPr>
            <sz val="10"/>
            <color indexed="81"/>
            <rFont val="Lucida Console"/>
            <family val="3"/>
          </rPr>
          <t>_x000D_
AF  9.756/23 | Vc 24.08.2023 | Saldo     50 | DAVOP COMERCIAL LTDA ( 44459 )</t>
        </r>
      </text>
    </comment>
    <comment ref="AG545" authorId="0" shapeId="0" xr:uid="{B6307564-E9E2-4CC2-9083-612206BCD0AA}">
      <text>
        <r>
          <rPr>
            <sz val="10"/>
            <color indexed="81"/>
            <rFont val="Lucida Console"/>
            <family val="3"/>
          </rPr>
          <t>_x000D_
AF  9.756/23 | Vc 24.08.2023 | Saldo     50 | DAVOP COMERCIAL LTDA ( 44459 )</t>
        </r>
      </text>
    </comment>
    <comment ref="AW545" authorId="0" shapeId="0" xr:uid="{AF9EC70D-C8E5-4F87-9FDD-7089DAF98DB3}">
      <text>
        <r>
          <rPr>
            <sz val="10"/>
            <color indexed="81"/>
            <rFont val="Lucida Console"/>
            <family val="3"/>
          </rPr>
          <t>Tempo de Estoque (Meses)_x000D_
_x000D_
96,0</t>
        </r>
      </text>
    </comment>
    <comment ref="A546" authorId="0" shapeId="0" xr:uid="{273FBEA6-EBE5-41A7-85FC-6A78B20395E4}">
      <text>
        <r>
          <rPr>
            <sz val="10"/>
            <color indexed="81"/>
            <rFont val="Lucida Console"/>
            <family val="3"/>
          </rPr>
          <t>_x000D_
104755</t>
        </r>
      </text>
    </comment>
    <comment ref="B546" authorId="0" shapeId="0" xr:uid="{208101F7-5206-4C58-B2A9-51247BEE5F6C}">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546" authorId="0" shapeId="0" xr:uid="{D224CFDB-97AF-4F28-BE54-B17EA5B37D56}">
      <text>
        <r>
          <rPr>
            <sz val="10"/>
            <color indexed="81"/>
            <rFont val="Lucida Console"/>
            <family val="3"/>
          </rPr>
          <t>_x000D_
Últ estimativa : 0_x000D_
Enviada em     : 20.08.2018_x000D_
Ata - Venc     : 183/17 - 29.10.2018</t>
        </r>
      </text>
    </comment>
    <comment ref="O546" authorId="0" shapeId="0" xr:uid="{71F86024-C8A2-47BC-B593-71170A3FE11D}">
      <text>
        <r>
          <rPr>
            <sz val="10"/>
            <color indexed="81"/>
            <rFont val="Lucida Console"/>
            <family val="3"/>
          </rPr>
          <t xml:space="preserve">_x000D_
Pertencia a ATA nº 183/17_x000D_
Estimativa de Renovação enviada em 20.08.2018 - Qtd _x000D_
</t>
        </r>
      </text>
    </comment>
    <comment ref="W546" authorId="0" shapeId="0" xr:uid="{FE49F30F-7B8D-4848-8D90-A643EE2ED3FB}">
      <text>
        <r>
          <rPr>
            <sz val="10"/>
            <color indexed="81"/>
            <rFont val="Lucida Console"/>
            <family val="3"/>
          </rPr>
          <t>_x000D_
Pedagógico</t>
        </r>
      </text>
    </comment>
    <comment ref="X546" authorId="0" shapeId="0" xr:uid="{BD31C0D2-AE1D-4A1D-9113-19BC21D456DB}">
      <text>
        <r>
          <rPr>
            <sz val="10"/>
            <color indexed="81"/>
            <rFont val="Lucida Console"/>
            <family val="3"/>
          </rPr>
          <t>_x000D_
MOBILIARIO E COFRE</t>
        </r>
      </text>
    </comment>
    <comment ref="Y546" authorId="0" shapeId="0" xr:uid="{8A9E3F07-00E6-4081-881C-34E62216A235}">
      <text>
        <r>
          <rPr>
            <sz val="10"/>
            <color indexed="81"/>
            <rFont val="Lucida Console"/>
            <family val="3"/>
          </rPr>
          <t>_x000D_
MOBILIARIO ESCOLAR</t>
        </r>
      </text>
    </comment>
    <comment ref="AW546" authorId="0" shapeId="0" xr:uid="{947EBCE7-774F-405C-9D9B-95FA442C211F}">
      <text>
        <r>
          <rPr>
            <sz val="10"/>
            <color indexed="81"/>
            <rFont val="Lucida Console"/>
            <family val="3"/>
          </rPr>
          <t>Tempo de Estoque (Meses)_x000D_
_x000D_
60,0</t>
        </r>
      </text>
    </comment>
    <comment ref="A547" authorId="0" shapeId="0" xr:uid="{AAB14FF7-CC28-4B9A-B61F-C4A105DA98D3}">
      <text>
        <r>
          <rPr>
            <sz val="10"/>
            <color indexed="81"/>
            <rFont val="Lucida Console"/>
            <family val="3"/>
          </rPr>
          <t>_x000D_
104911</t>
        </r>
      </text>
    </comment>
    <comment ref="B547" authorId="0" shapeId="0" xr:uid="{3F9B1FB1-3C4F-47ED-A02D-12BB94445217}">
      <text>
        <r>
          <rPr>
            <sz val="10"/>
            <color indexed="81"/>
            <rFont val="Lucida Console"/>
            <family val="3"/>
          </rPr>
          <t>DESCRIÇÃO DETALHADA_x000D_
ARAME PARA SOLDA MIG/MAG COM DIAMETRO DE 0,8 MM, CONTENDO 15 KG. - ACOMPANHA CARRETEL PLASTICO.</t>
        </r>
      </text>
    </comment>
    <comment ref="W547" authorId="0" shapeId="0" xr:uid="{55B879C8-BC9C-472F-B908-2667310E48DD}">
      <text>
        <r>
          <rPr>
            <sz val="10"/>
            <color indexed="81"/>
            <rFont val="Lucida Console"/>
            <family val="3"/>
          </rPr>
          <t>_x000D_
DM-Serralheria</t>
        </r>
      </text>
    </comment>
    <comment ref="X547" authorId="0" shapeId="0" xr:uid="{34A2EE08-D7BD-4590-90F0-B7F02D054CA7}">
      <text>
        <r>
          <rPr>
            <sz val="10"/>
            <color indexed="81"/>
            <rFont val="Lucida Console"/>
            <family val="3"/>
          </rPr>
          <t>_x000D_
FERRAMENTAS MAQ.FERRAMENTAS,ELETR.PECAS E ACESSORI</t>
        </r>
      </text>
    </comment>
    <comment ref="Y547" authorId="0" shapeId="0" xr:uid="{5A5996AB-3D3B-40E2-B110-23F18CCE3220}">
      <text>
        <r>
          <rPr>
            <sz val="10"/>
            <color indexed="81"/>
            <rFont val="Lucida Console"/>
            <family val="3"/>
          </rPr>
          <t>_x000D_
MATERIAIS DIVERSOS P/ SOLDA</t>
        </r>
      </text>
    </comment>
    <comment ref="AW547" authorId="0" shapeId="0" xr:uid="{7FD24171-FACF-4B7E-AB6A-FD4753EFADF5}">
      <text>
        <r>
          <rPr>
            <sz val="10"/>
            <color indexed="81"/>
            <rFont val="Lucida Console"/>
            <family val="3"/>
          </rPr>
          <t>Tempo de Estoque (Meses)_x000D_
_x000D_
95,0</t>
        </r>
      </text>
    </comment>
    <comment ref="A548" authorId="0" shapeId="0" xr:uid="{7CA930ED-4480-4D19-A59E-022235F03C47}">
      <text>
        <r>
          <rPr>
            <sz val="10"/>
            <color indexed="81"/>
            <rFont val="Lucida Console"/>
            <family val="3"/>
          </rPr>
          <t>_x000D_
105106</t>
        </r>
      </text>
    </comment>
    <comment ref="B548" authorId="0" shapeId="0" xr:uid="{6DE0EFD9-58A0-4E71-8385-4342696EBFFB}">
      <text>
        <r>
          <rPr>
            <sz val="10"/>
            <color indexed="81"/>
            <rFont val="Lucida Console"/>
            <family val="3"/>
          </rPr>
          <t>DESCRIÇÃO DETALHADA_x000D_
CALCA DE BRIM N° 40, CONFECCIONADA EM TECIDO MISTO 67% ALGODAO NA COR AZUL MARINHO</t>
        </r>
      </text>
    </comment>
    <comment ref="W548" authorId="0" shapeId="0" xr:uid="{75CFA124-E9BB-4F57-A67B-1E6A8E444B8B}">
      <text>
        <r>
          <rPr>
            <sz val="10"/>
            <color indexed="81"/>
            <rFont val="Lucida Console"/>
            <family val="3"/>
          </rPr>
          <t>_x000D_
SegMedTra</t>
        </r>
      </text>
    </comment>
    <comment ref="X548" authorId="0" shapeId="0" xr:uid="{C501C52E-7309-4DD4-9BA3-B3ED1DB029CE}">
      <text>
        <r>
          <rPr>
            <sz val="10"/>
            <color indexed="81"/>
            <rFont val="Lucida Console"/>
            <family val="3"/>
          </rPr>
          <t>_x000D_
VEST., ART.P/ TOUC.E HIG. PES. MAQ., EQUIP., MAT.E ACES.</t>
        </r>
      </text>
    </comment>
    <comment ref="Y548" authorId="0" shapeId="0" xr:uid="{D51575E1-BEC3-4A92-B166-3CAE711B9EC8}">
      <text>
        <r>
          <rPr>
            <sz val="10"/>
            <color indexed="81"/>
            <rFont val="Lucida Console"/>
            <family val="3"/>
          </rPr>
          <t>_x000D_
UNIFORME P/ USO CIVIL - VESTIMENTA</t>
        </r>
      </text>
    </comment>
    <comment ref="AW548" authorId="0" shapeId="0" xr:uid="{67DC6312-2EB2-49F8-B7E9-5E30FB314F90}">
      <text>
        <r>
          <rPr>
            <sz val="10"/>
            <color indexed="81"/>
            <rFont val="Lucida Console"/>
            <family val="3"/>
          </rPr>
          <t>Tempo de Estoque (Meses)_x000D_
_x000D_
13,0</t>
        </r>
      </text>
    </comment>
    <comment ref="A549" authorId="0" shapeId="0" xr:uid="{BB0A186D-D496-49E9-8408-0E9CB80B372C}">
      <text>
        <r>
          <rPr>
            <sz val="10"/>
            <color indexed="81"/>
            <rFont val="Lucida Console"/>
            <family val="3"/>
          </rPr>
          <t>_x000D_
105107</t>
        </r>
      </text>
    </comment>
    <comment ref="B549" authorId="0" shapeId="0" xr:uid="{B2B9AF02-FC78-47F7-96F6-E6BBA5B03A5E}">
      <text>
        <r>
          <rPr>
            <sz val="10"/>
            <color indexed="81"/>
            <rFont val="Lucida Console"/>
            <family val="3"/>
          </rPr>
          <t>DESCRIÇÃO DETALHADA_x000D_
CALCA DE BRIM N° 42, CONFECCIONADA EM TECIDO MISTO 67% ALGODAO NA COR AZUL MARINHO</t>
        </r>
      </text>
    </comment>
    <comment ref="W549" authorId="0" shapeId="0" xr:uid="{06FB7E2F-04A4-4481-B0D2-D0D5D374CDBC}">
      <text>
        <r>
          <rPr>
            <sz val="10"/>
            <color indexed="81"/>
            <rFont val="Lucida Console"/>
            <family val="3"/>
          </rPr>
          <t>_x000D_
SegMedTra</t>
        </r>
      </text>
    </comment>
    <comment ref="X549" authorId="0" shapeId="0" xr:uid="{11BF5B7E-F53A-4E0D-871E-10FF66BFD491}">
      <text>
        <r>
          <rPr>
            <sz val="10"/>
            <color indexed="81"/>
            <rFont val="Lucida Console"/>
            <family val="3"/>
          </rPr>
          <t>_x000D_
VEST., ART.P/ TOUC.E HIG. PES. MAQ., EQUIP., MAT.E ACES.</t>
        </r>
      </text>
    </comment>
    <comment ref="Y549" authorId="0" shapeId="0" xr:uid="{AFC2CB5E-FC7B-433D-9028-8506D920105A}">
      <text>
        <r>
          <rPr>
            <sz val="10"/>
            <color indexed="81"/>
            <rFont val="Lucida Console"/>
            <family val="3"/>
          </rPr>
          <t>_x000D_
UNIFORME P/ USO CIVIL - VESTIMENTA</t>
        </r>
      </text>
    </comment>
    <comment ref="AW549" authorId="0" shapeId="0" xr:uid="{380C70DB-0797-44FA-AB35-B242A0E38F97}">
      <text>
        <r>
          <rPr>
            <sz val="10"/>
            <color indexed="81"/>
            <rFont val="Lucida Console"/>
            <family val="3"/>
          </rPr>
          <t>Tempo de Estoque (Meses)_x000D_
_x000D_
8,0</t>
        </r>
      </text>
    </comment>
    <comment ref="A550" authorId="0" shapeId="0" xr:uid="{5504A004-9207-4F51-9F78-EB2BD000EFB2}">
      <text>
        <r>
          <rPr>
            <sz val="10"/>
            <color indexed="81"/>
            <rFont val="Lucida Console"/>
            <family val="3"/>
          </rPr>
          <t>_x000D_
105108</t>
        </r>
      </text>
    </comment>
    <comment ref="B550" authorId="0" shapeId="0" xr:uid="{B0A0CCCC-9041-4AE6-BC7B-8E2EADCC68AE}">
      <text>
        <r>
          <rPr>
            <sz val="10"/>
            <color indexed="81"/>
            <rFont val="Lucida Console"/>
            <family val="3"/>
          </rPr>
          <t>DESCRIÇÃO DETALHADA_x000D_
CALCA DE BRIM N° 44, CONFECCIONADA EM TECIDO MISTO 67% ALGODAO NA COR AZUL MARINHO</t>
        </r>
      </text>
    </comment>
    <comment ref="W550" authorId="0" shapeId="0" xr:uid="{71C5670A-DCF9-4818-A8B6-E2D2099087ED}">
      <text>
        <r>
          <rPr>
            <sz val="10"/>
            <color indexed="81"/>
            <rFont val="Lucida Console"/>
            <family val="3"/>
          </rPr>
          <t>_x000D_
SegMedTra</t>
        </r>
      </text>
    </comment>
    <comment ref="X550" authorId="0" shapeId="0" xr:uid="{4BF5373C-3D31-4122-88F9-B5453F9DCA54}">
      <text>
        <r>
          <rPr>
            <sz val="10"/>
            <color indexed="81"/>
            <rFont val="Lucida Console"/>
            <family val="3"/>
          </rPr>
          <t>_x000D_
VEST., ART.P/ TOUC.E HIG. PES. MAQ., EQUIP., MAT.E ACES.</t>
        </r>
      </text>
    </comment>
    <comment ref="Y550" authorId="0" shapeId="0" xr:uid="{6F7C2EC4-43DB-4AE1-8FD2-954954726B0B}">
      <text>
        <r>
          <rPr>
            <sz val="10"/>
            <color indexed="81"/>
            <rFont val="Lucida Console"/>
            <family val="3"/>
          </rPr>
          <t>_x000D_
UNIFORME P/ USO CIVIL - VESTIMENTA</t>
        </r>
      </text>
    </comment>
    <comment ref="AW550" authorId="0" shapeId="0" xr:uid="{A112EDFF-E420-462A-A4FC-18D39F1B2022}">
      <text>
        <r>
          <rPr>
            <sz val="10"/>
            <color indexed="81"/>
            <rFont val="Lucida Console"/>
            <family val="3"/>
          </rPr>
          <t>Tempo de Estoque (Meses)_x000D_
_x000D_
23,0</t>
        </r>
      </text>
    </comment>
    <comment ref="A551" authorId="0" shapeId="0" xr:uid="{7CD02402-8E27-43D2-8823-5E62EFDB79F5}">
      <text>
        <r>
          <rPr>
            <sz val="10"/>
            <color indexed="81"/>
            <rFont val="Lucida Console"/>
            <family val="3"/>
          </rPr>
          <t>_x000D_
105110</t>
        </r>
      </text>
    </comment>
    <comment ref="B551" authorId="0" shapeId="0" xr:uid="{86D34B16-AC9E-464B-B4C2-98BE7BA5F07B}">
      <text>
        <r>
          <rPr>
            <sz val="10"/>
            <color indexed="81"/>
            <rFont val="Lucida Console"/>
            <family val="3"/>
          </rPr>
          <t>DESCRIÇÃO DETALHADA_x000D_
CALCA DE BRIM N° 48, CONFECCIONADA EM TECIDO MISTO 67% ALGODAO NA COR AZUL MARINHO</t>
        </r>
      </text>
    </comment>
    <comment ref="W551" authorId="0" shapeId="0" xr:uid="{829408B2-BC12-4AD8-9FB0-F88DF4307B4C}">
      <text>
        <r>
          <rPr>
            <sz val="10"/>
            <color indexed="81"/>
            <rFont val="Lucida Console"/>
            <family val="3"/>
          </rPr>
          <t>_x000D_
SegMedTra</t>
        </r>
      </text>
    </comment>
    <comment ref="X551" authorId="0" shapeId="0" xr:uid="{5C9BF243-6E22-4160-A077-9538BA1BAE7F}">
      <text>
        <r>
          <rPr>
            <sz val="10"/>
            <color indexed="81"/>
            <rFont val="Lucida Console"/>
            <family val="3"/>
          </rPr>
          <t>_x000D_
VEST., ART.P/ TOUC.E HIG. PES. MAQ., EQUIP., MAT.E ACES.</t>
        </r>
      </text>
    </comment>
    <comment ref="Y551" authorId="0" shapeId="0" xr:uid="{46CA92FD-6CE5-4789-BE28-1294E801368F}">
      <text>
        <r>
          <rPr>
            <sz val="10"/>
            <color indexed="81"/>
            <rFont val="Lucida Console"/>
            <family val="3"/>
          </rPr>
          <t>_x000D_
UNIFORME P/ USO CIVIL - VESTIMENTA</t>
        </r>
      </text>
    </comment>
    <comment ref="AW551" authorId="0" shapeId="0" xr:uid="{D4CC702E-27BE-4541-B82E-692AAE5B2C83}">
      <text>
        <r>
          <rPr>
            <sz val="10"/>
            <color indexed="81"/>
            <rFont val="Lucida Console"/>
            <family val="3"/>
          </rPr>
          <t>Tempo de Estoque (Meses)_x000D_
_x000D_
12,0</t>
        </r>
      </text>
    </comment>
    <comment ref="A552" authorId="0" shapeId="0" xr:uid="{CC48D1AB-5301-4357-9187-2F313AF3772E}">
      <text>
        <r>
          <rPr>
            <sz val="10"/>
            <color indexed="81"/>
            <rFont val="Lucida Console"/>
            <family val="3"/>
          </rPr>
          <t>_x000D_
105112</t>
        </r>
      </text>
    </comment>
    <comment ref="B552" authorId="0" shapeId="0" xr:uid="{D0B52674-54A9-4A42-8032-F584E54181A9}">
      <text>
        <r>
          <rPr>
            <sz val="10"/>
            <color indexed="81"/>
            <rFont val="Lucida Console"/>
            <family val="3"/>
          </rPr>
          <t>DESCRIÇÃO DETALHADA_x000D_
CALCA DE BRIM N° 52, CONFECCIONADA EM TECIDO MISTO 67% ALGODAO NA COR AZUL MARINHO</t>
        </r>
      </text>
    </comment>
    <comment ref="W552" authorId="0" shapeId="0" xr:uid="{F0DA052E-2EA1-4CC9-B90F-6775D5BE8D20}">
      <text>
        <r>
          <rPr>
            <sz val="10"/>
            <color indexed="81"/>
            <rFont val="Lucida Console"/>
            <family val="3"/>
          </rPr>
          <t>_x000D_
SegMedTra</t>
        </r>
      </text>
    </comment>
    <comment ref="X552" authorId="0" shapeId="0" xr:uid="{1FFFD30D-A95F-46D8-AD45-02457C6FA2DF}">
      <text>
        <r>
          <rPr>
            <sz val="10"/>
            <color indexed="81"/>
            <rFont val="Lucida Console"/>
            <family val="3"/>
          </rPr>
          <t>_x000D_
VEST., ART.P/ TOUC.E HIG. PES. MAQ., EQUIP., MAT.E ACES.</t>
        </r>
      </text>
    </comment>
    <comment ref="Y552" authorId="0" shapeId="0" xr:uid="{051E273C-8D6D-4AB1-A8A2-2D8574395BF8}">
      <text>
        <r>
          <rPr>
            <sz val="10"/>
            <color indexed="81"/>
            <rFont val="Lucida Console"/>
            <family val="3"/>
          </rPr>
          <t>_x000D_
UNIFORME P/ USO CIVIL - VESTIMENTA</t>
        </r>
      </text>
    </comment>
    <comment ref="AW552" authorId="0" shapeId="0" xr:uid="{4CE014D2-7A17-4B47-95FE-7C08B5986B69}">
      <text>
        <r>
          <rPr>
            <sz val="10"/>
            <color indexed="81"/>
            <rFont val="Lucida Console"/>
            <family val="3"/>
          </rPr>
          <t>Tempo de Estoque (Meses)_x000D_
_x000D_
4,0</t>
        </r>
      </text>
    </comment>
    <comment ref="A553" authorId="0" shapeId="0" xr:uid="{7F909F3A-83BC-4925-8EBE-7F31AB55AE05}">
      <text>
        <r>
          <rPr>
            <sz val="10"/>
            <color indexed="81"/>
            <rFont val="Lucida Console"/>
            <family val="3"/>
          </rPr>
          <t>_x000D_
105113</t>
        </r>
      </text>
    </comment>
    <comment ref="B553" authorId="0" shapeId="0" xr:uid="{5A1C757C-73E0-4704-9BF9-982674513922}">
      <text>
        <r>
          <rPr>
            <sz val="10"/>
            <color indexed="81"/>
            <rFont val="Lucida Console"/>
            <family val="3"/>
          </rPr>
          <t>DESCRIÇÃO DETALHADA_x000D_
CAMISA DE BRIM, N° 1, CONFECCIONADA EM TECIDO 100% ALGODAO, NA COR AZUL MARINHO.</t>
        </r>
      </text>
    </comment>
    <comment ref="W553" authorId="0" shapeId="0" xr:uid="{5618C7A1-E7C9-40FA-AFDA-A7E355D3AF19}">
      <text>
        <r>
          <rPr>
            <sz val="10"/>
            <color indexed="81"/>
            <rFont val="Lucida Console"/>
            <family val="3"/>
          </rPr>
          <t>_x000D_
SegMedTra</t>
        </r>
      </text>
    </comment>
    <comment ref="X553" authorId="0" shapeId="0" xr:uid="{2F53E48D-F777-46AE-8857-1A794238D88C}">
      <text>
        <r>
          <rPr>
            <sz val="10"/>
            <color indexed="81"/>
            <rFont val="Lucida Console"/>
            <family val="3"/>
          </rPr>
          <t>_x000D_
EQUIP PROT IND, INST MAT P/ SINAL, CONTR, COMB ...</t>
        </r>
      </text>
    </comment>
    <comment ref="Y553" authorId="0" shapeId="0" xr:uid="{038ADB48-970A-4FD3-B856-7DC20AEF29EA}">
      <text>
        <r>
          <rPr>
            <sz val="10"/>
            <color indexed="81"/>
            <rFont val="Lucida Console"/>
            <family val="3"/>
          </rPr>
          <t>_x000D_
ATA DE REGISTRO DE PRECOS</t>
        </r>
      </text>
    </comment>
    <comment ref="AW553" authorId="0" shapeId="0" xr:uid="{ADB74371-A01E-4353-9E49-3FAF29FD7730}">
      <text>
        <r>
          <rPr>
            <sz val="10"/>
            <color indexed="81"/>
            <rFont val="Lucida Console"/>
            <family val="3"/>
          </rPr>
          <t>Tempo de Estoque (Meses)_x000D_
_x000D_
5,0</t>
        </r>
      </text>
    </comment>
    <comment ref="A554" authorId="0" shapeId="0" xr:uid="{8941C54B-F4EF-45AF-A617-7779878ADE5B}">
      <text>
        <r>
          <rPr>
            <sz val="10"/>
            <color indexed="81"/>
            <rFont val="Lucida Console"/>
            <family val="3"/>
          </rPr>
          <t>_x000D_
105114</t>
        </r>
      </text>
    </comment>
    <comment ref="B554" authorId="0" shapeId="0" xr:uid="{AA7AA54F-6B7D-43D5-BB01-447118352B8F}">
      <text>
        <r>
          <rPr>
            <sz val="10"/>
            <color indexed="81"/>
            <rFont val="Lucida Console"/>
            <family val="3"/>
          </rPr>
          <t>DESCRIÇÃO DETALHADA_x000D_
CAMISA DE BRIM, N° 2, CONFECCIONADA EM TECIDO 100% ALGODAO, NA COR AZUL MARINHO</t>
        </r>
      </text>
    </comment>
    <comment ref="W554" authorId="0" shapeId="0" xr:uid="{662B17A6-60E8-40AC-98E1-94B5A0F1A1C1}">
      <text>
        <r>
          <rPr>
            <sz val="10"/>
            <color indexed="81"/>
            <rFont val="Lucida Console"/>
            <family val="3"/>
          </rPr>
          <t>_x000D_
SegMedTra</t>
        </r>
      </text>
    </comment>
    <comment ref="X554" authorId="0" shapeId="0" xr:uid="{EC6CACCB-EB65-4D00-9FD0-68D1953AC513}">
      <text>
        <r>
          <rPr>
            <sz val="10"/>
            <color indexed="81"/>
            <rFont val="Lucida Console"/>
            <family val="3"/>
          </rPr>
          <t>_x000D_
VEST., ART.P/ TOUC.E HIG. PES. MAQ., EQUIP., MAT.E ACES.</t>
        </r>
      </text>
    </comment>
    <comment ref="Y554" authorId="0" shapeId="0" xr:uid="{71AB7E7E-20D0-426D-BFA6-1AC226753998}">
      <text>
        <r>
          <rPr>
            <sz val="10"/>
            <color indexed="81"/>
            <rFont val="Lucida Console"/>
            <family val="3"/>
          </rPr>
          <t>_x000D_
CAMISA E CAMISETA</t>
        </r>
      </text>
    </comment>
    <comment ref="AW554" authorId="0" shapeId="0" xr:uid="{00AA89F6-4420-4DAD-8E0A-7CCDEC3DF6EA}">
      <text>
        <r>
          <rPr>
            <sz val="10"/>
            <color indexed="81"/>
            <rFont val="Lucida Console"/>
            <family val="3"/>
          </rPr>
          <t>Tempo de Estoque (Meses)_x000D_
_x000D_
39,0</t>
        </r>
      </text>
    </comment>
    <comment ref="A555" authorId="0" shapeId="0" xr:uid="{91C66437-A9AD-447B-A160-47B7CD93A81A}">
      <text>
        <r>
          <rPr>
            <sz val="10"/>
            <color indexed="81"/>
            <rFont val="Lucida Console"/>
            <family val="3"/>
          </rPr>
          <t>_x000D_
105115</t>
        </r>
      </text>
    </comment>
    <comment ref="B555" authorId="0" shapeId="0" xr:uid="{72D28452-A680-45BB-BFD9-49E973C68734}">
      <text>
        <r>
          <rPr>
            <sz val="10"/>
            <color indexed="81"/>
            <rFont val="Lucida Console"/>
            <family val="3"/>
          </rPr>
          <t>DESCRIÇÃO DETALHADA_x000D_
CAMISA DE BRIM, N° 3, CONFECCIONADA EM TECIDO 100% ALGODAO, NA COR AZUL MARINHO</t>
        </r>
      </text>
    </comment>
    <comment ref="W555" authorId="0" shapeId="0" xr:uid="{2FD371BF-0915-401C-94F4-0A640CD07BF3}">
      <text>
        <r>
          <rPr>
            <sz val="10"/>
            <color indexed="81"/>
            <rFont val="Lucida Console"/>
            <family val="3"/>
          </rPr>
          <t>_x000D_
SegMedTra</t>
        </r>
      </text>
    </comment>
    <comment ref="X555" authorId="0" shapeId="0" xr:uid="{759B91A2-B62E-4091-A00B-7E0756F37481}">
      <text>
        <r>
          <rPr>
            <sz val="10"/>
            <color indexed="81"/>
            <rFont val="Lucida Console"/>
            <family val="3"/>
          </rPr>
          <t>_x000D_
VEST., ART.P/ TOUC.E HIG. PES. MAQ., EQUIP., MAT.E ACES.</t>
        </r>
      </text>
    </comment>
    <comment ref="Y555" authorId="0" shapeId="0" xr:uid="{B3C61B15-7C4D-4299-80FF-A88A64103356}">
      <text>
        <r>
          <rPr>
            <sz val="10"/>
            <color indexed="81"/>
            <rFont val="Lucida Console"/>
            <family val="3"/>
          </rPr>
          <t>_x000D_
CAMISA E CAMISETA</t>
        </r>
      </text>
    </comment>
    <comment ref="AW555" authorId="0" shapeId="0" xr:uid="{A026E879-C1A8-439F-B500-71025B366E76}">
      <text>
        <r>
          <rPr>
            <sz val="10"/>
            <color indexed="81"/>
            <rFont val="Lucida Console"/>
            <family val="3"/>
          </rPr>
          <t>Tempo de Estoque (Meses)_x000D_
_x000D_
24,0</t>
        </r>
      </text>
    </comment>
    <comment ref="A556" authorId="0" shapeId="0" xr:uid="{95856F85-BFEC-4293-9D9B-B0427787D4E0}">
      <text>
        <r>
          <rPr>
            <sz val="10"/>
            <color indexed="81"/>
            <rFont val="Lucida Console"/>
            <family val="3"/>
          </rPr>
          <t>_x000D_
105118</t>
        </r>
      </text>
    </comment>
    <comment ref="B556" authorId="0" shapeId="0" xr:uid="{33BCA797-D3FF-4556-B986-52D2689E273F}">
      <text>
        <r>
          <rPr>
            <sz val="10"/>
            <color indexed="81"/>
            <rFont val="Lucida Console"/>
            <family val="3"/>
          </rPr>
          <t>DESCRIÇÃO DETALHADA_x000D_
CAMISA DE BRIM, N° 6, CONFECCIONADA EM TECIDO 100% ALGODAO, NA COR AZUL MARINHO</t>
        </r>
      </text>
    </comment>
    <comment ref="W556" authorId="0" shapeId="0" xr:uid="{C8CEAB39-7B95-41F3-A263-ACB58158C6AB}">
      <text>
        <r>
          <rPr>
            <sz val="10"/>
            <color indexed="81"/>
            <rFont val="Lucida Console"/>
            <family val="3"/>
          </rPr>
          <t>_x000D_
SegMedTra</t>
        </r>
      </text>
    </comment>
    <comment ref="X556" authorId="0" shapeId="0" xr:uid="{4DAC53FF-0012-4748-90C3-F0986E631458}">
      <text>
        <r>
          <rPr>
            <sz val="10"/>
            <color indexed="81"/>
            <rFont val="Lucida Console"/>
            <family val="3"/>
          </rPr>
          <t>_x000D_
VEST., ART.P/ TOUC.E HIG. PES. MAQ., EQUIP., MAT.E ACES.</t>
        </r>
      </text>
    </comment>
    <comment ref="Y556" authorId="0" shapeId="0" xr:uid="{1010E713-84B9-4B13-A1EC-D14B83F7A111}">
      <text>
        <r>
          <rPr>
            <sz val="10"/>
            <color indexed="81"/>
            <rFont val="Lucida Console"/>
            <family val="3"/>
          </rPr>
          <t>_x000D_
CAMISA E CAMISETA</t>
        </r>
      </text>
    </comment>
    <comment ref="AW556" authorId="0" shapeId="0" xr:uid="{C6E6E01F-B45C-44CC-9914-F6190F82659D}">
      <text>
        <r>
          <rPr>
            <sz val="10"/>
            <color indexed="81"/>
            <rFont val="Lucida Console"/>
            <family val="3"/>
          </rPr>
          <t>Tempo de Estoque (Meses)_x000D_
_x000D_
2,0</t>
        </r>
      </text>
    </comment>
    <comment ref="A557" authorId="0" shapeId="0" xr:uid="{A02F8172-4DC1-4D30-8EFD-389E51BF693D}">
      <text>
        <r>
          <rPr>
            <sz val="10"/>
            <color indexed="81"/>
            <rFont val="Lucida Console"/>
            <family val="3"/>
          </rPr>
          <t>_x000D_
105259</t>
        </r>
      </text>
    </comment>
    <comment ref="B557" authorId="0" shapeId="0" xr:uid="{A2FDB0A3-11A6-4840-8043-023CDF1AE30E}">
      <text>
        <r>
          <rPr>
            <sz val="10"/>
            <color indexed="81"/>
            <rFont val="Lucida Console"/>
            <family val="3"/>
          </rPr>
          <t xml:space="preserve">DESCRIÇÃO DETALHADA_x000D_
PAPEL ADESIVO P/ ENCADERNACAO (TIPO CONTACT) - 0,50 M DE LARGURA (VARIACAO +/- 0,05M) - TRANSPARENTE - ROLO COM 25 M </t>
        </r>
      </text>
    </comment>
    <comment ref="W557" authorId="0" shapeId="0" xr:uid="{208C7572-7120-4529-8897-F4E7612BD5EC}">
      <text>
        <r>
          <rPr>
            <sz val="10"/>
            <color indexed="81"/>
            <rFont val="Lucida Console"/>
            <family val="3"/>
          </rPr>
          <t>_x000D_
Administrativo</t>
        </r>
      </text>
    </comment>
    <comment ref="X557" authorId="0" shapeId="0" xr:uid="{9AA7AE7B-2408-4330-9C22-1871C79BDD78}">
      <text>
        <r>
          <rPr>
            <sz val="10"/>
            <color indexed="81"/>
            <rFont val="Lucida Console"/>
            <family val="3"/>
          </rPr>
          <t>_x000D_
MAQ. E EQUIP. P/ IND. GRAFICA COMP. ACESS. E PAPEI</t>
        </r>
      </text>
    </comment>
    <comment ref="Y557" authorId="0" shapeId="0" xr:uid="{EB7958C4-92D1-4271-A9CF-7C1C730822BD}">
      <text>
        <r>
          <rPr>
            <sz val="10"/>
            <color indexed="81"/>
            <rFont val="Lucida Console"/>
            <family val="3"/>
          </rPr>
          <t>_x000D_
PAPEIS ESPECIAIS</t>
        </r>
      </text>
    </comment>
    <comment ref="AW557" authorId="0" shapeId="0" xr:uid="{5A17E8B1-49C4-4E62-B9E0-A1A3E14730CF}">
      <text>
        <r>
          <rPr>
            <sz val="10"/>
            <color indexed="81"/>
            <rFont val="Lucida Console"/>
            <family val="3"/>
          </rPr>
          <t>Tempo de Estoque (Meses)_x000D_
_x000D_
1.474,0</t>
        </r>
      </text>
    </comment>
    <comment ref="A558" authorId="0" shapeId="0" xr:uid="{267B377D-A153-4FA9-AD38-EC7EB0074880}">
      <text>
        <r>
          <rPr>
            <sz val="10"/>
            <color indexed="81"/>
            <rFont val="Lucida Console"/>
            <family val="3"/>
          </rPr>
          <t>_x000D_
105293</t>
        </r>
      </text>
    </comment>
    <comment ref="B558" authorId="0" shapeId="0" xr:uid="{09836663-346F-4680-9991-D632443383D8}">
      <text>
        <r>
          <rPr>
            <sz val="10"/>
            <color indexed="81"/>
            <rFont val="Lucida Console"/>
            <family val="3"/>
          </rPr>
          <t>DESCRIÇÃO DETALHADA_x000D_
PUXADOR EXTERNO PARA ARMARIO, COM 2 PARAFUSOS - TIPO ALCA - MEDIDA: 14,5 CM X 2,5 CM</t>
        </r>
      </text>
    </comment>
    <comment ref="G558" authorId="0" shapeId="0" xr:uid="{EF829325-03AD-47A7-878E-0DA4301519E0}">
      <text>
        <r>
          <rPr>
            <sz val="10"/>
            <color indexed="81"/>
            <rFont val="Lucida Console"/>
            <family val="3"/>
          </rPr>
          <t>_x000D_
Últ estimativa : 2.200_x000D_
Enviada em     : 12.05.2020_x000D_
Ata - Venc     : 206/20 - 16.09.2021</t>
        </r>
      </text>
    </comment>
    <comment ref="O558" authorId="0" shapeId="0" xr:uid="{28EF3FD0-D0B2-4E69-8621-02533596DBB3}">
      <text>
        <r>
          <rPr>
            <sz val="10"/>
            <color indexed="81"/>
            <rFont val="Lucida Console"/>
            <family val="3"/>
          </rPr>
          <t>_x000D_
Pertencia a ATA nº 206/20_x000D_
Estimativa de Renovação enviada em 12.05.2020 - Qtd 2.200_x000D_
PP  95/19 lote _x000D_
29.08.18 = Finalizado</t>
        </r>
      </text>
    </comment>
    <comment ref="W558" authorId="0" shapeId="0" xr:uid="{50455011-C454-4FF7-9594-C16178939BB4}">
      <text>
        <r>
          <rPr>
            <sz val="10"/>
            <color indexed="81"/>
            <rFont val="Lucida Console"/>
            <family val="3"/>
          </rPr>
          <t>_x000D_
DM-Marcenaria</t>
        </r>
      </text>
    </comment>
    <comment ref="X558" authorId="0" shapeId="0" xr:uid="{80060E8C-B59A-4054-B7B4-1C1AAF3B1E5D}">
      <text>
        <r>
          <rPr>
            <sz val="10"/>
            <color indexed="81"/>
            <rFont val="Lucida Console"/>
            <family val="3"/>
          </rPr>
          <t>_x000D_
MAT.E EQUIP. P/ CONSTR.CIVIL E CONSERV. DE VIAS PUBL.</t>
        </r>
      </text>
    </comment>
    <comment ref="Y558" authorId="0" shapeId="0" xr:uid="{E744BB23-E306-47C0-A017-7341AC67E5CB}">
      <text>
        <r>
          <rPr>
            <sz val="10"/>
            <color indexed="81"/>
            <rFont val="Lucida Console"/>
            <family val="3"/>
          </rPr>
          <t>_x000D_
MACANETAS, TRINCOS, TRAMELAS E TRANQUETAS</t>
        </r>
      </text>
    </comment>
    <comment ref="AW558" authorId="0" shapeId="0" xr:uid="{05BA7272-E26A-49AA-96B9-CA0340BEA69E}">
      <text>
        <r>
          <rPr>
            <sz val="10"/>
            <color indexed="81"/>
            <rFont val="Lucida Console"/>
            <family val="3"/>
          </rPr>
          <t>Tempo de Estoque (Meses)_x000D_
_x000D_
700,0</t>
        </r>
      </text>
    </comment>
    <comment ref="A559" authorId="0" shapeId="0" xr:uid="{89B6B37C-1CB8-4FD1-AA30-21F0EBD0CC1A}">
      <text>
        <r>
          <rPr>
            <sz val="10"/>
            <color indexed="81"/>
            <rFont val="Lucida Console"/>
            <family val="3"/>
          </rPr>
          <t>_x000D_
105294</t>
        </r>
      </text>
    </comment>
    <comment ref="B559" authorId="0" shapeId="0" xr:uid="{26537CE5-0713-4FEC-9777-8227D35F0FB2}">
      <text>
        <r>
          <rPr>
            <sz val="10"/>
            <color indexed="81"/>
            <rFont val="Lucida Console"/>
            <family val="3"/>
          </rPr>
          <t>DESCRIÇÃO DETALHADA_x000D_
GRELHA REDONDA PARA RALO EM INOX, 6" COM DISPOSITIVO DE VEDACAO PARA INSETO</t>
        </r>
      </text>
    </comment>
    <comment ref="W559" authorId="0" shapeId="0" xr:uid="{9973B31C-7785-42CC-889A-603224F23C7C}">
      <text>
        <r>
          <rPr>
            <sz val="10"/>
            <color indexed="81"/>
            <rFont val="Lucida Console"/>
            <family val="3"/>
          </rPr>
          <t>_x000D_
DM-Construção</t>
        </r>
      </text>
    </comment>
    <comment ref="X559" authorId="0" shapeId="0" xr:uid="{A3E3C837-93CB-4D26-89E4-992CED6270DA}">
      <text>
        <r>
          <rPr>
            <sz val="10"/>
            <color indexed="81"/>
            <rFont val="Lucida Console"/>
            <family val="3"/>
          </rPr>
          <t>_x000D_
MAT.E EQUIP. P/ CONSTR.CIVIL E CONSERV. DE VIAS PUBL.</t>
        </r>
      </text>
    </comment>
    <comment ref="Y559" authorId="0" shapeId="0" xr:uid="{7D74F01A-675F-4545-A59A-7F6292DC5511}">
      <text>
        <r>
          <rPr>
            <sz val="10"/>
            <color indexed="81"/>
            <rFont val="Lucida Console"/>
            <family val="3"/>
          </rPr>
          <t>_x000D_
TAMPOS/GRELHAS P/ USO EM VIAS PUBLICAS</t>
        </r>
      </text>
    </comment>
    <comment ref="AW559" authorId="0" shapeId="0" xr:uid="{6AFAE452-5CDB-4133-BE13-B96F74F6B061}">
      <text>
        <r>
          <rPr>
            <sz val="10"/>
            <color indexed="81"/>
            <rFont val="Lucida Console"/>
            <family val="3"/>
          </rPr>
          <t>Tempo de Estoque (Meses)_x000D_
_x000D_
75,0</t>
        </r>
      </text>
    </comment>
    <comment ref="A560" authorId="0" shapeId="0" xr:uid="{D8B2B92D-288A-4A94-822B-0E91EFE6C487}">
      <text>
        <r>
          <rPr>
            <sz val="10"/>
            <color indexed="81"/>
            <rFont val="Lucida Console"/>
            <family val="3"/>
          </rPr>
          <t>_x000D_
105704</t>
        </r>
      </text>
    </comment>
    <comment ref="B560" authorId="0" shapeId="0" xr:uid="{C2972E74-726C-4D71-BE27-5E595627B66E}">
      <text>
        <r>
          <rPr>
            <sz val="10"/>
            <color indexed="81"/>
            <rFont val="Lucida Console"/>
            <family val="3"/>
          </rPr>
          <t>DESCRIÇÃO DETALHADA_x000D_
CALCA DE BRIM N° 56, CONFECCIONADA EM TECIDO MISTO 67% ALGODAO NA COR AZUL MARINHO</t>
        </r>
      </text>
    </comment>
    <comment ref="W560" authorId="0" shapeId="0" xr:uid="{12534887-040E-4934-A8C5-D3F124DD4D5B}">
      <text>
        <r>
          <rPr>
            <sz val="10"/>
            <color indexed="81"/>
            <rFont val="Lucida Console"/>
            <family val="3"/>
          </rPr>
          <t>_x000D_
SegMedTra</t>
        </r>
      </text>
    </comment>
    <comment ref="X560" authorId="0" shapeId="0" xr:uid="{882D1017-9ECA-42BD-8783-C409C6CB07ED}">
      <text>
        <r>
          <rPr>
            <sz val="10"/>
            <color indexed="81"/>
            <rFont val="Lucida Console"/>
            <family val="3"/>
          </rPr>
          <t>_x000D_
VEST., ART.P/ TOUC.E HIG. PES. MAQ., EQUIP., MAT.E ACES.</t>
        </r>
      </text>
    </comment>
    <comment ref="Y560" authorId="0" shapeId="0" xr:uid="{539AE7F1-5AFE-4E67-B4BA-FE7600B6E4D1}">
      <text>
        <r>
          <rPr>
            <sz val="10"/>
            <color indexed="81"/>
            <rFont val="Lucida Console"/>
            <family val="3"/>
          </rPr>
          <t>_x000D_
UNIFORME P/ USO CIVIL - VESTIMENTA</t>
        </r>
      </text>
    </comment>
    <comment ref="AW560" authorId="0" shapeId="0" xr:uid="{D382C10C-8A1E-4DA1-90BB-D125B44DE5AB}">
      <text>
        <r>
          <rPr>
            <sz val="10"/>
            <color indexed="81"/>
            <rFont val="Lucida Console"/>
            <family val="3"/>
          </rPr>
          <t>Tempo de Estoque (Meses)_x000D_
_x000D_
20,0</t>
        </r>
      </text>
    </comment>
    <comment ref="A561" authorId="0" shapeId="0" xr:uid="{A2457038-7694-479F-A178-101BE3DBC0FB}">
      <text>
        <r>
          <rPr>
            <sz val="10"/>
            <color indexed="81"/>
            <rFont val="Lucida Console"/>
            <family val="3"/>
          </rPr>
          <t>_x000D_
105709</t>
        </r>
      </text>
    </comment>
    <comment ref="B561" authorId="0" shapeId="0" xr:uid="{01DF2103-CC61-41B4-BB96-FF0CC6B0E6C4}">
      <text>
        <r>
          <rPr>
            <sz val="10"/>
            <color indexed="81"/>
            <rFont val="Lucida Console"/>
            <family val="3"/>
          </rPr>
          <t>DESCRIÇÃO DETALHADA_x000D_
CAMISA DE BRIM, N° 7, CONFECCIONADA EM TECIDO 100% ALGODAO, NA COR AZUL MARINHO.</t>
        </r>
      </text>
    </comment>
    <comment ref="O561" authorId="0" shapeId="0" xr:uid="{F4C432B6-56C6-48E0-BC93-1CC61FC9EA0A}">
      <text>
        <r>
          <rPr>
            <sz val="10"/>
            <color indexed="81"/>
            <rFont val="Lucida Console"/>
            <family val="3"/>
          </rPr>
          <t>_x000D_
Ata anterior não identificada.</t>
        </r>
      </text>
    </comment>
    <comment ref="W561" authorId="0" shapeId="0" xr:uid="{39D33189-28BB-4903-ADE2-67259A80E83A}">
      <text>
        <r>
          <rPr>
            <sz val="10"/>
            <color indexed="81"/>
            <rFont val="Lucida Console"/>
            <family val="3"/>
          </rPr>
          <t>_x000D_
SegMedTra</t>
        </r>
      </text>
    </comment>
    <comment ref="X561" authorId="0" shapeId="0" xr:uid="{47C0F3A5-E668-4737-9E93-DE9CD22181F5}">
      <text>
        <r>
          <rPr>
            <sz val="10"/>
            <color indexed="81"/>
            <rFont val="Lucida Console"/>
            <family val="3"/>
          </rPr>
          <t>_x000D_
EQUIP PROT IND, INST MAT P/ SINAL, CONTR, COMB ...</t>
        </r>
      </text>
    </comment>
    <comment ref="Y561" authorId="0" shapeId="0" xr:uid="{CA98806C-CDD6-4212-91B9-456D5D37A801}">
      <text>
        <r>
          <rPr>
            <sz val="10"/>
            <color indexed="81"/>
            <rFont val="Lucida Console"/>
            <family val="3"/>
          </rPr>
          <t>_x000D_
ATA DE REGISTRO DE PRECOS</t>
        </r>
      </text>
    </comment>
    <comment ref="AW561" authorId="0" shapeId="0" xr:uid="{0937B5F1-1670-41D8-9A2A-0AF10B3381F7}">
      <text>
        <r>
          <rPr>
            <sz val="10"/>
            <color indexed="81"/>
            <rFont val="Lucida Console"/>
            <family val="3"/>
          </rPr>
          <t>Tempo de Estoque (Meses)_x000D_
_x000D_
12,0</t>
        </r>
      </text>
    </comment>
    <comment ref="A562" authorId="0" shapeId="0" xr:uid="{518C0D77-4A66-4BEA-AD2F-4675194C8CCD}">
      <text>
        <r>
          <rPr>
            <sz val="10"/>
            <color indexed="81"/>
            <rFont val="Lucida Console"/>
            <family val="3"/>
          </rPr>
          <t>_x000D_
105889</t>
        </r>
      </text>
    </comment>
    <comment ref="B562" authorId="0" shapeId="0" xr:uid="{E4FDF2DB-5244-43CB-9BB8-86089E4B4B53}">
      <text>
        <r>
          <rPr>
            <sz val="10"/>
            <color indexed="81"/>
            <rFont val="Lucida Console"/>
            <family val="3"/>
          </rPr>
          <t>DESCRIÇÃO DETALHADA_x000D_
PERFIL CADEIRA DE FERRO, MEDINDO 50 MM X 25 MM, BARRA COM 3 METROS.</t>
        </r>
      </text>
    </comment>
    <comment ref="G562" authorId="0" shapeId="0" xr:uid="{3B6F48A1-CF75-4D20-B8A2-B37169A3AAA2}">
      <text>
        <r>
          <rPr>
            <sz val="10"/>
            <color indexed="81"/>
            <rFont val="Lucida Console"/>
            <family val="3"/>
          </rPr>
          <t>_x000D_
Últ estimativa : 400_x000D_
Enviada em     : 25.09.2019_x000D_
Ata - Venc     : 175/17 - 10.10.2018</t>
        </r>
      </text>
    </comment>
    <comment ref="O562" authorId="0" shapeId="0" xr:uid="{212A6866-92D0-446E-98EF-F6982997B025}">
      <text>
        <r>
          <rPr>
            <sz val="10"/>
            <color indexed="81"/>
            <rFont val="Lucida Console"/>
            <family val="3"/>
          </rPr>
          <t>_x000D_
Pertencia a ATA nº 175/17_x000D_
Estimativa de Renovação enviada em 25.09.2019 - Qtd 400_x000D_
PE  17/20 lote _x000D_
19.05.20 = Finalizar, contrato assinado.</t>
        </r>
      </text>
    </comment>
    <comment ref="W562" authorId="0" shapeId="0" xr:uid="{57E0C243-A5BC-414E-800B-C07BF5422460}">
      <text>
        <r>
          <rPr>
            <sz val="10"/>
            <color indexed="81"/>
            <rFont val="Lucida Console"/>
            <family val="3"/>
          </rPr>
          <t>_x000D_
DM-Serralheria</t>
        </r>
      </text>
    </comment>
    <comment ref="X562" authorId="0" shapeId="0" xr:uid="{40EC07DD-02E7-457B-BB2C-87A1248E1D07}">
      <text>
        <r>
          <rPr>
            <sz val="10"/>
            <color indexed="81"/>
            <rFont val="Lucida Console"/>
            <family val="3"/>
          </rPr>
          <t>_x000D_
METAIS,LAMINAD.,PERFILADOS E ARTEFATOS METALICOS</t>
        </r>
      </text>
    </comment>
    <comment ref="Y562" authorId="0" shapeId="0" xr:uid="{0EAA42B7-19DD-4CE8-9D7C-45AA93B5386F}">
      <text>
        <r>
          <rPr>
            <sz val="10"/>
            <color indexed="81"/>
            <rFont val="Lucida Console"/>
            <family val="3"/>
          </rPr>
          <t>_x000D_
PERFIS E BARRA</t>
        </r>
      </text>
    </comment>
    <comment ref="AW562" authorId="0" shapeId="0" xr:uid="{884FE160-C1A3-40EE-AB40-9660ACA459F2}">
      <text>
        <r>
          <rPr>
            <sz val="10"/>
            <color indexed="81"/>
            <rFont val="Lucida Console"/>
            <family val="3"/>
          </rPr>
          <t>Tempo de Estoque (Meses)_x000D_
_x000D_
369,0</t>
        </r>
      </text>
    </comment>
    <comment ref="A563" authorId="0" shapeId="0" xr:uid="{8943CA4B-FFB3-423B-8458-83C6FE54614B}">
      <text>
        <r>
          <rPr>
            <sz val="10"/>
            <color indexed="81"/>
            <rFont val="Lucida Console"/>
            <family val="3"/>
          </rPr>
          <t>_x000D_
106038</t>
        </r>
      </text>
    </comment>
    <comment ref="B563" authorId="0" shapeId="0" xr:uid="{2D73E9A6-6296-45FF-A704-04A1756702FF}">
      <text>
        <r>
          <rPr>
            <sz val="10"/>
            <color indexed="81"/>
            <rFont val="Lucida Console"/>
            <family val="3"/>
          </rPr>
          <t>DESCRIÇÃO DETALHADA_x000D_
CONECTOR RJ-45 FEMEA, PARA CABO UTP CATEGORIA 6</t>
        </r>
      </text>
    </comment>
    <comment ref="W563" authorId="0" shapeId="0" xr:uid="{B6DD4407-1275-4601-A7B7-305E11453192}">
      <text>
        <r>
          <rPr>
            <sz val="10"/>
            <color indexed="81"/>
            <rFont val="Lucida Console"/>
            <family val="3"/>
          </rPr>
          <t>_x000D_
Informática</t>
        </r>
      </text>
    </comment>
    <comment ref="X563" authorId="0" shapeId="0" xr:uid="{B7B57FF4-B9EC-4DF2-B31D-650720933E32}">
      <text>
        <r>
          <rPr>
            <sz val="10"/>
            <color indexed="81"/>
            <rFont val="Lucida Console"/>
            <family val="3"/>
          </rPr>
          <t>_x000D_
COMPUT.SOFT. PROCES. EQUIP. SUPRI. COMP. ACESS. INFORMAT</t>
        </r>
      </text>
    </comment>
    <comment ref="Y563" authorId="0" shapeId="0" xr:uid="{F6F8A80D-FA88-4D26-9273-ADA4B90FD456}">
      <text>
        <r>
          <rPr>
            <sz val="10"/>
            <color indexed="81"/>
            <rFont val="Lucida Console"/>
            <family val="3"/>
          </rPr>
          <t>_x000D_
CABEAMENTO, CONECTORES E TOMADAS</t>
        </r>
      </text>
    </comment>
    <comment ref="AW563" authorId="0" shapeId="0" xr:uid="{A6755135-E468-49DF-AAE7-F6CB8AFB0B11}">
      <text>
        <r>
          <rPr>
            <sz val="10"/>
            <color indexed="81"/>
            <rFont val="Lucida Console"/>
            <family val="3"/>
          </rPr>
          <t>Tempo de Estoque (Meses)_x000D_
_x000D_
700,0</t>
        </r>
      </text>
    </comment>
    <comment ref="A564" authorId="0" shapeId="0" xr:uid="{9A7DBDA0-072D-4E2B-9DA5-544D67A5803E}">
      <text>
        <r>
          <rPr>
            <sz val="10"/>
            <color indexed="81"/>
            <rFont val="Lucida Console"/>
            <family val="3"/>
          </rPr>
          <t>_x000D_
106129</t>
        </r>
      </text>
    </comment>
    <comment ref="B564" authorId="0" shapeId="0" xr:uid="{B59EBF31-91E9-46DC-BE3E-09F1B2CB2284}">
      <text>
        <r>
          <rPr>
            <sz val="10"/>
            <color indexed="81"/>
            <rFont val="Lucida Console"/>
            <family val="3"/>
          </rPr>
          <t>DESCRIÇÃO DETALHADA_x000D_
RELE TERMICO 5.5 A 8A LRD12 ( SCH )</t>
        </r>
      </text>
    </comment>
    <comment ref="W564" authorId="0" shapeId="0" xr:uid="{447D9116-6DFF-4AEB-B05F-9F799ED05A45}">
      <text>
        <r>
          <rPr>
            <sz val="10"/>
            <color indexed="81"/>
            <rFont val="Lucida Console"/>
            <family val="3"/>
          </rPr>
          <t>_x000D_
DM-Elétrica</t>
        </r>
      </text>
    </comment>
    <comment ref="X564" authorId="0" shapeId="0" xr:uid="{E57CF95F-AEF0-4492-957D-9854B2338CD7}">
      <text>
        <r>
          <rPr>
            <sz val="10"/>
            <color indexed="81"/>
            <rFont val="Lucida Console"/>
            <family val="3"/>
          </rPr>
          <t>_x000D_
EQUIP. P/ COND. VENT. PURIF. DE AR, COMPONENTES E ACES.</t>
        </r>
      </text>
    </comment>
    <comment ref="Y564" authorId="0" shapeId="0" xr:uid="{13C208BA-6125-4F7D-BE89-10D0E660FACB}">
      <text>
        <r>
          <rPr>
            <sz val="10"/>
            <color indexed="81"/>
            <rFont val="Lucida Console"/>
            <family val="3"/>
          </rPr>
          <t>_x000D_
EQUIP. E ACES. DE AQUEC. REFRIG. PRESSUR. E COND. DE AR</t>
        </r>
      </text>
    </comment>
    <comment ref="AW564" authorId="0" shapeId="0" xr:uid="{87763732-6171-474B-B06C-24EEAEADCB86}">
      <text>
        <r>
          <rPr>
            <sz val="10"/>
            <color indexed="81"/>
            <rFont val="Lucida Console"/>
            <family val="3"/>
          </rPr>
          <t>Tempo de Estoque (Meses)_x000D_
_x000D_
6,0</t>
        </r>
      </text>
    </comment>
    <comment ref="A565" authorId="0" shapeId="0" xr:uid="{84FF1C04-B192-4B28-B623-D66782015915}">
      <text>
        <r>
          <rPr>
            <sz val="10"/>
            <color indexed="81"/>
            <rFont val="Lucida Console"/>
            <family val="3"/>
          </rPr>
          <t>_x000D_
106130</t>
        </r>
      </text>
    </comment>
    <comment ref="B565" authorId="0" shapeId="0" xr:uid="{31C127BD-7BA5-408F-9E4C-568C61AC111F}">
      <text>
        <r>
          <rPr>
            <sz val="10"/>
            <color indexed="81"/>
            <rFont val="Lucida Console"/>
            <family val="3"/>
          </rPr>
          <t>DESCRIÇÃO DETALHADA_x000D_
RELE TERMICO 7 A 10A LRD14 ( SCH )</t>
        </r>
      </text>
    </comment>
    <comment ref="W565" authorId="0" shapeId="0" xr:uid="{D5AF6D71-ABA2-42A6-99F0-39AFAE66DB33}">
      <text>
        <r>
          <rPr>
            <sz val="10"/>
            <color indexed="81"/>
            <rFont val="Lucida Console"/>
            <family val="3"/>
          </rPr>
          <t>_x000D_
DM-Elétrica</t>
        </r>
      </text>
    </comment>
    <comment ref="X565" authorId="0" shapeId="0" xr:uid="{E48C0234-009E-4B6F-91F2-DB07A55BDDCB}">
      <text>
        <r>
          <rPr>
            <sz val="10"/>
            <color indexed="81"/>
            <rFont val="Lucida Console"/>
            <family val="3"/>
          </rPr>
          <t>_x000D_
EQUIP. P/ COND. VENT. PURIF. DE AR, COMPONENTES E ACES.</t>
        </r>
      </text>
    </comment>
    <comment ref="Y565" authorId="0" shapeId="0" xr:uid="{4421ED6A-E23C-4ABD-A2B1-B41A51F70DBC}">
      <text>
        <r>
          <rPr>
            <sz val="10"/>
            <color indexed="81"/>
            <rFont val="Lucida Console"/>
            <family val="3"/>
          </rPr>
          <t>_x000D_
EQUIP. E ACES. DE AQUEC. REFRIG. PRESSUR. E COND. DE AR</t>
        </r>
      </text>
    </comment>
    <comment ref="AW565" authorId="0" shapeId="0" xr:uid="{54805CA9-B294-4D90-9567-07F0017FDFED}">
      <text>
        <r>
          <rPr>
            <sz val="10"/>
            <color indexed="81"/>
            <rFont val="Lucida Console"/>
            <family val="3"/>
          </rPr>
          <t>Tempo de Estoque (Meses)_x000D_
_x000D_
8,0</t>
        </r>
      </text>
    </comment>
    <comment ref="A566" authorId="0" shapeId="0" xr:uid="{2AF77D42-8EDB-4218-BB9E-A29C7EC09C8A}">
      <text>
        <r>
          <rPr>
            <sz val="10"/>
            <color indexed="81"/>
            <rFont val="Lucida Console"/>
            <family val="3"/>
          </rPr>
          <t>_x000D_
106131</t>
        </r>
      </text>
    </comment>
    <comment ref="B566" authorId="0" shapeId="0" xr:uid="{FE1297BA-AB2A-4110-9FA4-9FEDAE1FA454}">
      <text>
        <r>
          <rPr>
            <sz val="10"/>
            <color indexed="81"/>
            <rFont val="Lucida Console"/>
            <family val="3"/>
          </rPr>
          <t>DESCRIÇÃO DETALHADA_x000D_
RELE TERMICO 12 A 18A LRD21 ( SCH )</t>
        </r>
      </text>
    </comment>
    <comment ref="W566" authorId="0" shapeId="0" xr:uid="{8EF6E3C0-C141-4730-8624-3E114971B5F7}">
      <text>
        <r>
          <rPr>
            <sz val="10"/>
            <color indexed="81"/>
            <rFont val="Lucida Console"/>
            <family val="3"/>
          </rPr>
          <t>_x000D_
DM-Elétrica</t>
        </r>
      </text>
    </comment>
    <comment ref="X566" authorId="0" shapeId="0" xr:uid="{8F070977-01CF-4682-8B68-4179E9ACA601}">
      <text>
        <r>
          <rPr>
            <sz val="10"/>
            <color indexed="81"/>
            <rFont val="Lucida Console"/>
            <family val="3"/>
          </rPr>
          <t>_x000D_
EQUIP. P/ COND. VENT. PURIF. DE AR, COMPONENTES E ACES.</t>
        </r>
      </text>
    </comment>
    <comment ref="Y566" authorId="0" shapeId="0" xr:uid="{1065DF02-06C7-4A86-81D7-7D414F1F018A}">
      <text>
        <r>
          <rPr>
            <sz val="10"/>
            <color indexed="81"/>
            <rFont val="Lucida Console"/>
            <family val="3"/>
          </rPr>
          <t>_x000D_
EQUIP. E ACES. DE AQUEC. REFRIG. PRESSUR. E COND. DE AR</t>
        </r>
      </text>
    </comment>
    <comment ref="AW566" authorId="0" shapeId="0" xr:uid="{269F5B82-4B7A-44EE-B60A-F7443DDD613E}">
      <text>
        <r>
          <rPr>
            <sz val="10"/>
            <color indexed="81"/>
            <rFont val="Lucida Console"/>
            <family val="3"/>
          </rPr>
          <t>Tempo de Estoque (Meses)_x000D_
_x000D_
11,0</t>
        </r>
      </text>
    </comment>
    <comment ref="A567" authorId="0" shapeId="0" xr:uid="{51B0EE9D-C722-45FD-A512-FE142A8C8ABA}">
      <text>
        <r>
          <rPr>
            <sz val="10"/>
            <color indexed="81"/>
            <rFont val="Lucida Console"/>
            <family val="3"/>
          </rPr>
          <t>_x000D_
106375</t>
        </r>
      </text>
    </comment>
    <comment ref="B567" authorId="0" shapeId="0" xr:uid="{46FCFE27-FFD8-4E8B-A887-5E82FF59D579}">
      <text>
        <r>
          <rPr>
            <sz val="10"/>
            <color indexed="81"/>
            <rFont val="Lucida Console"/>
            <family val="3"/>
          </rPr>
          <t>DESCRIÇÃO DETALHADA_x000D_
TELHA EM CIMENTO REFORCADO COM FIO SINTETICO(CRFS), TIPO ONDULADA, MEDINDO (1,83MX1,10MX6MM), CONFORME NBR 5640,5639,8055</t>
        </r>
      </text>
    </comment>
    <comment ref="G567" authorId="0" shapeId="0" xr:uid="{A3FA90E4-5E7F-4021-8CB2-DB592507CADD}">
      <text>
        <r>
          <rPr>
            <sz val="10"/>
            <color indexed="81"/>
            <rFont val="Lucida Console"/>
            <family val="3"/>
          </rPr>
          <t>_x000D_
Últ estimativa : 1.050_x000D_
Enviada em     : 22.04.2021_x000D_
Ata - Venc     : 174/20 - 16.08.2021</t>
        </r>
      </text>
    </comment>
    <comment ref="O567" authorId="0" shapeId="0" xr:uid="{27AA7397-7312-4A0E-90C7-201FD31913DE}">
      <text>
        <r>
          <rPr>
            <sz val="10"/>
            <color indexed="81"/>
            <rFont val="Lucida Console"/>
            <family val="3"/>
          </rPr>
          <t xml:space="preserve">_x000D_
Pertencia a ATA nº 174/20_x000D_
Estimativa de Renovação enviada em 22.04.2021 - Qtd 1.050_x000D_
PE 120/21 lote _x000D_
 = </t>
        </r>
      </text>
    </comment>
    <comment ref="W567" authorId="0" shapeId="0" xr:uid="{513473B1-919E-4FFC-9389-CFB28CCE552D}">
      <text>
        <r>
          <rPr>
            <sz val="10"/>
            <color indexed="81"/>
            <rFont val="Lucida Console"/>
            <family val="3"/>
          </rPr>
          <t>_x000D_
DM-Construção</t>
        </r>
      </text>
    </comment>
    <comment ref="X567" authorId="0" shapeId="0" xr:uid="{3B74674F-9363-4BDA-A109-56448FC56452}">
      <text>
        <r>
          <rPr>
            <sz val="10"/>
            <color indexed="81"/>
            <rFont val="Lucida Console"/>
            <family val="3"/>
          </rPr>
          <t>_x000D_
MAT.E EQUIP. P/ CONSTR.CIVIL E CONSERV. DE VIAS PUBL.</t>
        </r>
      </text>
    </comment>
    <comment ref="Y567" authorId="0" shapeId="0" xr:uid="{44D4D9D3-BEA6-4F58-86CE-A6B8A47EF14D}">
      <text>
        <r>
          <rPr>
            <sz val="10"/>
            <color indexed="81"/>
            <rFont val="Lucida Console"/>
            <family val="3"/>
          </rPr>
          <t>_x000D_
TELHAS. CUMEEIRAS E ELEM. DE TELH. E CHAP. DE CIM. AMIANT</t>
        </r>
      </text>
    </comment>
    <comment ref="AW567" authorId="0" shapeId="0" xr:uid="{1E1AF83F-DE92-4602-BD83-0281FD5BE102}">
      <text>
        <r>
          <rPr>
            <sz val="10"/>
            <color indexed="81"/>
            <rFont val="Lucida Console"/>
            <family val="3"/>
          </rPr>
          <t>Tempo de Estoque (Meses)_x000D_
_x000D_
1.000,0</t>
        </r>
      </text>
    </comment>
    <comment ref="A568" authorId="0" shapeId="0" xr:uid="{92AB20A1-B451-4EF1-8E05-ED1BD3EA5A61}">
      <text>
        <r>
          <rPr>
            <sz val="10"/>
            <color indexed="81"/>
            <rFont val="Lucida Console"/>
            <family val="3"/>
          </rPr>
          <t>_x000D_
106376</t>
        </r>
      </text>
    </comment>
    <comment ref="B568" authorId="0" shapeId="0" xr:uid="{1380AED1-EFE3-485A-9BA0-0DB29270FEFC}">
      <text>
        <r>
          <rPr>
            <sz val="10"/>
            <color indexed="81"/>
            <rFont val="Lucida Console"/>
            <family val="3"/>
          </rPr>
          <t>DESCRIÇÃO DETALHADA_x000D_
TELHA EM CIMENTO REFORCADO COM FIO SINTETICO(CRFS), TIPO ONDULADA, MEDINDO (2,44MX1,10MX6MM), CONFORME NBR 5640,5639,8055</t>
        </r>
      </text>
    </comment>
    <comment ref="G568" authorId="0" shapeId="0" xr:uid="{3F7F8E9C-F247-4F50-AD60-FD0A3F1C54A7}">
      <text>
        <r>
          <rPr>
            <sz val="10"/>
            <color indexed="81"/>
            <rFont val="Lucida Console"/>
            <family val="3"/>
          </rPr>
          <t>_x000D_
Últ estimativa : 4.000_x000D_
Enviada em     : 22.04.2021_x000D_
Ata - Venc     : 174/20 - 16.08.2021</t>
        </r>
      </text>
    </comment>
    <comment ref="O568" authorId="0" shapeId="0" xr:uid="{3AA060C9-EA82-4C78-B946-BDB0C0F4848D}">
      <text>
        <r>
          <rPr>
            <sz val="10"/>
            <color indexed="81"/>
            <rFont val="Lucida Console"/>
            <family val="3"/>
          </rPr>
          <t xml:space="preserve">_x000D_
Pertencia a ATA nº 174/20_x000D_
Estimativa de Renovação enviada em 22.04.2021 - Qtd 4.000_x000D_
PE 120/21 lote _x000D_
 = </t>
        </r>
      </text>
    </comment>
    <comment ref="W568" authorId="0" shapeId="0" xr:uid="{0CE86A1C-DB0B-4B49-9F91-8F4591235287}">
      <text>
        <r>
          <rPr>
            <sz val="10"/>
            <color indexed="81"/>
            <rFont val="Lucida Console"/>
            <family val="3"/>
          </rPr>
          <t>_x000D_
DM-Construção</t>
        </r>
      </text>
    </comment>
    <comment ref="X568" authorId="0" shapeId="0" xr:uid="{A605DB03-6680-4087-BC10-9EBAE05C6D92}">
      <text>
        <r>
          <rPr>
            <sz val="10"/>
            <color indexed="81"/>
            <rFont val="Lucida Console"/>
            <family val="3"/>
          </rPr>
          <t>_x000D_
MAT.E EQUIP. P/ CONSTR.CIVIL E CONSERV. DE VIAS PUBL.</t>
        </r>
      </text>
    </comment>
    <comment ref="Y568" authorId="0" shapeId="0" xr:uid="{CC23CD6B-C2DF-4E44-B2A8-6DECFA9A895A}">
      <text>
        <r>
          <rPr>
            <sz val="10"/>
            <color indexed="81"/>
            <rFont val="Lucida Console"/>
            <family val="3"/>
          </rPr>
          <t>_x000D_
TELHAS. CUMEEIRAS E ELEM. DE TELH. E CHAP. DE CIM. AMIANT</t>
        </r>
      </text>
    </comment>
    <comment ref="AW568" authorId="0" shapeId="0" xr:uid="{596D970E-255F-4763-ABF7-A3C174E666B1}">
      <text>
        <r>
          <rPr>
            <sz val="10"/>
            <color indexed="81"/>
            <rFont val="Lucida Console"/>
            <family val="3"/>
          </rPr>
          <t>Tempo de Estoque (Meses)_x000D_
_x000D_
1.001,0</t>
        </r>
      </text>
    </comment>
    <comment ref="A569" authorId="0" shapeId="0" xr:uid="{695EAEED-C7FE-4477-901F-42C7C8B2A9D7}">
      <text>
        <r>
          <rPr>
            <sz val="10"/>
            <color indexed="81"/>
            <rFont val="Lucida Console"/>
            <family val="3"/>
          </rPr>
          <t>_x000D_
106408</t>
        </r>
      </text>
    </comment>
    <comment ref="B569" authorId="0" shapeId="0" xr:uid="{58F4320A-A005-4A84-965D-49B60FE5170C}">
      <text>
        <r>
          <rPr>
            <sz val="10"/>
            <color indexed="81"/>
            <rFont val="Lucida Console"/>
            <family val="3"/>
          </rPr>
          <t>DESCRIÇÃO DETALHADA_x000D_
CONDULETE EM LIGA DE ALUMINIO FUNDIDO TIPO "MULTIPLO" - Ø 1 1/2" - S/VEDACAO</t>
        </r>
      </text>
    </comment>
    <comment ref="W569" authorId="0" shapeId="0" xr:uid="{F6FE9B3F-FBF2-44A1-BFE6-050FC5AF5F13}">
      <text>
        <r>
          <rPr>
            <sz val="10"/>
            <color indexed="81"/>
            <rFont val="Lucida Console"/>
            <family val="3"/>
          </rPr>
          <t>_x000D_
DM-Elétrica</t>
        </r>
      </text>
    </comment>
    <comment ref="X569" authorId="0" shapeId="0" xr:uid="{0352B643-2ACB-4613-A792-3A93B96EE29B}">
      <text>
        <r>
          <rPr>
            <sz val="10"/>
            <color indexed="81"/>
            <rFont val="Lucida Console"/>
            <family val="3"/>
          </rPr>
          <t>_x000D_
EQUIP. MAT. P/ GERACAO, TRANSM. DISTR. RETIF...</t>
        </r>
      </text>
    </comment>
    <comment ref="Y569" authorId="0" shapeId="0" xr:uid="{9AA2719C-9FFC-482F-B072-5F574D24C924}">
      <text>
        <r>
          <rPr>
            <sz val="10"/>
            <color indexed="81"/>
            <rFont val="Lucida Console"/>
            <family val="3"/>
          </rPr>
          <t>_x000D_
ELETRODUTOS E ACESSORIOS</t>
        </r>
      </text>
    </comment>
    <comment ref="AW569" authorId="0" shapeId="0" xr:uid="{ED5F6689-081A-4F42-A473-0287F1441016}">
      <text>
        <r>
          <rPr>
            <sz val="10"/>
            <color indexed="81"/>
            <rFont val="Lucida Console"/>
            <family val="3"/>
          </rPr>
          <t>Tempo de Estoque (Meses)_x000D_
_x000D_
104,0</t>
        </r>
      </text>
    </comment>
    <comment ref="A570" authorId="0" shapeId="0" xr:uid="{9C940F15-7F83-4105-B7B5-342733E71CE6}">
      <text>
        <r>
          <rPr>
            <sz val="10"/>
            <color indexed="81"/>
            <rFont val="Lucida Console"/>
            <family val="3"/>
          </rPr>
          <t>_x000D_
106414</t>
        </r>
      </text>
    </comment>
    <comment ref="B570" authorId="0" shapeId="0" xr:uid="{2623E23F-62DC-41B8-B74E-51BB4C5789A4}">
      <text>
        <r>
          <rPr>
            <sz val="10"/>
            <color indexed="81"/>
            <rFont val="Lucida Console"/>
            <family val="3"/>
          </rPr>
          <t>DESCRIÇÃO DETALHADA_x000D_
CONDULETE EM LIGA DE ALUMINIO FUNDIDO TIPO "MULTIPLO" - Ø  3/4" - S/VEDACAO</t>
        </r>
      </text>
    </comment>
    <comment ref="G570" authorId="0" shapeId="0" xr:uid="{0E3EE34E-0AA4-4286-BAD7-A18EA6DBCDDB}">
      <text>
        <r>
          <rPr>
            <sz val="10"/>
            <color indexed="81"/>
            <rFont val="Lucida Console"/>
            <family val="3"/>
          </rPr>
          <t>_x000D_
Últ estimativa : 1.300_x000D_
Enviada em     : 17.01.2020_x000D_
Ata - Venc     : 126/19 - 06.05.2020</t>
        </r>
      </text>
    </comment>
    <comment ref="O570" authorId="0" shapeId="0" xr:uid="{CCCCC157-57A1-4704-A6D4-121ED673CC23}">
      <text>
        <r>
          <rPr>
            <sz val="10"/>
            <color indexed="81"/>
            <rFont val="Lucida Console"/>
            <family val="3"/>
          </rPr>
          <t>_x000D_
Pertencia a ATA nº 126/19_x000D_
Estimativa de Renovação enviada em 17.01.2020 - Qtd 1.300_x000D_
PE 153/20 lote 2 (Impróspero)_x000D_
16.09.20 = Finalizado</t>
        </r>
      </text>
    </comment>
    <comment ref="W570" authorId="0" shapeId="0" xr:uid="{F96DF4A2-44D1-4266-A72D-EB135E55DD9B}">
      <text>
        <r>
          <rPr>
            <sz val="10"/>
            <color indexed="81"/>
            <rFont val="Lucida Console"/>
            <family val="3"/>
          </rPr>
          <t>_x000D_
DM-Elétrica</t>
        </r>
      </text>
    </comment>
    <comment ref="X570" authorId="0" shapeId="0" xr:uid="{9BFA8496-1124-4C79-ACC0-7B663DA54DF4}">
      <text>
        <r>
          <rPr>
            <sz val="10"/>
            <color indexed="81"/>
            <rFont val="Lucida Console"/>
            <family val="3"/>
          </rPr>
          <t>_x000D_
EQUIP. MAT. P/ GERACAO, TRANSM. DISTR. RETIF...</t>
        </r>
      </text>
    </comment>
    <comment ref="Y570" authorId="0" shapeId="0" xr:uid="{4A463BDE-DFAB-4958-9C07-AA2AC023A51C}">
      <text>
        <r>
          <rPr>
            <sz val="10"/>
            <color indexed="81"/>
            <rFont val="Lucida Console"/>
            <family val="3"/>
          </rPr>
          <t>_x000D_
ELETRODUTOS E ACESSORIOS</t>
        </r>
      </text>
    </comment>
    <comment ref="AW570" authorId="0" shapeId="0" xr:uid="{D2D57D53-0ECC-4766-A527-F0DE57A1C6A4}">
      <text>
        <r>
          <rPr>
            <sz val="10"/>
            <color indexed="81"/>
            <rFont val="Lucida Console"/>
            <family val="3"/>
          </rPr>
          <t>Tempo de Estoque (Meses)_x000D_
_x000D_
2.912,0</t>
        </r>
      </text>
    </comment>
    <comment ref="A571" authorId="0" shapeId="0" xr:uid="{4CAF0A3F-4522-4D72-9127-3B2B957ECBFF}">
      <text>
        <r>
          <rPr>
            <sz val="10"/>
            <color indexed="81"/>
            <rFont val="Lucida Console"/>
            <family val="3"/>
          </rPr>
          <t>_x000D_
106544</t>
        </r>
      </text>
    </comment>
    <comment ref="B571" authorId="0" shapeId="0" xr:uid="{8216B361-DE5B-42A2-A034-139626F74417}">
      <text>
        <r>
          <rPr>
            <sz val="10"/>
            <color indexed="81"/>
            <rFont val="Lucida Console"/>
            <family val="3"/>
          </rPr>
          <t>DESCRIÇÃO DETALHADA_x000D_
CHUMBADOR GALVANIZADO CBA  5/16"  X  2.1/4"</t>
        </r>
      </text>
    </comment>
    <comment ref="G571" authorId="0" shapeId="0" xr:uid="{B09E393F-A4A6-4ED9-BBCC-E6A8F1C87C35}">
      <text>
        <r>
          <rPr>
            <sz val="10"/>
            <color indexed="81"/>
            <rFont val="Lucida Console"/>
            <family val="3"/>
          </rPr>
          <t xml:space="preserve">_x000D_
Últ estimativa : 200_x000D_
Enviada em     : 25.09.2019_x000D_
Ata - Venc     : /-2000 - </t>
        </r>
      </text>
    </comment>
    <comment ref="O571" authorId="0" shapeId="0" xr:uid="{409CA049-902E-401B-BF91-E4B3816484F5}">
      <text>
        <r>
          <rPr>
            <sz val="10"/>
            <color indexed="81"/>
            <rFont val="Lucida Console"/>
            <family val="3"/>
          </rPr>
          <t>_x000D_
Ata anterior não identificada.</t>
        </r>
      </text>
    </comment>
    <comment ref="W571" authorId="0" shapeId="0" xr:uid="{D03080C2-92C2-4673-9062-908706FFD155}">
      <text>
        <r>
          <rPr>
            <sz val="10"/>
            <color indexed="81"/>
            <rFont val="Lucida Console"/>
            <family val="3"/>
          </rPr>
          <t>_x000D_
DM-Construção</t>
        </r>
      </text>
    </comment>
    <comment ref="X571" authorId="0" shapeId="0" xr:uid="{19BA7FE8-8CF3-452B-8CB0-FB0A67414A82}">
      <text>
        <r>
          <rPr>
            <sz val="10"/>
            <color indexed="81"/>
            <rFont val="Lucida Console"/>
            <family val="3"/>
          </rPr>
          <t>_x000D_
PARAFUSOS ELEM. VEDACAO UNIAO CONEX . FIXACAO</t>
        </r>
      </text>
    </comment>
    <comment ref="Y571" authorId="0" shapeId="0" xr:uid="{58EB9AB2-3529-4682-B334-CF340EEEA9E4}">
      <text>
        <r>
          <rPr>
            <sz val="10"/>
            <color indexed="81"/>
            <rFont val="Lucida Console"/>
            <family val="3"/>
          </rPr>
          <t>_x000D_
BUCHAS CHUMBADORES E GANCHOS</t>
        </r>
      </text>
    </comment>
    <comment ref="AW571" authorId="0" shapeId="0" xr:uid="{678E6036-F7F3-4ABB-BC2E-62B5ECCF5B7B}">
      <text>
        <r>
          <rPr>
            <sz val="10"/>
            <color indexed="81"/>
            <rFont val="Lucida Console"/>
            <family val="3"/>
          </rPr>
          <t>Tempo de Estoque (Meses)_x000D_
_x000D_
2.000,0</t>
        </r>
      </text>
    </comment>
    <comment ref="A572" authorId="0" shapeId="0" xr:uid="{A5583131-F1A4-4D3A-857A-2491162DB110}">
      <text>
        <r>
          <rPr>
            <sz val="10"/>
            <color indexed="81"/>
            <rFont val="Lucida Console"/>
            <family val="3"/>
          </rPr>
          <t>_x000D_
106546</t>
        </r>
      </text>
    </comment>
    <comment ref="B572" authorId="0" shapeId="0" xr:uid="{950AFEED-C79C-4AC4-B8AD-919634B85036}">
      <text>
        <r>
          <rPr>
            <sz val="10"/>
            <color indexed="81"/>
            <rFont val="Lucida Console"/>
            <family val="3"/>
          </rPr>
          <t>DESCRIÇÃO DETALHADA_x000D_
CHUMBADOR GALVANIZADO CBA  5/16"  X  3.1/4"</t>
        </r>
      </text>
    </comment>
    <comment ref="G572" authorId="0" shapeId="0" xr:uid="{9D4CC562-17DE-4953-A109-9E6E5EAE58EA}">
      <text>
        <r>
          <rPr>
            <sz val="10"/>
            <color indexed="81"/>
            <rFont val="Lucida Console"/>
            <family val="3"/>
          </rPr>
          <t>_x000D_
Últ estimativa : 0_x000D_
Enviada em     : 23.09.2020_x000D_
Ata - Venc     : 9/20 - 14.01.2021</t>
        </r>
      </text>
    </comment>
    <comment ref="O572" authorId="0" shapeId="0" xr:uid="{8DCBAF3E-18C6-46B6-AC96-75FB5F2F66C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72" authorId="0" shapeId="0" xr:uid="{B4F52A64-7519-4D38-936E-B0E7182540C9}">
      <text>
        <r>
          <rPr>
            <sz val="10"/>
            <color indexed="81"/>
            <rFont val="Lucida Console"/>
            <family val="3"/>
          </rPr>
          <t>_x000D_
DM-Construção</t>
        </r>
      </text>
    </comment>
    <comment ref="X572" authorId="0" shapeId="0" xr:uid="{465E4A0C-F86A-4470-A020-1485EE48047A}">
      <text>
        <r>
          <rPr>
            <sz val="10"/>
            <color indexed="81"/>
            <rFont val="Lucida Console"/>
            <family val="3"/>
          </rPr>
          <t>_x000D_
PARAFUSOS ELEM. VEDACAO UNIAO CONEX . FIXACAO</t>
        </r>
      </text>
    </comment>
    <comment ref="Y572" authorId="0" shapeId="0" xr:uid="{E9E32060-9F22-4535-AE6C-F4FF4969A077}">
      <text>
        <r>
          <rPr>
            <sz val="10"/>
            <color indexed="81"/>
            <rFont val="Lucida Console"/>
            <family val="3"/>
          </rPr>
          <t>_x000D_
BUCHAS CHUMBADORES E GANCHOS</t>
        </r>
      </text>
    </comment>
    <comment ref="AW572" authorId="0" shapeId="0" xr:uid="{38F06499-E99F-4C95-ABFD-03CC615F19E6}">
      <text>
        <r>
          <rPr>
            <sz val="10"/>
            <color indexed="81"/>
            <rFont val="Lucida Console"/>
            <family val="3"/>
          </rPr>
          <t>Tempo de Estoque (Meses)_x000D_
_x000D_
931,0</t>
        </r>
      </text>
    </comment>
    <comment ref="A573" authorId="0" shapeId="0" xr:uid="{C03110A5-CE3E-4C59-B080-EA1C194B6CB3}">
      <text>
        <r>
          <rPr>
            <sz val="10"/>
            <color indexed="81"/>
            <rFont val="Lucida Console"/>
            <family val="3"/>
          </rPr>
          <t>_x000D_
106697</t>
        </r>
      </text>
    </comment>
    <comment ref="B573" authorId="0" shapeId="0" xr:uid="{19E14D0E-255E-43EB-A4D9-389374DAA4B4}">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573" authorId="0" shapeId="0" xr:uid="{3F535AEC-9347-4AA6-B720-3B202E23A5E5}">
      <text>
        <r>
          <rPr>
            <sz val="10"/>
            <color indexed="81"/>
            <rFont val="Lucida Console"/>
            <family val="3"/>
          </rPr>
          <t>_x000D_
Pedagógico</t>
        </r>
      </text>
    </comment>
    <comment ref="X573" authorId="0" shapeId="0" xr:uid="{5526F19F-D346-4566-9B14-7CF6E4C88F3F}">
      <text>
        <r>
          <rPr>
            <sz val="10"/>
            <color indexed="81"/>
            <rFont val="Lucida Console"/>
            <family val="3"/>
          </rPr>
          <t>_x000D_
MAQ., EQUIP., COMP., ACES., MAT. PARA ESCRIT.E ESCOLAR</t>
        </r>
      </text>
    </comment>
    <comment ref="Y573" authorId="0" shapeId="0" xr:uid="{01032679-AAEE-4F95-AEB9-F16DC3023E07}">
      <text>
        <r>
          <rPr>
            <sz val="10"/>
            <color indexed="81"/>
            <rFont val="Lucida Console"/>
            <family val="3"/>
          </rPr>
          <t>_x000D_
TINTAS  E PINCEIS ESCOLARES</t>
        </r>
      </text>
    </comment>
    <comment ref="AW573" authorId="0" shapeId="0" xr:uid="{47FD5D42-11E8-48E7-BEFF-90EAD959FBAA}">
      <text>
        <r>
          <rPr>
            <sz val="10"/>
            <color indexed="81"/>
            <rFont val="Lucida Console"/>
            <family val="3"/>
          </rPr>
          <t>Tempo de Estoque (Meses)_x000D_
_x000D_
1.150,0</t>
        </r>
      </text>
    </comment>
    <comment ref="A574" authorId="0" shapeId="0" xr:uid="{9CCDBC43-555A-4EBA-A8B7-C25FA9039B3D}">
      <text>
        <r>
          <rPr>
            <sz val="10"/>
            <color indexed="81"/>
            <rFont val="Lucida Console"/>
            <family val="3"/>
          </rPr>
          <t>_x000D_
106909</t>
        </r>
      </text>
    </comment>
    <comment ref="B574" authorId="0" shapeId="0" xr:uid="{7240526B-56FD-45DF-8CC8-0DF6D46626E8}">
      <text>
        <r>
          <rPr>
            <sz val="10"/>
            <color indexed="81"/>
            <rFont val="Lucida Console"/>
            <family val="3"/>
          </rPr>
          <t>DESCRIÇÃO DETALHADA_x000D_
CAMISA DE BRIM, N° 2, CONFECCIONADA EM TECIDO 100% ALGODAO, COM ACABAMENTO ESPECIAL PARA PROTECAO AO ARCO ELETRICO E EXPOSICAO A CHAMAS,  NA COR CINZA.</t>
        </r>
      </text>
    </comment>
    <comment ref="W574" authorId="0" shapeId="0" xr:uid="{2A5C8E18-A58F-4936-8F00-2C2770444AF1}">
      <text>
        <r>
          <rPr>
            <sz val="10"/>
            <color indexed="81"/>
            <rFont val="Lucida Console"/>
            <family val="3"/>
          </rPr>
          <t>_x000D_
SegMedTra</t>
        </r>
      </text>
    </comment>
    <comment ref="X574" authorId="0" shapeId="0" xr:uid="{14A367F5-E374-44D8-81F7-AD235082E844}">
      <text>
        <r>
          <rPr>
            <sz val="10"/>
            <color indexed="81"/>
            <rFont val="Lucida Console"/>
            <family val="3"/>
          </rPr>
          <t>_x000D_
EQUIP PROT IND, INST MAT P/ SINAL, CONTR, COMB ...</t>
        </r>
      </text>
    </comment>
    <comment ref="Y574" authorId="0" shapeId="0" xr:uid="{87AE95DC-CE41-4618-92E1-974AFEA30001}">
      <text>
        <r>
          <rPr>
            <sz val="10"/>
            <color indexed="81"/>
            <rFont val="Lucida Console"/>
            <family val="3"/>
          </rPr>
          <t>_x000D_
CALCADOS, LUVAS, OCULOS, MASCARAS, CAPACETES, CASSETETE</t>
        </r>
      </text>
    </comment>
    <comment ref="AW574" authorId="0" shapeId="0" xr:uid="{ADCF9D45-7AE0-4F95-A4AF-FD5B968C4A07}">
      <text>
        <r>
          <rPr>
            <sz val="10"/>
            <color indexed="81"/>
            <rFont val="Lucida Console"/>
            <family val="3"/>
          </rPr>
          <t>Tempo de Estoque (Meses)_x000D_
_x000D_
3,0</t>
        </r>
      </text>
    </comment>
    <comment ref="A575" authorId="0" shapeId="0" xr:uid="{56A8E9CD-F4BC-4E9D-9848-C3BAFBB472C1}">
      <text>
        <r>
          <rPr>
            <sz val="10"/>
            <color indexed="81"/>
            <rFont val="Lucida Console"/>
            <family val="3"/>
          </rPr>
          <t>_x000D_
106910</t>
        </r>
      </text>
    </comment>
    <comment ref="B575" authorId="0" shapeId="0" xr:uid="{0AD9A38A-B216-410C-A70B-A62298CB0884}">
      <text>
        <r>
          <rPr>
            <sz val="10"/>
            <color indexed="81"/>
            <rFont val="Lucida Console"/>
            <family val="3"/>
          </rPr>
          <t>DESCRIÇÃO DETALHADA_x000D_
CAMISA DE BRIM, N° 3, CONFECCIONADA EM TECIDO 100% ALGODAO, COM ACABAMENTO ESPECIAL PARA PROTECAO AO ARCO ELETRICO E EXPOSICAO A CHAMAS,  NA COR CINZA.</t>
        </r>
      </text>
    </comment>
    <comment ref="W575" authorId="0" shapeId="0" xr:uid="{10CE1F01-8AD9-42AE-BD48-9114B348BC00}">
      <text>
        <r>
          <rPr>
            <sz val="10"/>
            <color indexed="81"/>
            <rFont val="Lucida Console"/>
            <family val="3"/>
          </rPr>
          <t>_x000D_
SegMedTra</t>
        </r>
      </text>
    </comment>
    <comment ref="X575" authorId="0" shapeId="0" xr:uid="{82AE78F3-F11F-4A46-817E-F43C2D86DABA}">
      <text>
        <r>
          <rPr>
            <sz val="10"/>
            <color indexed="81"/>
            <rFont val="Lucida Console"/>
            <family val="3"/>
          </rPr>
          <t>_x000D_
EQUIP PROT IND, INST MAT P/ SINAL, CONTR, COMB ...</t>
        </r>
      </text>
    </comment>
    <comment ref="Y575" authorId="0" shapeId="0" xr:uid="{C335FE64-264C-4397-9E56-3F92BE49EC11}">
      <text>
        <r>
          <rPr>
            <sz val="10"/>
            <color indexed="81"/>
            <rFont val="Lucida Console"/>
            <family val="3"/>
          </rPr>
          <t>_x000D_
CALCADOS, LUVAS, OCULOS, MASCARAS, CAPACETES, CASSETETE</t>
        </r>
      </text>
    </comment>
    <comment ref="AW575" authorId="0" shapeId="0" xr:uid="{71E1F4CB-4422-4FAB-A16C-F638DBD9FCDA}">
      <text>
        <r>
          <rPr>
            <sz val="10"/>
            <color indexed="81"/>
            <rFont val="Lucida Console"/>
            <family val="3"/>
          </rPr>
          <t>Tempo de Estoque (Meses)_x000D_
_x000D_
7,0</t>
        </r>
      </text>
    </comment>
    <comment ref="A576" authorId="0" shapeId="0" xr:uid="{EC744B97-07FE-442A-9162-F6ACF6212591}">
      <text>
        <r>
          <rPr>
            <sz val="10"/>
            <color indexed="81"/>
            <rFont val="Lucida Console"/>
            <family val="3"/>
          </rPr>
          <t>_x000D_
106911</t>
        </r>
      </text>
    </comment>
    <comment ref="B576" authorId="0" shapeId="0" xr:uid="{3BED682F-1A8F-4EC1-BC3B-C06C11EB5B4F}">
      <text>
        <r>
          <rPr>
            <sz val="10"/>
            <color indexed="81"/>
            <rFont val="Lucida Console"/>
            <family val="3"/>
          </rPr>
          <t>DESCRIÇÃO DETALHADA_x000D_
CAMISA DE BRIM, N° 4, CONFECCIONADA EM TECIDO 100% ALGODAO, COM ACABAMENTO ESPECIAL PARA PROTECAO AO ARCO ELETRICO E EXPOSICAO A CHAMAS,  NA COR CINZA.</t>
        </r>
      </text>
    </comment>
    <comment ref="W576" authorId="0" shapeId="0" xr:uid="{11513F8B-B70D-447B-85D3-F1D70161129D}">
      <text>
        <r>
          <rPr>
            <sz val="10"/>
            <color indexed="81"/>
            <rFont val="Lucida Console"/>
            <family val="3"/>
          </rPr>
          <t>_x000D_
SegMedTra</t>
        </r>
      </text>
    </comment>
    <comment ref="X576" authorId="0" shapeId="0" xr:uid="{CF7FA7BE-2DD9-4E86-9A5D-89AD37EB7DB3}">
      <text>
        <r>
          <rPr>
            <sz val="10"/>
            <color indexed="81"/>
            <rFont val="Lucida Console"/>
            <family val="3"/>
          </rPr>
          <t>_x000D_
EQUIP PROT IND, INST MAT P/ SINAL, CONTR, COMB ...</t>
        </r>
      </text>
    </comment>
    <comment ref="Y576" authorId="0" shapeId="0" xr:uid="{5C37563D-0DAF-4669-8CE3-AD8BC3CC3A0D}">
      <text>
        <r>
          <rPr>
            <sz val="10"/>
            <color indexed="81"/>
            <rFont val="Lucida Console"/>
            <family val="3"/>
          </rPr>
          <t>_x000D_
CALCADOS, LUVAS, OCULOS, MASCARAS, CAPACETES, CASSETETE</t>
        </r>
      </text>
    </comment>
    <comment ref="AW576" authorId="0" shapeId="0" xr:uid="{B565AD23-539A-48BF-859E-C9645B950B06}">
      <text>
        <r>
          <rPr>
            <sz val="10"/>
            <color indexed="81"/>
            <rFont val="Lucida Console"/>
            <family val="3"/>
          </rPr>
          <t>Tempo de Estoque (Meses)_x000D_
_x000D_
6,0</t>
        </r>
      </text>
    </comment>
    <comment ref="A577" authorId="0" shapeId="0" xr:uid="{F310EB5E-5804-4DD6-9913-7BFCEB2FD2EE}">
      <text>
        <r>
          <rPr>
            <sz val="10"/>
            <color indexed="81"/>
            <rFont val="Lucida Console"/>
            <family val="3"/>
          </rPr>
          <t>_x000D_
106913</t>
        </r>
      </text>
    </comment>
    <comment ref="B577" authorId="0" shapeId="0" xr:uid="{F5C517C7-285B-466F-818C-F51E00C7B4DB}">
      <text>
        <r>
          <rPr>
            <sz val="10"/>
            <color indexed="81"/>
            <rFont val="Lucida Console"/>
            <family val="3"/>
          </rPr>
          <t>DESCRIÇÃO DETALHADA_x000D_
CAMISA DE BRIM, N° 6, CONFECCIONADA EM TECIDO 100% ALGODAO, COM ACABAMENTO ESPECIAL PARA PROTECAO AO ARCO ELETRICO E EXPOSICAO A CHAMAS,  NA COR CINZA.</t>
        </r>
      </text>
    </comment>
    <comment ref="W577" authorId="0" shapeId="0" xr:uid="{5D36D42D-748B-4D22-A8C0-38D7A42F83BF}">
      <text>
        <r>
          <rPr>
            <sz val="10"/>
            <color indexed="81"/>
            <rFont val="Lucida Console"/>
            <family val="3"/>
          </rPr>
          <t>_x000D_
SegMedTra</t>
        </r>
      </text>
    </comment>
    <comment ref="X577" authorId="0" shapeId="0" xr:uid="{84BB8177-67C3-4876-A517-F0A7398A5F07}">
      <text>
        <r>
          <rPr>
            <sz val="10"/>
            <color indexed="81"/>
            <rFont val="Lucida Console"/>
            <family val="3"/>
          </rPr>
          <t>_x000D_
EQUIP PROT IND, INST MAT P/ SINAL, CONTR, COMB ...</t>
        </r>
      </text>
    </comment>
    <comment ref="Y577" authorId="0" shapeId="0" xr:uid="{FB7895A7-865C-46E4-BD10-A4D848F93447}">
      <text>
        <r>
          <rPr>
            <sz val="10"/>
            <color indexed="81"/>
            <rFont val="Lucida Console"/>
            <family val="3"/>
          </rPr>
          <t>_x000D_
CALCADOS, LUVAS, OCULOS, MASCARAS, CAPACETES, CASSETETE</t>
        </r>
      </text>
    </comment>
    <comment ref="AW577" authorId="0" shapeId="0" xr:uid="{BB8106D3-5763-4209-A851-382231188586}">
      <text>
        <r>
          <rPr>
            <sz val="10"/>
            <color indexed="81"/>
            <rFont val="Lucida Console"/>
            <family val="3"/>
          </rPr>
          <t>Tempo de Estoque (Meses)_x000D_
_x000D_
2,0</t>
        </r>
      </text>
    </comment>
    <comment ref="A578" authorId="0" shapeId="0" xr:uid="{8E66D8F8-0756-4CD5-8761-D93A5E72FAFD}">
      <text>
        <r>
          <rPr>
            <sz val="10"/>
            <color indexed="81"/>
            <rFont val="Lucida Console"/>
            <family val="3"/>
          </rPr>
          <t>_x000D_
106914</t>
        </r>
      </text>
    </comment>
    <comment ref="B578" authorId="0" shapeId="0" xr:uid="{BF98349C-9731-4FB9-BA0E-6113075D6C83}">
      <text>
        <r>
          <rPr>
            <sz val="10"/>
            <color indexed="81"/>
            <rFont val="Lucida Console"/>
            <family val="3"/>
          </rPr>
          <t>DESCRIÇÃO DETALHADA_x000D_
CALCA DE BRIM, N° 38, CONFECCIONADA EM TECIDO 100% ALGODAO, COM ACABAMENTO ESPECIAL PARA PROTECAO AO ARCO ELETRICO E EXPOSICAO A CHAMAS, NA COR CINZA.</t>
        </r>
      </text>
    </comment>
    <comment ref="O578" authorId="0" shapeId="0" xr:uid="{40EBDF65-CAF4-4223-8591-94BDEE9A99AA}">
      <text>
        <r>
          <rPr>
            <sz val="10"/>
            <color indexed="81"/>
            <rFont val="Lucida Console"/>
            <family val="3"/>
          </rPr>
          <t>_x000D_
Pertencia a ATA nº 151/19_x000D_
Estimativa de Renovação enviada em  - Qtd _x000D_
PE   7/19 lote _x000D_
23.07.19 = Processo finalizado</t>
        </r>
      </text>
    </comment>
    <comment ref="W578" authorId="0" shapeId="0" xr:uid="{7FA22525-7FF0-45A9-88A3-E8EDF161F04D}">
      <text>
        <r>
          <rPr>
            <sz val="10"/>
            <color indexed="81"/>
            <rFont val="Lucida Console"/>
            <family val="3"/>
          </rPr>
          <t>_x000D_
SegMedTra</t>
        </r>
      </text>
    </comment>
    <comment ref="X578" authorId="0" shapeId="0" xr:uid="{9F4EA178-6C5D-4F35-9683-9CCCE52CFAF2}">
      <text>
        <r>
          <rPr>
            <sz val="10"/>
            <color indexed="81"/>
            <rFont val="Lucida Console"/>
            <family val="3"/>
          </rPr>
          <t>_x000D_
EQUIP PROT IND, INST MAT P/ SINAL, CONTR, COMB ...</t>
        </r>
      </text>
    </comment>
    <comment ref="Y578" authorId="0" shapeId="0" xr:uid="{889F84BE-CBFF-4A5D-9703-12EDBE4CB9B2}">
      <text>
        <r>
          <rPr>
            <sz val="10"/>
            <color indexed="81"/>
            <rFont val="Lucida Console"/>
            <family val="3"/>
          </rPr>
          <t>_x000D_
CALCADOS, LUVAS, OCULOS, MASCARAS, CAPACETES, CASSETETE</t>
        </r>
      </text>
    </comment>
    <comment ref="AW578" authorId="0" shapeId="0" xr:uid="{0E645CAC-9277-43B7-8329-1EFCEA53B168}">
      <text>
        <r>
          <rPr>
            <sz val="10"/>
            <color indexed="81"/>
            <rFont val="Lucida Console"/>
            <family val="3"/>
          </rPr>
          <t>Tempo de Estoque (Meses)_x000D_
_x000D_
3,0</t>
        </r>
      </text>
    </comment>
    <comment ref="A579" authorId="0" shapeId="0" xr:uid="{8546D039-723E-485A-A50B-0A1DA872E46F}">
      <text>
        <r>
          <rPr>
            <sz val="10"/>
            <color indexed="81"/>
            <rFont val="Lucida Console"/>
            <family val="3"/>
          </rPr>
          <t>_x000D_
106916</t>
        </r>
      </text>
    </comment>
    <comment ref="B579" authorId="0" shapeId="0" xr:uid="{8A644343-6638-4AC7-8A92-7E3EA9085A3D}">
      <text>
        <r>
          <rPr>
            <sz val="10"/>
            <color indexed="81"/>
            <rFont val="Lucida Console"/>
            <family val="3"/>
          </rPr>
          <t>DESCRIÇÃO DETALHADA_x000D_
CALCA DE BRIM, N° 42, CONFECCIONADA EM TECIDO 100% ALGODAO, COM ACABAMENTO ESPECIAL PARA PROTECAO AO ARCO ELETRICO E EXPOSICAO A CHAMAS, NA COR CINZA.</t>
        </r>
      </text>
    </comment>
    <comment ref="O579" authorId="0" shapeId="0" xr:uid="{C8B532FC-B121-41C6-98FA-B1419635A378}">
      <text>
        <r>
          <rPr>
            <sz val="10"/>
            <color indexed="81"/>
            <rFont val="Lucida Console"/>
            <family val="3"/>
          </rPr>
          <t>_x000D_
Pertencia a ATA nº 151/19_x000D_
Estimativa de Renovação enviada em  - Qtd _x000D_
PE   7/19 lote _x000D_
23.07.19 = Processo finalizado</t>
        </r>
      </text>
    </comment>
    <comment ref="W579" authorId="0" shapeId="0" xr:uid="{990670E1-EBD4-481C-A8DA-900F52D225ED}">
      <text>
        <r>
          <rPr>
            <sz val="10"/>
            <color indexed="81"/>
            <rFont val="Lucida Console"/>
            <family val="3"/>
          </rPr>
          <t>_x000D_
SegMedTra</t>
        </r>
      </text>
    </comment>
    <comment ref="X579" authorId="0" shapeId="0" xr:uid="{CECA41F2-CB8F-4716-BEE4-793790A8F4AD}">
      <text>
        <r>
          <rPr>
            <sz val="10"/>
            <color indexed="81"/>
            <rFont val="Lucida Console"/>
            <family val="3"/>
          </rPr>
          <t>_x000D_
EQUIP PROT IND, INST MAT P/ SINAL, CONTR, COMB ...</t>
        </r>
      </text>
    </comment>
    <comment ref="Y579" authorId="0" shapeId="0" xr:uid="{5909FC99-EE12-4987-B96C-BA9634B872D8}">
      <text>
        <r>
          <rPr>
            <sz val="10"/>
            <color indexed="81"/>
            <rFont val="Lucida Console"/>
            <family val="3"/>
          </rPr>
          <t>_x000D_
CALCADOS, LUVAS, OCULOS, MASCARAS, CAPACETES, CASSETETE</t>
        </r>
      </text>
    </comment>
    <comment ref="AW579" authorId="0" shapeId="0" xr:uid="{1A4EF55C-C114-4300-8797-A8B3FAEB8975}">
      <text>
        <r>
          <rPr>
            <sz val="10"/>
            <color indexed="81"/>
            <rFont val="Lucida Console"/>
            <family val="3"/>
          </rPr>
          <t>Tempo de Estoque (Meses)_x000D_
_x000D_
8,0</t>
        </r>
      </text>
    </comment>
    <comment ref="A580" authorId="0" shapeId="0" xr:uid="{45533E98-6E0C-46D5-83F7-CD11816B8635}">
      <text>
        <r>
          <rPr>
            <sz val="10"/>
            <color indexed="81"/>
            <rFont val="Lucida Console"/>
            <family val="3"/>
          </rPr>
          <t>_x000D_
106917</t>
        </r>
      </text>
    </comment>
    <comment ref="B580" authorId="0" shapeId="0" xr:uid="{2B4DF97D-5ECC-459B-ABEB-1D52199E1509}">
      <text>
        <r>
          <rPr>
            <sz val="10"/>
            <color indexed="81"/>
            <rFont val="Lucida Console"/>
            <family val="3"/>
          </rPr>
          <t>DESCRIÇÃO DETALHADA_x000D_
CALCA DE BRIM, N° 44, CONFECCIONADA EM TECIDO 100% ALGODAO, COM ACABAMENTO ESPECIAL PARA PROTECAO AO ARCO ELETRICO E EXPOSICAO A CHAMAS, NA COR CINZA.</t>
        </r>
      </text>
    </comment>
    <comment ref="O580" authorId="0" shapeId="0" xr:uid="{4210F0E7-325B-4CEA-958E-1AABAD72612C}">
      <text>
        <r>
          <rPr>
            <sz val="10"/>
            <color indexed="81"/>
            <rFont val="Lucida Console"/>
            <family val="3"/>
          </rPr>
          <t>_x000D_
Pertencia a ATA nº 151/19_x000D_
Estimativa de Renovação enviada em  - Qtd _x000D_
PE   7/19 lote _x000D_
23.07.19 = Processo finalizado</t>
        </r>
      </text>
    </comment>
    <comment ref="W580" authorId="0" shapeId="0" xr:uid="{A1FD8B38-BE67-4ABA-AAE5-C7110C3FDB75}">
      <text>
        <r>
          <rPr>
            <sz val="10"/>
            <color indexed="81"/>
            <rFont val="Lucida Console"/>
            <family val="3"/>
          </rPr>
          <t>_x000D_
SegMedTra</t>
        </r>
      </text>
    </comment>
    <comment ref="X580" authorId="0" shapeId="0" xr:uid="{B13C246C-AF91-415A-88C7-90AA6FBCA476}">
      <text>
        <r>
          <rPr>
            <sz val="10"/>
            <color indexed="81"/>
            <rFont val="Lucida Console"/>
            <family val="3"/>
          </rPr>
          <t>_x000D_
EQUIP PROT IND, INST MAT P/ SINAL, CONTR, COMB ...</t>
        </r>
      </text>
    </comment>
    <comment ref="Y580" authorId="0" shapeId="0" xr:uid="{B0846978-F2CD-4E50-9458-117BB48A2F71}">
      <text>
        <r>
          <rPr>
            <sz val="10"/>
            <color indexed="81"/>
            <rFont val="Lucida Console"/>
            <family val="3"/>
          </rPr>
          <t>_x000D_
CALCADOS, LUVAS, OCULOS, MASCARAS, CAPACETES, CASSETETE</t>
        </r>
      </text>
    </comment>
    <comment ref="AW580" authorId="0" shapeId="0" xr:uid="{7E6F7735-DB10-4061-BD38-141C78969DD2}">
      <text>
        <r>
          <rPr>
            <sz val="10"/>
            <color indexed="81"/>
            <rFont val="Lucida Console"/>
            <family val="3"/>
          </rPr>
          <t>Tempo de Estoque (Meses)_x000D_
_x000D_
4,0</t>
        </r>
      </text>
    </comment>
    <comment ref="A581" authorId="0" shapeId="0" xr:uid="{40F17A3F-8D35-48AC-B906-75583E8A791E}">
      <text>
        <r>
          <rPr>
            <sz val="10"/>
            <color indexed="81"/>
            <rFont val="Lucida Console"/>
            <family val="3"/>
          </rPr>
          <t>_x000D_
106918</t>
        </r>
      </text>
    </comment>
    <comment ref="B581" authorId="0" shapeId="0" xr:uid="{3F517D2D-48A2-4380-AC00-B0039FBADC81}">
      <text>
        <r>
          <rPr>
            <sz val="10"/>
            <color indexed="81"/>
            <rFont val="Lucida Console"/>
            <family val="3"/>
          </rPr>
          <t>DESCRIÇÃO DETALHADA_x000D_
CALCA DE BRIM, N° 46, CONFECCIONADA EM TECIDO 100% ALGODAO, COM ACABAMENTO ESPECIAL PARA PROTECAO AO ARCO ELETRICO E EXPOSICAO A CHAMAS, NA COR CINZA.</t>
        </r>
      </text>
    </comment>
    <comment ref="O581" authorId="0" shapeId="0" xr:uid="{6F286518-C3AB-47F4-B63D-8217FD0AAF70}">
      <text>
        <r>
          <rPr>
            <sz val="10"/>
            <color indexed="81"/>
            <rFont val="Lucida Console"/>
            <family val="3"/>
          </rPr>
          <t>_x000D_
Pertencia a ATA nº 151/19_x000D_
Estimativa de Renovação enviada em  - Qtd _x000D_
PE   7/19 lote _x000D_
23.07.19 = Processo finalizado</t>
        </r>
      </text>
    </comment>
    <comment ref="W581" authorId="0" shapeId="0" xr:uid="{F722A073-8046-4C86-80BB-C80828CBF24E}">
      <text>
        <r>
          <rPr>
            <sz val="10"/>
            <color indexed="81"/>
            <rFont val="Lucida Console"/>
            <family val="3"/>
          </rPr>
          <t>_x000D_
SegMedTra</t>
        </r>
      </text>
    </comment>
    <comment ref="X581" authorId="0" shapeId="0" xr:uid="{38E96650-065A-4502-8521-6F69579EBF39}">
      <text>
        <r>
          <rPr>
            <sz val="10"/>
            <color indexed="81"/>
            <rFont val="Lucida Console"/>
            <family val="3"/>
          </rPr>
          <t>_x000D_
EQUIP PROT IND, INST MAT P/ SINAL, CONTR, COMB ...</t>
        </r>
      </text>
    </comment>
    <comment ref="Y581" authorId="0" shapeId="0" xr:uid="{A2BDA316-3AEB-470D-A434-92A8E7C8DD57}">
      <text>
        <r>
          <rPr>
            <sz val="10"/>
            <color indexed="81"/>
            <rFont val="Lucida Console"/>
            <family val="3"/>
          </rPr>
          <t>_x000D_
CALCADOS, LUVAS, OCULOS, MASCARAS, CAPACETES, CASSETETE</t>
        </r>
      </text>
    </comment>
    <comment ref="AW581" authorId="0" shapeId="0" xr:uid="{C6CCF558-11EF-4ECD-AF06-656974615BE8}">
      <text>
        <r>
          <rPr>
            <sz val="10"/>
            <color indexed="81"/>
            <rFont val="Lucida Console"/>
            <family val="3"/>
          </rPr>
          <t>Tempo de Estoque (Meses)_x000D_
_x000D_
6,0</t>
        </r>
      </text>
    </comment>
    <comment ref="A582" authorId="0" shapeId="0" xr:uid="{B63D932A-F909-4D53-A621-109D5683F942}">
      <text>
        <r>
          <rPr>
            <sz val="10"/>
            <color indexed="81"/>
            <rFont val="Lucida Console"/>
            <family val="3"/>
          </rPr>
          <t>_x000D_
106919</t>
        </r>
      </text>
    </comment>
    <comment ref="B582" authorId="0" shapeId="0" xr:uid="{38A2245D-F3B3-45EC-8352-814E3670F508}">
      <text>
        <r>
          <rPr>
            <sz val="10"/>
            <color indexed="81"/>
            <rFont val="Lucida Console"/>
            <family val="3"/>
          </rPr>
          <t>DESCRIÇÃO DETALHADA_x000D_
CALCA DE BRIM, N° 48, CONFECCIONADA EM TECIDO 100% ALGODAO, COM ACABAMENTO ESPECIAL PARA PROTECAO AO ARCO ELETRICO E EXPOSICAO A CHAMAS, NA COR CINZA.</t>
        </r>
      </text>
    </comment>
    <comment ref="O582" authorId="0" shapeId="0" xr:uid="{F6246139-96E4-42FA-A834-847F79395038}">
      <text>
        <r>
          <rPr>
            <sz val="10"/>
            <color indexed="81"/>
            <rFont val="Lucida Console"/>
            <family val="3"/>
          </rPr>
          <t>_x000D_
Pertencia a ATA nº 151/19_x000D_
Estimativa de Renovação enviada em  - Qtd _x000D_
PE   7/19 lote _x000D_
23.07.19 = Processo finalizado</t>
        </r>
      </text>
    </comment>
    <comment ref="W582" authorId="0" shapeId="0" xr:uid="{0AAED06C-1E19-4B69-A777-7E716A67B12F}">
      <text>
        <r>
          <rPr>
            <sz val="10"/>
            <color indexed="81"/>
            <rFont val="Lucida Console"/>
            <family val="3"/>
          </rPr>
          <t>_x000D_
SegMedTra</t>
        </r>
      </text>
    </comment>
    <comment ref="X582" authorId="0" shapeId="0" xr:uid="{8C349F45-9730-4FF1-84D1-0F57895B2657}">
      <text>
        <r>
          <rPr>
            <sz val="10"/>
            <color indexed="81"/>
            <rFont val="Lucida Console"/>
            <family val="3"/>
          </rPr>
          <t>_x000D_
EQUIP PROT IND, INST MAT P/ SINAL, CONTR, COMB ...</t>
        </r>
      </text>
    </comment>
    <comment ref="Y582" authorId="0" shapeId="0" xr:uid="{19346663-1DF0-4A5C-98AA-A76BAD230D45}">
      <text>
        <r>
          <rPr>
            <sz val="10"/>
            <color indexed="81"/>
            <rFont val="Lucida Console"/>
            <family val="3"/>
          </rPr>
          <t>_x000D_
CALCADOS, LUVAS, OCULOS, MASCARAS, CAPACETES, CASSETETE</t>
        </r>
      </text>
    </comment>
    <comment ref="AW582" authorId="0" shapeId="0" xr:uid="{893CCE48-AB2B-415B-93E0-C7458D1E3F17}">
      <text>
        <r>
          <rPr>
            <sz val="10"/>
            <color indexed="81"/>
            <rFont val="Lucida Console"/>
            <family val="3"/>
          </rPr>
          <t>Tempo de Estoque (Meses)_x000D_
_x000D_
3,0</t>
        </r>
      </text>
    </comment>
    <comment ref="A583" authorId="0" shapeId="0" xr:uid="{EC43F2EB-8C48-450C-A735-75FC482CFD3E}">
      <text>
        <r>
          <rPr>
            <sz val="10"/>
            <color indexed="81"/>
            <rFont val="Lucida Console"/>
            <family val="3"/>
          </rPr>
          <t>_x000D_
107401</t>
        </r>
      </text>
    </comment>
    <comment ref="B583" authorId="0" shapeId="0" xr:uid="{E3E0C09D-EB80-4701-A0FA-FFC6FBB1198B}">
      <text>
        <r>
          <rPr>
            <sz val="10"/>
            <color indexed="81"/>
            <rFont val="Lucida Console"/>
            <family val="3"/>
          </rPr>
          <t>DESCRIÇÃO DETALHADA_x000D_
BUCHA DE REDUCAO EM PVC RIGIDO SOLDAVEL DE 4" X 2" - ESGOTO".</t>
        </r>
      </text>
    </comment>
    <comment ref="G583" authorId="0" shapeId="0" xr:uid="{39FFC582-5B1E-4B0D-A0DB-6C49B70C238C}">
      <text>
        <r>
          <rPr>
            <sz val="10"/>
            <color indexed="81"/>
            <rFont val="Lucida Console"/>
            <family val="3"/>
          </rPr>
          <t>_x000D_
Últ estimativa : 80_x000D_
Enviada em     : 31.07.2019_x000D_
Ata - Venc     : 191/20 - 07.09.2021</t>
        </r>
      </text>
    </comment>
    <comment ref="O583" authorId="0" shapeId="0" xr:uid="{D372AA3B-F67E-43DA-8820-C7EA552F49EB}">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583" authorId="0" shapeId="0" xr:uid="{B5914C2A-476C-476E-A778-458E1A2CC4DD}">
      <text>
        <r>
          <rPr>
            <sz val="10"/>
            <color indexed="81"/>
            <rFont val="Lucida Console"/>
            <family val="3"/>
          </rPr>
          <t>_x000D_
DM-Hidráulica</t>
        </r>
      </text>
    </comment>
    <comment ref="X583" authorId="0" shapeId="0" xr:uid="{20A3A63B-A479-4673-B985-2749C51E61D2}">
      <text>
        <r>
          <rPr>
            <sz val="10"/>
            <color indexed="81"/>
            <rFont val="Lucida Console"/>
            <family val="3"/>
          </rPr>
          <t>_x000D_
MATERIAL HIDRAULICO, CANOS, TUBOS, MANGUEIRAS, CONEXOES E ACESS.</t>
        </r>
      </text>
    </comment>
    <comment ref="Y583" authorId="0" shapeId="0" xr:uid="{4320FC9F-F62E-455D-AD9B-79D9BA8E26BD}">
      <text>
        <r>
          <rPr>
            <sz val="10"/>
            <color indexed="81"/>
            <rFont val="Lucida Console"/>
            <family val="3"/>
          </rPr>
          <t>_x000D_
ADAP. LUVAS.TES CURVAS COTOVELOS PLUGS FLANGES.....</t>
        </r>
      </text>
    </comment>
    <comment ref="AW583" authorId="0" shapeId="0" xr:uid="{05385799-8C34-4B4D-844F-D7BB01B81BF5}">
      <text>
        <r>
          <rPr>
            <sz val="10"/>
            <color indexed="81"/>
            <rFont val="Lucida Console"/>
            <family val="3"/>
          </rPr>
          <t>Tempo de Estoque (Meses)_x000D_
_x000D_
201,0</t>
        </r>
      </text>
    </comment>
    <comment ref="A584" authorId="0" shapeId="0" xr:uid="{22A67042-2435-4997-9442-6D1E653A2B73}">
      <text>
        <r>
          <rPr>
            <sz val="10"/>
            <color indexed="81"/>
            <rFont val="Lucida Console"/>
            <family val="3"/>
          </rPr>
          <t>_x000D_
107483</t>
        </r>
      </text>
    </comment>
    <comment ref="B584" authorId="0" shapeId="0" xr:uid="{DC38C5FE-071F-4499-BD83-9BB9F7EC982E}">
      <text>
        <r>
          <rPr>
            <sz val="10"/>
            <color indexed="81"/>
            <rFont val="Lucida Console"/>
            <family val="3"/>
          </rPr>
          <t>DESCRIÇÃO DETALHADA_x000D_
RELE FOTOELETRICO COM BASE 220 V - 1000 W - TIPO NF</t>
        </r>
      </text>
    </comment>
    <comment ref="G584" authorId="0" shapeId="0" xr:uid="{53642FCB-4924-41B1-850F-0EC6FFD6E9D8}">
      <text>
        <r>
          <rPr>
            <sz val="10"/>
            <color indexed="81"/>
            <rFont val="Lucida Console"/>
            <family val="3"/>
          </rPr>
          <t>_x000D_
Últ estimativa : 350_x000D_
Enviada em     : 17.01.2020_x000D_
Ata - Venc     : 228/20 - 05.10.2021</t>
        </r>
      </text>
    </comment>
    <comment ref="O584" authorId="0" shapeId="0" xr:uid="{125002EE-237D-4F3F-B4AB-BD9B9FDC80BF}">
      <text>
        <r>
          <rPr>
            <sz val="10"/>
            <color indexed="81"/>
            <rFont val="Lucida Console"/>
            <family val="3"/>
          </rPr>
          <t>_x000D_
Pertencia a ATA nº 228/20_x000D_
Estimativa de Renovação enviada em 17.01.2020 - Qtd 350_x000D_
PE 153/20 lote _x000D_
16.09.20 = Finalizado</t>
        </r>
      </text>
    </comment>
    <comment ref="W584" authorId="0" shapeId="0" xr:uid="{5DD110D5-D3C7-4B18-A48A-29284E09DCE3}">
      <text>
        <r>
          <rPr>
            <sz val="10"/>
            <color indexed="81"/>
            <rFont val="Lucida Console"/>
            <family val="3"/>
          </rPr>
          <t>_x000D_
DM-Elétrica</t>
        </r>
      </text>
    </comment>
    <comment ref="X584" authorId="0" shapeId="0" xr:uid="{BEA52BB6-B34F-4A22-BF02-8404BE8EF181}">
      <text>
        <r>
          <rPr>
            <sz val="10"/>
            <color indexed="81"/>
            <rFont val="Lucida Console"/>
            <family val="3"/>
          </rPr>
          <t>_x000D_
EQUIP. MAT. P/ GERACAO, TRANSM. DISTR. RETIF...</t>
        </r>
      </text>
    </comment>
    <comment ref="Y584" authorId="0" shapeId="0" xr:uid="{FDE325BB-C3A8-4816-86D3-E9ACEC89F066}">
      <text>
        <r>
          <rPr>
            <sz val="10"/>
            <color indexed="81"/>
            <rFont val="Lucida Console"/>
            <family val="3"/>
          </rPr>
          <t>_x000D_
RELES FOTO-ELETRICOS</t>
        </r>
      </text>
    </comment>
    <comment ref="AW584" authorId="0" shapeId="0" xr:uid="{AC9AC251-26D3-4031-836C-F27065372648}">
      <text>
        <r>
          <rPr>
            <sz val="10"/>
            <color indexed="81"/>
            <rFont val="Lucida Console"/>
            <family val="3"/>
          </rPr>
          <t>Tempo de Estoque (Meses)_x000D_
_x000D_
251,0</t>
        </r>
      </text>
    </comment>
    <comment ref="A585" authorId="0" shapeId="0" xr:uid="{EFBBF90C-7294-48F3-B989-DA3CCD5401BC}">
      <text>
        <r>
          <rPr>
            <sz val="10"/>
            <color indexed="81"/>
            <rFont val="Lucida Console"/>
            <family val="3"/>
          </rPr>
          <t>_x000D_
107790</t>
        </r>
      </text>
    </comment>
    <comment ref="B585" authorId="0" shapeId="0" xr:uid="{FBC227D3-8E96-43FB-829B-D3F17E776C6D}">
      <text>
        <r>
          <rPr>
            <sz val="10"/>
            <color indexed="81"/>
            <rFont val="Lucida Console"/>
            <family val="3"/>
          </rPr>
          <t>DESCRIÇÃO DETALHADA_x000D_
CONTROLADOR ROTATIVO DE VELOCIDADE COM CHAVE PARA VENTILADORES COM PLACA 4 X 2 . COR BRANCA.</t>
        </r>
      </text>
    </comment>
    <comment ref="W585" authorId="0" shapeId="0" xr:uid="{A513FDFA-119F-4CED-8BD8-2C3F0448F251}">
      <text>
        <r>
          <rPr>
            <sz val="10"/>
            <color indexed="81"/>
            <rFont val="Lucida Console"/>
            <family val="3"/>
          </rPr>
          <t>_x000D_
DM-Elétrica</t>
        </r>
      </text>
    </comment>
    <comment ref="X585" authorId="0" shapeId="0" xr:uid="{02E74BE4-D14E-4CB0-996E-5377FCA6C41A}">
      <text>
        <r>
          <rPr>
            <sz val="10"/>
            <color indexed="81"/>
            <rFont val="Lucida Console"/>
            <family val="3"/>
          </rPr>
          <t>_x000D_
EQUIP. P/ COND. VENT. PURIF. DE AR, COMPONENTES E ACES.</t>
        </r>
      </text>
    </comment>
    <comment ref="Y585" authorId="0" shapeId="0" xr:uid="{1C046C07-6029-46C5-96D5-284B9CA47017}">
      <text>
        <r>
          <rPr>
            <sz val="10"/>
            <color indexed="81"/>
            <rFont val="Lucida Console"/>
            <family val="3"/>
          </rPr>
          <t>_x000D_
EQUIP. E ACES.P/ VENTILACAO E CIRCULACAO DE AR</t>
        </r>
      </text>
    </comment>
    <comment ref="AW585" authorId="0" shapeId="0" xr:uid="{4508DCE7-6800-45CD-9C7F-B976B571D129}">
      <text>
        <r>
          <rPr>
            <sz val="10"/>
            <color indexed="81"/>
            <rFont val="Lucida Console"/>
            <family val="3"/>
          </rPr>
          <t>Tempo de Estoque (Meses)_x000D_
_x000D_
241,0</t>
        </r>
      </text>
    </comment>
    <comment ref="A586" authorId="0" shapeId="0" xr:uid="{3FE01C2A-B0EA-4B12-94B3-E6E4F2BD3B2C}">
      <text>
        <r>
          <rPr>
            <sz val="10"/>
            <color indexed="81"/>
            <rFont val="Lucida Console"/>
            <family val="3"/>
          </rPr>
          <t>_x000D_
107889</t>
        </r>
      </text>
    </comment>
    <comment ref="B586" authorId="0" shapeId="0" xr:uid="{60BF46CF-3650-450F-808D-3BE3FC868A61}">
      <text>
        <r>
          <rPr>
            <sz val="10"/>
            <color indexed="81"/>
            <rFont val="Lucida Console"/>
            <family val="3"/>
          </rPr>
          <t>DESCRIÇÃO DETALHADA_x000D_
CHAVE DE NIVEL TIPO BOIA 15 A 220 V COM CONTATO REVERSIVEL COM CABO DE 2 M.</t>
        </r>
      </text>
    </comment>
    <comment ref="G586" authorId="0" shapeId="0" xr:uid="{A41222B1-7904-4935-9139-014326D16643}">
      <text>
        <r>
          <rPr>
            <sz val="10"/>
            <color indexed="81"/>
            <rFont val="Lucida Console"/>
            <family val="3"/>
          </rPr>
          <t>_x000D_
Últ estimativa : 350_x000D_
Enviada em     : 17.01.2020_x000D_
Ata - Venc     : 228/20 - 05.10.2021</t>
        </r>
      </text>
    </comment>
    <comment ref="O586" authorId="0" shapeId="0" xr:uid="{A78770C9-3A46-4C25-9ED0-F6AD7ED1C340}">
      <text>
        <r>
          <rPr>
            <sz val="10"/>
            <color indexed="81"/>
            <rFont val="Lucida Console"/>
            <family val="3"/>
          </rPr>
          <t>_x000D_
Pertencia a ATA nº 228/20_x000D_
Estimativa de Renovação enviada em 17.01.2020 - Qtd 350_x000D_
PE 153/20 lote _x000D_
16.09.20 = Finalizado</t>
        </r>
      </text>
    </comment>
    <comment ref="W586" authorId="0" shapeId="0" xr:uid="{E49CEFE5-4B99-4500-9990-20288340691A}">
      <text>
        <r>
          <rPr>
            <sz val="10"/>
            <color indexed="81"/>
            <rFont val="Lucida Console"/>
            <family val="3"/>
          </rPr>
          <t>_x000D_
DM-Elétrica</t>
        </r>
      </text>
    </comment>
    <comment ref="X586" authorId="0" shapeId="0" xr:uid="{2D3FBDB9-5712-4EAA-AEA7-85340B7D27A6}">
      <text>
        <r>
          <rPr>
            <sz val="10"/>
            <color indexed="81"/>
            <rFont val="Lucida Console"/>
            <family val="3"/>
          </rPr>
          <t>_x000D_
EQUIP. MAT. P/ GERACAO, TRANSM. DISTR. RETIF...</t>
        </r>
      </text>
    </comment>
    <comment ref="Y586" authorId="0" shapeId="0" xr:uid="{4B187233-3E3C-469E-88F6-75B51B35BD65}">
      <text>
        <r>
          <rPr>
            <sz val="10"/>
            <color indexed="81"/>
            <rFont val="Lucida Console"/>
            <family val="3"/>
          </rPr>
          <t>_x000D_
CHAVES BOIA</t>
        </r>
      </text>
    </comment>
    <comment ref="AC586" authorId="0" shapeId="0" xr:uid="{7F1E9636-47FE-4EC9-B31F-844AF1D60472}">
      <text>
        <r>
          <rPr>
            <sz val="10"/>
            <color indexed="81"/>
            <rFont val="Lucida Console"/>
            <family val="3"/>
          </rPr>
          <t>_x000D_
AF  9.649/23 | Vc 24.08.2023 | Saldo    200 | REDE I9 DO BRASIL MATERIAIS ELETRICOS E MONTAGENS INDUSTRIAIS LTDA ( 235922 )</t>
        </r>
      </text>
    </comment>
    <comment ref="AG586" authorId="0" shapeId="0" xr:uid="{5EBAFF89-710B-4C30-88A9-9825B860BEB4}">
      <text>
        <r>
          <rPr>
            <sz val="10"/>
            <color indexed="81"/>
            <rFont val="Lucida Console"/>
            <family val="3"/>
          </rPr>
          <t>_x000D_
AF  9.649/23 | Vc 24.08.2023 | Saldo    200 | REDE I9 DO BRASIL MATERIAIS ELETRICOS E MONTAGENS INDUSTRIAIS LTDA ( 235922 )</t>
        </r>
      </text>
    </comment>
    <comment ref="AW586" authorId="0" shapeId="0" xr:uid="{E3F24F05-0A36-4615-BB57-E56C92BE1F67}">
      <text>
        <r>
          <rPr>
            <sz val="10"/>
            <color indexed="81"/>
            <rFont val="Lucida Console"/>
            <family val="3"/>
          </rPr>
          <t>Tempo de Estoque (Meses)_x000D_
_x000D_
0,0</t>
        </r>
      </text>
    </comment>
    <comment ref="A587" authorId="0" shapeId="0" xr:uid="{1AD0E3A6-5E8B-4310-8A06-5E83074C459F}">
      <text>
        <r>
          <rPr>
            <sz val="10"/>
            <color indexed="81"/>
            <rFont val="Lucida Console"/>
            <family val="3"/>
          </rPr>
          <t>_x000D_
107926</t>
        </r>
      </text>
    </comment>
    <comment ref="B587" authorId="0" shapeId="0" xr:uid="{0A456E49-481E-4929-B1D2-4EDD415BEFCF}">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587" authorId="0" shapeId="0" xr:uid="{9BF14BF9-40F3-4A16-8C39-472F444F5302}">
      <text>
        <r>
          <rPr>
            <sz val="10"/>
            <color indexed="81"/>
            <rFont val="Lucida Console"/>
            <family val="3"/>
          </rPr>
          <t>_x000D_
DM-Marcenaria</t>
        </r>
      </text>
    </comment>
    <comment ref="X587" authorId="0" shapeId="0" xr:uid="{49F9667C-B58A-4AB5-A9D3-72A85BDAE421}">
      <text>
        <r>
          <rPr>
            <sz val="10"/>
            <color indexed="81"/>
            <rFont val="Lucida Console"/>
            <family val="3"/>
          </rPr>
          <t>_x000D_
MOBILIARIO E COFRE</t>
        </r>
      </text>
    </comment>
    <comment ref="Y587" authorId="0" shapeId="0" xr:uid="{92F052F0-07EC-4C4E-A0F2-EDFEF8073E7B}">
      <text>
        <r>
          <rPr>
            <sz val="10"/>
            <color indexed="81"/>
            <rFont val="Lucida Console"/>
            <family val="3"/>
          </rPr>
          <t>_x000D_
ACESSORIOS</t>
        </r>
      </text>
    </comment>
    <comment ref="AW587" authorId="0" shapeId="0" xr:uid="{16AD08AC-4840-4E45-BAFD-38A6210276DE}">
      <text>
        <r>
          <rPr>
            <sz val="10"/>
            <color indexed="81"/>
            <rFont val="Lucida Console"/>
            <family val="3"/>
          </rPr>
          <t>Tempo de Estoque (Meses)_x000D_
_x000D_
4.424,0</t>
        </r>
      </text>
    </comment>
    <comment ref="A588" authorId="0" shapeId="0" xr:uid="{E15E0864-1D50-4948-AC36-87C84EF77A63}">
      <text>
        <r>
          <rPr>
            <sz val="10"/>
            <color indexed="81"/>
            <rFont val="Lucida Console"/>
            <family val="3"/>
          </rPr>
          <t>_x000D_
108393</t>
        </r>
      </text>
    </comment>
    <comment ref="B588" authorId="0" shapeId="0" xr:uid="{FB0C468A-23DC-4F8E-8300-221FD9CAA5A0}">
      <text>
        <r>
          <rPr>
            <sz val="10"/>
            <color indexed="81"/>
            <rFont val="Lucida Console"/>
            <family val="3"/>
          </rPr>
          <t>DESCRIÇÃO DETALHADA_x000D_
INTERRUPTOR DIFERENCIAL RESIDUAL BIPOLAR ELETROMECANICO NORMA IEC 61008 TENSAO MINIMA 240V CORRENTE NOMINAL 40 AMPERES SENSIBILIDADE 30 MA</t>
        </r>
      </text>
    </comment>
    <comment ref="G588" authorId="0" shapeId="0" xr:uid="{95A165D6-08BB-4E88-ADD9-D3280A116A4A}">
      <text>
        <r>
          <rPr>
            <sz val="10"/>
            <color indexed="81"/>
            <rFont val="Lucida Console"/>
            <family val="3"/>
          </rPr>
          <t>_x000D_
Últ estimativa : 100_x000D_
Enviada em     : 17.01.2020_x000D_
Ata - Venc     : 126/19 - 06.05.2020</t>
        </r>
      </text>
    </comment>
    <comment ref="O588" authorId="0" shapeId="0" xr:uid="{2D6C3C03-57BA-4FF4-B78A-36E4BE0CCAF4}">
      <text>
        <r>
          <rPr>
            <sz val="10"/>
            <color indexed="81"/>
            <rFont val="Lucida Console"/>
            <family val="3"/>
          </rPr>
          <t>_x000D_
Pertencia a ATA nº 126/19_x000D_
Estimativa de Renovação enviada em 17.01.2020 - Qtd 100_x000D_
PE 153/20 lote 1 (Impróspero)_x000D_
16.09.20 = Finalizado</t>
        </r>
      </text>
    </comment>
    <comment ref="W588" authorId="0" shapeId="0" xr:uid="{C0FD7779-800C-42D3-BFC6-CD5F3D80D54F}">
      <text>
        <r>
          <rPr>
            <sz val="10"/>
            <color indexed="81"/>
            <rFont val="Lucida Console"/>
            <family val="3"/>
          </rPr>
          <t>_x000D_
DM-Elétrica</t>
        </r>
      </text>
    </comment>
    <comment ref="X588" authorId="0" shapeId="0" xr:uid="{308C8F61-7B21-43F3-8FDD-9C55614828FC}">
      <text>
        <r>
          <rPr>
            <sz val="10"/>
            <color indexed="81"/>
            <rFont val="Lucida Console"/>
            <family val="3"/>
          </rPr>
          <t>_x000D_
EQUIP. MAT. P/ GERACAO, TRANSM. DISTR. RETIF...</t>
        </r>
      </text>
    </comment>
    <comment ref="Y588" authorId="0" shapeId="0" xr:uid="{EE9A3E4D-F77F-447C-9132-A0FAFAF07FF8}">
      <text>
        <r>
          <rPr>
            <sz val="10"/>
            <color indexed="81"/>
            <rFont val="Lucida Console"/>
            <family val="3"/>
          </rPr>
          <t>_x000D_
DISJUNTORES</t>
        </r>
      </text>
    </comment>
    <comment ref="AW588" authorId="0" shapeId="0" xr:uid="{F235E746-31E3-4C18-8159-63B23E3FAF50}">
      <text>
        <r>
          <rPr>
            <sz val="10"/>
            <color indexed="81"/>
            <rFont val="Lucida Console"/>
            <family val="3"/>
          </rPr>
          <t>Tempo de Estoque (Meses)_x000D_
_x000D_
161,0</t>
        </r>
      </text>
    </comment>
    <comment ref="A589" authorId="0" shapeId="0" xr:uid="{7B886FFF-30B6-4CA0-B74E-01E23944E79F}">
      <text>
        <r>
          <rPr>
            <sz val="10"/>
            <color indexed="81"/>
            <rFont val="Lucida Console"/>
            <family val="3"/>
          </rPr>
          <t>_x000D_
108398</t>
        </r>
      </text>
    </comment>
    <comment ref="B589" authorId="0" shapeId="0" xr:uid="{42CA6C09-7085-42AE-8292-182D7961C94C}">
      <text>
        <r>
          <rPr>
            <sz val="10"/>
            <color indexed="81"/>
            <rFont val="Lucida Console"/>
            <family val="3"/>
          </rPr>
          <t>DESCRIÇÃO DETALHADA_x000D_
QUADRO DE DISTRIBUICAO DE EMBUTIR PARA 56 DISJUNTORES TIPO DIN COM  KIT BARRAMENTO TRIFASICO 225 A BARRA DE TERRA E NEUTRO.</t>
        </r>
      </text>
    </comment>
    <comment ref="W589" authorId="0" shapeId="0" xr:uid="{623200AF-D85E-4C3A-A4BE-E3D0104A3E27}">
      <text>
        <r>
          <rPr>
            <sz val="10"/>
            <color indexed="81"/>
            <rFont val="Lucida Console"/>
            <family val="3"/>
          </rPr>
          <t>_x000D_
DM-Elétrica</t>
        </r>
      </text>
    </comment>
    <comment ref="X589" authorId="0" shapeId="0" xr:uid="{5C7C21B9-A315-4AE4-88BC-572DE2BCEB8F}">
      <text>
        <r>
          <rPr>
            <sz val="10"/>
            <color indexed="81"/>
            <rFont val="Lucida Console"/>
            <family val="3"/>
          </rPr>
          <t>_x000D_
EQUIP. MAT. P/ GERACAO, TRANSM. DISTR. RETIF...</t>
        </r>
      </text>
    </comment>
    <comment ref="Y589" authorId="0" shapeId="0" xr:uid="{A1EE939B-71A3-430E-8D99-CC61DB593E03}">
      <text>
        <r>
          <rPr>
            <sz val="10"/>
            <color indexed="81"/>
            <rFont val="Lucida Console"/>
            <family val="3"/>
          </rPr>
          <t>_x000D_
QUADROS</t>
        </r>
      </text>
    </comment>
    <comment ref="AW589" authorId="0" shapeId="0" xr:uid="{CF3F8920-DB13-4AF1-9C38-0D66F4D8176E}">
      <text>
        <r>
          <rPr>
            <sz val="10"/>
            <color indexed="81"/>
            <rFont val="Lucida Console"/>
            <family val="3"/>
          </rPr>
          <t>Tempo de Estoque (Meses)_x000D_
_x000D_
25,0</t>
        </r>
      </text>
    </comment>
    <comment ref="A590" authorId="0" shapeId="0" xr:uid="{C45CF82C-9229-4DCD-95CF-BF62B083D2E2}">
      <text>
        <r>
          <rPr>
            <sz val="10"/>
            <color indexed="81"/>
            <rFont val="Lucida Console"/>
            <family val="3"/>
          </rPr>
          <t>_x000D_
108440</t>
        </r>
      </text>
    </comment>
    <comment ref="B590" authorId="0" shapeId="0" xr:uid="{F9AD8009-DBB9-4963-8BB1-90D2FBA7B9A0}">
      <text>
        <r>
          <rPr>
            <sz val="10"/>
            <color indexed="81"/>
            <rFont val="Lucida Console"/>
            <family val="3"/>
          </rPr>
          <t>DESCRIÇÃO DETALHADA_x000D_
HOLOFOTE RETANGULAR COM BASE E-40 EM ALUMINIO ESTAMPADO COM ALCA REGULAVEL MEDINDO: 280 x 300 x 160MM 400W PARA USO AO TEMPO COM GRADE PROTETORA.</t>
        </r>
      </text>
    </comment>
    <comment ref="G590" authorId="0" shapeId="0" xr:uid="{14A4E88B-6CD5-406B-9CC4-854A2E291847}">
      <text>
        <r>
          <rPr>
            <sz val="10"/>
            <color indexed="81"/>
            <rFont val="Lucida Console"/>
            <family val="3"/>
          </rPr>
          <t xml:space="preserve">_x000D_
Últ estimativa : 100_x000D_
Enviada em     : 25.09.2019_x000D_
Ata - Venc     : /-2000 - </t>
        </r>
      </text>
    </comment>
    <comment ref="O590" authorId="0" shapeId="0" xr:uid="{A18B40CC-7EBD-43C5-85F8-930C906F13EC}">
      <text>
        <r>
          <rPr>
            <sz val="10"/>
            <color indexed="81"/>
            <rFont val="Lucida Console"/>
            <family val="3"/>
          </rPr>
          <t>_x000D_
Ata anterior não identificada.</t>
        </r>
      </text>
    </comment>
    <comment ref="W590" authorId="0" shapeId="0" xr:uid="{C0400238-B11F-4449-A294-E9A2A04BDCAA}">
      <text>
        <r>
          <rPr>
            <sz val="10"/>
            <color indexed="81"/>
            <rFont val="Lucida Console"/>
            <family val="3"/>
          </rPr>
          <t>_x000D_
DM-Elétrica</t>
        </r>
      </text>
    </comment>
    <comment ref="X590" authorId="0" shapeId="0" xr:uid="{988633BD-E5D2-4151-AE02-4A8C5AFEAAC8}">
      <text>
        <r>
          <rPr>
            <sz val="10"/>
            <color indexed="81"/>
            <rFont val="Lucida Console"/>
            <family val="3"/>
          </rPr>
          <t>_x000D_
EQUIP. MAT. P/ GERACAO, TRANSM. DISTR. RETIF...</t>
        </r>
      </text>
    </comment>
    <comment ref="Y590" authorId="0" shapeId="0" xr:uid="{1F225552-9A15-41A5-8B5A-2A359BEE1C5B}">
      <text>
        <r>
          <rPr>
            <sz val="10"/>
            <color indexed="81"/>
            <rFont val="Lucida Console"/>
            <family val="3"/>
          </rPr>
          <t>_x000D_
LUMINARIAS E PROJETORES COM EQUIPAMENTO</t>
        </r>
      </text>
    </comment>
    <comment ref="AW590" authorId="0" shapeId="0" xr:uid="{6C2607C5-5236-4C00-BA39-904DC1AD560D}">
      <text>
        <r>
          <rPr>
            <sz val="10"/>
            <color indexed="81"/>
            <rFont val="Lucida Console"/>
            <family val="3"/>
          </rPr>
          <t>Tempo de Estoque (Meses)_x000D_
_x000D_
6,0</t>
        </r>
      </text>
    </comment>
    <comment ref="A591" authorId="0" shapeId="0" xr:uid="{E34DE066-F8B7-45EA-B29E-404E01A5128F}">
      <text>
        <r>
          <rPr>
            <sz val="10"/>
            <color indexed="81"/>
            <rFont val="Lucida Console"/>
            <family val="3"/>
          </rPr>
          <t>_x000D_
108697</t>
        </r>
      </text>
    </comment>
    <comment ref="B591" authorId="0" shapeId="0" xr:uid="{AB671AAC-1FEF-4DE9-BD4C-18E6C5BC7BCD}">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591" authorId="0" shapeId="0" xr:uid="{F63E7A21-7E5D-4017-9EB2-C52DBD4F6C23}">
      <text>
        <r>
          <rPr>
            <sz val="10"/>
            <color indexed="81"/>
            <rFont val="Lucida Console"/>
            <family val="3"/>
          </rPr>
          <t>_x000D_
DM-Elétrica</t>
        </r>
      </text>
    </comment>
    <comment ref="X591" authorId="0" shapeId="0" xr:uid="{B028484B-C1A3-4245-A5BC-A6C0E1F6C913}">
      <text>
        <r>
          <rPr>
            <sz val="10"/>
            <color indexed="81"/>
            <rFont val="Lucida Console"/>
            <family val="3"/>
          </rPr>
          <t>_x000D_
EQUIP. MAT. P/ GERACAO, TRANSM. DISTR. RETIF...</t>
        </r>
      </text>
    </comment>
    <comment ref="Y591" authorId="0" shapeId="0" xr:uid="{E9505489-6200-48FE-8BF6-6A618C2B3C23}">
      <text>
        <r>
          <rPr>
            <sz val="10"/>
            <color indexed="81"/>
            <rFont val="Lucida Console"/>
            <family val="3"/>
          </rPr>
          <t>_x000D_
MATERIAIS ORNAMENTAIS</t>
        </r>
      </text>
    </comment>
    <comment ref="AW591" authorId="0" shapeId="0" xr:uid="{2150B28C-D857-4776-823F-5877CF64458D}">
      <text>
        <r>
          <rPr>
            <sz val="10"/>
            <color indexed="81"/>
            <rFont val="Lucida Console"/>
            <family val="3"/>
          </rPr>
          <t>Tempo de Estoque (Meses)_x000D_
_x000D_
37,0</t>
        </r>
      </text>
    </comment>
    <comment ref="A592" authorId="0" shapeId="0" xr:uid="{921743B9-A2D5-4333-9044-09AB6E580A56}">
      <text>
        <r>
          <rPr>
            <sz val="10"/>
            <color indexed="81"/>
            <rFont val="Lucida Console"/>
            <family val="3"/>
          </rPr>
          <t>_x000D_
108711</t>
        </r>
      </text>
    </comment>
    <comment ref="B592" authorId="0" shapeId="0" xr:uid="{AC1E3B9D-7308-4483-9C2B-090B4B3E2602}">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92" authorId="0" shapeId="0" xr:uid="{1776BFDE-1329-40AE-A230-69E1C8B96D86}">
      <text>
        <r>
          <rPr>
            <sz val="10"/>
            <color indexed="81"/>
            <rFont val="Lucida Console"/>
            <family val="3"/>
          </rPr>
          <t>_x000D_
Últ estimativa : 0_x000D_
Enviada em     : 24.11.2020_x000D_
Ata - Venc     : 87/20 - 31.03.2021</t>
        </r>
      </text>
    </comment>
    <comment ref="O592" authorId="0" shapeId="0" xr:uid="{58C9A2BE-C0DC-4CF8-B3E7-5AF6EDA5DDCE}">
      <text>
        <r>
          <rPr>
            <sz val="10"/>
            <color indexed="81"/>
            <rFont val="Lucida Console"/>
            <family val="3"/>
          </rPr>
          <t>_x000D_
Pertencia a ATA nº 87/20_x000D_
Estimativa de Renovação enviada em 24.11.2020 - Qtd _x000D_
PE  10/20 lote 60 (Impróspero)_x000D_
30.04.20 = Processo conferido, finalizado.</t>
        </r>
      </text>
    </comment>
    <comment ref="W592" authorId="0" shapeId="0" xr:uid="{2D5FEB63-5F5B-4588-84F3-B133B290B2CC}">
      <text>
        <r>
          <rPr>
            <sz val="10"/>
            <color indexed="81"/>
            <rFont val="Lucida Console"/>
            <family val="3"/>
          </rPr>
          <t>_x000D_
DM-Hidráulica</t>
        </r>
      </text>
    </comment>
    <comment ref="X592" authorId="0" shapeId="0" xr:uid="{196EE7DE-41D2-4477-8AF4-75DE1DC21571}">
      <text>
        <r>
          <rPr>
            <sz val="10"/>
            <color indexed="81"/>
            <rFont val="Lucida Console"/>
            <family val="3"/>
          </rPr>
          <t>_x000D_
MATERIAL HIDRAULICO, CANOS, TUBOS, MANGUEIRAS, CONEXOES E ACESS.</t>
        </r>
      </text>
    </comment>
    <comment ref="Y592" authorId="0" shapeId="0" xr:uid="{23496824-5E92-4E20-A74F-B9EC72BB9604}">
      <text>
        <r>
          <rPr>
            <sz val="10"/>
            <color indexed="81"/>
            <rFont val="Lucida Console"/>
            <family val="3"/>
          </rPr>
          <t>_x000D_
ARTEF. COMPLEM. P/ PIAS, BIDES, MICTORIOS, BOXES, BEBED.</t>
        </r>
      </text>
    </comment>
    <comment ref="AW592" authorId="0" shapeId="0" xr:uid="{DA3EC525-4940-4E73-82D4-E559D48D04CF}">
      <text>
        <r>
          <rPr>
            <sz val="10"/>
            <color indexed="81"/>
            <rFont val="Lucida Console"/>
            <family val="3"/>
          </rPr>
          <t>Tempo de Estoque (Meses)_x000D_
_x000D_
108,0</t>
        </r>
      </text>
    </comment>
    <comment ref="A593" authorId="0" shapeId="0" xr:uid="{9ECCD76A-E193-4CD3-A29B-C7EC18001364}">
      <text>
        <r>
          <rPr>
            <sz val="10"/>
            <color indexed="81"/>
            <rFont val="Lucida Console"/>
            <family val="3"/>
          </rPr>
          <t>_x000D_
109251</t>
        </r>
      </text>
    </comment>
    <comment ref="B593" authorId="0" shapeId="0" xr:uid="{62EDCE54-33F4-474B-9E48-5CE0FA6AA848}">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593" authorId="0" shapeId="0" xr:uid="{EB990FF6-1E9D-429E-88C2-07FBB8B230F6}">
      <text>
        <r>
          <rPr>
            <sz val="10"/>
            <color indexed="81"/>
            <rFont val="Lucida Console"/>
            <family val="3"/>
          </rPr>
          <t>_x000D_
Últ estimativa : 0_x000D_
Enviada em     : 19.10.2018_x000D_
Ata - Venc     : 93/21 - 29.03.2022</t>
        </r>
      </text>
    </comment>
    <comment ref="W593" authorId="0" shapeId="0" xr:uid="{31C7A06B-202D-4F67-8CF3-29AAC073CB72}">
      <text>
        <r>
          <rPr>
            <sz val="10"/>
            <color indexed="81"/>
            <rFont val="Lucida Console"/>
            <family val="3"/>
          </rPr>
          <t>_x000D_
Administrativo</t>
        </r>
      </text>
    </comment>
    <comment ref="X593" authorId="0" shapeId="0" xr:uid="{3826A409-86BF-4BB7-BEB9-24DDB8077DBF}">
      <text>
        <r>
          <rPr>
            <sz val="10"/>
            <color indexed="81"/>
            <rFont val="Lucida Console"/>
            <family val="3"/>
          </rPr>
          <t>_x000D_
MAQ.EQUIP.E MATERIAIS P/ HIGIEN.LIMP.POLIM.E LUBR.</t>
        </r>
      </text>
    </comment>
    <comment ref="Y593" authorId="0" shapeId="0" xr:uid="{AC34709B-9EA8-4BF3-8BAC-B4AD35059717}">
      <text>
        <r>
          <rPr>
            <sz val="10"/>
            <color indexed="81"/>
            <rFont val="Lucida Console"/>
            <family val="3"/>
          </rPr>
          <t>_x000D_
ESPONJAS,BALDES,SACOS E CESTOS DE LIXO, ETC</t>
        </r>
      </text>
    </comment>
    <comment ref="AW593" authorId="0" shapeId="0" xr:uid="{7CF01FF0-482A-4055-A72B-1784099D26D4}">
      <text>
        <r>
          <rPr>
            <sz val="10"/>
            <color indexed="81"/>
            <rFont val="Lucida Console"/>
            <family val="3"/>
          </rPr>
          <t>Tempo de Estoque (Meses)_x000D_
_x000D_
259,0</t>
        </r>
      </text>
    </comment>
    <comment ref="A594" authorId="0" shapeId="0" xr:uid="{04D1612C-D7FF-485D-84A6-F521A238037B}">
      <text>
        <r>
          <rPr>
            <sz val="10"/>
            <color indexed="81"/>
            <rFont val="Lucida Console"/>
            <family val="3"/>
          </rPr>
          <t>_x000D_
109848</t>
        </r>
      </text>
    </comment>
    <comment ref="B594" authorId="0" shapeId="0" xr:uid="{CD909B6D-83FD-410B-BEE6-11A20776E262}">
      <text>
        <r>
          <rPr>
            <sz val="10"/>
            <color indexed="81"/>
            <rFont val="Lucida Console"/>
            <family val="3"/>
          </rPr>
          <t>DESCRIÇÃO DETALHADA_x000D_
TEXTURA ACRILICA GRAFIATO HIDROREPELENTE NA COR BRANCA - BARRICA COM 25 KG.</t>
        </r>
      </text>
    </comment>
    <comment ref="G594" authorId="0" shapeId="0" xr:uid="{417449BD-A440-4D8C-B766-D939CAFC1786}">
      <text>
        <r>
          <rPr>
            <sz val="10"/>
            <color indexed="81"/>
            <rFont val="Lucida Console"/>
            <family val="3"/>
          </rPr>
          <t>_x000D_
Últ estimativa : 120_x000D_
Enviada em     : 20.01.2020_x000D_
Ata - Venc     : 31/21 - 03.02.2022</t>
        </r>
      </text>
    </comment>
    <comment ref="O594" authorId="0" shapeId="0" xr:uid="{05EFB458-A8FA-4D00-BF49-FA75C19E6876}">
      <text>
        <r>
          <rPr>
            <sz val="10"/>
            <color indexed="81"/>
            <rFont val="Lucida Console"/>
            <family val="3"/>
          </rPr>
          <t>_x000D_
Pertencia a ATA nº 31/21_x000D_
Estimativa de Renovação enviada em 20.01.2020 - Qtd 120_x000D_
PE 222/20 lote _x000D_
15.12.20 = Finalizado</t>
        </r>
      </text>
    </comment>
    <comment ref="W594" authorId="0" shapeId="0" xr:uid="{CC214CD2-3134-4C35-9EAF-A1EE870DBE92}">
      <text>
        <r>
          <rPr>
            <sz val="10"/>
            <color indexed="81"/>
            <rFont val="Lucida Console"/>
            <family val="3"/>
          </rPr>
          <t>_x000D_
DM-Pintura</t>
        </r>
      </text>
    </comment>
    <comment ref="X594" authorId="0" shapeId="0" xr:uid="{30CDF110-33B5-48C3-86A7-B6DC28E890D0}">
      <text>
        <r>
          <rPr>
            <sz val="10"/>
            <color indexed="81"/>
            <rFont val="Lucida Console"/>
            <family val="3"/>
          </rPr>
          <t>_x000D_
EQUIP. E MATERIAIS P/PINTURAS E IMPERMEABILIZACAO</t>
        </r>
      </text>
    </comment>
    <comment ref="Y594" authorId="0" shapeId="0" xr:uid="{F0CEBC7F-4C9C-4877-AA0C-A064F28BDE82}">
      <text>
        <r>
          <rPr>
            <sz val="10"/>
            <color indexed="81"/>
            <rFont val="Lucida Console"/>
            <family val="3"/>
          </rPr>
          <t>_x000D_
TINTAS DIVERSAS</t>
        </r>
      </text>
    </comment>
    <comment ref="AC594" authorId="0" shapeId="0" xr:uid="{69E6C12A-A72F-4229-B9C6-530A0D1FB2A2}">
      <text>
        <r>
          <rPr>
            <sz val="10"/>
            <color indexed="81"/>
            <rFont val="Lucida Console"/>
            <family val="3"/>
          </rPr>
          <t>_x000D_
AF 11.598/23 | Vc 18.10.2023 | Saldo    200 | DURA TINTAS E REVESTIMENTOS LTDA ( 22353 )</t>
        </r>
      </text>
    </comment>
    <comment ref="AG594" authorId="0" shapeId="0" xr:uid="{6B951B2F-E6B5-4E7A-A487-B6CB7B7D10DE}">
      <text>
        <r>
          <rPr>
            <sz val="10"/>
            <color indexed="81"/>
            <rFont val="Lucida Console"/>
            <family val="3"/>
          </rPr>
          <t>_x000D_
AF 11.598/23 | Vc 18.10.2023 | Saldo    200 | DURA TINTAS E REVESTIMENTOS LTDA ( 22353 )</t>
        </r>
      </text>
    </comment>
    <comment ref="AW594" authorId="0" shapeId="0" xr:uid="{CAF7449A-9ADC-48FA-85F9-98DD5BEF917E}">
      <text>
        <r>
          <rPr>
            <sz val="10"/>
            <color indexed="81"/>
            <rFont val="Lucida Console"/>
            <family val="3"/>
          </rPr>
          <t>Tempo de Estoque (Meses)_x000D_
_x000D_
207,0</t>
        </r>
      </text>
    </comment>
    <comment ref="A595" authorId="0" shapeId="0" xr:uid="{8D11E5A0-19E8-4D9F-9F74-A62DA87A28BB}">
      <text>
        <r>
          <rPr>
            <sz val="10"/>
            <color indexed="81"/>
            <rFont val="Lucida Console"/>
            <family val="3"/>
          </rPr>
          <t>_x000D_
109944</t>
        </r>
      </text>
    </comment>
    <comment ref="B595" authorId="0" shapeId="0" xr:uid="{247C032D-F8D7-48F9-986D-2A2192DE40BA}">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595" authorId="0" shapeId="0" xr:uid="{042169B9-8D76-4B50-AF32-4BE8FEF21822}">
      <text>
        <r>
          <rPr>
            <sz val="10"/>
            <color indexed="81"/>
            <rFont val="Lucida Console"/>
            <family val="3"/>
          </rPr>
          <t>_x000D_
Últ estimativa : 500_x000D_
Enviada em     : 24.11.2020_x000D_
Ata - Venc     : 90/21 - 28.03.2022</t>
        </r>
      </text>
    </comment>
    <comment ref="O595" authorId="0" shapeId="0" xr:uid="{DAF80E4B-5115-4897-8DFA-354A3D5BF6A4}">
      <text>
        <r>
          <rPr>
            <sz val="10"/>
            <color indexed="81"/>
            <rFont val="Lucida Console"/>
            <family val="3"/>
          </rPr>
          <t>_x000D_
Pertencia a ATA nº 90/21_x000D_
Estimativa de Renovação enviada em 24.11.2020 - Qtd 500_x000D_
PE  23/21 lote _x000D_
08.03.21 = Processo finalizado. Ata 90/21.</t>
        </r>
      </text>
    </comment>
    <comment ref="W595" authorId="0" shapeId="0" xr:uid="{3C712D56-4D02-43AD-A6B0-0D4D191EAD92}">
      <text>
        <r>
          <rPr>
            <sz val="10"/>
            <color indexed="81"/>
            <rFont val="Lucida Console"/>
            <family val="3"/>
          </rPr>
          <t>_x000D_
DM-Marcenaria</t>
        </r>
      </text>
    </comment>
    <comment ref="X595" authorId="0" shapeId="0" xr:uid="{310889C7-BDD8-497D-8B42-9E8002F2A850}">
      <text>
        <r>
          <rPr>
            <sz val="10"/>
            <color indexed="81"/>
            <rFont val="Lucida Console"/>
            <family val="3"/>
          </rPr>
          <t>_x000D_
MADEIRAS,LAMINADOS,COMPENSADOS E AGLOMERADOS</t>
        </r>
      </text>
    </comment>
    <comment ref="Y595" authorId="0" shapeId="0" xr:uid="{D674305C-6A61-4E74-A161-151FCBC6815F}">
      <text>
        <r>
          <rPr>
            <sz val="10"/>
            <color indexed="81"/>
            <rFont val="Lucida Console"/>
            <family val="3"/>
          </rPr>
          <t>_x000D_
CHAPAS COMPENSADAS RESINADAS/PLASTIFICADAS</t>
        </r>
      </text>
    </comment>
    <comment ref="AW595" authorId="0" shapeId="0" xr:uid="{0774CE42-CB1A-4AC9-9983-6D5C3E1FCC74}">
      <text>
        <r>
          <rPr>
            <sz val="10"/>
            <color indexed="81"/>
            <rFont val="Lucida Console"/>
            <family val="3"/>
          </rPr>
          <t>Tempo de Estoque (Meses)_x000D_
_x000D_
110,0</t>
        </r>
      </text>
    </comment>
    <comment ref="A596" authorId="0" shapeId="0" xr:uid="{38DB8ABD-C322-425C-A21F-87409A58E7D6}">
      <text>
        <r>
          <rPr>
            <sz val="10"/>
            <color indexed="81"/>
            <rFont val="Lucida Console"/>
            <family val="3"/>
          </rPr>
          <t>_x000D_
109986</t>
        </r>
      </text>
    </comment>
    <comment ref="B596" authorId="0" shapeId="0" xr:uid="{221EDA19-FC66-4828-BD55-B4B126884354}">
      <text>
        <r>
          <rPr>
            <sz val="10"/>
            <color indexed="81"/>
            <rFont val="Lucida Console"/>
            <family val="3"/>
          </rPr>
          <t>DESCRIÇÃO DETALHADA_x000D_
DISCO DE CORTE 14" X 3/16" X 1" DE ACORDO COM AS NORMAS DA ABNT</t>
        </r>
      </text>
    </comment>
    <comment ref="G596" authorId="0" shapeId="0" xr:uid="{2DB2FC65-96CD-4CC2-A8C3-83E34A15A78E}">
      <text>
        <r>
          <rPr>
            <sz val="10"/>
            <color indexed="81"/>
            <rFont val="Lucida Console"/>
            <family val="3"/>
          </rPr>
          <t xml:space="preserve">_x000D_
Últ estimativa : 0_x000D_
Enviada em     : 25.09.2019_x000D_
Ata - Venc     : /-2000 - </t>
        </r>
      </text>
    </comment>
    <comment ref="O596" authorId="0" shapeId="0" xr:uid="{5B7CEFD8-15EE-4D8F-9F7E-60E566B2CF02}">
      <text>
        <r>
          <rPr>
            <sz val="10"/>
            <color indexed="81"/>
            <rFont val="Lucida Console"/>
            <family val="3"/>
          </rPr>
          <t>_x000D_
Ata anterior não identificada.</t>
        </r>
      </text>
    </comment>
    <comment ref="W596" authorId="0" shapeId="0" xr:uid="{771EC3EC-23BE-4543-8419-56FB5AC9271D}">
      <text>
        <r>
          <rPr>
            <sz val="10"/>
            <color indexed="81"/>
            <rFont val="Lucida Console"/>
            <family val="3"/>
          </rPr>
          <t>_x000D_
DM-Serralheria</t>
        </r>
      </text>
    </comment>
    <comment ref="X596" authorId="0" shapeId="0" xr:uid="{287B7CB1-3BDE-4566-BAF2-A4A38D455636}">
      <text>
        <r>
          <rPr>
            <sz val="10"/>
            <color indexed="81"/>
            <rFont val="Lucida Console"/>
            <family val="3"/>
          </rPr>
          <t>_x000D_
ABRASIVOS</t>
        </r>
      </text>
    </comment>
    <comment ref="Y596" authorId="0" shapeId="0" xr:uid="{D89C4E7A-B675-48DA-BFE7-3EF3927EF3ED}">
      <text>
        <r>
          <rPr>
            <sz val="10"/>
            <color indexed="81"/>
            <rFont val="Lucida Console"/>
            <family val="3"/>
          </rPr>
          <t>_x000D_
DISCO DE FIBRA</t>
        </r>
      </text>
    </comment>
    <comment ref="AW596" authorId="0" shapeId="0" xr:uid="{7B132B5A-0467-43DC-8DF7-19E424772635}">
      <text>
        <r>
          <rPr>
            <sz val="10"/>
            <color indexed="81"/>
            <rFont val="Lucida Console"/>
            <family val="3"/>
          </rPr>
          <t>Tempo de Estoque (Meses)_x000D_
_x000D_
98,0</t>
        </r>
      </text>
    </comment>
    <comment ref="A597" authorId="0" shapeId="0" xr:uid="{999050A3-91C3-482D-A514-3D29510DE051}">
      <text>
        <r>
          <rPr>
            <sz val="10"/>
            <color indexed="81"/>
            <rFont val="Lucida Console"/>
            <family val="3"/>
          </rPr>
          <t>_x000D_
110578</t>
        </r>
      </text>
    </comment>
    <comment ref="B597" authorId="0" shapeId="0" xr:uid="{EB36A834-535F-4EDC-8EC9-18A8EB2F819E}">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597" authorId="0" shapeId="0" xr:uid="{A1D87126-9FAB-4476-98BF-0A6B09829F0E}">
      <text>
        <r>
          <rPr>
            <sz val="10"/>
            <color indexed="81"/>
            <rFont val="Lucida Console"/>
            <family val="3"/>
          </rPr>
          <t>_x000D_
Últ estimativa : 1.000_x000D_
Enviada em     : 14.05.2021_x000D_
Ata - Venc     : 105/20 - 04.05.2021</t>
        </r>
      </text>
    </comment>
    <comment ref="O597" authorId="0" shapeId="0" xr:uid="{C6E2D648-1E25-463B-8EC9-B2708FE4A402}">
      <text>
        <r>
          <rPr>
            <sz val="10"/>
            <color indexed="81"/>
            <rFont val="Lucida Console"/>
            <family val="3"/>
          </rPr>
          <t xml:space="preserve">_x000D_
Pertencia a ATA nº 105/20_x000D_
Estimativa de Renovação enviada em 14.05.2021 - Qtd 1.000_x000D_
PE 122/21 lote _x000D_
 = </t>
        </r>
      </text>
    </comment>
    <comment ref="W597" authorId="0" shapeId="0" xr:uid="{058F449E-5038-4418-8DE9-57301EC0906A}">
      <text>
        <r>
          <rPr>
            <sz val="10"/>
            <color indexed="81"/>
            <rFont val="Lucida Console"/>
            <family val="3"/>
          </rPr>
          <t>_x000D_
Administrativo</t>
        </r>
      </text>
    </comment>
    <comment ref="X597" authorId="0" shapeId="0" xr:uid="{FF8E7751-2847-4765-ACB7-E84E556F59D2}">
      <text>
        <r>
          <rPr>
            <sz val="10"/>
            <color indexed="81"/>
            <rFont val="Lucida Console"/>
            <family val="3"/>
          </rPr>
          <t>_x000D_
MAQ.EQUIP.E MATERIAIS P/ HIGIEN.LIMP.POLIM.E LUBR.</t>
        </r>
      </text>
    </comment>
    <comment ref="Y597" authorId="0" shapeId="0" xr:uid="{098FF358-1AA0-4A9C-87DE-864A6CF0B6F6}">
      <text>
        <r>
          <rPr>
            <sz val="10"/>
            <color indexed="81"/>
            <rFont val="Lucida Console"/>
            <family val="3"/>
          </rPr>
          <t>_x000D_
SABOES E SAPONACEOS</t>
        </r>
      </text>
    </comment>
    <comment ref="AW597" authorId="0" shapeId="0" xr:uid="{A8274E23-6959-4072-8348-34C06A9F2036}">
      <text>
        <r>
          <rPr>
            <sz val="10"/>
            <color indexed="81"/>
            <rFont val="Lucida Console"/>
            <family val="3"/>
          </rPr>
          <t>Tempo de Estoque (Meses)_x000D_
_x000D_
140,0</t>
        </r>
      </text>
    </comment>
    <comment ref="A598" authorId="0" shapeId="0" xr:uid="{D528BC12-BDA9-4DFF-8B9B-59FAC4448125}">
      <text>
        <r>
          <rPr>
            <sz val="10"/>
            <color indexed="81"/>
            <rFont val="Lucida Console"/>
            <family val="3"/>
          </rPr>
          <t>_x000D_
110702</t>
        </r>
      </text>
    </comment>
    <comment ref="B598" authorId="0" shapeId="0" xr:uid="{FEB08689-6090-4D6A-A60F-6F90CCD7DF04}">
      <text>
        <r>
          <rPr>
            <sz val="10"/>
            <color indexed="81"/>
            <rFont val="Lucida Console"/>
            <family val="3"/>
          </rPr>
          <t>DESCRIÇÃO DETALHADA_x000D_
ELETRODUTO GALVANIZADO A FOGO - LEVE  1"  -  ESPESSURA PAREDE:0,70 MM. DIAMETRO EXTERNO: 31,75 MM.</t>
        </r>
      </text>
    </comment>
    <comment ref="W598" authorId="0" shapeId="0" xr:uid="{F264BC8C-CB35-4C3E-B3D8-9ABA47C4D82A}">
      <text>
        <r>
          <rPr>
            <sz val="10"/>
            <color indexed="81"/>
            <rFont val="Lucida Console"/>
            <family val="3"/>
          </rPr>
          <t>_x000D_
DM-Elétrica</t>
        </r>
      </text>
    </comment>
    <comment ref="X598" authorId="0" shapeId="0" xr:uid="{17F487BF-16A4-4C96-8CCE-C2B965B0F7AD}">
      <text>
        <r>
          <rPr>
            <sz val="10"/>
            <color indexed="81"/>
            <rFont val="Lucida Console"/>
            <family val="3"/>
          </rPr>
          <t>_x000D_
EQUIP. MAT. P/ GERACAO, TRANSM. DISTR. RETIF...</t>
        </r>
      </text>
    </comment>
    <comment ref="Y598" authorId="0" shapeId="0" xr:uid="{A4577B3E-BA19-477A-AAA5-025688A7AC09}">
      <text>
        <r>
          <rPr>
            <sz val="10"/>
            <color indexed="81"/>
            <rFont val="Lucida Console"/>
            <family val="3"/>
          </rPr>
          <t>_x000D_
ELETRODUTOS E ACESSORIOS</t>
        </r>
      </text>
    </comment>
    <comment ref="AW598" authorId="0" shapeId="0" xr:uid="{F54D157D-C18D-4ECF-86A0-0507275346E6}">
      <text>
        <r>
          <rPr>
            <sz val="10"/>
            <color indexed="81"/>
            <rFont val="Lucida Console"/>
            <family val="3"/>
          </rPr>
          <t>Tempo de Estoque (Meses)_x000D_
_x000D_
186,0</t>
        </r>
      </text>
    </comment>
    <comment ref="A599" authorId="0" shapeId="0" xr:uid="{D420708D-4602-4200-8113-B2C0AE41122B}">
      <text>
        <r>
          <rPr>
            <sz val="10"/>
            <color indexed="81"/>
            <rFont val="Lucida Console"/>
            <family val="3"/>
          </rPr>
          <t>_x000D_
110771</t>
        </r>
      </text>
    </comment>
    <comment ref="B599" authorId="0" shapeId="0" xr:uid="{A1A007AE-2C8B-42FA-B82E-5198BC1EEBAB}">
      <text>
        <r>
          <rPr>
            <sz val="10"/>
            <color indexed="81"/>
            <rFont val="Lucida Console"/>
            <family val="3"/>
          </rPr>
          <t>DESCRIÇÃO DETALHADA_x000D_
DISJUNTOR NORMA DIN, CURVA C PADRAO, BIPOLAR - 25 AMPERES</t>
        </r>
      </text>
    </comment>
    <comment ref="G599" authorId="0" shapeId="0" xr:uid="{47E37325-89D1-4AC3-BB06-18F61653765E}">
      <text>
        <r>
          <rPr>
            <sz val="10"/>
            <color indexed="81"/>
            <rFont val="Lucida Console"/>
            <family val="3"/>
          </rPr>
          <t>_x000D_
Últ estimativa : 150_x000D_
Enviada em     : 23.09.2020_x000D_
Ata - Venc     : 17/20 - 29.01.2021</t>
        </r>
      </text>
    </comment>
    <comment ref="O599" authorId="0" shapeId="0" xr:uid="{0E0E7F19-8384-4CD3-AEA0-B95F8A67BAC7}">
      <text>
        <r>
          <rPr>
            <sz val="10"/>
            <color indexed="81"/>
            <rFont val="Lucida Console"/>
            <family val="3"/>
          </rPr>
          <t>_x000D_
Pertencia a ATA nº 17/20_x000D_
Estimativa de Renovação enviada em 23.09.2020 - Qtd 150_x000D_
PP 241/19 lote _x000D_
21.02.20 = Processo conferido, finalizado.</t>
        </r>
      </text>
    </comment>
    <comment ref="W599" authorId="0" shapeId="0" xr:uid="{49A981C7-94EA-495F-A1F7-D94EB8A3118F}">
      <text>
        <r>
          <rPr>
            <sz val="10"/>
            <color indexed="81"/>
            <rFont val="Lucida Console"/>
            <family val="3"/>
          </rPr>
          <t>_x000D_
DM-Elétrica</t>
        </r>
      </text>
    </comment>
    <comment ref="X599" authorId="0" shapeId="0" xr:uid="{78EF4C7E-6CF4-42D5-941E-0796A55E5382}">
      <text>
        <r>
          <rPr>
            <sz val="10"/>
            <color indexed="81"/>
            <rFont val="Lucida Console"/>
            <family val="3"/>
          </rPr>
          <t>_x000D_
EQUIP. MAT. P/ GERACAO, TRANSM. DISTR. RETIF...</t>
        </r>
      </text>
    </comment>
    <comment ref="Y599" authorId="0" shapeId="0" xr:uid="{2E2C960C-B553-4871-BE55-A71CD0862523}">
      <text>
        <r>
          <rPr>
            <sz val="10"/>
            <color indexed="81"/>
            <rFont val="Lucida Console"/>
            <family val="3"/>
          </rPr>
          <t>_x000D_
DISJUNTORES</t>
        </r>
      </text>
    </comment>
    <comment ref="AW599" authorId="0" shapeId="0" xr:uid="{3F252B8D-665B-4525-934F-804327455112}">
      <text>
        <r>
          <rPr>
            <sz val="10"/>
            <color indexed="81"/>
            <rFont val="Lucida Console"/>
            <family val="3"/>
          </rPr>
          <t>Tempo de Estoque (Meses)_x000D_
_x000D_
60,0</t>
        </r>
      </text>
    </comment>
    <comment ref="A600" authorId="0" shapeId="0" xr:uid="{39F09D9C-EA26-4C0E-B1BD-E07D5392CCCF}">
      <text>
        <r>
          <rPr>
            <sz val="10"/>
            <color indexed="81"/>
            <rFont val="Lucida Console"/>
            <family val="3"/>
          </rPr>
          <t>_x000D_
110888</t>
        </r>
      </text>
    </comment>
    <comment ref="B600" authorId="0" shapeId="0" xr:uid="{3FE9067B-F90A-4F27-9320-F222C07774E7}">
      <text>
        <r>
          <rPr>
            <sz val="10"/>
            <color indexed="81"/>
            <rFont val="Lucida Console"/>
            <family val="3"/>
          </rPr>
          <t>DESCRIÇÃO DETALHADA_x000D_
DISJUNTOR TRIPOLAR IN = 225 A, TENSAO MINIMA DE OPERACAO 240V, CURVA C, NBR 60947-2 - CATEGORIA "A"</t>
        </r>
      </text>
    </comment>
    <comment ref="G600" authorId="0" shapeId="0" xr:uid="{D016EE31-8E27-43D5-B5FD-E0284528B15B}">
      <text>
        <r>
          <rPr>
            <sz val="10"/>
            <color indexed="81"/>
            <rFont val="Lucida Console"/>
            <family val="3"/>
          </rPr>
          <t>_x000D_
Últ estimativa : 0_x000D_
Enviada em     : 23.09.2020_x000D_
Ata - Venc     : 17/20 - 29.01.2021</t>
        </r>
      </text>
    </comment>
    <comment ref="O600" authorId="0" shapeId="0" xr:uid="{75BC822A-0C49-46C0-955A-2B25A6CD9643}">
      <text>
        <r>
          <rPr>
            <sz val="10"/>
            <color indexed="81"/>
            <rFont val="Lucida Console"/>
            <family val="3"/>
          </rPr>
          <t>_x000D_
Pertencia a ATA nº 17/20_x000D_
Estimativa de Renovação enviada em 23.09.2020 - Qtd _x000D_
PP 241/19 lote _x000D_
21.02.20 = Processo conferido, finalizado.</t>
        </r>
      </text>
    </comment>
    <comment ref="W600" authorId="0" shapeId="0" xr:uid="{A06EDE80-5773-4D83-AD93-6FC09DDD6F47}">
      <text>
        <r>
          <rPr>
            <sz val="10"/>
            <color indexed="81"/>
            <rFont val="Lucida Console"/>
            <family val="3"/>
          </rPr>
          <t>_x000D_
DM-Elétrica</t>
        </r>
      </text>
    </comment>
    <comment ref="X600" authorId="0" shapeId="0" xr:uid="{5307B48C-2ADD-472A-9254-E3D37B1E5CE7}">
      <text>
        <r>
          <rPr>
            <sz val="10"/>
            <color indexed="81"/>
            <rFont val="Lucida Console"/>
            <family val="3"/>
          </rPr>
          <t>_x000D_
EQUIP. MAT. P/ GERACAO, TRANSM. DISTR. RETIF...</t>
        </r>
      </text>
    </comment>
    <comment ref="Y600" authorId="0" shapeId="0" xr:uid="{F7668786-D09C-4C3D-B791-A89B5A8B6CF7}">
      <text>
        <r>
          <rPr>
            <sz val="10"/>
            <color indexed="81"/>
            <rFont val="Lucida Console"/>
            <family val="3"/>
          </rPr>
          <t>_x000D_
DISJUNTORES</t>
        </r>
      </text>
    </comment>
    <comment ref="AW600" authorId="0" shapeId="0" xr:uid="{6D9A83C9-80EB-4E38-8F3F-4EDA819D7DAF}">
      <text>
        <r>
          <rPr>
            <sz val="10"/>
            <color indexed="81"/>
            <rFont val="Lucida Console"/>
            <family val="3"/>
          </rPr>
          <t>Tempo de Estoque (Meses)_x000D_
_x000D_
2,0</t>
        </r>
      </text>
    </comment>
    <comment ref="A601" authorId="0" shapeId="0" xr:uid="{C1EB87FA-A36F-475C-A104-2F74ACF6DA2B}">
      <text>
        <r>
          <rPr>
            <sz val="10"/>
            <color indexed="81"/>
            <rFont val="Lucida Console"/>
            <family val="3"/>
          </rPr>
          <t>_x000D_
110889</t>
        </r>
      </text>
    </comment>
    <comment ref="B601" authorId="0" shapeId="0" xr:uid="{309F3043-B8EA-4A20-9297-CD64CF32D7EA}">
      <text>
        <r>
          <rPr>
            <sz val="10"/>
            <color indexed="81"/>
            <rFont val="Lucida Console"/>
            <family val="3"/>
          </rPr>
          <t>DESCRIÇÃO DETALHADA_x000D_
CABO DE COBRE FLEXIVEL BITOLA 150 MM²,  0,6/1 KV ISOLACAO DE PVC 70° C, COR PRETA - ANTI-CHAMA</t>
        </r>
      </text>
    </comment>
    <comment ref="W601" authorId="0" shapeId="0" xr:uid="{A027B7C0-F5C5-45F5-A2B0-B9830D4A0B6F}">
      <text>
        <r>
          <rPr>
            <sz val="10"/>
            <color indexed="81"/>
            <rFont val="Lucida Console"/>
            <family val="3"/>
          </rPr>
          <t>_x000D_
DM-Elétrica</t>
        </r>
      </text>
    </comment>
    <comment ref="X601" authorId="0" shapeId="0" xr:uid="{A83F0190-6F52-49B7-BCFA-2D4FBA996494}">
      <text>
        <r>
          <rPr>
            <sz val="10"/>
            <color indexed="81"/>
            <rFont val="Lucida Console"/>
            <family val="3"/>
          </rPr>
          <t>_x000D_
EQUIP. MAT. P/ GERACAO, TRANSM. DISTR. RETIF...</t>
        </r>
      </text>
    </comment>
    <comment ref="Y601" authorId="0" shapeId="0" xr:uid="{D22B2E95-135E-48CE-92B6-39DAA32DA597}">
      <text>
        <r>
          <rPr>
            <sz val="10"/>
            <color indexed="81"/>
            <rFont val="Lucida Console"/>
            <family val="3"/>
          </rPr>
          <t>_x000D_
FIOS E CABOS ELETRICOS</t>
        </r>
      </text>
    </comment>
    <comment ref="Z601" authorId="0" shapeId="0" xr:uid="{7BF5214D-1F22-42FA-8E7E-8EA1EF08FB6A}">
      <text>
        <r>
          <rPr>
            <sz val="10"/>
            <color indexed="81"/>
            <rFont val="Lucida Console"/>
            <family val="3"/>
          </rPr>
          <t>_x000D_
RC  1.929 / 23  Qtde: 200_x000D_
RC  2.956 / 23  Qtde: 100</t>
        </r>
      </text>
    </comment>
    <comment ref="AW601" authorId="0" shapeId="0" xr:uid="{ED8472A9-56D2-4E3F-BDBC-E1431F747CCA}">
      <text>
        <r>
          <rPr>
            <sz val="10"/>
            <color indexed="81"/>
            <rFont val="Lucida Console"/>
            <family val="3"/>
          </rPr>
          <t>Tempo de Estoque (Meses)_x000D_
_x000D_
380,0</t>
        </r>
      </text>
    </comment>
    <comment ref="A602" authorId="0" shapeId="0" xr:uid="{C0EEBD97-E7DD-4047-8284-905FD86EADC4}">
      <text>
        <r>
          <rPr>
            <sz val="10"/>
            <color indexed="81"/>
            <rFont val="Lucida Console"/>
            <family val="3"/>
          </rPr>
          <t>_x000D_
110892</t>
        </r>
      </text>
    </comment>
    <comment ref="B602" authorId="0" shapeId="0" xr:uid="{51F66395-A76A-43A8-84C9-1028018D257E}">
      <text>
        <r>
          <rPr>
            <sz val="10"/>
            <color indexed="81"/>
            <rFont val="Lucida Console"/>
            <family val="3"/>
          </rPr>
          <t>DESCRIÇÃO DETALHADA_x000D_
TERMINAL A COMPRESSAO REFORCADO P/ 1 CABO DE COBRE 150MM2 C/ 1 FURO DE FIXACAO</t>
        </r>
      </text>
    </comment>
    <comment ref="W602" authorId="0" shapeId="0" xr:uid="{A6871E66-5223-44B8-9887-FF28BE8AD4AE}">
      <text>
        <r>
          <rPr>
            <sz val="10"/>
            <color indexed="81"/>
            <rFont val="Lucida Console"/>
            <family val="3"/>
          </rPr>
          <t>_x000D_
DM-Elétrica</t>
        </r>
      </text>
    </comment>
    <comment ref="X602" authorId="0" shapeId="0" xr:uid="{172F9DB3-3846-414C-A99A-9806774827D0}">
      <text>
        <r>
          <rPr>
            <sz val="10"/>
            <color indexed="81"/>
            <rFont val="Lucida Console"/>
            <family val="3"/>
          </rPr>
          <t>_x000D_
EQUIP. MAT. P/ GERACAO, TRANSM. DISTR. RETIF...</t>
        </r>
      </text>
    </comment>
    <comment ref="Y602" authorId="0" shapeId="0" xr:uid="{3DFA15B1-E137-4E46-91E6-F27E3086AC02}">
      <text>
        <r>
          <rPr>
            <sz val="10"/>
            <color indexed="81"/>
            <rFont val="Lucida Console"/>
            <family val="3"/>
          </rPr>
          <t>_x000D_
TERMINAIS</t>
        </r>
      </text>
    </comment>
    <comment ref="AW602" authorId="0" shapeId="0" xr:uid="{78AF7A1C-33B9-456E-A7E1-7BF0E813128C}">
      <text>
        <r>
          <rPr>
            <sz val="10"/>
            <color indexed="81"/>
            <rFont val="Lucida Console"/>
            <family val="3"/>
          </rPr>
          <t>Tempo de Estoque (Meses)_x000D_
_x000D_
154,0</t>
        </r>
      </text>
    </comment>
    <comment ref="A603" authorId="0" shapeId="0" xr:uid="{3B04DB67-5816-4F11-8578-B7FCE5C2EE84}">
      <text>
        <r>
          <rPr>
            <sz val="10"/>
            <color indexed="81"/>
            <rFont val="Lucida Console"/>
            <family val="3"/>
          </rPr>
          <t>_x000D_
110893</t>
        </r>
      </text>
    </comment>
    <comment ref="B603" authorId="0" shapeId="0" xr:uid="{3A98CF11-C383-4DC5-A2DE-EC9634A424CC}">
      <text>
        <r>
          <rPr>
            <sz val="10"/>
            <color indexed="81"/>
            <rFont val="Lucida Console"/>
            <family val="3"/>
          </rPr>
          <t>DESCRIÇÃO DETALHADA_x000D_
TERMINAL A COMPRESSAO REFORCADO P/ 1 CABO DE COBRE 95 MM2 C/ 1 FURO DE FIXACAO</t>
        </r>
      </text>
    </comment>
    <comment ref="W603" authorId="0" shapeId="0" xr:uid="{CB3BED97-76DC-4292-A7FE-E52EAE379BF5}">
      <text>
        <r>
          <rPr>
            <sz val="10"/>
            <color indexed="81"/>
            <rFont val="Lucida Console"/>
            <family val="3"/>
          </rPr>
          <t>_x000D_
DM-Elétrica</t>
        </r>
      </text>
    </comment>
    <comment ref="X603" authorId="0" shapeId="0" xr:uid="{BEE6B28C-8078-43C5-B8D3-939B26DCA7D6}">
      <text>
        <r>
          <rPr>
            <sz val="10"/>
            <color indexed="81"/>
            <rFont val="Lucida Console"/>
            <family val="3"/>
          </rPr>
          <t>_x000D_
EQUIP. MAT. P/ GERACAO, TRANSM. DISTR. RETIF...</t>
        </r>
      </text>
    </comment>
    <comment ref="Y603" authorId="0" shapeId="0" xr:uid="{61D25F57-CA38-4004-AC1A-080E404DBDF3}">
      <text>
        <r>
          <rPr>
            <sz val="10"/>
            <color indexed="81"/>
            <rFont val="Lucida Console"/>
            <family val="3"/>
          </rPr>
          <t>_x000D_
TERMINAIS</t>
        </r>
      </text>
    </comment>
    <comment ref="AW603" authorId="0" shapeId="0" xr:uid="{7409B9FB-7464-4595-A349-2DCC4E6361B9}">
      <text>
        <r>
          <rPr>
            <sz val="10"/>
            <color indexed="81"/>
            <rFont val="Lucida Console"/>
            <family val="3"/>
          </rPr>
          <t>Tempo de Estoque (Meses)_x000D_
_x000D_
159,0</t>
        </r>
      </text>
    </comment>
    <comment ref="A604" authorId="0" shapeId="0" xr:uid="{DA6C06D9-11C8-4625-A3D0-4E2309D92671}">
      <text>
        <r>
          <rPr>
            <sz val="10"/>
            <color indexed="81"/>
            <rFont val="Lucida Console"/>
            <family val="3"/>
          </rPr>
          <t>_x000D_
110895</t>
        </r>
      </text>
    </comment>
    <comment ref="B604" authorId="0" shapeId="0" xr:uid="{8D13B727-8237-49BA-8A02-1726ABF29E58}">
      <text>
        <r>
          <rPr>
            <sz val="10"/>
            <color indexed="81"/>
            <rFont val="Lucida Console"/>
            <family val="3"/>
          </rPr>
          <t>DESCRIÇÃO DETALHADA_x000D_
INTERRUPTOR 10A X 250V INTERNO C/ 01 TECLA PARALELA COM PLACA 4 X 2.</t>
        </r>
      </text>
    </comment>
    <comment ref="G604" authorId="0" shapeId="0" xr:uid="{EAF839F5-5294-44E4-957E-183B4C6CB52E}">
      <text>
        <r>
          <rPr>
            <sz val="10"/>
            <color indexed="81"/>
            <rFont val="Lucida Console"/>
            <family val="3"/>
          </rPr>
          <t>_x000D_
Últ estimativa : 200_x000D_
Enviada em     : 17.01.2020_x000D_
Ata - Venc     : 126/19 - 06.05.2020</t>
        </r>
      </text>
    </comment>
    <comment ref="O604" authorId="0" shapeId="0" xr:uid="{CBF48B22-83A2-4D25-97B2-CDC3F0AAAAC9}">
      <text>
        <r>
          <rPr>
            <sz val="10"/>
            <color indexed="81"/>
            <rFont val="Lucida Console"/>
            <family val="3"/>
          </rPr>
          <t>_x000D_
Pertencia a ATA nº 126/19_x000D_
Estimativa de Renovação enviada em 17.01.2020 - Qtd 200_x000D_
PE 153/20 lote 1 (Impróspero)_x000D_
16.09.20 = Finalizado</t>
        </r>
      </text>
    </comment>
    <comment ref="W604" authorId="0" shapeId="0" xr:uid="{921D70D6-AC6B-440E-A2FA-3F8525785CD7}">
      <text>
        <r>
          <rPr>
            <sz val="10"/>
            <color indexed="81"/>
            <rFont val="Lucida Console"/>
            <family val="3"/>
          </rPr>
          <t>_x000D_
DM-Elétrica</t>
        </r>
      </text>
    </comment>
    <comment ref="X604" authorId="0" shapeId="0" xr:uid="{0A8BA032-D6EE-43CE-92BB-53D1448EFE40}">
      <text>
        <r>
          <rPr>
            <sz val="10"/>
            <color indexed="81"/>
            <rFont val="Lucida Console"/>
            <family val="3"/>
          </rPr>
          <t>_x000D_
EQUIP. MAT. P/ GERACAO, TRANSM. DISTR. RETIF...</t>
        </r>
      </text>
    </comment>
    <comment ref="Y604" authorId="0" shapeId="0" xr:uid="{9AE61EF3-3AC1-4B97-8AF7-F63B911B3592}">
      <text>
        <r>
          <rPr>
            <sz val="10"/>
            <color indexed="81"/>
            <rFont val="Lucida Console"/>
            <family val="3"/>
          </rPr>
          <t>_x000D_
INTERRUPTORES DE USO DOMESTICO E INDUSTRIAL</t>
        </r>
      </text>
    </comment>
    <comment ref="AW604" authorId="0" shapeId="0" xr:uid="{4F0234F7-F050-4B37-A64A-CB1947D86FAD}">
      <text>
        <r>
          <rPr>
            <sz val="10"/>
            <color indexed="81"/>
            <rFont val="Lucida Console"/>
            <family val="3"/>
          </rPr>
          <t>Tempo de Estoque (Meses)_x000D_
_x000D_
193,0</t>
        </r>
      </text>
    </comment>
    <comment ref="A605" authorId="0" shapeId="0" xr:uid="{EDE397B4-CC29-43BE-A1F8-5222D9EA442A}">
      <text>
        <r>
          <rPr>
            <sz val="10"/>
            <color indexed="81"/>
            <rFont val="Lucida Console"/>
            <family val="3"/>
          </rPr>
          <t>_x000D_
110896</t>
        </r>
      </text>
    </comment>
    <comment ref="B605" authorId="0" shapeId="0" xr:uid="{90479800-1CD3-4C11-936B-FB2FD3B54D20}">
      <text>
        <r>
          <rPr>
            <sz val="10"/>
            <color indexed="81"/>
            <rFont val="Lucida Console"/>
            <family val="3"/>
          </rPr>
          <t>DESCRIÇÃO DETALHADA_x000D_
INTERRUPTOR 10A X 250V INTERNO C/ 03 TECLAS PARALELAS C/ PLACA 4 X 2.</t>
        </r>
      </text>
    </comment>
    <comment ref="G605" authorId="0" shapeId="0" xr:uid="{852C17CB-BA08-43F1-9099-09C7B9856EFA}">
      <text>
        <r>
          <rPr>
            <sz val="10"/>
            <color indexed="81"/>
            <rFont val="Lucida Console"/>
            <family val="3"/>
          </rPr>
          <t>_x000D_
Últ estimativa : 50_x000D_
Enviada em     : 17.01.2020_x000D_
Ata - Venc     : 126/19 - 06.05.2020</t>
        </r>
      </text>
    </comment>
    <comment ref="O605" authorId="0" shapeId="0" xr:uid="{D5CD8D29-8711-4FB3-89B8-7F74B8CBDE05}">
      <text>
        <r>
          <rPr>
            <sz val="10"/>
            <color indexed="81"/>
            <rFont val="Lucida Console"/>
            <family val="3"/>
          </rPr>
          <t>_x000D_
Pertencia a ATA nº 126/19_x000D_
Estimativa de Renovação enviada em 17.01.2020 - Qtd 50_x000D_
PE 153/20 lote 1 (Impróspero)_x000D_
16.09.20 = Finalizado</t>
        </r>
      </text>
    </comment>
    <comment ref="W605" authorId="0" shapeId="0" xr:uid="{7A4922CF-1417-4BF6-A8BC-992C53E1596E}">
      <text>
        <r>
          <rPr>
            <sz val="10"/>
            <color indexed="81"/>
            <rFont val="Lucida Console"/>
            <family val="3"/>
          </rPr>
          <t>_x000D_
DM-Elétrica</t>
        </r>
      </text>
    </comment>
    <comment ref="X605" authorId="0" shapeId="0" xr:uid="{70299566-D473-4458-9E58-82B52135B6C6}">
      <text>
        <r>
          <rPr>
            <sz val="10"/>
            <color indexed="81"/>
            <rFont val="Lucida Console"/>
            <family val="3"/>
          </rPr>
          <t>_x000D_
EQUIP. MAT. P/ GERACAO, TRANSM. DISTR. RETIF...</t>
        </r>
      </text>
    </comment>
    <comment ref="Y605" authorId="0" shapeId="0" xr:uid="{2C6624E3-5A49-4EA7-8E76-2C7527C59B4D}">
      <text>
        <r>
          <rPr>
            <sz val="10"/>
            <color indexed="81"/>
            <rFont val="Lucida Console"/>
            <family val="3"/>
          </rPr>
          <t>_x000D_
INTERRUPTORES DE USO DOMESTICO E INDUSTRIAL</t>
        </r>
      </text>
    </comment>
    <comment ref="AW605" authorId="0" shapeId="0" xr:uid="{C34E7DD3-6D89-4842-9B62-79E73DD5C4A0}">
      <text>
        <r>
          <rPr>
            <sz val="10"/>
            <color indexed="81"/>
            <rFont val="Lucida Console"/>
            <family val="3"/>
          </rPr>
          <t>Tempo de Estoque (Meses)_x000D_
_x000D_
22,0</t>
        </r>
      </text>
    </comment>
    <comment ref="A606" authorId="0" shapeId="0" xr:uid="{7C51C96B-5EA9-41CF-B7F3-011AD89D2945}">
      <text>
        <r>
          <rPr>
            <sz val="10"/>
            <color indexed="81"/>
            <rFont val="Lucida Console"/>
            <family val="3"/>
          </rPr>
          <t>_x000D_
111336</t>
        </r>
      </text>
    </comment>
    <comment ref="B606" authorId="0" shapeId="0" xr:uid="{3A8BD83F-8ABF-42E4-9FF9-587D7003879D}">
      <text>
        <r>
          <rPr>
            <sz val="10"/>
            <color indexed="81"/>
            <rFont val="Lucida Console"/>
            <family val="3"/>
          </rPr>
          <t>DESCRIÇÃO DETALHADA_x000D_
TUBO QUADRADO DE METALON 100 X 100 X 2 MM - BARRA COM 06 METROS</t>
        </r>
      </text>
    </comment>
    <comment ref="G606" authorId="0" shapeId="0" xr:uid="{02F12CC6-5E1C-4F2A-BFC3-0A1BAF453DED}">
      <text>
        <r>
          <rPr>
            <sz val="10"/>
            <color indexed="81"/>
            <rFont val="Lucida Console"/>
            <family val="3"/>
          </rPr>
          <t>_x000D_
Últ estimativa : 0_x000D_
Enviada em     : 12.05.2020_x000D_
Ata - Venc     : 198/19 - 15.08.2020</t>
        </r>
      </text>
    </comment>
    <comment ref="O606" authorId="0" shapeId="0" xr:uid="{8F24E3F8-7874-4E42-805B-999E98EB590C}">
      <text>
        <r>
          <rPr>
            <sz val="10"/>
            <color indexed="81"/>
            <rFont val="Lucida Console"/>
            <family val="3"/>
          </rPr>
          <t>_x000D_
Pertencia a ATA nº 198/19_x000D_
Estimativa de Renovação enviada em 12.05.2020 - Qtd _x000D_
PE  46/19 lote _x000D_
03.09.19 = Processo conferido, finalizado.</t>
        </r>
      </text>
    </comment>
    <comment ref="W606" authorId="0" shapeId="0" xr:uid="{ADF47FC7-04B9-4D62-82B0-695016A5097B}">
      <text>
        <r>
          <rPr>
            <sz val="10"/>
            <color indexed="81"/>
            <rFont val="Lucida Console"/>
            <family val="3"/>
          </rPr>
          <t>_x000D_
DM-Serralheria</t>
        </r>
      </text>
    </comment>
    <comment ref="X606" authorId="0" shapeId="0" xr:uid="{E9AF26C6-598A-4C9E-8975-2300930A01FB}">
      <text>
        <r>
          <rPr>
            <sz val="10"/>
            <color indexed="81"/>
            <rFont val="Lucida Console"/>
            <family val="3"/>
          </rPr>
          <t>_x000D_
METAIS,LAMINAD.,PERFILADOS E ARTEFATOS METALICOS</t>
        </r>
      </text>
    </comment>
    <comment ref="Y606" authorId="0" shapeId="0" xr:uid="{10C252A0-EADB-4B18-894E-B12FC7F03494}">
      <text>
        <r>
          <rPr>
            <sz val="10"/>
            <color indexed="81"/>
            <rFont val="Lucida Console"/>
            <family val="3"/>
          </rPr>
          <t>_x000D_
TUBOS MECANICOS</t>
        </r>
      </text>
    </comment>
    <comment ref="AW606" authorId="0" shapeId="0" xr:uid="{00A067E4-C07C-47E8-8D89-86C77ECD5498}">
      <text>
        <r>
          <rPr>
            <sz val="10"/>
            <color indexed="81"/>
            <rFont val="Lucida Console"/>
            <family val="3"/>
          </rPr>
          <t>Tempo de Estoque (Meses)_x000D_
_x000D_
622,0</t>
        </r>
      </text>
    </comment>
    <comment ref="A607" authorId="0" shapeId="0" xr:uid="{0569FDED-5B4D-4AB7-A7B4-C2AA219CDC20}">
      <text>
        <r>
          <rPr>
            <sz val="10"/>
            <color indexed="81"/>
            <rFont val="Lucida Console"/>
            <family val="3"/>
          </rPr>
          <t>_x000D_
111524</t>
        </r>
      </text>
    </comment>
    <comment ref="B607" authorId="0" shapeId="0" xr:uid="{30FC8481-1971-4183-B77C-8BB52E3A463F}">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607" authorId="0" shapeId="0" xr:uid="{1D970670-D700-4106-92A3-80D31BF04C9B}">
      <text>
        <r>
          <rPr>
            <sz val="10"/>
            <color indexed="81"/>
            <rFont val="Lucida Console"/>
            <family val="3"/>
          </rPr>
          <t>_x000D_
Últ estimativa : 400_x000D_
Enviada em     : 17.12.2020_x000D_
Ata - Venc     : 161/21 - 06.07.2022</t>
        </r>
      </text>
    </comment>
    <comment ref="O607" authorId="0" shapeId="0" xr:uid="{17C0F073-80D6-4784-BDF0-0A265BD39CE2}">
      <text>
        <r>
          <rPr>
            <sz val="10"/>
            <color indexed="81"/>
            <rFont val="Lucida Console"/>
            <family val="3"/>
          </rPr>
          <t>_x000D_
Pertencia a ATA nº 161/21_x000D_
Estimativa de Renovação enviada em 17.12.2020 - Qtd 400_x000D_
PE  88/21 lote _x000D_
01.06.21 = Processo finalizado. Ata 161/21</t>
        </r>
      </text>
    </comment>
    <comment ref="W607" authorId="0" shapeId="0" xr:uid="{B0325E69-5DED-4FB7-8DA1-43008C52A812}">
      <text>
        <r>
          <rPr>
            <sz val="10"/>
            <color indexed="81"/>
            <rFont val="Lucida Console"/>
            <family val="3"/>
          </rPr>
          <t>_x000D_
DM-Hidráulica</t>
        </r>
      </text>
    </comment>
    <comment ref="X607" authorId="0" shapeId="0" xr:uid="{7DEE50F0-DB99-4A61-AB44-D1E43AE6D3B8}">
      <text>
        <r>
          <rPr>
            <sz val="10"/>
            <color indexed="81"/>
            <rFont val="Lucida Console"/>
            <family val="3"/>
          </rPr>
          <t>_x000D_
MATERIAL HIDRAULICO, CANOS, TUBOS, MANGUEIRAS, CONEXOES E ACESS.</t>
        </r>
      </text>
    </comment>
    <comment ref="Y607" authorId="0" shapeId="0" xr:uid="{DB0B20BD-4D60-470F-8FF1-B50D13D1A8CB}">
      <text>
        <r>
          <rPr>
            <sz val="10"/>
            <color indexed="81"/>
            <rFont val="Lucida Console"/>
            <family val="3"/>
          </rPr>
          <t>_x000D_
TORNEIRAS VOLANTES CANOPLAS E ACESS. P/ MANGUEIRA</t>
        </r>
      </text>
    </comment>
    <comment ref="AW607" authorId="0" shapeId="0" xr:uid="{7A151ADF-972D-42FA-90F9-A6EE96E6B092}">
      <text>
        <r>
          <rPr>
            <sz val="10"/>
            <color indexed="81"/>
            <rFont val="Lucida Console"/>
            <family val="3"/>
          </rPr>
          <t>Tempo de Estoque (Meses)_x000D_
_x000D_
89,0</t>
        </r>
      </text>
    </comment>
    <comment ref="A608" authorId="0" shapeId="0" xr:uid="{842E06A1-D3F8-4E81-9B80-545480D4FE20}">
      <text>
        <r>
          <rPr>
            <sz val="10"/>
            <color indexed="81"/>
            <rFont val="Lucida Console"/>
            <family val="3"/>
          </rPr>
          <t>_x000D_
111806</t>
        </r>
      </text>
    </comment>
    <comment ref="B608" authorId="0" shapeId="0" xr:uid="{8DA44F83-7E21-400D-9E0E-D0019B178A7A}">
      <text>
        <r>
          <rPr>
            <sz val="10"/>
            <color indexed="81"/>
            <rFont val="Lucida Console"/>
            <family val="3"/>
          </rPr>
          <t xml:space="preserve">DESCRIÇÃO DETALHADA_x000D_
TAMPA PARA CONDULETE DE PVC 3/4" CEGA </t>
        </r>
      </text>
    </comment>
    <comment ref="G608" authorId="0" shapeId="0" xr:uid="{F3991DAE-4315-499C-AD21-B7689DB9D02E}">
      <text>
        <r>
          <rPr>
            <sz val="10"/>
            <color indexed="81"/>
            <rFont val="Lucida Console"/>
            <family val="3"/>
          </rPr>
          <t>_x000D_
Últ estimativa : 700_x000D_
Enviada em     : 17.01.2020_x000D_
Ata - Venc     : 126/19 - 06.05.2020</t>
        </r>
      </text>
    </comment>
    <comment ref="O608" authorId="0" shapeId="0" xr:uid="{D28C57D9-A432-42C9-8885-D6E62CD12D5F}">
      <text>
        <r>
          <rPr>
            <sz val="10"/>
            <color indexed="81"/>
            <rFont val="Lucida Console"/>
            <family val="3"/>
          </rPr>
          <t>_x000D_
Pertencia a ATA nº 126/19_x000D_
Estimativa de Renovação enviada em 17.01.2020 - Qtd 700_x000D_
PE 153/20 lote 2 (Impróspero)_x000D_
16.09.20 = Finalizado</t>
        </r>
      </text>
    </comment>
    <comment ref="W608" authorId="0" shapeId="0" xr:uid="{95453654-617B-4E46-B022-1CE2B5B750F1}">
      <text>
        <r>
          <rPr>
            <sz val="10"/>
            <color indexed="81"/>
            <rFont val="Lucida Console"/>
            <family val="3"/>
          </rPr>
          <t>_x000D_
DM-Elétrica</t>
        </r>
      </text>
    </comment>
    <comment ref="X608" authorId="0" shapeId="0" xr:uid="{41A633F5-3950-4336-A319-7813BB2B7871}">
      <text>
        <r>
          <rPr>
            <sz val="10"/>
            <color indexed="81"/>
            <rFont val="Lucida Console"/>
            <family val="3"/>
          </rPr>
          <t>_x000D_
EQUIP. MAT. P/ GERACAO, TRANSM. DISTR. RETIF...</t>
        </r>
      </text>
    </comment>
    <comment ref="Y608" authorId="0" shapeId="0" xr:uid="{3A563BA0-E44C-452A-B29A-8E4256B65699}">
      <text>
        <r>
          <rPr>
            <sz val="10"/>
            <color indexed="81"/>
            <rFont val="Lucida Console"/>
            <family val="3"/>
          </rPr>
          <t>_x000D_
ELETRODUTOS E ACESSORIOS</t>
        </r>
      </text>
    </comment>
    <comment ref="AW608" authorId="0" shapeId="0" xr:uid="{087A140E-1455-495D-830D-103820640426}">
      <text>
        <r>
          <rPr>
            <sz val="10"/>
            <color indexed="81"/>
            <rFont val="Lucida Console"/>
            <family val="3"/>
          </rPr>
          <t>Tempo de Estoque (Meses)_x000D_
_x000D_
2.000,0</t>
        </r>
      </text>
    </comment>
    <comment ref="A609" authorId="0" shapeId="0" xr:uid="{F2239FE6-BE34-4D45-A52C-BFAB03E8E615}">
      <text>
        <r>
          <rPr>
            <sz val="10"/>
            <color indexed="81"/>
            <rFont val="Lucida Console"/>
            <family val="3"/>
          </rPr>
          <t>_x000D_
111841</t>
        </r>
      </text>
    </comment>
    <comment ref="B609" authorId="0" shapeId="0" xr:uid="{BDD3E7DF-B8C4-4102-9DA6-3CDFEA529AC8}">
      <text>
        <r>
          <rPr>
            <sz val="10"/>
            <color indexed="81"/>
            <rFont val="Lucida Console"/>
            <family val="3"/>
          </rPr>
          <t>DESCRIÇÃO DETALHADA_x000D_
QUADRO DE DISTRIBUICAO DE SOBREPOR TRIFASICO 225 AMPERES PARA 70 DISJUNTORES TIPO DIN</t>
        </r>
      </text>
    </comment>
    <comment ref="W609" authorId="0" shapeId="0" xr:uid="{4C01AE84-982A-4349-839D-C6C2A53E5B59}">
      <text>
        <r>
          <rPr>
            <sz val="10"/>
            <color indexed="81"/>
            <rFont val="Lucida Console"/>
            <family val="3"/>
          </rPr>
          <t>_x000D_
DM-Elétrica</t>
        </r>
      </text>
    </comment>
    <comment ref="X609" authorId="0" shapeId="0" xr:uid="{C8FA0EC6-AE20-442E-AE4C-D3580C8147BD}">
      <text>
        <r>
          <rPr>
            <sz val="10"/>
            <color indexed="81"/>
            <rFont val="Lucida Console"/>
            <family val="3"/>
          </rPr>
          <t>_x000D_
EQUIP. MAT. P/ GERACAO, TRANSM. DISTR. RETIF...</t>
        </r>
      </text>
    </comment>
    <comment ref="Y609" authorId="0" shapeId="0" xr:uid="{099C89E3-B51D-433D-BF15-A26138CBA653}">
      <text>
        <r>
          <rPr>
            <sz val="10"/>
            <color indexed="81"/>
            <rFont val="Lucida Console"/>
            <family val="3"/>
          </rPr>
          <t>_x000D_
QUADROS</t>
        </r>
      </text>
    </comment>
    <comment ref="AW609" authorId="0" shapeId="0" xr:uid="{F9A7A404-BB3D-4D60-B0B4-F1EC7D26A954}">
      <text>
        <r>
          <rPr>
            <sz val="10"/>
            <color indexed="81"/>
            <rFont val="Lucida Console"/>
            <family val="3"/>
          </rPr>
          <t>Tempo de Estoque (Meses)_x000D_
_x000D_
21,0</t>
        </r>
      </text>
    </comment>
    <comment ref="A610" authorId="0" shapeId="0" xr:uid="{460E1FAB-20FB-40A9-AB7E-478B028D93B4}">
      <text>
        <r>
          <rPr>
            <sz val="10"/>
            <color indexed="81"/>
            <rFont val="Lucida Console"/>
            <family val="3"/>
          </rPr>
          <t>_x000D_
112109</t>
        </r>
      </text>
    </comment>
    <comment ref="B610" authorId="0" shapeId="0" xr:uid="{C9942E3F-6604-499A-BCCF-13D793B5B0F5}">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610" authorId="0" shapeId="0" xr:uid="{BDF0651A-7350-40B3-977B-6550A34941E1}">
      <text>
        <r>
          <rPr>
            <sz val="10"/>
            <color indexed="81"/>
            <rFont val="Lucida Console"/>
            <family val="3"/>
          </rPr>
          <t>_x000D_
Últ estimativa : 18.000_x000D_
Enviada em     : 16.04.2020_x000D_
Ata - Venc     : 2/21 - 29.06.2021</t>
        </r>
      </text>
    </comment>
    <comment ref="O610" authorId="0" shapeId="0" xr:uid="{31A3EBA3-7EE3-4195-8C60-95C66846973E}">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610" authorId="0" shapeId="0" xr:uid="{FECFEA96-388E-4624-92B1-993396D0D822}">
      <text>
        <r>
          <rPr>
            <sz val="10"/>
            <color indexed="81"/>
            <rFont val="Lucida Console"/>
            <family val="3"/>
          </rPr>
          <t>_x000D_
Administrativo</t>
        </r>
      </text>
    </comment>
    <comment ref="X610" authorId="0" shapeId="0" xr:uid="{DBEECE38-A036-4611-B319-59068C544BF3}">
      <text>
        <r>
          <rPr>
            <sz val="10"/>
            <color indexed="81"/>
            <rFont val="Lucida Console"/>
            <family val="3"/>
          </rPr>
          <t>_x000D_
MAQ.EQUIP.E MATERIAIS P/ HIGIEN.LIMP.POLIM.E LUBR.</t>
        </r>
      </text>
    </comment>
    <comment ref="Y610" authorId="0" shapeId="0" xr:uid="{02A14D09-2299-4FB8-9B91-456CE5925B0E}">
      <text>
        <r>
          <rPr>
            <sz val="10"/>
            <color indexed="81"/>
            <rFont val="Lucida Console"/>
            <family val="3"/>
          </rPr>
          <t>_x000D_
PRODUTOS DE LIMPEZA</t>
        </r>
      </text>
    </comment>
    <comment ref="AW610" authorId="0" shapeId="0" xr:uid="{E6A983B9-7172-476F-BCC0-2BE141718104}">
      <text>
        <r>
          <rPr>
            <sz val="10"/>
            <color indexed="81"/>
            <rFont val="Lucida Console"/>
            <family val="3"/>
          </rPr>
          <t>Tempo de Estoque (Meses)_x000D_
_x000D_
12.614,0</t>
        </r>
      </text>
    </comment>
    <comment ref="A611" authorId="0" shapeId="0" xr:uid="{C4ECC9E6-6900-4DD0-9DBE-68DA60C04C33}">
      <text>
        <r>
          <rPr>
            <sz val="10"/>
            <color indexed="81"/>
            <rFont val="Lucida Console"/>
            <family val="3"/>
          </rPr>
          <t>_x000D_
112154</t>
        </r>
      </text>
    </comment>
    <comment ref="B611" authorId="0" shapeId="0" xr:uid="{FFFC7AC6-0EDF-4B2E-B4ED-140524692B5D}">
      <text>
        <r>
          <rPr>
            <sz val="10"/>
            <color indexed="81"/>
            <rFont val="Lucida Console"/>
            <family val="3"/>
          </rPr>
          <t>DESCRIÇÃO DETALHADA_x000D_
TOMADA 2P+T DE 20A/250V DE EMBUTIR COM ESPELHO PARA CAIXA 4X2, PADRAO NBR 14136</t>
        </r>
      </text>
    </comment>
    <comment ref="G611" authorId="0" shapeId="0" xr:uid="{56F983AA-AF6A-42B3-B8D5-D98A0F8EFF64}">
      <text>
        <r>
          <rPr>
            <sz val="10"/>
            <color indexed="81"/>
            <rFont val="Lucida Console"/>
            <family val="3"/>
          </rPr>
          <t>_x000D_
Últ estimativa : 800_x000D_
Enviada em     : 17.01.2020_x000D_
Ata - Venc     : 228/20 - 05.10.2021</t>
        </r>
      </text>
    </comment>
    <comment ref="O611" authorId="0" shapeId="0" xr:uid="{B7C5185E-60A4-4BF2-924E-6CDF2004AF8E}">
      <text>
        <r>
          <rPr>
            <sz val="10"/>
            <color indexed="81"/>
            <rFont val="Lucida Console"/>
            <family val="3"/>
          </rPr>
          <t>_x000D_
Pertencia a ATA nº 228/20_x000D_
Estimativa de Renovação enviada em 17.01.2020 - Qtd 800_x000D_
PE 153/20 lote _x000D_
16.09.20 = Finalizado</t>
        </r>
      </text>
    </comment>
    <comment ref="W611" authorId="0" shapeId="0" xr:uid="{79FE156F-796E-4C42-91AF-E3399E937694}">
      <text>
        <r>
          <rPr>
            <sz val="10"/>
            <color indexed="81"/>
            <rFont val="Lucida Console"/>
            <family val="3"/>
          </rPr>
          <t>_x000D_
DM-Elétrica</t>
        </r>
      </text>
    </comment>
    <comment ref="X611" authorId="0" shapeId="0" xr:uid="{4FC19923-2639-457C-BF27-4A80CC4FD6FE}">
      <text>
        <r>
          <rPr>
            <sz val="10"/>
            <color indexed="81"/>
            <rFont val="Lucida Console"/>
            <family val="3"/>
          </rPr>
          <t>_x000D_
EQUIP. MAT. P/ GERACAO, TRANSM. DISTR. RETIF...</t>
        </r>
      </text>
    </comment>
    <comment ref="Y611" authorId="0" shapeId="0" xr:uid="{667430FC-ECB9-4DE2-BE83-A4F76BDF9511}">
      <text>
        <r>
          <rPr>
            <sz val="10"/>
            <color indexed="81"/>
            <rFont val="Lucida Console"/>
            <family val="3"/>
          </rPr>
          <t>_x000D_
TOMADAS DE USO DOMESTICO E INDUSTRIAL</t>
        </r>
      </text>
    </comment>
    <comment ref="AW611" authorId="0" shapeId="0" xr:uid="{F2DA33C3-0AE0-4423-8796-D033A104511F}">
      <text>
        <r>
          <rPr>
            <sz val="10"/>
            <color indexed="81"/>
            <rFont val="Lucida Console"/>
            <family val="3"/>
          </rPr>
          <t>Tempo de Estoque (Meses)_x000D_
_x000D_
600,0</t>
        </r>
      </text>
    </comment>
    <comment ref="A612" authorId="0" shapeId="0" xr:uid="{EBBB548C-B082-4C80-AFB5-5DE3FB062C39}">
      <text>
        <r>
          <rPr>
            <sz val="10"/>
            <color indexed="81"/>
            <rFont val="Lucida Console"/>
            <family val="3"/>
          </rPr>
          <t>_x000D_
112155</t>
        </r>
      </text>
    </comment>
    <comment ref="B612" authorId="0" shapeId="0" xr:uid="{7AC5C33C-1D16-48F3-A0CF-7EFC85DBC778}">
      <text>
        <r>
          <rPr>
            <sz val="10"/>
            <color indexed="81"/>
            <rFont val="Lucida Console"/>
            <family val="3"/>
          </rPr>
          <t>DESCRIÇÃO DETALHADA_x000D_
TOMADA COM 2 TOMADAS 2P+T DE 20A/250V DE EMBUTIR COM ESPELHO PARA CAIXA 4X2, PADRAO NBR 14136</t>
        </r>
      </text>
    </comment>
    <comment ref="G612" authorId="0" shapeId="0" xr:uid="{1A3C889B-24AB-40C4-8CCB-C7466754CC2F}">
      <text>
        <r>
          <rPr>
            <sz val="10"/>
            <color indexed="81"/>
            <rFont val="Lucida Console"/>
            <family val="3"/>
          </rPr>
          <t>_x000D_
Últ estimativa : 300_x000D_
Enviada em     : 17.01.2020_x000D_
Ata - Venc     : 228/20 - 05.10.2021</t>
        </r>
      </text>
    </comment>
    <comment ref="O612" authorId="0" shapeId="0" xr:uid="{077CB3ED-3181-4CAC-8B31-1A0F7E7582EA}">
      <text>
        <r>
          <rPr>
            <sz val="10"/>
            <color indexed="81"/>
            <rFont val="Lucida Console"/>
            <family val="3"/>
          </rPr>
          <t>_x000D_
Pertencia a ATA nº 228/20_x000D_
Estimativa de Renovação enviada em 17.01.2020 - Qtd 300_x000D_
PE 153/20 lote _x000D_
16.09.20 = Finalizado</t>
        </r>
      </text>
    </comment>
    <comment ref="W612" authorId="0" shapeId="0" xr:uid="{BFBABA5C-239A-4B8F-ADA7-93458B9623A1}">
      <text>
        <r>
          <rPr>
            <sz val="10"/>
            <color indexed="81"/>
            <rFont val="Lucida Console"/>
            <family val="3"/>
          </rPr>
          <t>_x000D_
DM-Elétrica</t>
        </r>
      </text>
    </comment>
    <comment ref="X612" authorId="0" shapeId="0" xr:uid="{96FB621F-95AE-40EB-8C14-1DE1E78DB1F8}">
      <text>
        <r>
          <rPr>
            <sz val="10"/>
            <color indexed="81"/>
            <rFont val="Lucida Console"/>
            <family val="3"/>
          </rPr>
          <t>_x000D_
EQUIP. MAT. P/ GERACAO, TRANSM. DISTR. RETIF...</t>
        </r>
      </text>
    </comment>
    <comment ref="Y612" authorId="0" shapeId="0" xr:uid="{77B5241E-B353-4819-B841-DE052E994E63}">
      <text>
        <r>
          <rPr>
            <sz val="10"/>
            <color indexed="81"/>
            <rFont val="Lucida Console"/>
            <family val="3"/>
          </rPr>
          <t>_x000D_
TOMADAS DE USO DOMESTICO E INDUSTRIAL</t>
        </r>
      </text>
    </comment>
    <comment ref="AW612" authorId="0" shapeId="0" xr:uid="{23006AF6-B7B9-4E39-8D31-57C74CF8E36B}">
      <text>
        <r>
          <rPr>
            <sz val="10"/>
            <color indexed="81"/>
            <rFont val="Lucida Console"/>
            <family val="3"/>
          </rPr>
          <t>Tempo de Estoque (Meses)_x000D_
_x000D_
100,0</t>
        </r>
      </text>
    </comment>
    <comment ref="A613" authorId="0" shapeId="0" xr:uid="{ACAACA1A-AF59-4CA3-9DB5-1FB98E4B81F2}">
      <text>
        <r>
          <rPr>
            <sz val="10"/>
            <color indexed="81"/>
            <rFont val="Lucida Console"/>
            <family val="3"/>
          </rPr>
          <t>_x000D_
112156</t>
        </r>
      </text>
    </comment>
    <comment ref="B613" authorId="0" shapeId="0" xr:uid="{B8387C60-2651-4FE2-9560-D250639BBBEE}">
      <text>
        <r>
          <rPr>
            <sz val="10"/>
            <color indexed="81"/>
            <rFont val="Lucida Console"/>
            <family val="3"/>
          </rPr>
          <t>DESCRIÇÃO DETALHADA_x000D_
TOMADA MOVEL 2P+T NBR 14136 DE 20A/250V</t>
        </r>
      </text>
    </comment>
    <comment ref="G613" authorId="0" shapeId="0" xr:uid="{80CFACDE-EE0D-4191-838E-4A7D7D567510}">
      <text>
        <r>
          <rPr>
            <sz val="10"/>
            <color indexed="81"/>
            <rFont val="Lucida Console"/>
            <family val="3"/>
          </rPr>
          <t>_x000D_
Últ estimativa : 600_x000D_
Enviada em     : 17.01.2020_x000D_
Ata - Venc     : 228/20 - 05.10.2021</t>
        </r>
      </text>
    </comment>
    <comment ref="O613" authorId="0" shapeId="0" xr:uid="{E31637DB-B767-4D0B-B748-D359C914AB3C}">
      <text>
        <r>
          <rPr>
            <sz val="10"/>
            <color indexed="81"/>
            <rFont val="Lucida Console"/>
            <family val="3"/>
          </rPr>
          <t>_x000D_
Pertencia a ATA nº 228/20_x000D_
Estimativa de Renovação enviada em 17.01.2020 - Qtd 600_x000D_
PE 153/20 lote _x000D_
16.09.20 = Finalizado</t>
        </r>
      </text>
    </comment>
    <comment ref="W613" authorId="0" shapeId="0" xr:uid="{FF5C3F0E-23D8-411E-A18F-045CCE34B5EC}">
      <text>
        <r>
          <rPr>
            <sz val="10"/>
            <color indexed="81"/>
            <rFont val="Lucida Console"/>
            <family val="3"/>
          </rPr>
          <t>_x000D_
DM-Elétrica</t>
        </r>
      </text>
    </comment>
    <comment ref="X613" authorId="0" shapeId="0" xr:uid="{AAC03231-924D-45C8-A546-19E2074ED412}">
      <text>
        <r>
          <rPr>
            <sz val="10"/>
            <color indexed="81"/>
            <rFont val="Lucida Console"/>
            <family val="3"/>
          </rPr>
          <t>_x000D_
EQUIP. MAT. P/ GERACAO, TRANSM. DISTR. RETIF...</t>
        </r>
      </text>
    </comment>
    <comment ref="Y613" authorId="0" shapeId="0" xr:uid="{0F53F666-85E0-4462-9631-D765C4F60AE1}">
      <text>
        <r>
          <rPr>
            <sz val="10"/>
            <color indexed="81"/>
            <rFont val="Lucida Console"/>
            <family val="3"/>
          </rPr>
          <t>_x000D_
TOMADAS DE USO DOMESTICO E INDUSTRIAL</t>
        </r>
      </text>
    </comment>
    <comment ref="AW613" authorId="0" shapeId="0" xr:uid="{2D7A02A9-65DE-4134-8312-ADD22776DAD3}">
      <text>
        <r>
          <rPr>
            <sz val="10"/>
            <color indexed="81"/>
            <rFont val="Lucida Console"/>
            <family val="3"/>
          </rPr>
          <t>Tempo de Estoque (Meses)_x000D_
_x000D_
312,0</t>
        </r>
      </text>
    </comment>
    <comment ref="A614" authorId="0" shapeId="0" xr:uid="{8B8FF7DB-AAF8-474A-BAFC-A99576B679BF}">
      <text>
        <r>
          <rPr>
            <sz val="10"/>
            <color indexed="81"/>
            <rFont val="Lucida Console"/>
            <family val="3"/>
          </rPr>
          <t>_x000D_
112157</t>
        </r>
      </text>
    </comment>
    <comment ref="B614" authorId="0" shapeId="0" xr:uid="{02D13968-E3AA-4B45-8F66-505FBBBBC27D}">
      <text>
        <r>
          <rPr>
            <sz val="10"/>
            <color indexed="81"/>
            <rFont val="Lucida Console"/>
            <family val="3"/>
          </rPr>
          <t xml:space="preserve">DESCRIÇÃO DETALHADA_x000D_
TOMADA 2P+T DE 20A/250V DE SOBREPOR COM CAIXA, PADRAO NBR 14136 </t>
        </r>
      </text>
    </comment>
    <comment ref="G614" authorId="0" shapeId="0" xr:uid="{7BE7C0E1-ECF5-409B-A3BD-3DCB7623FF89}">
      <text>
        <r>
          <rPr>
            <sz val="10"/>
            <color indexed="81"/>
            <rFont val="Lucida Console"/>
            <family val="3"/>
          </rPr>
          <t>_x000D_
Últ estimativa : 200_x000D_
Enviada em     : 17.01.2020_x000D_
Ata - Venc     : 228/20 - 05.10.2021</t>
        </r>
      </text>
    </comment>
    <comment ref="O614" authorId="0" shapeId="0" xr:uid="{FF5009E3-1621-4C87-B5AE-BEF80AC96A8A}">
      <text>
        <r>
          <rPr>
            <sz val="10"/>
            <color indexed="81"/>
            <rFont val="Lucida Console"/>
            <family val="3"/>
          </rPr>
          <t>_x000D_
Pertencia a ATA nº 228/20_x000D_
Estimativa de Renovação enviada em 17.01.2020 - Qtd 200_x000D_
PE 153/20 lote _x000D_
16.09.20 = Finalizado</t>
        </r>
      </text>
    </comment>
    <comment ref="W614" authorId="0" shapeId="0" xr:uid="{2ECF8023-04A4-42EA-B179-D9875E0C5C34}">
      <text>
        <r>
          <rPr>
            <sz val="10"/>
            <color indexed="81"/>
            <rFont val="Lucida Console"/>
            <family val="3"/>
          </rPr>
          <t>_x000D_
DM-Elétrica</t>
        </r>
      </text>
    </comment>
    <comment ref="X614" authorId="0" shapeId="0" xr:uid="{7E5AD1C1-9AFF-492D-9DA9-FBC5CA3574B2}">
      <text>
        <r>
          <rPr>
            <sz val="10"/>
            <color indexed="81"/>
            <rFont val="Lucida Console"/>
            <family val="3"/>
          </rPr>
          <t>_x000D_
EQUIP. MAT. P/ GERACAO, TRANSM. DISTR. RETIF...</t>
        </r>
      </text>
    </comment>
    <comment ref="Y614" authorId="0" shapeId="0" xr:uid="{8BB80F9B-FCA1-4C7D-B478-849CB1848EDB}">
      <text>
        <r>
          <rPr>
            <sz val="10"/>
            <color indexed="81"/>
            <rFont val="Lucida Console"/>
            <family val="3"/>
          </rPr>
          <t>_x000D_
TOMADAS DE USO DOMESTICO E INDUSTRIAL</t>
        </r>
      </text>
    </comment>
    <comment ref="AW614" authorId="0" shapeId="0" xr:uid="{1159A9DA-E43D-4905-932B-942853288CF9}">
      <text>
        <r>
          <rPr>
            <sz val="10"/>
            <color indexed="81"/>
            <rFont val="Lucida Console"/>
            <family val="3"/>
          </rPr>
          <t>Tempo de Estoque (Meses)_x000D_
_x000D_
53,0</t>
        </r>
      </text>
    </comment>
    <comment ref="A615" authorId="0" shapeId="0" xr:uid="{4B30D831-9ED3-48D0-B6C8-19BD23B98514}">
      <text>
        <r>
          <rPr>
            <sz val="10"/>
            <color indexed="81"/>
            <rFont val="Lucida Console"/>
            <family val="3"/>
          </rPr>
          <t>_x000D_
112158</t>
        </r>
      </text>
    </comment>
    <comment ref="B615" authorId="0" shapeId="0" xr:uid="{2AF42774-650C-4C22-97C6-627922DBC789}">
      <text>
        <r>
          <rPr>
            <sz val="10"/>
            <color indexed="81"/>
            <rFont val="Lucida Console"/>
            <family val="3"/>
          </rPr>
          <t>DESCRIÇÃO DETALHADA_x000D_
INTERRUPTOR 10A X 250V COM 1 TECLA PARALELA MAIS 1 TOMADA 2P+T PADRAO NBR 14136 DE 20A/250V DE EMBUTIR COM ESPELHO PARA CAIXA</t>
        </r>
      </text>
    </comment>
    <comment ref="G615" authorId="0" shapeId="0" xr:uid="{2FB7365E-EDED-4BB5-B0C4-E12F3D3BF312}">
      <text>
        <r>
          <rPr>
            <sz val="10"/>
            <color indexed="81"/>
            <rFont val="Lucida Console"/>
            <family val="3"/>
          </rPr>
          <t>_x000D_
Últ estimativa : 200_x000D_
Enviada em     : 17.01.2020_x000D_
Ata - Venc     : 126/19 - 06.05.2020</t>
        </r>
      </text>
    </comment>
    <comment ref="O615" authorId="0" shapeId="0" xr:uid="{7CE880F1-A7B0-4A1D-888E-B37DA7F26DF9}">
      <text>
        <r>
          <rPr>
            <sz val="10"/>
            <color indexed="81"/>
            <rFont val="Lucida Console"/>
            <family val="3"/>
          </rPr>
          <t>_x000D_
Pertencia a ATA nº 126/19_x000D_
Estimativa de Renovação enviada em 17.01.2020 - Qtd 200_x000D_
PE 153/20 lote 1 (Impróspero)_x000D_
16.09.20 = Finalizado</t>
        </r>
      </text>
    </comment>
    <comment ref="W615" authorId="0" shapeId="0" xr:uid="{AA2524A9-D365-42E6-B33A-D7BD99B9064E}">
      <text>
        <r>
          <rPr>
            <sz val="10"/>
            <color indexed="81"/>
            <rFont val="Lucida Console"/>
            <family val="3"/>
          </rPr>
          <t>_x000D_
DM-Elétrica</t>
        </r>
      </text>
    </comment>
    <comment ref="X615" authorId="0" shapeId="0" xr:uid="{57A22AFC-AC62-4F3A-8F5C-3E1A080EC1DD}">
      <text>
        <r>
          <rPr>
            <sz val="10"/>
            <color indexed="81"/>
            <rFont val="Lucida Console"/>
            <family val="3"/>
          </rPr>
          <t>_x000D_
EQUIP. MAT. P/ GERACAO, TRANSM. DISTR. RETIF...</t>
        </r>
      </text>
    </comment>
    <comment ref="Y615" authorId="0" shapeId="0" xr:uid="{8B657631-8A4D-4F1A-9FD1-86C4188B19CB}">
      <text>
        <r>
          <rPr>
            <sz val="10"/>
            <color indexed="81"/>
            <rFont val="Lucida Console"/>
            <family val="3"/>
          </rPr>
          <t>_x000D_
INTERRUPTORES DE USO DOMESTICO E INDUSTRIAL</t>
        </r>
      </text>
    </comment>
    <comment ref="AW615" authorId="0" shapeId="0" xr:uid="{580CA572-22E3-4353-8BD0-3F34857558B0}">
      <text>
        <r>
          <rPr>
            <sz val="10"/>
            <color indexed="81"/>
            <rFont val="Lucida Console"/>
            <family val="3"/>
          </rPr>
          <t>Tempo de Estoque (Meses)_x000D_
_x000D_
198,0</t>
        </r>
      </text>
    </comment>
    <comment ref="A616" authorId="0" shapeId="0" xr:uid="{7D88AE25-656D-42ED-9C40-655B03D9F46A}">
      <text>
        <r>
          <rPr>
            <sz val="10"/>
            <color indexed="81"/>
            <rFont val="Lucida Console"/>
            <family val="3"/>
          </rPr>
          <t>_x000D_
112159</t>
        </r>
      </text>
    </comment>
    <comment ref="B616" authorId="0" shapeId="0" xr:uid="{43D70A66-7C1B-43A3-8DA7-14949A746C0B}">
      <text>
        <r>
          <rPr>
            <sz val="10"/>
            <color indexed="81"/>
            <rFont val="Lucida Console"/>
            <family val="3"/>
          </rPr>
          <t>DESCRIÇÃO DETALHADA_x000D_
INTERRUPTOR 10A X 250V COM 2 TECLAS PARALELAS MAIS 1 TOMADA 2P + T PADRAO NBR 14136 DE 20A/250V DE EMBUTIR COM ESPELHO PARA CAIXA 4X2</t>
        </r>
      </text>
    </comment>
    <comment ref="G616" authorId="0" shapeId="0" xr:uid="{AD03EC66-FE50-4126-9EA7-EBEB22C90CD6}">
      <text>
        <r>
          <rPr>
            <sz val="10"/>
            <color indexed="81"/>
            <rFont val="Lucida Console"/>
            <family val="3"/>
          </rPr>
          <t>_x000D_
Últ estimativa : 220_x000D_
Enviada em     : 17.01.2020_x000D_
Ata - Venc     : 126/19 - 06.05.2020</t>
        </r>
      </text>
    </comment>
    <comment ref="O616" authorId="0" shapeId="0" xr:uid="{44072CC0-1C0A-4FAB-95BC-50814D455999}">
      <text>
        <r>
          <rPr>
            <sz val="10"/>
            <color indexed="81"/>
            <rFont val="Lucida Console"/>
            <family val="3"/>
          </rPr>
          <t>_x000D_
Pertencia a ATA nº 126/19_x000D_
Estimativa de Renovação enviada em 17.01.2020 - Qtd 220_x000D_
PE 153/20 lote 1 (Impróspero)_x000D_
16.09.20 = Finalizado</t>
        </r>
      </text>
    </comment>
    <comment ref="W616" authorId="0" shapeId="0" xr:uid="{EDCB328A-D97A-457F-BC5C-FEADAF297600}">
      <text>
        <r>
          <rPr>
            <sz val="10"/>
            <color indexed="81"/>
            <rFont val="Lucida Console"/>
            <family val="3"/>
          </rPr>
          <t>_x000D_
DM-Elétrica</t>
        </r>
      </text>
    </comment>
    <comment ref="X616" authorId="0" shapeId="0" xr:uid="{B6DCD70A-F327-472A-AB6D-1E1DC1BEFEAB}">
      <text>
        <r>
          <rPr>
            <sz val="10"/>
            <color indexed="81"/>
            <rFont val="Lucida Console"/>
            <family val="3"/>
          </rPr>
          <t>_x000D_
EQUIP. MAT. P/ GERACAO, TRANSM. DISTR. RETIF...</t>
        </r>
      </text>
    </comment>
    <comment ref="Y616" authorId="0" shapeId="0" xr:uid="{A7A73BA9-F525-4C31-B5F0-7611D3EED395}">
      <text>
        <r>
          <rPr>
            <sz val="10"/>
            <color indexed="81"/>
            <rFont val="Lucida Console"/>
            <family val="3"/>
          </rPr>
          <t>_x000D_
INTERRUPTORES DE USO DOMESTICO E INDUSTRIAL</t>
        </r>
      </text>
    </comment>
    <comment ref="AW616" authorId="0" shapeId="0" xr:uid="{0C1546FB-1E07-40AE-9966-3F8901A40424}">
      <text>
        <r>
          <rPr>
            <sz val="10"/>
            <color indexed="81"/>
            <rFont val="Lucida Console"/>
            <family val="3"/>
          </rPr>
          <t>Tempo de Estoque (Meses)_x000D_
_x000D_
306,0</t>
        </r>
      </text>
    </comment>
    <comment ref="A617" authorId="0" shapeId="0" xr:uid="{FF3362E7-91E5-432D-986F-C8BAF64D2560}">
      <text>
        <r>
          <rPr>
            <sz val="10"/>
            <color indexed="81"/>
            <rFont val="Lucida Console"/>
            <family val="3"/>
          </rPr>
          <t>_x000D_
112162</t>
        </r>
      </text>
    </comment>
    <comment ref="B617" authorId="0" shapeId="0" xr:uid="{275BCB30-9C6C-4BA7-B59A-42B20B739C8A}">
      <text>
        <r>
          <rPr>
            <sz val="10"/>
            <color indexed="81"/>
            <rFont val="Lucida Console"/>
            <family val="3"/>
          </rPr>
          <t>DESCRIÇÃO DETALHADA_x000D_
PLUG MOVEL 2P + T 90° PADRAO NBR 14136 DE 20A/250V GIGANTE</t>
        </r>
      </text>
    </comment>
    <comment ref="G617" authorId="0" shapeId="0" xr:uid="{30F18E6E-E18D-4DDE-A706-63399981BE51}">
      <text>
        <r>
          <rPr>
            <sz val="10"/>
            <color indexed="81"/>
            <rFont val="Lucida Console"/>
            <family val="3"/>
          </rPr>
          <t>_x000D_
Últ estimativa : 360_x000D_
Enviada em     : 17.01.2020_x000D_
Ata - Venc     : 126/19 - 06.05.2020</t>
        </r>
      </text>
    </comment>
    <comment ref="O617" authorId="0" shapeId="0" xr:uid="{90DEF62E-5D77-4F96-8F06-487C9D694794}">
      <text>
        <r>
          <rPr>
            <sz val="10"/>
            <color indexed="81"/>
            <rFont val="Lucida Console"/>
            <family val="3"/>
          </rPr>
          <t>_x000D_
Pertencia a ATA nº 126/19_x000D_
Estimativa de Renovação enviada em 17.01.2020 - Qtd 360_x000D_
PE 153/20 lote 4 (Impróspero)_x000D_
16.09.20 = Finalizado</t>
        </r>
      </text>
    </comment>
    <comment ref="W617" authorId="0" shapeId="0" xr:uid="{A203383B-085C-4917-A6A0-D43048B77C35}">
      <text>
        <r>
          <rPr>
            <sz val="10"/>
            <color indexed="81"/>
            <rFont val="Lucida Console"/>
            <family val="3"/>
          </rPr>
          <t>_x000D_
DM-Elétrica</t>
        </r>
      </text>
    </comment>
    <comment ref="X617" authorId="0" shapeId="0" xr:uid="{4037BB71-E598-4D1D-A2AC-CFA9D3BF7C48}">
      <text>
        <r>
          <rPr>
            <sz val="10"/>
            <color indexed="81"/>
            <rFont val="Lucida Console"/>
            <family val="3"/>
          </rPr>
          <t>_x000D_
EQUIP. MAT. P/ GERACAO, TRANSM. DISTR. RETIF...</t>
        </r>
      </text>
    </comment>
    <comment ref="Y617" authorId="0" shapeId="0" xr:uid="{AB1CA93E-6DC6-4A0F-9F00-BDFE4ABC575B}">
      <text>
        <r>
          <rPr>
            <sz val="10"/>
            <color indexed="81"/>
            <rFont val="Lucida Console"/>
            <family val="3"/>
          </rPr>
          <t>_x000D_
INTERRUPTORES DE USO DOMESTICO E INDUSTRIAL</t>
        </r>
      </text>
    </comment>
    <comment ref="AW617" authorId="0" shapeId="0" xr:uid="{031A0A54-1615-4AC6-B8C5-02483FFD78E0}">
      <text>
        <r>
          <rPr>
            <sz val="10"/>
            <color indexed="81"/>
            <rFont val="Lucida Console"/>
            <family val="3"/>
          </rPr>
          <t>Tempo de Estoque (Meses)_x000D_
_x000D_
263,0</t>
        </r>
      </text>
    </comment>
    <comment ref="A618" authorId="0" shapeId="0" xr:uid="{ED5D9AD2-6E44-4D56-9A91-CC08F1558B4B}">
      <text>
        <r>
          <rPr>
            <sz val="10"/>
            <color indexed="81"/>
            <rFont val="Lucida Console"/>
            <family val="3"/>
          </rPr>
          <t>_x000D_
112163</t>
        </r>
      </text>
    </comment>
    <comment ref="B618" authorId="0" shapeId="0" xr:uid="{D507B6B0-0759-498D-A288-B382EE4ACA49}">
      <text>
        <r>
          <rPr>
            <sz val="10"/>
            <color indexed="81"/>
            <rFont val="Lucida Console"/>
            <family val="3"/>
          </rPr>
          <t>DESCRIÇÃO DETALHADA_x000D_
PLUG MOVEL 2P + T 90° PADRAO NBR 14136 DE 10A/250V GIGANTE</t>
        </r>
      </text>
    </comment>
    <comment ref="G618" authorId="0" shapeId="0" xr:uid="{9654AE9F-62BE-46AE-9537-A487AC8735BB}">
      <text>
        <r>
          <rPr>
            <sz val="10"/>
            <color indexed="81"/>
            <rFont val="Lucida Console"/>
            <family val="3"/>
          </rPr>
          <t>_x000D_
Últ estimativa : 1.000_x000D_
Enviada em     : 17.01.2020_x000D_
Ata - Venc     : 126/19 - 06.05.2020</t>
        </r>
      </text>
    </comment>
    <comment ref="O618" authorId="0" shapeId="0" xr:uid="{AA665EE9-E9CF-48BF-B0E2-F7B32752026F}">
      <text>
        <r>
          <rPr>
            <sz val="10"/>
            <color indexed="81"/>
            <rFont val="Lucida Console"/>
            <family val="3"/>
          </rPr>
          <t>_x000D_
Pertencia a ATA nº 126/19_x000D_
Estimativa de Renovação enviada em 17.01.2020 - Qtd 1.000_x000D_
PE 153/20 lote 4 (Impróspero)_x000D_
16.09.20 = Finalizado</t>
        </r>
      </text>
    </comment>
    <comment ref="W618" authorId="0" shapeId="0" xr:uid="{C9A78A2D-2672-4986-B69D-D5B595A19FF7}">
      <text>
        <r>
          <rPr>
            <sz val="10"/>
            <color indexed="81"/>
            <rFont val="Lucida Console"/>
            <family val="3"/>
          </rPr>
          <t>_x000D_
DM-Elétrica</t>
        </r>
      </text>
    </comment>
    <comment ref="X618" authorId="0" shapeId="0" xr:uid="{0716E671-6945-4A6C-9F62-A40E074DBABB}">
      <text>
        <r>
          <rPr>
            <sz val="10"/>
            <color indexed="81"/>
            <rFont val="Lucida Console"/>
            <family val="3"/>
          </rPr>
          <t>_x000D_
EQUIP. MAT. P/ GERACAO, TRANSM. DISTR. RETIF...</t>
        </r>
      </text>
    </comment>
    <comment ref="Y618" authorId="0" shapeId="0" xr:uid="{3D91A69D-3E9B-4032-9777-25E63297D173}">
      <text>
        <r>
          <rPr>
            <sz val="10"/>
            <color indexed="81"/>
            <rFont val="Lucida Console"/>
            <family val="3"/>
          </rPr>
          <t>_x000D_
INTERRUPTORES DE USO DOMESTICO E INDUSTRIAL</t>
        </r>
      </text>
    </comment>
    <comment ref="AW618" authorId="0" shapeId="0" xr:uid="{F3570478-EA0F-4F87-ADA2-4D0C62099CA0}">
      <text>
        <r>
          <rPr>
            <sz val="10"/>
            <color indexed="81"/>
            <rFont val="Lucida Console"/>
            <family val="3"/>
          </rPr>
          <t>Tempo de Estoque (Meses)_x000D_
_x000D_
1.108,0</t>
        </r>
      </text>
    </comment>
    <comment ref="A619" authorId="0" shapeId="0" xr:uid="{2429C9D9-37E1-4810-9EB0-855CE38382BD}">
      <text>
        <r>
          <rPr>
            <sz val="10"/>
            <color indexed="81"/>
            <rFont val="Lucida Console"/>
            <family val="3"/>
          </rPr>
          <t>_x000D_
112494</t>
        </r>
      </text>
    </comment>
    <comment ref="B619" authorId="0" shapeId="0" xr:uid="{3F816271-D638-48DF-A9B8-740A0BC257CE}">
      <text>
        <r>
          <rPr>
            <sz val="10"/>
            <color indexed="81"/>
            <rFont val="Lucida Console"/>
            <family val="3"/>
          </rPr>
          <t>DESCRIÇÃO DETALHADA_x000D_
TERMINAL A COMPRESSAO PARA 1 CABO DE COBRE 25 MM2 COM 1 FURO DE FIXACAO</t>
        </r>
      </text>
    </comment>
    <comment ref="W619" authorId="0" shapeId="0" xr:uid="{6C602A6F-DE12-43A7-BBF6-704D965D006D}">
      <text>
        <r>
          <rPr>
            <sz val="10"/>
            <color indexed="81"/>
            <rFont val="Lucida Console"/>
            <family val="3"/>
          </rPr>
          <t>_x000D_
DM-Elétrica</t>
        </r>
      </text>
    </comment>
    <comment ref="X619" authorId="0" shapeId="0" xr:uid="{22C5B91F-B644-44E3-98BC-0D8B97F96AFB}">
      <text>
        <r>
          <rPr>
            <sz val="10"/>
            <color indexed="81"/>
            <rFont val="Lucida Console"/>
            <family val="3"/>
          </rPr>
          <t>_x000D_
EQUIP. MAT. P/ GERACAO, TRANSM. DISTR. RETIF...</t>
        </r>
      </text>
    </comment>
    <comment ref="Y619" authorId="0" shapeId="0" xr:uid="{46667987-4520-4811-94C1-16FE35B45D2B}">
      <text>
        <r>
          <rPr>
            <sz val="10"/>
            <color indexed="81"/>
            <rFont val="Lucida Console"/>
            <family val="3"/>
          </rPr>
          <t>_x000D_
TERMINAIS</t>
        </r>
      </text>
    </comment>
    <comment ref="AW619" authorId="0" shapeId="0" xr:uid="{DDE6DA9B-DECE-4E7A-AA1F-6FEF3388BA03}">
      <text>
        <r>
          <rPr>
            <sz val="10"/>
            <color indexed="81"/>
            <rFont val="Lucida Console"/>
            <family val="3"/>
          </rPr>
          <t>Tempo de Estoque (Meses)_x000D_
_x000D_
376,0</t>
        </r>
      </text>
    </comment>
    <comment ref="A620" authorId="0" shapeId="0" xr:uid="{CF8E0642-5AC8-49F7-811E-339A8CC78233}">
      <text>
        <r>
          <rPr>
            <sz val="10"/>
            <color indexed="81"/>
            <rFont val="Lucida Console"/>
            <family val="3"/>
          </rPr>
          <t>_x000D_
113238</t>
        </r>
      </text>
    </comment>
    <comment ref="B620" authorId="0" shapeId="0" xr:uid="{413DFE01-9E91-442E-8C70-3A120101626F}">
      <text>
        <r>
          <rPr>
            <sz val="10"/>
            <color indexed="81"/>
            <rFont val="Lucida Console"/>
            <family val="3"/>
          </rPr>
          <t>DESCRIÇÃO DETALHADA_x000D_
KIT BARRAMENTO CONTENDO: BARRAMENTO TRIFASICO DE COBRE CHATO ELETROLITICO 225 A  PARA 70 DISJUNTORES TIPO DIN BARRAS DE TERRA E NEUTRO</t>
        </r>
      </text>
    </comment>
    <comment ref="W620" authorId="0" shapeId="0" xr:uid="{7D4E7AF3-49F6-451D-9E81-6AAA09684CD8}">
      <text>
        <r>
          <rPr>
            <sz val="10"/>
            <color indexed="81"/>
            <rFont val="Lucida Console"/>
            <family val="3"/>
          </rPr>
          <t>_x000D_
DM-Elétrica</t>
        </r>
      </text>
    </comment>
    <comment ref="X620" authorId="0" shapeId="0" xr:uid="{8A952D10-D21D-4E03-A424-FA273C22D4D5}">
      <text>
        <r>
          <rPr>
            <sz val="10"/>
            <color indexed="81"/>
            <rFont val="Lucida Console"/>
            <family val="3"/>
          </rPr>
          <t>_x000D_
EQUIP. MAT. P/ GERACAO, TRANSM. DISTR. RETIF...</t>
        </r>
      </text>
    </comment>
    <comment ref="Y620" authorId="0" shapeId="0" xr:uid="{773DB2E7-E924-4A62-8D89-85D004BFC12F}">
      <text>
        <r>
          <rPr>
            <sz val="10"/>
            <color indexed="81"/>
            <rFont val="Lucida Console"/>
            <family val="3"/>
          </rPr>
          <t>_x000D_
ACESSORIOS</t>
        </r>
      </text>
    </comment>
    <comment ref="AW620" authorId="0" shapeId="0" xr:uid="{306CC887-53FC-4579-A871-D77E4DF9530B}">
      <text>
        <r>
          <rPr>
            <sz val="10"/>
            <color indexed="81"/>
            <rFont val="Lucida Console"/>
            <family val="3"/>
          </rPr>
          <t>Tempo de Estoque (Meses)_x000D_
_x000D_
48,0</t>
        </r>
      </text>
    </comment>
    <comment ref="A621" authorId="0" shapeId="0" xr:uid="{5C3E784C-9F82-4CC4-BD45-95240133D579}">
      <text>
        <r>
          <rPr>
            <sz val="10"/>
            <color indexed="81"/>
            <rFont val="Lucida Console"/>
            <family val="3"/>
          </rPr>
          <t>_x000D_
113242</t>
        </r>
      </text>
    </comment>
    <comment ref="B621" authorId="0" shapeId="0" xr:uid="{BBAFCDDB-664E-4861-8E10-067965427982}">
      <text>
        <r>
          <rPr>
            <sz val="10"/>
            <color indexed="81"/>
            <rFont val="Lucida Console"/>
            <family val="3"/>
          </rPr>
          <t>DESCRIÇÃO DETALHADA_x000D_
TERMINAL A COMPRESSAO PARA 1 CABO DE COBRE 50 MM2 TIPO ANEL</t>
        </r>
      </text>
    </comment>
    <comment ref="W621" authorId="0" shapeId="0" xr:uid="{44BC9881-9FA9-4123-92CB-DCC8BBEE5CC5}">
      <text>
        <r>
          <rPr>
            <sz val="10"/>
            <color indexed="81"/>
            <rFont val="Lucida Console"/>
            <family val="3"/>
          </rPr>
          <t>_x000D_
DM-Elétrica</t>
        </r>
      </text>
    </comment>
    <comment ref="X621" authorId="0" shapeId="0" xr:uid="{620DB0E7-A80F-4661-A479-5DCF60E29BD4}">
      <text>
        <r>
          <rPr>
            <sz val="10"/>
            <color indexed="81"/>
            <rFont val="Lucida Console"/>
            <family val="3"/>
          </rPr>
          <t>_x000D_
EQUIP. MAT. P/ GERACAO, TRANSM. DISTR. RETIF...</t>
        </r>
      </text>
    </comment>
    <comment ref="Y621" authorId="0" shapeId="0" xr:uid="{4492A5A9-78FF-40E5-A3DC-EDFA2DC543C7}">
      <text>
        <r>
          <rPr>
            <sz val="10"/>
            <color indexed="81"/>
            <rFont val="Lucida Console"/>
            <family val="3"/>
          </rPr>
          <t>_x000D_
TERMINAIS</t>
        </r>
      </text>
    </comment>
    <comment ref="AW621" authorId="0" shapeId="0" xr:uid="{F1534F94-FF10-4DAF-9D4E-231355A446DF}">
      <text>
        <r>
          <rPr>
            <sz val="10"/>
            <color indexed="81"/>
            <rFont val="Lucida Console"/>
            <family val="3"/>
          </rPr>
          <t>Tempo de Estoque (Meses)_x000D_
_x000D_
150,0</t>
        </r>
      </text>
    </comment>
    <comment ref="A622" authorId="0" shapeId="0" xr:uid="{9A63DFB0-EF3A-46C9-8CB4-4114191396D8}">
      <text>
        <r>
          <rPr>
            <sz val="10"/>
            <color indexed="81"/>
            <rFont val="Lucida Console"/>
            <family val="3"/>
          </rPr>
          <t>_x000D_
113581</t>
        </r>
      </text>
    </comment>
    <comment ref="B622" authorId="0" shapeId="0" xr:uid="{79CEA277-DAB0-4B7A-82EC-B7B97722BAA7}">
      <text>
        <r>
          <rPr>
            <sz val="10"/>
            <color indexed="81"/>
            <rFont val="Lucida Console"/>
            <family val="3"/>
          </rPr>
          <t>DESCRIÇÃO DETALHADA_x000D_
REGISTRO TIPO ESFERA, MATERIAL PVC, DIAMETRO 3/4"</t>
        </r>
      </text>
    </comment>
    <comment ref="G622" authorId="0" shapeId="0" xr:uid="{87514446-BBAB-4808-92C4-82985C83F5B4}">
      <text>
        <r>
          <rPr>
            <sz val="10"/>
            <color indexed="81"/>
            <rFont val="Lucida Console"/>
            <family val="3"/>
          </rPr>
          <t>_x000D_
Últ estimativa : 450_x000D_
Enviada em     : 31.07.2019_x000D_
Ata - Venc     : 191/20 - 07.09.2021</t>
        </r>
      </text>
    </comment>
    <comment ref="O622" authorId="0" shapeId="0" xr:uid="{65F004E5-B102-4087-8EAD-382D6B3CED69}">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622" authorId="0" shapeId="0" xr:uid="{5C4F4244-4627-4F29-B69D-FA2DE7845FB0}">
      <text>
        <r>
          <rPr>
            <sz val="10"/>
            <color indexed="81"/>
            <rFont val="Lucida Console"/>
            <family val="3"/>
          </rPr>
          <t>_x000D_
DM-Hidráulica</t>
        </r>
      </text>
    </comment>
    <comment ref="X622" authorId="0" shapeId="0" xr:uid="{5D4AC03C-976C-443C-ABF7-FAC587D43ED0}">
      <text>
        <r>
          <rPr>
            <sz val="10"/>
            <color indexed="81"/>
            <rFont val="Lucida Console"/>
            <family val="3"/>
          </rPr>
          <t>_x000D_
MATERIAL HIDRAULICO, CANOS, TUBOS, MANGUEIRAS, CONEXOES E ACESS.</t>
        </r>
      </text>
    </comment>
    <comment ref="Y622" authorId="0" shapeId="0" xr:uid="{9B778CBD-6916-4F61-A2AE-BB8DC0062A51}">
      <text>
        <r>
          <rPr>
            <sz val="10"/>
            <color indexed="81"/>
            <rFont val="Lucida Console"/>
            <family val="3"/>
          </rPr>
          <t>_x000D_
REGISTROS VALVULAS E BOIAS</t>
        </r>
      </text>
    </comment>
    <comment ref="AW622" authorId="0" shapeId="0" xr:uid="{750D21AC-9E12-4F6F-9596-22B1BE628690}">
      <text>
        <r>
          <rPr>
            <sz val="10"/>
            <color indexed="81"/>
            <rFont val="Lucida Console"/>
            <family val="3"/>
          </rPr>
          <t>Tempo de Estoque (Meses)_x000D_
_x000D_
729,0</t>
        </r>
      </text>
    </comment>
    <comment ref="A623" authorId="0" shapeId="0" xr:uid="{E8A8C893-A3EF-4BB3-AD84-25F3F4011D9A}">
      <text>
        <r>
          <rPr>
            <sz val="10"/>
            <color indexed="81"/>
            <rFont val="Lucida Console"/>
            <family val="3"/>
          </rPr>
          <t>_x000D_
113634</t>
        </r>
      </text>
    </comment>
    <comment ref="B623" authorId="0" shapeId="0" xr:uid="{CDAA69CF-6B0F-4B4E-8372-305E01008066}">
      <text>
        <r>
          <rPr>
            <sz val="10"/>
            <color indexed="81"/>
            <rFont val="Lucida Console"/>
            <family val="3"/>
          </rPr>
          <t>DESCRIÇÃO DETALHADA_x000D_
CAIXA DE PASSAGEM EM CHAPA METALICA DE SOBREPOR COM TAMPA TAMANHO 30 X 30 X 10 CM (PROFUNDIDADE)</t>
        </r>
      </text>
    </comment>
    <comment ref="G623" authorId="0" shapeId="0" xr:uid="{FB4BE762-2267-44E8-A8CD-B8D57FD29B6F}">
      <text>
        <r>
          <rPr>
            <sz val="10"/>
            <color indexed="81"/>
            <rFont val="Lucida Console"/>
            <family val="3"/>
          </rPr>
          <t>_x000D_
Últ estimativa : 0_x000D_
Enviada em     : 23.09.2020_x000D_
Ata - Venc     : 58/21 - 02.03.2022</t>
        </r>
      </text>
    </comment>
    <comment ref="O623" authorId="0" shapeId="0" xr:uid="{A63D7D00-9F54-42A0-9102-CB60ADC4367B}">
      <text>
        <r>
          <rPr>
            <sz val="10"/>
            <color indexed="81"/>
            <rFont val="Lucida Console"/>
            <family val="3"/>
          </rPr>
          <t>_x000D_
Pertencia a ATA nº 58/21_x000D_
Estimativa de Renovação enviada em 23.09.2020 - Qtd _x000D_
PE   5/21 lote _x000D_
02.02.21 = Finalizado</t>
        </r>
      </text>
    </comment>
    <comment ref="W623" authorId="0" shapeId="0" xr:uid="{7D3C198A-B32E-48C7-AA03-F8717899A70F}">
      <text>
        <r>
          <rPr>
            <sz val="10"/>
            <color indexed="81"/>
            <rFont val="Lucida Console"/>
            <family val="3"/>
          </rPr>
          <t>_x000D_
DM-Elétrica</t>
        </r>
      </text>
    </comment>
    <comment ref="X623" authorId="0" shapeId="0" xr:uid="{206DBD56-F6C2-443D-9AED-9BB449CF06DB}">
      <text>
        <r>
          <rPr>
            <sz val="10"/>
            <color indexed="81"/>
            <rFont val="Lucida Console"/>
            <family val="3"/>
          </rPr>
          <t>_x000D_
EQUIP. MAT. P/ GERACAO, TRANSM. DISTR. RETIF...</t>
        </r>
      </text>
    </comment>
    <comment ref="Y623" authorId="0" shapeId="0" xr:uid="{4F58EB00-6F7D-4467-A212-88376ECC6120}">
      <text>
        <r>
          <rPr>
            <sz val="10"/>
            <color indexed="81"/>
            <rFont val="Lucida Console"/>
            <family val="3"/>
          </rPr>
          <t>_x000D_
CAIXAS</t>
        </r>
      </text>
    </comment>
    <comment ref="AW623" authorId="0" shapeId="0" xr:uid="{058B2DFA-C549-42AB-80F0-431FF81F294B}">
      <text>
        <r>
          <rPr>
            <sz val="10"/>
            <color indexed="81"/>
            <rFont val="Lucida Console"/>
            <family val="3"/>
          </rPr>
          <t>Tempo de Estoque (Meses)_x000D_
_x000D_
63,0</t>
        </r>
      </text>
    </comment>
    <comment ref="A624" authorId="0" shapeId="0" xr:uid="{BA4D47FB-6700-489B-A66A-669290F621C9}">
      <text>
        <r>
          <rPr>
            <sz val="10"/>
            <color indexed="81"/>
            <rFont val="Lucida Console"/>
            <family val="3"/>
          </rPr>
          <t>_x000D_
113846</t>
        </r>
      </text>
    </comment>
    <comment ref="B624" authorId="0" shapeId="0" xr:uid="{8F703204-B776-401C-8A23-8EE27C6CFA3D}">
      <text>
        <r>
          <rPr>
            <sz val="10"/>
            <color indexed="81"/>
            <rFont val="Lucida Console"/>
            <family val="3"/>
          </rPr>
          <t>DESCRIÇÃO DETALHADA_x000D_
REJUNTE BEGE - SACO COM 01 KG</t>
        </r>
      </text>
    </comment>
    <comment ref="G624" authorId="0" shapeId="0" xr:uid="{B4B73737-DC3A-4E24-945C-6C15AF2EF4FC}">
      <text>
        <r>
          <rPr>
            <sz val="10"/>
            <color indexed="81"/>
            <rFont val="Lucida Console"/>
            <family val="3"/>
          </rPr>
          <t>_x000D_
Últ estimativa : 1.500_x000D_
Enviada em     : 24.11.2020_x000D_
Ata - Venc     : 87/20 - 31.03.2021</t>
        </r>
      </text>
    </comment>
    <comment ref="M624" authorId="0" shapeId="0" xr:uid="{50901F64-9A21-4416-9C93-2AC7BD7E0ADF}">
      <text>
        <r>
          <rPr>
            <sz val="10"/>
            <color indexed="81"/>
            <rFont val="Lucida Console"/>
            <family val="3"/>
          </rPr>
          <t>_x000D_
Validade necessária em meses =&gt; 18,_x000D_
A partir desta planilha limitado até 14.05.2025</t>
        </r>
      </text>
    </comment>
    <comment ref="O624" authorId="0" shapeId="0" xr:uid="{E28139C7-8C48-4C2D-84EF-D182E4B5DDA6}">
      <text>
        <r>
          <rPr>
            <sz val="10"/>
            <color indexed="81"/>
            <rFont val="Lucida Console"/>
            <family val="3"/>
          </rPr>
          <t>_x000D_
Pertencia a ATA nº 87/20_x000D_
Estimativa de Renovação enviada em 24.11.2020 - Qtd 1.500_x000D_
PE  10/20 lote 61_x000D_
30.04.20 = Processo conferido, finalizado.</t>
        </r>
      </text>
    </comment>
    <comment ref="W624" authorId="0" shapeId="0" xr:uid="{AF422B8A-F5FF-45DF-B850-0226656273C1}">
      <text>
        <r>
          <rPr>
            <sz val="10"/>
            <color indexed="81"/>
            <rFont val="Lucida Console"/>
            <family val="3"/>
          </rPr>
          <t>_x000D_
DM-Construção</t>
        </r>
      </text>
    </comment>
    <comment ref="X624" authorId="0" shapeId="0" xr:uid="{785E9928-2E54-480E-A76A-07442285001E}">
      <text>
        <r>
          <rPr>
            <sz val="10"/>
            <color indexed="81"/>
            <rFont val="Lucida Console"/>
            <family val="3"/>
          </rPr>
          <t>_x000D_
MAT.E EQUIP. P/ CONSTR.CIVIL E CONSERV. DE VIAS PUBL.</t>
        </r>
      </text>
    </comment>
    <comment ref="Y624" authorId="0" shapeId="0" xr:uid="{588EE238-BE9F-46DD-989A-0F13A92ACE07}">
      <text>
        <r>
          <rPr>
            <sz val="10"/>
            <color indexed="81"/>
            <rFont val="Lucida Console"/>
            <family val="3"/>
          </rPr>
          <t>_x000D_
AZULEJOS E PASTILHAS</t>
        </r>
      </text>
    </comment>
    <comment ref="AW624" authorId="0" shapeId="0" xr:uid="{D71CA543-CB0E-4856-B15C-B0CF1A8617A0}">
      <text>
        <r>
          <rPr>
            <sz val="10"/>
            <color indexed="81"/>
            <rFont val="Lucida Console"/>
            <family val="3"/>
          </rPr>
          <t>Tempo de Estoque (Meses)_x000D_
_x000D_
2.255,0</t>
        </r>
      </text>
    </comment>
    <comment ref="A625" authorId="0" shapeId="0" xr:uid="{533320AA-C4AE-44BE-B92E-C2932A86E90A}">
      <text>
        <r>
          <rPr>
            <sz val="10"/>
            <color indexed="81"/>
            <rFont val="Lucida Console"/>
            <family val="3"/>
          </rPr>
          <t>_x000D_
114297</t>
        </r>
      </text>
    </comment>
    <comment ref="B625" authorId="0" shapeId="0" xr:uid="{8249F7DA-4DF4-492B-8EB8-F6C13D255686}">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625" authorId="0" shapeId="0" xr:uid="{75357180-88D9-466E-B344-95A59D8CFBB7}">
      <text>
        <r>
          <rPr>
            <sz val="10"/>
            <color indexed="81"/>
            <rFont val="Lucida Console"/>
            <family val="3"/>
          </rPr>
          <t>_x000D_
Últ estimativa : 0_x000D_
Enviada em     : 08.09.2020_x000D_
Ata - Venc     : 292/19 - 17.12.2020</t>
        </r>
      </text>
    </comment>
    <comment ref="O625" authorId="0" shapeId="0" xr:uid="{FC170D0A-3E60-4A17-A304-BCFE982D2BD1}">
      <text>
        <r>
          <rPr>
            <sz val="10"/>
            <color indexed="81"/>
            <rFont val="Lucida Console"/>
            <family val="3"/>
          </rPr>
          <t>_x000D_
Pertencia a ATA nº 292/19_x000D_
Estimativa de Renovação enviada em 08.09.2020 - Qtd _x000D_
PE  26/21 lote 23 (Impróspero)_x000D_
16.03.21 = Processo finalizado. Ata 105/21.</t>
        </r>
      </text>
    </comment>
    <comment ref="W625" authorId="0" shapeId="0" xr:uid="{A7781869-0B8A-4AEF-BA47-B337842F72F1}">
      <text>
        <r>
          <rPr>
            <sz val="10"/>
            <color indexed="81"/>
            <rFont val="Lucida Console"/>
            <family val="3"/>
          </rPr>
          <t>_x000D_
DM-Construção</t>
        </r>
      </text>
    </comment>
    <comment ref="X625" authorId="0" shapeId="0" xr:uid="{B69B2EB0-81BC-4AC1-88B7-E8C180D0F489}">
      <text>
        <r>
          <rPr>
            <sz val="10"/>
            <color indexed="81"/>
            <rFont val="Lucida Console"/>
            <family val="3"/>
          </rPr>
          <t>_x000D_
MAT.E EQUIP. P/ CONSTR.CIVIL E CONSERV. DE VIAS PUBL.</t>
        </r>
      </text>
    </comment>
    <comment ref="Y625" authorId="0" shapeId="0" xr:uid="{C7C74372-19CA-49FF-8284-3229AA4CCCAC}">
      <text>
        <r>
          <rPr>
            <sz val="10"/>
            <color indexed="81"/>
            <rFont val="Lucida Console"/>
            <family val="3"/>
          </rPr>
          <t>_x000D_
TELHAS. CUMEEIRAS E ELEM. DE TELH. E CHAP. DE CIM. AMIANT</t>
        </r>
      </text>
    </comment>
    <comment ref="AW625" authorId="0" shapeId="0" xr:uid="{7652D28F-51A6-45DA-B8F6-D8EFB7186F3D}">
      <text>
        <r>
          <rPr>
            <sz val="10"/>
            <color indexed="81"/>
            <rFont val="Lucida Console"/>
            <family val="3"/>
          </rPr>
          <t>Tempo de Estoque (Meses)_x000D_
_x000D_
4.224,0</t>
        </r>
      </text>
    </comment>
    <comment ref="A626" authorId="0" shapeId="0" xr:uid="{2B01C29D-4A59-4DF4-B91C-093A2B9236DA}">
      <text>
        <r>
          <rPr>
            <sz val="10"/>
            <color indexed="81"/>
            <rFont val="Lucida Console"/>
            <family val="3"/>
          </rPr>
          <t>_x000D_
114299</t>
        </r>
      </text>
    </comment>
    <comment ref="B626" authorId="0" shapeId="0" xr:uid="{1CF50BC0-FC52-4E87-BE2B-8DC1F9F03119}">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626" authorId="0" shapeId="0" xr:uid="{862D4A71-C218-4B9A-87BE-3B498ECD59FA}">
      <text>
        <r>
          <rPr>
            <sz val="10"/>
            <color indexed="81"/>
            <rFont val="Lucida Console"/>
            <family val="3"/>
          </rPr>
          <t>_x000D_
Últ estimativa : 0_x000D_
Enviada em     : 22.04.2021_x000D_
Ata - Venc     : 174/20 - 16.08.2021</t>
        </r>
      </text>
    </comment>
    <comment ref="O626" authorId="0" shapeId="0" xr:uid="{DFCDD139-CDDF-4B9D-A9F7-FED682DF5024}">
      <text>
        <r>
          <rPr>
            <sz val="10"/>
            <color indexed="81"/>
            <rFont val="Lucida Console"/>
            <family val="3"/>
          </rPr>
          <t>_x000D_
Pertencia a ATA nº 174/20_x000D_
Estimativa de Renovação enviada em 22.04.2021 - Qtd _x000D_
PE  99/20 lote 21_x000D_
03.08.20 = Finalizado</t>
        </r>
      </text>
    </comment>
    <comment ref="W626" authorId="0" shapeId="0" xr:uid="{05E5B731-E431-4899-B99D-7B19B1085481}">
      <text>
        <r>
          <rPr>
            <sz val="10"/>
            <color indexed="81"/>
            <rFont val="Lucida Console"/>
            <family val="3"/>
          </rPr>
          <t>_x000D_
DM-Construção</t>
        </r>
      </text>
    </comment>
    <comment ref="X626" authorId="0" shapeId="0" xr:uid="{AA7D9F8B-CA22-4838-8780-AE592C0241A0}">
      <text>
        <r>
          <rPr>
            <sz val="10"/>
            <color indexed="81"/>
            <rFont val="Lucida Console"/>
            <family val="3"/>
          </rPr>
          <t>_x000D_
MAT.E EQUIP. P/ CONSTR.CIVIL E CONSERV. DE VIAS PUBL.</t>
        </r>
      </text>
    </comment>
    <comment ref="Y626" authorId="0" shapeId="0" xr:uid="{F18A5553-1710-41DF-8AB1-45DF4DB1EFDA}">
      <text>
        <r>
          <rPr>
            <sz val="10"/>
            <color indexed="81"/>
            <rFont val="Lucida Console"/>
            <family val="3"/>
          </rPr>
          <t>_x000D_
TELHAS. CUMEEIRAS E ELEM. DE TELH. E CHAP. DE CIM. AMIANT</t>
        </r>
      </text>
    </comment>
    <comment ref="AW626" authorId="0" shapeId="0" xr:uid="{A567EB01-94FB-4DA6-87E9-605DBB2F4790}">
      <text>
        <r>
          <rPr>
            <sz val="10"/>
            <color indexed="81"/>
            <rFont val="Lucida Console"/>
            <family val="3"/>
          </rPr>
          <t>Tempo de Estoque (Meses)_x000D_
_x000D_
174,0</t>
        </r>
      </text>
    </comment>
    <comment ref="A627" authorId="0" shapeId="0" xr:uid="{636FD1F9-A381-4D09-9012-999CC98429FF}">
      <text>
        <r>
          <rPr>
            <sz val="10"/>
            <color indexed="81"/>
            <rFont val="Lucida Console"/>
            <family val="3"/>
          </rPr>
          <t>_x000D_
114430</t>
        </r>
      </text>
    </comment>
    <comment ref="B627" authorId="0" shapeId="0" xr:uid="{4B0473DD-85D6-4173-B8D7-5CE2EC5BD306}">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627" authorId="0" shapeId="0" xr:uid="{862E2B98-7923-4399-ABC8-469E8E59E71E}">
      <text>
        <r>
          <rPr>
            <sz val="10"/>
            <color indexed="81"/>
            <rFont val="Lucida Console"/>
            <family val="3"/>
          </rPr>
          <t>_x000D_
Últ estimativa : 300_x000D_
Enviada em     : 05.03.2020_x000D_
Ata - Venc     : 158/20 - 30.07.2021</t>
        </r>
      </text>
    </comment>
    <comment ref="O627" authorId="0" shapeId="0" xr:uid="{555EF37C-1686-4B61-BE4C-4E24270CDC59}">
      <text>
        <r>
          <rPr>
            <sz val="10"/>
            <color indexed="81"/>
            <rFont val="Lucida Console"/>
            <family val="3"/>
          </rPr>
          <t>_x000D_
Pertencia a ATA nº 158/20_x000D_
Estimativa de Renovação enviada em 05.03.2020 - Qtd 300_x000D_
PE 108/20 lote _x000D_
16.07.20 = Finalizado</t>
        </r>
      </text>
    </comment>
    <comment ref="W627" authorId="0" shapeId="0" xr:uid="{BFF5E2CA-FFEF-40DE-9511-40B0D030613F}">
      <text>
        <r>
          <rPr>
            <sz val="10"/>
            <color indexed="81"/>
            <rFont val="Lucida Console"/>
            <family val="3"/>
          </rPr>
          <t>_x000D_
Administrativo</t>
        </r>
      </text>
    </comment>
    <comment ref="X627" authorId="0" shapeId="0" xr:uid="{26E2A5C7-7F37-4C1F-A7ED-98DE8EEFB854}">
      <text>
        <r>
          <rPr>
            <sz val="10"/>
            <color indexed="81"/>
            <rFont val="Lucida Console"/>
            <family val="3"/>
          </rPr>
          <t>_x000D_
VEST., ART.P/ TOUC.E HIG. PES. MAQ., EQUIP., MAT.E ACES.</t>
        </r>
      </text>
    </comment>
    <comment ref="Y627" authorId="0" shapeId="0" xr:uid="{5CAA9A1D-8FF7-4CC6-BE5B-B769ACC738E6}">
      <text>
        <r>
          <rPr>
            <sz val="10"/>
            <color indexed="81"/>
            <rFont val="Lucida Console"/>
            <family val="3"/>
          </rPr>
          <t>_x000D_
ART. P/ HIG.PES., TOUCADOR, BEL., MAQUIA. E ADORNOS</t>
        </r>
      </text>
    </comment>
    <comment ref="AW627" authorId="0" shapeId="0" xr:uid="{79BD596F-1233-4B81-AFF0-D5059A6D430F}">
      <text>
        <r>
          <rPr>
            <sz val="10"/>
            <color indexed="81"/>
            <rFont val="Lucida Console"/>
            <family val="3"/>
          </rPr>
          <t>Tempo de Estoque (Meses)_x000D_
_x000D_
132,0</t>
        </r>
      </text>
    </comment>
    <comment ref="A628" authorId="0" shapeId="0" xr:uid="{B69340F7-7B24-4AA2-A142-5BA7CCBA2CB8}">
      <text>
        <r>
          <rPr>
            <sz val="10"/>
            <color indexed="81"/>
            <rFont val="Lucida Console"/>
            <family val="3"/>
          </rPr>
          <t>_x000D_
114771</t>
        </r>
      </text>
    </comment>
    <comment ref="B628" authorId="0" shapeId="0" xr:uid="{733FC7E2-4BAA-4860-9CC4-B921DD341932}">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628" authorId="0" shapeId="0" xr:uid="{6D4BDDE5-2A32-440D-9ABC-9ED5E452EB04}">
      <text>
        <r>
          <rPr>
            <sz val="10"/>
            <color indexed="81"/>
            <rFont val="Lucida Console"/>
            <family val="3"/>
          </rPr>
          <t>_x000D_
DM-Elétrica</t>
        </r>
      </text>
    </comment>
    <comment ref="X628" authorId="0" shapeId="0" xr:uid="{30D757D2-E160-4C47-9C5F-4BC06C55C5CB}">
      <text>
        <r>
          <rPr>
            <sz val="10"/>
            <color indexed="81"/>
            <rFont val="Lucida Console"/>
            <family val="3"/>
          </rPr>
          <t>_x000D_
EQUIP. MAT. P/ GERACAO, TRANSM. DISTR. RETIF...</t>
        </r>
      </text>
    </comment>
    <comment ref="Y628" authorId="0" shapeId="0" xr:uid="{4ACC7B12-3216-4C50-A3EF-C35B53B0931A}">
      <text>
        <r>
          <rPr>
            <sz val="10"/>
            <color indexed="81"/>
            <rFont val="Lucida Console"/>
            <family val="3"/>
          </rPr>
          <t>_x000D_
CAIXAS</t>
        </r>
      </text>
    </comment>
    <comment ref="AW628" authorId="0" shapeId="0" xr:uid="{4BC48B19-B43B-48BA-BAA3-EE2C390B4CE1}">
      <text>
        <r>
          <rPr>
            <sz val="10"/>
            <color indexed="81"/>
            <rFont val="Lucida Console"/>
            <family val="3"/>
          </rPr>
          <t>Tempo de Estoque (Meses)_x000D_
_x000D_
105,0</t>
        </r>
      </text>
    </comment>
    <comment ref="A629" authorId="0" shapeId="0" xr:uid="{DF9A944D-EEB4-4221-992C-AFDA8600019D}">
      <text>
        <r>
          <rPr>
            <sz val="10"/>
            <color indexed="81"/>
            <rFont val="Lucida Console"/>
            <family val="3"/>
          </rPr>
          <t>_x000D_
114772</t>
        </r>
      </text>
    </comment>
    <comment ref="B629" authorId="0" shapeId="0" xr:uid="{3FDD68C9-9468-40CC-ACCF-8B2AE87F6E47}">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629" authorId="0" shapeId="0" xr:uid="{B6518C08-D405-4BEF-B34C-04512A1FC7E8}">
      <text>
        <r>
          <rPr>
            <sz val="10"/>
            <color indexed="81"/>
            <rFont val="Lucida Console"/>
            <family val="3"/>
          </rPr>
          <t>_x000D_
Últ estimativa : 0_x000D_
Enviada em     : 24.10.2019_x000D_
Ata - Venc     : 2/19 - 01.01.2020</t>
        </r>
      </text>
    </comment>
    <comment ref="O629" authorId="0" shapeId="0" xr:uid="{F439EF01-465D-4035-BC38-80103396A651}">
      <text>
        <r>
          <rPr>
            <sz val="10"/>
            <color indexed="81"/>
            <rFont val="Lucida Console"/>
            <family val="3"/>
          </rPr>
          <t>_x000D_
Pertencia a ATA nº 2/19_x000D_
Estimativa de Renovação enviada em 24.10.2019 - Qtd _x000D_
PP 208/18 lote _x000D_
22.01.19 = Processo conferido e finalizado. Ata 2/19.</t>
        </r>
      </text>
    </comment>
    <comment ref="W629" authorId="0" shapeId="0" xr:uid="{A7832678-C70B-490F-ACFE-1A7D82336237}">
      <text>
        <r>
          <rPr>
            <sz val="10"/>
            <color indexed="81"/>
            <rFont val="Lucida Console"/>
            <family val="3"/>
          </rPr>
          <t>_x000D_
DM-Elétrica</t>
        </r>
      </text>
    </comment>
    <comment ref="X629" authorId="0" shapeId="0" xr:uid="{AB6F7102-2F3D-4E18-81B9-55F13BBAE66F}">
      <text>
        <r>
          <rPr>
            <sz val="10"/>
            <color indexed="81"/>
            <rFont val="Lucida Console"/>
            <family val="3"/>
          </rPr>
          <t>_x000D_
EQUIP. MAT. P/ GERACAO, TRANSM. DISTR. RETIF...</t>
        </r>
      </text>
    </comment>
    <comment ref="Y629" authorId="0" shapeId="0" xr:uid="{B1C993A7-27D6-40DF-B2EA-345908CD15D4}">
      <text>
        <r>
          <rPr>
            <sz val="10"/>
            <color indexed="81"/>
            <rFont val="Lucida Console"/>
            <family val="3"/>
          </rPr>
          <t>_x000D_
CAIXAS</t>
        </r>
      </text>
    </comment>
    <comment ref="AW629" authorId="0" shapeId="0" xr:uid="{227EF488-254A-4F3A-9823-524BE0AD836B}">
      <text>
        <r>
          <rPr>
            <sz val="10"/>
            <color indexed="81"/>
            <rFont val="Lucida Console"/>
            <family val="3"/>
          </rPr>
          <t>Tempo de Estoque (Meses)_x000D_
_x000D_
35,0</t>
        </r>
      </text>
    </comment>
    <comment ref="A630" authorId="0" shapeId="0" xr:uid="{4F4A35B2-04CB-4B49-8462-8A8B9B5372AC}">
      <text>
        <r>
          <rPr>
            <sz val="10"/>
            <color indexed="81"/>
            <rFont val="Lucida Console"/>
            <family val="3"/>
          </rPr>
          <t>_x000D_
114773</t>
        </r>
      </text>
    </comment>
    <comment ref="B630" authorId="0" shapeId="0" xr:uid="{A4A24F61-AE27-4476-BB36-E44B4DC1F3D7}">
      <text>
        <r>
          <rPr>
            <sz val="10"/>
            <color indexed="81"/>
            <rFont val="Lucida Console"/>
            <family val="3"/>
          </rPr>
          <t>DESCRIÇÃO DETALHADA_x000D_
QUADRO DE DISTRIBUICAO PARA 36 DISJUNTORES TIPO DIN DE PVC, DE EMBUTIR</t>
        </r>
      </text>
    </comment>
    <comment ref="W630" authorId="0" shapeId="0" xr:uid="{B67E75CF-E9FB-468A-9580-C390D850A66B}">
      <text>
        <r>
          <rPr>
            <sz val="10"/>
            <color indexed="81"/>
            <rFont val="Lucida Console"/>
            <family val="3"/>
          </rPr>
          <t>_x000D_
DM-Elétrica</t>
        </r>
      </text>
    </comment>
    <comment ref="X630" authorId="0" shapeId="0" xr:uid="{0C325126-9411-415A-A555-F19622B31A9D}">
      <text>
        <r>
          <rPr>
            <sz val="10"/>
            <color indexed="81"/>
            <rFont val="Lucida Console"/>
            <family val="3"/>
          </rPr>
          <t>_x000D_
EQUIP. MAT. P/ GERACAO, TRANSM. DISTR. RETIF...</t>
        </r>
      </text>
    </comment>
    <comment ref="Y630" authorId="0" shapeId="0" xr:uid="{78D93D9A-4807-41E0-A768-950FCC5F9272}">
      <text>
        <r>
          <rPr>
            <sz val="10"/>
            <color indexed="81"/>
            <rFont val="Lucida Console"/>
            <family val="3"/>
          </rPr>
          <t>_x000D_
QUADROS</t>
        </r>
      </text>
    </comment>
    <comment ref="AW630" authorId="0" shapeId="0" xr:uid="{84D80C5F-792E-4A76-B711-BDAA36AD26FA}">
      <text>
        <r>
          <rPr>
            <sz val="10"/>
            <color indexed="81"/>
            <rFont val="Lucida Console"/>
            <family val="3"/>
          </rPr>
          <t>Tempo de Estoque (Meses)_x000D_
_x000D_
16,0</t>
        </r>
      </text>
    </comment>
    <comment ref="A631" authorId="0" shapeId="0" xr:uid="{F45B05C8-ABDD-4D41-ADAB-A1A00AF9AFD8}">
      <text>
        <r>
          <rPr>
            <sz val="10"/>
            <color indexed="81"/>
            <rFont val="Lucida Console"/>
            <family val="3"/>
          </rPr>
          <t>_x000D_
114822</t>
        </r>
      </text>
    </comment>
    <comment ref="B631" authorId="0" shapeId="0" xr:uid="{C355029B-F372-4FE6-9139-95AE5C9E11AD}">
      <text>
        <r>
          <rPr>
            <sz val="10"/>
            <color indexed="81"/>
            <rFont val="Lucida Console"/>
            <family val="3"/>
          </rPr>
          <t>DESCRIÇÃO DETALHADA_x000D_
TUBO DE PVC SOLDAVEL, 10" 250MM X 6M PARA ESGOTO NA COR BRANCA</t>
        </r>
      </text>
    </comment>
    <comment ref="G631" authorId="0" shapeId="0" xr:uid="{A3C62D57-0998-43BF-BC6F-99C8FAA73C74}">
      <text>
        <r>
          <rPr>
            <sz val="10"/>
            <color indexed="81"/>
            <rFont val="Lucida Console"/>
            <family val="3"/>
          </rPr>
          <t>_x000D_
Últ estimativa : 100_x000D_
Enviada em     : 25.09.2019_x000D_
Ata - Venc     : 169/17 - 05.10.2018</t>
        </r>
      </text>
    </comment>
    <comment ref="O631" authorId="0" shapeId="0" xr:uid="{616C3590-122B-4D86-BAE3-9F586D736E85}">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631" authorId="0" shapeId="0" xr:uid="{C6D6188B-0875-4C0C-9BCF-BBCF046BBA3A}">
      <text>
        <r>
          <rPr>
            <sz val="10"/>
            <color indexed="81"/>
            <rFont val="Lucida Console"/>
            <family val="3"/>
          </rPr>
          <t>_x000D_
DM-Hidráulica</t>
        </r>
      </text>
    </comment>
    <comment ref="X631" authorId="0" shapeId="0" xr:uid="{532DABDD-1A88-4E17-834C-08449FBA091D}">
      <text>
        <r>
          <rPr>
            <sz val="10"/>
            <color indexed="81"/>
            <rFont val="Lucida Console"/>
            <family val="3"/>
          </rPr>
          <t>_x000D_
MATERIAL HIDRAULICO, CANOS, TUBOS, MANGUEIRAS, CONEXOES E ACESS.</t>
        </r>
      </text>
    </comment>
    <comment ref="Y631" authorId="0" shapeId="0" xr:uid="{6E846310-2EA5-4D7B-A433-4345A4657291}">
      <text>
        <r>
          <rPr>
            <sz val="10"/>
            <color indexed="81"/>
            <rFont val="Lucida Console"/>
            <family val="3"/>
          </rPr>
          <t>_x000D_
ADAP. LUVAS.TES CURVAS COTOVELOS PLUGS FLANGES.....</t>
        </r>
      </text>
    </comment>
    <comment ref="AW631" authorId="0" shapeId="0" xr:uid="{1B78AC81-2ECB-46D7-A459-8BB67D346949}">
      <text>
        <r>
          <rPr>
            <sz val="10"/>
            <color indexed="81"/>
            <rFont val="Lucida Console"/>
            <family val="3"/>
          </rPr>
          <t>Tempo de Estoque (Meses)_x000D_
_x000D_
39,0</t>
        </r>
      </text>
    </comment>
    <comment ref="A632" authorId="0" shapeId="0" xr:uid="{F2DAAE92-4ED3-41A0-8909-113B37578562}">
      <text>
        <r>
          <rPr>
            <sz val="10"/>
            <color indexed="81"/>
            <rFont val="Lucida Console"/>
            <family val="3"/>
          </rPr>
          <t>_x000D_
114852</t>
        </r>
      </text>
    </comment>
    <comment ref="B632" authorId="0" shapeId="0" xr:uid="{4B3C0245-78F8-4CE4-A709-03D8AF28EF92}">
      <text>
        <r>
          <rPr>
            <sz val="10"/>
            <color indexed="81"/>
            <rFont val="Lucida Console"/>
            <family val="3"/>
          </rPr>
          <t>DESCRIÇÃO DETALHADA_x000D_
VIGA DE GARAPEIRA BRUTA - 60MM X 160MM X 6,50 M COMPRIMENTO</t>
        </r>
      </text>
    </comment>
    <comment ref="G632" authorId="0" shapeId="0" xr:uid="{C7C46867-71BB-41AC-99AE-43FD67D88F39}">
      <text>
        <r>
          <rPr>
            <sz val="10"/>
            <color indexed="81"/>
            <rFont val="Lucida Console"/>
            <family val="3"/>
          </rPr>
          <t>_x000D_
Últ estimativa : 0_x000D_
Enviada em     : 19.05.2021_x000D_
Ata - Venc     : 194/20 - 07.09.2021</t>
        </r>
      </text>
    </comment>
    <comment ref="O632" authorId="0" shapeId="0" xr:uid="{BFFF65BF-36B0-42E4-9F2E-FBD8E40CB2E1}">
      <text>
        <r>
          <rPr>
            <sz val="10"/>
            <color indexed="81"/>
            <rFont val="Lucida Console"/>
            <family val="3"/>
          </rPr>
          <t>_x000D_
Pertencia a ATA nº 194/20_x000D_
Estimativa de Renovação enviada em 19.05.2021 - Qtd _x000D_
PP 111/19 lote _x000D_
18.09.19 = Área técnica respondeu recurso</t>
        </r>
      </text>
    </comment>
    <comment ref="W632" authorId="0" shapeId="0" xr:uid="{0FD99875-2A59-466D-9714-4A7C8EAA91F0}">
      <text>
        <r>
          <rPr>
            <sz val="10"/>
            <color indexed="81"/>
            <rFont val="Lucida Console"/>
            <family val="3"/>
          </rPr>
          <t>_x000D_
DM-Construção</t>
        </r>
      </text>
    </comment>
    <comment ref="X632" authorId="0" shapeId="0" xr:uid="{15C26818-4FA1-46C1-A546-19F3F9DED9FC}">
      <text>
        <r>
          <rPr>
            <sz val="10"/>
            <color indexed="81"/>
            <rFont val="Lucida Console"/>
            <family val="3"/>
          </rPr>
          <t>_x000D_
MADEIRAS,LAMINADOS,COMPENSADOS E AGLOMERADOS</t>
        </r>
      </text>
    </comment>
    <comment ref="Y632" authorId="0" shapeId="0" xr:uid="{F2B5A3FC-DE5B-4ADE-9998-4C1568CB5130}">
      <text>
        <r>
          <rPr>
            <sz val="10"/>
            <color indexed="81"/>
            <rFont val="Lucida Console"/>
            <family val="3"/>
          </rPr>
          <t>_x000D_
PONTALETES, CAIBROS, PRANCHAS E VIGAS</t>
        </r>
      </text>
    </comment>
    <comment ref="AW632" authorId="0" shapeId="0" xr:uid="{7DBD561F-8258-463C-BF08-BDD61F4BF2F9}">
      <text>
        <r>
          <rPr>
            <sz val="10"/>
            <color indexed="81"/>
            <rFont val="Lucida Console"/>
            <family val="3"/>
          </rPr>
          <t>Tempo de Estoque (Meses)_x000D_
_x000D_
133,0</t>
        </r>
      </text>
    </comment>
    <comment ref="A633" authorId="0" shapeId="0" xr:uid="{239CBD36-783F-4E21-B10C-75FF20040FA4}">
      <text>
        <r>
          <rPr>
            <sz val="10"/>
            <color indexed="81"/>
            <rFont val="Lucida Console"/>
            <family val="3"/>
          </rPr>
          <t>_x000D_
114853</t>
        </r>
      </text>
    </comment>
    <comment ref="B633" authorId="0" shapeId="0" xr:uid="{F7906B1B-3EBC-4E26-A038-20AFBB43517C}">
      <text>
        <r>
          <rPr>
            <sz val="10"/>
            <color indexed="81"/>
            <rFont val="Lucida Console"/>
            <family val="3"/>
          </rPr>
          <t>DESCRIÇÃO DETALHADA_x000D_
VIGA DE GARAPEIRA BRUTA - 60MM X 160MM X 7,00 M COMPRIMENTO</t>
        </r>
      </text>
    </comment>
    <comment ref="G633" authorId="0" shapeId="0" xr:uid="{0244A9C9-4A38-4E00-8E8E-71359B09EB58}">
      <text>
        <r>
          <rPr>
            <sz val="10"/>
            <color indexed="81"/>
            <rFont val="Lucida Console"/>
            <family val="3"/>
          </rPr>
          <t>_x000D_
Últ estimativa : 0_x000D_
Enviada em     : 19.05.2021_x000D_
Ata - Venc     : 194/20 - 07.09.2021</t>
        </r>
      </text>
    </comment>
    <comment ref="O633" authorId="0" shapeId="0" xr:uid="{056A9828-80AB-453D-8C84-2214770D5CEE}">
      <text>
        <r>
          <rPr>
            <sz val="10"/>
            <color indexed="81"/>
            <rFont val="Lucida Console"/>
            <family val="3"/>
          </rPr>
          <t>_x000D_
Pertencia a ATA nº 194/20_x000D_
Estimativa de Renovação enviada em 19.05.2021 - Qtd _x000D_
PP 111/19 lote _x000D_
18.09.19 = Área técnica respondeu recurso</t>
        </r>
      </text>
    </comment>
    <comment ref="W633" authorId="0" shapeId="0" xr:uid="{FF0B01E8-8CC9-42E2-A836-6C535699B62E}">
      <text>
        <r>
          <rPr>
            <sz val="10"/>
            <color indexed="81"/>
            <rFont val="Lucida Console"/>
            <family val="3"/>
          </rPr>
          <t>_x000D_
DM-Construção</t>
        </r>
      </text>
    </comment>
    <comment ref="X633" authorId="0" shapeId="0" xr:uid="{1648585C-1C1E-4281-A889-A2E9EF669FD3}">
      <text>
        <r>
          <rPr>
            <sz val="10"/>
            <color indexed="81"/>
            <rFont val="Lucida Console"/>
            <family val="3"/>
          </rPr>
          <t>_x000D_
MADEIRAS,LAMINADOS,COMPENSADOS E AGLOMERADOS</t>
        </r>
      </text>
    </comment>
    <comment ref="Y633" authorId="0" shapeId="0" xr:uid="{9989668C-FDFB-46E1-A60D-0E844A2D457A}">
      <text>
        <r>
          <rPr>
            <sz val="10"/>
            <color indexed="81"/>
            <rFont val="Lucida Console"/>
            <family val="3"/>
          </rPr>
          <t>_x000D_
PONTALETES, CAIBROS, PRANCHAS E VIGAS</t>
        </r>
      </text>
    </comment>
    <comment ref="AW633" authorId="0" shapeId="0" xr:uid="{303FD17E-DE9E-4D81-9E73-629A2B735450}">
      <text>
        <r>
          <rPr>
            <sz val="10"/>
            <color indexed="81"/>
            <rFont val="Lucida Console"/>
            <family val="3"/>
          </rPr>
          <t>Tempo de Estoque (Meses)_x000D_
_x000D_
161,0</t>
        </r>
      </text>
    </comment>
    <comment ref="A634" authorId="0" shapeId="0" xr:uid="{FB903B35-574C-423B-B568-BC16F59FBEAF}">
      <text>
        <r>
          <rPr>
            <sz val="10"/>
            <color indexed="81"/>
            <rFont val="Lucida Console"/>
            <family val="3"/>
          </rPr>
          <t>_x000D_
114923</t>
        </r>
      </text>
    </comment>
    <comment ref="B634" authorId="0" shapeId="0" xr:uid="{1177779D-27EC-4005-8B8A-6C8D355BCE1C}">
      <text>
        <r>
          <rPr>
            <sz val="10"/>
            <color indexed="81"/>
            <rFont val="Lucida Console"/>
            <family val="3"/>
          </rPr>
          <t>DESCRIÇÃO DETALHADA_x000D_
PARAFUSO CABECA FRANCESA 3/16 X 2" COM ARRUELA E PORCA</t>
        </r>
      </text>
    </comment>
    <comment ref="W634" authorId="0" shapeId="0" xr:uid="{31EBD6EA-FF01-491C-86BD-939BC1AC970D}">
      <text>
        <r>
          <rPr>
            <sz val="10"/>
            <color indexed="81"/>
            <rFont val="Lucida Console"/>
            <family val="3"/>
          </rPr>
          <t>_x000D_
DM-Marcenaria</t>
        </r>
      </text>
    </comment>
    <comment ref="X634" authorId="0" shapeId="0" xr:uid="{966013F0-052E-4780-A8DE-AD9FB8FDF506}">
      <text>
        <r>
          <rPr>
            <sz val="10"/>
            <color indexed="81"/>
            <rFont val="Lucida Console"/>
            <family val="3"/>
          </rPr>
          <t>_x000D_
PARAFUSOS ELEM. VEDACAO UNIAO CONEX . FIXACAO</t>
        </r>
      </text>
    </comment>
    <comment ref="Y634" authorId="0" shapeId="0" xr:uid="{00D502C7-42FF-4713-9820-038344F360FD}">
      <text>
        <r>
          <rPr>
            <sz val="10"/>
            <color indexed="81"/>
            <rFont val="Lucida Console"/>
            <family val="3"/>
          </rPr>
          <t>_x000D_
PARAFUSO FRANCES</t>
        </r>
      </text>
    </comment>
    <comment ref="AW634" authorId="0" shapeId="0" xr:uid="{EE3E8910-9FB4-412B-9AD1-FAFECA5DA621}">
      <text>
        <r>
          <rPr>
            <sz val="10"/>
            <color indexed="81"/>
            <rFont val="Lucida Console"/>
            <family val="3"/>
          </rPr>
          <t>Tempo de Estoque (Meses)_x000D_
_x000D_
5.742,0</t>
        </r>
      </text>
    </comment>
    <comment ref="A635" authorId="0" shapeId="0" xr:uid="{B9621D7E-815B-499E-8E2F-8349C5D7BCFC}">
      <text>
        <r>
          <rPr>
            <sz val="10"/>
            <color indexed="81"/>
            <rFont val="Lucida Console"/>
            <family val="3"/>
          </rPr>
          <t>_x000D_
114976</t>
        </r>
      </text>
    </comment>
    <comment ref="B635" authorId="0" shapeId="0" xr:uid="{FE2D55ED-CBB2-4A7A-A7EF-69538B7A3D44}">
      <text>
        <r>
          <rPr>
            <sz val="10"/>
            <color indexed="81"/>
            <rFont val="Lucida Console"/>
            <family val="3"/>
          </rPr>
          <t>DESCRIÇÃO DETALHADA_x000D_
CABO DE COBRE FLEXIVEL BITOLA 240 MM2 ISOLACAO 0,6/1KV , TEMPERATURA 70° C, COR PRETA - ANTICHAMA</t>
        </r>
      </text>
    </comment>
    <comment ref="G635" authorId="0" shapeId="0" xr:uid="{B687300E-4354-4446-8994-20F2F2F1AA7E}">
      <text>
        <r>
          <rPr>
            <sz val="10"/>
            <color indexed="81"/>
            <rFont val="Lucida Console"/>
            <family val="3"/>
          </rPr>
          <t>_x000D_
Últ estimativa : 0_x000D_
Enviada em     : 20.12.2018_x000D_
Ata - Venc     : 78/18 - 25.03.2019</t>
        </r>
      </text>
    </comment>
    <comment ref="O635" authorId="0" shapeId="0" xr:uid="{1495D8A0-A504-483E-85ED-9C213301A2D6}">
      <text>
        <r>
          <rPr>
            <sz val="10"/>
            <color indexed="81"/>
            <rFont val="Lucida Console"/>
            <family val="3"/>
          </rPr>
          <t>_x000D_
Pertencia a ATA nº 78/18_x000D_
Estimativa de Renovação enviada em 20.12.2018 - Qtd _x000D_
PP  11/18 lote _x000D_
09.04.18 = Processo finalizado. Ata 78/18.</t>
        </r>
      </text>
    </comment>
    <comment ref="W635" authorId="0" shapeId="0" xr:uid="{ED4E5B87-A542-4126-B199-E0B198735C30}">
      <text>
        <r>
          <rPr>
            <sz val="10"/>
            <color indexed="81"/>
            <rFont val="Lucida Console"/>
            <family val="3"/>
          </rPr>
          <t>_x000D_
DM-Elétrica</t>
        </r>
      </text>
    </comment>
    <comment ref="X635" authorId="0" shapeId="0" xr:uid="{FA3F25BD-DC6C-4EFE-80E4-E4E7C100EA83}">
      <text>
        <r>
          <rPr>
            <sz val="10"/>
            <color indexed="81"/>
            <rFont val="Lucida Console"/>
            <family val="3"/>
          </rPr>
          <t>_x000D_
EQUIP. MAT. P/ GERACAO, TRANSM. DISTR. RETIF...</t>
        </r>
      </text>
    </comment>
    <comment ref="Y635" authorId="0" shapeId="0" xr:uid="{F2BFAAA0-52F5-44D8-9665-D730CDFD5870}">
      <text>
        <r>
          <rPr>
            <sz val="10"/>
            <color indexed="81"/>
            <rFont val="Lucida Console"/>
            <family val="3"/>
          </rPr>
          <t>_x000D_
FIOS E CABOS ELETRICOS</t>
        </r>
      </text>
    </comment>
    <comment ref="AW635" authorId="0" shapeId="0" xr:uid="{1E9031D4-F214-42EF-92D4-10128A2335A3}">
      <text>
        <r>
          <rPr>
            <sz val="10"/>
            <color indexed="81"/>
            <rFont val="Lucida Console"/>
            <family val="3"/>
          </rPr>
          <t>Tempo de Estoque (Meses)_x000D_
_x000D_
634,0</t>
        </r>
      </text>
    </comment>
    <comment ref="A636" authorId="0" shapeId="0" xr:uid="{E170CBA8-DB67-4593-A86D-EBEFEB8DFA0E}">
      <text>
        <r>
          <rPr>
            <sz val="10"/>
            <color indexed="81"/>
            <rFont val="Lucida Console"/>
            <family val="3"/>
          </rPr>
          <t>_x000D_
115060</t>
        </r>
      </text>
    </comment>
    <comment ref="B636" authorId="0" shapeId="0" xr:uid="{3BD1D517-7D19-4128-A9CE-FBC3A5443907}">
      <text>
        <r>
          <rPr>
            <sz val="10"/>
            <color indexed="81"/>
            <rFont val="Lucida Console"/>
            <family val="3"/>
          </rPr>
          <t>DESCRIÇÃO DETALHADA_x000D_
CHAPA DE ACO INOX, BLANQUE: 430, ESPESSURA: 1,5MM, COMPRIMENTO: 2,00M E LARGURA: 1,20M</t>
        </r>
      </text>
    </comment>
    <comment ref="G636" authorId="0" shapeId="0" xr:uid="{0BFACBAB-3E52-4CED-8939-528D62A68214}">
      <text>
        <r>
          <rPr>
            <sz val="10"/>
            <color indexed="81"/>
            <rFont val="Lucida Console"/>
            <family val="3"/>
          </rPr>
          <t>_x000D_
Últ estimativa : 0_x000D_
Enviada em     : 12.05.2020_x000D_
Ata - Venc     : 198/19 - 15.08.2020</t>
        </r>
      </text>
    </comment>
    <comment ref="O636" authorId="0" shapeId="0" xr:uid="{E1D7D3FC-719F-4F69-887A-EF9223ABB088}">
      <text>
        <r>
          <rPr>
            <sz val="10"/>
            <color indexed="81"/>
            <rFont val="Lucida Console"/>
            <family val="3"/>
          </rPr>
          <t>_x000D_
Pertencia a ATA nº 198/19_x000D_
Estimativa de Renovação enviada em 12.05.2020 - Qtd _x000D_
PE  46/19 lote 28_x000D_
03.09.19 = Processo conferido, finalizado.</t>
        </r>
      </text>
    </comment>
    <comment ref="W636" authorId="0" shapeId="0" xr:uid="{D122A107-EBD8-4C0A-9D4B-C195DCBE5CC9}">
      <text>
        <r>
          <rPr>
            <sz val="10"/>
            <color indexed="81"/>
            <rFont val="Lucida Console"/>
            <family val="3"/>
          </rPr>
          <t>_x000D_
DM-Construção</t>
        </r>
      </text>
    </comment>
    <comment ref="X636" authorId="0" shapeId="0" xr:uid="{F73CC61F-3704-4D55-8C3F-E06A95EB4B4D}">
      <text>
        <r>
          <rPr>
            <sz val="10"/>
            <color indexed="81"/>
            <rFont val="Lucida Console"/>
            <family val="3"/>
          </rPr>
          <t>_x000D_
METAIS,LAMINAD.,PERFILADOS E ARTEFATOS METALICOS</t>
        </r>
      </text>
    </comment>
    <comment ref="Y636" authorId="0" shapeId="0" xr:uid="{4B186730-DBFF-4014-A12E-6CB1E31F7540}">
      <text>
        <r>
          <rPr>
            <sz val="10"/>
            <color indexed="81"/>
            <rFont val="Lucida Console"/>
            <family val="3"/>
          </rPr>
          <t>_x000D_
CHAPAS DE ACO INOXIDAVEL P/ USOS VARIADOS</t>
        </r>
      </text>
    </comment>
    <comment ref="AW636" authorId="0" shapeId="0" xr:uid="{7A0A5EFD-8760-45DE-ABB5-32451A6E077D}">
      <text>
        <r>
          <rPr>
            <sz val="10"/>
            <color indexed="81"/>
            <rFont val="Lucida Console"/>
            <family val="3"/>
          </rPr>
          <t>Tempo de Estoque (Meses)_x000D_
_x000D_
37,0</t>
        </r>
      </text>
    </comment>
    <comment ref="A637" authorId="0" shapeId="0" xr:uid="{5050279C-FF49-400A-95E2-62FEED8CF399}">
      <text>
        <r>
          <rPr>
            <sz val="10"/>
            <color indexed="81"/>
            <rFont val="Lucida Console"/>
            <family val="3"/>
          </rPr>
          <t>_x000D_
115135</t>
        </r>
      </text>
    </comment>
    <comment ref="B637" authorId="0" shapeId="0" xr:uid="{4B18962E-3844-47C8-9983-7D2FA3CD4160}">
      <text>
        <r>
          <rPr>
            <sz val="10"/>
            <color indexed="81"/>
            <rFont val="Lucida Console"/>
            <family val="3"/>
          </rPr>
          <t xml:space="preserve">DESCRIÇÃO DETALHADA_x000D_
CUMEEIRA DE FIBROCIMENTO ONDA DA MEDIDA 0,50 CM X 15° </t>
        </r>
      </text>
    </comment>
    <comment ref="W637" authorId="0" shapeId="0" xr:uid="{3F53E66F-971B-4C04-B5E9-241BD981A18C}">
      <text>
        <r>
          <rPr>
            <sz val="10"/>
            <color indexed="81"/>
            <rFont val="Lucida Console"/>
            <family val="3"/>
          </rPr>
          <t>_x000D_
DM-Construção</t>
        </r>
      </text>
    </comment>
    <comment ref="X637" authorId="0" shapeId="0" xr:uid="{8044C4A7-8241-446F-B550-8E0F8FBE909F}">
      <text>
        <r>
          <rPr>
            <sz val="10"/>
            <color indexed="81"/>
            <rFont val="Lucida Console"/>
            <family val="3"/>
          </rPr>
          <t>_x000D_
MAT.E EQUIP. P/ CONSTR.CIVIL E CONSERV. DE VIAS PUBL.</t>
        </r>
      </text>
    </comment>
    <comment ref="Y637" authorId="0" shapeId="0" xr:uid="{CCEA696C-47B6-4A27-8193-B5E675036476}">
      <text>
        <r>
          <rPr>
            <sz val="10"/>
            <color indexed="81"/>
            <rFont val="Lucida Console"/>
            <family val="3"/>
          </rPr>
          <t>_x000D_
TELHAS. CUMEEIRAS E ELEM. DE TELH. E CHAP. DE CIM. AMIANT</t>
        </r>
      </text>
    </comment>
    <comment ref="AW637" authorId="0" shapeId="0" xr:uid="{69EC273E-295C-4571-9978-2B886C952C91}">
      <text>
        <r>
          <rPr>
            <sz val="10"/>
            <color indexed="81"/>
            <rFont val="Lucida Console"/>
            <family val="3"/>
          </rPr>
          <t>Tempo de Estoque (Meses)_x000D_
_x000D_
177,0</t>
        </r>
      </text>
    </comment>
    <comment ref="A638" authorId="0" shapeId="0" xr:uid="{356241CF-1B5E-4CB0-A2EB-66C2944FB24A}">
      <text>
        <r>
          <rPr>
            <sz val="10"/>
            <color indexed="81"/>
            <rFont val="Lucida Console"/>
            <family val="3"/>
          </rPr>
          <t>_x000D_
115282</t>
        </r>
      </text>
    </comment>
    <comment ref="B638" authorId="0" shapeId="0" xr:uid="{E534B6A3-3C0F-4633-838D-D66DDD4DC0B1}">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638" authorId="0" shapeId="0" xr:uid="{82F6F774-3C42-478C-A9E6-FF57EDEC38C0}">
      <text>
        <r>
          <rPr>
            <sz val="10"/>
            <color indexed="81"/>
            <rFont val="Lucida Console"/>
            <family val="3"/>
          </rPr>
          <t>_x000D_
Últ estimativa : 600_x000D_
Enviada em     : 24.11.2020_x000D_
Ata - Venc     : 64/20 - 17.03.2021</t>
        </r>
      </text>
    </comment>
    <comment ref="O638" authorId="0" shapeId="0" xr:uid="{43C25AED-A96C-44EA-94C1-E88D898A9D0E}">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638" authorId="0" shapeId="0" xr:uid="{563ED658-0037-429A-8FC0-8251A12DAF48}">
      <text>
        <r>
          <rPr>
            <sz val="10"/>
            <color indexed="81"/>
            <rFont val="Lucida Console"/>
            <family val="3"/>
          </rPr>
          <t>_x000D_
Administrativo</t>
        </r>
      </text>
    </comment>
    <comment ref="X638" authorId="0" shapeId="0" xr:uid="{233016D9-DA4B-4EB8-945E-3585B3A21820}">
      <text>
        <r>
          <rPr>
            <sz val="10"/>
            <color indexed="81"/>
            <rFont val="Lucida Console"/>
            <family val="3"/>
          </rPr>
          <t>_x000D_
EMBALAG., RECIP., ACESSOR., EQUIP., MATER. P/ACONDICIO</t>
        </r>
      </text>
    </comment>
    <comment ref="Y638" authorId="0" shapeId="0" xr:uid="{18BDF0DC-5FB9-47C5-8D25-B368B2F59A48}">
      <text>
        <r>
          <rPr>
            <sz val="10"/>
            <color indexed="81"/>
            <rFont val="Lucida Console"/>
            <family val="3"/>
          </rPr>
          <t>_x000D_
CARRETEIS E BOBINAS</t>
        </r>
      </text>
    </comment>
    <comment ref="AW638" authorId="0" shapeId="0" xr:uid="{94721BAC-DFB6-4A9B-BF9D-8758CB713328}">
      <text>
        <r>
          <rPr>
            <sz val="10"/>
            <color indexed="81"/>
            <rFont val="Lucida Console"/>
            <family val="3"/>
          </rPr>
          <t>Tempo de Estoque (Meses)_x000D_
_x000D_
2.080,0</t>
        </r>
      </text>
    </comment>
    <comment ref="A639" authorId="0" shapeId="0" xr:uid="{248D7030-16FF-4EA1-808B-DD4763A0E4AF}">
      <text>
        <r>
          <rPr>
            <sz val="10"/>
            <color indexed="81"/>
            <rFont val="Lucida Console"/>
            <family val="3"/>
          </rPr>
          <t>_x000D_
115765</t>
        </r>
      </text>
    </comment>
    <comment ref="B639" authorId="0" shapeId="0" xr:uid="{7E8273AC-F6C8-445F-81BC-06E439C270A7}">
      <text>
        <r>
          <rPr>
            <sz val="10"/>
            <color indexed="81"/>
            <rFont val="Lucida Console"/>
            <family val="3"/>
          </rPr>
          <t>DESCRIÇÃO DETALHADA_x000D_
PLASTICO A3 PARA PLASTIFICACAO - POLASEAL 0,05 MM- 303 X 426 - CAIXA COM 100 UNIDADES</t>
        </r>
      </text>
    </comment>
    <comment ref="G639" authorId="0" shapeId="0" xr:uid="{C534454B-5629-496E-A3EA-7F3C34FAE53A}">
      <text>
        <r>
          <rPr>
            <sz val="10"/>
            <color indexed="81"/>
            <rFont val="Lucida Console"/>
            <family val="3"/>
          </rPr>
          <t>_x000D_
Últ estimativa : 2.000_x000D_
Enviada em     : 02.03.2020_x000D_
Ata - Venc     : 211/20 - 21.09.2021</t>
        </r>
      </text>
    </comment>
    <comment ref="O639" authorId="0" shapeId="0" xr:uid="{FD123106-301C-481E-9C62-836A2E4599D4}">
      <text>
        <r>
          <rPr>
            <sz val="10"/>
            <color indexed="81"/>
            <rFont val="Lucida Console"/>
            <family val="3"/>
          </rPr>
          <t xml:space="preserve">_x000D_
Pertencia a ATA nº 211/20_x000D_
Estimativa de Renovação enviada em 02.03.2020 - Qtd 2.000_x000D_
</t>
        </r>
      </text>
    </comment>
    <comment ref="W639" authorId="0" shapeId="0" xr:uid="{8C9873EC-3855-4CEF-BB7E-D45811A0D1B1}">
      <text>
        <r>
          <rPr>
            <sz val="10"/>
            <color indexed="81"/>
            <rFont val="Lucida Console"/>
            <family val="3"/>
          </rPr>
          <t>_x000D_
Pedagógico</t>
        </r>
      </text>
    </comment>
    <comment ref="X639" authorId="0" shapeId="0" xr:uid="{BF629FEC-4547-4BD9-A70E-07F631EDD84B}">
      <text>
        <r>
          <rPr>
            <sz val="10"/>
            <color indexed="81"/>
            <rFont val="Lucida Console"/>
            <family val="3"/>
          </rPr>
          <t>_x000D_
MAQ., EQUIP., COMP., ACES., MAT. PARA ESCRIT.E ESCOLAR</t>
        </r>
      </text>
    </comment>
    <comment ref="Y639" authorId="0" shapeId="0" xr:uid="{6766CD4A-AF76-43A0-815A-8266A5D9C272}">
      <text>
        <r>
          <rPr>
            <sz val="10"/>
            <color indexed="81"/>
            <rFont val="Lucida Console"/>
            <family val="3"/>
          </rPr>
          <t>_x000D_
MATERIAIS P/ PLASTIFICACAO</t>
        </r>
      </text>
    </comment>
    <comment ref="AW639" authorId="0" shapeId="0" xr:uid="{C64F2248-E2B0-4603-A56E-A96CA073A157}">
      <text>
        <r>
          <rPr>
            <sz val="10"/>
            <color indexed="81"/>
            <rFont val="Lucida Console"/>
            <family val="3"/>
          </rPr>
          <t>Tempo de Estoque (Meses)_x000D_
_x000D_
766,0</t>
        </r>
      </text>
    </comment>
    <comment ref="A640" authorId="0" shapeId="0" xr:uid="{7F5992F6-5118-4E5E-A674-1AFB3B945BD3}">
      <text>
        <r>
          <rPr>
            <sz val="10"/>
            <color indexed="81"/>
            <rFont val="Lucida Console"/>
            <family val="3"/>
          </rPr>
          <t>_x000D_
115805</t>
        </r>
      </text>
    </comment>
    <comment ref="B640" authorId="0" shapeId="0" xr:uid="{B351783B-81B4-4949-9BD5-7B279C3341B3}">
      <text>
        <r>
          <rPr>
            <sz val="10"/>
            <color indexed="81"/>
            <rFont val="Lucida Console"/>
            <family val="3"/>
          </rPr>
          <t xml:space="preserve">DESCRIÇÃO DETALHADA_x000D_
REPARO PARA VALVULA HIDRA MAX, CLEAN PRO E BASE 325 </t>
        </r>
      </text>
    </comment>
    <comment ref="G640" authorId="0" shapeId="0" xr:uid="{7B541933-D097-4489-A4DB-AF7A6C4522DF}">
      <text>
        <r>
          <rPr>
            <sz val="10"/>
            <color indexed="81"/>
            <rFont val="Lucida Console"/>
            <family val="3"/>
          </rPr>
          <t>_x000D_
Últ estimativa : 0_x000D_
Enviada em     : 14.11.2018_x000D_
Ata - Venc     : 20/18 - 21.01.2019</t>
        </r>
      </text>
    </comment>
    <comment ref="O640" authorId="0" shapeId="0" xr:uid="{4E50D895-9ACA-4AA6-AC70-401B88916805}">
      <text>
        <r>
          <rPr>
            <sz val="10"/>
            <color indexed="81"/>
            <rFont val="Lucida Console"/>
            <family val="3"/>
          </rPr>
          <t>_x000D_
Pertencia a ATA nº 20/18_x000D_
Estimativa de Renovação enviada em 14.11.2018 - Qtd _x000D_
PP  12/19 lote _x000D_
11.07.19 = Processo finalizado. Ata 76/19.</t>
        </r>
      </text>
    </comment>
    <comment ref="W640" authorId="0" shapeId="0" xr:uid="{562E8225-8633-4A50-910B-4666CDBC839F}">
      <text>
        <r>
          <rPr>
            <sz val="10"/>
            <color indexed="81"/>
            <rFont val="Lucida Console"/>
            <family val="3"/>
          </rPr>
          <t>_x000D_
DM-Hidráulica</t>
        </r>
      </text>
    </comment>
    <comment ref="X640" authorId="0" shapeId="0" xr:uid="{53200A71-06C9-451B-A7B7-E0A867313705}">
      <text>
        <r>
          <rPr>
            <sz val="10"/>
            <color indexed="81"/>
            <rFont val="Lucida Console"/>
            <family val="3"/>
          </rPr>
          <t>_x000D_
MATERIAL HIDRAULICO, CANOS, TUBOS, MANGUEIRAS, CONEXOES E ACESS.</t>
        </r>
      </text>
    </comment>
    <comment ref="Y640" authorId="0" shapeId="0" xr:uid="{3CF56302-9043-4EF6-BA0E-0F2E1EA7381F}">
      <text>
        <r>
          <rPr>
            <sz val="10"/>
            <color indexed="81"/>
            <rFont val="Lucida Console"/>
            <family val="3"/>
          </rPr>
          <t>_x000D_
REGISTROS VALVULAS E BOIAS</t>
        </r>
      </text>
    </comment>
    <comment ref="AW640" authorId="0" shapeId="0" xr:uid="{BED94A3C-BCFC-4AF1-897C-3333B1287B9E}">
      <text>
        <r>
          <rPr>
            <sz val="10"/>
            <color indexed="81"/>
            <rFont val="Lucida Console"/>
            <family val="3"/>
          </rPr>
          <t>Tempo de Estoque (Meses)_x000D_
_x000D_
155,0</t>
        </r>
      </text>
    </comment>
    <comment ref="A641" authorId="0" shapeId="0" xr:uid="{9B7C74D7-594B-453D-AD43-10FADE8144F8}">
      <text>
        <r>
          <rPr>
            <sz val="10"/>
            <color indexed="81"/>
            <rFont val="Lucida Console"/>
            <family val="3"/>
          </rPr>
          <t>_x000D_
115807</t>
        </r>
      </text>
    </comment>
    <comment ref="B641" authorId="0" shapeId="0" xr:uid="{17600C50-A885-4CDB-B8A5-FB9E1F92E87D}">
      <text>
        <r>
          <rPr>
            <sz val="10"/>
            <color indexed="81"/>
            <rFont val="Lucida Console"/>
            <family val="3"/>
          </rPr>
          <t>DESCRIÇÃO DETALHADA_x000D_
CHAPA EM MDF CARVALHO 2 FACES, MEDINDO 2,75 X 1,83 M X 15 MM DE ESPESSURA</t>
        </r>
      </text>
    </comment>
    <comment ref="G641" authorId="0" shapeId="0" xr:uid="{611A6225-0C80-45C0-A4B3-D7D104124A8E}">
      <text>
        <r>
          <rPr>
            <sz val="10"/>
            <color indexed="81"/>
            <rFont val="Lucida Console"/>
            <family val="3"/>
          </rPr>
          <t>_x000D_
Últ estimativa : 0_x000D_
Enviada em     : 28.01.2021_x000D_
Ata - Venc     : 115/20 - 26.05.2021</t>
        </r>
      </text>
    </comment>
    <comment ref="O641" authorId="0" shapeId="0" xr:uid="{FFBCD581-25B8-412B-B3F7-D5D354E974CB}">
      <text>
        <r>
          <rPr>
            <sz val="10"/>
            <color indexed="81"/>
            <rFont val="Lucida Console"/>
            <family val="3"/>
          </rPr>
          <t>_x000D_
Pertencia a ATA nº 115/20_x000D_
Estimativa de Renovação enviada em 28.01.2021 - Qtd _x000D_
PE  56/21 lote _x000D_
22.04.21 = Processo finalizado. Ata 131/21.</t>
        </r>
      </text>
    </comment>
    <comment ref="W641" authorId="0" shapeId="0" xr:uid="{625DE4AE-7083-4BE7-90C0-3B54CC89F8FF}">
      <text>
        <r>
          <rPr>
            <sz val="10"/>
            <color indexed="81"/>
            <rFont val="Lucida Console"/>
            <family val="3"/>
          </rPr>
          <t>_x000D_
DM-Marcenaria</t>
        </r>
      </text>
    </comment>
    <comment ref="X641" authorId="0" shapeId="0" xr:uid="{1156F353-3F0D-4E31-89FE-8DF2BAFAE14D}">
      <text>
        <r>
          <rPr>
            <sz val="10"/>
            <color indexed="81"/>
            <rFont val="Lucida Console"/>
            <family val="3"/>
          </rPr>
          <t>_x000D_
MADEIRAS,LAMINADOS,COMPENSADOS E AGLOMERADOS</t>
        </r>
      </text>
    </comment>
    <comment ref="Y641" authorId="0" shapeId="0" xr:uid="{CF94252E-8BF9-4570-B697-054448B340DC}">
      <text>
        <r>
          <rPr>
            <sz val="10"/>
            <color indexed="81"/>
            <rFont val="Lucida Console"/>
            <family val="3"/>
          </rPr>
          <t>_x000D_
CHAPAS COMPENSADAS RESINADAS/PLASTIFICADAS</t>
        </r>
      </text>
    </comment>
    <comment ref="AW641" authorId="0" shapeId="0" xr:uid="{9552B055-DA4A-49E4-BCF1-6AA6F03B36DE}">
      <text>
        <r>
          <rPr>
            <sz val="10"/>
            <color indexed="81"/>
            <rFont val="Lucida Console"/>
            <family val="3"/>
          </rPr>
          <t>Tempo de Estoque (Meses)_x000D_
_x000D_
170,0</t>
        </r>
      </text>
    </comment>
    <comment ref="A642" authorId="0" shapeId="0" xr:uid="{719941F5-2E62-40DC-8CD9-0C420DC6C835}">
      <text>
        <r>
          <rPr>
            <sz val="10"/>
            <color indexed="81"/>
            <rFont val="Lucida Console"/>
            <family val="3"/>
          </rPr>
          <t>_x000D_
115840</t>
        </r>
      </text>
    </comment>
    <comment ref="B642" authorId="0" shapeId="0" xr:uid="{58958618-FFAD-40AE-9ABC-30E67FA377D7}">
      <text>
        <r>
          <rPr>
            <sz val="10"/>
            <color indexed="81"/>
            <rFont val="Lucida Console"/>
            <family val="3"/>
          </rPr>
          <t>DESCRIÇÃO DETALHADA_x000D_
VITRO DE CORRER EM ALUMINIO COM VIDROS E GRADE EM ALUMINIO FOSCO MEDINDO: 2,00 X 1,20M</t>
        </r>
      </text>
    </comment>
    <comment ref="G642" authorId="0" shapeId="0" xr:uid="{9EAB23AF-A2F4-4655-B3EE-ACA39C4C805C}">
      <text>
        <r>
          <rPr>
            <sz val="10"/>
            <color indexed="81"/>
            <rFont val="Lucida Console"/>
            <family val="3"/>
          </rPr>
          <t>_x000D_
Últ estimativa : 0_x000D_
Enviada em     : 24.10.2019_x000D_
Ata - Venc     : 47/19 - 17.02.2020</t>
        </r>
      </text>
    </comment>
    <comment ref="O642" authorId="0" shapeId="0" xr:uid="{B06B971F-DCEB-4EA1-9931-4B2CC11AAFB8}">
      <text>
        <r>
          <rPr>
            <sz val="10"/>
            <color indexed="81"/>
            <rFont val="Lucida Console"/>
            <family val="3"/>
          </rPr>
          <t>_x000D_
Pertencia a ATA nº 47/19_x000D_
Estimativa de Renovação enviada em 24.10.2019 - Qtd _x000D_
PE  99/20 lote 22_x000D_
03.08.20 = Finalizado</t>
        </r>
      </text>
    </comment>
    <comment ref="W642" authorId="0" shapeId="0" xr:uid="{9DB6C58E-ABE9-447B-8A64-FEDF6555C95C}">
      <text>
        <r>
          <rPr>
            <sz val="10"/>
            <color indexed="81"/>
            <rFont val="Lucida Console"/>
            <family val="3"/>
          </rPr>
          <t>_x000D_
DM-Construção</t>
        </r>
      </text>
    </comment>
    <comment ref="X642" authorId="0" shapeId="0" xr:uid="{155D9991-DBC6-4E8F-9119-7177D3E55433}">
      <text>
        <r>
          <rPr>
            <sz val="10"/>
            <color indexed="81"/>
            <rFont val="Lucida Console"/>
            <family val="3"/>
          </rPr>
          <t>_x000D_
MAT.E EQUIP. P/ CONSTR.CIVIL E CONSERV. DE VIAS PUBL.</t>
        </r>
      </text>
    </comment>
    <comment ref="Y642" authorId="0" shapeId="0" xr:uid="{9BCA454D-408D-492E-AE45-053DE9D93D95}">
      <text>
        <r>
          <rPr>
            <sz val="10"/>
            <color indexed="81"/>
            <rFont val="Lucida Console"/>
            <family val="3"/>
          </rPr>
          <t>_x000D_
CAIXILHOS, JANELAS E VITROS</t>
        </r>
      </text>
    </comment>
    <comment ref="AW642" authorId="0" shapeId="0" xr:uid="{7820F470-082E-4EDA-A418-873F9F96875E}">
      <text>
        <r>
          <rPr>
            <sz val="10"/>
            <color indexed="81"/>
            <rFont val="Lucida Console"/>
            <family val="3"/>
          </rPr>
          <t>Tempo de Estoque (Meses)_x000D_
_x000D_
25,0</t>
        </r>
      </text>
    </comment>
    <comment ref="A643" authorId="0" shapeId="0" xr:uid="{17A84A94-DD7D-4029-B3E3-5E3F9F6E86D6}">
      <text>
        <r>
          <rPr>
            <sz val="10"/>
            <color indexed="81"/>
            <rFont val="Lucida Console"/>
            <family val="3"/>
          </rPr>
          <t>_x000D_
115841</t>
        </r>
      </text>
    </comment>
    <comment ref="B643" authorId="0" shapeId="0" xr:uid="{49BFDC06-723F-4C8F-8242-8528A4C6295B}">
      <text>
        <r>
          <rPr>
            <sz val="10"/>
            <color indexed="81"/>
            <rFont val="Lucida Console"/>
            <family val="3"/>
          </rPr>
          <t>DESCRIÇÃO DETALHADA_x000D_
VITRO DE CORRER EM ALUMINIO COM VIDROS E GRADE EM ALUMINIO FOSCO MEDINDO: 1,50 X 1,20M</t>
        </r>
      </text>
    </comment>
    <comment ref="G643" authorId="0" shapeId="0" xr:uid="{3F4AC3AB-87BB-470F-AC74-13AC73B33738}">
      <text>
        <r>
          <rPr>
            <sz val="10"/>
            <color indexed="81"/>
            <rFont val="Lucida Console"/>
            <family val="3"/>
          </rPr>
          <t>_x000D_
Últ estimativa : 30_x000D_
Enviada em     : 14.02.2020_x000D_
Ata - Venc     : 105/21 - 07.04.2022</t>
        </r>
      </text>
    </comment>
    <comment ref="O643" authorId="0" shapeId="0" xr:uid="{34121054-BC15-4DF4-AF99-9E1FA7697B53}">
      <text>
        <r>
          <rPr>
            <sz val="10"/>
            <color indexed="81"/>
            <rFont val="Lucida Console"/>
            <family val="3"/>
          </rPr>
          <t>_x000D_
Pertencia a ATA nº 105/21_x000D_
Estimativa de Renovação enviada em 14.02.2020 - Qtd 30_x000D_
PE  26/21 lote _x000D_
16.03.21 = Processo finalizado. Ata 105/21.</t>
        </r>
      </text>
    </comment>
    <comment ref="W643" authorId="0" shapeId="0" xr:uid="{7BA0F1A1-559D-4E41-A6D8-AB66B8EA6BAD}">
      <text>
        <r>
          <rPr>
            <sz val="10"/>
            <color indexed="81"/>
            <rFont val="Lucida Console"/>
            <family val="3"/>
          </rPr>
          <t>_x000D_
DM-Construção</t>
        </r>
      </text>
    </comment>
    <comment ref="X643" authorId="0" shapeId="0" xr:uid="{BCADD201-C7B2-4197-A598-AEF1BDC89E79}">
      <text>
        <r>
          <rPr>
            <sz val="10"/>
            <color indexed="81"/>
            <rFont val="Lucida Console"/>
            <family val="3"/>
          </rPr>
          <t>_x000D_
MAT.E EQUIP. P/ CONSTR.CIVIL E CONSERV. DE VIAS PUBL.</t>
        </r>
      </text>
    </comment>
    <comment ref="Y643" authorId="0" shapeId="0" xr:uid="{2216EA75-154D-4D44-84C8-B8CCA758E996}">
      <text>
        <r>
          <rPr>
            <sz val="10"/>
            <color indexed="81"/>
            <rFont val="Lucida Console"/>
            <family val="3"/>
          </rPr>
          <t>_x000D_
CAIXILHOS, JANELAS E VITROS</t>
        </r>
      </text>
    </comment>
    <comment ref="AW643" authorId="0" shapeId="0" xr:uid="{7FA6285B-FFF1-4D47-B229-4E5AC1470C9E}">
      <text>
        <r>
          <rPr>
            <sz val="10"/>
            <color indexed="81"/>
            <rFont val="Lucida Console"/>
            <family val="3"/>
          </rPr>
          <t>Tempo de Estoque (Meses)_x000D_
_x000D_
14,0</t>
        </r>
      </text>
    </comment>
    <comment ref="A644" authorId="0" shapeId="0" xr:uid="{5E9F325C-FE95-42B3-92EA-18F85D57F2A9}">
      <text>
        <r>
          <rPr>
            <sz val="10"/>
            <color indexed="81"/>
            <rFont val="Lucida Console"/>
            <family val="3"/>
          </rPr>
          <t>_x000D_
116466</t>
        </r>
      </text>
    </comment>
    <comment ref="B644" authorId="0" shapeId="0" xr:uid="{AC7C6FFD-8B99-46B6-94FE-C13AC33EE96C}">
      <text>
        <r>
          <rPr>
            <sz val="10"/>
            <color indexed="81"/>
            <rFont val="Lucida Console"/>
            <family val="3"/>
          </rPr>
          <t>DESCRIÇÃO DETALHADA_x000D_
CANTONEIRA EM ACO PARA FIXACAO DE BALS MEDINDO 47 MM X 20 MM X 25 MM COM 3 FUROS</t>
        </r>
      </text>
    </comment>
    <comment ref="G644" authorId="0" shapeId="0" xr:uid="{E49EF69B-8CB9-4366-ACD2-0E86E98AE818}">
      <text>
        <r>
          <rPr>
            <sz val="10"/>
            <color indexed="81"/>
            <rFont val="Lucida Console"/>
            <family val="3"/>
          </rPr>
          <t>_x000D_
Últ estimativa : 8.500_x000D_
Enviada em     : 25.06.2019_x000D_
Ata - Venc     : 204/18 - 08.10.2019</t>
        </r>
      </text>
    </comment>
    <comment ref="O644" authorId="0" shapeId="0" xr:uid="{484020CE-CB01-4BC4-BC65-62AA34CDF2BA}">
      <text>
        <r>
          <rPr>
            <sz val="10"/>
            <color indexed="81"/>
            <rFont val="Lucida Console"/>
            <family val="3"/>
          </rPr>
          <t>_x000D_
Pertencia a ATA nº 204/18_x000D_
Estimativa de Renovação enviada em 25.06.2019 - Qtd 8.500_x000D_
PP 170/18 lote _x000D_
23.10.18 = Processo finalizado. Ata 204/18.</t>
        </r>
      </text>
    </comment>
    <comment ref="W644" authorId="0" shapeId="0" xr:uid="{024CA702-6EBE-43B8-8B08-338E7A09DDA3}">
      <text>
        <r>
          <rPr>
            <sz val="10"/>
            <color indexed="81"/>
            <rFont val="Lucida Console"/>
            <family val="3"/>
          </rPr>
          <t>_x000D_
DM-Serralheria</t>
        </r>
      </text>
    </comment>
    <comment ref="X644" authorId="0" shapeId="0" xr:uid="{39C85A15-5311-4591-A3B8-50E65A9D8B63}">
      <text>
        <r>
          <rPr>
            <sz val="10"/>
            <color indexed="81"/>
            <rFont val="Lucida Console"/>
            <family val="3"/>
          </rPr>
          <t>_x000D_
METAIS,LAMINAD.,PERFILADOS E ARTEFATOS METALICOS</t>
        </r>
      </text>
    </comment>
    <comment ref="Y644" authorId="0" shapeId="0" xr:uid="{3C77CA13-5BBD-485E-8252-9FE4F4508166}">
      <text>
        <r>
          <rPr>
            <sz val="10"/>
            <color indexed="81"/>
            <rFont val="Lucida Console"/>
            <family val="3"/>
          </rPr>
          <t>_x000D_
CANTONEIRAS</t>
        </r>
      </text>
    </comment>
    <comment ref="AW644" authorId="0" shapeId="0" xr:uid="{822FC342-FDC0-4464-B104-9EBD03C2C884}">
      <text>
        <r>
          <rPr>
            <sz val="10"/>
            <color indexed="81"/>
            <rFont val="Lucida Console"/>
            <family val="3"/>
          </rPr>
          <t>Tempo de Estoque (Meses)_x000D_
_x000D_
2.339,0</t>
        </r>
      </text>
    </comment>
    <comment ref="A645" authorId="0" shapeId="0" xr:uid="{02E3B39D-2CA6-4541-A9D3-9C7540E95F5D}">
      <text>
        <r>
          <rPr>
            <sz val="10"/>
            <color indexed="81"/>
            <rFont val="Lucida Console"/>
            <family val="3"/>
          </rPr>
          <t>_x000D_
116751</t>
        </r>
      </text>
    </comment>
    <comment ref="B645" authorId="0" shapeId="0" xr:uid="{AF758845-35A0-471A-A40F-41B778E9FE8B}">
      <text>
        <r>
          <rPr>
            <sz val="10"/>
            <color indexed="81"/>
            <rFont val="Lucida Console"/>
            <family val="3"/>
          </rPr>
          <t>DESCRIÇÃO DETALHADA_x000D_
PERFIL TEE, CHAPA DOBRADA, 25 MM X 25 MM - BARRA COM 03 METROS</t>
        </r>
      </text>
    </comment>
    <comment ref="G645" authorId="0" shapeId="0" xr:uid="{83B97F7F-1FEF-41D3-8C31-D19AA40BB297}">
      <text>
        <r>
          <rPr>
            <sz val="10"/>
            <color indexed="81"/>
            <rFont val="Lucida Console"/>
            <family val="3"/>
          </rPr>
          <t>_x000D_
Últ estimativa : 0_x000D_
Enviada em     : 23.09.2020_x000D_
Ata - Venc     : 16/20 - 27.01.2021</t>
        </r>
      </text>
    </comment>
    <comment ref="O645" authorId="0" shapeId="0" xr:uid="{7DFC2DF3-EE80-4186-83E1-800CF0679458}">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645" authorId="0" shapeId="0" xr:uid="{55E7FEC7-BDE1-4254-80D0-FC8CE8B48A93}">
      <text>
        <r>
          <rPr>
            <sz val="10"/>
            <color indexed="81"/>
            <rFont val="Lucida Console"/>
            <family val="3"/>
          </rPr>
          <t>_x000D_
DM-Serralheria</t>
        </r>
      </text>
    </comment>
    <comment ref="X645" authorId="0" shapeId="0" xr:uid="{04C4A35B-3379-4BEA-AFC9-170E63B21A1B}">
      <text>
        <r>
          <rPr>
            <sz val="10"/>
            <color indexed="81"/>
            <rFont val="Lucida Console"/>
            <family val="3"/>
          </rPr>
          <t>_x000D_
METAIS,LAMINAD.,PERFILADOS E ARTEFATOS METALICOS</t>
        </r>
      </text>
    </comment>
    <comment ref="Y645" authorId="0" shapeId="0" xr:uid="{31ED4EFE-0BB3-4528-A137-93FE01B48158}">
      <text>
        <r>
          <rPr>
            <sz val="10"/>
            <color indexed="81"/>
            <rFont val="Lucida Console"/>
            <family val="3"/>
          </rPr>
          <t>_x000D_
PERFIS E BARRA</t>
        </r>
      </text>
    </comment>
    <comment ref="AW645" authorId="0" shapeId="0" xr:uid="{A62E4C78-226A-4629-9AC2-2BBF08B29B8B}">
      <text>
        <r>
          <rPr>
            <sz val="10"/>
            <color indexed="81"/>
            <rFont val="Lucida Console"/>
            <family val="3"/>
          </rPr>
          <t>Tempo de Estoque (Meses)_x000D_
_x000D_
906,0</t>
        </r>
      </text>
    </comment>
    <comment ref="A646" authorId="0" shapeId="0" xr:uid="{8797DBD0-7338-447B-BFB4-22B1ABD3FBCD}">
      <text>
        <r>
          <rPr>
            <sz val="10"/>
            <color indexed="81"/>
            <rFont val="Lucida Console"/>
            <family val="3"/>
          </rPr>
          <t>_x000D_
116754</t>
        </r>
      </text>
    </comment>
    <comment ref="B646" authorId="0" shapeId="0" xr:uid="{FE9F7F94-DE65-4BA8-A8DB-1A7BBB8B36C6}">
      <text>
        <r>
          <rPr>
            <sz val="10"/>
            <color indexed="81"/>
            <rFont val="Lucida Console"/>
            <family val="3"/>
          </rPr>
          <t>DESCRIÇÃO DETALHADA_x000D_
PERFIL CADEIRA CHAPA DOBRADA 30 MM X 25 MM - BARRA COM 03 METROS</t>
        </r>
      </text>
    </comment>
    <comment ref="G646" authorId="0" shapeId="0" xr:uid="{928113C9-AFFA-4438-9DF5-7DA6EC1774AC}">
      <text>
        <r>
          <rPr>
            <sz val="10"/>
            <color indexed="81"/>
            <rFont val="Lucida Console"/>
            <family val="3"/>
          </rPr>
          <t>_x000D_
Últ estimativa : 0_x000D_
Enviada em     : 23.09.2020_x000D_
Ata - Venc     : 16/20 - 27.01.2021</t>
        </r>
      </text>
    </comment>
    <comment ref="O646" authorId="0" shapeId="0" xr:uid="{5ED6E73D-1D06-4796-A034-D0C583824FBD}">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646" authorId="0" shapeId="0" xr:uid="{FA796E58-1BE3-4B66-B7CA-7DBCEF42CA44}">
      <text>
        <r>
          <rPr>
            <sz val="10"/>
            <color indexed="81"/>
            <rFont val="Lucida Console"/>
            <family val="3"/>
          </rPr>
          <t>_x000D_
DM-Serralheria</t>
        </r>
      </text>
    </comment>
    <comment ref="X646" authorId="0" shapeId="0" xr:uid="{DEF8D8D0-19B9-4E47-94D1-B5391E15B8FA}">
      <text>
        <r>
          <rPr>
            <sz val="10"/>
            <color indexed="81"/>
            <rFont val="Lucida Console"/>
            <family val="3"/>
          </rPr>
          <t>_x000D_
METAIS,LAMINAD.,PERFILADOS E ARTEFATOS METALICOS</t>
        </r>
      </text>
    </comment>
    <comment ref="Y646" authorId="0" shapeId="0" xr:uid="{5884FF2F-AAE0-4365-9D52-26513F71A569}">
      <text>
        <r>
          <rPr>
            <sz val="10"/>
            <color indexed="81"/>
            <rFont val="Lucida Console"/>
            <family val="3"/>
          </rPr>
          <t>_x000D_
PERFIS E BARRA</t>
        </r>
      </text>
    </comment>
    <comment ref="AW646" authorId="0" shapeId="0" xr:uid="{AA34D3D6-DB27-44D9-BBC2-88AE32BD6089}">
      <text>
        <r>
          <rPr>
            <sz val="10"/>
            <color indexed="81"/>
            <rFont val="Lucida Console"/>
            <family val="3"/>
          </rPr>
          <t>Tempo de Estoque (Meses)_x000D_
_x000D_
365,0</t>
        </r>
      </text>
    </comment>
    <comment ref="A647" authorId="0" shapeId="0" xr:uid="{FCAD97D4-B02F-45D7-BB3F-6003FCB629C3}">
      <text>
        <r>
          <rPr>
            <sz val="10"/>
            <color indexed="81"/>
            <rFont val="Lucida Console"/>
            <family val="3"/>
          </rPr>
          <t>_x000D_
116771</t>
        </r>
      </text>
    </comment>
    <comment ref="B647" authorId="0" shapeId="0" xr:uid="{9D43E757-5899-4B74-B302-4C2571463DC4}">
      <text>
        <r>
          <rPr>
            <sz val="10"/>
            <color indexed="81"/>
            <rFont val="Lucida Console"/>
            <family val="3"/>
          </rPr>
          <t>DESCRIÇÃO DETALHADA_x000D_
CHAPA EM MDF, BRANCO, 02 FACES 2,75 X 1,83 X 25 MM</t>
        </r>
      </text>
    </comment>
    <comment ref="G647" authorId="0" shapeId="0" xr:uid="{DC39DCCE-4E79-46C4-B39A-F024A0DDA275}">
      <text>
        <r>
          <rPr>
            <sz val="10"/>
            <color indexed="81"/>
            <rFont val="Lucida Console"/>
            <family val="3"/>
          </rPr>
          <t>_x000D_
Últ estimativa : 0_x000D_
Enviada em     : 19.10.2018_x000D_
Ata - Venc     : 2/18 - 07.01.2019</t>
        </r>
      </text>
    </comment>
    <comment ref="O647" authorId="0" shapeId="0" xr:uid="{D41B65A9-8710-4872-B9E9-96D4CAFEB511}">
      <text>
        <r>
          <rPr>
            <sz val="10"/>
            <color indexed="81"/>
            <rFont val="Lucida Console"/>
            <family val="3"/>
          </rPr>
          <t>_x000D_
Pertencia a ATA nº 2/18_x000D_
Estimativa de Renovação enviada em 19.10.2018 - Qtd _x000D_
PP  21/19 lote _x000D_
06.08.19 = Processo finalizado</t>
        </r>
      </text>
    </comment>
    <comment ref="W647" authorId="0" shapeId="0" xr:uid="{1E13913F-C547-4883-856F-587172572A89}">
      <text>
        <r>
          <rPr>
            <sz val="10"/>
            <color indexed="81"/>
            <rFont val="Lucida Console"/>
            <family val="3"/>
          </rPr>
          <t>_x000D_
DM-Serralheria</t>
        </r>
      </text>
    </comment>
    <comment ref="X647" authorId="0" shapeId="0" xr:uid="{19AFFF93-F162-4422-894D-EDECF2ED00E7}">
      <text>
        <r>
          <rPr>
            <sz val="10"/>
            <color indexed="81"/>
            <rFont val="Lucida Console"/>
            <family val="3"/>
          </rPr>
          <t>_x000D_
METAIS,LAMINAD.,PERFILADOS E ARTEFATOS METALICOS</t>
        </r>
      </text>
    </comment>
    <comment ref="Y647" authorId="0" shapeId="0" xr:uid="{170AF085-1239-4403-9DE0-65D004C78BC1}">
      <text>
        <r>
          <rPr>
            <sz val="10"/>
            <color indexed="81"/>
            <rFont val="Lucida Console"/>
            <family val="3"/>
          </rPr>
          <t>_x000D_
CHAPAS</t>
        </r>
      </text>
    </comment>
    <comment ref="AW647" authorId="0" shapeId="0" xr:uid="{9427D383-9B8E-4057-9909-B88FBC727468}">
      <text>
        <r>
          <rPr>
            <sz val="10"/>
            <color indexed="81"/>
            <rFont val="Lucida Console"/>
            <family val="3"/>
          </rPr>
          <t>Tempo de Estoque (Meses)_x000D_
_x000D_
28,0</t>
        </r>
      </text>
    </comment>
    <comment ref="A648" authorId="0" shapeId="0" xr:uid="{B41A31DE-0C33-4BE7-B6BB-B017094D0D6A}">
      <text>
        <r>
          <rPr>
            <sz val="10"/>
            <color indexed="81"/>
            <rFont val="Lucida Console"/>
            <family val="3"/>
          </rPr>
          <t>_x000D_
116874</t>
        </r>
      </text>
    </comment>
    <comment ref="B648" authorId="0" shapeId="0" xr:uid="{C0E52C3E-8931-4EC6-BDB9-8E25B9F60777}">
      <text>
        <r>
          <rPr>
            <sz val="10"/>
            <color indexed="81"/>
            <rFont val="Lucida Console"/>
            <family val="3"/>
          </rPr>
          <t>DESCRIÇÃO DETALHADA_x000D_
TOMADA 2P + T DE 10/250V DE EMBUTIR COM ESPELHO PARA CAIXA 4X2, PADRAO NBR 14136</t>
        </r>
      </text>
    </comment>
    <comment ref="G648" authorId="0" shapeId="0" xr:uid="{1FE90C2F-BA42-4B45-B6E4-CB5C7717B729}">
      <text>
        <r>
          <rPr>
            <sz val="10"/>
            <color indexed="81"/>
            <rFont val="Lucida Console"/>
            <family val="3"/>
          </rPr>
          <t>_x000D_
Últ estimativa : 2.000_x000D_
Enviada em     : 17.01.2020_x000D_
Ata - Venc     : 228/20 - 05.10.2021</t>
        </r>
      </text>
    </comment>
    <comment ref="O648" authorId="0" shapeId="0" xr:uid="{6243041E-B240-4B33-B0D3-A0669CE9601B}">
      <text>
        <r>
          <rPr>
            <sz val="10"/>
            <color indexed="81"/>
            <rFont val="Lucida Console"/>
            <family val="3"/>
          </rPr>
          <t>_x000D_
Pertencia a ATA nº 228/20_x000D_
Estimativa de Renovação enviada em 17.01.2020 - Qtd 2.000_x000D_
PE 153/20 lote _x000D_
16.09.20 = Finalizado</t>
        </r>
      </text>
    </comment>
    <comment ref="W648" authorId="0" shapeId="0" xr:uid="{311099C5-FCC2-4126-A068-089C10A38FB0}">
      <text>
        <r>
          <rPr>
            <sz val="10"/>
            <color indexed="81"/>
            <rFont val="Lucida Console"/>
            <family val="3"/>
          </rPr>
          <t>_x000D_
DM-Elétrica</t>
        </r>
      </text>
    </comment>
    <comment ref="X648" authorId="0" shapeId="0" xr:uid="{EC4E0DFA-48FF-4F9A-B5A1-9020FAFF23B4}">
      <text>
        <r>
          <rPr>
            <sz val="10"/>
            <color indexed="81"/>
            <rFont val="Lucida Console"/>
            <family val="3"/>
          </rPr>
          <t>_x000D_
EQUIP. MAT. P/ GERACAO, TRANSM. DISTR. RETIF...</t>
        </r>
      </text>
    </comment>
    <comment ref="Y648" authorId="0" shapeId="0" xr:uid="{FF8409DC-005C-4D0A-A068-FBBFB5EEEB05}">
      <text>
        <r>
          <rPr>
            <sz val="10"/>
            <color indexed="81"/>
            <rFont val="Lucida Console"/>
            <family val="3"/>
          </rPr>
          <t>_x000D_
TOMADAS DE USO DOMESTICO E INDUSTRIAL</t>
        </r>
      </text>
    </comment>
    <comment ref="AW648" authorId="0" shapeId="0" xr:uid="{FA0000AB-927C-4E71-8852-3E59598E3CD4}">
      <text>
        <r>
          <rPr>
            <sz val="10"/>
            <color indexed="81"/>
            <rFont val="Lucida Console"/>
            <family val="3"/>
          </rPr>
          <t>Tempo de Estoque (Meses)_x000D_
_x000D_
703,0</t>
        </r>
      </text>
    </comment>
    <comment ref="A649" authorId="0" shapeId="0" xr:uid="{5A7450DE-B641-403F-998A-1DFD683AD9B3}">
      <text>
        <r>
          <rPr>
            <sz val="10"/>
            <color indexed="81"/>
            <rFont val="Lucida Console"/>
            <family val="3"/>
          </rPr>
          <t>_x000D_
117734</t>
        </r>
      </text>
    </comment>
    <comment ref="B649" authorId="0" shapeId="0" xr:uid="{3E70DD91-6F33-4D5E-9711-41120C6311E0}">
      <text>
        <r>
          <rPr>
            <sz val="10"/>
            <color indexed="81"/>
            <rFont val="Lucida Console"/>
            <family val="3"/>
          </rPr>
          <t>DESCRIÇÃO DETALHADA_x000D_
CAIXA PLASTICA DE SOBREPOR COM TAMPA - MEDIDAS: 23 X 17 X 9 CM</t>
        </r>
      </text>
    </comment>
    <comment ref="W649" authorId="0" shapeId="0" xr:uid="{A4EAB623-BE8E-42D7-9367-D6CD8C2E26DF}">
      <text>
        <r>
          <rPr>
            <sz val="10"/>
            <color indexed="81"/>
            <rFont val="Lucida Console"/>
            <family val="3"/>
          </rPr>
          <t>_x000D_
DM-Elétrica</t>
        </r>
      </text>
    </comment>
    <comment ref="X649" authorId="0" shapeId="0" xr:uid="{127D9B52-656E-4C1C-BEB2-CACF5F13BD75}">
      <text>
        <r>
          <rPr>
            <sz val="10"/>
            <color indexed="81"/>
            <rFont val="Lucida Console"/>
            <family val="3"/>
          </rPr>
          <t>_x000D_
EQUIP. MAT. P/ GERACAO, TRANSM. DISTR. RETIF...</t>
        </r>
      </text>
    </comment>
    <comment ref="Y649" authorId="0" shapeId="0" xr:uid="{F22A2A7E-9496-4E04-B647-193421F7E19D}">
      <text>
        <r>
          <rPr>
            <sz val="10"/>
            <color indexed="81"/>
            <rFont val="Lucida Console"/>
            <family val="3"/>
          </rPr>
          <t>_x000D_
CAIXAS</t>
        </r>
      </text>
    </comment>
    <comment ref="AW649" authorId="0" shapeId="0" xr:uid="{E9BA83B3-F664-4795-8143-666213BB7897}">
      <text>
        <r>
          <rPr>
            <sz val="10"/>
            <color indexed="81"/>
            <rFont val="Lucida Console"/>
            <family val="3"/>
          </rPr>
          <t>Tempo de Estoque (Meses)_x000D_
_x000D_
114,0</t>
        </r>
      </text>
    </comment>
    <comment ref="A650" authorId="0" shapeId="0" xr:uid="{C82F1425-84E4-4716-8822-61443665833B}">
      <text>
        <r>
          <rPr>
            <sz val="10"/>
            <color indexed="81"/>
            <rFont val="Lucida Console"/>
            <family val="3"/>
          </rPr>
          <t>_x000D_
118244</t>
        </r>
      </text>
    </comment>
    <comment ref="B650" authorId="0" shapeId="0" xr:uid="{0B257BAF-4BF0-45ED-A7FF-78984C45863F}">
      <text>
        <r>
          <rPr>
            <sz val="10"/>
            <color indexed="81"/>
            <rFont val="Lucida Console"/>
            <family val="3"/>
          </rPr>
          <t>DESCRIÇÃO DETALHADA_x000D_
ROLAMENTO 6301 - ZZ</t>
        </r>
      </text>
    </comment>
    <comment ref="W650" authorId="0" shapeId="0" xr:uid="{1E211130-41DE-4673-9058-DC5768628A64}">
      <text>
        <r>
          <rPr>
            <sz val="10"/>
            <color indexed="81"/>
            <rFont val="Lucida Console"/>
            <family val="3"/>
          </rPr>
          <t>_x000D_
DM-Geral</t>
        </r>
      </text>
    </comment>
    <comment ref="X650" authorId="0" shapeId="0" xr:uid="{911EC562-F879-45A1-B3FA-098DF08D11D1}">
      <text>
        <r>
          <rPr>
            <sz val="10"/>
            <color indexed="81"/>
            <rFont val="Lucida Console"/>
            <family val="3"/>
          </rPr>
          <t>_x000D_
PEC.P/ VEICULO DE USO ESPECIAL E BATERIASROLAMENTO</t>
        </r>
      </text>
    </comment>
    <comment ref="Y650" authorId="0" shapeId="0" xr:uid="{27A467FB-0835-4FB5-B0F9-B68E0606E6A5}">
      <text>
        <r>
          <rPr>
            <sz val="10"/>
            <color indexed="81"/>
            <rFont val="Lucida Console"/>
            <family val="3"/>
          </rPr>
          <t>_x000D_
ROLAMENTOS</t>
        </r>
      </text>
    </comment>
    <comment ref="AW650" authorId="0" shapeId="0" xr:uid="{CBDB1BE3-51B4-4876-B15F-A0DC15AFA08B}">
      <text>
        <r>
          <rPr>
            <sz val="10"/>
            <color indexed="81"/>
            <rFont val="Lucida Console"/>
            <family val="3"/>
          </rPr>
          <t>Tempo de Estoque (Meses)_x000D_
_x000D_
173,0</t>
        </r>
      </text>
    </comment>
    <comment ref="A651" authorId="0" shapeId="0" xr:uid="{C532E398-0161-493C-8FD1-DA2793F90465}">
      <text>
        <r>
          <rPr>
            <sz val="10"/>
            <color indexed="81"/>
            <rFont val="Lucida Console"/>
            <family val="3"/>
          </rPr>
          <t>_x000D_
118245</t>
        </r>
      </text>
    </comment>
    <comment ref="B651" authorId="0" shapeId="0" xr:uid="{46E04B77-989D-4944-A513-9BE904D458CD}">
      <text>
        <r>
          <rPr>
            <sz val="10"/>
            <color indexed="81"/>
            <rFont val="Lucida Console"/>
            <family val="3"/>
          </rPr>
          <t>DESCRIÇÃO DETALHADA_x000D_
ROLAMENTO 6302 - ZZ</t>
        </r>
      </text>
    </comment>
    <comment ref="W651" authorId="0" shapeId="0" xr:uid="{59DB36FE-6E77-4B9A-9675-0C7E795A3C6E}">
      <text>
        <r>
          <rPr>
            <sz val="10"/>
            <color indexed="81"/>
            <rFont val="Lucida Console"/>
            <family val="3"/>
          </rPr>
          <t>_x000D_
DM-Geral</t>
        </r>
      </text>
    </comment>
    <comment ref="X651" authorId="0" shapeId="0" xr:uid="{21BC6FF0-2B98-4386-AE98-19734347E86C}">
      <text>
        <r>
          <rPr>
            <sz val="10"/>
            <color indexed="81"/>
            <rFont val="Lucida Console"/>
            <family val="3"/>
          </rPr>
          <t>_x000D_
PEC.P/ VEICULO DE USO ESPECIAL E BATERIASROLAMENTO</t>
        </r>
      </text>
    </comment>
    <comment ref="Y651" authorId="0" shapeId="0" xr:uid="{89C14BCA-8AE9-4253-9EDE-04EBF71E7424}">
      <text>
        <r>
          <rPr>
            <sz val="10"/>
            <color indexed="81"/>
            <rFont val="Lucida Console"/>
            <family val="3"/>
          </rPr>
          <t>_x000D_
ROLAMENTOS</t>
        </r>
      </text>
    </comment>
    <comment ref="AW651" authorId="0" shapeId="0" xr:uid="{C12FD5B1-E96B-4DF2-8F60-AEF67C5F39B6}">
      <text>
        <r>
          <rPr>
            <sz val="10"/>
            <color indexed="81"/>
            <rFont val="Lucida Console"/>
            <family val="3"/>
          </rPr>
          <t>Tempo de Estoque (Meses)_x000D_
_x000D_
33,0</t>
        </r>
      </text>
    </comment>
    <comment ref="A652" authorId="0" shapeId="0" xr:uid="{DEC67408-52CB-491F-BEE4-579B2F2577BE}">
      <text>
        <r>
          <rPr>
            <sz val="10"/>
            <color indexed="81"/>
            <rFont val="Lucida Console"/>
            <family val="3"/>
          </rPr>
          <t>_x000D_
118246</t>
        </r>
      </text>
    </comment>
    <comment ref="B652" authorId="0" shapeId="0" xr:uid="{5A7FFB27-B4E8-4AE1-8CC7-C5BC5975B4CB}">
      <text>
        <r>
          <rPr>
            <sz val="10"/>
            <color indexed="81"/>
            <rFont val="Lucida Console"/>
            <family val="3"/>
          </rPr>
          <t>DESCRIÇÃO DETALHADA_x000D_
ROLAMENTO 6000 - 2 RS</t>
        </r>
      </text>
    </comment>
    <comment ref="W652" authorId="0" shapeId="0" xr:uid="{243B82FE-4718-4F01-A7E7-96A36EBD79D8}">
      <text>
        <r>
          <rPr>
            <sz val="10"/>
            <color indexed="81"/>
            <rFont val="Lucida Console"/>
            <family val="3"/>
          </rPr>
          <t>_x000D_
DM-Geral</t>
        </r>
      </text>
    </comment>
    <comment ref="X652" authorId="0" shapeId="0" xr:uid="{EC64A261-1369-41A1-9294-9E6CCE383DB5}">
      <text>
        <r>
          <rPr>
            <sz val="10"/>
            <color indexed="81"/>
            <rFont val="Lucida Console"/>
            <family val="3"/>
          </rPr>
          <t>_x000D_
PEC.P/ VEICULO DE USO ESPECIAL E BATERIASROLAMENTO</t>
        </r>
      </text>
    </comment>
    <comment ref="Y652" authorId="0" shapeId="0" xr:uid="{41CA0B9A-C24D-4010-B1ED-0920F152B2FC}">
      <text>
        <r>
          <rPr>
            <sz val="10"/>
            <color indexed="81"/>
            <rFont val="Lucida Console"/>
            <family val="3"/>
          </rPr>
          <t>_x000D_
ROLAMENTOS</t>
        </r>
      </text>
    </comment>
    <comment ref="AW652" authorId="0" shapeId="0" xr:uid="{C30C52B6-67E5-4073-933A-578CA74D31E2}">
      <text>
        <r>
          <rPr>
            <sz val="10"/>
            <color indexed="81"/>
            <rFont val="Lucida Console"/>
            <family val="3"/>
          </rPr>
          <t>Tempo de Estoque (Meses)_x000D_
_x000D_
60,0</t>
        </r>
      </text>
    </comment>
    <comment ref="A653" authorId="0" shapeId="0" xr:uid="{BA6F3FA0-29A1-472E-8080-D6A8C0A47C67}">
      <text>
        <r>
          <rPr>
            <sz val="10"/>
            <color indexed="81"/>
            <rFont val="Lucida Console"/>
            <family val="3"/>
          </rPr>
          <t>_x000D_
118427</t>
        </r>
      </text>
    </comment>
    <comment ref="B653" authorId="0" shapeId="0" xr:uid="{DE1555D0-1A0D-48E3-81EC-D75F5B25656D}">
      <text>
        <r>
          <rPr>
            <sz val="10"/>
            <color indexed="81"/>
            <rFont val="Lucida Console"/>
            <family val="3"/>
          </rPr>
          <t>DESCRIÇÃO DETALHADA_x000D_
TABUA DE CAMBARA DE 1ª, 25 X 300 MM, BRUTA, PECAS ENTRE 4,00 E 5,00 METROS COMPRIMENTO.</t>
        </r>
      </text>
    </comment>
    <comment ref="G653" authorId="0" shapeId="0" xr:uid="{E994EDD6-7B25-4071-B99C-A6C9D90DA97E}">
      <text>
        <r>
          <rPr>
            <sz val="10"/>
            <color indexed="81"/>
            <rFont val="Lucida Console"/>
            <family val="3"/>
          </rPr>
          <t>_x000D_
Últ estimativa : 3.000_x000D_
Enviada em     : 24.11.2020_x000D_
Ata - Venc     : 145/21 - 26.05.2022</t>
        </r>
      </text>
    </comment>
    <comment ref="W653" authorId="0" shapeId="0" xr:uid="{52288B1D-E545-47C9-8144-EED4118116E3}">
      <text>
        <r>
          <rPr>
            <sz val="10"/>
            <color indexed="81"/>
            <rFont val="Lucida Console"/>
            <family val="3"/>
          </rPr>
          <t>_x000D_
DM-Construção</t>
        </r>
      </text>
    </comment>
    <comment ref="X653" authorId="0" shapeId="0" xr:uid="{3BB2FCF8-E2C2-4231-8B97-B93C79BC37F1}">
      <text>
        <r>
          <rPr>
            <sz val="10"/>
            <color indexed="81"/>
            <rFont val="Lucida Console"/>
            <family val="3"/>
          </rPr>
          <t>_x000D_
MADEIRAS,LAMINADOS,COMPENSADOS E AGLOMERADOS</t>
        </r>
      </text>
    </comment>
    <comment ref="Y653" authorId="0" shapeId="0" xr:uid="{DFB20D46-22EF-4091-8D4B-E2A7848CCCAA}">
      <text>
        <r>
          <rPr>
            <sz val="10"/>
            <color indexed="81"/>
            <rFont val="Lucida Console"/>
            <family val="3"/>
          </rPr>
          <t>_x000D_
TABUAS,RIPAS , SARRAFOS , PRANCHINHAS E REFORCOS</t>
        </r>
      </text>
    </comment>
    <comment ref="AW653" authorId="0" shapeId="0" xr:uid="{423A3469-67B6-4D3E-947F-BD4626E7B86F}">
      <text>
        <r>
          <rPr>
            <sz val="10"/>
            <color indexed="81"/>
            <rFont val="Lucida Console"/>
            <family val="3"/>
          </rPr>
          <t>Tempo de Estoque (Meses)_x000D_
_x000D_
0,0</t>
        </r>
      </text>
    </comment>
    <comment ref="A654" authorId="0" shapeId="0" xr:uid="{E7A90C90-1C3F-4DB1-9453-5741B894E27B}">
      <text>
        <r>
          <rPr>
            <sz val="10"/>
            <color indexed="81"/>
            <rFont val="Lucida Console"/>
            <family val="3"/>
          </rPr>
          <t>_x000D_
118515</t>
        </r>
      </text>
    </comment>
    <comment ref="B654" authorId="0" shapeId="0" xr:uid="{D1718ACE-A60C-49F5-962F-55D401A1DC64}">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654" authorId="0" shapeId="0" xr:uid="{EF0D1C55-C1FA-456C-B4A1-BC9E2C5C4603}">
      <text>
        <r>
          <rPr>
            <sz val="10"/>
            <color indexed="81"/>
            <rFont val="Lucida Console"/>
            <family val="3"/>
          </rPr>
          <t>_x000D_
Últ estimativa : 400_x000D_
Enviada em     : 19.05.2020_x000D_
Ata - Venc     : 199/19 - 15.08.2020</t>
        </r>
      </text>
    </comment>
    <comment ref="O654" authorId="0" shapeId="0" xr:uid="{FF3C4860-6992-4499-86D8-041DFE3A3E22}">
      <text>
        <r>
          <rPr>
            <sz val="10"/>
            <color indexed="81"/>
            <rFont val="Lucida Console"/>
            <family val="3"/>
          </rPr>
          <t>_x000D_
Pertencia a ATA nº 199/19_x000D_
Estimativa de Renovação enviada em 19.05.2020 - Qtd 400_x000D_
PE 199/20 lote 1 (Impróspero)_x000D_
30.12.99 = Pregao fracassado</t>
        </r>
      </text>
    </comment>
    <comment ref="W654" authorId="0" shapeId="0" xr:uid="{E8C1C157-3332-47DC-A29D-FA880FFC19AF}">
      <text>
        <r>
          <rPr>
            <sz val="10"/>
            <color indexed="81"/>
            <rFont val="Lucida Console"/>
            <family val="3"/>
          </rPr>
          <t>_x000D_
DM-Construção</t>
        </r>
      </text>
    </comment>
    <comment ref="X654" authorId="0" shapeId="0" xr:uid="{36FF6E4B-7893-4D05-B9D1-993EA145E3DD}">
      <text>
        <r>
          <rPr>
            <sz val="10"/>
            <color indexed="81"/>
            <rFont val="Lucida Console"/>
            <family val="3"/>
          </rPr>
          <t>_x000D_
MAT.E EQUIP. P/ CONSTR.CIVIL E CONSERV. DE VIAS PUBL.</t>
        </r>
      </text>
    </comment>
    <comment ref="Y654" authorId="0" shapeId="0" xr:uid="{716DEE82-DDE7-4B9A-BA4F-D9F84ED7CEA7}">
      <text>
        <r>
          <rPr>
            <sz val="10"/>
            <color indexed="81"/>
            <rFont val="Lucida Console"/>
            <family val="3"/>
          </rPr>
          <t>_x000D_
PISOS DE BORRACHA, PVC E OUTROS COLAVEIS</t>
        </r>
      </text>
    </comment>
    <comment ref="AW654" authorId="0" shapeId="0" xr:uid="{AE0D549B-E488-47B1-8859-E10F973589E7}">
      <text>
        <r>
          <rPr>
            <sz val="10"/>
            <color indexed="81"/>
            <rFont val="Lucida Console"/>
            <family val="3"/>
          </rPr>
          <t>Tempo de Estoque (Meses)_x000D_
_x000D_
135,9</t>
        </r>
      </text>
    </comment>
    <comment ref="A655" authorId="0" shapeId="0" xr:uid="{17A25465-17BF-4614-9D14-968CB66E7F64}">
      <text>
        <r>
          <rPr>
            <sz val="10"/>
            <color indexed="81"/>
            <rFont val="Lucida Console"/>
            <family val="3"/>
          </rPr>
          <t>_x000D_
118577</t>
        </r>
      </text>
    </comment>
    <comment ref="B655" authorId="0" shapeId="0" xr:uid="{1EEC15FD-3D1D-4F09-8E62-600923B08307}">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655" authorId="0" shapeId="0" xr:uid="{18ABAC2B-D626-4775-A40C-571F538049CE}">
      <text>
        <r>
          <rPr>
            <sz val="10"/>
            <color indexed="81"/>
            <rFont val="Lucida Console"/>
            <family val="3"/>
          </rPr>
          <t>_x000D_
Últ estimativa : 800_x000D_
Enviada em     : 19.05.2020_x000D_
Ata - Venc     : 199/19 - 15.08.2020</t>
        </r>
      </text>
    </comment>
    <comment ref="O655" authorId="0" shapeId="0" xr:uid="{0827CEEC-B885-4E03-BBF3-BDC31B4DC2C4}">
      <text>
        <r>
          <rPr>
            <sz val="10"/>
            <color indexed="81"/>
            <rFont val="Lucida Console"/>
            <family val="3"/>
          </rPr>
          <t>_x000D_
Pertencia a ATA nº 199/19_x000D_
Estimativa de Renovação enviada em 19.05.2020 - Qtd 800_x000D_
PE 199/20 lote 2 (Impróspero)_x000D_
30.12.99 = Pregao fracassado</t>
        </r>
      </text>
    </comment>
    <comment ref="W655" authorId="0" shapeId="0" xr:uid="{919A9876-D8E8-4638-98D7-C1F7B35A6F45}">
      <text>
        <r>
          <rPr>
            <sz val="10"/>
            <color indexed="81"/>
            <rFont val="Lucida Console"/>
            <family val="3"/>
          </rPr>
          <t>_x000D_
DM-Construção</t>
        </r>
      </text>
    </comment>
    <comment ref="X655" authorId="0" shapeId="0" xr:uid="{62E3D615-381F-47D8-AD61-C73C8617BD23}">
      <text>
        <r>
          <rPr>
            <sz val="10"/>
            <color indexed="81"/>
            <rFont val="Lucida Console"/>
            <family val="3"/>
          </rPr>
          <t>_x000D_
MAT.E EQUIP. P/ CONSTR.CIVIL E CONSERV. DE VIAS PUBL.</t>
        </r>
      </text>
    </comment>
    <comment ref="Y655" authorId="0" shapeId="0" xr:uid="{36E3C331-1B7C-4121-B2DD-84CE8EBD885A}">
      <text>
        <r>
          <rPr>
            <sz val="10"/>
            <color indexed="81"/>
            <rFont val="Lucida Console"/>
            <family val="3"/>
          </rPr>
          <t>_x000D_
PISOS DE BORRACHA, PVC E OUTROS COLAVEIS</t>
        </r>
      </text>
    </comment>
    <comment ref="AW655" authorId="0" shapeId="0" xr:uid="{7903B5E6-71EE-4C65-9A85-8983608B415A}">
      <text>
        <r>
          <rPr>
            <sz val="10"/>
            <color indexed="81"/>
            <rFont val="Lucida Console"/>
            <family val="3"/>
          </rPr>
          <t>Tempo de Estoque (Meses)_x000D_
_x000D_
2.000,0</t>
        </r>
      </text>
    </comment>
    <comment ref="A656" authorId="0" shapeId="0" xr:uid="{8E74515E-3CAB-4A5A-9BD3-8669D60053C3}">
      <text>
        <r>
          <rPr>
            <sz val="10"/>
            <color indexed="81"/>
            <rFont val="Lucida Console"/>
            <family val="3"/>
          </rPr>
          <t>_x000D_
119087</t>
        </r>
      </text>
    </comment>
    <comment ref="B656" authorId="0" shapeId="0" xr:uid="{CFAFE93B-3B02-4071-A4CE-3CBEA108E7A7}">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656" authorId="0" shapeId="0" xr:uid="{BB581B48-43EB-426F-BB6D-E4812ACAAD47}">
      <text>
        <r>
          <rPr>
            <sz val="10"/>
            <color indexed="81"/>
            <rFont val="Lucida Console"/>
            <family val="3"/>
          </rPr>
          <t>_x000D_
Administrativo</t>
        </r>
      </text>
    </comment>
    <comment ref="X656" authorId="0" shapeId="0" xr:uid="{5DDAE57E-5DCC-41A7-9B00-2140FCC5BD71}">
      <text>
        <r>
          <rPr>
            <sz val="10"/>
            <color indexed="81"/>
            <rFont val="Lucida Console"/>
            <family val="3"/>
          </rPr>
          <t>_x000D_
EQUIP.MAT.E ACESS.COMUNIC.CINE FOTO OTICA SOM</t>
        </r>
      </text>
    </comment>
    <comment ref="Y656" authorId="0" shapeId="0" xr:uid="{6250A4C5-366D-4041-B8C1-BA6CA7156930}">
      <text>
        <r>
          <rPr>
            <sz val="10"/>
            <color indexed="81"/>
            <rFont val="Lucida Console"/>
            <family val="3"/>
          </rPr>
          <t>_x000D_
CABOS FIOS TOMADAS PLUGS CAIXAS P/ TELEFONIA, ETC</t>
        </r>
      </text>
    </comment>
    <comment ref="AW656" authorId="0" shapeId="0" xr:uid="{9535722D-AD6D-42F3-9030-318936AC519C}">
      <text>
        <r>
          <rPr>
            <sz val="10"/>
            <color indexed="81"/>
            <rFont val="Lucida Console"/>
            <family val="3"/>
          </rPr>
          <t>Tempo de Estoque (Meses)_x000D_
_x000D_
255,0</t>
        </r>
      </text>
    </comment>
    <comment ref="A657" authorId="0" shapeId="0" xr:uid="{AC22A8CA-CB59-48AC-8517-7A85D39537E0}">
      <text>
        <r>
          <rPr>
            <sz val="10"/>
            <color indexed="81"/>
            <rFont val="Lucida Console"/>
            <family val="3"/>
          </rPr>
          <t>_x000D_
119180</t>
        </r>
      </text>
    </comment>
    <comment ref="B657" authorId="0" shapeId="0" xr:uid="{FEEA0C6C-A156-4C7F-B6C2-0E06A2730177}">
      <text>
        <r>
          <rPr>
            <sz val="10"/>
            <color indexed="81"/>
            <rFont val="Lucida Console"/>
            <family val="3"/>
          </rPr>
          <t>DESCRIÇÃO DETALHADA_x000D_
INTERRUPTOR 10A/250V COM 2 TECLAS PARALELAS MAIS 1 TOMADA 2P + T PADRAO NBR 14136 DE 10A/250V DE EMBUTIR COM ESPELHO COR CINZA PARA CAIXA 4X2</t>
        </r>
      </text>
    </comment>
    <comment ref="G657" authorId="0" shapeId="0" xr:uid="{BCF48C6E-F61E-45C4-9105-62EE68C33BEA}">
      <text>
        <r>
          <rPr>
            <sz val="10"/>
            <color indexed="81"/>
            <rFont val="Lucida Console"/>
            <family val="3"/>
          </rPr>
          <t>_x000D_
Últ estimativa : 100_x000D_
Enviada em     : 17.01.2020_x000D_
Ata - Venc     : 126/19 - 06.05.2020</t>
        </r>
      </text>
    </comment>
    <comment ref="O657" authorId="0" shapeId="0" xr:uid="{7FDF42CA-5BC0-4D8C-A6E3-8C03A6AB9F18}">
      <text>
        <r>
          <rPr>
            <sz val="10"/>
            <color indexed="81"/>
            <rFont val="Lucida Console"/>
            <family val="3"/>
          </rPr>
          <t>_x000D_
Pertencia a ATA nº 126/19_x000D_
Estimativa de Renovação enviada em 17.01.2020 - Qtd 100_x000D_
PE 153/20 lote _x000D_
16.09.20 = Finalizado</t>
        </r>
      </text>
    </comment>
    <comment ref="W657" authorId="0" shapeId="0" xr:uid="{EFEF3374-0AD9-4910-B9F4-6CE05789EE41}">
      <text>
        <r>
          <rPr>
            <sz val="10"/>
            <color indexed="81"/>
            <rFont val="Lucida Console"/>
            <family val="3"/>
          </rPr>
          <t>_x000D_
DM-Elétrica</t>
        </r>
      </text>
    </comment>
    <comment ref="X657" authorId="0" shapeId="0" xr:uid="{76D7F3EB-8A40-4FA7-9B1A-A24F226BAFDA}">
      <text>
        <r>
          <rPr>
            <sz val="10"/>
            <color indexed="81"/>
            <rFont val="Lucida Console"/>
            <family val="3"/>
          </rPr>
          <t>_x000D_
EQUIP. MAT. P/ GERACAO, TRANSM. DISTR. RETIF...</t>
        </r>
      </text>
    </comment>
    <comment ref="Y657" authorId="0" shapeId="0" xr:uid="{370B636A-416F-4D21-9D84-A1B5AB91C0D3}">
      <text>
        <r>
          <rPr>
            <sz val="10"/>
            <color indexed="81"/>
            <rFont val="Lucida Console"/>
            <family val="3"/>
          </rPr>
          <t>_x000D_
TOMADAS DE USO DOMESTICO E INDUSTRIAL</t>
        </r>
      </text>
    </comment>
    <comment ref="AW657" authorId="0" shapeId="0" xr:uid="{E23D8800-9EF7-4F02-97AA-1ECBEECC73AB}">
      <text>
        <r>
          <rPr>
            <sz val="10"/>
            <color indexed="81"/>
            <rFont val="Lucida Console"/>
            <family val="3"/>
          </rPr>
          <t>Tempo de Estoque (Meses)_x000D_
_x000D_
157,0</t>
        </r>
      </text>
    </comment>
    <comment ref="A658" authorId="0" shapeId="0" xr:uid="{73CA2AAF-6044-4A0C-A793-62AB2262B066}">
      <text>
        <r>
          <rPr>
            <sz val="10"/>
            <color indexed="81"/>
            <rFont val="Lucida Console"/>
            <family val="3"/>
          </rPr>
          <t>_x000D_
119181</t>
        </r>
      </text>
    </comment>
    <comment ref="B658" authorId="0" shapeId="0" xr:uid="{763183C9-006E-40D2-9983-236A74E18C5F}">
      <text>
        <r>
          <rPr>
            <sz val="10"/>
            <color indexed="81"/>
            <rFont val="Lucida Console"/>
            <family val="3"/>
          </rPr>
          <t>DESCRIÇÃO DETALHADA_x000D_
TOMADA MOVEL PADRAO NBR 14136 2P+T  DE 10A/250V</t>
        </r>
      </text>
    </comment>
    <comment ref="G658" authorId="0" shapeId="0" xr:uid="{E775B89D-E163-4AB9-8173-D6BF9FCB74D0}">
      <text>
        <r>
          <rPr>
            <sz val="10"/>
            <color indexed="81"/>
            <rFont val="Lucida Console"/>
            <family val="3"/>
          </rPr>
          <t>_x000D_
Últ estimativa : 1.000_x000D_
Enviada em     : 17.01.2020_x000D_
Ata - Venc     : 228/20 - 05.10.2021</t>
        </r>
      </text>
    </comment>
    <comment ref="O658" authorId="0" shapeId="0" xr:uid="{6F4136AB-9D86-474C-928B-BC6E644F141E}">
      <text>
        <r>
          <rPr>
            <sz val="10"/>
            <color indexed="81"/>
            <rFont val="Lucida Console"/>
            <family val="3"/>
          </rPr>
          <t>_x000D_
Pertencia a ATA nº 228/20_x000D_
Estimativa de Renovação enviada em 17.01.2020 - Qtd 1.000_x000D_
PE 153/20 lote _x000D_
16.09.20 = Finalizado</t>
        </r>
      </text>
    </comment>
    <comment ref="W658" authorId="0" shapeId="0" xr:uid="{9A220D10-324A-443F-AA68-97E8161219E5}">
      <text>
        <r>
          <rPr>
            <sz val="10"/>
            <color indexed="81"/>
            <rFont val="Lucida Console"/>
            <family val="3"/>
          </rPr>
          <t>_x000D_
DM-Elétrica</t>
        </r>
      </text>
    </comment>
    <comment ref="X658" authorId="0" shapeId="0" xr:uid="{03EB9308-9DBF-4A51-8255-EDFA65379777}">
      <text>
        <r>
          <rPr>
            <sz val="10"/>
            <color indexed="81"/>
            <rFont val="Lucida Console"/>
            <family val="3"/>
          </rPr>
          <t>_x000D_
EQUIP. MAT. P/ GERACAO, TRANSM. DISTR. RETIF...</t>
        </r>
      </text>
    </comment>
    <comment ref="Y658" authorId="0" shapeId="0" xr:uid="{C562B964-AC4B-4F2A-9988-F8F61672CAB4}">
      <text>
        <r>
          <rPr>
            <sz val="10"/>
            <color indexed="81"/>
            <rFont val="Lucida Console"/>
            <family val="3"/>
          </rPr>
          <t>_x000D_
TOMADAS DE USO DOMESTICO E INDUSTRIAL</t>
        </r>
      </text>
    </comment>
    <comment ref="AW658" authorId="0" shapeId="0" xr:uid="{FA270EDB-9EA0-4EDA-AFD2-DB2E0078325F}">
      <text>
        <r>
          <rPr>
            <sz val="10"/>
            <color indexed="81"/>
            <rFont val="Lucida Console"/>
            <family val="3"/>
          </rPr>
          <t>Tempo de Estoque (Meses)_x000D_
_x000D_
610,0</t>
        </r>
      </text>
    </comment>
    <comment ref="A659" authorId="0" shapeId="0" xr:uid="{58E5BAF8-2761-446D-B1C5-6ACB06821D08}">
      <text>
        <r>
          <rPr>
            <sz val="10"/>
            <color indexed="81"/>
            <rFont val="Lucida Console"/>
            <family val="3"/>
          </rPr>
          <t>_x000D_
119318</t>
        </r>
      </text>
    </comment>
    <comment ref="B659" authorId="0" shapeId="0" xr:uid="{CB1EE118-70F2-4AEC-A149-B83485546093}">
      <text>
        <r>
          <rPr>
            <sz val="10"/>
            <color indexed="81"/>
            <rFont val="Lucida Console"/>
            <family val="3"/>
          </rPr>
          <t>DESCRIÇÃO DETALHADA_x000D_
TINTA A BASE DE AGUA PARA CARIMBO AUTO ENTINTADO  - FRASCO COM  30 ML - COR PRETA</t>
        </r>
      </text>
    </comment>
    <comment ref="W659" authorId="0" shapeId="0" xr:uid="{7D0B6900-041D-4CC5-BBEE-D79B290E7758}">
      <text>
        <r>
          <rPr>
            <sz val="10"/>
            <color indexed="81"/>
            <rFont val="Lucida Console"/>
            <family val="3"/>
          </rPr>
          <t>_x000D_
Administrativo</t>
        </r>
      </text>
    </comment>
    <comment ref="X659" authorId="0" shapeId="0" xr:uid="{5BBE2A17-B380-4FD2-A296-C6D3A6C71C44}">
      <text>
        <r>
          <rPr>
            <sz val="10"/>
            <color indexed="81"/>
            <rFont val="Lucida Console"/>
            <family val="3"/>
          </rPr>
          <t>_x000D_
MAQ., EQUIP., COMP., ACES., MAT. PARA ESCRIT.E ESCOLAR</t>
        </r>
      </text>
    </comment>
    <comment ref="Y659" authorId="0" shapeId="0" xr:uid="{864F3E1A-7822-4A83-B26B-07F5A1F7F4F9}">
      <text>
        <r>
          <rPr>
            <sz val="10"/>
            <color indexed="81"/>
            <rFont val="Lucida Console"/>
            <family val="3"/>
          </rPr>
          <t>_x000D_
CARIMBOS, ALMOFADAS, TINTAS E SUPORTES</t>
        </r>
      </text>
    </comment>
    <comment ref="AW659" authorId="0" shapeId="0" xr:uid="{8D280E3F-2151-4E83-9D59-DEEA204FF403}">
      <text>
        <r>
          <rPr>
            <sz val="10"/>
            <color indexed="81"/>
            <rFont val="Lucida Console"/>
            <family val="3"/>
          </rPr>
          <t>Tempo de Estoque (Meses)_x000D_
_x000D_
50,0</t>
        </r>
      </text>
    </comment>
    <comment ref="A660" authorId="0" shapeId="0" xr:uid="{B90AAC48-CE11-40F5-8A03-B677CA6D5AFB}">
      <text>
        <r>
          <rPr>
            <sz val="10"/>
            <color indexed="81"/>
            <rFont val="Lucida Console"/>
            <family val="3"/>
          </rPr>
          <t>_x000D_
119554</t>
        </r>
      </text>
    </comment>
    <comment ref="B660" authorId="0" shapeId="0" xr:uid="{025DCA36-3957-49C9-A2C7-1FD896490BFD}">
      <text>
        <r>
          <rPr>
            <sz val="10"/>
            <color indexed="81"/>
            <rFont val="Lucida Console"/>
            <family val="3"/>
          </rPr>
          <t>DESCRIÇÃO DETALHADA_x000D_
CHAPA EM MDF ALTO BRILHO - MEDIDAS: 2,75 X 1,86 M X 15 MM DE ESPESSURA</t>
        </r>
      </text>
    </comment>
    <comment ref="G660" authorId="0" shapeId="0" xr:uid="{8AEEEE85-B91E-4F12-B9CC-2BB3E91355CA}">
      <text>
        <r>
          <rPr>
            <sz val="10"/>
            <color indexed="81"/>
            <rFont val="Lucida Console"/>
            <family val="3"/>
          </rPr>
          <t>_x000D_
Últ estimativa : 300_x000D_
Enviada em     : 28.01.2021_x000D_
Ata - Venc     : 131/21 - 06.05.2022</t>
        </r>
      </text>
    </comment>
    <comment ref="O660" authorId="0" shapeId="0" xr:uid="{04126C3C-321E-49DE-AA2B-4097017B8826}">
      <text>
        <r>
          <rPr>
            <sz val="10"/>
            <color indexed="81"/>
            <rFont val="Lucida Console"/>
            <family val="3"/>
          </rPr>
          <t>_x000D_
Pertencia a ATA nº 131/21_x000D_
Estimativa de Renovação enviada em 28.01.2021 - Qtd 300_x000D_
PE  56/21 lote _x000D_
22.04.21 = Processo finalizado. Ata 131/21.</t>
        </r>
      </text>
    </comment>
    <comment ref="W660" authorId="0" shapeId="0" xr:uid="{65B76DFB-5312-421C-B059-CAE45DCD07C4}">
      <text>
        <r>
          <rPr>
            <sz val="10"/>
            <color indexed="81"/>
            <rFont val="Lucida Console"/>
            <family val="3"/>
          </rPr>
          <t>_x000D_
DM-Marcenaria</t>
        </r>
      </text>
    </comment>
    <comment ref="X660" authorId="0" shapeId="0" xr:uid="{707622BD-45EB-4A52-B485-26D8C6DECDE4}">
      <text>
        <r>
          <rPr>
            <sz val="10"/>
            <color indexed="81"/>
            <rFont val="Lucida Console"/>
            <family val="3"/>
          </rPr>
          <t>_x000D_
MADEIRAS,LAMINADOS,COMPENSADOS E AGLOMERADOS</t>
        </r>
      </text>
    </comment>
    <comment ref="Y660" authorId="0" shapeId="0" xr:uid="{B2298014-54E3-4A12-AA8D-3C1A2A481E1F}">
      <text>
        <r>
          <rPr>
            <sz val="10"/>
            <color indexed="81"/>
            <rFont val="Lucida Console"/>
            <family val="3"/>
          </rPr>
          <t>_x000D_
CHAPAS DE MADEIRA AGLOMERADA E COMPENSADAS</t>
        </r>
      </text>
    </comment>
    <comment ref="AW660" authorId="0" shapeId="0" xr:uid="{EEFBD5E4-1BC8-45FD-B13B-4B888B14B264}">
      <text>
        <r>
          <rPr>
            <sz val="10"/>
            <color indexed="81"/>
            <rFont val="Lucida Console"/>
            <family val="3"/>
          </rPr>
          <t>Tempo de Estoque (Meses)_x000D_
_x000D_
146,0</t>
        </r>
      </text>
    </comment>
    <comment ref="A661" authorId="0" shapeId="0" xr:uid="{9D242ADF-6400-44E2-9989-AEEB389EB4D5}">
      <text>
        <r>
          <rPr>
            <sz val="10"/>
            <color indexed="81"/>
            <rFont val="Lucida Console"/>
            <family val="3"/>
          </rPr>
          <t>_x000D_
119595</t>
        </r>
      </text>
    </comment>
    <comment ref="B661" authorId="0" shapeId="0" xr:uid="{5087F705-BDC5-404D-A14D-E09AD70BF91D}">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661" authorId="0" shapeId="0" xr:uid="{786B9DFE-852D-44F4-88BD-6A25C7E63F22}">
      <text>
        <r>
          <rPr>
            <sz val="10"/>
            <color indexed="81"/>
            <rFont val="Lucida Console"/>
            <family val="3"/>
          </rPr>
          <t>_x000D_
Últ estimativa : 400_x000D_
Enviada em     : 14.05.2021_x000D_
Ata - Venc     : 216/20 - 24.09.2021</t>
        </r>
      </text>
    </comment>
    <comment ref="O661" authorId="0" shapeId="0" xr:uid="{F9B72117-817D-401A-89C2-E0399D88477C}">
      <text>
        <r>
          <rPr>
            <sz val="10"/>
            <color indexed="81"/>
            <rFont val="Lucida Console"/>
            <family val="3"/>
          </rPr>
          <t>_x000D_
Pertencia a ATA nº 216/20_x000D_
Estimativa de Renovação enviada em 14.05.2021 - Qtd 400_x000D_
PE 138/20 lote _x000D_
31.08.20 = Finalizado</t>
        </r>
      </text>
    </comment>
    <comment ref="W661" authorId="0" shapeId="0" xr:uid="{141FE219-EF6B-48D7-85E7-DA0398694F26}">
      <text>
        <r>
          <rPr>
            <sz val="10"/>
            <color indexed="81"/>
            <rFont val="Lucida Console"/>
            <family val="3"/>
          </rPr>
          <t>_x000D_
Administrativo</t>
        </r>
      </text>
    </comment>
    <comment ref="X661" authorId="0" shapeId="0" xr:uid="{15FF74CA-FD1D-411E-B32E-5C640AC9AC5D}">
      <text>
        <r>
          <rPr>
            <sz val="10"/>
            <color indexed="81"/>
            <rFont val="Lucida Console"/>
            <family val="3"/>
          </rPr>
          <t>_x000D_
VEST., ART.P/ TOUC.E HIG. PES. MAQ., EQUIP., MAT.E ACES.</t>
        </r>
      </text>
    </comment>
    <comment ref="Y661" authorId="0" shapeId="0" xr:uid="{526BFC23-6908-4A05-A789-74F982D35A66}">
      <text>
        <r>
          <rPr>
            <sz val="10"/>
            <color indexed="81"/>
            <rFont val="Lucida Console"/>
            <family val="3"/>
          </rPr>
          <t>_x000D_
PAPEL HIG., ABSORVENTE INT., PAP.TOA., LENCO DE PAPEL</t>
        </r>
      </text>
    </comment>
    <comment ref="AW661" authorId="0" shapeId="0" xr:uid="{4F1DDCE5-E125-4674-9459-B8F444E80EA6}">
      <text>
        <r>
          <rPr>
            <sz val="10"/>
            <color indexed="81"/>
            <rFont val="Lucida Console"/>
            <family val="3"/>
          </rPr>
          <t>Tempo de Estoque (Meses)_x000D_
_x000D_
311,0</t>
        </r>
      </text>
    </comment>
    <comment ref="A662" authorId="0" shapeId="0" xr:uid="{2419A547-C3CC-4863-A215-8D1B8218B087}">
      <text>
        <r>
          <rPr>
            <sz val="10"/>
            <color indexed="81"/>
            <rFont val="Lucida Console"/>
            <family val="3"/>
          </rPr>
          <t>_x000D_
119621</t>
        </r>
      </text>
    </comment>
    <comment ref="B662" authorId="0" shapeId="0" xr:uid="{9F8E9EEF-2A96-4889-AB9A-ED0CDD15F543}">
      <text>
        <r>
          <rPr>
            <sz val="10"/>
            <color indexed="81"/>
            <rFont val="Lucida Console"/>
            <family val="3"/>
          </rPr>
          <t>DESCRIÇÃO DETALHADA_x000D_
CHAPA EM MDF ALTO BRILHO - MEDIDAS: 2,75 X 1,86 M X 06 MM DE ESPESSURA</t>
        </r>
      </text>
    </comment>
    <comment ref="G662" authorId="0" shapeId="0" xr:uid="{75516F67-24CB-4413-BF84-31D8D98D9422}">
      <text>
        <r>
          <rPr>
            <sz val="10"/>
            <color indexed="81"/>
            <rFont val="Lucida Console"/>
            <family val="3"/>
          </rPr>
          <t>_x000D_
Últ estimativa : 700_x000D_
Enviada em     : 28.01.2021_x000D_
Ata - Venc     : 131/21 - 06.05.2022</t>
        </r>
      </text>
    </comment>
    <comment ref="O662" authorId="0" shapeId="0" xr:uid="{BA8C41F9-8D22-4629-AE8E-A7501C74EF30}">
      <text>
        <r>
          <rPr>
            <sz val="10"/>
            <color indexed="81"/>
            <rFont val="Lucida Console"/>
            <family val="3"/>
          </rPr>
          <t>_x000D_
Pertencia a ATA nº 131/21_x000D_
Estimativa de Renovação enviada em 28.01.2021 - Qtd 700_x000D_
PE  56/21 lote _x000D_
22.04.21 = Processo finalizado. Ata 131/21.</t>
        </r>
      </text>
    </comment>
    <comment ref="W662" authorId="0" shapeId="0" xr:uid="{AB884584-93F7-4F4C-9AE7-BA2EB96076C5}">
      <text>
        <r>
          <rPr>
            <sz val="10"/>
            <color indexed="81"/>
            <rFont val="Lucida Console"/>
            <family val="3"/>
          </rPr>
          <t>_x000D_
DM-Marcenaria</t>
        </r>
      </text>
    </comment>
    <comment ref="X662" authorId="0" shapeId="0" xr:uid="{417AE592-5747-4AFF-A992-ACB36D9C6BA6}">
      <text>
        <r>
          <rPr>
            <sz val="10"/>
            <color indexed="81"/>
            <rFont val="Lucida Console"/>
            <family val="3"/>
          </rPr>
          <t>_x000D_
MADEIRAS,LAMINADOS,COMPENSADOS E AGLOMERADOS</t>
        </r>
      </text>
    </comment>
    <comment ref="Y662" authorId="0" shapeId="0" xr:uid="{D7C7EC4A-4BF3-476D-A577-615A7BF2D629}">
      <text>
        <r>
          <rPr>
            <sz val="10"/>
            <color indexed="81"/>
            <rFont val="Lucida Console"/>
            <family val="3"/>
          </rPr>
          <t>_x000D_
CHAPAS DE MADEIRA AGLOMERADA E COMPENSADAS</t>
        </r>
      </text>
    </comment>
    <comment ref="AW662" authorId="0" shapeId="0" xr:uid="{BE45C4A2-6400-4241-B614-C7611838A9B0}">
      <text>
        <r>
          <rPr>
            <sz val="10"/>
            <color indexed="81"/>
            <rFont val="Lucida Console"/>
            <family val="3"/>
          </rPr>
          <t>Tempo de Estoque (Meses)_x000D_
_x000D_
100,0</t>
        </r>
      </text>
    </comment>
    <comment ref="A663" authorId="0" shapeId="0" xr:uid="{0FEDAAA7-595C-445D-8527-F692B4CD36A5}">
      <text>
        <r>
          <rPr>
            <sz val="10"/>
            <color indexed="81"/>
            <rFont val="Lucida Console"/>
            <family val="3"/>
          </rPr>
          <t>_x000D_
120615</t>
        </r>
      </text>
    </comment>
    <comment ref="B663" authorId="0" shapeId="0" xr:uid="{729918CA-072B-408D-940C-E02E47DF5F79}">
      <text>
        <r>
          <rPr>
            <sz val="10"/>
            <color indexed="81"/>
            <rFont val="Lucida Console"/>
            <family val="3"/>
          </rPr>
          <t>DESCRIÇÃO DETALHADA_x000D_
GUARNICAO PARA POLICARBONATO, REFERENCIA "GUA-030", CONFECCIONADA EM EPDM - MEDIDAS: 12,0 X 6,5 X  4,8 X 2,5 MM (VARIACAO: 0,5 MM)</t>
        </r>
      </text>
    </comment>
    <comment ref="W663" authorId="0" shapeId="0" xr:uid="{D6021CB9-2663-4B18-BEEB-557C12CFCCD9}">
      <text>
        <r>
          <rPr>
            <sz val="10"/>
            <color indexed="81"/>
            <rFont val="Lucida Console"/>
            <family val="3"/>
          </rPr>
          <t>_x000D_
DM-Serralheria</t>
        </r>
      </text>
    </comment>
    <comment ref="X663" authorId="0" shapeId="0" xr:uid="{ECC4AD42-79A3-4F05-AFEF-369E8E680843}">
      <text>
        <r>
          <rPr>
            <sz val="10"/>
            <color indexed="81"/>
            <rFont val="Lucida Console"/>
            <family val="3"/>
          </rPr>
          <t>_x000D_
CABOS CORRENTES CORDAS ESTICADORES E ART. BORRACHA</t>
        </r>
      </text>
    </comment>
    <comment ref="Y663" authorId="0" shapeId="0" xr:uid="{14798805-F3AE-404F-937B-66E80CB43150}">
      <text>
        <r>
          <rPr>
            <sz val="10"/>
            <color indexed="81"/>
            <rFont val="Lucida Console"/>
            <family val="3"/>
          </rPr>
          <t>_x000D_
ARTEFATOS DE BORRACHA</t>
        </r>
      </text>
    </comment>
    <comment ref="AW663" authorId="0" shapeId="0" xr:uid="{937FBFE3-AE6F-4981-ADC4-F7711224FCBD}">
      <text>
        <r>
          <rPr>
            <sz val="10"/>
            <color indexed="81"/>
            <rFont val="Lucida Console"/>
            <family val="3"/>
          </rPr>
          <t>Tempo de Estoque (Meses)_x000D_
_x000D_
1.276,0</t>
        </r>
      </text>
    </comment>
    <comment ref="A664" authorId="0" shapeId="0" xr:uid="{9CC2FD2F-3A71-48B5-ACE2-9F17C738E982}">
      <text>
        <r>
          <rPr>
            <sz val="10"/>
            <color indexed="81"/>
            <rFont val="Lucida Console"/>
            <family val="3"/>
          </rPr>
          <t>_x000D_
120995</t>
        </r>
      </text>
    </comment>
    <comment ref="B664" authorId="0" shapeId="0" xr:uid="{453BE7FA-7B36-4774-81B1-4E86C1FD3152}">
      <text>
        <r>
          <rPr>
            <sz val="10"/>
            <color indexed="81"/>
            <rFont val="Lucida Console"/>
            <family val="3"/>
          </rPr>
          <t>DESCRIÇÃO DETALHADA_x000D_
ELETRODUTO CORRUGADO 1" - COR: AMARELA</t>
        </r>
      </text>
    </comment>
    <comment ref="G664" authorId="0" shapeId="0" xr:uid="{94EC9082-C2EF-4F23-A18E-28DE290AE598}">
      <text>
        <r>
          <rPr>
            <sz val="10"/>
            <color indexed="81"/>
            <rFont val="Lucida Console"/>
            <family val="3"/>
          </rPr>
          <t>_x000D_
Últ estimativa : 0_x000D_
Enviada em     : 23.09.2020_x000D_
Ata - Venc     : 9/20 - 14.01.2021</t>
        </r>
      </text>
    </comment>
    <comment ref="O664" authorId="0" shapeId="0" xr:uid="{5ED52388-F2AF-4344-AA0C-D13D084B732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64" authorId="0" shapeId="0" xr:uid="{BC779EEE-B8E4-4AE7-BC12-6832EF3B6E15}">
      <text>
        <r>
          <rPr>
            <sz val="10"/>
            <color indexed="81"/>
            <rFont val="Lucida Console"/>
            <family val="3"/>
          </rPr>
          <t>_x000D_
DM-Elétrica</t>
        </r>
      </text>
    </comment>
    <comment ref="X664" authorId="0" shapeId="0" xr:uid="{4088623C-7555-4947-BA83-187625DF9B22}">
      <text>
        <r>
          <rPr>
            <sz val="10"/>
            <color indexed="81"/>
            <rFont val="Lucida Console"/>
            <family val="3"/>
          </rPr>
          <t>_x000D_
EQUIP. MAT. P/ GERACAO, TRANSM. DISTR. RETIF...</t>
        </r>
      </text>
    </comment>
    <comment ref="Y664" authorId="0" shapeId="0" xr:uid="{F497DFF9-0783-4839-94C7-F75C03D423CA}">
      <text>
        <r>
          <rPr>
            <sz val="10"/>
            <color indexed="81"/>
            <rFont val="Lucida Console"/>
            <family val="3"/>
          </rPr>
          <t>_x000D_
ELETRODUTOS E ACESSORIOS</t>
        </r>
      </text>
    </comment>
    <comment ref="AW664" authorId="0" shapeId="0" xr:uid="{8DE29462-24EC-44D3-B715-8B5A0AD79CF2}">
      <text>
        <r>
          <rPr>
            <sz val="10"/>
            <color indexed="81"/>
            <rFont val="Lucida Console"/>
            <family val="3"/>
          </rPr>
          <t>Tempo de Estoque (Meses)_x000D_
_x000D_
180,0</t>
        </r>
      </text>
    </comment>
    <comment ref="A665" authorId="0" shapeId="0" xr:uid="{0074B1F8-2284-45A3-B59E-7D7B7528B3F7}">
      <text>
        <r>
          <rPr>
            <sz val="10"/>
            <color indexed="81"/>
            <rFont val="Lucida Console"/>
            <family val="3"/>
          </rPr>
          <t>_x000D_
121054</t>
        </r>
      </text>
    </comment>
    <comment ref="B665" authorId="0" shapeId="0" xr:uid="{EA4E62FA-4084-436B-8848-333C0B669FFF}">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665" authorId="0" shapeId="0" xr:uid="{6BBBA57C-345F-4762-A8B6-0C56A47941E8}">
      <text>
        <r>
          <rPr>
            <sz val="10"/>
            <color indexed="81"/>
            <rFont val="Lucida Console"/>
            <family val="3"/>
          </rPr>
          <t>_x000D_
Últ estimativa : 0_x000D_
Enviada em     : 22.04.2021_x000D_
Ata - Venc     : 174/20 - 16.08.2021</t>
        </r>
      </text>
    </comment>
    <comment ref="O665" authorId="0" shapeId="0" xr:uid="{592A7A44-A407-45D4-867E-B900D0EE20B2}">
      <text>
        <r>
          <rPr>
            <sz val="10"/>
            <color indexed="81"/>
            <rFont val="Lucida Console"/>
            <family val="3"/>
          </rPr>
          <t>_x000D_
Pertencia a ATA nº 174/20_x000D_
Estimativa de Renovação enviada em 22.04.2021 - Qtd _x000D_
PE  99/20 lote 23_x000D_
03.08.20 = Finalizado</t>
        </r>
      </text>
    </comment>
    <comment ref="W665" authorId="0" shapeId="0" xr:uid="{B9AF6218-4C31-4761-B4A3-7EA180617B7C}">
      <text>
        <r>
          <rPr>
            <sz val="10"/>
            <color indexed="81"/>
            <rFont val="Lucida Console"/>
            <family val="3"/>
          </rPr>
          <t>_x000D_
DM-Serralheria</t>
        </r>
      </text>
    </comment>
    <comment ref="X665" authorId="0" shapeId="0" xr:uid="{8E00F1D1-9490-4C4C-9C63-31B524099200}">
      <text>
        <r>
          <rPr>
            <sz val="10"/>
            <color indexed="81"/>
            <rFont val="Lucida Console"/>
            <family val="3"/>
          </rPr>
          <t>_x000D_
METAIS,LAMINAD.,PERFILADOS E ARTEFATOS METALICOS</t>
        </r>
      </text>
    </comment>
    <comment ref="Y665" authorId="0" shapeId="0" xr:uid="{82C15770-D027-4B9E-A3B8-374BD4F4E51C}">
      <text>
        <r>
          <rPr>
            <sz val="10"/>
            <color indexed="81"/>
            <rFont val="Lucida Console"/>
            <family val="3"/>
          </rPr>
          <t>_x000D_
BARRAS DE ACO ESPECIFICOS P/ USOS VARIADOS</t>
        </r>
      </text>
    </comment>
    <comment ref="AW665" authorId="0" shapeId="0" xr:uid="{F1C61722-0472-436F-9A74-AB94121CE447}">
      <text>
        <r>
          <rPr>
            <sz val="10"/>
            <color indexed="81"/>
            <rFont val="Lucida Console"/>
            <family val="3"/>
          </rPr>
          <t>Tempo de Estoque (Meses)_x000D_
_x000D_
95,0</t>
        </r>
      </text>
    </comment>
    <comment ref="A666" authorId="0" shapeId="0" xr:uid="{575DFE37-13D5-47F2-8501-7C0B3CD76AEF}">
      <text>
        <r>
          <rPr>
            <sz val="10"/>
            <color indexed="81"/>
            <rFont val="Lucida Console"/>
            <family val="3"/>
          </rPr>
          <t>_x000D_
121086</t>
        </r>
      </text>
    </comment>
    <comment ref="B666" authorId="0" shapeId="0" xr:uid="{C32C6DF7-5F8F-4D68-9EA3-BD2BF5ED6B26}">
      <text>
        <r>
          <rPr>
            <sz val="10"/>
            <color indexed="81"/>
            <rFont val="Lucida Console"/>
            <family val="3"/>
          </rPr>
          <t>DESCRIÇÃO DETALHADA_x000D_
OLEO SOLUVEL BIODEGRADAVEL PARA CORTE DE METAIS - GALAO DE 5 LITROS</t>
        </r>
      </text>
    </comment>
    <comment ref="W666" authorId="0" shapeId="0" xr:uid="{3DB5CCD3-1C2D-4283-BB20-B8EE18815BCD}">
      <text>
        <r>
          <rPr>
            <sz val="10"/>
            <color indexed="81"/>
            <rFont val="Lucida Console"/>
            <family val="3"/>
          </rPr>
          <t>_x000D_
DM-Jardinagem</t>
        </r>
      </text>
    </comment>
    <comment ref="X666" authorId="0" shapeId="0" xr:uid="{E37096BB-3BA9-4AA9-891A-4DED7A15D7AB}">
      <text>
        <r>
          <rPr>
            <sz val="10"/>
            <color indexed="81"/>
            <rFont val="Lucida Console"/>
            <family val="3"/>
          </rPr>
          <t>_x000D_
COMBUST.,LUBRIF.,OLEOS,GRAXAS,GAS</t>
        </r>
      </text>
    </comment>
    <comment ref="Y666" authorId="0" shapeId="0" xr:uid="{E8BD1CBA-C429-4ABF-8314-E65CA6514896}">
      <text>
        <r>
          <rPr>
            <sz val="10"/>
            <color indexed="81"/>
            <rFont val="Lucida Console"/>
            <family val="3"/>
          </rPr>
          <t>_x000D_
OLEOS LUBRIF.,GRAXAS,CORTANTES,FLUIDOS HIDRAULICOS</t>
        </r>
      </text>
    </comment>
    <comment ref="AW666" authorId="0" shapeId="0" xr:uid="{8883634F-037F-4819-897A-A223C0B3AF94}">
      <text>
        <r>
          <rPr>
            <sz val="10"/>
            <color indexed="81"/>
            <rFont val="Lucida Console"/>
            <family val="3"/>
          </rPr>
          <t>Tempo de Estoque (Meses)_x000D_
_x000D_
0,0</t>
        </r>
      </text>
    </comment>
    <comment ref="A667" authorId="0" shapeId="0" xr:uid="{AE5C4BF7-F8AD-481E-9204-0BE6A911BBCF}">
      <text>
        <r>
          <rPr>
            <sz val="10"/>
            <color indexed="81"/>
            <rFont val="Lucida Console"/>
            <family val="3"/>
          </rPr>
          <t>_x000D_
121126</t>
        </r>
      </text>
    </comment>
    <comment ref="B667" authorId="0" shapeId="0" xr:uid="{6BBFEBE0-EF40-432E-BB53-EC2E5BA3081B}">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667" authorId="0" shapeId="0" xr:uid="{F34C92CD-B750-4679-9177-22E2D055BF34}">
      <text>
        <r>
          <rPr>
            <sz val="10"/>
            <color indexed="81"/>
            <rFont val="Lucida Console"/>
            <family val="3"/>
          </rPr>
          <t>_x000D_
Últ estimativa : 100.000_x000D_
Enviada em     : 28.01.2021_x000D_
Ata - Venc     : 111/20 - 20.05.2021</t>
        </r>
      </text>
    </comment>
    <comment ref="O667" authorId="0" shapeId="0" xr:uid="{ECB62AF6-8AD7-45E9-A154-30258E1E6C65}">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667" authorId="0" shapeId="0" xr:uid="{3641ABAF-5753-4E68-BCE2-93DF83FD5C51}">
      <text>
        <r>
          <rPr>
            <sz val="10"/>
            <color indexed="81"/>
            <rFont val="Lucida Console"/>
            <family val="3"/>
          </rPr>
          <t>_x000D_
SegMedTra</t>
        </r>
      </text>
    </comment>
    <comment ref="X667" authorId="0" shapeId="0" xr:uid="{6CB7F84B-4630-45D6-AAD9-020868EB794C}">
      <text>
        <r>
          <rPr>
            <sz val="10"/>
            <color indexed="81"/>
            <rFont val="Lucida Console"/>
            <family val="3"/>
          </rPr>
          <t>_x000D_
VEST., ART.P/ TOUC.E HIG. PES. MAQ., EQUIP., MAT.E ACES.</t>
        </r>
      </text>
    </comment>
    <comment ref="Y667" authorId="0" shapeId="0" xr:uid="{18A3C5B7-437A-4FF8-8CDB-3AC0998A83E9}">
      <text>
        <r>
          <rPr>
            <sz val="10"/>
            <color indexed="81"/>
            <rFont val="Lucida Console"/>
            <family val="3"/>
          </rPr>
          <t>_x000D_
VESTUARIO MEDICO-HOSPITALAR</t>
        </r>
      </text>
    </comment>
    <comment ref="AW667" authorId="0" shapeId="0" xr:uid="{77C45A19-05A8-4BE3-B2C6-6495F8708072}">
      <text>
        <r>
          <rPr>
            <sz val="10"/>
            <color indexed="81"/>
            <rFont val="Lucida Console"/>
            <family val="3"/>
          </rPr>
          <t>Tempo de Estoque (Meses)_x000D_
_x000D_
200.000,0</t>
        </r>
      </text>
    </comment>
    <comment ref="A668" authorId="0" shapeId="0" xr:uid="{9784AD70-41E2-4064-AD4E-19AD0CCCBAE8}">
      <text>
        <r>
          <rPr>
            <sz val="10"/>
            <color indexed="81"/>
            <rFont val="Lucida Console"/>
            <family val="3"/>
          </rPr>
          <t>_x000D_
122304</t>
        </r>
      </text>
    </comment>
    <comment ref="B668" authorId="0" shapeId="0" xr:uid="{9E542DA4-1488-4E8C-974D-8718A27681A8}">
      <text>
        <r>
          <rPr>
            <sz val="10"/>
            <color indexed="81"/>
            <rFont val="Lucida Console"/>
            <family val="3"/>
          </rPr>
          <t>DESCRIÇÃO DETALHADA_x000D_
DISCO DE CORTE 4 1/2" DE DIAMETRO EXTERNO, 01 MM DE ESPESSURA E 7/8" DE DIAMETRO DE FURO</t>
        </r>
      </text>
    </comment>
    <comment ref="G668" authorId="0" shapeId="0" xr:uid="{5E151147-3835-47A9-B537-BDC1752B0DCF}">
      <text>
        <r>
          <rPr>
            <sz val="10"/>
            <color indexed="81"/>
            <rFont val="Lucida Console"/>
            <family val="3"/>
          </rPr>
          <t>_x000D_
Últ estimativa : 1.100_x000D_
Enviada em     : 25.09.2019_x000D_
Ata - Venc     : 114/18 - 07.06.2019</t>
        </r>
      </text>
    </comment>
    <comment ref="O668" authorId="0" shapeId="0" xr:uid="{26426735-9A2B-48A7-819C-8C90A49863C3}">
      <text>
        <r>
          <rPr>
            <sz val="10"/>
            <color indexed="81"/>
            <rFont val="Lucida Console"/>
            <family val="3"/>
          </rPr>
          <t>_x000D_
Pertencia a ATA nº 114/18_x000D_
Estimativa de Renovação enviada em 25.09.2019 - Qtd 1.100_x000D_
PE  17/20 lote 55_x000D_
19.05.20 = Finalizar, contrato assinado.</t>
        </r>
      </text>
    </comment>
    <comment ref="W668" authorId="0" shapeId="0" xr:uid="{0278AB58-977A-49EE-A127-66F057E464E2}">
      <text>
        <r>
          <rPr>
            <sz val="10"/>
            <color indexed="81"/>
            <rFont val="Lucida Console"/>
            <family val="3"/>
          </rPr>
          <t>_x000D_
DM-Serralheria</t>
        </r>
      </text>
    </comment>
    <comment ref="X668" authorId="0" shapeId="0" xr:uid="{CDD3F294-018D-4E45-906D-64FF3F7928B2}">
      <text>
        <r>
          <rPr>
            <sz val="10"/>
            <color indexed="81"/>
            <rFont val="Lucida Console"/>
            <family val="3"/>
          </rPr>
          <t>_x000D_
ABRASIVOS</t>
        </r>
      </text>
    </comment>
    <comment ref="Y668" authorId="0" shapeId="0" xr:uid="{404A4E25-E7E6-4248-B780-01B20876B6E9}">
      <text>
        <r>
          <rPr>
            <sz val="10"/>
            <color indexed="81"/>
            <rFont val="Lucida Console"/>
            <family val="3"/>
          </rPr>
          <t>_x000D_
DISCO DE FIBRA</t>
        </r>
      </text>
    </comment>
    <comment ref="AW668" authorId="0" shapeId="0" xr:uid="{781B4686-289E-4086-A131-FBB897D27225}">
      <text>
        <r>
          <rPr>
            <sz val="10"/>
            <color indexed="81"/>
            <rFont val="Lucida Console"/>
            <family val="3"/>
          </rPr>
          <t>Tempo de Estoque (Meses)_x000D_
_x000D_
3.000,0</t>
        </r>
      </text>
    </comment>
    <comment ref="A669" authorId="0" shapeId="0" xr:uid="{8AA4D8C1-AFC0-4683-A2C7-95C2B77ECD74}">
      <text>
        <r>
          <rPr>
            <sz val="10"/>
            <color indexed="81"/>
            <rFont val="Lucida Console"/>
            <family val="3"/>
          </rPr>
          <t>_x000D_
122305</t>
        </r>
      </text>
    </comment>
    <comment ref="B669" authorId="0" shapeId="0" xr:uid="{708886F0-4FD3-4C99-ACF9-628C7528CCD9}">
      <text>
        <r>
          <rPr>
            <sz val="10"/>
            <color indexed="81"/>
            <rFont val="Lucida Console"/>
            <family val="3"/>
          </rPr>
          <t>DESCRIÇÃO DETALHADA_x000D_
DISCO DE CORTE 4 1/2" DE DIAMETRO EXTERNO, 1/8" DE ESPESSURA E 7/8" DE DIAMETRO DE FURO</t>
        </r>
      </text>
    </comment>
    <comment ref="G669" authorId="0" shapeId="0" xr:uid="{DC267AD3-876A-4704-8DF8-2BD9DC7F1227}">
      <text>
        <r>
          <rPr>
            <sz val="10"/>
            <color indexed="81"/>
            <rFont val="Lucida Console"/>
            <family val="3"/>
          </rPr>
          <t>_x000D_
Últ estimativa : 600_x000D_
Enviada em     : 24.11.2020_x000D_
Ata - Venc     : 55/20 - 12.03.2021</t>
        </r>
      </text>
    </comment>
    <comment ref="O669" authorId="0" shapeId="0" xr:uid="{3DE966C7-7F05-4505-BBA8-0AB8518AA4CB}">
      <text>
        <r>
          <rPr>
            <sz val="10"/>
            <color indexed="81"/>
            <rFont val="Lucida Console"/>
            <family val="3"/>
          </rPr>
          <t>_x000D_
Pertencia a ATA nº 55/20_x000D_
Estimativa de Renovação enviada em 24.11.2020 - Qtd 600_x000D_
PE   2/20 lote 24_x000D_
23.04.20 = Processo conferido, finalizado.</t>
        </r>
      </text>
    </comment>
    <comment ref="W669" authorId="0" shapeId="0" xr:uid="{70D03C13-4E37-4EC5-8735-3CE2263F1F44}">
      <text>
        <r>
          <rPr>
            <sz val="10"/>
            <color indexed="81"/>
            <rFont val="Lucida Console"/>
            <family val="3"/>
          </rPr>
          <t>_x000D_
DM-Serralheria</t>
        </r>
      </text>
    </comment>
    <comment ref="X669" authorId="0" shapeId="0" xr:uid="{78BFB9EE-A7DE-4709-AC28-2358B048BB7B}">
      <text>
        <r>
          <rPr>
            <sz val="10"/>
            <color indexed="81"/>
            <rFont val="Lucida Console"/>
            <family val="3"/>
          </rPr>
          <t>_x000D_
ABRASIVOS</t>
        </r>
      </text>
    </comment>
    <comment ref="Y669" authorId="0" shapeId="0" xr:uid="{B487991F-F8A4-41E7-9308-C654ABADD460}">
      <text>
        <r>
          <rPr>
            <sz val="10"/>
            <color indexed="81"/>
            <rFont val="Lucida Console"/>
            <family val="3"/>
          </rPr>
          <t>_x000D_
DISCO DE FIBRA</t>
        </r>
      </text>
    </comment>
    <comment ref="AW669" authorId="0" shapeId="0" xr:uid="{0D496977-864C-4EE0-97FE-C592ACF254C4}">
      <text>
        <r>
          <rPr>
            <sz val="10"/>
            <color indexed="81"/>
            <rFont val="Lucida Console"/>
            <family val="3"/>
          </rPr>
          <t>Tempo de Estoque (Meses)_x000D_
_x000D_
426,0</t>
        </r>
      </text>
    </comment>
    <comment ref="A670" authorId="0" shapeId="0" xr:uid="{D3D3DF88-23B6-45C2-8E39-5C99C3E13802}">
      <text>
        <r>
          <rPr>
            <sz val="10"/>
            <color indexed="81"/>
            <rFont val="Lucida Console"/>
            <family val="3"/>
          </rPr>
          <t>_x000D_
122818</t>
        </r>
      </text>
    </comment>
    <comment ref="B670" authorId="0" shapeId="0" xr:uid="{38A97754-180E-45E9-9FB7-5DF3CBAD84A2}">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670" authorId="0" shapeId="0" xr:uid="{CBBBE2EB-D208-49E2-8B33-1714FC6F05B5}">
      <text>
        <r>
          <rPr>
            <sz val="10"/>
            <color indexed="81"/>
            <rFont val="Lucida Console"/>
            <family val="3"/>
          </rPr>
          <t>_x000D_
Últ estimativa : 5.000_x000D_
Enviada em     : 08.09.2020_x000D_
Ata - Venc     : 296/20 - 30.11.2021</t>
        </r>
      </text>
    </comment>
    <comment ref="O670" authorId="0" shapeId="0" xr:uid="{2F23E742-0524-44C0-8FFA-20BDACCF4342}">
      <text>
        <r>
          <rPr>
            <sz val="10"/>
            <color indexed="81"/>
            <rFont val="Lucida Console"/>
            <family val="3"/>
          </rPr>
          <t>_x000D_
Pertencia a ATA nº 296/20_x000D_
Estimativa de Renovação enviada em 08.09.2020 - Qtd 5.000_x000D_
PP 192/19 lote _x000D_
09.01.20 = Finalizar - contrato assinado.</t>
        </r>
      </text>
    </comment>
    <comment ref="W670" authorId="0" shapeId="0" xr:uid="{94DE31AB-5709-481E-B526-C355D441A690}">
      <text>
        <r>
          <rPr>
            <sz val="10"/>
            <color indexed="81"/>
            <rFont val="Lucida Console"/>
            <family val="3"/>
          </rPr>
          <t>_x000D_
DM-Construção</t>
        </r>
      </text>
    </comment>
    <comment ref="X670" authorId="0" shapeId="0" xr:uid="{D562D357-094C-4FDD-983D-A9A90986D381}">
      <text>
        <r>
          <rPr>
            <sz val="10"/>
            <color indexed="81"/>
            <rFont val="Lucida Console"/>
            <family val="3"/>
          </rPr>
          <t>_x000D_
MAT.E EQUIP. P/ CONSTR.CIVIL E CONSERV. DE VIAS PUBL.</t>
        </r>
      </text>
    </comment>
    <comment ref="Y670" authorId="0" shapeId="0" xr:uid="{25007251-9735-419C-AB6F-A99013FC2CE5}">
      <text>
        <r>
          <rPr>
            <sz val="10"/>
            <color indexed="81"/>
            <rFont val="Lucida Console"/>
            <family val="3"/>
          </rPr>
          <t>_x000D_
PISOS DE BORRACHA, PVC E OUTROS COLAVEIS</t>
        </r>
      </text>
    </comment>
    <comment ref="AW670" authorId="0" shapeId="0" xr:uid="{2D9B9E3A-F98A-4F12-8ECE-9E45B9A4FC8B}">
      <text>
        <r>
          <rPr>
            <sz val="10"/>
            <color indexed="81"/>
            <rFont val="Lucida Console"/>
            <family val="3"/>
          </rPr>
          <t>Tempo de Estoque (Meses)_x000D_
_x000D_
2.259,3</t>
        </r>
      </text>
    </comment>
    <comment ref="A671" authorId="0" shapeId="0" xr:uid="{0DEE4659-4EBF-4EC2-85D2-8D6D6250C123}">
      <text>
        <r>
          <rPr>
            <sz val="10"/>
            <color indexed="81"/>
            <rFont val="Lucida Console"/>
            <family val="3"/>
          </rPr>
          <t>_x000D_
123131</t>
        </r>
      </text>
    </comment>
    <comment ref="B671" authorId="0" shapeId="0" xr:uid="{9E6F3D70-F7D6-4CDC-9023-E8E47BDB99A7}">
      <text>
        <r>
          <rPr>
            <sz val="10"/>
            <color indexed="81"/>
            <rFont val="Lucida Console"/>
            <family val="3"/>
          </rPr>
          <t>DESCRIÇÃO DETALHADA_x000D_
PERFIL GUIA SUPERIOR 0,50 M DE ALTURA X 0,50 M DE LARGURA DE CIMA X 0,25 M DE LARGURA DE BAIXO X 0,8 DE BERAL, CHAPA 16 - BARRA COM 3 METROS</t>
        </r>
      </text>
    </comment>
    <comment ref="G671" authorId="0" shapeId="0" xr:uid="{DB64EDB0-1D20-472F-BF69-BA81AD263C59}">
      <text>
        <r>
          <rPr>
            <sz val="10"/>
            <color indexed="81"/>
            <rFont val="Lucida Console"/>
            <family val="3"/>
          </rPr>
          <t>_x000D_
Últ estimativa : 300_x000D_
Enviada em     : 14.02.2020_x000D_
Ata - Venc     : 166/20 - 10.08.2021</t>
        </r>
      </text>
    </comment>
    <comment ref="O671" authorId="0" shapeId="0" xr:uid="{97CE1CB2-25BE-47F2-9010-8FF594F20E82}">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671" authorId="0" shapeId="0" xr:uid="{AF362FF2-9FD3-4FFE-AA32-DEFFFF7D3FFF}">
      <text>
        <r>
          <rPr>
            <sz val="10"/>
            <color indexed="81"/>
            <rFont val="Lucida Console"/>
            <family val="3"/>
          </rPr>
          <t>_x000D_
DM-Serralheria</t>
        </r>
      </text>
    </comment>
    <comment ref="X671" authorId="0" shapeId="0" xr:uid="{24EC98EC-CD16-41E6-9F5F-35F59468F482}">
      <text>
        <r>
          <rPr>
            <sz val="10"/>
            <color indexed="81"/>
            <rFont val="Lucida Console"/>
            <family val="3"/>
          </rPr>
          <t>_x000D_
METAIS,LAMINAD.,PERFILADOS E ARTEFATOS METALICOS</t>
        </r>
      </text>
    </comment>
    <comment ref="Y671" authorId="0" shapeId="0" xr:uid="{8306841B-CB5A-4392-B707-8C2B99F48137}">
      <text>
        <r>
          <rPr>
            <sz val="10"/>
            <color indexed="81"/>
            <rFont val="Lucida Console"/>
            <family val="3"/>
          </rPr>
          <t>_x000D_
PERFIS E BARRA</t>
        </r>
      </text>
    </comment>
    <comment ref="AW671" authorId="0" shapeId="0" xr:uid="{C75D68BE-C7FB-446F-92A3-0CF3E627E05A}">
      <text>
        <r>
          <rPr>
            <sz val="10"/>
            <color indexed="81"/>
            <rFont val="Lucida Console"/>
            <family val="3"/>
          </rPr>
          <t>Tempo de Estoque (Meses)_x000D_
_x000D_
332,0</t>
        </r>
      </text>
    </comment>
    <comment ref="A672" authorId="0" shapeId="0" xr:uid="{6F05342D-18EC-4FBE-AC68-ACA9123C8E73}">
      <text>
        <r>
          <rPr>
            <sz val="10"/>
            <color indexed="81"/>
            <rFont val="Lucida Console"/>
            <family val="3"/>
          </rPr>
          <t>_x000D_
123132</t>
        </r>
      </text>
    </comment>
    <comment ref="B672" authorId="0" shapeId="0" xr:uid="{53367065-1A90-4FE3-9E95-14629B464BB0}">
      <text>
        <r>
          <rPr>
            <sz val="10"/>
            <color indexed="81"/>
            <rFont val="Lucida Console"/>
            <family val="3"/>
          </rPr>
          <t>DESCRIÇÃO DETALHADA_x000D_
PERFIL GUIA INFERIOR - MEDIDAS: 100 CM DE LARGURA TOTAL X 2,5 CM DE ALTURA, CHAPA 16 - BARRA COM 3 METROS</t>
        </r>
      </text>
    </comment>
    <comment ref="G672" authorId="0" shapeId="0" xr:uid="{6223B2F1-7730-4BD5-B0A8-257DAC10B067}">
      <text>
        <r>
          <rPr>
            <sz val="10"/>
            <color indexed="81"/>
            <rFont val="Lucida Console"/>
            <family val="3"/>
          </rPr>
          <t>_x000D_
Últ estimativa : 200_x000D_
Enviada em     : 14.02.2020_x000D_
Ata - Venc     : 166/20 - 10.08.2021</t>
        </r>
      </text>
    </comment>
    <comment ref="O672" authorId="0" shapeId="0" xr:uid="{23CFF625-E403-4188-B22C-6AA2D4D26A8F}">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672" authorId="0" shapeId="0" xr:uid="{19646687-726A-4301-AF89-FE44F48FEB4C}">
      <text>
        <r>
          <rPr>
            <sz val="10"/>
            <color indexed="81"/>
            <rFont val="Lucida Console"/>
            <family val="3"/>
          </rPr>
          <t>_x000D_
DM-Serralheria</t>
        </r>
      </text>
    </comment>
    <comment ref="X672" authorId="0" shapeId="0" xr:uid="{1B91C983-36EB-43C8-A06A-C21D08FD9EA5}">
      <text>
        <r>
          <rPr>
            <sz val="10"/>
            <color indexed="81"/>
            <rFont val="Lucida Console"/>
            <family val="3"/>
          </rPr>
          <t>_x000D_
METAIS,LAMINAD.,PERFILADOS E ARTEFATOS METALICOS</t>
        </r>
      </text>
    </comment>
    <comment ref="Y672" authorId="0" shapeId="0" xr:uid="{8E0DF818-3226-4590-97E6-F250CA25CD37}">
      <text>
        <r>
          <rPr>
            <sz val="10"/>
            <color indexed="81"/>
            <rFont val="Lucida Console"/>
            <family val="3"/>
          </rPr>
          <t>_x000D_
PERFIS E BARRA</t>
        </r>
      </text>
    </comment>
    <comment ref="AW672" authorId="0" shapeId="0" xr:uid="{35AB4C1C-7E8E-461C-834D-5653B55FAB69}">
      <text>
        <r>
          <rPr>
            <sz val="10"/>
            <color indexed="81"/>
            <rFont val="Lucida Console"/>
            <family val="3"/>
          </rPr>
          <t>Tempo de Estoque (Meses)_x000D_
_x000D_
527,0</t>
        </r>
      </text>
    </comment>
    <comment ref="A673" authorId="0" shapeId="0" xr:uid="{14AECF76-6534-46C3-801F-52C379D03A2E}">
      <text>
        <r>
          <rPr>
            <sz val="10"/>
            <color indexed="81"/>
            <rFont val="Lucida Console"/>
            <family val="3"/>
          </rPr>
          <t>_x000D_
123133</t>
        </r>
      </text>
    </comment>
    <comment ref="B673" authorId="0" shapeId="0" xr:uid="{74BAE49F-E6D2-401D-A570-0DAB8133E515}">
      <text>
        <r>
          <rPr>
            <sz val="10"/>
            <color indexed="81"/>
            <rFont val="Lucida Console"/>
            <family val="3"/>
          </rPr>
          <t>DESCRIÇÃO DETALHADA_x000D_
PERFIL TAMPA GUIA SUPERIOR 0,50 M DE LARGURA COM UMA DOBRA DE 0,10 MM, CHAPA 16 - BARRA COM 3 METROS</t>
        </r>
      </text>
    </comment>
    <comment ref="G673" authorId="0" shapeId="0" xr:uid="{E9F8CF57-2B4C-434B-85BE-B60526ED6ECE}">
      <text>
        <r>
          <rPr>
            <sz val="10"/>
            <color indexed="81"/>
            <rFont val="Lucida Console"/>
            <family val="3"/>
          </rPr>
          <t>_x000D_
Últ estimativa : 300_x000D_
Enviada em     : 14.02.2020_x000D_
Ata - Venc     : 166/20 - 10.08.2021</t>
        </r>
      </text>
    </comment>
    <comment ref="O673" authorId="0" shapeId="0" xr:uid="{A5D912C6-D390-4418-A2C6-C58627130F2B}">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673" authorId="0" shapeId="0" xr:uid="{BDCDD596-5F21-4735-8F42-451FAFAC3B3F}">
      <text>
        <r>
          <rPr>
            <sz val="10"/>
            <color indexed="81"/>
            <rFont val="Lucida Console"/>
            <family val="3"/>
          </rPr>
          <t>_x000D_
DM-Serralheria</t>
        </r>
      </text>
    </comment>
    <comment ref="X673" authorId="0" shapeId="0" xr:uid="{A54CAB41-A429-4BAB-9819-3626EDE16EAA}">
      <text>
        <r>
          <rPr>
            <sz val="10"/>
            <color indexed="81"/>
            <rFont val="Lucida Console"/>
            <family val="3"/>
          </rPr>
          <t>_x000D_
METAIS,LAMINAD.,PERFILADOS E ARTEFATOS METALICOS</t>
        </r>
      </text>
    </comment>
    <comment ref="Y673" authorId="0" shapeId="0" xr:uid="{1336C6DF-D91A-405F-99CA-8A23AA4EC581}">
      <text>
        <r>
          <rPr>
            <sz val="10"/>
            <color indexed="81"/>
            <rFont val="Lucida Console"/>
            <family val="3"/>
          </rPr>
          <t>_x000D_
PERFIS E BARRA</t>
        </r>
      </text>
    </comment>
    <comment ref="AW673" authorId="0" shapeId="0" xr:uid="{223412B4-68B2-4B71-B0B4-ACC6629A6894}">
      <text>
        <r>
          <rPr>
            <sz val="10"/>
            <color indexed="81"/>
            <rFont val="Lucida Console"/>
            <family val="3"/>
          </rPr>
          <t>Tempo de Estoque (Meses)_x000D_
_x000D_
382,0</t>
        </r>
      </text>
    </comment>
    <comment ref="A674" authorId="0" shapeId="0" xr:uid="{611122F3-E567-432C-AC15-C63EC3B0659B}">
      <text>
        <r>
          <rPr>
            <sz val="10"/>
            <color indexed="81"/>
            <rFont val="Lucida Console"/>
            <family val="3"/>
          </rPr>
          <t>_x000D_
123349</t>
        </r>
      </text>
    </comment>
    <comment ref="B674" authorId="0" shapeId="0" xr:uid="{0AC655E4-52D3-4FB8-B826-19A5015842A4}">
      <text>
        <r>
          <rPr>
            <sz val="10"/>
            <color indexed="81"/>
            <rFont val="Lucida Console"/>
            <family val="3"/>
          </rPr>
          <t>DESCRIÇÃO DETALHADA_x000D_
PINO F25 - CAIXA COM 5.000 PINOS</t>
        </r>
      </text>
    </comment>
    <comment ref="W674" authorId="0" shapeId="0" xr:uid="{5FEF3390-B61E-4C1A-973F-330FFF06DD1F}">
      <text>
        <r>
          <rPr>
            <sz val="10"/>
            <color indexed="81"/>
            <rFont val="Lucida Console"/>
            <family val="3"/>
          </rPr>
          <t>_x000D_
DM-Serralheria</t>
        </r>
      </text>
    </comment>
    <comment ref="X674" authorId="0" shapeId="0" xr:uid="{F9AD6805-542A-4B65-B5BA-08F3F2100FF5}">
      <text>
        <r>
          <rPr>
            <sz val="10"/>
            <color indexed="81"/>
            <rFont val="Lucida Console"/>
            <family val="3"/>
          </rPr>
          <t>_x000D_
PARAFUSOS ELEM. VEDACAO UNIAO CONEX . FIXACAO</t>
        </r>
      </text>
    </comment>
    <comment ref="Y674" authorId="0" shapeId="0" xr:uid="{710B3289-D519-43A7-BD98-1E3818301843}">
      <text>
        <r>
          <rPr>
            <sz val="10"/>
            <color indexed="81"/>
            <rFont val="Lucida Console"/>
            <family val="3"/>
          </rPr>
          <t>_x000D_
REBITES ILHOTES PINOS E CHAVETAS</t>
        </r>
      </text>
    </comment>
    <comment ref="AW674" authorId="0" shapeId="0" xr:uid="{56E8B23A-9A92-47D4-8C65-C2EC52209193}">
      <text>
        <r>
          <rPr>
            <sz val="10"/>
            <color indexed="81"/>
            <rFont val="Lucida Console"/>
            <family val="3"/>
          </rPr>
          <t>Tempo de Estoque (Meses)_x000D_
_x000D_
164,0</t>
        </r>
      </text>
    </comment>
    <comment ref="A675" authorId="0" shapeId="0" xr:uid="{4ACD2C69-258F-4862-9A18-66DBCE2D205F}">
      <text>
        <r>
          <rPr>
            <sz val="10"/>
            <color indexed="81"/>
            <rFont val="Lucida Console"/>
            <family val="3"/>
          </rPr>
          <t>_x000D_
123350</t>
        </r>
      </text>
    </comment>
    <comment ref="B675" authorId="0" shapeId="0" xr:uid="{953D4A13-AC37-4984-AF61-5D910CB888A7}">
      <text>
        <r>
          <rPr>
            <sz val="10"/>
            <color indexed="81"/>
            <rFont val="Lucida Console"/>
            <family val="3"/>
          </rPr>
          <t>DESCRIÇÃO DETALHADA_x000D_
PINO F30 - CAIXA COM 5.000 PINOS</t>
        </r>
      </text>
    </comment>
    <comment ref="W675" authorId="0" shapeId="0" xr:uid="{4DE3304B-C701-4CE7-9BDD-D0CA6417C3B3}">
      <text>
        <r>
          <rPr>
            <sz val="10"/>
            <color indexed="81"/>
            <rFont val="Lucida Console"/>
            <family val="3"/>
          </rPr>
          <t>_x000D_
DM-Serralheria</t>
        </r>
      </text>
    </comment>
    <comment ref="X675" authorId="0" shapeId="0" xr:uid="{BB75C82D-5CDD-4E34-8E3E-B9EC22BC05E1}">
      <text>
        <r>
          <rPr>
            <sz val="10"/>
            <color indexed="81"/>
            <rFont val="Lucida Console"/>
            <family val="3"/>
          </rPr>
          <t>_x000D_
PARAFUSOS ELEM. VEDACAO UNIAO CONEX . FIXACAO</t>
        </r>
      </text>
    </comment>
    <comment ref="Y675" authorId="0" shapeId="0" xr:uid="{88C7C890-1FB5-4D00-8AF3-A7BAC7E01F5B}">
      <text>
        <r>
          <rPr>
            <sz val="10"/>
            <color indexed="81"/>
            <rFont val="Lucida Console"/>
            <family val="3"/>
          </rPr>
          <t>_x000D_
REBITES ILHOTES PINOS E CHAVETAS</t>
        </r>
      </text>
    </comment>
    <comment ref="AW675" authorId="0" shapeId="0" xr:uid="{E6917CA9-1787-4AC9-8C03-98DA85DA5B88}">
      <text>
        <r>
          <rPr>
            <sz val="10"/>
            <color indexed="81"/>
            <rFont val="Lucida Console"/>
            <family val="3"/>
          </rPr>
          <t>Tempo de Estoque (Meses)_x000D_
_x000D_
91,0</t>
        </r>
      </text>
    </comment>
    <comment ref="A676" authorId="0" shapeId="0" xr:uid="{A8DD8C53-0D1D-49EF-BCFE-04A43A676391}">
      <text>
        <r>
          <rPr>
            <sz val="10"/>
            <color indexed="81"/>
            <rFont val="Lucida Console"/>
            <family val="3"/>
          </rPr>
          <t>_x000D_
123370</t>
        </r>
      </text>
    </comment>
    <comment ref="B676" authorId="0" shapeId="0" xr:uid="{229B3911-F7F9-47E2-94E4-97D831C18FA7}">
      <text>
        <r>
          <rPr>
            <sz val="10"/>
            <color indexed="81"/>
            <rFont val="Lucida Console"/>
            <family val="3"/>
          </rPr>
          <t xml:space="preserve">DESCRIÇÃO DETALHADA_x000D_
CABO DE COBRE FLEXIVEL BITOLA 185 MM2 , ISOLACAO 0,6/1 KV, COR PRETA - ANTICHAMA </t>
        </r>
      </text>
    </comment>
    <comment ref="W676" authorId="0" shapeId="0" xr:uid="{D5E684A2-2AB7-4A8C-A9C7-545326474143}">
      <text>
        <r>
          <rPr>
            <sz val="10"/>
            <color indexed="81"/>
            <rFont val="Lucida Console"/>
            <family val="3"/>
          </rPr>
          <t>_x000D_
DM-Elétrica</t>
        </r>
      </text>
    </comment>
    <comment ref="X676" authorId="0" shapeId="0" xr:uid="{0DECF41D-3911-40DD-B8D1-41D6C4A038C5}">
      <text>
        <r>
          <rPr>
            <sz val="10"/>
            <color indexed="81"/>
            <rFont val="Lucida Console"/>
            <family val="3"/>
          </rPr>
          <t>_x000D_
EQUIP. MAT. P/ GERACAO, TRANSM. DISTR. RETIF...</t>
        </r>
      </text>
    </comment>
    <comment ref="Y676" authorId="0" shapeId="0" xr:uid="{85AE58FF-2968-4F1C-BC0C-92422DD85C85}">
      <text>
        <r>
          <rPr>
            <sz val="10"/>
            <color indexed="81"/>
            <rFont val="Lucida Console"/>
            <family val="3"/>
          </rPr>
          <t>_x000D_
FIOS E CABOS ELETRICOS</t>
        </r>
      </text>
    </comment>
    <comment ref="AW676" authorId="0" shapeId="0" xr:uid="{06EA02DE-AB45-43D6-8AEB-7CBF0D6DB2E4}">
      <text>
        <r>
          <rPr>
            <sz val="10"/>
            <color indexed="81"/>
            <rFont val="Lucida Console"/>
            <family val="3"/>
          </rPr>
          <t>Tempo de Estoque (Meses)_x000D_
_x000D_
49,0</t>
        </r>
      </text>
    </comment>
    <comment ref="A677" authorId="0" shapeId="0" xr:uid="{136B7A3D-9004-40B6-B308-C9BBA455A20B}">
      <text>
        <r>
          <rPr>
            <sz val="10"/>
            <color indexed="81"/>
            <rFont val="Lucida Console"/>
            <family val="3"/>
          </rPr>
          <t>_x000D_
123372</t>
        </r>
      </text>
    </comment>
    <comment ref="B677" authorId="0" shapeId="0" xr:uid="{D0D2F5C3-10EB-4AD0-840E-64637187558D}">
      <text>
        <r>
          <rPr>
            <sz val="10"/>
            <color indexed="81"/>
            <rFont val="Lucida Console"/>
            <family val="3"/>
          </rPr>
          <t>DESCRIÇÃO DETALHADA_x000D_
CABO DE COBRE FLEXIVEL BITOLA 95 MM2 , ISOLACAO 0,6/1 KV, COR AZUL - ANTICHAMA</t>
        </r>
      </text>
    </comment>
    <comment ref="G677" authorId="0" shapeId="0" xr:uid="{F0FC0B8F-159A-46A9-A158-FF07A76CD166}">
      <text>
        <r>
          <rPr>
            <sz val="10"/>
            <color indexed="81"/>
            <rFont val="Lucida Console"/>
            <family val="3"/>
          </rPr>
          <t>_x000D_
Últ estimativa : 0_x000D_
Enviada em     : 20.12.2018_x000D_
Ata - Venc     : 78/18 - 25.03.2019</t>
        </r>
      </text>
    </comment>
    <comment ref="O677" authorId="0" shapeId="0" xr:uid="{7133587E-FB21-428B-86EC-C7540E861EF7}">
      <text>
        <r>
          <rPr>
            <sz val="10"/>
            <color indexed="81"/>
            <rFont val="Lucida Console"/>
            <family val="3"/>
          </rPr>
          <t>_x000D_
Pertencia a ATA nº 78/18_x000D_
Estimativa de Renovação enviada em 20.12.2018 - Qtd _x000D_
PP  11/18 lote _x000D_
09.04.18 = Processo finalizado. Ata 78/18.</t>
        </r>
      </text>
    </comment>
    <comment ref="W677" authorId="0" shapeId="0" xr:uid="{150C5810-4349-4F3E-BC0A-30575D57D80E}">
      <text>
        <r>
          <rPr>
            <sz val="10"/>
            <color indexed="81"/>
            <rFont val="Lucida Console"/>
            <family val="3"/>
          </rPr>
          <t>_x000D_
DM-Elétrica</t>
        </r>
      </text>
    </comment>
    <comment ref="X677" authorId="0" shapeId="0" xr:uid="{A14A4A81-A3A5-4CAF-8364-B3B46DD7F0B5}">
      <text>
        <r>
          <rPr>
            <sz val="10"/>
            <color indexed="81"/>
            <rFont val="Lucida Console"/>
            <family val="3"/>
          </rPr>
          <t>_x000D_
EQUIP. MAT. P/ GERACAO, TRANSM. DISTR. RETIF...</t>
        </r>
      </text>
    </comment>
    <comment ref="Y677" authorId="0" shapeId="0" xr:uid="{6C53294A-1EB8-4092-AA5D-252B7D319ABE}">
      <text>
        <r>
          <rPr>
            <sz val="10"/>
            <color indexed="81"/>
            <rFont val="Lucida Console"/>
            <family val="3"/>
          </rPr>
          <t>_x000D_
FIOS E CABOS ELETRICOS</t>
        </r>
      </text>
    </comment>
    <comment ref="AW677" authorId="0" shapeId="0" xr:uid="{1D6896AB-00C4-41D4-B8C5-6EED51385FEC}">
      <text>
        <r>
          <rPr>
            <sz val="10"/>
            <color indexed="81"/>
            <rFont val="Lucida Console"/>
            <family val="3"/>
          </rPr>
          <t>Tempo de Estoque (Meses)_x000D_
_x000D_
651,0</t>
        </r>
      </text>
    </comment>
    <comment ref="A678" authorId="0" shapeId="0" xr:uid="{CF2E884A-94EA-40AE-9806-B0BC170C087C}">
      <text>
        <r>
          <rPr>
            <sz val="10"/>
            <color indexed="81"/>
            <rFont val="Lucida Console"/>
            <family val="3"/>
          </rPr>
          <t>_x000D_
123618</t>
        </r>
      </text>
    </comment>
    <comment ref="B678" authorId="0" shapeId="0" xr:uid="{88783D51-1D2E-46E0-8248-EA9E01E85659}">
      <text>
        <r>
          <rPr>
            <sz val="10"/>
            <color indexed="81"/>
            <rFont val="Lucida Console"/>
            <family val="3"/>
          </rPr>
          <t>DESCRIÇÃO DETALHADA_x000D_
BARRA CHATA DE ALUMINIO 3/4" X 1/8" - BARRA COM 06 METROS</t>
        </r>
      </text>
    </comment>
    <comment ref="G678" authorId="0" shapeId="0" xr:uid="{0B545FBC-D78C-44C1-A890-E26A7BF7F473}">
      <text>
        <r>
          <rPr>
            <sz val="10"/>
            <color indexed="81"/>
            <rFont val="Lucida Console"/>
            <family val="3"/>
          </rPr>
          <t xml:space="preserve">_x000D_
Últ estimativa : 0_x000D_
Enviada em     : 25.09.2019_x000D_
Ata - Venc     : /-2000 - </t>
        </r>
      </text>
    </comment>
    <comment ref="O678" authorId="0" shapeId="0" xr:uid="{64ED109C-3BFC-4EF1-8F5B-9C561B55DEE0}">
      <text>
        <r>
          <rPr>
            <sz val="10"/>
            <color indexed="81"/>
            <rFont val="Lucida Console"/>
            <family val="3"/>
          </rPr>
          <t>_x000D_
Ata anterior não identificada.</t>
        </r>
      </text>
    </comment>
    <comment ref="W678" authorId="0" shapeId="0" xr:uid="{57164282-89D9-4E36-97DA-E1C90BCFC000}">
      <text>
        <r>
          <rPr>
            <sz val="10"/>
            <color indexed="81"/>
            <rFont val="Lucida Console"/>
            <family val="3"/>
          </rPr>
          <t>_x000D_
DM-Serralheria</t>
        </r>
      </text>
    </comment>
    <comment ref="X678" authorId="0" shapeId="0" xr:uid="{FD28C698-506C-41FE-AA77-3C7A9991689A}">
      <text>
        <r>
          <rPr>
            <sz val="10"/>
            <color indexed="81"/>
            <rFont val="Lucida Console"/>
            <family val="3"/>
          </rPr>
          <t>_x000D_
METAIS,LAMINAD.,PERFILADOS E ARTEFATOS METALICOS</t>
        </r>
      </text>
    </comment>
    <comment ref="Y678" authorId="0" shapeId="0" xr:uid="{C98CBC50-80CC-4F99-A9C7-058367BC8E12}">
      <text>
        <r>
          <rPr>
            <sz val="10"/>
            <color indexed="81"/>
            <rFont val="Lucida Console"/>
            <family val="3"/>
          </rPr>
          <t>_x000D_
PERFIS E BARRA</t>
        </r>
      </text>
    </comment>
    <comment ref="AW678" authorId="0" shapeId="0" xr:uid="{6A4D985C-CB36-4C4E-B186-D7B42D08138E}">
      <text>
        <r>
          <rPr>
            <sz val="10"/>
            <color indexed="81"/>
            <rFont val="Lucida Console"/>
            <family val="3"/>
          </rPr>
          <t>Tempo de Estoque (Meses)_x000D_
_x000D_
999,0</t>
        </r>
      </text>
    </comment>
    <comment ref="A679" authorId="0" shapeId="0" xr:uid="{01CCA71B-BE80-493D-8E6D-4267F12424E9}">
      <text>
        <r>
          <rPr>
            <sz val="10"/>
            <color indexed="81"/>
            <rFont val="Lucida Console"/>
            <family val="3"/>
          </rPr>
          <t>_x000D_
123710</t>
        </r>
      </text>
    </comment>
    <comment ref="B679" authorId="0" shapeId="0" xr:uid="{84A29F35-1242-4D13-A743-9005F5088383}">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679" authorId="0" shapeId="0" xr:uid="{56EBB317-4505-4051-8614-97C41EA041CB}">
      <text>
        <r>
          <rPr>
            <sz val="10"/>
            <color indexed="81"/>
            <rFont val="Lucida Console"/>
            <family val="3"/>
          </rPr>
          <t>_x000D_
DM-Construção</t>
        </r>
      </text>
    </comment>
    <comment ref="X679" authorId="0" shapeId="0" xr:uid="{E8F45AF6-2FCC-4658-80A9-A147A3363716}">
      <text>
        <r>
          <rPr>
            <sz val="10"/>
            <color indexed="81"/>
            <rFont val="Lucida Console"/>
            <family val="3"/>
          </rPr>
          <t>_x000D_
MATERIAL HIDRAULICO, CANOS, TUBOS, MANGUEIRAS, CONEXOES E ACESS.</t>
        </r>
      </text>
    </comment>
    <comment ref="Y679" authorId="0" shapeId="0" xr:uid="{34816626-263E-4528-862B-31761891BCAD}">
      <text>
        <r>
          <rPr>
            <sz val="10"/>
            <color indexed="81"/>
            <rFont val="Lucida Console"/>
            <family val="3"/>
          </rPr>
          <t>_x000D_
MANGUEIRAS PLASTICAS E METALICAS</t>
        </r>
      </text>
    </comment>
    <comment ref="AW679" authorId="0" shapeId="0" xr:uid="{21DF5FAD-D02C-4ED9-864B-FF3A1913B278}">
      <text>
        <r>
          <rPr>
            <sz val="10"/>
            <color indexed="81"/>
            <rFont val="Lucida Console"/>
            <family val="3"/>
          </rPr>
          <t>Tempo de Estoque (Meses)_x000D_
_x000D_
73,0</t>
        </r>
      </text>
    </comment>
    <comment ref="A680" authorId="0" shapeId="0" xr:uid="{333BA121-8BC6-4BA0-82E9-EE725DD26445}">
      <text>
        <r>
          <rPr>
            <sz val="10"/>
            <color indexed="81"/>
            <rFont val="Lucida Console"/>
            <family val="3"/>
          </rPr>
          <t>_x000D_
124261</t>
        </r>
      </text>
    </comment>
    <comment ref="B680" authorId="0" shapeId="0" xr:uid="{42543076-55EB-4BE3-A647-8B29E61FBFFB}">
      <text>
        <r>
          <rPr>
            <sz val="10"/>
            <color indexed="81"/>
            <rFont val="Lucida Console"/>
            <family val="3"/>
          </rPr>
          <t>DESCRIÇÃO DETALHADA_x000D_
PAPEL CAMURCA - 60 X 40 CM - AZUL CLARO (VARIACAO +/- 05 CM)</t>
        </r>
      </text>
    </comment>
    <comment ref="G680" authorId="0" shapeId="0" xr:uid="{2B77AA29-D259-49B6-A67F-A1F756EFE429}">
      <text>
        <r>
          <rPr>
            <sz val="10"/>
            <color indexed="81"/>
            <rFont val="Lucida Console"/>
            <family val="3"/>
          </rPr>
          <t>_x000D_
Últ estimativa : 10.000_x000D_
Enviada em     : 19.12.2019_x000D_
Ata - Venc     : 143/21 - 20.05.2022</t>
        </r>
      </text>
    </comment>
    <comment ref="O680" authorId="0" shapeId="0" xr:uid="{3E0AEFF2-A6D8-4287-B278-021BB2F37E20}">
      <text>
        <r>
          <rPr>
            <sz val="10"/>
            <color indexed="81"/>
            <rFont val="Lucida Console"/>
            <family val="3"/>
          </rPr>
          <t>_x000D_
Pertencia a ATA nº 143/21_x000D_
Estimativa de Renovação enviada em 19.12.2019 - Qtd 10.000_x000D_
PE  61/21 lote _x000D_
30.04.21 = Finalizado. Ata 143/20</t>
        </r>
      </text>
    </comment>
    <comment ref="W680" authorId="0" shapeId="0" xr:uid="{C4B6D6EB-D68E-4F0B-B4B4-17BA0CD50D6D}">
      <text>
        <r>
          <rPr>
            <sz val="10"/>
            <color indexed="81"/>
            <rFont val="Lucida Console"/>
            <family val="3"/>
          </rPr>
          <t>_x000D_
Pedagógico</t>
        </r>
      </text>
    </comment>
    <comment ref="X680" authorId="0" shapeId="0" xr:uid="{77CC4031-0900-40C0-A57D-DC01F508230B}">
      <text>
        <r>
          <rPr>
            <sz val="10"/>
            <color indexed="81"/>
            <rFont val="Lucida Console"/>
            <family val="3"/>
          </rPr>
          <t>_x000D_
MAQ. E EQUIP. P/ IND. GRAFICA COMP. ACESS. E PAPEI</t>
        </r>
      </text>
    </comment>
    <comment ref="Y680" authorId="0" shapeId="0" xr:uid="{DCBC6062-F1DF-4629-A8DF-EB94BAC361BA}">
      <text>
        <r>
          <rPr>
            <sz val="10"/>
            <color indexed="81"/>
            <rFont val="Lucida Console"/>
            <family val="3"/>
          </rPr>
          <t>_x000D_
PAPEIS E PAPELOES</t>
        </r>
      </text>
    </comment>
    <comment ref="AW680" authorId="0" shapeId="0" xr:uid="{B3F1C65E-E303-4D6C-AAED-39E448640818}">
      <text>
        <r>
          <rPr>
            <sz val="10"/>
            <color indexed="81"/>
            <rFont val="Lucida Console"/>
            <family val="3"/>
          </rPr>
          <t>Tempo de Estoque (Meses)_x000D_
_x000D_
810,0</t>
        </r>
      </text>
    </comment>
    <comment ref="A681" authorId="0" shapeId="0" xr:uid="{23625FAF-6365-45F4-8EE1-4D784F12FD62}">
      <text>
        <r>
          <rPr>
            <sz val="10"/>
            <color indexed="81"/>
            <rFont val="Lucida Console"/>
            <family val="3"/>
          </rPr>
          <t>_x000D_
124963</t>
        </r>
      </text>
    </comment>
    <comment ref="B681" authorId="0" shapeId="0" xr:uid="{09FC1C0B-ABD4-47E3-931B-70FAD5A0C49A}">
      <text>
        <r>
          <rPr>
            <sz val="10"/>
            <color indexed="81"/>
            <rFont val="Lucida Console"/>
            <family val="3"/>
          </rPr>
          <t>DESCRIÇÃO DETALHADA_x000D_
PARAFUSO ZINCO AMARELO, CABECA CHATA PH  6,0 X 70 - CAIXA COM  100 UNIDADES</t>
        </r>
      </text>
    </comment>
    <comment ref="W681" authorId="0" shapeId="0" xr:uid="{470820C7-30F4-4FE9-9D0F-C855AF8391FC}">
      <text>
        <r>
          <rPr>
            <sz val="10"/>
            <color indexed="81"/>
            <rFont val="Lucida Console"/>
            <family val="3"/>
          </rPr>
          <t>_x000D_
DM-Marcenaria</t>
        </r>
      </text>
    </comment>
    <comment ref="X681" authorId="0" shapeId="0" xr:uid="{DE188E14-30AA-43EC-A8D7-E971F78F096B}">
      <text>
        <r>
          <rPr>
            <sz val="10"/>
            <color indexed="81"/>
            <rFont val="Lucida Console"/>
            <family val="3"/>
          </rPr>
          <t>_x000D_
PARAFUSOS ELEM. VEDACAO UNIAO CONEX . FIXACAO</t>
        </r>
      </text>
    </comment>
    <comment ref="Y681" authorId="0" shapeId="0" xr:uid="{195F1FBC-63F8-4A72-8BAF-53CAEEBB83F1}">
      <text>
        <r>
          <rPr>
            <sz val="10"/>
            <color indexed="81"/>
            <rFont val="Lucida Console"/>
            <family val="3"/>
          </rPr>
          <t>_x000D_
PARAFUSO P/ MOVEIS</t>
        </r>
      </text>
    </comment>
    <comment ref="AW681" authorId="0" shapeId="0" xr:uid="{687DB809-83D8-422D-8BD8-4E8DA5F3B7DB}">
      <text>
        <r>
          <rPr>
            <sz val="10"/>
            <color indexed="81"/>
            <rFont val="Lucida Console"/>
            <family val="3"/>
          </rPr>
          <t>Tempo de Estoque (Meses)_x000D_
_x000D_
156,0</t>
        </r>
      </text>
    </comment>
    <comment ref="A682" authorId="0" shapeId="0" xr:uid="{E641648C-90E8-4CE1-9AFE-83DB5BCEE9D4}">
      <text>
        <r>
          <rPr>
            <sz val="10"/>
            <color indexed="81"/>
            <rFont val="Lucida Console"/>
            <family val="3"/>
          </rPr>
          <t>_x000D_
125173</t>
        </r>
      </text>
    </comment>
    <comment ref="B682" authorId="0" shapeId="0" xr:uid="{6747567E-E059-4694-B319-9B62315604BD}">
      <text>
        <r>
          <rPr>
            <sz val="10"/>
            <color indexed="81"/>
            <rFont val="Lucida Console"/>
            <family val="3"/>
          </rPr>
          <t>DESCRIÇÃO DETALHADA_x000D_
LUVA DE REDUCAO DE ESGOTO 2" X 1.1/2, MEDINDO 40 X 50 MM DE ACORDO COM NBR 5688, LITOGRAFADO NA PECA.</t>
        </r>
      </text>
    </comment>
    <comment ref="G682" authorId="0" shapeId="0" xr:uid="{9DF7380B-9E01-4910-954E-603A3EB18700}">
      <text>
        <r>
          <rPr>
            <sz val="10"/>
            <color indexed="81"/>
            <rFont val="Lucida Console"/>
            <family val="3"/>
          </rPr>
          <t>_x000D_
Últ estimativa : 150_x000D_
Enviada em     : 24.11.2020_x000D_
Ata - Venc     : 87/20 - 31.03.2021</t>
        </r>
      </text>
    </comment>
    <comment ref="O682" authorId="0" shapeId="0" xr:uid="{461DB421-8CBE-4194-A56E-C42E05C8B8F5}">
      <text>
        <r>
          <rPr>
            <sz val="10"/>
            <color indexed="81"/>
            <rFont val="Lucida Console"/>
            <family val="3"/>
          </rPr>
          <t>_x000D_
Pertencia a ATA nº 87/20_x000D_
Estimativa de Renovação enviada em 24.11.2020 - Qtd 150_x000D_
PE  10/20 lote 67_x000D_
30.04.20 = Processo conferido, finalizado.</t>
        </r>
      </text>
    </comment>
    <comment ref="W682" authorId="0" shapeId="0" xr:uid="{03DB8C86-26DB-40C9-9AD1-9006FEFC84B4}">
      <text>
        <r>
          <rPr>
            <sz val="10"/>
            <color indexed="81"/>
            <rFont val="Lucida Console"/>
            <family val="3"/>
          </rPr>
          <t>_x000D_
DM-Hidráulica</t>
        </r>
      </text>
    </comment>
    <comment ref="X682" authorId="0" shapeId="0" xr:uid="{9EB8CA55-8013-4C19-97EA-99EF38551026}">
      <text>
        <r>
          <rPr>
            <sz val="10"/>
            <color indexed="81"/>
            <rFont val="Lucida Console"/>
            <family val="3"/>
          </rPr>
          <t>_x000D_
MATERIAL HIDRAULICO, CANOS, TUBOS, MANGUEIRAS, CONEXOES E ACESS.</t>
        </r>
      </text>
    </comment>
    <comment ref="Y682" authorId="0" shapeId="0" xr:uid="{FD3B1E27-DB4A-437B-811A-25F879837595}">
      <text>
        <r>
          <rPr>
            <sz val="10"/>
            <color indexed="81"/>
            <rFont val="Lucida Console"/>
            <family val="3"/>
          </rPr>
          <t>_x000D_
ADAP. LUVAS.TES CURVAS COTOVELOS PLUGS FLANGES.....</t>
        </r>
      </text>
    </comment>
    <comment ref="AW682" authorId="0" shapeId="0" xr:uid="{1FEF14A4-B65D-43C2-ADB2-221A287AA845}">
      <text>
        <r>
          <rPr>
            <sz val="10"/>
            <color indexed="81"/>
            <rFont val="Lucida Console"/>
            <family val="3"/>
          </rPr>
          <t>Tempo de Estoque (Meses)_x000D_
_x000D_
185,0</t>
        </r>
      </text>
    </comment>
    <comment ref="A683" authorId="0" shapeId="0" xr:uid="{2148DC6C-1036-4506-A71E-5914F40E8099}">
      <text>
        <r>
          <rPr>
            <sz val="10"/>
            <color indexed="81"/>
            <rFont val="Lucida Console"/>
            <family val="3"/>
          </rPr>
          <t>_x000D_
125201</t>
        </r>
      </text>
    </comment>
    <comment ref="B683" authorId="0" shapeId="0" xr:uid="{D3093FFA-380B-4013-B4C2-9B81542CD9CC}">
      <text>
        <r>
          <rPr>
            <sz val="10"/>
            <color indexed="81"/>
            <rFont val="Lucida Console"/>
            <family val="3"/>
          </rPr>
          <t>DESCRIÇÃO DETALHADA_x000D_
PARAFUSO ZINCO AMARELO, CABECA CHATA PH 4,5 X 40 - CAIXA COM 500 UNIDADES</t>
        </r>
      </text>
    </comment>
    <comment ref="W683" authorId="0" shapeId="0" xr:uid="{CB34F186-CFAC-4085-90EF-B122A550A3AD}">
      <text>
        <r>
          <rPr>
            <sz val="10"/>
            <color indexed="81"/>
            <rFont val="Lucida Console"/>
            <family val="3"/>
          </rPr>
          <t>_x000D_
DM-Marcenaria</t>
        </r>
      </text>
    </comment>
    <comment ref="X683" authorId="0" shapeId="0" xr:uid="{8315E1C8-3651-40AE-A028-18FFEF39DFB3}">
      <text>
        <r>
          <rPr>
            <sz val="10"/>
            <color indexed="81"/>
            <rFont val="Lucida Console"/>
            <family val="3"/>
          </rPr>
          <t>_x000D_
PARAFUSOS ELEM. VEDACAO UNIAO CONEX . FIXACAO</t>
        </r>
      </text>
    </comment>
    <comment ref="Y683" authorId="0" shapeId="0" xr:uid="{5A48CABA-3BF2-43DE-AF46-413528BE9CE3}">
      <text>
        <r>
          <rPr>
            <sz val="10"/>
            <color indexed="81"/>
            <rFont val="Lucida Console"/>
            <family val="3"/>
          </rPr>
          <t>_x000D_
PARAFUSO P/ MOVEIS</t>
        </r>
      </text>
    </comment>
    <comment ref="AW683" authorId="0" shapeId="0" xr:uid="{257E2289-9D4C-4E8D-9947-79B517461116}">
      <text>
        <r>
          <rPr>
            <sz val="10"/>
            <color indexed="81"/>
            <rFont val="Lucida Console"/>
            <family val="3"/>
          </rPr>
          <t>Tempo de Estoque (Meses)_x000D_
_x000D_
668,0</t>
        </r>
      </text>
    </comment>
    <comment ref="A684" authorId="0" shapeId="0" xr:uid="{1E4836EF-60E8-48C4-A73A-B820FE009C59}">
      <text>
        <r>
          <rPr>
            <sz val="10"/>
            <color indexed="81"/>
            <rFont val="Lucida Console"/>
            <family val="3"/>
          </rPr>
          <t>_x000D_
125262</t>
        </r>
      </text>
    </comment>
    <comment ref="B684" authorId="0" shapeId="0" xr:uid="{23DA3FC4-062E-422B-95BB-9ED8110527AF}">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684" authorId="0" shapeId="0" xr:uid="{0BE0335C-7FFF-4E80-8B9D-089935D0E6F3}">
      <text>
        <r>
          <rPr>
            <sz val="10"/>
            <color indexed="81"/>
            <rFont val="Lucida Console"/>
            <family val="3"/>
          </rPr>
          <t>_x000D_
Últ estimativa : 5.000_x000D_
Enviada em     : 08.09.2020_x000D_
Ata - Venc     : 296/20 - 30.11.2021</t>
        </r>
      </text>
    </comment>
    <comment ref="O684" authorId="0" shapeId="0" xr:uid="{AFCA8964-6285-40E9-8E1F-A2103C9176ED}">
      <text>
        <r>
          <rPr>
            <sz val="10"/>
            <color indexed="81"/>
            <rFont val="Lucida Console"/>
            <family val="3"/>
          </rPr>
          <t>_x000D_
Pertencia a ATA nº 296/20_x000D_
Estimativa de Renovação enviada em 08.09.2020 - Qtd 5.000_x000D_
PP 192/19 lote _x000D_
09.01.20 = Finalizar - contrato assinado.</t>
        </r>
      </text>
    </comment>
    <comment ref="W684" authorId="0" shapeId="0" xr:uid="{2C8F6E0B-CCDB-40C1-B6F0-D9D75757EEEE}">
      <text>
        <r>
          <rPr>
            <sz val="10"/>
            <color indexed="81"/>
            <rFont val="Lucida Console"/>
            <family val="3"/>
          </rPr>
          <t>_x000D_
DM-Construção</t>
        </r>
      </text>
    </comment>
    <comment ref="X684" authorId="0" shapeId="0" xr:uid="{98A68154-9C9C-4551-81AC-1B5333F671B6}">
      <text>
        <r>
          <rPr>
            <sz val="10"/>
            <color indexed="81"/>
            <rFont val="Lucida Console"/>
            <family val="3"/>
          </rPr>
          <t>_x000D_
MAT.E EQUIP. P/ CONSTR.CIVIL E CONSERV. DE VIAS PUBL.</t>
        </r>
      </text>
    </comment>
    <comment ref="Y684" authorId="0" shapeId="0" xr:uid="{0DF84EA2-F537-47A5-961E-9F5DA59CF9CF}">
      <text>
        <r>
          <rPr>
            <sz val="10"/>
            <color indexed="81"/>
            <rFont val="Lucida Console"/>
            <family val="3"/>
          </rPr>
          <t>_x000D_
PISOS DE BORRACHA, PVC E OUTROS COLAVEIS</t>
        </r>
      </text>
    </comment>
    <comment ref="AW684" authorId="0" shapeId="0" xr:uid="{2286B0E6-B7A2-4A47-BA46-697D780C80D6}">
      <text>
        <r>
          <rPr>
            <sz val="10"/>
            <color indexed="81"/>
            <rFont val="Lucida Console"/>
            <family val="3"/>
          </rPr>
          <t>Tempo de Estoque (Meses)_x000D_
_x000D_
2.038,6</t>
        </r>
      </text>
    </comment>
    <comment ref="A685" authorId="0" shapeId="0" xr:uid="{2DAF105A-C941-4795-BCB5-76BF2422B3E7}">
      <text>
        <r>
          <rPr>
            <sz val="10"/>
            <color indexed="81"/>
            <rFont val="Lucida Console"/>
            <family val="3"/>
          </rPr>
          <t>_x000D_
125269</t>
        </r>
      </text>
    </comment>
    <comment ref="B685" authorId="0" shapeId="0" xr:uid="{4685FD4C-964C-49F2-A468-C1713EED3FF1}">
      <text>
        <r>
          <rPr>
            <sz val="10"/>
            <color indexed="81"/>
            <rFont val="Lucida Console"/>
            <family val="3"/>
          </rPr>
          <t>DESCRIÇÃO DETALHADA_x000D_
CONECTOR RJ-45 MACHO, PARA CABO UTP CATEGORIA 5E</t>
        </r>
      </text>
    </comment>
    <comment ref="O685" authorId="0" shapeId="0" xr:uid="{31B85715-3B9E-4ED0-B085-5D886DD83FBD}">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685" authorId="0" shapeId="0" xr:uid="{DF8C1AF9-0A12-4792-A6B4-E022C305A97D}">
      <text>
        <r>
          <rPr>
            <sz val="10"/>
            <color indexed="81"/>
            <rFont val="Lucida Console"/>
            <family val="3"/>
          </rPr>
          <t>_x000D_
Informática</t>
        </r>
      </text>
    </comment>
    <comment ref="X685" authorId="0" shapeId="0" xr:uid="{C1E96662-35EE-4935-8669-100E18CBA88E}">
      <text>
        <r>
          <rPr>
            <sz val="10"/>
            <color indexed="81"/>
            <rFont val="Lucida Console"/>
            <family val="3"/>
          </rPr>
          <t>_x000D_
COMPUT.SOFT. PROCES. EQUIP. SUPRI. COMP. ACESS. INFORMAT</t>
        </r>
      </text>
    </comment>
    <comment ref="Y685" authorId="0" shapeId="0" xr:uid="{097D0A0B-F248-42D7-9C17-A4F990882D3F}">
      <text>
        <r>
          <rPr>
            <sz val="10"/>
            <color indexed="81"/>
            <rFont val="Lucida Console"/>
            <family val="3"/>
          </rPr>
          <t>_x000D_
CABEAMENTO, CONECTORES E TOMADAS</t>
        </r>
      </text>
    </comment>
    <comment ref="AW685" authorId="0" shapeId="0" xr:uid="{14E5443F-AE5D-4F3A-8DD7-018BB96715C4}">
      <text>
        <r>
          <rPr>
            <sz val="10"/>
            <color indexed="81"/>
            <rFont val="Lucida Console"/>
            <family val="3"/>
          </rPr>
          <t>Tempo de Estoque (Meses)_x000D_
_x000D_
2.965,0</t>
        </r>
      </text>
    </comment>
    <comment ref="A686" authorId="0" shapeId="0" xr:uid="{72DE4FAE-175E-4DCD-A08E-AA16BAF81AD4}">
      <text>
        <r>
          <rPr>
            <sz val="10"/>
            <color indexed="81"/>
            <rFont val="Lucida Console"/>
            <family val="3"/>
          </rPr>
          <t>_x000D_
125576</t>
        </r>
      </text>
    </comment>
    <comment ref="B686" authorId="0" shapeId="0" xr:uid="{4F885C55-97AF-4378-9829-EC0D95AA0F90}">
      <text>
        <r>
          <rPr>
            <sz val="10"/>
            <color indexed="81"/>
            <rFont val="Lucida Console"/>
            <family val="3"/>
          </rPr>
          <t>DESCRIÇÃO DETALHADA_x000D_
PNEU 700/12, 14 LONAS, PNEUMATICO - PARA EMPILHADEIRA</t>
        </r>
      </text>
    </comment>
    <comment ref="W686" authorId="0" shapeId="0" xr:uid="{04F9956B-11EA-4F57-B529-EA50B2B93EEF}">
      <text>
        <r>
          <rPr>
            <sz val="10"/>
            <color indexed="81"/>
            <rFont val="Lucida Console"/>
            <family val="3"/>
          </rPr>
          <t>_x000D_
Administrativo</t>
        </r>
      </text>
    </comment>
    <comment ref="X686" authorId="0" shapeId="0" xr:uid="{B2C330E4-5D25-4CE8-BEF0-381A34A65299}">
      <text>
        <r>
          <rPr>
            <sz val="10"/>
            <color indexed="81"/>
            <rFont val="Lucida Console"/>
            <family val="3"/>
          </rPr>
          <t>_x000D_
VEIC.TRANSP.DE CARGAS E PASSAG.-COMP.EQUIP.E ACES.</t>
        </r>
      </text>
    </comment>
    <comment ref="Y686" authorId="0" shapeId="0" xr:uid="{704FBE22-932A-4C93-8C92-91B6F05AB8B5}">
      <text>
        <r>
          <rPr>
            <sz val="10"/>
            <color indexed="81"/>
            <rFont val="Lucida Console"/>
            <family val="3"/>
          </rPr>
          <t>_x000D_
PNEUS P/ EQUIP.INDUSTRIAIS</t>
        </r>
      </text>
    </comment>
    <comment ref="AW686" authorId="0" shapeId="0" xr:uid="{10195AF9-3E52-449C-ADAE-78A865EEAEF7}">
      <text>
        <r>
          <rPr>
            <sz val="10"/>
            <color indexed="81"/>
            <rFont val="Lucida Console"/>
            <family val="3"/>
          </rPr>
          <t>Tempo de Estoque (Meses)_x000D_
_x000D_
4,0</t>
        </r>
      </text>
    </comment>
    <comment ref="A687" authorId="0" shapeId="0" xr:uid="{B70DBC18-374D-4A1B-9F62-03144F93FE0F}">
      <text>
        <r>
          <rPr>
            <sz val="10"/>
            <color indexed="81"/>
            <rFont val="Lucida Console"/>
            <family val="3"/>
          </rPr>
          <t>_x000D_
125641</t>
        </r>
      </text>
    </comment>
    <comment ref="B687" authorId="0" shapeId="0" xr:uid="{3B070FCD-D4B3-453F-941F-DAE03A3CC4F9}">
      <text>
        <r>
          <rPr>
            <sz val="10"/>
            <color indexed="81"/>
            <rFont val="Lucida Console"/>
            <family val="3"/>
          </rPr>
          <t>DESCRIÇÃO DETALHADA_x000D_
PAPEL HIGIENICO 30 M X 10 CM, CLASSE 01, FOLHA DUPLA, GOFRADO, COR BRANCA, NEUTRO, MATERIA PRIMA 100% FIBRAS NATURAIS</t>
        </r>
      </text>
    </comment>
    <comment ref="G687" authorId="0" shapeId="0" xr:uid="{A5C5FCA1-204E-4D1A-AD41-2E79F824BDCE}">
      <text>
        <r>
          <rPr>
            <sz val="10"/>
            <color indexed="81"/>
            <rFont val="Lucida Console"/>
            <family val="3"/>
          </rPr>
          <t>_x000D_
Últ estimativa : 20.000_x000D_
Enviada em     : 22.04.2021_x000D_
Ata - Venc     : 183/20 - 24.08.2021</t>
        </r>
      </text>
    </comment>
    <comment ref="O687" authorId="0" shapeId="0" xr:uid="{EF053ECB-CA2E-4359-83CD-D0EAEB624D3F}">
      <text>
        <r>
          <rPr>
            <sz val="10"/>
            <color indexed="81"/>
            <rFont val="Lucida Console"/>
            <family val="3"/>
          </rPr>
          <t xml:space="preserve">_x000D_
Pertencia a ATA nº 183/20_x000D_
Estimativa de Renovação enviada em 22.04.2021 - Qtd 20.000_x000D_
PE 122/21 lote _x000D_
 = </t>
        </r>
      </text>
    </comment>
    <comment ref="W687" authorId="0" shapeId="0" xr:uid="{501A91C4-8278-4F6A-A7C0-9C8F2ED121D0}">
      <text>
        <r>
          <rPr>
            <sz val="10"/>
            <color indexed="81"/>
            <rFont val="Lucida Console"/>
            <family val="3"/>
          </rPr>
          <t>_x000D_
Administrativo</t>
        </r>
      </text>
    </comment>
    <comment ref="X687" authorId="0" shapeId="0" xr:uid="{C14D0683-1313-4754-9268-2F84B2BE26BB}">
      <text>
        <r>
          <rPr>
            <sz val="10"/>
            <color indexed="81"/>
            <rFont val="Lucida Console"/>
            <family val="3"/>
          </rPr>
          <t>_x000D_
VEST., ART.P/ TOUC.E HIG. PES. MAQ., EQUIP., MAT.E ACES.</t>
        </r>
      </text>
    </comment>
    <comment ref="Y687" authorId="0" shapeId="0" xr:uid="{5B3F3EEF-B730-4AE3-9A2A-83221E489829}">
      <text>
        <r>
          <rPr>
            <sz val="10"/>
            <color indexed="81"/>
            <rFont val="Lucida Console"/>
            <family val="3"/>
          </rPr>
          <t>_x000D_
PAPEL HIG., ABSORVENTE INT., PAP.TOA., LENCO DE PAPEL</t>
        </r>
      </text>
    </comment>
    <comment ref="AW687" authorId="0" shapeId="0" xr:uid="{7BBA586F-598A-4C7B-8C26-0221B3F74AD4}">
      <text>
        <r>
          <rPr>
            <sz val="10"/>
            <color indexed="81"/>
            <rFont val="Lucida Console"/>
            <family val="3"/>
          </rPr>
          <t>Tempo de Estoque (Meses)_x000D_
_x000D_
7.202,0</t>
        </r>
      </text>
    </comment>
    <comment ref="A688" authorId="0" shapeId="0" xr:uid="{D62BE925-825C-4461-99F1-5E31451D36A6}">
      <text>
        <r>
          <rPr>
            <sz val="10"/>
            <color indexed="81"/>
            <rFont val="Lucida Console"/>
            <family val="3"/>
          </rPr>
          <t>_x000D_
126044</t>
        </r>
      </text>
    </comment>
    <comment ref="B688" authorId="0" shapeId="0" xr:uid="{97B17651-E0BF-4B89-8D9C-2EB6A58B5194}">
      <text>
        <r>
          <rPr>
            <sz val="10"/>
            <color indexed="81"/>
            <rFont val="Lucida Console"/>
            <family val="3"/>
          </rPr>
          <t xml:space="preserve">DESCRIÇÃO DETALHADA_x000D_
CHAPA EM MDF ULTRA TX, BRANCO, DUAS FACES COM PROTECAO CONTRA UMIDADE E CUPIM. MEDINDO: 2,75M X 1,83M X 18MM. </t>
        </r>
      </text>
    </comment>
    <comment ref="G688" authorId="0" shapeId="0" xr:uid="{DBCB4BAC-76A1-4330-ADAC-193DB46FC39A}">
      <text>
        <r>
          <rPr>
            <sz val="10"/>
            <color indexed="81"/>
            <rFont val="Lucida Console"/>
            <family val="3"/>
          </rPr>
          <t>_x000D_
Últ estimativa : 0_x000D_
Enviada em     : 28.01.2021_x000D_
Ata - Venc     : 115/20 - 26.05.2021</t>
        </r>
      </text>
    </comment>
    <comment ref="O688" authorId="0" shapeId="0" xr:uid="{C61AA6B4-0710-4611-951C-AF1882768C89}">
      <text>
        <r>
          <rPr>
            <sz val="10"/>
            <color indexed="81"/>
            <rFont val="Lucida Console"/>
            <family val="3"/>
          </rPr>
          <t>_x000D_
Pertencia a ATA nº 115/20_x000D_
Estimativa de Renovação enviada em 28.01.2021 - Qtd _x000D_
PE  56/21 lote _x000D_
22.04.21 = Processo finalizado. Ata 131/21.</t>
        </r>
      </text>
    </comment>
    <comment ref="W688" authorId="0" shapeId="0" xr:uid="{D609F4B8-3CB3-4504-83BF-D1FC94DCAA80}">
      <text>
        <r>
          <rPr>
            <sz val="10"/>
            <color indexed="81"/>
            <rFont val="Lucida Console"/>
            <family val="3"/>
          </rPr>
          <t>_x000D_
DM-Marcenaria</t>
        </r>
      </text>
    </comment>
    <comment ref="X688" authorId="0" shapeId="0" xr:uid="{F587679B-BBE0-4489-BBDA-9231CA094734}">
      <text>
        <r>
          <rPr>
            <sz val="10"/>
            <color indexed="81"/>
            <rFont val="Lucida Console"/>
            <family val="3"/>
          </rPr>
          <t>_x000D_
MADEIRAS,LAMINADOS,COMPENSADOS E AGLOMERADOS</t>
        </r>
      </text>
    </comment>
    <comment ref="Y688" authorId="0" shapeId="0" xr:uid="{9A1E31A9-75A9-4790-B020-EC57C8314F09}">
      <text>
        <r>
          <rPr>
            <sz val="10"/>
            <color indexed="81"/>
            <rFont val="Lucida Console"/>
            <family val="3"/>
          </rPr>
          <t>_x000D_
CHAPAS COMPENSADAS RESINADAS/PLASTIFICADAS</t>
        </r>
      </text>
    </comment>
    <comment ref="AW688" authorId="0" shapeId="0" xr:uid="{1CB3E540-6D91-45D2-90E3-A566179DE265}">
      <text>
        <r>
          <rPr>
            <sz val="10"/>
            <color indexed="81"/>
            <rFont val="Lucida Console"/>
            <family val="3"/>
          </rPr>
          <t>Tempo de Estoque (Meses)_x000D_
_x000D_
160,0</t>
        </r>
      </text>
    </comment>
    <comment ref="A689" authorId="0" shapeId="0" xr:uid="{7C67FB3B-5061-48DB-9BAA-8C598CD2C709}">
      <text>
        <r>
          <rPr>
            <sz val="10"/>
            <color indexed="81"/>
            <rFont val="Lucida Console"/>
            <family val="3"/>
          </rPr>
          <t>_x000D_
126059</t>
        </r>
      </text>
    </comment>
    <comment ref="B689" authorId="0" shapeId="0" xr:uid="{0B5648BE-32FD-4EB1-B81C-9B911CF7641B}">
      <text>
        <r>
          <rPr>
            <sz val="10"/>
            <color indexed="81"/>
            <rFont val="Lucida Console"/>
            <family val="3"/>
          </rPr>
          <t>DESCRIÇÃO DETALHADA_x000D_
PARAFUSO DE ZINCO AMARELO, CABECA CHATA PH 6,0 X 40 - CAIXA COM 100 UNIDADES</t>
        </r>
      </text>
    </comment>
    <comment ref="W689" authorId="0" shapeId="0" xr:uid="{CFE9301F-171B-45F0-89DD-781DCF119411}">
      <text>
        <r>
          <rPr>
            <sz val="10"/>
            <color indexed="81"/>
            <rFont val="Lucida Console"/>
            <family val="3"/>
          </rPr>
          <t>_x000D_
DM-Marcenaria</t>
        </r>
      </text>
    </comment>
    <comment ref="X689" authorId="0" shapeId="0" xr:uid="{DB957C4F-1356-4F5F-B976-7A60D77328A6}">
      <text>
        <r>
          <rPr>
            <sz val="10"/>
            <color indexed="81"/>
            <rFont val="Lucida Console"/>
            <family val="3"/>
          </rPr>
          <t>_x000D_
PARAFUSOS ELEM. VEDACAO UNIAO CONEX . FIXACAO</t>
        </r>
      </text>
    </comment>
    <comment ref="Y689" authorId="0" shapeId="0" xr:uid="{E5BF2653-234E-4EE8-83AE-9F0A164691A1}">
      <text>
        <r>
          <rPr>
            <sz val="10"/>
            <color indexed="81"/>
            <rFont val="Lucida Console"/>
            <family val="3"/>
          </rPr>
          <t>_x000D_
PARAFUSO FRANCES</t>
        </r>
      </text>
    </comment>
    <comment ref="AC689" authorId="0" shapeId="0" xr:uid="{D6B8B845-3400-4755-93DF-F4B56E950CD2}">
      <text>
        <r>
          <rPr>
            <sz val="10"/>
            <color indexed="81"/>
            <rFont val="Lucida Console"/>
            <family val="3"/>
          </rPr>
          <t>_x000D_
AF 11.883/23 | Vc 10.10.2023 | Saldo    100 | NOG. COM VARIEDADES LTDA ( 148457 )</t>
        </r>
      </text>
    </comment>
    <comment ref="AG689" authorId="0" shapeId="0" xr:uid="{A406E6F3-87F4-46FB-AD8B-A7DD7FBAB5CF}">
      <text>
        <r>
          <rPr>
            <sz val="10"/>
            <color indexed="81"/>
            <rFont val="Lucida Console"/>
            <family val="3"/>
          </rPr>
          <t>_x000D_
AF 11.883/23 | Vc 10.10.2023 | Saldo    100 | NOG. COM VARIEDADES LTDA ( 148457 )</t>
        </r>
      </text>
    </comment>
    <comment ref="AW689" authorId="0" shapeId="0" xr:uid="{0F1DD372-4281-4C79-8460-C9B7B9C7010D}">
      <text>
        <r>
          <rPr>
            <sz val="10"/>
            <color indexed="81"/>
            <rFont val="Lucida Console"/>
            <family val="3"/>
          </rPr>
          <t>Tempo de Estoque (Meses)_x000D_
_x000D_
100,0</t>
        </r>
      </text>
    </comment>
    <comment ref="A690" authorId="0" shapeId="0" xr:uid="{04BCAA73-64DA-4FB4-814F-69BF9B8A9519}">
      <text>
        <r>
          <rPr>
            <sz val="10"/>
            <color indexed="81"/>
            <rFont val="Lucida Console"/>
            <family val="3"/>
          </rPr>
          <t>_x000D_
126060</t>
        </r>
      </text>
    </comment>
    <comment ref="B690" authorId="0" shapeId="0" xr:uid="{43C29329-648A-466D-8AD0-05924592F1EA}">
      <text>
        <r>
          <rPr>
            <sz val="10"/>
            <color indexed="81"/>
            <rFont val="Lucida Console"/>
            <family val="3"/>
          </rPr>
          <t>DESCRIÇÃO DETALHADA_x000D_
PARAFUSO DE ZINCO AMARELO, CABECA CHATA PH 6,0 X 50 - CAIXA COM 100 UNIDADES</t>
        </r>
      </text>
    </comment>
    <comment ref="W690" authorId="0" shapeId="0" xr:uid="{25FECD76-B488-457D-A904-1DE2D9FA0252}">
      <text>
        <r>
          <rPr>
            <sz val="10"/>
            <color indexed="81"/>
            <rFont val="Lucida Console"/>
            <family val="3"/>
          </rPr>
          <t>_x000D_
DM-Marcenaria</t>
        </r>
      </text>
    </comment>
    <comment ref="X690" authorId="0" shapeId="0" xr:uid="{A27FE9B1-2E42-4CB3-819D-8CE179A74967}">
      <text>
        <r>
          <rPr>
            <sz val="10"/>
            <color indexed="81"/>
            <rFont val="Lucida Console"/>
            <family val="3"/>
          </rPr>
          <t>_x000D_
PARAFUSOS ELEM. VEDACAO UNIAO CONEX . FIXACAO</t>
        </r>
      </text>
    </comment>
    <comment ref="Y690" authorId="0" shapeId="0" xr:uid="{BF411D3D-7075-4CD0-A006-BE913CDB693C}">
      <text>
        <r>
          <rPr>
            <sz val="10"/>
            <color indexed="81"/>
            <rFont val="Lucida Console"/>
            <family val="3"/>
          </rPr>
          <t>_x000D_
PARAFUSO FRANCES</t>
        </r>
      </text>
    </comment>
    <comment ref="AC690" authorId="0" shapeId="0" xr:uid="{8B243340-7A9E-4224-A741-95EDDA785B23}">
      <text>
        <r>
          <rPr>
            <sz val="10"/>
            <color indexed="81"/>
            <rFont val="Lucida Console"/>
            <family val="3"/>
          </rPr>
          <t>_x000D_
AF 11.884/23 | Vc 10.10.2023 | Saldo    150 | NOG. COM VARIEDADES LTDA ( 148457 )</t>
        </r>
      </text>
    </comment>
    <comment ref="AG690" authorId="0" shapeId="0" xr:uid="{9D65EB9A-8E95-4764-BB82-E753D9E36719}">
      <text>
        <r>
          <rPr>
            <sz val="10"/>
            <color indexed="81"/>
            <rFont val="Lucida Console"/>
            <family val="3"/>
          </rPr>
          <t>_x000D_
AF 11.884/23 | Vc 10.10.2023 | Saldo    150 | NOG. COM VARIEDADES LTDA ( 148457 )</t>
        </r>
      </text>
    </comment>
    <comment ref="AW690" authorId="0" shapeId="0" xr:uid="{C092031B-AA6B-4762-B532-2224B84FE0A0}">
      <text>
        <r>
          <rPr>
            <sz val="10"/>
            <color indexed="81"/>
            <rFont val="Lucida Console"/>
            <family val="3"/>
          </rPr>
          <t>Tempo de Estoque (Meses)_x000D_
_x000D_
257,0</t>
        </r>
      </text>
    </comment>
    <comment ref="A691" authorId="0" shapeId="0" xr:uid="{76935D37-3911-40CC-A54C-3A17B92E16D5}">
      <text>
        <r>
          <rPr>
            <sz val="10"/>
            <color indexed="81"/>
            <rFont val="Lucida Console"/>
            <family val="3"/>
          </rPr>
          <t>_x000D_
126345</t>
        </r>
      </text>
    </comment>
    <comment ref="B691" authorId="0" shapeId="0" xr:uid="{C6A0B5D2-7F70-4B8A-B6ED-364AD83D694D}">
      <text>
        <r>
          <rPr>
            <sz val="10"/>
            <color indexed="81"/>
            <rFont val="Lucida Console"/>
            <family val="3"/>
          </rPr>
          <t>DESCRIÇÃO DETALHADA_x000D_
AGUA DESTILADA PARA BATERIA - FRASCO C/ 1 LITRO</t>
        </r>
      </text>
    </comment>
    <comment ref="W691" authorId="0" shapeId="0" xr:uid="{0E698B77-4C4A-4426-AF49-5AD40A9F5907}">
      <text>
        <r>
          <rPr>
            <sz val="10"/>
            <color indexed="81"/>
            <rFont val="Lucida Console"/>
            <family val="3"/>
          </rPr>
          <t>_x000D_
DM-Geral</t>
        </r>
      </text>
    </comment>
    <comment ref="X691" authorId="0" shapeId="0" xr:uid="{2B337511-493C-44E7-8318-138FBDEC0044}">
      <text>
        <r>
          <rPr>
            <sz val="10"/>
            <color indexed="81"/>
            <rFont val="Lucida Console"/>
            <family val="3"/>
          </rPr>
          <t>_x000D_
PEC.P/ VEICULO DE USO ESPECIAL E BATERIASROLAMENTO</t>
        </r>
      </text>
    </comment>
    <comment ref="Y691" authorId="0" shapeId="0" xr:uid="{2425E7EA-B70F-4723-BF45-CD463D61FB9B}">
      <text>
        <r>
          <rPr>
            <sz val="10"/>
            <color indexed="81"/>
            <rFont val="Lucida Console"/>
            <family val="3"/>
          </rPr>
          <t>_x000D_
BATERIAS, COMPONENTES E ACESSORIOS - VEICULO LEVE</t>
        </r>
      </text>
    </comment>
    <comment ref="AW691" authorId="0" shapeId="0" xr:uid="{1B58B5BF-9D2A-4035-B08A-D7A0F21A7F26}">
      <text>
        <r>
          <rPr>
            <sz val="10"/>
            <color indexed="81"/>
            <rFont val="Lucida Console"/>
            <family val="3"/>
          </rPr>
          <t>Tempo de Estoque (Meses)_x000D_
_x000D_
300,0</t>
        </r>
      </text>
    </comment>
    <comment ref="A692" authorId="0" shapeId="0" xr:uid="{DED4A873-E0B5-42FA-9644-FA8D3427B84E}">
      <text>
        <r>
          <rPr>
            <sz val="10"/>
            <color indexed="81"/>
            <rFont val="Lucida Console"/>
            <family val="3"/>
          </rPr>
          <t>_x000D_
126837</t>
        </r>
      </text>
    </comment>
    <comment ref="B692" authorId="0" shapeId="0" xr:uid="{9DCE8FCC-2D78-44BD-9FE3-DCE4F3AEFD37}">
      <text>
        <r>
          <rPr>
            <sz val="10"/>
            <color indexed="81"/>
            <rFont val="Lucida Console"/>
            <family val="3"/>
          </rPr>
          <t>DESCRIÇÃO DETALHADA_x000D_
PE CONICO EM FERRO CROMADO DE 15 CM, REGULAVEL E COM SAPATA.</t>
        </r>
      </text>
    </comment>
    <comment ref="W692" authorId="0" shapeId="0" xr:uid="{EC38EC21-0853-4048-99B5-BD76735A013C}">
      <text>
        <r>
          <rPr>
            <sz val="10"/>
            <color indexed="81"/>
            <rFont val="Lucida Console"/>
            <family val="3"/>
          </rPr>
          <t>_x000D_
DM-Marcenaria</t>
        </r>
      </text>
    </comment>
    <comment ref="X692" authorId="0" shapeId="0" xr:uid="{3B8E63A3-D05F-4ABA-9E19-A4D5F8F16AEB}">
      <text>
        <r>
          <rPr>
            <sz val="10"/>
            <color indexed="81"/>
            <rFont val="Lucida Console"/>
            <family val="3"/>
          </rPr>
          <t>_x000D_
MOBILIARIO E COFRE</t>
        </r>
      </text>
    </comment>
    <comment ref="Y692" authorId="0" shapeId="0" xr:uid="{9B1EF5AD-FBDF-4154-8AA9-5A9395DDBB4B}">
      <text>
        <r>
          <rPr>
            <sz val="10"/>
            <color indexed="81"/>
            <rFont val="Lucida Console"/>
            <family val="3"/>
          </rPr>
          <t>_x000D_
ACESSORIOS</t>
        </r>
      </text>
    </comment>
    <comment ref="AW692" authorId="0" shapeId="0" xr:uid="{F7009F70-5966-4805-B6E2-EE8AB7D4C8B2}">
      <text>
        <r>
          <rPr>
            <sz val="10"/>
            <color indexed="81"/>
            <rFont val="Lucida Console"/>
            <family val="3"/>
          </rPr>
          <t>Tempo de Estoque (Meses)_x000D_
_x000D_
3.515,0</t>
        </r>
      </text>
    </comment>
    <comment ref="A693" authorId="0" shapeId="0" xr:uid="{19330F49-9E23-4E48-99B4-A81CE0CB9302}">
      <text>
        <r>
          <rPr>
            <sz val="10"/>
            <color indexed="81"/>
            <rFont val="Lucida Console"/>
            <family val="3"/>
          </rPr>
          <t>_x000D_
126838</t>
        </r>
      </text>
    </comment>
    <comment ref="B693" authorId="0" shapeId="0" xr:uid="{766B2018-B0C0-41F5-8F70-A5683C4BB894}">
      <text>
        <r>
          <rPr>
            <sz val="10"/>
            <color indexed="81"/>
            <rFont val="Lucida Console"/>
            <family val="3"/>
          </rPr>
          <t>DESCRIÇÃO DETALHADA_x000D_
PARAFUSO MAQUINA CABECA REDONDA 3/8" X 3/4"</t>
        </r>
      </text>
    </comment>
    <comment ref="W693" authorId="0" shapeId="0" xr:uid="{9F19B243-0092-4EE0-904F-454775B23F3B}">
      <text>
        <r>
          <rPr>
            <sz val="10"/>
            <color indexed="81"/>
            <rFont val="Lucida Console"/>
            <family val="3"/>
          </rPr>
          <t>_x000D_
DM-Serralheria</t>
        </r>
      </text>
    </comment>
    <comment ref="X693" authorId="0" shapeId="0" xr:uid="{816822A4-6B77-4AEA-9596-14AC2FA8E87C}">
      <text>
        <r>
          <rPr>
            <sz val="10"/>
            <color indexed="81"/>
            <rFont val="Lucida Console"/>
            <family val="3"/>
          </rPr>
          <t>_x000D_
PARAFUSOS ELEM. VEDACAO UNIAO CONEX . FIXACAO</t>
        </r>
      </text>
    </comment>
    <comment ref="Y693" authorId="0" shapeId="0" xr:uid="{4D405F65-5B47-4C22-9145-DA0093A782A3}">
      <text>
        <r>
          <rPr>
            <sz val="10"/>
            <color indexed="81"/>
            <rFont val="Lucida Console"/>
            <family val="3"/>
          </rPr>
          <t>_x000D_
PARAFUSO P/ MAQUINA</t>
        </r>
      </text>
    </comment>
    <comment ref="AW693" authorId="0" shapeId="0" xr:uid="{7DD63CC2-91CC-4B5D-9CA1-65640ED22786}">
      <text>
        <r>
          <rPr>
            <sz val="10"/>
            <color indexed="81"/>
            <rFont val="Lucida Console"/>
            <family val="3"/>
          </rPr>
          <t>Tempo de Estoque (Meses)_x000D_
_x000D_
2.421,0</t>
        </r>
      </text>
    </comment>
    <comment ref="A694" authorId="0" shapeId="0" xr:uid="{77355CDD-A241-40C5-98D4-2FB5EACF4BEA}">
      <text>
        <r>
          <rPr>
            <sz val="10"/>
            <color indexed="81"/>
            <rFont val="Lucida Console"/>
            <family val="3"/>
          </rPr>
          <t>_x000D_
127105</t>
        </r>
      </text>
    </comment>
    <comment ref="B694" authorId="0" shapeId="0" xr:uid="{5B9C841B-C886-4CF4-8631-C6F94AEEEEC1}">
      <text>
        <r>
          <rPr>
            <sz val="10"/>
            <color indexed="81"/>
            <rFont val="Lucida Console"/>
            <family val="3"/>
          </rPr>
          <t xml:space="preserve">DESCRIÇÃO DETALHADA_x000D_
CALCA DE BRIM N° 38, CONFECCIONADA EM TECIDO MISTO 67% ALGODAO NA COR AZUL MARINHO.   </t>
        </r>
      </text>
    </comment>
    <comment ref="W694" authorId="0" shapeId="0" xr:uid="{3D503375-FA9B-4818-807B-B009087FAD53}">
      <text>
        <r>
          <rPr>
            <sz val="10"/>
            <color indexed="81"/>
            <rFont val="Lucida Console"/>
            <family val="3"/>
          </rPr>
          <t>_x000D_
SegMedTra</t>
        </r>
      </text>
    </comment>
    <comment ref="X694" authorId="0" shapeId="0" xr:uid="{050DDCB0-1E84-498D-B840-9081C0F31E67}">
      <text>
        <r>
          <rPr>
            <sz val="10"/>
            <color indexed="81"/>
            <rFont val="Lucida Console"/>
            <family val="3"/>
          </rPr>
          <t>_x000D_
VEST., ART.P/ TOUC.E HIG. PES. MAQ., EQUIP., MAT.E ACES.</t>
        </r>
      </text>
    </comment>
    <comment ref="Y694" authorId="0" shapeId="0" xr:uid="{8FE54D8C-A4F1-4E4C-8AEA-9A045D7C8F4B}">
      <text>
        <r>
          <rPr>
            <sz val="10"/>
            <color indexed="81"/>
            <rFont val="Lucida Console"/>
            <family val="3"/>
          </rPr>
          <t>_x000D_
UNIFORME P/ USO CIVIL - VESTIMENTA</t>
        </r>
      </text>
    </comment>
    <comment ref="AW694" authorId="0" shapeId="0" xr:uid="{F235BA61-490C-45CD-B756-3C683C1BFB60}">
      <text>
        <r>
          <rPr>
            <sz val="10"/>
            <color indexed="81"/>
            <rFont val="Lucida Console"/>
            <family val="3"/>
          </rPr>
          <t>Tempo de Estoque (Meses)_x000D_
_x000D_
10,0</t>
        </r>
      </text>
    </comment>
    <comment ref="A695" authorId="0" shapeId="0" xr:uid="{1721891E-D455-4A0B-AD3A-3E154E967A9A}">
      <text>
        <r>
          <rPr>
            <sz val="10"/>
            <color indexed="81"/>
            <rFont val="Lucida Console"/>
            <family val="3"/>
          </rPr>
          <t>_x000D_
127106</t>
        </r>
      </text>
    </comment>
    <comment ref="B695" authorId="0" shapeId="0" xr:uid="{E3278F9D-87A3-48D3-9E5F-69FB52FE82CF}">
      <text>
        <r>
          <rPr>
            <sz val="10"/>
            <color indexed="81"/>
            <rFont val="Lucida Console"/>
            <family val="3"/>
          </rPr>
          <t xml:space="preserve">DESCRIÇÃO DETALHADA_x000D_
CALCA DE BRIM N° 36, CONFECCIONADA EM TECIDO MISTO 67% ALGODAO NA COR AZUL MARINHO.   </t>
        </r>
      </text>
    </comment>
    <comment ref="W695" authorId="0" shapeId="0" xr:uid="{1D0BAF73-7854-4148-986F-9100AF4CDC79}">
      <text>
        <r>
          <rPr>
            <sz val="10"/>
            <color indexed="81"/>
            <rFont val="Lucida Console"/>
            <family val="3"/>
          </rPr>
          <t>_x000D_
SegMedTra</t>
        </r>
      </text>
    </comment>
    <comment ref="X695" authorId="0" shapeId="0" xr:uid="{F2F090E5-0B6C-44D9-BCE3-C1E5EB6CE4E0}">
      <text>
        <r>
          <rPr>
            <sz val="10"/>
            <color indexed="81"/>
            <rFont val="Lucida Console"/>
            <family val="3"/>
          </rPr>
          <t>_x000D_
VEST., ART.P/ TOUC.E HIG. PES. MAQ., EQUIP., MAT.E ACES.</t>
        </r>
      </text>
    </comment>
    <comment ref="Y695" authorId="0" shapeId="0" xr:uid="{627C52FD-7711-434D-912A-5A028DD478D6}">
      <text>
        <r>
          <rPr>
            <sz val="10"/>
            <color indexed="81"/>
            <rFont val="Lucida Console"/>
            <family val="3"/>
          </rPr>
          <t>_x000D_
UNIFORME P/ USO CIVIL - VESTIMENTA</t>
        </r>
      </text>
    </comment>
    <comment ref="AW695" authorId="0" shapeId="0" xr:uid="{12F078B9-6156-4303-B78C-FF877AF69C5D}">
      <text>
        <r>
          <rPr>
            <sz val="10"/>
            <color indexed="81"/>
            <rFont val="Lucida Console"/>
            <family val="3"/>
          </rPr>
          <t>Tempo de Estoque (Meses)_x000D_
_x000D_
10,0</t>
        </r>
      </text>
    </comment>
    <comment ref="A696" authorId="0" shapeId="0" xr:uid="{E64339BB-0BB7-4678-BD58-35A07A13FDAD}">
      <text>
        <r>
          <rPr>
            <sz val="10"/>
            <color indexed="81"/>
            <rFont val="Lucida Console"/>
            <family val="3"/>
          </rPr>
          <t>_x000D_
127107</t>
        </r>
      </text>
    </comment>
    <comment ref="B696" authorId="0" shapeId="0" xr:uid="{C96B0987-1741-4F34-BF7A-31A801EEDCAC}">
      <text>
        <r>
          <rPr>
            <sz val="10"/>
            <color indexed="81"/>
            <rFont val="Lucida Console"/>
            <family val="3"/>
          </rPr>
          <t xml:space="preserve">DESCRIÇÃO DETALHADA_x000D_
CALCA DE BRIM N° 50, CONFECCIONADA EM TECIDO MISTO 67% ALGODAO NA COR AZUL MARINHO.   </t>
        </r>
      </text>
    </comment>
    <comment ref="W696" authorId="0" shapeId="0" xr:uid="{45B66E09-4411-484A-AC30-15770A2FF83B}">
      <text>
        <r>
          <rPr>
            <sz val="10"/>
            <color indexed="81"/>
            <rFont val="Lucida Console"/>
            <family val="3"/>
          </rPr>
          <t>_x000D_
SegMedTra</t>
        </r>
      </text>
    </comment>
    <comment ref="X696" authorId="0" shapeId="0" xr:uid="{60BE5072-7ADE-4C77-8801-A854A92151DD}">
      <text>
        <r>
          <rPr>
            <sz val="10"/>
            <color indexed="81"/>
            <rFont val="Lucida Console"/>
            <family val="3"/>
          </rPr>
          <t>_x000D_
VEST., ART.P/ TOUC.E HIG. PES. MAQ., EQUIP., MAT.E ACES.</t>
        </r>
      </text>
    </comment>
    <comment ref="Y696" authorId="0" shapeId="0" xr:uid="{FEC1AC9A-DA5C-41FD-BF19-B25B87181381}">
      <text>
        <r>
          <rPr>
            <sz val="10"/>
            <color indexed="81"/>
            <rFont val="Lucida Console"/>
            <family val="3"/>
          </rPr>
          <t>_x000D_
UNIFORME P/ USO CIVIL - VESTIMENTA</t>
        </r>
      </text>
    </comment>
    <comment ref="AW696" authorId="0" shapeId="0" xr:uid="{3D5C4585-A20E-4C09-89BA-E0E17CB92F9E}">
      <text>
        <r>
          <rPr>
            <sz val="10"/>
            <color indexed="81"/>
            <rFont val="Lucida Console"/>
            <family val="3"/>
          </rPr>
          <t>Tempo de Estoque (Meses)_x000D_
_x000D_
14,0</t>
        </r>
      </text>
    </comment>
    <comment ref="A697" authorId="0" shapeId="0" xr:uid="{00979E91-3AD1-4013-8861-53BB5B2EA379}">
      <text>
        <r>
          <rPr>
            <sz val="10"/>
            <color indexed="81"/>
            <rFont val="Lucida Console"/>
            <family val="3"/>
          </rPr>
          <t>_x000D_
127384</t>
        </r>
      </text>
    </comment>
    <comment ref="B697" authorId="0" shapeId="0" xr:uid="{8195944E-E5C9-43C1-A7D8-F4C186DBBEA9}">
      <text>
        <r>
          <rPr>
            <sz val="10"/>
            <color indexed="81"/>
            <rFont val="Lucida Console"/>
            <family val="3"/>
          </rPr>
          <t>DESCRIÇÃO DETALHADA_x000D_
MANTA ASFALTICA, AUTO ADESIVA - MEDIDAS: 10CM DE LARGURA X 10 M DE COMPRIMENTO</t>
        </r>
      </text>
    </comment>
    <comment ref="G697" authorId="0" shapeId="0" xr:uid="{9C704787-C78F-4F2B-A555-AD661B0A12DC}">
      <text>
        <r>
          <rPr>
            <sz val="10"/>
            <color indexed="81"/>
            <rFont val="Lucida Console"/>
            <family val="3"/>
          </rPr>
          <t>_x000D_
Últ estimativa : 100_x000D_
Enviada em     : 22.04.2021_x000D_
Ata - Venc     : 173/21 - 22.08.2022</t>
        </r>
      </text>
    </comment>
    <comment ref="O697" authorId="0" shapeId="0" xr:uid="{7DC59C07-7A05-4C7D-AE2F-A0B0AC50B3A5}">
      <text>
        <r>
          <rPr>
            <sz val="10"/>
            <color indexed="81"/>
            <rFont val="Lucida Console"/>
            <family val="3"/>
          </rPr>
          <t xml:space="preserve">_x000D_
Pertencia a ATA nº 173/21_x000D_
Estimativa de Renovação enviada em 22.04.2021 - Qtd 100_x000D_
PE 120/21 lote _x000D_
 = </t>
        </r>
      </text>
    </comment>
    <comment ref="W697" authorId="0" shapeId="0" xr:uid="{75BB4EA3-73F9-47F3-9DF2-5D10FAAB7148}">
      <text>
        <r>
          <rPr>
            <sz val="10"/>
            <color indexed="81"/>
            <rFont val="Lucida Console"/>
            <family val="3"/>
          </rPr>
          <t>_x000D_
DM-Construção</t>
        </r>
      </text>
    </comment>
    <comment ref="X697" authorId="0" shapeId="0" xr:uid="{77D017F5-9F38-4848-A309-7737CB0E7AFB}">
      <text>
        <r>
          <rPr>
            <sz val="10"/>
            <color indexed="81"/>
            <rFont val="Lucida Console"/>
            <family val="3"/>
          </rPr>
          <t>_x000D_
MAT.E EQUIP. P/ CONSTR.CIVIL E CONSERV. DE VIAS PUBL.</t>
        </r>
      </text>
    </comment>
    <comment ref="Y697" authorId="0" shapeId="0" xr:uid="{93FA716B-371B-477A-BA79-FF63E9D7E72C}">
      <text>
        <r>
          <rPr>
            <sz val="10"/>
            <color indexed="81"/>
            <rFont val="Lucida Console"/>
            <family val="3"/>
          </rPr>
          <t>_x000D_
IMPERMEABILIZANTES, ADITIVOS E ADESIVOS</t>
        </r>
      </text>
    </comment>
    <comment ref="AW697" authorId="0" shapeId="0" xr:uid="{A0EDADEF-4FA7-4005-8EE0-1D392BAE1B1C}">
      <text>
        <r>
          <rPr>
            <sz val="10"/>
            <color indexed="81"/>
            <rFont val="Lucida Console"/>
            <family val="3"/>
          </rPr>
          <t>Tempo de Estoque (Meses)_x000D_
_x000D_
258,0</t>
        </r>
      </text>
    </comment>
    <comment ref="A698" authorId="0" shapeId="0" xr:uid="{A6C28450-5720-4D8B-A7A4-715A3E8E8727}">
      <text>
        <r>
          <rPr>
            <sz val="10"/>
            <color indexed="81"/>
            <rFont val="Lucida Console"/>
            <family val="3"/>
          </rPr>
          <t>_x000D_
127664</t>
        </r>
      </text>
    </comment>
    <comment ref="B698" authorId="0" shapeId="0" xr:uid="{79C065DC-6D15-43FA-AAAA-EC703E7FAD4A}">
      <text>
        <r>
          <rPr>
            <sz val="10"/>
            <color indexed="81"/>
            <rFont val="Lucida Console"/>
            <family val="3"/>
          </rPr>
          <t>DESCRIÇÃO DETALHADA_x000D_
CHA DE ERVA MATE TOSTADO - CAIXA COM 250 GR</t>
        </r>
      </text>
    </comment>
    <comment ref="G698" authorId="0" shapeId="0" xr:uid="{E1095499-4FC4-497A-8C32-65E8583EF979}">
      <text>
        <r>
          <rPr>
            <sz val="10"/>
            <color indexed="81"/>
            <rFont val="Lucida Console"/>
            <family val="3"/>
          </rPr>
          <t>_x000D_
Últ estimativa : 8.000_x000D_
Enviada em     : 26.08.2021_x000D_
Ata - Venc     : 33/20 - 15.02.2021</t>
        </r>
      </text>
    </comment>
    <comment ref="S698" authorId="0" shapeId="0" xr:uid="{39E99D93-D4C9-4829-A629-6231DA4D8B8B}">
      <text>
        <r>
          <rPr>
            <sz val="10"/>
            <color indexed="81"/>
            <rFont val="Lucida Console"/>
            <family val="3"/>
          </rPr>
          <t>_x000D_
ATA  167/23 | Venc: 05.10.2024 | Saldo:   7.000 | Fornec: NUTRITE COMERCIO DE ALIMENTOS LTDA_x000D_
ATA  167/23 | Venc:   | Saldo:   7.000 | Fornec: NUTRITE COMERCIO DE ALIMENTOS LTDA</t>
        </r>
      </text>
    </comment>
    <comment ref="W698" authorId="0" shapeId="0" xr:uid="{EBA699CA-B320-44F1-AA3D-B3BBBB307008}">
      <text>
        <r>
          <rPr>
            <sz val="10"/>
            <color indexed="81"/>
            <rFont val="Lucida Console"/>
            <family val="3"/>
          </rPr>
          <t>_x000D_
Administrativo</t>
        </r>
      </text>
    </comment>
    <comment ref="X698" authorId="0" shapeId="0" xr:uid="{6B2A69AB-1ED4-4BEB-A5B0-9B2D11F94D84}">
      <text>
        <r>
          <rPr>
            <sz val="10"/>
            <color indexed="81"/>
            <rFont val="Lucida Console"/>
            <family val="3"/>
          </rPr>
          <t>_x000D_
GENEROS ALIMENTICIOS E BEBIDAS</t>
        </r>
      </text>
    </comment>
    <comment ref="Y698" authorId="0" shapeId="0" xr:uid="{C445A700-3837-4F52-989B-80F6ED74403A}">
      <text>
        <r>
          <rPr>
            <sz val="10"/>
            <color indexed="81"/>
            <rFont val="Lucida Console"/>
            <family val="3"/>
          </rPr>
          <t>_x000D_
CHAS E FERMENTOS</t>
        </r>
      </text>
    </comment>
    <comment ref="AW698" authorId="0" shapeId="0" xr:uid="{44F7FA2B-E897-4DFC-9950-6C38C93E2FC0}">
      <text>
        <r>
          <rPr>
            <sz val="10"/>
            <color indexed="81"/>
            <rFont val="Lucida Console"/>
            <family val="3"/>
          </rPr>
          <t>Tempo de Estoque (Meses)_x000D_
_x000D_
3.053,0</t>
        </r>
      </text>
    </comment>
    <comment ref="A699" authorId="0" shapeId="0" xr:uid="{9D9EE97C-9FF4-46D3-AF31-8FBDAF77634F}">
      <text>
        <r>
          <rPr>
            <sz val="10"/>
            <color indexed="81"/>
            <rFont val="Lucida Console"/>
            <family val="3"/>
          </rPr>
          <t>_x000D_
128229</t>
        </r>
      </text>
    </comment>
    <comment ref="B699" authorId="0" shapeId="0" xr:uid="{7BD311E3-0CBC-4C2B-AD8F-1C1465566DBD}">
      <text>
        <r>
          <rPr>
            <sz val="10"/>
            <color indexed="81"/>
            <rFont val="Lucida Console"/>
            <family val="3"/>
          </rPr>
          <t>DESCRIÇÃO DETALHADA_x000D_
CAP DE PVC MARROM PARA AGUA DE 50 MM  X  1 1/2" - DE ACORDO COM NBR 5648 E A MARCA, MEDIDA E NBR DEVERAO VIR LITOGRAFADA NA PECA</t>
        </r>
      </text>
    </comment>
    <comment ref="W699" authorId="0" shapeId="0" xr:uid="{DD89CAED-64D8-4DE4-A6B6-D7246C99109A}">
      <text>
        <r>
          <rPr>
            <sz val="10"/>
            <color indexed="81"/>
            <rFont val="Lucida Console"/>
            <family val="3"/>
          </rPr>
          <t>_x000D_
DM-Hidráulica</t>
        </r>
      </text>
    </comment>
    <comment ref="X699" authorId="0" shapeId="0" xr:uid="{3BB899C1-87AA-41BE-A372-8601C774CDE7}">
      <text>
        <r>
          <rPr>
            <sz val="10"/>
            <color indexed="81"/>
            <rFont val="Lucida Console"/>
            <family val="3"/>
          </rPr>
          <t>_x000D_
MATERIAL HIDRAULICO, CANOS, TUBOS, MANGUEIRAS, CONEXOES E ACESS.</t>
        </r>
      </text>
    </comment>
    <comment ref="Y699" authorId="0" shapeId="0" xr:uid="{3362AA80-32A8-4388-960B-A4855AC3F392}">
      <text>
        <r>
          <rPr>
            <sz val="10"/>
            <color indexed="81"/>
            <rFont val="Lucida Console"/>
            <family val="3"/>
          </rPr>
          <t>_x000D_
ADAP. LUVAS.TES CURVAS COTOVELOS PLUGS FLANGES.....</t>
        </r>
      </text>
    </comment>
    <comment ref="AW699" authorId="0" shapeId="0" xr:uid="{7FD4275A-AF28-487B-92AA-AB057889E0B4}">
      <text>
        <r>
          <rPr>
            <sz val="10"/>
            <color indexed="81"/>
            <rFont val="Lucida Console"/>
            <family val="3"/>
          </rPr>
          <t>Tempo de Estoque (Meses)_x000D_
_x000D_
108,0</t>
        </r>
      </text>
    </comment>
    <comment ref="A700" authorId="0" shapeId="0" xr:uid="{C0516111-4D53-48EA-AF46-E3F1CD580249}">
      <text>
        <r>
          <rPr>
            <sz val="10"/>
            <color indexed="81"/>
            <rFont val="Lucida Console"/>
            <family val="3"/>
          </rPr>
          <t>_x000D_
128287</t>
        </r>
      </text>
    </comment>
    <comment ref="B700" authorId="0" shapeId="0" xr:uid="{57C84CAA-8209-4B01-8848-4551A830E670}">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700" authorId="0" shapeId="0" xr:uid="{E1D17885-6B57-4A70-9DEB-903906244A7B}">
      <text>
        <r>
          <rPr>
            <sz val="10"/>
            <color indexed="81"/>
            <rFont val="Lucida Console"/>
            <family val="3"/>
          </rPr>
          <t>_x000D_
Últ estimativa : 600_x000D_
Enviada em     : 12.05.2020_x000D_
Ata - Venc     : 254/20 - 28.10.2021</t>
        </r>
      </text>
    </comment>
    <comment ref="O700" authorId="0" shapeId="0" xr:uid="{A82DE6EB-F357-443E-829A-46963BE0954B}">
      <text>
        <r>
          <rPr>
            <sz val="10"/>
            <color indexed="81"/>
            <rFont val="Lucida Console"/>
            <family val="3"/>
          </rPr>
          <t>_x000D_
Pertencia a ATA nº 254/20_x000D_
Estimativa de Renovação enviada em 12.05.2020 - Qtd 600_x000D_
PE 147/20 lote _x000D_
04.09.20 = Finalizado. Ata 254/20</t>
        </r>
      </text>
    </comment>
    <comment ref="W700" authorId="0" shapeId="0" xr:uid="{40627FCA-7A17-4270-B4BE-A5B2709B5C1B}">
      <text>
        <r>
          <rPr>
            <sz val="10"/>
            <color indexed="81"/>
            <rFont val="Lucida Console"/>
            <family val="3"/>
          </rPr>
          <t>_x000D_
DM-Pintura</t>
        </r>
      </text>
    </comment>
    <comment ref="X700" authorId="0" shapeId="0" xr:uid="{B4AD834C-E8D5-468C-AB55-D46686843F79}">
      <text>
        <r>
          <rPr>
            <sz val="10"/>
            <color indexed="81"/>
            <rFont val="Lucida Console"/>
            <family val="3"/>
          </rPr>
          <t>_x000D_
EQUIP. E MATERIAIS P/PINTURAS E IMPERMEABILIZACAO</t>
        </r>
      </text>
    </comment>
    <comment ref="Y700" authorId="0" shapeId="0" xr:uid="{7C30911B-0711-4008-BACB-2CC78F91D9F8}">
      <text>
        <r>
          <rPr>
            <sz val="10"/>
            <color indexed="81"/>
            <rFont val="Lucida Console"/>
            <family val="3"/>
          </rPr>
          <t>_x000D_
REMOVED.,DILUENT.,DECAPANTES MATER.P/LIMP. E PINT.</t>
        </r>
      </text>
    </comment>
    <comment ref="AW700" authorId="0" shapeId="0" xr:uid="{E54F5FBB-6BAA-4A31-8903-B7C92C582198}">
      <text>
        <r>
          <rPr>
            <sz val="10"/>
            <color indexed="81"/>
            <rFont val="Lucida Console"/>
            <family val="3"/>
          </rPr>
          <t>Tempo de Estoque (Meses)_x000D_
_x000D_
677,0</t>
        </r>
      </text>
    </comment>
    <comment ref="A701" authorId="0" shapeId="0" xr:uid="{16B735AC-35CE-4496-AC58-25AA5961DA2B}">
      <text>
        <r>
          <rPr>
            <sz val="10"/>
            <color indexed="81"/>
            <rFont val="Lucida Console"/>
            <family val="3"/>
          </rPr>
          <t>_x000D_
128288</t>
        </r>
      </text>
    </comment>
    <comment ref="B701" authorId="0" shapeId="0" xr:uid="{CA3BC40E-0055-447C-9471-A3A7AA771514}">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701" authorId="0" shapeId="0" xr:uid="{A096F668-07B8-4E7B-8C94-8D76C4CA6536}">
      <text>
        <r>
          <rPr>
            <sz val="10"/>
            <color indexed="81"/>
            <rFont val="Lucida Console"/>
            <family val="3"/>
          </rPr>
          <t>_x000D_
Últ estimativa : 30_x000D_
Enviada em     : 22.04.2021_x000D_
Ata - Venc     : 143/20 - 01.07.2021</t>
        </r>
      </text>
    </comment>
    <comment ref="O701" authorId="0" shapeId="0" xr:uid="{C09CDC13-31AD-405D-BD80-553B787CDBD5}">
      <text>
        <r>
          <rPr>
            <sz val="10"/>
            <color indexed="81"/>
            <rFont val="Lucida Console"/>
            <family val="3"/>
          </rPr>
          <t>_x000D_
Pertencia a ATA nº 143/20_x000D_
Estimativa de Renovação enviada em 22.04.2021 - Qtd 30_x000D_
PE  28/20 lote 19_x000D_
08.07.20 = Finalizar - contrato assinado</t>
        </r>
      </text>
    </comment>
    <comment ref="W701" authorId="0" shapeId="0" xr:uid="{A1FEE3DB-D6A4-4456-B783-38C2083604EB}">
      <text>
        <r>
          <rPr>
            <sz val="10"/>
            <color indexed="81"/>
            <rFont val="Lucida Console"/>
            <family val="3"/>
          </rPr>
          <t>_x000D_
DM-Pintura</t>
        </r>
      </text>
    </comment>
    <comment ref="X701" authorId="0" shapeId="0" xr:uid="{43A7DF0E-0751-4D35-B394-0369A74A30DC}">
      <text>
        <r>
          <rPr>
            <sz val="10"/>
            <color indexed="81"/>
            <rFont val="Lucida Console"/>
            <family val="3"/>
          </rPr>
          <t>_x000D_
EQUIP. E MATERIAIS P/PINTURAS E IMPERMEABILIZACAO</t>
        </r>
      </text>
    </comment>
    <comment ref="Y701" authorId="0" shapeId="0" xr:uid="{35DD1C26-263E-4DD2-A486-3464FB693922}">
      <text>
        <r>
          <rPr>
            <sz val="10"/>
            <color indexed="81"/>
            <rFont val="Lucida Console"/>
            <family val="3"/>
          </rPr>
          <t>_x000D_
SELADORES</t>
        </r>
      </text>
    </comment>
    <comment ref="AC701" authorId="0" shapeId="0" xr:uid="{C7F4BF36-3086-4704-B6CD-D814BC3364A0}">
      <text>
        <r>
          <rPr>
            <sz val="10"/>
            <color indexed="81"/>
            <rFont val="Lucida Console"/>
            <family val="3"/>
          </rPr>
          <t>_x000D_
AF 14.002/22 | Vc 10.11.2022 | Saldo     20 | ALINE NICACIO ( 158489 )</t>
        </r>
      </text>
    </comment>
    <comment ref="AG701" authorId="0" shapeId="0" xr:uid="{1D1EAE97-1D87-4341-9759-1FADD6B44C47}">
      <text>
        <r>
          <rPr>
            <sz val="10"/>
            <color indexed="81"/>
            <rFont val="Lucida Console"/>
            <family val="3"/>
          </rPr>
          <t>_x000D_
AF 14.002/22 | Vc 10.11.2022 | Saldo     20 | ALINE NICACIO ( 158489 )</t>
        </r>
      </text>
    </comment>
    <comment ref="AW701" authorId="0" shapeId="0" xr:uid="{7CE32068-2FA9-4111-900A-3510971BE8B6}">
      <text>
        <r>
          <rPr>
            <sz val="10"/>
            <color indexed="81"/>
            <rFont val="Lucida Console"/>
            <family val="3"/>
          </rPr>
          <t>Tempo de Estoque (Meses)_x000D_
_x000D_
0,0</t>
        </r>
      </text>
    </comment>
    <comment ref="A702" authorId="0" shapeId="0" xr:uid="{CD812A05-943D-4B5B-A64D-132CF1C9F922}">
      <text>
        <r>
          <rPr>
            <sz val="10"/>
            <color indexed="81"/>
            <rFont val="Lucida Console"/>
            <family val="3"/>
          </rPr>
          <t>_x000D_
128392</t>
        </r>
      </text>
    </comment>
    <comment ref="B702" authorId="0" shapeId="0" xr:uid="{DE119FC0-FFAE-42CC-AFFE-6171B2485ED9}">
      <text>
        <r>
          <rPr>
            <sz val="10"/>
            <color indexed="81"/>
            <rFont val="Lucida Console"/>
            <family val="3"/>
          </rPr>
          <t>DESCRIÇÃO DETALHADA_x000D_
FITA DE BORDO EM PVC TEXTURIZADA, COR BRANCA, MEDIDAS 45 X 0,45MM, ROLO COM 300 METROS</t>
        </r>
      </text>
    </comment>
    <comment ref="W702" authorId="0" shapeId="0" xr:uid="{C7946128-1DB6-46A6-9D89-29AA5B52C5D4}">
      <text>
        <r>
          <rPr>
            <sz val="10"/>
            <color indexed="81"/>
            <rFont val="Lucida Console"/>
            <family val="3"/>
          </rPr>
          <t>_x000D_
DM-Serralheria</t>
        </r>
      </text>
    </comment>
    <comment ref="X702" authorId="0" shapeId="0" xr:uid="{777497A0-D6CC-4369-895E-922B1A08374B}">
      <text>
        <r>
          <rPr>
            <sz val="10"/>
            <color indexed="81"/>
            <rFont val="Lucida Console"/>
            <family val="3"/>
          </rPr>
          <t>_x000D_
FERRAMENTAS MAQ.FERRAMENTAS,ELETR.PECAS E ACESSORI</t>
        </r>
      </text>
    </comment>
    <comment ref="Y702" authorId="0" shapeId="0" xr:uid="{8CEFC89F-EC97-4937-9E5E-038CEE2DC326}">
      <text>
        <r>
          <rPr>
            <sz val="10"/>
            <color indexed="81"/>
            <rFont val="Lucida Console"/>
            <family val="3"/>
          </rPr>
          <t>_x000D_
MATERIAIS DIVERSOS P/ OFICINA MECANICA</t>
        </r>
      </text>
    </comment>
    <comment ref="AW702" authorId="0" shapeId="0" xr:uid="{CAD3C216-0C83-4602-8630-C76A10C3B95C}">
      <text>
        <r>
          <rPr>
            <sz val="10"/>
            <color indexed="81"/>
            <rFont val="Lucida Console"/>
            <family val="3"/>
          </rPr>
          <t>Tempo de Estoque (Meses)_x000D_
_x000D_
103,0</t>
        </r>
      </text>
    </comment>
    <comment ref="A703" authorId="0" shapeId="0" xr:uid="{9E0CEA9A-4181-4E2B-80A3-60F34A41042C}">
      <text>
        <r>
          <rPr>
            <sz val="10"/>
            <color indexed="81"/>
            <rFont val="Lucida Console"/>
            <family val="3"/>
          </rPr>
          <t>_x000D_
128782</t>
        </r>
      </text>
    </comment>
    <comment ref="B703" authorId="0" shapeId="0" xr:uid="{2AFF6918-6785-4B72-A445-CA50CF49A018}">
      <text>
        <r>
          <rPr>
            <sz val="10"/>
            <color indexed="81"/>
            <rFont val="Lucida Console"/>
            <family val="3"/>
          </rPr>
          <t>DESCRIÇÃO DETALHADA_x000D_
FITA DE BORDO EM PVC, COR BRANCA FOSCA, MEDIDAS 35 X 0,45MM, ROLO COM 300 METROS</t>
        </r>
      </text>
    </comment>
    <comment ref="W703" authorId="0" shapeId="0" xr:uid="{4C6F542F-711F-4ED6-B88F-5DCA2471A9BE}">
      <text>
        <r>
          <rPr>
            <sz val="10"/>
            <color indexed="81"/>
            <rFont val="Lucida Console"/>
            <family val="3"/>
          </rPr>
          <t>_x000D_
DM-Marcenaria</t>
        </r>
      </text>
    </comment>
    <comment ref="X703" authorId="0" shapeId="0" xr:uid="{7AC69FB0-0DDE-43A2-AA1E-5E8F462FC0BE}">
      <text>
        <r>
          <rPr>
            <sz val="10"/>
            <color indexed="81"/>
            <rFont val="Lucida Console"/>
            <family val="3"/>
          </rPr>
          <t>_x000D_
MOBILIARIO E COFRE</t>
        </r>
      </text>
    </comment>
    <comment ref="Y703" authorId="0" shapeId="0" xr:uid="{22C9DE95-A2F3-46CC-9121-CC153D353A96}">
      <text>
        <r>
          <rPr>
            <sz val="10"/>
            <color indexed="81"/>
            <rFont val="Lucida Console"/>
            <family val="3"/>
          </rPr>
          <t>_x000D_
ACESSORIOS</t>
        </r>
      </text>
    </comment>
    <comment ref="AW703" authorId="0" shapeId="0" xr:uid="{EEBE3500-B552-488B-B961-D14FEA53C5E8}">
      <text>
        <r>
          <rPr>
            <sz val="10"/>
            <color indexed="81"/>
            <rFont val="Lucida Console"/>
            <family val="3"/>
          </rPr>
          <t>Tempo de Estoque (Meses)_x000D_
_x000D_
97,0</t>
        </r>
      </text>
    </comment>
    <comment ref="A704" authorId="0" shapeId="0" xr:uid="{B3FC20C6-4C9B-419F-B95D-22B8C636D273}">
      <text>
        <r>
          <rPr>
            <sz val="10"/>
            <color indexed="81"/>
            <rFont val="Lucida Console"/>
            <family val="3"/>
          </rPr>
          <t>_x000D_
128815</t>
        </r>
      </text>
    </comment>
    <comment ref="B704" authorId="0" shapeId="0" xr:uid="{D8BD38D0-A9D9-436D-9C64-76EEDC312473}">
      <text>
        <r>
          <rPr>
            <sz val="10"/>
            <color indexed="81"/>
            <rFont val="Lucida Console"/>
            <family val="3"/>
          </rPr>
          <t>DESCRIÇÃO DETALHADA_x000D_
TAMPAO DE PVC PARA CONDULETE DE 3/4"</t>
        </r>
      </text>
    </comment>
    <comment ref="G704" authorId="0" shapeId="0" xr:uid="{F02C9817-17C2-449C-913D-22D8CD2BA4DD}">
      <text>
        <r>
          <rPr>
            <sz val="10"/>
            <color indexed="81"/>
            <rFont val="Lucida Console"/>
            <family val="3"/>
          </rPr>
          <t>_x000D_
Últ estimativa : 3.000_x000D_
Enviada em     : 17.01.2020_x000D_
Ata - Venc     : 126/19 - 06.05.2020</t>
        </r>
      </text>
    </comment>
    <comment ref="O704" authorId="0" shapeId="0" xr:uid="{05B27798-7900-4707-A761-692ED73BB3C4}">
      <text>
        <r>
          <rPr>
            <sz val="10"/>
            <color indexed="81"/>
            <rFont val="Lucida Console"/>
            <family val="3"/>
          </rPr>
          <t>_x000D_
Pertencia a ATA nº 126/19_x000D_
Estimativa de Renovação enviada em 17.01.2020 - Qtd 3.000_x000D_
PE 153/20 lote 2 (Impróspero)_x000D_
16.09.20 = Finalizado</t>
        </r>
      </text>
    </comment>
    <comment ref="W704" authorId="0" shapeId="0" xr:uid="{2359E8E0-7163-4EE2-9CD3-B1AB21A595EE}">
      <text>
        <r>
          <rPr>
            <sz val="10"/>
            <color indexed="81"/>
            <rFont val="Lucida Console"/>
            <family val="3"/>
          </rPr>
          <t>_x000D_
DM-Elétrica</t>
        </r>
      </text>
    </comment>
    <comment ref="X704" authorId="0" shapeId="0" xr:uid="{902C1235-DE88-4F6C-8D46-3A2FF8E4344F}">
      <text>
        <r>
          <rPr>
            <sz val="10"/>
            <color indexed="81"/>
            <rFont val="Lucida Console"/>
            <family val="3"/>
          </rPr>
          <t>_x000D_
EQUIP. MAT. P/ GERACAO, TRANSM. DISTR. RETIF...</t>
        </r>
      </text>
    </comment>
    <comment ref="Y704" authorId="0" shapeId="0" xr:uid="{E7137E4B-594B-4D8E-8DDA-FB4E8ACD0A8C}">
      <text>
        <r>
          <rPr>
            <sz val="10"/>
            <color indexed="81"/>
            <rFont val="Lucida Console"/>
            <family val="3"/>
          </rPr>
          <t>_x000D_
ELETRODUTOS E ACESSORIOS</t>
        </r>
      </text>
    </comment>
    <comment ref="AW704" authorId="0" shapeId="0" xr:uid="{5C844831-44C2-45B9-8F14-6BE8C3A351CE}">
      <text>
        <r>
          <rPr>
            <sz val="10"/>
            <color indexed="81"/>
            <rFont val="Lucida Console"/>
            <family val="3"/>
          </rPr>
          <t>Tempo de Estoque (Meses)_x000D_
_x000D_
5.191,0</t>
        </r>
      </text>
    </comment>
    <comment ref="A705" authorId="0" shapeId="0" xr:uid="{9D321E36-18B8-4C71-BF08-2DDE2684B5BA}">
      <text>
        <r>
          <rPr>
            <sz val="10"/>
            <color indexed="81"/>
            <rFont val="Lucida Console"/>
            <family val="3"/>
          </rPr>
          <t>_x000D_
128816</t>
        </r>
      </text>
    </comment>
    <comment ref="B705" authorId="0" shapeId="0" xr:uid="{E8392814-4EF8-4F07-8919-A3B6C5E672BD}">
      <text>
        <r>
          <rPr>
            <sz val="10"/>
            <color indexed="81"/>
            <rFont val="Lucida Console"/>
            <family val="3"/>
          </rPr>
          <t>DESCRIÇÃO DETALHADA_x000D_
TAMPAO DE PVC PARA CONDULETE DE 1.1/2"</t>
        </r>
      </text>
    </comment>
    <comment ref="G705" authorId="0" shapeId="0" xr:uid="{F32C2976-614F-4821-BE53-AD4F089BCE12}">
      <text>
        <r>
          <rPr>
            <sz val="10"/>
            <color indexed="81"/>
            <rFont val="Lucida Console"/>
            <family val="3"/>
          </rPr>
          <t>_x000D_
Últ estimativa : 100_x000D_
Enviada em     : 17.01.2020_x000D_
Ata - Venc     : 126/19 - 06.05.2020</t>
        </r>
      </text>
    </comment>
    <comment ref="O705" authorId="0" shapeId="0" xr:uid="{28DBA43C-F2D1-4BAF-8143-675944C46BFB}">
      <text>
        <r>
          <rPr>
            <sz val="10"/>
            <color indexed="81"/>
            <rFont val="Lucida Console"/>
            <family val="3"/>
          </rPr>
          <t>_x000D_
Pertencia a ATA nº 126/19_x000D_
Estimativa de Renovação enviada em 17.01.2020 - Qtd 100_x000D_
PE 153/20 lote 2 (Impróspero)_x000D_
16.09.20 = Finalizado</t>
        </r>
      </text>
    </comment>
    <comment ref="W705" authorId="0" shapeId="0" xr:uid="{E9495356-4B11-4C27-BF4E-F25497B7F1E1}">
      <text>
        <r>
          <rPr>
            <sz val="10"/>
            <color indexed="81"/>
            <rFont val="Lucida Console"/>
            <family val="3"/>
          </rPr>
          <t>_x000D_
DM-Elétrica</t>
        </r>
      </text>
    </comment>
    <comment ref="X705" authorId="0" shapeId="0" xr:uid="{CD814658-1489-4D85-8C66-51E2AD6B2E63}">
      <text>
        <r>
          <rPr>
            <sz val="10"/>
            <color indexed="81"/>
            <rFont val="Lucida Console"/>
            <family val="3"/>
          </rPr>
          <t>_x000D_
EQUIP. MAT. P/ GERACAO, TRANSM. DISTR. RETIF...</t>
        </r>
      </text>
    </comment>
    <comment ref="Y705" authorId="0" shapeId="0" xr:uid="{F5E2B054-BC31-4843-B9EB-2918C500ECB8}">
      <text>
        <r>
          <rPr>
            <sz val="10"/>
            <color indexed="81"/>
            <rFont val="Lucida Console"/>
            <family val="3"/>
          </rPr>
          <t>_x000D_
ELETRODUTOS E ACESSORIOS</t>
        </r>
      </text>
    </comment>
    <comment ref="AW705" authorId="0" shapeId="0" xr:uid="{5A9276EA-76F4-4807-882E-A58DA59C346D}">
      <text>
        <r>
          <rPr>
            <sz val="10"/>
            <color indexed="81"/>
            <rFont val="Lucida Console"/>
            <family val="3"/>
          </rPr>
          <t>Tempo de Estoque (Meses)_x000D_
_x000D_
805,0</t>
        </r>
      </text>
    </comment>
    <comment ref="A706" authorId="0" shapeId="0" xr:uid="{B745A13B-7617-4D38-AF10-91F532592BEA}">
      <text>
        <r>
          <rPr>
            <sz val="10"/>
            <color indexed="81"/>
            <rFont val="Lucida Console"/>
            <family val="3"/>
          </rPr>
          <t>_x000D_
128818</t>
        </r>
      </text>
    </comment>
    <comment ref="B706" authorId="0" shapeId="0" xr:uid="{A55BAA29-E431-475B-A070-4365FBAFA856}">
      <text>
        <r>
          <rPr>
            <sz val="10"/>
            <color indexed="81"/>
            <rFont val="Lucida Console"/>
            <family val="3"/>
          </rPr>
          <t>DESCRIÇÃO DETALHADA_x000D_
CONECTOR DE ALUMINIO PARA CONDULETE MULTIPLO DE 3/4"</t>
        </r>
      </text>
    </comment>
    <comment ref="G706" authorId="0" shapeId="0" xr:uid="{4D27D384-164C-4FFD-9D71-4653A3E23310}">
      <text>
        <r>
          <rPr>
            <sz val="10"/>
            <color indexed="81"/>
            <rFont val="Lucida Console"/>
            <family val="3"/>
          </rPr>
          <t>_x000D_
Últ estimativa : 1.500_x000D_
Enviada em     : 17.01.2020_x000D_
Ata - Venc     : 126/19 - 06.05.2020</t>
        </r>
      </text>
    </comment>
    <comment ref="O706" authorId="0" shapeId="0" xr:uid="{7C0ECBEB-ABF4-4EFC-9153-340E7AF130B2}">
      <text>
        <r>
          <rPr>
            <sz val="10"/>
            <color indexed="81"/>
            <rFont val="Lucida Console"/>
            <family val="3"/>
          </rPr>
          <t>_x000D_
Pertencia a ATA nº 126/19_x000D_
Estimativa de Renovação enviada em 17.01.2020 - Qtd 1.500_x000D_
PE 153/20 lote 2 (Impróspero)_x000D_
16.09.20 = Finalizado</t>
        </r>
      </text>
    </comment>
    <comment ref="W706" authorId="0" shapeId="0" xr:uid="{BCE86D45-91B7-4BCD-9011-2D8701EE3A3A}">
      <text>
        <r>
          <rPr>
            <sz val="10"/>
            <color indexed="81"/>
            <rFont val="Lucida Console"/>
            <family val="3"/>
          </rPr>
          <t>_x000D_
DM-Elétrica</t>
        </r>
      </text>
    </comment>
    <comment ref="X706" authorId="0" shapeId="0" xr:uid="{F8896468-EBA6-484E-81E1-C413A2F67F08}">
      <text>
        <r>
          <rPr>
            <sz val="10"/>
            <color indexed="81"/>
            <rFont val="Lucida Console"/>
            <family val="3"/>
          </rPr>
          <t>_x000D_
EQUIP. MAT. P/ GERACAO, TRANSM. DISTR. RETIF...</t>
        </r>
      </text>
    </comment>
    <comment ref="Y706" authorId="0" shapeId="0" xr:uid="{645C5294-BAD3-494D-99BB-1B3924991713}">
      <text>
        <r>
          <rPr>
            <sz val="10"/>
            <color indexed="81"/>
            <rFont val="Lucida Console"/>
            <family val="3"/>
          </rPr>
          <t>_x000D_
CONECTORES</t>
        </r>
      </text>
    </comment>
    <comment ref="AW706" authorId="0" shapeId="0" xr:uid="{D79F3E56-A737-420F-B5C9-E8D9F2FFCD68}">
      <text>
        <r>
          <rPr>
            <sz val="10"/>
            <color indexed="81"/>
            <rFont val="Lucida Console"/>
            <family val="3"/>
          </rPr>
          <t>Tempo de Estoque (Meses)_x000D_
_x000D_
2.795,0</t>
        </r>
      </text>
    </comment>
    <comment ref="A707" authorId="0" shapeId="0" xr:uid="{3EE02864-7CA5-4DC6-AFBB-939AF26B94AF}">
      <text>
        <r>
          <rPr>
            <sz val="10"/>
            <color indexed="81"/>
            <rFont val="Lucida Console"/>
            <family val="3"/>
          </rPr>
          <t>_x000D_
128819</t>
        </r>
      </text>
    </comment>
    <comment ref="B707" authorId="0" shapeId="0" xr:uid="{17D49116-EA14-47E5-82B1-D685758C8491}">
      <text>
        <r>
          <rPr>
            <sz val="10"/>
            <color indexed="81"/>
            <rFont val="Lucida Console"/>
            <family val="3"/>
          </rPr>
          <t>DESCRIÇÃO DETALHADA_x000D_
CONECTOR DE ALUMINIO PARA CONDULETE MULTIPLO DE 1.1/2"</t>
        </r>
      </text>
    </comment>
    <comment ref="G707" authorId="0" shapeId="0" xr:uid="{1F7BAD46-481B-44DB-AF09-8D010F94744B}">
      <text>
        <r>
          <rPr>
            <sz val="10"/>
            <color indexed="81"/>
            <rFont val="Lucida Console"/>
            <family val="3"/>
          </rPr>
          <t>_x000D_
Últ estimativa : 150_x000D_
Enviada em     : 17.01.2020_x000D_
Ata - Venc     : 126/19 - 06.05.2020</t>
        </r>
      </text>
    </comment>
    <comment ref="O707" authorId="0" shapeId="0" xr:uid="{92D29543-2915-415A-89E6-07CBF484EAE9}">
      <text>
        <r>
          <rPr>
            <sz val="10"/>
            <color indexed="81"/>
            <rFont val="Lucida Console"/>
            <family val="3"/>
          </rPr>
          <t>_x000D_
Pertencia a ATA nº 126/19_x000D_
Estimativa de Renovação enviada em 17.01.2020 - Qtd 150_x000D_
PE 153/20 lote 2 (Impróspero)_x000D_
16.09.20 = Finalizado</t>
        </r>
      </text>
    </comment>
    <comment ref="W707" authorId="0" shapeId="0" xr:uid="{E1A690F3-0900-46C0-9624-EA1D7AADD6D4}">
      <text>
        <r>
          <rPr>
            <sz val="10"/>
            <color indexed="81"/>
            <rFont val="Lucida Console"/>
            <family val="3"/>
          </rPr>
          <t>_x000D_
DM-Elétrica</t>
        </r>
      </text>
    </comment>
    <comment ref="X707" authorId="0" shapeId="0" xr:uid="{F0CC30F7-FCAE-4BD9-AFC5-E48D4B1273AB}">
      <text>
        <r>
          <rPr>
            <sz val="10"/>
            <color indexed="81"/>
            <rFont val="Lucida Console"/>
            <family val="3"/>
          </rPr>
          <t>_x000D_
EQUIP. MAT. P/ GERACAO, TRANSM. DISTR. RETIF...</t>
        </r>
      </text>
    </comment>
    <comment ref="Y707" authorId="0" shapeId="0" xr:uid="{BC495C22-1810-4286-A1EB-2DED71CB79DF}">
      <text>
        <r>
          <rPr>
            <sz val="10"/>
            <color indexed="81"/>
            <rFont val="Lucida Console"/>
            <family val="3"/>
          </rPr>
          <t>_x000D_
CONECTORES</t>
        </r>
      </text>
    </comment>
    <comment ref="AW707" authorId="0" shapeId="0" xr:uid="{1C2D5B5C-1503-4E99-8280-79D1E1162DDA}">
      <text>
        <r>
          <rPr>
            <sz val="10"/>
            <color indexed="81"/>
            <rFont val="Lucida Console"/>
            <family val="3"/>
          </rPr>
          <t>Tempo de Estoque (Meses)_x000D_
_x000D_
351,0</t>
        </r>
      </text>
    </comment>
    <comment ref="A708" authorId="0" shapeId="0" xr:uid="{70EC88B8-71FF-4648-BF8A-3B2C8DC85C15}">
      <text>
        <r>
          <rPr>
            <sz val="10"/>
            <color indexed="81"/>
            <rFont val="Lucida Console"/>
            <family val="3"/>
          </rPr>
          <t>_x000D_
128832</t>
        </r>
      </text>
    </comment>
    <comment ref="B708" authorId="0" shapeId="0" xr:uid="{1E4537A0-2512-4716-93DA-352C5A20F076}">
      <text>
        <r>
          <rPr>
            <sz val="10"/>
            <color indexed="81"/>
            <rFont val="Lucida Console"/>
            <family val="3"/>
          </rPr>
          <t xml:space="preserve">DESCRIÇÃO DETALHADA_x000D_
PNEU 28 X 9 - 15 (7,0) MACICO PARA EMPILHADEIRA </t>
        </r>
      </text>
    </comment>
    <comment ref="W708" authorId="0" shapeId="0" xr:uid="{1FE136E2-3339-4803-848C-EA065026CE5F}">
      <text>
        <r>
          <rPr>
            <sz val="10"/>
            <color indexed="81"/>
            <rFont val="Lucida Console"/>
            <family val="3"/>
          </rPr>
          <t>_x000D_
Administrativo</t>
        </r>
      </text>
    </comment>
    <comment ref="X708" authorId="0" shapeId="0" xr:uid="{8331AFCD-F0FC-4B43-A117-427D09D9E086}">
      <text>
        <r>
          <rPr>
            <sz val="10"/>
            <color indexed="81"/>
            <rFont val="Lucida Console"/>
            <family val="3"/>
          </rPr>
          <t>_x000D_
VEIC.TRANSP.DE CARGAS E PASSAG.-COMP.EQUIP.E ACES.</t>
        </r>
      </text>
    </comment>
    <comment ref="Y708" authorId="0" shapeId="0" xr:uid="{FED0354A-7C49-4DE0-8E49-EA8EBB1D0F30}">
      <text>
        <r>
          <rPr>
            <sz val="10"/>
            <color indexed="81"/>
            <rFont val="Lucida Console"/>
            <family val="3"/>
          </rPr>
          <t>_x000D_
PNEUS P/ MICRO-TRATORES E TRATORES</t>
        </r>
      </text>
    </comment>
    <comment ref="AW708" authorId="0" shapeId="0" xr:uid="{A7286712-5B92-4AFC-B1D3-E8B225A0E1CE}">
      <text>
        <r>
          <rPr>
            <sz val="10"/>
            <color indexed="81"/>
            <rFont val="Lucida Console"/>
            <family val="3"/>
          </rPr>
          <t>Tempo de Estoque (Meses)_x000D_
_x000D_
2,0</t>
        </r>
      </text>
    </comment>
    <comment ref="A709" authorId="0" shapeId="0" xr:uid="{1D55D388-66D2-4735-B0C5-3389683F1591}">
      <text>
        <r>
          <rPr>
            <sz val="10"/>
            <color indexed="81"/>
            <rFont val="Lucida Console"/>
            <family val="3"/>
          </rPr>
          <t>_x000D_
129960</t>
        </r>
      </text>
    </comment>
    <comment ref="B709" authorId="0" shapeId="0" xr:uid="{79F0F8C9-AC5C-4DE4-8D0F-1132677F4C36}">
      <text>
        <r>
          <rPr>
            <sz val="10"/>
            <color indexed="81"/>
            <rFont val="Lucida Console"/>
            <family val="3"/>
          </rPr>
          <t>DESCRIÇÃO DETALHADA_x000D_
CABO DE COBRE FLEXIVEL BITOLA 240MM², 750 V, ISOLACAO DE PVC - 70°C - COR AZUL-CLARO</t>
        </r>
      </text>
    </comment>
    <comment ref="G709" authorId="0" shapeId="0" xr:uid="{ABB58406-BCB0-4F04-BA55-FDA0455AAFCA}">
      <text>
        <r>
          <rPr>
            <sz val="10"/>
            <color indexed="81"/>
            <rFont val="Lucida Console"/>
            <family val="3"/>
          </rPr>
          <t>_x000D_
Últ estimativa : 0_x000D_
Enviada em     : 20.12.2018_x000D_
Ata - Venc     : 78/18 - 25.03.2019</t>
        </r>
      </text>
    </comment>
    <comment ref="O709" authorId="0" shapeId="0" xr:uid="{ABA64D42-DAD4-4F21-8DEC-6DB682456E96}">
      <text>
        <r>
          <rPr>
            <sz val="10"/>
            <color indexed="81"/>
            <rFont val="Lucida Console"/>
            <family val="3"/>
          </rPr>
          <t>_x000D_
Pertencia a ATA nº 78/18_x000D_
Estimativa de Renovação enviada em 20.12.2018 - Qtd _x000D_
PP  11/18 lote _x000D_
09.04.18 = Processo finalizado. Ata 78/18.</t>
        </r>
      </text>
    </comment>
    <comment ref="W709" authorId="0" shapeId="0" xr:uid="{FB85C5B2-5030-4F81-B087-1759FE5D5766}">
      <text>
        <r>
          <rPr>
            <sz val="10"/>
            <color indexed="81"/>
            <rFont val="Lucida Console"/>
            <family val="3"/>
          </rPr>
          <t>_x000D_
DM-Elétrica</t>
        </r>
      </text>
    </comment>
    <comment ref="X709" authorId="0" shapeId="0" xr:uid="{BFFF92C3-946B-49A2-8A15-694AC1EC0876}">
      <text>
        <r>
          <rPr>
            <sz val="10"/>
            <color indexed="81"/>
            <rFont val="Lucida Console"/>
            <family val="3"/>
          </rPr>
          <t>_x000D_
EQUIP. MAT. P/ GERACAO, TRANSM. DISTR. RETIF...</t>
        </r>
      </text>
    </comment>
    <comment ref="Y709" authorId="0" shapeId="0" xr:uid="{F682842E-EF66-46FA-93BC-853D565E2B4C}">
      <text>
        <r>
          <rPr>
            <sz val="10"/>
            <color indexed="81"/>
            <rFont val="Lucida Console"/>
            <family val="3"/>
          </rPr>
          <t>_x000D_
FIOS E CABOS ELETRICOS</t>
        </r>
      </text>
    </comment>
    <comment ref="AW709" authorId="0" shapeId="0" xr:uid="{AD9B8AA1-67F0-44FF-A958-A719165CB58A}">
      <text>
        <r>
          <rPr>
            <sz val="10"/>
            <color indexed="81"/>
            <rFont val="Lucida Console"/>
            <family val="3"/>
          </rPr>
          <t>Tempo de Estoque (Meses)_x000D_
_x000D_
240,0</t>
        </r>
      </text>
    </comment>
    <comment ref="A710" authorId="0" shapeId="0" xr:uid="{8FDCB554-4276-4903-B3EB-B6F770EDDDAB}">
      <text>
        <r>
          <rPr>
            <sz val="10"/>
            <color indexed="81"/>
            <rFont val="Lucida Console"/>
            <family val="3"/>
          </rPr>
          <t>_x000D_
129961</t>
        </r>
      </text>
    </comment>
    <comment ref="B710" authorId="0" shapeId="0" xr:uid="{F97CE621-F480-4B7D-B0E9-FB436E42C2DC}">
      <text>
        <r>
          <rPr>
            <sz val="10"/>
            <color indexed="81"/>
            <rFont val="Lucida Console"/>
            <family val="3"/>
          </rPr>
          <t>DESCRIÇÃO DETALHADA_x000D_
DISJUNTOR TRIPOLAR IN 350 A, TENSAO MINIMA DE OPERACAO 220 V, CURVA C, NBR 60947-2, CATEGORIA A</t>
        </r>
      </text>
    </comment>
    <comment ref="G710" authorId="0" shapeId="0" xr:uid="{AA41CF29-1E6C-433D-A536-FEEF3F9BC536}">
      <text>
        <r>
          <rPr>
            <sz val="10"/>
            <color indexed="81"/>
            <rFont val="Lucida Console"/>
            <family val="3"/>
          </rPr>
          <t>_x000D_
Últ estimativa : 0_x000D_
Enviada em     : 23.09.2020_x000D_
Ata - Venc     : 39/21 - 10.02.2022</t>
        </r>
      </text>
    </comment>
    <comment ref="O710" authorId="0" shapeId="0" xr:uid="{EA574C3C-F579-439B-978A-68BB9CC268C8}">
      <text>
        <r>
          <rPr>
            <sz val="10"/>
            <color indexed="81"/>
            <rFont val="Lucida Console"/>
            <family val="3"/>
          </rPr>
          <t>_x000D_
Pertencia a ATA nº 39/21_x000D_
Estimativa de Renovação enviada em 23.09.2020 - Qtd _x000D_
PP 241/19 lote _x000D_
21.02.20 = Processo conferido, finalizado.</t>
        </r>
      </text>
    </comment>
    <comment ref="W710" authorId="0" shapeId="0" xr:uid="{5A82754E-4772-4014-B994-0C2331F1559C}">
      <text>
        <r>
          <rPr>
            <sz val="10"/>
            <color indexed="81"/>
            <rFont val="Lucida Console"/>
            <family val="3"/>
          </rPr>
          <t>_x000D_
DM-Elétrica</t>
        </r>
      </text>
    </comment>
    <comment ref="X710" authorId="0" shapeId="0" xr:uid="{4E1406F9-4E09-45C8-B870-C59B8CE2CE05}">
      <text>
        <r>
          <rPr>
            <sz val="10"/>
            <color indexed="81"/>
            <rFont val="Lucida Console"/>
            <family val="3"/>
          </rPr>
          <t>_x000D_
EQUIP. MAT. P/ GERACAO, TRANSM. DISTR. RETIF...</t>
        </r>
      </text>
    </comment>
    <comment ref="Y710" authorId="0" shapeId="0" xr:uid="{43B1DA3A-BF46-46DB-BFA1-746727D47E0C}">
      <text>
        <r>
          <rPr>
            <sz val="10"/>
            <color indexed="81"/>
            <rFont val="Lucida Console"/>
            <family val="3"/>
          </rPr>
          <t>_x000D_
DISJUNTORES</t>
        </r>
      </text>
    </comment>
    <comment ref="AW710" authorId="0" shapeId="0" xr:uid="{A5172A10-23B3-4786-887F-497A31B20354}">
      <text>
        <r>
          <rPr>
            <sz val="10"/>
            <color indexed="81"/>
            <rFont val="Lucida Console"/>
            <family val="3"/>
          </rPr>
          <t>Tempo de Estoque (Meses)_x000D_
_x000D_
4,0</t>
        </r>
      </text>
    </comment>
    <comment ref="A711" authorId="0" shapeId="0" xr:uid="{2AC5195E-FA02-4FE1-815D-3730C1DB0E7C}">
      <text>
        <r>
          <rPr>
            <sz val="10"/>
            <color indexed="81"/>
            <rFont val="Lucida Console"/>
            <family val="3"/>
          </rPr>
          <t>_x000D_
129962</t>
        </r>
      </text>
    </comment>
    <comment ref="B711" authorId="0" shapeId="0" xr:uid="{BFF849C3-9F21-4826-A7FE-FC8A0BD6D085}">
      <text>
        <r>
          <rPr>
            <sz val="10"/>
            <color indexed="81"/>
            <rFont val="Lucida Console"/>
            <family val="3"/>
          </rPr>
          <t>DESCRIÇÃO DETALHADA_x000D_
DISJUNTOR TRIPOLAR IN 300 A, TENSAO MINIMA DE OPERACAO 220V, CURVA C, NBR 60947-2 - CATEGORIA A</t>
        </r>
      </text>
    </comment>
    <comment ref="G711" authorId="0" shapeId="0" xr:uid="{00FB6108-2406-4131-AE91-B6FD9FB156CC}">
      <text>
        <r>
          <rPr>
            <sz val="10"/>
            <color indexed="81"/>
            <rFont val="Lucida Console"/>
            <family val="3"/>
          </rPr>
          <t>_x000D_
Últ estimativa : 3_x000D_
Enviada em     : 07.08.2018_x000D_
Ata - Venc     : 191/17 - 12.11.2018</t>
        </r>
      </text>
    </comment>
    <comment ref="O711" authorId="0" shapeId="0" xr:uid="{0C3E91FE-F0E0-48D9-9965-28B8D3F4E623}">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711" authorId="0" shapeId="0" xr:uid="{2840E4CA-542F-4BE7-9DD9-D5ECF96F9239}">
      <text>
        <r>
          <rPr>
            <sz val="10"/>
            <color indexed="81"/>
            <rFont val="Lucida Console"/>
            <family val="3"/>
          </rPr>
          <t>_x000D_
DM-Elétrica</t>
        </r>
      </text>
    </comment>
    <comment ref="X711" authorId="0" shapeId="0" xr:uid="{C8E33F88-1B3E-4DF2-BAB1-C498E8DDB504}">
      <text>
        <r>
          <rPr>
            <sz val="10"/>
            <color indexed="81"/>
            <rFont val="Lucida Console"/>
            <family val="3"/>
          </rPr>
          <t>_x000D_
EQUIP. MAT. P/ GERACAO, TRANSM. DISTR. RETIF...</t>
        </r>
      </text>
    </comment>
    <comment ref="Y711" authorId="0" shapeId="0" xr:uid="{55524F3C-8A1D-4F43-BD37-451A5FD97A38}">
      <text>
        <r>
          <rPr>
            <sz val="10"/>
            <color indexed="81"/>
            <rFont val="Lucida Console"/>
            <family val="3"/>
          </rPr>
          <t>_x000D_
DISJUNTORES</t>
        </r>
      </text>
    </comment>
    <comment ref="AW711" authorId="0" shapeId="0" xr:uid="{9460C137-114D-4F84-A37A-B345A7253AF9}">
      <text>
        <r>
          <rPr>
            <sz val="10"/>
            <color indexed="81"/>
            <rFont val="Lucida Console"/>
            <family val="3"/>
          </rPr>
          <t>Tempo de Estoque (Meses)_x000D_
_x000D_
10,0</t>
        </r>
      </text>
    </comment>
    <comment ref="A712" authorId="0" shapeId="0" xr:uid="{64498134-81B3-4DA9-9CE6-DEC9ACCCCBA8}">
      <text>
        <r>
          <rPr>
            <sz val="10"/>
            <color indexed="81"/>
            <rFont val="Lucida Console"/>
            <family val="3"/>
          </rPr>
          <t>_x000D_
129991</t>
        </r>
      </text>
    </comment>
    <comment ref="B712" authorId="0" shapeId="0" xr:uid="{ADF79207-BBB9-4012-BFA4-DFFBFBF0542D}">
      <text>
        <r>
          <rPr>
            <sz val="10"/>
            <color indexed="81"/>
            <rFont val="Lucida Console"/>
            <family val="3"/>
          </rPr>
          <t>DESCRIÇÃO DETALHADA_x000D_
ELETRODUTO CORRUGADO EM PEAD (POLIETILENO DE ALTA DENSIDADE) PARA PROTECAO DE CABOS SUBTERRANEOS - DIAMETRO 110MM (4")</t>
        </r>
      </text>
    </comment>
    <comment ref="G712" authorId="0" shapeId="0" xr:uid="{51720BB2-C9EA-4D08-9E6E-AF335A562642}">
      <text>
        <r>
          <rPr>
            <sz val="10"/>
            <color indexed="81"/>
            <rFont val="Lucida Console"/>
            <family val="3"/>
          </rPr>
          <t>_x000D_
Últ estimativa : 600_x000D_
Enviada em     : 17.01.2020_x000D_
Ata - Venc     : 126/19 - 06.05.2020</t>
        </r>
      </text>
    </comment>
    <comment ref="O712" authorId="0" shapeId="0" xr:uid="{C01A96DF-BE03-4E6F-9512-DBDBC8D0B13F}">
      <text>
        <r>
          <rPr>
            <sz val="10"/>
            <color indexed="81"/>
            <rFont val="Lucida Console"/>
            <family val="3"/>
          </rPr>
          <t>_x000D_
Pertencia a ATA nº 126/19_x000D_
Estimativa de Renovação enviada em 17.01.2020 - Qtd 600_x000D_
PE 153/20 lote 7 (Impróspero)_x000D_
16.09.20 = Finalizado</t>
        </r>
      </text>
    </comment>
    <comment ref="W712" authorId="0" shapeId="0" xr:uid="{F2B39864-E1FA-477E-9FC5-C57E84772E40}">
      <text>
        <r>
          <rPr>
            <sz val="10"/>
            <color indexed="81"/>
            <rFont val="Lucida Console"/>
            <family val="3"/>
          </rPr>
          <t>_x000D_
DM-Elétrica</t>
        </r>
      </text>
    </comment>
    <comment ref="X712" authorId="0" shapeId="0" xr:uid="{263620EB-2E64-4EC8-B332-6F8F46DB4264}">
      <text>
        <r>
          <rPr>
            <sz val="10"/>
            <color indexed="81"/>
            <rFont val="Lucida Console"/>
            <family val="3"/>
          </rPr>
          <t>_x000D_
EQUIP. MAT. P/ GERACAO, TRANSM. DISTR. RETIF...</t>
        </r>
      </text>
    </comment>
    <comment ref="Y712" authorId="0" shapeId="0" xr:uid="{A58243B5-55A7-4A45-BFCF-1EC4119C1769}">
      <text>
        <r>
          <rPr>
            <sz val="10"/>
            <color indexed="81"/>
            <rFont val="Lucida Console"/>
            <family val="3"/>
          </rPr>
          <t>_x000D_
ELETRODUTOS E ACESSORIOS</t>
        </r>
      </text>
    </comment>
    <comment ref="AW712" authorId="0" shapeId="0" xr:uid="{6FD1B26B-AEA2-4BAA-90FF-98D902000144}">
      <text>
        <r>
          <rPr>
            <sz val="10"/>
            <color indexed="81"/>
            <rFont val="Lucida Console"/>
            <family val="3"/>
          </rPr>
          <t>Tempo de Estoque (Meses)_x000D_
_x000D_
324,0</t>
        </r>
      </text>
    </comment>
    <comment ref="A713" authorId="0" shapeId="0" xr:uid="{A1D56E57-A9CB-40A9-ACFF-38E32E29D5F2}">
      <text>
        <r>
          <rPr>
            <sz val="10"/>
            <color indexed="81"/>
            <rFont val="Lucida Console"/>
            <family val="3"/>
          </rPr>
          <t>_x000D_
130024</t>
        </r>
      </text>
    </comment>
    <comment ref="B713" authorId="0" shapeId="0" xr:uid="{8F0A95EB-D2F0-4E99-ABA8-618EB0EBB939}">
      <text>
        <r>
          <rPr>
            <sz val="10"/>
            <color indexed="81"/>
            <rFont val="Lucida Console"/>
            <family val="3"/>
          </rPr>
          <t>DESCRIÇÃO DETALHADA_x000D_
COADOR DE PAPEL P/ CAFE N° 103 - CAIXA COM 30 UNIDADES</t>
        </r>
      </text>
    </comment>
    <comment ref="G713" authorId="0" shapeId="0" xr:uid="{B5233613-E71A-4202-8EC6-0F186C736BFC}">
      <text>
        <r>
          <rPr>
            <sz val="10"/>
            <color indexed="81"/>
            <rFont val="Lucida Console"/>
            <family val="3"/>
          </rPr>
          <t>_x000D_
Últ estimativa : 5.000_x000D_
Enviada em     : 22.04.2021_x000D_
Ata - Venc     : 178/20 - 20.08.2021</t>
        </r>
      </text>
    </comment>
    <comment ref="O713" authorId="0" shapeId="0" xr:uid="{C4C77166-19F3-45E0-900B-9AE05738A7AF}">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713" authorId="0" shapeId="0" xr:uid="{7C376E8A-02B7-4187-8886-5927EB21C2BA}">
      <text>
        <r>
          <rPr>
            <sz val="10"/>
            <color indexed="81"/>
            <rFont val="Lucida Console"/>
            <family val="3"/>
          </rPr>
          <t>_x000D_
Administrativo</t>
        </r>
      </text>
    </comment>
    <comment ref="X713" authorId="0" shapeId="0" xr:uid="{56A1533A-6BC2-4200-834C-14D5E29798E3}">
      <text>
        <r>
          <rPr>
            <sz val="10"/>
            <color indexed="81"/>
            <rFont val="Lucida Console"/>
            <family val="3"/>
          </rPr>
          <t>_x000D_
EQUIP.E MAT. P/REFEITORIO, COPA E COZINHA</t>
        </r>
      </text>
    </comment>
    <comment ref="Y713" authorId="0" shapeId="0" xr:uid="{C635EEA3-E785-4678-80B3-EC0ABA8D048D}">
      <text>
        <r>
          <rPr>
            <sz val="10"/>
            <color indexed="81"/>
            <rFont val="Lucida Console"/>
            <family val="3"/>
          </rPr>
          <t>_x000D_
BACIAS, PENEIRAS, ESCORREDORES E COADORES</t>
        </r>
      </text>
    </comment>
    <comment ref="AW713" authorId="0" shapeId="0" xr:uid="{39C37001-1102-4747-B76A-F4FF2EB0678A}">
      <text>
        <r>
          <rPr>
            <sz val="10"/>
            <color indexed="81"/>
            <rFont val="Lucida Console"/>
            <family val="3"/>
          </rPr>
          <t>Tempo de Estoque (Meses)_x000D_
_x000D_
467,0</t>
        </r>
      </text>
    </comment>
    <comment ref="A714" authorId="0" shapeId="0" xr:uid="{EDFCD3B4-B809-4A5B-8806-18D0DB28C723}">
      <text>
        <r>
          <rPr>
            <sz val="10"/>
            <color indexed="81"/>
            <rFont val="Lucida Console"/>
            <family val="3"/>
          </rPr>
          <t>_x000D_
130572</t>
        </r>
      </text>
    </comment>
    <comment ref="B714" authorId="0" shapeId="0" xr:uid="{EB2E9722-D63A-4D1C-B6B2-F45C5FABEBFA}">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714" authorId="0" shapeId="0" xr:uid="{5A46F198-A567-4FE8-B967-327FA80D822F}">
      <text>
        <r>
          <rPr>
            <sz val="10"/>
            <color indexed="81"/>
            <rFont val="Lucida Console"/>
            <family val="3"/>
          </rPr>
          <t>_x000D_
Últ estimativa : _x000D_
Enviada em     : 19.05.2020_x000D_
Ata - Venc     : 289/20 - 22.11.2021</t>
        </r>
      </text>
    </comment>
    <comment ref="O714" authorId="0" shapeId="0" xr:uid="{0BDB1BEB-4B9F-485E-AD46-90FC082379AD}">
      <text>
        <r>
          <rPr>
            <sz val="10"/>
            <color indexed="81"/>
            <rFont val="Lucida Console"/>
            <family val="3"/>
          </rPr>
          <t>_x000D_
Pertencia a ATA nº 289/20_x000D_
Estimativa de Renovação enviada em 19.05.2020 - Qtd _x000D_
PE 192/20 lote _x000D_
05.11.20 = Finalizado</t>
        </r>
      </text>
    </comment>
    <comment ref="W714" authorId="0" shapeId="0" xr:uid="{23040230-AD3A-4415-971B-996CA880ADDF}">
      <text>
        <r>
          <rPr>
            <sz val="10"/>
            <color indexed="81"/>
            <rFont val="Lucida Console"/>
            <family val="3"/>
          </rPr>
          <t>_x000D_
SegMedTra</t>
        </r>
      </text>
    </comment>
    <comment ref="X714" authorId="0" shapeId="0" xr:uid="{C1F7E146-EA11-4F7E-8745-BA48AFCCC235}">
      <text>
        <r>
          <rPr>
            <sz val="10"/>
            <color indexed="81"/>
            <rFont val="Lucida Console"/>
            <family val="3"/>
          </rPr>
          <t>_x000D_
EQUIP PROT IND, INST MAT P/ SINAL, CONTR, COMB ...</t>
        </r>
      </text>
    </comment>
    <comment ref="Y714" authorId="0" shapeId="0" xr:uid="{C6A2B0E6-14ED-4CC3-B2E8-D4E22A217C85}">
      <text>
        <r>
          <rPr>
            <sz val="10"/>
            <color indexed="81"/>
            <rFont val="Lucida Console"/>
            <family val="3"/>
          </rPr>
          <t>_x000D_
CALCADOS, LUVAS, OCULOS, MASCARAS, CAPACETES, CASSETETE</t>
        </r>
      </text>
    </comment>
    <comment ref="AW714" authorId="0" shapeId="0" xr:uid="{22F0BD3E-D33E-4033-86C2-27F50C2452CA}">
      <text>
        <r>
          <rPr>
            <sz val="10"/>
            <color indexed="81"/>
            <rFont val="Lucida Console"/>
            <family val="3"/>
          </rPr>
          <t>Tempo de Estoque (Meses)_x000D_
_x000D_
20,0</t>
        </r>
      </text>
    </comment>
    <comment ref="A715" authorId="0" shapeId="0" xr:uid="{6CCA0BA7-6827-4E22-B637-1D323BAAC442}">
      <text>
        <r>
          <rPr>
            <sz val="10"/>
            <color indexed="81"/>
            <rFont val="Lucida Console"/>
            <family val="3"/>
          </rPr>
          <t>_x000D_
130614</t>
        </r>
      </text>
    </comment>
    <comment ref="B715" authorId="0" shapeId="0" xr:uid="{6DF0CA7E-4D44-4EBA-B115-06A37195716C}">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715" authorId="0" shapeId="0" xr:uid="{5C28D539-F09D-42EA-9B4C-6A034700088A}">
      <text>
        <r>
          <rPr>
            <sz val="10"/>
            <color indexed="81"/>
            <rFont val="Lucida Console"/>
            <family val="3"/>
          </rPr>
          <t>_x000D_
DM-Jardinagem</t>
        </r>
      </text>
    </comment>
    <comment ref="X715" authorId="0" shapeId="0" xr:uid="{016B63FA-2D53-4054-A95B-A1D9FD3C7E56}">
      <text>
        <r>
          <rPr>
            <sz val="10"/>
            <color indexed="81"/>
            <rFont val="Lucida Console"/>
            <family val="3"/>
          </rPr>
          <t>_x000D_
COMBUST.,LUBRIF.,OLEOS,GRAXAS,GAS</t>
        </r>
      </text>
    </comment>
    <comment ref="Y715" authorId="0" shapeId="0" xr:uid="{53A5DF8A-349D-43FF-92E2-1FD6E82D5AA0}">
      <text>
        <r>
          <rPr>
            <sz val="10"/>
            <color indexed="81"/>
            <rFont val="Lucida Console"/>
            <family val="3"/>
          </rPr>
          <t>_x000D_
OLEOS LUBRIF.,GRAXAS,CORTANTES,FLUIDOS HIDRAULICOS</t>
        </r>
      </text>
    </comment>
    <comment ref="AW715" authorId="0" shapeId="0" xr:uid="{3D6D7404-7706-4B3F-BCD6-ED009BC9E8F9}">
      <text>
        <r>
          <rPr>
            <sz val="10"/>
            <color indexed="81"/>
            <rFont val="Lucida Console"/>
            <family val="3"/>
          </rPr>
          <t>Tempo de Estoque (Meses)_x000D_
_x000D_
726,0</t>
        </r>
      </text>
    </comment>
    <comment ref="A716" authorId="0" shapeId="0" xr:uid="{B5B797A3-159A-4CBE-BC36-A898392281AE}">
      <text>
        <r>
          <rPr>
            <sz val="10"/>
            <color indexed="81"/>
            <rFont val="Lucida Console"/>
            <family val="3"/>
          </rPr>
          <t>_x000D_
130618</t>
        </r>
      </text>
    </comment>
    <comment ref="B716" authorId="0" shapeId="0" xr:uid="{05F012CC-C382-4F90-B905-223B71FEC3C6}">
      <text>
        <r>
          <rPr>
            <sz val="10"/>
            <color indexed="81"/>
            <rFont val="Lucida Console"/>
            <family val="3"/>
          </rPr>
          <t>DESCRIÇÃO DETALHADA_x000D_
FITA DE BORDA CARVALHO PRATA 35 X 0,45 X 20 M</t>
        </r>
      </text>
    </comment>
    <comment ref="W716" authorId="0" shapeId="0" xr:uid="{CBBAB6C3-88D7-45FB-B2C6-FECD66E2B2E3}">
      <text>
        <r>
          <rPr>
            <sz val="10"/>
            <color indexed="81"/>
            <rFont val="Lucida Console"/>
            <family val="3"/>
          </rPr>
          <t>_x000D_
DM-Marcenaria</t>
        </r>
      </text>
    </comment>
    <comment ref="X716" authorId="0" shapeId="0" xr:uid="{A8C3ECBA-B108-4BBE-B2AC-ADAB42CE8B34}">
      <text>
        <r>
          <rPr>
            <sz val="10"/>
            <color indexed="81"/>
            <rFont val="Lucida Console"/>
            <family val="3"/>
          </rPr>
          <t>_x000D_
MOBILIARIO E COFRE</t>
        </r>
      </text>
    </comment>
    <comment ref="Y716" authorId="0" shapeId="0" xr:uid="{7761062E-4C1A-4190-88D5-61864E16AD21}">
      <text>
        <r>
          <rPr>
            <sz val="10"/>
            <color indexed="81"/>
            <rFont val="Lucida Console"/>
            <family val="3"/>
          </rPr>
          <t>_x000D_
ACESSORIOS</t>
        </r>
      </text>
    </comment>
    <comment ref="AW716" authorId="0" shapeId="0" xr:uid="{D22DBBFA-0AB1-4925-8E30-15A228556ED8}">
      <text>
        <r>
          <rPr>
            <sz val="10"/>
            <color indexed="81"/>
            <rFont val="Lucida Console"/>
            <family val="3"/>
          </rPr>
          <t>Tempo de Estoque (Meses)_x000D_
_x000D_
0,0</t>
        </r>
      </text>
    </comment>
    <comment ref="A717" authorId="0" shapeId="0" xr:uid="{9A417899-1314-4881-8282-90B74FF8778B}">
      <text>
        <r>
          <rPr>
            <sz val="10"/>
            <color indexed="81"/>
            <rFont val="Lucida Console"/>
            <family val="3"/>
          </rPr>
          <t>_x000D_
130624</t>
        </r>
      </text>
    </comment>
    <comment ref="B717" authorId="0" shapeId="0" xr:uid="{22DE1159-B20F-411F-A0B8-B063C644F042}">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717" authorId="0" shapeId="0" xr:uid="{1BC18F2B-E58D-4D29-BF94-C1041E503A16}">
      <text>
        <r>
          <rPr>
            <sz val="10"/>
            <color indexed="81"/>
            <rFont val="Lucida Console"/>
            <family val="3"/>
          </rPr>
          <t>_x000D_
Últ estimativa : 32.000_x000D_
Enviada em     : 19.12.2019_x000D_
Ata - Venc     : 143/21 - 20.05.2022</t>
        </r>
      </text>
    </comment>
    <comment ref="O717" authorId="0" shapeId="0" xr:uid="{25807F69-09AB-405C-B47C-57F6AD581ABC}">
      <text>
        <r>
          <rPr>
            <sz val="10"/>
            <color indexed="81"/>
            <rFont val="Lucida Console"/>
            <family val="3"/>
          </rPr>
          <t>_x000D_
Pertencia a ATA nº 143/21_x000D_
Estimativa de Renovação enviada em 19.12.2019 - Qtd 32.000_x000D_
PE  61/21 lote _x000D_
30.04.21 = Finalizado. Ata 143/20</t>
        </r>
      </text>
    </comment>
    <comment ref="W717" authorId="0" shapeId="0" xr:uid="{B14A927C-5B76-457D-A008-80911E12C1EA}">
      <text>
        <r>
          <rPr>
            <sz val="10"/>
            <color indexed="81"/>
            <rFont val="Lucida Console"/>
            <family val="3"/>
          </rPr>
          <t>_x000D_
Pedagógico</t>
        </r>
      </text>
    </comment>
    <comment ref="X717" authorId="0" shapeId="0" xr:uid="{4C074025-724C-4CAD-8D31-22249C49C4C9}">
      <text>
        <r>
          <rPr>
            <sz val="10"/>
            <color indexed="81"/>
            <rFont val="Lucida Console"/>
            <family val="3"/>
          </rPr>
          <t>_x000D_
MAQ. E EQUIP. P/ IND. GRAFICA COMP. ACESS. E PAPEI</t>
        </r>
      </text>
    </comment>
    <comment ref="Y717" authorId="0" shapeId="0" xr:uid="{48CBEFDA-F227-44FA-A800-15A20D803B70}">
      <text>
        <r>
          <rPr>
            <sz val="10"/>
            <color indexed="81"/>
            <rFont val="Lucida Console"/>
            <family val="3"/>
          </rPr>
          <t>_x000D_
PAPEIS PARA ESCRITORIO</t>
        </r>
      </text>
    </comment>
    <comment ref="AW717" authorId="0" shapeId="0" xr:uid="{F28BEA0E-46E6-4BDF-826F-127E2EB6771F}">
      <text>
        <r>
          <rPr>
            <sz val="10"/>
            <color indexed="81"/>
            <rFont val="Lucida Console"/>
            <family val="3"/>
          </rPr>
          <t>Tempo de Estoque (Meses)_x000D_
_x000D_
7.998,0</t>
        </r>
      </text>
    </comment>
    <comment ref="A718" authorId="0" shapeId="0" xr:uid="{E21E7D83-AD91-4FDD-880E-DC4F1092CA40}">
      <text>
        <r>
          <rPr>
            <sz val="10"/>
            <color indexed="81"/>
            <rFont val="Lucida Console"/>
            <family val="3"/>
          </rPr>
          <t>_x000D_
130632</t>
        </r>
      </text>
    </comment>
    <comment ref="B718" authorId="0" shapeId="0" xr:uid="{6E86470E-93DB-4E8C-BDD3-E78535223C29}">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718" authorId="0" shapeId="0" xr:uid="{89EC1A97-5CDD-405F-AA9E-E63A63719277}">
      <text>
        <r>
          <rPr>
            <sz val="10"/>
            <color indexed="81"/>
            <rFont val="Lucida Console"/>
            <family val="3"/>
          </rPr>
          <t>_x000D_
DM-Construção</t>
        </r>
      </text>
    </comment>
    <comment ref="X718" authorId="0" shapeId="0" xr:uid="{06BD50BD-4E44-40DF-9EB8-C7A39BE38517}">
      <text>
        <r>
          <rPr>
            <sz val="10"/>
            <color indexed="81"/>
            <rFont val="Lucida Console"/>
            <family val="3"/>
          </rPr>
          <t>_x000D_
MAT.E EQUIP. P/ CONSTR.CIVIL E CONSERV. DE VIAS PUBL.</t>
        </r>
      </text>
    </comment>
    <comment ref="Y718" authorId="0" shapeId="0" xr:uid="{4D969D08-A601-436E-BCF8-444246B827C1}">
      <text>
        <r>
          <rPr>
            <sz val="10"/>
            <color indexed="81"/>
            <rFont val="Lucida Console"/>
            <family val="3"/>
          </rPr>
          <t>_x000D_
CIMENTO, CAL E GESSO</t>
        </r>
      </text>
    </comment>
    <comment ref="AW718" authorId="0" shapeId="0" xr:uid="{AFE90788-D93D-4B3F-A913-9710BF01BC36}">
      <text>
        <r>
          <rPr>
            <sz val="10"/>
            <color indexed="81"/>
            <rFont val="Lucida Console"/>
            <family val="3"/>
          </rPr>
          <t>Tempo de Estoque (Meses)_x000D_
_x000D_
0,0</t>
        </r>
      </text>
    </comment>
    <comment ref="A719" authorId="0" shapeId="0" xr:uid="{9597FF59-DE00-413A-B936-767C6FC9239E}">
      <text>
        <r>
          <rPr>
            <sz val="10"/>
            <color indexed="81"/>
            <rFont val="Lucida Console"/>
            <family val="3"/>
          </rPr>
          <t>_x000D_
130634</t>
        </r>
      </text>
    </comment>
    <comment ref="B719" authorId="0" shapeId="0" xr:uid="{5BA8127D-EB76-440A-8E75-3D5ED0D8BEB3}">
      <text>
        <r>
          <rPr>
            <sz val="10"/>
            <color indexed="81"/>
            <rFont val="Lucida Console"/>
            <family val="3"/>
          </rPr>
          <t>DESCRIÇÃO DETALHADA_x000D_
PLACA DE ISOPOR PARA FORRO, COM APLICACAO DE MASSA ACRILICA (IMPERMEAVEL), COR BRANCO, DIMENSAO: 625 X 1250 X 20 MM - VARIACAO: +/- 10 MM</t>
        </r>
      </text>
    </comment>
    <comment ref="G719" authorId="0" shapeId="0" xr:uid="{79B09CBB-92A8-4E9E-A334-3F32C3B3EDC0}">
      <text>
        <r>
          <rPr>
            <sz val="10"/>
            <color indexed="81"/>
            <rFont val="Lucida Console"/>
            <family val="3"/>
          </rPr>
          <t>_x000D_
Últ estimativa : 700_x000D_
Enviada em     : 24.10.2019_x000D_
Ata - Venc     : 47/19 - 17.02.2020</t>
        </r>
      </text>
    </comment>
    <comment ref="O719" authorId="0" shapeId="0" xr:uid="{7613D03E-E94E-4179-80CA-3D8F93707DAA}">
      <text>
        <r>
          <rPr>
            <sz val="10"/>
            <color indexed="81"/>
            <rFont val="Lucida Console"/>
            <family val="3"/>
          </rPr>
          <t>_x000D_
Pertencia a ATA nº 47/19_x000D_
Estimativa de Renovação enviada em 24.10.2019 - Qtd 700_x000D_
PE  99/20 lote 26_x000D_
03.08.20 = Finalizado</t>
        </r>
      </text>
    </comment>
    <comment ref="W719" authorId="0" shapeId="0" xr:uid="{861D5D30-45FB-4EA7-9AC9-4DABB55D52E8}">
      <text>
        <r>
          <rPr>
            <sz val="10"/>
            <color indexed="81"/>
            <rFont val="Lucida Console"/>
            <family val="3"/>
          </rPr>
          <t>_x000D_
DM-Construção</t>
        </r>
      </text>
    </comment>
    <comment ref="X719" authorId="0" shapeId="0" xr:uid="{63B54343-931C-423C-955C-FD65DF685016}">
      <text>
        <r>
          <rPr>
            <sz val="10"/>
            <color indexed="81"/>
            <rFont val="Lucida Console"/>
            <family val="3"/>
          </rPr>
          <t>_x000D_
MAT.E EQUIP. P/ CONSTR.CIVIL E CONSERV. DE VIAS PUBL.</t>
        </r>
      </text>
    </comment>
    <comment ref="Y719" authorId="0" shapeId="0" xr:uid="{BC44BC14-804D-45CA-B2EA-D499654C5DF7}">
      <text>
        <r>
          <rPr>
            <sz val="10"/>
            <color indexed="81"/>
            <rFont val="Lucida Console"/>
            <family val="3"/>
          </rPr>
          <t>_x000D_
FORROS</t>
        </r>
      </text>
    </comment>
    <comment ref="AW719" authorId="0" shapeId="0" xr:uid="{79C2954C-B38A-4DB6-9299-9F53F4156FC3}">
      <text>
        <r>
          <rPr>
            <sz val="10"/>
            <color indexed="81"/>
            <rFont val="Lucida Console"/>
            <family val="3"/>
          </rPr>
          <t>Tempo de Estoque (Meses)_x000D_
_x000D_
752,0</t>
        </r>
      </text>
    </comment>
    <comment ref="A720" authorId="0" shapeId="0" xr:uid="{469273B1-2946-4963-8D91-A8ADA3A76DAA}">
      <text>
        <r>
          <rPr>
            <sz val="10"/>
            <color indexed="81"/>
            <rFont val="Lucida Console"/>
            <family val="3"/>
          </rPr>
          <t>_x000D_
130695</t>
        </r>
      </text>
    </comment>
    <comment ref="B720" authorId="0" shapeId="0" xr:uid="{6988BF27-60D7-4256-8E84-28C4DB04E448}">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720" authorId="0" shapeId="0" xr:uid="{327DA6AD-1E01-4BE5-8AB9-8F4410314349}">
      <text>
        <r>
          <rPr>
            <sz val="10"/>
            <color indexed="81"/>
            <rFont val="Lucida Console"/>
            <family val="3"/>
          </rPr>
          <t>_x000D_
Últ estimativa : 3.000_x000D_
Enviada em     : 18.08.2020_x000D_
Ata - Venc     : 274/20 - 12.11.2021</t>
        </r>
      </text>
    </comment>
    <comment ref="O720" authorId="0" shapeId="0" xr:uid="{6E0C9406-BE1F-4782-8D42-3732F462815C}">
      <text>
        <r>
          <rPr>
            <sz val="10"/>
            <color indexed="81"/>
            <rFont val="Lucida Console"/>
            <family val="3"/>
          </rPr>
          <t xml:space="preserve">_x000D_
Pertencia a ATA nº 274/20_x000D_
Estimativa de Renovação enviada em 18.08.2020 - Qtd 3.000_x000D_
PE 187/21 lote _x000D_
 = </t>
        </r>
      </text>
    </comment>
    <comment ref="W720" authorId="0" shapeId="0" xr:uid="{4F855506-5D80-4BF7-BD72-85B2588FED5B}">
      <text>
        <r>
          <rPr>
            <sz val="10"/>
            <color indexed="81"/>
            <rFont val="Lucida Console"/>
            <family val="3"/>
          </rPr>
          <t>_x000D_
Administrativo</t>
        </r>
      </text>
    </comment>
    <comment ref="X720" authorId="0" shapeId="0" xr:uid="{54C83EDF-AD01-4F6B-8B2B-21F213D9A07D}">
      <text>
        <r>
          <rPr>
            <sz val="10"/>
            <color indexed="81"/>
            <rFont val="Lucida Console"/>
            <family val="3"/>
          </rPr>
          <t>_x000D_
VEST., ART.P/ TOUC.E HIG. PES. MAQ., EQUIP., MAT.E ACES.</t>
        </r>
      </text>
    </comment>
    <comment ref="Y720" authorId="0" shapeId="0" xr:uid="{ABA65AD0-0315-4525-B8E5-3065C18247E7}">
      <text>
        <r>
          <rPr>
            <sz val="10"/>
            <color indexed="81"/>
            <rFont val="Lucida Console"/>
            <family val="3"/>
          </rPr>
          <t>_x000D_
PAPEL HIG., ABSORVENTE INT., PAP.TOA., LENCO DE PAPEL</t>
        </r>
      </text>
    </comment>
    <comment ref="AW720" authorId="0" shapeId="0" xr:uid="{3EAD1074-45EA-4DBF-863D-183F07EE1AC0}">
      <text>
        <r>
          <rPr>
            <sz val="10"/>
            <color indexed="81"/>
            <rFont val="Lucida Console"/>
            <family val="3"/>
          </rPr>
          <t>Tempo de Estoque (Meses)_x000D_
_x000D_
2.080,0</t>
        </r>
      </text>
    </comment>
    <comment ref="A721" authorId="0" shapeId="0" xr:uid="{1CEA48A2-5690-4205-B336-20888D09278F}">
      <text>
        <r>
          <rPr>
            <sz val="10"/>
            <color indexed="81"/>
            <rFont val="Lucida Console"/>
            <family val="3"/>
          </rPr>
          <t>_x000D_
131138</t>
        </r>
      </text>
    </comment>
    <comment ref="B721" authorId="0" shapeId="0" xr:uid="{200BD7E6-07A1-4542-AA97-1F36F1D329FC}">
      <text>
        <r>
          <rPr>
            <sz val="10"/>
            <color indexed="81"/>
            <rFont val="Lucida Console"/>
            <family val="3"/>
          </rPr>
          <t>DESCRIÇÃO DETALHADA_x000D_
PARAFUSO AUTOBROCANTE, 1/4" X 1", COM CABECA SEXTAVADA FLANGEADA E ARRUELA DE EPDM - CAIXA COM 500 UNIDADES</t>
        </r>
      </text>
    </comment>
    <comment ref="O721" authorId="0" shapeId="0" xr:uid="{0A17D264-B793-410C-81B8-E0456FE5A424}">
      <text>
        <r>
          <rPr>
            <sz val="10"/>
            <color indexed="81"/>
            <rFont val="Lucida Console"/>
            <family val="3"/>
          </rPr>
          <t>_x000D_
Ata anterior não identificada.</t>
        </r>
      </text>
    </comment>
    <comment ref="W721" authorId="0" shapeId="0" xr:uid="{768B9FCF-6FE6-4689-8379-9F39A9BEBC65}">
      <text>
        <r>
          <rPr>
            <sz val="10"/>
            <color indexed="81"/>
            <rFont val="Lucida Console"/>
            <family val="3"/>
          </rPr>
          <t>_x000D_
DM-Serralheria</t>
        </r>
      </text>
    </comment>
    <comment ref="X721" authorId="0" shapeId="0" xr:uid="{69905931-E5F6-4812-AADB-2EA4244AFC04}">
      <text>
        <r>
          <rPr>
            <sz val="10"/>
            <color indexed="81"/>
            <rFont val="Lucida Console"/>
            <family val="3"/>
          </rPr>
          <t>_x000D_
PARAFUSOS ELEM. VEDACAO UNIAO CONEX . FIXACAO</t>
        </r>
      </text>
    </comment>
    <comment ref="Y721" authorId="0" shapeId="0" xr:uid="{5CDEF246-D841-444E-A48B-5A6C383EF90A}">
      <text>
        <r>
          <rPr>
            <sz val="10"/>
            <color indexed="81"/>
            <rFont val="Lucida Console"/>
            <family val="3"/>
          </rPr>
          <t>_x000D_
PARAFUSO SEXTAVADO</t>
        </r>
      </text>
    </comment>
    <comment ref="AW721" authorId="0" shapeId="0" xr:uid="{66FE1ED5-E19A-4CE8-8619-2C3E183CA51D}">
      <text>
        <r>
          <rPr>
            <sz val="10"/>
            <color indexed="81"/>
            <rFont val="Lucida Console"/>
            <family val="3"/>
          </rPr>
          <t>Tempo de Estoque (Meses)_x000D_
_x000D_
396,0</t>
        </r>
      </text>
    </comment>
    <comment ref="A722" authorId="0" shapeId="0" xr:uid="{ED13BC4B-8098-4F20-8624-42E37F3572F7}">
      <text>
        <r>
          <rPr>
            <sz val="10"/>
            <color indexed="81"/>
            <rFont val="Lucida Console"/>
            <family val="3"/>
          </rPr>
          <t>_x000D_
131482</t>
        </r>
      </text>
    </comment>
    <comment ref="B722" authorId="0" shapeId="0" xr:uid="{8F9B70AF-FB12-4F0F-9AFD-5F5773A190CB}">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722" authorId="0" shapeId="0" xr:uid="{E7639B70-ADFB-4B23-ACB2-B8C8A2A8D1DF}">
      <text>
        <r>
          <rPr>
            <sz val="10"/>
            <color indexed="81"/>
            <rFont val="Lucida Console"/>
            <family val="3"/>
          </rPr>
          <t>_x000D_
Últ estimativa : 0_x000D_
Enviada em     : 14.05.2020_x000D_
Ata - Venc     : 220/19 - 08.09.2020</t>
        </r>
      </text>
    </comment>
    <comment ref="O722" authorId="0" shapeId="0" xr:uid="{6E56041B-7BFE-434B-A030-A779303268A6}">
      <text>
        <r>
          <rPr>
            <sz val="10"/>
            <color indexed="81"/>
            <rFont val="Lucida Console"/>
            <family val="3"/>
          </rPr>
          <t>_x000D_
Pertencia a ATA nº 220/19_x000D_
Estimativa de Renovação enviada em 14.05.2020 - Qtd _x000D_
PE 207/20 lote 6 (Impróspero)_x000D_
19.01.21 = Finalizado</t>
        </r>
      </text>
    </comment>
    <comment ref="W722" authorId="0" shapeId="0" xr:uid="{CB447B0E-2358-47AA-9587-1817B0EC8CF6}">
      <text>
        <r>
          <rPr>
            <sz val="10"/>
            <color indexed="81"/>
            <rFont val="Lucida Console"/>
            <family val="3"/>
          </rPr>
          <t>_x000D_
Administrativo</t>
        </r>
      </text>
    </comment>
    <comment ref="X722" authorId="0" shapeId="0" xr:uid="{2FE37763-43CE-43CD-B77F-E7ECEC8A2897}">
      <text>
        <r>
          <rPr>
            <sz val="10"/>
            <color indexed="81"/>
            <rFont val="Lucida Console"/>
            <family val="3"/>
          </rPr>
          <t>_x000D_
MAQ.EQUIP.E MATERIAIS P/ HIGIEN.LIMP.POLIM.E LUBR.</t>
        </r>
      </text>
    </comment>
    <comment ref="Y722" authorId="0" shapeId="0" xr:uid="{0C563968-0D7D-4B9F-A8E2-0E335F3F804D}">
      <text>
        <r>
          <rPr>
            <sz val="10"/>
            <color indexed="81"/>
            <rFont val="Lucida Console"/>
            <family val="3"/>
          </rPr>
          <t>_x000D_
VASSOURAS,ESCOVAS,ESFREGOES,RODOS,DESEMTUP.E ESPAN</t>
        </r>
      </text>
    </comment>
    <comment ref="AW722" authorId="0" shapeId="0" xr:uid="{002E5DE4-0CF6-404B-B7BA-95B6318A3BD7}">
      <text>
        <r>
          <rPr>
            <sz val="10"/>
            <color indexed="81"/>
            <rFont val="Lucida Console"/>
            <family val="3"/>
          </rPr>
          <t>Tempo de Estoque (Meses)_x000D_
_x000D_
94,0</t>
        </r>
      </text>
    </comment>
    <comment ref="A723" authorId="0" shapeId="0" xr:uid="{D3C24586-BD51-415E-82D8-76898437A1D2}">
      <text>
        <r>
          <rPr>
            <sz val="10"/>
            <color indexed="81"/>
            <rFont val="Lucida Console"/>
            <family val="3"/>
          </rPr>
          <t>_x000D_
131917</t>
        </r>
      </text>
    </comment>
    <comment ref="B723" authorId="0" shapeId="0" xr:uid="{43CA807B-9BD8-49E1-96A9-307D220741F2}">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723" authorId="0" shapeId="0" xr:uid="{4C171C1F-2F05-4076-8377-2032F546B09C}">
      <text>
        <r>
          <rPr>
            <sz val="10"/>
            <color indexed="81"/>
            <rFont val="Lucida Console"/>
            <family val="3"/>
          </rPr>
          <t>_x000D_
Pedagógico</t>
        </r>
      </text>
    </comment>
    <comment ref="X723" authorId="0" shapeId="0" xr:uid="{73EF533D-4DBD-412A-B28B-C67970254967}">
      <text>
        <r>
          <rPr>
            <sz val="10"/>
            <color indexed="81"/>
            <rFont val="Lucida Console"/>
            <family val="3"/>
          </rPr>
          <t>_x000D_
MAQ., EQUIP., COMP., ACES., MAT. PARA ESCRIT.E ESCOLAR</t>
        </r>
      </text>
    </comment>
    <comment ref="Y723" authorId="0" shapeId="0" xr:uid="{B3D90A1E-37D1-49BC-8F0E-438588C30E04}">
      <text>
        <r>
          <rPr>
            <sz val="10"/>
            <color indexed="81"/>
            <rFont val="Lucida Console"/>
            <family val="3"/>
          </rPr>
          <t>_x000D_
LAPIS, BORRACHA, APONTADORES, REGUAS E CORRETIVOS P/ ESCRIT.</t>
        </r>
      </text>
    </comment>
    <comment ref="AW723" authorId="0" shapeId="0" xr:uid="{361D2759-7CBA-4DAC-8984-AC3716560EAA}">
      <text>
        <r>
          <rPr>
            <sz val="10"/>
            <color indexed="81"/>
            <rFont val="Lucida Console"/>
            <family val="3"/>
          </rPr>
          <t>Tempo de Estoque (Meses)_x000D_
_x000D_
3.605,0</t>
        </r>
      </text>
    </comment>
    <comment ref="A724" authorId="0" shapeId="0" xr:uid="{14FB6E0D-CFEB-491E-97B3-0AA9C18CC0EF}">
      <text>
        <r>
          <rPr>
            <sz val="10"/>
            <color indexed="81"/>
            <rFont val="Lucida Console"/>
            <family val="3"/>
          </rPr>
          <t>_x000D_
131926</t>
        </r>
      </text>
    </comment>
    <comment ref="B724" authorId="0" shapeId="0" xr:uid="{08F8F1BB-6035-44A6-A7FE-260D01452C4C}">
      <text>
        <r>
          <rPr>
            <sz val="10"/>
            <color indexed="81"/>
            <rFont val="Lucida Console"/>
            <family val="3"/>
          </rPr>
          <t>DESCRIÇÃO DETALHADA_x000D_
LAPIS PRETO 6B, MEDINDO 175MM (VARIACAO DE +/-10MM) DE COMPRIMENTO.</t>
        </r>
      </text>
    </comment>
    <comment ref="W724" authorId="0" shapeId="0" xr:uid="{258D20D0-5BA1-4F0E-9184-3D4BF27576F3}">
      <text>
        <r>
          <rPr>
            <sz val="10"/>
            <color indexed="81"/>
            <rFont val="Lucida Console"/>
            <family val="3"/>
          </rPr>
          <t>_x000D_
Pedagógico</t>
        </r>
      </text>
    </comment>
    <comment ref="X724" authorId="0" shapeId="0" xr:uid="{21CE7D00-1903-49B9-8D57-011D9505591A}">
      <text>
        <r>
          <rPr>
            <sz val="10"/>
            <color indexed="81"/>
            <rFont val="Lucida Console"/>
            <family val="3"/>
          </rPr>
          <t>_x000D_
MAQ., EQUIP., COMP., ACES., MAT. PARA ESCRIT.E ESCOLAR</t>
        </r>
      </text>
    </comment>
    <comment ref="Y724" authorId="0" shapeId="0" xr:uid="{C8BC6C69-319E-400D-80F4-789DF23816DB}">
      <text>
        <r>
          <rPr>
            <sz val="10"/>
            <color indexed="81"/>
            <rFont val="Lucida Console"/>
            <family val="3"/>
          </rPr>
          <t>_x000D_
LAPIS, BORRACHA, APONTADORES, REGUAS E CORRETIVOS P/ ESCRIT.</t>
        </r>
      </text>
    </comment>
    <comment ref="AW724" authorId="0" shapeId="0" xr:uid="{8822BCC6-7BC1-4C72-B2E2-72F6FF3EA5C0}">
      <text>
        <r>
          <rPr>
            <sz val="10"/>
            <color indexed="81"/>
            <rFont val="Lucida Console"/>
            <family val="3"/>
          </rPr>
          <t>Tempo de Estoque (Meses)_x000D_
_x000D_
9.434,0</t>
        </r>
      </text>
    </comment>
    <comment ref="A725" authorId="0" shapeId="0" xr:uid="{2529640F-3DEF-455B-9679-B2939C1170D1}">
      <text>
        <r>
          <rPr>
            <sz val="10"/>
            <color indexed="81"/>
            <rFont val="Lucida Console"/>
            <family val="3"/>
          </rPr>
          <t>_x000D_
131927</t>
        </r>
      </text>
    </comment>
    <comment ref="B725" authorId="0" shapeId="0" xr:uid="{DE0A945A-3E0E-417F-B99D-F5F23EE00CE7}">
      <text>
        <r>
          <rPr>
            <sz val="10"/>
            <color indexed="81"/>
            <rFont val="Lucida Console"/>
            <family val="3"/>
          </rPr>
          <t>DESCRIÇÃO DETALHADA_x000D_
LAPIS PRETO N.2 JUMBO TRIANGULAR, MEDINDO: 175MM (VARIACAO +/- 10MM)</t>
        </r>
      </text>
    </comment>
    <comment ref="W725" authorId="0" shapeId="0" xr:uid="{8D679779-0B00-4C70-BF41-0B58EB3C7E5E}">
      <text>
        <r>
          <rPr>
            <sz val="10"/>
            <color indexed="81"/>
            <rFont val="Lucida Console"/>
            <family val="3"/>
          </rPr>
          <t>_x000D_
Pedagógico</t>
        </r>
      </text>
    </comment>
    <comment ref="X725" authorId="0" shapeId="0" xr:uid="{C8907BFC-A6F8-48E7-A99E-217DC006554A}">
      <text>
        <r>
          <rPr>
            <sz val="10"/>
            <color indexed="81"/>
            <rFont val="Lucida Console"/>
            <family val="3"/>
          </rPr>
          <t>_x000D_
MAQ., EQUIP., COMP., ACES., MAT. PARA ESCRIT.E ESCOLAR</t>
        </r>
      </text>
    </comment>
    <comment ref="Y725" authorId="0" shapeId="0" xr:uid="{5C56A158-B9E3-45C6-BD6A-E53C5296D9AC}">
      <text>
        <r>
          <rPr>
            <sz val="10"/>
            <color indexed="81"/>
            <rFont val="Lucida Console"/>
            <family val="3"/>
          </rPr>
          <t>_x000D_
LAPIS, BORRACHA, APONTADORES, REGUAS E CORRETIVOS P/ ESCRIT.</t>
        </r>
      </text>
    </comment>
    <comment ref="AW725" authorId="0" shapeId="0" xr:uid="{368347D5-AE47-4B5D-8501-31E2FE99A382}">
      <text>
        <r>
          <rPr>
            <sz val="10"/>
            <color indexed="81"/>
            <rFont val="Lucida Console"/>
            <family val="3"/>
          </rPr>
          <t>Tempo de Estoque (Meses)_x000D_
_x000D_
0,0</t>
        </r>
      </text>
    </comment>
    <comment ref="A726" authorId="0" shapeId="0" xr:uid="{3EC73F94-FA72-452A-9BAB-E020E1D3E0DB}">
      <text>
        <r>
          <rPr>
            <sz val="10"/>
            <color indexed="81"/>
            <rFont val="Lucida Console"/>
            <family val="3"/>
          </rPr>
          <t>_x000D_
131930</t>
        </r>
      </text>
    </comment>
    <comment ref="B726" authorId="0" shapeId="0" xr:uid="{90E2E3A2-344B-405B-8CA2-E2588E663F66}">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726" authorId="0" shapeId="0" xr:uid="{D03EDFF0-5042-4260-BCE8-4B5A1067436E}">
      <text>
        <r>
          <rPr>
            <sz val="10"/>
            <color indexed="81"/>
            <rFont val="Lucida Console"/>
            <family val="3"/>
          </rPr>
          <t>_x000D_
Pedagógico</t>
        </r>
      </text>
    </comment>
    <comment ref="X726" authorId="0" shapeId="0" xr:uid="{957A2C7C-351A-4D4B-ADFD-5AE027C7DF23}">
      <text>
        <r>
          <rPr>
            <sz val="10"/>
            <color indexed="81"/>
            <rFont val="Lucida Console"/>
            <family val="3"/>
          </rPr>
          <t>_x000D_
MAQ., EQUIP., COMP., ACES., MAT. PARA ESCRIT.E ESCOLAR</t>
        </r>
      </text>
    </comment>
    <comment ref="Y726" authorId="0" shapeId="0" xr:uid="{3697B44C-46DD-402F-9C6A-581FBAFF960E}">
      <text>
        <r>
          <rPr>
            <sz val="10"/>
            <color indexed="81"/>
            <rFont val="Lucida Console"/>
            <family val="3"/>
          </rPr>
          <t>_x000D_
LAPIS, BORRACHA, APONTADORES, REGUAS E CORRETIVOS P/ ESCRIT.</t>
        </r>
      </text>
    </comment>
    <comment ref="AW726" authorId="0" shapeId="0" xr:uid="{DFDD4576-8480-4B50-9BAB-D9F888E8E3D2}">
      <text>
        <r>
          <rPr>
            <sz val="10"/>
            <color indexed="81"/>
            <rFont val="Lucida Console"/>
            <family val="3"/>
          </rPr>
          <t>Tempo de Estoque (Meses)_x000D_
_x000D_
8.272,0</t>
        </r>
      </text>
    </comment>
    <comment ref="A727" authorId="0" shapeId="0" xr:uid="{132EE6DA-32CF-4952-995B-C9CB9E240C59}">
      <text>
        <r>
          <rPr>
            <sz val="10"/>
            <color indexed="81"/>
            <rFont val="Lucida Console"/>
            <family val="3"/>
          </rPr>
          <t>_x000D_
131935</t>
        </r>
      </text>
    </comment>
    <comment ref="B727" authorId="0" shapeId="0" xr:uid="{5AEFE98E-09AD-4AC1-85DB-0D9F0BF9D1AD}">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727" authorId="0" shapeId="0" xr:uid="{EDF64D4C-CAA9-41EA-ADD1-CAB429031B50}">
      <text>
        <r>
          <rPr>
            <sz val="10"/>
            <color indexed="81"/>
            <rFont val="Lucida Console"/>
            <family val="3"/>
          </rPr>
          <t>_x000D_
Pedagógico</t>
        </r>
      </text>
    </comment>
    <comment ref="X727" authorId="0" shapeId="0" xr:uid="{F12EDE63-5AE3-4F52-A4E0-5129617E649C}">
      <text>
        <r>
          <rPr>
            <sz val="10"/>
            <color indexed="81"/>
            <rFont val="Lucida Console"/>
            <family val="3"/>
          </rPr>
          <t>_x000D_
MAQ., EQUIP., COMP., ACES., MAT. PARA ESCRIT.E ESCOLAR</t>
        </r>
      </text>
    </comment>
    <comment ref="Y727" authorId="0" shapeId="0" xr:uid="{0C10EF03-CDEE-4170-B5E2-74353B3E5278}">
      <text>
        <r>
          <rPr>
            <sz val="10"/>
            <color indexed="81"/>
            <rFont val="Lucida Console"/>
            <family val="3"/>
          </rPr>
          <t>_x000D_
LAPIS, BORRACHA, APONTADORES, REGUAS E CORRETIVOS P/ ESCRIT.</t>
        </r>
      </text>
    </comment>
    <comment ref="AW727" authorId="0" shapeId="0" xr:uid="{DD4C38D2-CA9C-4471-AB05-CC2F1445A5AE}">
      <text>
        <r>
          <rPr>
            <sz val="10"/>
            <color indexed="81"/>
            <rFont val="Lucida Console"/>
            <family val="3"/>
          </rPr>
          <t>Tempo de Estoque (Meses)_x000D_
_x000D_
2.297,0</t>
        </r>
      </text>
    </comment>
    <comment ref="A728" authorId="0" shapeId="0" xr:uid="{767E3B5B-7484-4BD1-978C-E4D59E94A73F}">
      <text>
        <r>
          <rPr>
            <sz val="10"/>
            <color indexed="81"/>
            <rFont val="Lucida Console"/>
            <family val="3"/>
          </rPr>
          <t>_x000D_
131937</t>
        </r>
      </text>
    </comment>
    <comment ref="B728" authorId="0" shapeId="0" xr:uid="{590EAA40-5158-4E75-AAB7-B0DD474AA7F1}">
      <text>
        <r>
          <rPr>
            <sz val="10"/>
            <color indexed="81"/>
            <rFont val="Lucida Console"/>
            <family val="3"/>
          </rPr>
          <t xml:space="preserve">DESCRIÇÃO DETALHADA_x000D_
PINCEL PARA PINTURA, CABO EM MADEIRA CURTO, FORMATO BROXA REDONDO, CERDA GRIS, TAMANHO 4. </t>
        </r>
      </text>
    </comment>
    <comment ref="W728" authorId="0" shapeId="0" xr:uid="{34AD1D9E-A2BE-4507-84A1-6BF78470E2B9}">
      <text>
        <r>
          <rPr>
            <sz val="10"/>
            <color indexed="81"/>
            <rFont val="Lucida Console"/>
            <family val="3"/>
          </rPr>
          <t>_x000D_
Pedagógico</t>
        </r>
      </text>
    </comment>
    <comment ref="X728" authorId="0" shapeId="0" xr:uid="{C371E0A0-755A-4A77-A83F-07F398029F9A}">
      <text>
        <r>
          <rPr>
            <sz val="10"/>
            <color indexed="81"/>
            <rFont val="Lucida Console"/>
            <family val="3"/>
          </rPr>
          <t>_x000D_
MAQ., EQUIP., COMP., ACES., MAT. PARA ESCRIT.E ESCOLAR</t>
        </r>
      </text>
    </comment>
    <comment ref="Y728" authorId="0" shapeId="0" xr:uid="{E9A4002B-0EAE-4416-9994-AFC940E91BF9}">
      <text>
        <r>
          <rPr>
            <sz val="10"/>
            <color indexed="81"/>
            <rFont val="Lucida Console"/>
            <family val="3"/>
          </rPr>
          <t>_x000D_
LAPIS, BORRACHA, APONTADORES, REGUAS E CORRETIVOS P/ ESCRIT.</t>
        </r>
      </text>
    </comment>
    <comment ref="AW728" authorId="0" shapeId="0" xr:uid="{9FCA9024-3DBC-47AD-9D63-EEE752B10040}">
      <text>
        <r>
          <rPr>
            <sz val="10"/>
            <color indexed="81"/>
            <rFont val="Lucida Console"/>
            <family val="3"/>
          </rPr>
          <t>Tempo de Estoque (Meses)_x000D_
_x000D_
1.313,0</t>
        </r>
      </text>
    </comment>
    <comment ref="A729" authorId="0" shapeId="0" xr:uid="{10DDB936-F875-48CD-A5CC-8EC194351E40}">
      <text>
        <r>
          <rPr>
            <sz val="10"/>
            <color indexed="81"/>
            <rFont val="Lucida Console"/>
            <family val="3"/>
          </rPr>
          <t>_x000D_
132229</t>
        </r>
      </text>
    </comment>
    <comment ref="B729" authorId="0" shapeId="0" xr:uid="{DA28ED61-68C2-4110-966A-C6AAD39F3D7B}">
      <text>
        <r>
          <rPr>
            <sz val="10"/>
            <color indexed="81"/>
            <rFont val="Lucida Console"/>
            <family val="3"/>
          </rPr>
          <t>DESCRIÇÃO DETALHADA_x000D_
CABO DE COBRE FLEXIVEL, BITOLA 50MM2, 0,6/1 KV, ISOLACAO DE PVC 70° C, COR AZUL CLARO - ANTI-CHAMA</t>
        </r>
      </text>
    </comment>
    <comment ref="W729" authorId="0" shapeId="0" xr:uid="{13CD6749-35FC-458E-8650-7D56AC2E4EB0}">
      <text>
        <r>
          <rPr>
            <sz val="10"/>
            <color indexed="81"/>
            <rFont val="Lucida Console"/>
            <family val="3"/>
          </rPr>
          <t>_x000D_
DM-Elétrica</t>
        </r>
      </text>
    </comment>
    <comment ref="X729" authorId="0" shapeId="0" xr:uid="{11C9BFFD-795C-4FE4-98B8-3B844F5DAAA6}">
      <text>
        <r>
          <rPr>
            <sz val="10"/>
            <color indexed="81"/>
            <rFont val="Lucida Console"/>
            <family val="3"/>
          </rPr>
          <t>_x000D_
EQUIP. MAT. P/ GERACAO, TRANSM. DISTR. RETIF...</t>
        </r>
      </text>
    </comment>
    <comment ref="Y729" authorId="0" shapeId="0" xr:uid="{D8E6F31C-27F1-4390-9DAC-C02F20394A0A}">
      <text>
        <r>
          <rPr>
            <sz val="10"/>
            <color indexed="81"/>
            <rFont val="Lucida Console"/>
            <family val="3"/>
          </rPr>
          <t>_x000D_
FIOS E CABOS ELETRICOS</t>
        </r>
      </text>
    </comment>
    <comment ref="AW729" authorId="0" shapeId="0" xr:uid="{FA021946-ACF2-4650-AFCA-ABEE0A872319}">
      <text>
        <r>
          <rPr>
            <sz val="10"/>
            <color indexed="81"/>
            <rFont val="Lucida Console"/>
            <family val="3"/>
          </rPr>
          <t>Tempo de Estoque (Meses)_x000D_
_x000D_
960,5</t>
        </r>
      </text>
    </comment>
    <comment ref="A730" authorId="0" shapeId="0" xr:uid="{4D51C2D9-D8AF-43F3-AB30-023697BD5B15}">
      <text>
        <r>
          <rPr>
            <sz val="10"/>
            <color indexed="81"/>
            <rFont val="Lucida Console"/>
            <family val="3"/>
          </rPr>
          <t>_x000D_
132232</t>
        </r>
      </text>
    </comment>
    <comment ref="B730" authorId="0" shapeId="0" xr:uid="{538C2723-27AF-4440-B516-3ACD55714FDC}">
      <text>
        <r>
          <rPr>
            <sz val="10"/>
            <color indexed="81"/>
            <rFont val="Lucida Console"/>
            <family val="3"/>
          </rPr>
          <t>DESCRIÇÃO DETALHADA_x000D_
FERRO TIPO U DE 6" X 1/8" - BARRA COM 06 METROS</t>
        </r>
      </text>
    </comment>
    <comment ref="G730" authorId="0" shapeId="0" xr:uid="{14B44EE7-1ABD-45D7-8E9D-6E7A8CB055CE}">
      <text>
        <r>
          <rPr>
            <sz val="10"/>
            <color indexed="81"/>
            <rFont val="Lucida Console"/>
            <family val="3"/>
          </rPr>
          <t>_x000D_
Últ estimativa : 0_x000D_
Enviada em     : 12.05.2020_x000D_
Ata - Venc     : 198/19 - 15.08.2020</t>
        </r>
      </text>
    </comment>
    <comment ref="O730" authorId="0" shapeId="0" xr:uid="{904E489C-476E-4296-B146-560FB9BA81E3}">
      <text>
        <r>
          <rPr>
            <sz val="10"/>
            <color indexed="81"/>
            <rFont val="Lucida Console"/>
            <family val="3"/>
          </rPr>
          <t>_x000D_
Pertencia a ATA nº 198/19_x000D_
Estimativa de Renovação enviada em 12.05.2020 - Qtd _x000D_
PE  46/19 lote 32_x000D_
03.09.19 = Processo conferido, finalizado.</t>
        </r>
      </text>
    </comment>
    <comment ref="W730" authorId="0" shapeId="0" xr:uid="{448C8922-CF45-46BC-A167-CF4EF23F7836}">
      <text>
        <r>
          <rPr>
            <sz val="10"/>
            <color indexed="81"/>
            <rFont val="Lucida Console"/>
            <family val="3"/>
          </rPr>
          <t>_x000D_
DM-Construção</t>
        </r>
      </text>
    </comment>
    <comment ref="X730" authorId="0" shapeId="0" xr:uid="{63E0609E-03C8-49BC-9D69-90F23E60F991}">
      <text>
        <r>
          <rPr>
            <sz val="10"/>
            <color indexed="81"/>
            <rFont val="Lucida Console"/>
            <family val="3"/>
          </rPr>
          <t>_x000D_
MAT.E EQUIP. P/ CONSTR.CIVIL E CONSERV. DE VIAS PUBL.</t>
        </r>
      </text>
    </comment>
    <comment ref="Y730" authorId="0" shapeId="0" xr:uid="{CB870C07-E593-444A-AEB6-9245D02CB5EC}">
      <text>
        <r>
          <rPr>
            <sz val="10"/>
            <color indexed="81"/>
            <rFont val="Lucida Console"/>
            <family val="3"/>
          </rPr>
          <t>_x000D_
FERRAGENS E AFINS</t>
        </r>
      </text>
    </comment>
    <comment ref="AW730" authorId="0" shapeId="0" xr:uid="{79700982-D4B1-4C60-9EFB-D822E1060609}">
      <text>
        <r>
          <rPr>
            <sz val="10"/>
            <color indexed="81"/>
            <rFont val="Lucida Console"/>
            <family val="3"/>
          </rPr>
          <t>Tempo de Estoque (Meses)_x000D_
_x000D_
64,0</t>
        </r>
      </text>
    </comment>
    <comment ref="A731" authorId="0" shapeId="0" xr:uid="{1B9BB2FE-4823-4C52-93CA-40ECA0BD8F42}">
      <text>
        <r>
          <rPr>
            <sz val="10"/>
            <color indexed="81"/>
            <rFont val="Lucida Console"/>
            <family val="3"/>
          </rPr>
          <t>_x000D_
132290</t>
        </r>
      </text>
    </comment>
    <comment ref="B731" authorId="0" shapeId="0" xr:uid="{9409B857-0003-419B-88A3-ABE2B1241CA1}">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731" authorId="0" shapeId="0" xr:uid="{EAECB382-142D-4B52-A69C-A147E410A653}">
      <text>
        <r>
          <rPr>
            <sz val="10"/>
            <color indexed="81"/>
            <rFont val="Lucida Console"/>
            <family val="3"/>
          </rPr>
          <t>_x000D_
Pedagógico</t>
        </r>
      </text>
    </comment>
    <comment ref="X731" authorId="0" shapeId="0" xr:uid="{8E7963B1-BED8-49C6-8BDF-7896ECF7839D}">
      <text>
        <r>
          <rPr>
            <sz val="10"/>
            <color indexed="81"/>
            <rFont val="Lucida Console"/>
            <family val="3"/>
          </rPr>
          <t>_x000D_
MAQ., EQUIP., COMP., ACES., MAT. PARA ESCRIT.E ESCOLAR</t>
        </r>
      </text>
    </comment>
    <comment ref="Y731" authorId="0" shapeId="0" xr:uid="{83113F2A-8444-45BA-9174-483550B48FB2}">
      <text>
        <r>
          <rPr>
            <sz val="10"/>
            <color indexed="81"/>
            <rFont val="Lucida Console"/>
            <family val="3"/>
          </rPr>
          <t>_x000D_
ETIQUETA COLAS E FITAS ADESIVAS</t>
        </r>
      </text>
    </comment>
    <comment ref="AW731" authorId="0" shapeId="0" xr:uid="{E3E4160D-CD20-40E5-BB0B-80CE1DA4CB8E}">
      <text>
        <r>
          <rPr>
            <sz val="10"/>
            <color indexed="81"/>
            <rFont val="Lucida Console"/>
            <family val="3"/>
          </rPr>
          <t>Tempo de Estoque (Meses)_x000D_
_x000D_
2.474,0</t>
        </r>
      </text>
    </comment>
    <comment ref="A732" authorId="0" shapeId="0" xr:uid="{E8E78120-EDD1-4F08-B867-FF3E5F307B83}">
      <text>
        <r>
          <rPr>
            <sz val="10"/>
            <color indexed="81"/>
            <rFont val="Lucida Console"/>
            <family val="3"/>
          </rPr>
          <t>_x000D_
132296</t>
        </r>
      </text>
    </comment>
    <comment ref="B732" authorId="0" shapeId="0" xr:uid="{E2A156C5-35D5-4A36-B3E7-75206EB4C948}">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732" authorId="0" shapeId="0" xr:uid="{CFA516BD-76A8-439C-8AC3-54B10CA3A8AD}">
      <text>
        <r>
          <rPr>
            <sz val="10"/>
            <color indexed="81"/>
            <rFont val="Lucida Console"/>
            <family val="3"/>
          </rPr>
          <t>_x000D_
Últ estimativa : 10.000_x000D_
Enviada em     : 02.03.2020_x000D_
Ata - Venc     : 211/20 - 21.09.2021</t>
        </r>
      </text>
    </comment>
    <comment ref="O732" authorId="0" shapeId="0" xr:uid="{F1F5EEF3-7BBB-4C24-8F54-457CB78105AB}">
      <text>
        <r>
          <rPr>
            <sz val="10"/>
            <color indexed="81"/>
            <rFont val="Lucida Console"/>
            <family val="3"/>
          </rPr>
          <t xml:space="preserve">_x000D_
Pertencia a ATA nº 211/20_x000D_
Estimativa de Renovação enviada em 02.03.2020 - Qtd 10.000_x000D_
</t>
        </r>
      </text>
    </comment>
    <comment ref="W732" authorId="0" shapeId="0" xr:uid="{15F64B39-174D-4E10-A36A-83032CA3820D}">
      <text>
        <r>
          <rPr>
            <sz val="10"/>
            <color indexed="81"/>
            <rFont val="Lucida Console"/>
            <family val="3"/>
          </rPr>
          <t>_x000D_
Pedagógico</t>
        </r>
      </text>
    </comment>
    <comment ref="X732" authorId="0" shapeId="0" xr:uid="{D41142C2-9B21-414B-B8E2-63A38F988404}">
      <text>
        <r>
          <rPr>
            <sz val="10"/>
            <color indexed="81"/>
            <rFont val="Lucida Console"/>
            <family val="3"/>
          </rPr>
          <t>_x000D_
MAQ., EQUIP., COMP., ACES., MAT. PARA ESCRIT.E ESCOLAR</t>
        </r>
      </text>
    </comment>
    <comment ref="Y732" authorId="0" shapeId="0" xr:uid="{96CD84A2-8635-4B90-9071-72FFB2914889}">
      <text>
        <r>
          <rPr>
            <sz val="10"/>
            <color indexed="81"/>
            <rFont val="Lucida Console"/>
            <family val="3"/>
          </rPr>
          <t>_x000D_
ETIQUETA COLAS E FITAS ADESIVAS</t>
        </r>
      </text>
    </comment>
    <comment ref="AW732" authorId="0" shapeId="0" xr:uid="{47CC1D52-482B-40EF-A32D-34010C47C3E7}">
      <text>
        <r>
          <rPr>
            <sz val="10"/>
            <color indexed="81"/>
            <rFont val="Lucida Console"/>
            <family val="3"/>
          </rPr>
          <t>Tempo de Estoque (Meses)_x000D_
_x000D_
3.019,0</t>
        </r>
      </text>
    </comment>
    <comment ref="A733" authorId="0" shapeId="0" xr:uid="{B2D4C27B-62C5-49B6-8E6F-26A7A36C3612}">
      <text>
        <r>
          <rPr>
            <sz val="10"/>
            <color indexed="81"/>
            <rFont val="Lucida Console"/>
            <family val="3"/>
          </rPr>
          <t>_x000D_
132297</t>
        </r>
      </text>
    </comment>
    <comment ref="B733" authorId="0" shapeId="0" xr:uid="{8C779A6E-DC18-4C99-A002-D5F9B33390C1}">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733" authorId="0" shapeId="0" xr:uid="{938A653B-D61A-406B-939A-504DDD30E1AA}">
      <text>
        <r>
          <rPr>
            <sz val="10"/>
            <color indexed="81"/>
            <rFont val="Lucida Console"/>
            <family val="3"/>
          </rPr>
          <t>_x000D_
Últ estimativa : 22.000_x000D_
Enviada em     : 02.03.2020_x000D_
Ata - Venc     : 211/20 - 21.09.2021</t>
        </r>
      </text>
    </comment>
    <comment ref="O733" authorId="0" shapeId="0" xr:uid="{756D673B-F377-42CE-A35C-63B7750A2884}">
      <text>
        <r>
          <rPr>
            <sz val="10"/>
            <color indexed="81"/>
            <rFont val="Lucida Console"/>
            <family val="3"/>
          </rPr>
          <t xml:space="preserve">_x000D_
Pertencia a ATA nº 211/20_x000D_
Estimativa de Renovação enviada em 02.03.2020 - Qtd 22.000_x000D_
</t>
        </r>
      </text>
    </comment>
    <comment ref="W733" authorId="0" shapeId="0" xr:uid="{F18EC75F-ED69-4B27-B485-063A2E658ECD}">
      <text>
        <r>
          <rPr>
            <sz val="10"/>
            <color indexed="81"/>
            <rFont val="Lucida Console"/>
            <family val="3"/>
          </rPr>
          <t>_x000D_
Pedagógico</t>
        </r>
      </text>
    </comment>
    <comment ref="X733" authorId="0" shapeId="0" xr:uid="{8F629BCF-D1BF-469C-AEF9-0D4BD1CF739F}">
      <text>
        <r>
          <rPr>
            <sz val="10"/>
            <color indexed="81"/>
            <rFont val="Lucida Console"/>
            <family val="3"/>
          </rPr>
          <t>_x000D_
MAQ., EQUIP., COMP., ACES., MAT. PARA ESCRIT.E ESCOLAR</t>
        </r>
      </text>
    </comment>
    <comment ref="Y733" authorId="0" shapeId="0" xr:uid="{A48F79C4-F025-42F3-8279-C0FF763489B0}">
      <text>
        <r>
          <rPr>
            <sz val="10"/>
            <color indexed="81"/>
            <rFont val="Lucida Console"/>
            <family val="3"/>
          </rPr>
          <t>_x000D_
ETIQUETA COLAS E FITAS ADESIVAS</t>
        </r>
      </text>
    </comment>
    <comment ref="AW733" authorId="0" shapeId="0" xr:uid="{A4FF7EAA-654B-45E2-ABA4-D8088F01885F}">
      <text>
        <r>
          <rPr>
            <sz val="10"/>
            <color indexed="81"/>
            <rFont val="Lucida Console"/>
            <family val="3"/>
          </rPr>
          <t>Tempo de Estoque (Meses)_x000D_
_x000D_
4.000,0</t>
        </r>
      </text>
    </comment>
    <comment ref="A734" authorId="0" shapeId="0" xr:uid="{2296ABDF-B135-4AF6-B071-BA214303A5FA}">
      <text>
        <r>
          <rPr>
            <sz val="10"/>
            <color indexed="81"/>
            <rFont val="Lucida Console"/>
            <family val="3"/>
          </rPr>
          <t>_x000D_
132299</t>
        </r>
      </text>
    </comment>
    <comment ref="B734" authorId="0" shapeId="0" xr:uid="{DF5EFEAF-39F0-4353-BC67-6E3B10658E58}">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734" authorId="0" shapeId="0" xr:uid="{833B55EA-85E3-43A3-AC5A-30E016A1CAC3}">
      <text>
        <r>
          <rPr>
            <sz val="10"/>
            <color indexed="81"/>
            <rFont val="Lucida Console"/>
            <family val="3"/>
          </rPr>
          <t>_x000D_
Pedagógico</t>
        </r>
      </text>
    </comment>
    <comment ref="X734" authorId="0" shapeId="0" xr:uid="{A69C7EF9-EDE1-4C1A-B381-9AE5A69C5F78}">
      <text>
        <r>
          <rPr>
            <sz val="10"/>
            <color indexed="81"/>
            <rFont val="Lucida Console"/>
            <family val="3"/>
          </rPr>
          <t>_x000D_
MAQ., EQUIP., COMP., ACES., MAT. PARA ESCRIT.E ESCOLAR</t>
        </r>
      </text>
    </comment>
    <comment ref="Y734" authorId="0" shapeId="0" xr:uid="{570CF244-7B21-4512-87F8-84D3592F7645}">
      <text>
        <r>
          <rPr>
            <sz val="10"/>
            <color indexed="81"/>
            <rFont val="Lucida Console"/>
            <family val="3"/>
          </rPr>
          <t>_x000D_
MATERIAIS DE DESENHO TECNICO</t>
        </r>
      </text>
    </comment>
    <comment ref="AW734" authorId="0" shapeId="0" xr:uid="{2669EDA2-2B3C-47AA-BA0C-48CB58146045}">
      <text>
        <r>
          <rPr>
            <sz val="10"/>
            <color indexed="81"/>
            <rFont val="Lucida Console"/>
            <family val="3"/>
          </rPr>
          <t>Tempo de Estoque (Meses)_x000D_
_x000D_
2.283,0</t>
        </r>
      </text>
    </comment>
    <comment ref="A735" authorId="0" shapeId="0" xr:uid="{6F2CD1A1-067A-48EF-A129-E3E9D89DF08F}">
      <text>
        <r>
          <rPr>
            <sz val="10"/>
            <color indexed="81"/>
            <rFont val="Lucida Console"/>
            <family val="3"/>
          </rPr>
          <t>_x000D_
132300</t>
        </r>
      </text>
    </comment>
    <comment ref="B735" authorId="0" shapeId="0" xr:uid="{173439B1-5989-4EC3-9DA3-32057D54DD83}">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735" authorId="0" shapeId="0" xr:uid="{4B197DF5-6EBD-4A2F-A743-86C01189DBEB}">
      <text>
        <r>
          <rPr>
            <sz val="10"/>
            <color indexed="81"/>
            <rFont val="Lucida Console"/>
            <family val="3"/>
          </rPr>
          <t>_x000D_
Pedagógico</t>
        </r>
      </text>
    </comment>
    <comment ref="X735" authorId="0" shapeId="0" xr:uid="{E85CFEB6-677E-4EDC-9C0E-B07FB8181DB1}">
      <text>
        <r>
          <rPr>
            <sz val="10"/>
            <color indexed="81"/>
            <rFont val="Lucida Console"/>
            <family val="3"/>
          </rPr>
          <t>_x000D_
MAQ., EQUIP., COMP., ACES., MAT. PARA ESCRIT.E ESCOLAR</t>
        </r>
      </text>
    </comment>
    <comment ref="Y735" authorId="0" shapeId="0" xr:uid="{D1821962-9F91-428E-ABE4-31CF5DD02D05}">
      <text>
        <r>
          <rPr>
            <sz val="10"/>
            <color indexed="81"/>
            <rFont val="Lucida Console"/>
            <family val="3"/>
          </rPr>
          <t>_x000D_
MATERIAIS DE DESENHO TECNICO</t>
        </r>
      </text>
    </comment>
    <comment ref="AW735" authorId="0" shapeId="0" xr:uid="{620A2D3E-7752-4180-837B-3611CF4AFAF4}">
      <text>
        <r>
          <rPr>
            <sz val="10"/>
            <color indexed="81"/>
            <rFont val="Lucida Console"/>
            <family val="3"/>
          </rPr>
          <t>Tempo de Estoque (Meses)_x000D_
_x000D_
4.287,0</t>
        </r>
      </text>
    </comment>
    <comment ref="A736" authorId="0" shapeId="0" xr:uid="{33447EBF-7359-405A-935E-C54218E4EA1E}">
      <text>
        <r>
          <rPr>
            <sz val="10"/>
            <color indexed="81"/>
            <rFont val="Lucida Console"/>
            <family val="3"/>
          </rPr>
          <t>_x000D_
132303</t>
        </r>
      </text>
    </comment>
    <comment ref="B736" authorId="0" shapeId="0" xr:uid="{34823676-3065-4245-84F9-3467B951D3B3}">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736" authorId="0" shapeId="0" xr:uid="{D301278A-894E-417C-8BF3-146BE76EB137}">
      <text>
        <r>
          <rPr>
            <sz val="10"/>
            <color indexed="81"/>
            <rFont val="Lucida Console"/>
            <family val="3"/>
          </rPr>
          <t>_x000D_
Últ estimativa : 25.000_x000D_
Enviada em     : 19.12.2019_x000D_
Ata - Venc     : 143/21 - 20.05.2022</t>
        </r>
      </text>
    </comment>
    <comment ref="O736" authorId="0" shapeId="0" xr:uid="{5F50944D-D432-46C5-BD9B-843AFAF25535}">
      <text>
        <r>
          <rPr>
            <sz val="10"/>
            <color indexed="81"/>
            <rFont val="Lucida Console"/>
            <family val="3"/>
          </rPr>
          <t>_x000D_
Pertencia a ATA nº 143/21_x000D_
Estimativa de Renovação enviada em 19.12.2019 - Qtd 25.000_x000D_
PE  61/21 lote _x000D_
30.04.21 = Finalizado. Ata 143/20</t>
        </r>
      </text>
    </comment>
    <comment ref="W736" authorId="0" shapeId="0" xr:uid="{5BE0C5EC-40C2-46CA-AD59-5E8AB112B569}">
      <text>
        <r>
          <rPr>
            <sz val="10"/>
            <color indexed="81"/>
            <rFont val="Lucida Console"/>
            <family val="3"/>
          </rPr>
          <t>_x000D_
Pedagógico</t>
        </r>
      </text>
    </comment>
    <comment ref="X736" authorId="0" shapeId="0" xr:uid="{0923BF59-CFBB-4361-8BA9-DBE9718BB7A7}">
      <text>
        <r>
          <rPr>
            <sz val="10"/>
            <color indexed="81"/>
            <rFont val="Lucida Console"/>
            <family val="3"/>
          </rPr>
          <t>_x000D_
MAQ. E EQUIP. P/ IND. GRAFICA COMP. ACESS. E PAPEI</t>
        </r>
      </text>
    </comment>
    <comment ref="Y736" authorId="0" shapeId="0" xr:uid="{BA31ACBE-380C-4CA0-8C17-CE0E17C2E8ED}">
      <text>
        <r>
          <rPr>
            <sz val="10"/>
            <color indexed="81"/>
            <rFont val="Lucida Console"/>
            <family val="3"/>
          </rPr>
          <t>_x000D_
PAPEIS PARA ESCRITORIO</t>
        </r>
      </text>
    </comment>
    <comment ref="AW736" authorId="0" shapeId="0" xr:uid="{CB4CB137-37B8-4BD8-A8A2-D0687CA3B0E9}">
      <text>
        <r>
          <rPr>
            <sz val="10"/>
            <color indexed="81"/>
            <rFont val="Lucida Console"/>
            <family val="3"/>
          </rPr>
          <t>Tempo de Estoque (Meses)_x000D_
_x000D_
6.832,0</t>
        </r>
      </text>
    </comment>
    <comment ref="A737" authorId="0" shapeId="0" xr:uid="{09E1E491-04DE-45A5-A095-0D012424E999}">
      <text>
        <r>
          <rPr>
            <sz val="10"/>
            <color indexed="81"/>
            <rFont val="Lucida Console"/>
            <family val="3"/>
          </rPr>
          <t>_x000D_
132394</t>
        </r>
      </text>
    </comment>
    <comment ref="B737" authorId="0" shapeId="0" xr:uid="{EB21BD79-59B9-4406-ADCC-A656507EAF3E}">
      <text>
        <r>
          <rPr>
            <sz val="10"/>
            <color indexed="81"/>
            <rFont val="Lucida Console"/>
            <family val="3"/>
          </rPr>
          <t>DESCRIÇÃO DETALHADA_x000D_
FITA ADESIVA COLORIDA, MEDINDO APROXIMADAMENTE 12MM X 10M. COR: AMARELA. COMPOSICAO: FILME POLIPROPILENO COM ADESIVO ACRILICO A BASE D´AGUA.</t>
        </r>
      </text>
    </comment>
    <comment ref="W737" authorId="0" shapeId="0" xr:uid="{ECA35A5B-4665-4096-A60A-595C7DC30E7F}">
      <text>
        <r>
          <rPr>
            <sz val="10"/>
            <color indexed="81"/>
            <rFont val="Lucida Console"/>
            <family val="3"/>
          </rPr>
          <t>_x000D_
Pedagógico</t>
        </r>
      </text>
    </comment>
    <comment ref="X737" authorId="0" shapeId="0" xr:uid="{94CCDF79-8839-431C-84AD-C0EE4EBCAC04}">
      <text>
        <r>
          <rPr>
            <sz val="10"/>
            <color indexed="81"/>
            <rFont val="Lucida Console"/>
            <family val="3"/>
          </rPr>
          <t>_x000D_
MAQ., EQUIP., COMP., ACES., MAT. PARA ESCRIT.E ESCOLAR</t>
        </r>
      </text>
    </comment>
    <comment ref="Y737" authorId="0" shapeId="0" xr:uid="{2E02814B-07A3-4C4F-B44E-BC7E6FA94DEE}">
      <text>
        <r>
          <rPr>
            <sz val="10"/>
            <color indexed="81"/>
            <rFont val="Lucida Console"/>
            <family val="3"/>
          </rPr>
          <t>_x000D_
ETIQUETA COLAS E FITAS ADESIVAS</t>
        </r>
      </text>
    </comment>
    <comment ref="AW737" authorId="0" shapeId="0" xr:uid="{6DE5A525-F7CD-40E7-9FEF-4F4B00314216}">
      <text>
        <r>
          <rPr>
            <sz val="10"/>
            <color indexed="81"/>
            <rFont val="Lucida Console"/>
            <family val="3"/>
          </rPr>
          <t>Tempo de Estoque (Meses)_x000D_
_x000D_
2.790,0</t>
        </r>
      </text>
    </comment>
    <comment ref="A738" authorId="0" shapeId="0" xr:uid="{F4214C68-63E0-49B5-B869-60AAFC624F82}">
      <text>
        <r>
          <rPr>
            <sz val="10"/>
            <color indexed="81"/>
            <rFont val="Lucida Console"/>
            <family val="3"/>
          </rPr>
          <t>_x000D_
132395</t>
        </r>
      </text>
    </comment>
    <comment ref="B738" authorId="0" shapeId="0" xr:uid="{67423ED5-4DFC-43DC-A84E-98203A704BC0}">
      <text>
        <r>
          <rPr>
            <sz val="10"/>
            <color indexed="81"/>
            <rFont val="Lucida Console"/>
            <family val="3"/>
          </rPr>
          <t>DESCRIÇÃO DETALHADA_x000D_
FITA ADESIVA COLORIDA, MEDINDO APROXIMADAMENTE 12MM X 10M. COR: AZUL ESCURA. COMPOSICAO: FILME POLIPROPILENO COM ADESIVO ACRILICO A BASE D´AGUA.</t>
        </r>
      </text>
    </comment>
    <comment ref="W738" authorId="0" shapeId="0" xr:uid="{92A47DB9-3F0F-4683-8EE8-47A5C2295DE6}">
      <text>
        <r>
          <rPr>
            <sz val="10"/>
            <color indexed="81"/>
            <rFont val="Lucida Console"/>
            <family val="3"/>
          </rPr>
          <t>_x000D_
Pedagógico</t>
        </r>
      </text>
    </comment>
    <comment ref="X738" authorId="0" shapeId="0" xr:uid="{862C0E5E-5D05-4BCE-846D-BD0AFAAB17F5}">
      <text>
        <r>
          <rPr>
            <sz val="10"/>
            <color indexed="81"/>
            <rFont val="Lucida Console"/>
            <family val="3"/>
          </rPr>
          <t>_x000D_
MAQ., EQUIP., COMP., ACES., MAT. PARA ESCRIT.E ESCOLAR</t>
        </r>
      </text>
    </comment>
    <comment ref="Y738" authorId="0" shapeId="0" xr:uid="{8A4CD24F-8E07-43A7-B78D-379419A269D6}">
      <text>
        <r>
          <rPr>
            <sz val="10"/>
            <color indexed="81"/>
            <rFont val="Lucida Console"/>
            <family val="3"/>
          </rPr>
          <t>_x000D_
ETIQUETA COLAS E FITAS ADESIVAS</t>
        </r>
      </text>
    </comment>
    <comment ref="AW738" authorId="0" shapeId="0" xr:uid="{919FEEFF-965E-4CE6-8C7B-9ECCF9E2628D}">
      <text>
        <r>
          <rPr>
            <sz val="10"/>
            <color indexed="81"/>
            <rFont val="Lucida Console"/>
            <family val="3"/>
          </rPr>
          <t>Tempo de Estoque (Meses)_x000D_
_x000D_
2.592,0</t>
        </r>
      </text>
    </comment>
    <comment ref="A739" authorId="0" shapeId="0" xr:uid="{6757193F-980F-4902-B097-E722C6992F28}">
      <text>
        <r>
          <rPr>
            <sz val="10"/>
            <color indexed="81"/>
            <rFont val="Lucida Console"/>
            <family val="3"/>
          </rPr>
          <t>_x000D_
132400</t>
        </r>
      </text>
    </comment>
    <comment ref="B739" authorId="0" shapeId="0" xr:uid="{1BA9C05B-CB93-47BB-B208-BDFA0B5DBE75}">
      <text>
        <r>
          <rPr>
            <sz val="10"/>
            <color indexed="81"/>
            <rFont val="Lucida Console"/>
            <family val="3"/>
          </rPr>
          <t>DESCRIÇÃO DETALHADA_x000D_
CORANTE LIQUIDO PARA FINS ALIMENTICIOS - COR AZUL - FRASCO COM 10ML.</t>
        </r>
      </text>
    </comment>
    <comment ref="W739" authorId="0" shapeId="0" xr:uid="{F1C72F5E-BA93-4CC9-93D3-424C2B91EF56}">
      <text>
        <r>
          <rPr>
            <sz val="10"/>
            <color indexed="81"/>
            <rFont val="Lucida Console"/>
            <family val="3"/>
          </rPr>
          <t>_x000D_
Pedagógico</t>
        </r>
      </text>
    </comment>
    <comment ref="X739" authorId="0" shapeId="0" xr:uid="{6BFCDA49-B5A2-4035-B5F1-E9C6A1F6C3C8}">
      <text>
        <r>
          <rPr>
            <sz val="10"/>
            <color indexed="81"/>
            <rFont val="Lucida Console"/>
            <family val="3"/>
          </rPr>
          <t>_x000D_
GENEROS ALIMENTICIOS E BEBIDAS</t>
        </r>
      </text>
    </comment>
    <comment ref="Y739" authorId="0" shapeId="0" xr:uid="{119B8571-3D3A-4765-9A65-721844FC2C8E}">
      <text>
        <r>
          <rPr>
            <sz val="10"/>
            <color indexed="81"/>
            <rFont val="Lucida Console"/>
            <family val="3"/>
          </rPr>
          <t>_x000D_
ESPECIARIAS E CONDIMENTOS</t>
        </r>
      </text>
    </comment>
    <comment ref="AW739" authorId="0" shapeId="0" xr:uid="{DAD0CF87-0EF2-4CC0-877D-EBD14EB4BF5E}">
      <text>
        <r>
          <rPr>
            <sz val="10"/>
            <color indexed="81"/>
            <rFont val="Lucida Console"/>
            <family val="3"/>
          </rPr>
          <t>Tempo de Estoque (Meses)_x000D_
_x000D_
1.700,0</t>
        </r>
      </text>
    </comment>
    <comment ref="A740" authorId="0" shapeId="0" xr:uid="{EAB39CF6-A91F-4796-82DF-237192625744}">
      <text>
        <r>
          <rPr>
            <sz val="10"/>
            <color indexed="81"/>
            <rFont val="Lucida Console"/>
            <family val="3"/>
          </rPr>
          <t>_x000D_
132405</t>
        </r>
      </text>
    </comment>
    <comment ref="B740" authorId="0" shapeId="0" xr:uid="{945F0EC8-A3A9-42BC-8D96-7396F1E67E14}">
      <text>
        <r>
          <rPr>
            <sz val="10"/>
            <color indexed="81"/>
            <rFont val="Lucida Console"/>
            <family val="3"/>
          </rPr>
          <t>DESCRIÇÃO DETALHADA_x000D_
ESPIRAL 9 MM DE PVC - PACOTE COM 100 UNIDADES.</t>
        </r>
      </text>
    </comment>
    <comment ref="W740" authorId="0" shapeId="0" xr:uid="{9327F9F0-53B1-4543-A274-00219094250F}">
      <text>
        <r>
          <rPr>
            <sz val="10"/>
            <color indexed="81"/>
            <rFont val="Lucida Console"/>
            <family val="3"/>
          </rPr>
          <t>_x000D_
Pedagógico</t>
        </r>
      </text>
    </comment>
    <comment ref="X740" authorId="0" shapeId="0" xr:uid="{16DCCEE2-3406-4033-A78B-2060CB5D004E}">
      <text>
        <r>
          <rPr>
            <sz val="10"/>
            <color indexed="81"/>
            <rFont val="Lucida Console"/>
            <family val="3"/>
          </rPr>
          <t>_x000D_
MAQ. E EQUIP. P/ IND. GRAFICA COMP. ACESS. E PAPEI</t>
        </r>
      </text>
    </comment>
    <comment ref="Y740" authorId="0" shapeId="0" xr:uid="{7ECD770A-2E95-410B-902F-1748026C2EEC}">
      <text>
        <r>
          <rPr>
            <sz val="10"/>
            <color indexed="81"/>
            <rFont val="Lucida Console"/>
            <family val="3"/>
          </rPr>
          <t>_x000D_
MATERIAIS E ACESSORIOS P/ ENCADERNACAO</t>
        </r>
      </text>
    </comment>
    <comment ref="AW740" authorId="0" shapeId="0" xr:uid="{E3A9E6D3-EF21-4EA4-B4FF-840565476356}">
      <text>
        <r>
          <rPr>
            <sz val="10"/>
            <color indexed="81"/>
            <rFont val="Lucida Console"/>
            <family val="3"/>
          </rPr>
          <t>Tempo de Estoque (Meses)_x000D_
_x000D_
2.248,0</t>
        </r>
      </text>
    </comment>
    <comment ref="A741" authorId="0" shapeId="0" xr:uid="{DA562839-7C33-4A85-A636-B07F48BA0582}">
      <text>
        <r>
          <rPr>
            <sz val="10"/>
            <color indexed="81"/>
            <rFont val="Lucida Console"/>
            <family val="3"/>
          </rPr>
          <t>_x000D_
132407</t>
        </r>
      </text>
    </comment>
    <comment ref="B741" authorId="0" shapeId="0" xr:uid="{B68496CC-FF4F-4A1B-A541-A5CFEE4D378D}">
      <text>
        <r>
          <rPr>
            <sz val="10"/>
            <color indexed="81"/>
            <rFont val="Lucida Console"/>
            <family val="3"/>
          </rPr>
          <t>DESCRIÇÃO DETALHADA_x000D_
ESPIRAL 25 MM DE PVC - PACOTE COM NO MINIMO 45 UNIDADES.</t>
        </r>
      </text>
    </comment>
    <comment ref="W741" authorId="0" shapeId="0" xr:uid="{7940971B-D6DC-4926-8DE6-22A22D58FD6C}">
      <text>
        <r>
          <rPr>
            <sz val="10"/>
            <color indexed="81"/>
            <rFont val="Lucida Console"/>
            <family val="3"/>
          </rPr>
          <t>_x000D_
Pedagógico</t>
        </r>
      </text>
    </comment>
    <comment ref="X741" authorId="0" shapeId="0" xr:uid="{F78FFDA3-A549-492D-9B65-89E3BAD9C4BC}">
      <text>
        <r>
          <rPr>
            <sz val="10"/>
            <color indexed="81"/>
            <rFont val="Lucida Console"/>
            <family val="3"/>
          </rPr>
          <t>_x000D_
MAQ. E EQUIP. P/ IND. GRAFICA COMP. ACESS. E PAPEI</t>
        </r>
      </text>
    </comment>
    <comment ref="Y741" authorId="0" shapeId="0" xr:uid="{47AAE36F-CD7E-463E-85C5-F05EA5276EED}">
      <text>
        <r>
          <rPr>
            <sz val="10"/>
            <color indexed="81"/>
            <rFont val="Lucida Console"/>
            <family val="3"/>
          </rPr>
          <t>_x000D_
MATERIAIS E ACESSORIOS P/ ENCADERNACAO</t>
        </r>
      </text>
    </comment>
    <comment ref="AW741" authorId="0" shapeId="0" xr:uid="{879752E0-9CD5-455B-8A3B-F2F89B45D365}">
      <text>
        <r>
          <rPr>
            <sz val="10"/>
            <color indexed="81"/>
            <rFont val="Lucida Console"/>
            <family val="3"/>
          </rPr>
          <t>Tempo de Estoque (Meses)_x000D_
_x000D_
2.247,0</t>
        </r>
      </text>
    </comment>
    <comment ref="A742" authorId="0" shapeId="0" xr:uid="{77FBB95B-B69D-4BF2-A03B-E7CA02412544}">
      <text>
        <r>
          <rPr>
            <sz val="10"/>
            <color indexed="81"/>
            <rFont val="Lucida Console"/>
            <family val="3"/>
          </rPr>
          <t>_x000D_
132465</t>
        </r>
      </text>
    </comment>
    <comment ref="B742" authorId="0" shapeId="0" xr:uid="{546FE56A-A019-4974-8EAD-44EC0CA07186}">
      <text>
        <r>
          <rPr>
            <sz val="10"/>
            <color indexed="81"/>
            <rFont val="Lucida Console"/>
            <family val="3"/>
          </rPr>
          <t>DESCRIÇÃO DETALHADA_x000D_
FECHO CHATO COM PORTA CADEADO ZINCADO 5" REFORCADO, COM PARAFUSOS, MATERIAL DO FECHO:  ACO CARBONO, MEDIDA: 127MM.</t>
        </r>
      </text>
    </comment>
    <comment ref="G742" authorId="0" shapeId="0" xr:uid="{DBCAE0F9-CE43-4A53-9607-2543B31E60A1}">
      <text>
        <r>
          <rPr>
            <sz val="10"/>
            <color indexed="81"/>
            <rFont val="Lucida Console"/>
            <family val="3"/>
          </rPr>
          <t>_x000D_
Últ estimativa : 200_x000D_
Enviada em     : 14.02.2020_x000D_
Ata - Venc     : 155/19 - 26.06.2020</t>
        </r>
      </text>
    </comment>
    <comment ref="O742" authorId="0" shapeId="0" xr:uid="{C0DD66F7-2698-474E-80BB-3655C8A14E86}">
      <text>
        <r>
          <rPr>
            <sz val="10"/>
            <color indexed="81"/>
            <rFont val="Lucida Console"/>
            <family val="3"/>
          </rPr>
          <t>_x000D_
Pertencia a ATA nº 155/19_x000D_
Estimativa de Renovação enviada em 14.02.2020 - Qtd 200_x000D_
PE  28/19 lote _x000D_
24.07.19 = Processo conferido, finalizado.</t>
        </r>
      </text>
    </comment>
    <comment ref="W742" authorId="0" shapeId="0" xr:uid="{F93E2FD6-678D-4EF9-B0A3-B33E146D8CD8}">
      <text>
        <r>
          <rPr>
            <sz val="10"/>
            <color indexed="81"/>
            <rFont val="Lucida Console"/>
            <family val="3"/>
          </rPr>
          <t>_x000D_
DM-Marcenaria</t>
        </r>
      </text>
    </comment>
    <comment ref="X742" authorId="0" shapeId="0" xr:uid="{BB75D9A5-DB03-4131-8BB8-88E5FFBF7FAF}">
      <text>
        <r>
          <rPr>
            <sz val="10"/>
            <color indexed="81"/>
            <rFont val="Lucida Console"/>
            <family val="3"/>
          </rPr>
          <t>_x000D_
MAT.E EQUIP. P/ CONSTR.CIVIL E CONSERV. DE VIAS PUBL.</t>
        </r>
      </text>
    </comment>
    <comment ref="Y742" authorId="0" shapeId="0" xr:uid="{093DB67F-930C-4FD5-92E5-9E9BA478545E}">
      <text>
        <r>
          <rPr>
            <sz val="10"/>
            <color indexed="81"/>
            <rFont val="Lucida Console"/>
            <family val="3"/>
          </rPr>
          <t>_x000D_
MACANETAS, TRINCOS, TRAMELAS E TRANQUETAS</t>
        </r>
      </text>
    </comment>
    <comment ref="AW742" authorId="0" shapeId="0" xr:uid="{93C88445-3375-4F4F-BBEA-6C36494EF8DB}">
      <text>
        <r>
          <rPr>
            <sz val="10"/>
            <color indexed="81"/>
            <rFont val="Lucida Console"/>
            <family val="3"/>
          </rPr>
          <t>Tempo de Estoque (Meses)_x000D_
_x000D_
50,0</t>
        </r>
      </text>
    </comment>
    <comment ref="A743" authorId="0" shapeId="0" xr:uid="{532F1802-256B-4DF6-B5D4-3BA3FF112DAB}">
      <text>
        <r>
          <rPr>
            <sz val="10"/>
            <color indexed="81"/>
            <rFont val="Lucida Console"/>
            <family val="3"/>
          </rPr>
          <t>_x000D_
132623</t>
        </r>
      </text>
    </comment>
    <comment ref="B743" authorId="0" shapeId="0" xr:uid="{93BCB758-F783-46F0-A27E-421D7AF7C1C2}">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743" authorId="0" shapeId="0" xr:uid="{9A9636C2-A6AE-467A-8940-3620BBD3EA75}">
      <text>
        <r>
          <rPr>
            <sz val="10"/>
            <color indexed="81"/>
            <rFont val="Lucida Console"/>
            <family val="3"/>
          </rPr>
          <t>_x000D_
Últ estimativa : 80_x000D_
Enviada em     : 22.04.2021_x000D_
Ata - Venc     : 54/20 - 12.03.2021</t>
        </r>
      </text>
    </comment>
    <comment ref="O743" authorId="0" shapeId="0" xr:uid="{97CB9975-E164-44BF-B813-6F26AF1CF2EA}">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743" authorId="0" shapeId="0" xr:uid="{802E52CD-2F2F-43F0-AD9C-BD918F6E2A0C}">
      <text>
        <r>
          <rPr>
            <sz val="10"/>
            <color indexed="81"/>
            <rFont val="Lucida Console"/>
            <family val="3"/>
          </rPr>
          <t>_x000D_
DM-Construção</t>
        </r>
      </text>
    </comment>
    <comment ref="X743" authorId="0" shapeId="0" xr:uid="{AE1EF58D-F063-460A-B993-F425C6795D06}">
      <text>
        <r>
          <rPr>
            <sz val="10"/>
            <color indexed="81"/>
            <rFont val="Lucida Console"/>
            <family val="3"/>
          </rPr>
          <t>_x000D_
MAT.E EQUIP. P/ CONSTR.CIVIL E CONSERV. DE VIAS PUBL.</t>
        </r>
      </text>
    </comment>
    <comment ref="Y743" authorId="0" shapeId="0" xr:uid="{8E81BE0F-70B6-4054-AAEB-751910F0E909}">
      <text>
        <r>
          <rPr>
            <sz val="10"/>
            <color indexed="81"/>
            <rFont val="Lucida Console"/>
            <family val="3"/>
          </rPr>
          <t>_x000D_
BACIAS SANITARIAS E MICTORIOS</t>
        </r>
      </text>
    </comment>
    <comment ref="AW743" authorId="0" shapeId="0" xr:uid="{9ADF5694-8362-4DC3-9A4D-2E7BDF228522}">
      <text>
        <r>
          <rPr>
            <sz val="10"/>
            <color indexed="81"/>
            <rFont val="Lucida Console"/>
            <family val="3"/>
          </rPr>
          <t>Tempo de Estoque (Meses)_x000D_
_x000D_
65,0</t>
        </r>
      </text>
    </comment>
    <comment ref="A744" authorId="0" shapeId="0" xr:uid="{F497B1E1-6FCA-4749-9705-C9D3B83E24A7}">
      <text>
        <r>
          <rPr>
            <sz val="10"/>
            <color indexed="81"/>
            <rFont val="Lucida Console"/>
            <family val="3"/>
          </rPr>
          <t>_x000D_
132624</t>
        </r>
      </text>
    </comment>
    <comment ref="B744" authorId="0" shapeId="0" xr:uid="{DA7A28D5-AC9B-4269-BE58-FAC69D062224}">
      <text>
        <r>
          <rPr>
            <sz val="10"/>
            <color indexed="81"/>
            <rFont val="Lucida Console"/>
            <family val="3"/>
          </rPr>
          <t>DESCRIÇÃO DETALHADA_x000D_
LAVATORIO SUSPENSO INFANTIL, NA COR BRANCA, MATERIAL EM LOUCA NAS DIMENSOES: 38 X 28 CM (COMPRIMENTO/LARGURA). MEDIDAS PODENDO VARIAR EM + / - 03 CM.</t>
        </r>
      </text>
    </comment>
    <comment ref="G744" authorId="0" shapeId="0" xr:uid="{E05DCFE6-8F1B-4A70-B887-12311E358443}">
      <text>
        <r>
          <rPr>
            <sz val="10"/>
            <color indexed="81"/>
            <rFont val="Lucida Console"/>
            <family val="3"/>
          </rPr>
          <t>_x000D_
Últ estimativa : 80_x000D_
Enviada em     : 22.04.2021_x000D_
Ata - Venc     : 174/20 - 16.08.2021</t>
        </r>
      </text>
    </comment>
    <comment ref="O744" authorId="0" shapeId="0" xr:uid="{53041E29-AE8F-450F-ACF8-4B8667C8379C}">
      <text>
        <r>
          <rPr>
            <sz val="10"/>
            <color indexed="81"/>
            <rFont val="Lucida Console"/>
            <family val="3"/>
          </rPr>
          <t>_x000D_
Pertencia a ATA nº 174/20_x000D_
Estimativa de Renovação enviada em 22.04.2021 - Qtd 80_x000D_
PE  99/20 lote 27_x000D_
03.08.20 = Finalizado</t>
        </r>
      </text>
    </comment>
    <comment ref="W744" authorId="0" shapeId="0" xr:uid="{75EE528E-A337-4F63-A4F6-255E12FFB7B2}">
      <text>
        <r>
          <rPr>
            <sz val="10"/>
            <color indexed="81"/>
            <rFont val="Lucida Console"/>
            <family val="3"/>
          </rPr>
          <t>_x000D_
DM-Construção</t>
        </r>
      </text>
    </comment>
    <comment ref="X744" authorId="0" shapeId="0" xr:uid="{6509FABC-44D8-459B-835C-114BE83FA468}">
      <text>
        <r>
          <rPr>
            <sz val="10"/>
            <color indexed="81"/>
            <rFont val="Lucida Console"/>
            <family val="3"/>
          </rPr>
          <t>_x000D_
MAT.E EQUIP. P/ CONSTR.CIVIL E CONSERV. DE VIAS PUBL.</t>
        </r>
      </text>
    </comment>
    <comment ref="Y744" authorId="0" shapeId="0" xr:uid="{0A5E4263-31DF-4DDD-B001-8E73EB7D4141}">
      <text>
        <r>
          <rPr>
            <sz val="10"/>
            <color indexed="81"/>
            <rFont val="Lucida Console"/>
            <family val="3"/>
          </rPr>
          <t>_x000D_
TANQUES, LAVATORIOS E PIAS</t>
        </r>
      </text>
    </comment>
    <comment ref="AW744" authorId="0" shapeId="0" xr:uid="{BCD669D2-8EFC-48E1-A7C9-EF33FC18AD84}">
      <text>
        <r>
          <rPr>
            <sz val="10"/>
            <color indexed="81"/>
            <rFont val="Lucida Console"/>
            <family val="3"/>
          </rPr>
          <t>Tempo de Estoque (Meses)_x000D_
_x000D_
89,0</t>
        </r>
      </text>
    </comment>
    <comment ref="A745" authorId="0" shapeId="0" xr:uid="{255E7715-0C26-432A-BB70-B3370BE1C67B}">
      <text>
        <r>
          <rPr>
            <sz val="10"/>
            <color indexed="81"/>
            <rFont val="Lucida Console"/>
            <family val="3"/>
          </rPr>
          <t>_x000D_
132646</t>
        </r>
      </text>
    </comment>
    <comment ref="B745" authorId="0" shapeId="0" xr:uid="{E362FA44-D997-4CBB-89C7-5F4C5777D710}">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745" authorId="0" shapeId="0" xr:uid="{B1DCE138-6457-476A-9C62-782FE58711EE}">
      <text>
        <r>
          <rPr>
            <sz val="10"/>
            <color indexed="81"/>
            <rFont val="Lucida Console"/>
            <family val="3"/>
          </rPr>
          <t>_x000D_
Pedagógico</t>
        </r>
      </text>
    </comment>
    <comment ref="X745" authorId="0" shapeId="0" xr:uid="{CF419D0C-B741-4E65-A121-07B37E2C191A}">
      <text>
        <r>
          <rPr>
            <sz val="10"/>
            <color indexed="81"/>
            <rFont val="Lucida Console"/>
            <family val="3"/>
          </rPr>
          <t>_x000D_
MAQ., EQUIP., COMP., ACES., MAT. PARA ESCRIT.E ESCOLAR</t>
        </r>
      </text>
    </comment>
    <comment ref="Y745" authorId="0" shapeId="0" xr:uid="{E19B8569-E000-4C7C-823A-44F1D33D7BA8}">
      <text>
        <r>
          <rPr>
            <sz val="10"/>
            <color indexed="81"/>
            <rFont val="Lucida Console"/>
            <family val="3"/>
          </rPr>
          <t>_x000D_
CANETAS</t>
        </r>
      </text>
    </comment>
    <comment ref="AW745" authorId="0" shapeId="0" xr:uid="{DF92F270-0431-469A-A9DC-D23C9D288B69}">
      <text>
        <r>
          <rPr>
            <sz val="10"/>
            <color indexed="81"/>
            <rFont val="Lucida Console"/>
            <family val="3"/>
          </rPr>
          <t>Tempo de Estoque (Meses)_x000D_
_x000D_
5.672,0</t>
        </r>
      </text>
    </comment>
    <comment ref="A746" authorId="0" shapeId="0" xr:uid="{2205D935-476B-4B2E-9C57-929BF423C031}">
      <text>
        <r>
          <rPr>
            <sz val="10"/>
            <color indexed="81"/>
            <rFont val="Lucida Console"/>
            <family val="3"/>
          </rPr>
          <t>_x000D_
132647</t>
        </r>
      </text>
    </comment>
    <comment ref="B746" authorId="0" shapeId="0" xr:uid="{8B83A48A-90CA-46D6-9C6C-BAD3EB93A393}">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746" authorId="0" shapeId="0" xr:uid="{F0D99DEC-5137-4C80-9850-505722F0D545}">
      <text>
        <r>
          <rPr>
            <sz val="10"/>
            <color indexed="81"/>
            <rFont val="Lucida Console"/>
            <family val="3"/>
          </rPr>
          <t>_x000D_
Pedagógico</t>
        </r>
      </text>
    </comment>
    <comment ref="X746" authorId="0" shapeId="0" xr:uid="{C7DD18F6-478F-4B94-92C9-D40DC4D9BF76}">
      <text>
        <r>
          <rPr>
            <sz val="10"/>
            <color indexed="81"/>
            <rFont val="Lucida Console"/>
            <family val="3"/>
          </rPr>
          <t>_x000D_
MAQ., EQUIP., COMP., ACES., MAT. PARA ESCRIT.E ESCOLAR</t>
        </r>
      </text>
    </comment>
    <comment ref="Y746" authorId="0" shapeId="0" xr:uid="{23CF724B-AB88-457D-B0DF-8FA218991248}">
      <text>
        <r>
          <rPr>
            <sz val="10"/>
            <color indexed="81"/>
            <rFont val="Lucida Console"/>
            <family val="3"/>
          </rPr>
          <t>_x000D_
CANETAS</t>
        </r>
      </text>
    </comment>
    <comment ref="AW746" authorId="0" shapeId="0" xr:uid="{0DE9B517-D18A-4AB6-BF6B-15E7FBE19DDB}">
      <text>
        <r>
          <rPr>
            <sz val="10"/>
            <color indexed="81"/>
            <rFont val="Lucida Console"/>
            <family val="3"/>
          </rPr>
          <t>Tempo de Estoque (Meses)_x000D_
_x000D_
3.800,0</t>
        </r>
      </text>
    </comment>
    <comment ref="A747" authorId="0" shapeId="0" xr:uid="{60FB9018-608C-4AC3-A15A-709BC18D68C8}">
      <text>
        <r>
          <rPr>
            <sz val="10"/>
            <color indexed="81"/>
            <rFont val="Lucida Console"/>
            <family val="3"/>
          </rPr>
          <t>_x000D_
132649</t>
        </r>
      </text>
    </comment>
    <comment ref="B747" authorId="0" shapeId="0" xr:uid="{9BDF1FA3-1DC0-459E-83A7-B28A5C18B451}">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747" authorId="0" shapeId="0" xr:uid="{B3A9AAE7-0D3B-4C09-95C7-C2CACF7B007A}">
      <text>
        <r>
          <rPr>
            <sz val="10"/>
            <color indexed="81"/>
            <rFont val="Lucida Console"/>
            <family val="3"/>
          </rPr>
          <t>_x000D_
Pedagógico</t>
        </r>
      </text>
    </comment>
    <comment ref="X747" authorId="0" shapeId="0" xr:uid="{ED83912F-10D2-47A2-8C97-534FF0FC0DFE}">
      <text>
        <r>
          <rPr>
            <sz val="10"/>
            <color indexed="81"/>
            <rFont val="Lucida Console"/>
            <family val="3"/>
          </rPr>
          <t>_x000D_
MAQ., EQUIP., COMP., ACES., MAT. PARA ESCRIT.E ESCOLAR</t>
        </r>
      </text>
    </comment>
    <comment ref="Y747" authorId="0" shapeId="0" xr:uid="{65A73C1B-5521-41B6-93AB-D47CEE87C8A8}">
      <text>
        <r>
          <rPr>
            <sz val="10"/>
            <color indexed="81"/>
            <rFont val="Lucida Console"/>
            <family val="3"/>
          </rPr>
          <t>_x000D_
CANETAS</t>
        </r>
      </text>
    </comment>
    <comment ref="AW747" authorId="0" shapeId="0" xr:uid="{1084BF9C-D189-4BE8-9B97-A2D0248FA462}">
      <text>
        <r>
          <rPr>
            <sz val="10"/>
            <color indexed="81"/>
            <rFont val="Lucida Console"/>
            <family val="3"/>
          </rPr>
          <t>Tempo de Estoque (Meses)_x000D_
_x000D_
4.300,0</t>
        </r>
      </text>
    </comment>
    <comment ref="A748" authorId="0" shapeId="0" xr:uid="{B4B449CB-6BF3-4CF1-8DC1-A2E60C6160F6}">
      <text>
        <r>
          <rPr>
            <sz val="10"/>
            <color indexed="81"/>
            <rFont val="Lucida Console"/>
            <family val="3"/>
          </rPr>
          <t>_x000D_
132650</t>
        </r>
      </text>
    </comment>
    <comment ref="B748" authorId="0" shapeId="0" xr:uid="{6B0C4B5A-0347-4661-A523-A4A77E92B08E}">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748" authorId="0" shapeId="0" xr:uid="{22823487-9F64-4096-8461-CDCC02AA429B}">
      <text>
        <r>
          <rPr>
            <sz val="10"/>
            <color indexed="81"/>
            <rFont val="Lucida Console"/>
            <family val="3"/>
          </rPr>
          <t>_x000D_
Pedagógico</t>
        </r>
      </text>
    </comment>
    <comment ref="X748" authorId="0" shapeId="0" xr:uid="{DD71D75D-F08E-4AF0-B07D-1F557263D398}">
      <text>
        <r>
          <rPr>
            <sz val="10"/>
            <color indexed="81"/>
            <rFont val="Lucida Console"/>
            <family val="3"/>
          </rPr>
          <t>_x000D_
MAQ., EQUIP., COMP., ACES., MAT. PARA ESCRIT.E ESCOLAR</t>
        </r>
      </text>
    </comment>
    <comment ref="Y748" authorId="0" shapeId="0" xr:uid="{B3017475-FB00-4A9B-99B1-9FABB91F7A43}">
      <text>
        <r>
          <rPr>
            <sz val="10"/>
            <color indexed="81"/>
            <rFont val="Lucida Console"/>
            <family val="3"/>
          </rPr>
          <t>_x000D_
ETIQUETA COLAS E FITAS ADESIVAS</t>
        </r>
      </text>
    </comment>
    <comment ref="AW748" authorId="0" shapeId="0" xr:uid="{390D3B24-0583-4959-9A78-705EB053DD49}">
      <text>
        <r>
          <rPr>
            <sz val="10"/>
            <color indexed="81"/>
            <rFont val="Lucida Console"/>
            <family val="3"/>
          </rPr>
          <t>Tempo de Estoque (Meses)_x000D_
_x000D_
1.000,0</t>
        </r>
      </text>
    </comment>
    <comment ref="A749" authorId="0" shapeId="0" xr:uid="{E7EC3D5F-FF4D-40F2-94D6-2E775048D3EF}">
      <text>
        <r>
          <rPr>
            <sz val="10"/>
            <color indexed="81"/>
            <rFont val="Lucida Console"/>
            <family val="3"/>
          </rPr>
          <t>_x000D_
132655</t>
        </r>
      </text>
    </comment>
    <comment ref="B749" authorId="0" shapeId="0" xr:uid="{6DEACE84-1EB8-4AAC-B0A2-5D1CF4F2A09B}">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749" authorId="0" shapeId="0" xr:uid="{CB86E983-478B-43BC-ACFB-22A4DE967A04}">
      <text>
        <r>
          <rPr>
            <sz val="10"/>
            <color indexed="81"/>
            <rFont val="Lucida Console"/>
            <family val="3"/>
          </rPr>
          <t>_x000D_
Pedagógico</t>
        </r>
      </text>
    </comment>
    <comment ref="X749" authorId="0" shapeId="0" xr:uid="{C7B8E910-0BA9-4B79-A719-8AF664099522}">
      <text>
        <r>
          <rPr>
            <sz val="10"/>
            <color indexed="81"/>
            <rFont val="Lucida Console"/>
            <family val="3"/>
          </rPr>
          <t>_x000D_
MAQ., EQUIP., COMP., ACES., MAT. PARA ESCRIT.E ESCOLAR</t>
        </r>
      </text>
    </comment>
    <comment ref="Y749" authorId="0" shapeId="0" xr:uid="{10BF707D-5FE9-4C6C-943E-B74B7F08527A}">
      <text>
        <r>
          <rPr>
            <sz val="10"/>
            <color indexed="81"/>
            <rFont val="Lucida Console"/>
            <family val="3"/>
          </rPr>
          <t>_x000D_
CANETAS</t>
        </r>
      </text>
    </comment>
    <comment ref="AW749" authorId="0" shapeId="0" xr:uid="{B9EC6F9E-DC2B-4C18-9D90-A756B30AACFE}">
      <text>
        <r>
          <rPr>
            <sz val="10"/>
            <color indexed="81"/>
            <rFont val="Lucida Console"/>
            <family val="3"/>
          </rPr>
          <t>Tempo de Estoque (Meses)_x000D_
_x000D_
4.384,0</t>
        </r>
      </text>
    </comment>
    <comment ref="A750" authorId="0" shapeId="0" xr:uid="{198826EA-772B-4B50-AA1F-78E959B35EA8}">
      <text>
        <r>
          <rPr>
            <sz val="10"/>
            <color indexed="81"/>
            <rFont val="Lucida Console"/>
            <family val="3"/>
          </rPr>
          <t>_x000D_
132656</t>
        </r>
      </text>
    </comment>
    <comment ref="B750" authorId="0" shapeId="0" xr:uid="{D409553F-9FF6-4FC1-994C-B231E82881F1}">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750" authorId="0" shapeId="0" xr:uid="{D9996C7F-5446-4B4E-99BA-4306906E4A4B}">
      <text>
        <r>
          <rPr>
            <sz val="10"/>
            <color indexed="81"/>
            <rFont val="Lucida Console"/>
            <family val="3"/>
          </rPr>
          <t>_x000D_
Pedagógico</t>
        </r>
      </text>
    </comment>
    <comment ref="X750" authorId="0" shapeId="0" xr:uid="{1561403B-A8FF-41A8-97F8-2B9A56E64719}">
      <text>
        <r>
          <rPr>
            <sz val="10"/>
            <color indexed="81"/>
            <rFont val="Lucida Console"/>
            <family val="3"/>
          </rPr>
          <t>_x000D_
MAQ., EQUIP., COMP., ACES., MAT. PARA ESCRIT.E ESCOLAR</t>
        </r>
      </text>
    </comment>
    <comment ref="Y750" authorId="0" shapeId="0" xr:uid="{A80D3466-EA89-47E8-8F50-FB03FF7B12B4}">
      <text>
        <r>
          <rPr>
            <sz val="10"/>
            <color indexed="81"/>
            <rFont val="Lucida Console"/>
            <family val="3"/>
          </rPr>
          <t>_x000D_
CANETAS</t>
        </r>
      </text>
    </comment>
    <comment ref="AW750" authorId="0" shapeId="0" xr:uid="{EA889941-454F-4048-AA39-E09AB6ABCCB7}">
      <text>
        <r>
          <rPr>
            <sz val="10"/>
            <color indexed="81"/>
            <rFont val="Lucida Console"/>
            <family val="3"/>
          </rPr>
          <t>Tempo de Estoque (Meses)_x000D_
_x000D_
8.000,0</t>
        </r>
      </text>
    </comment>
    <comment ref="A751" authorId="0" shapeId="0" xr:uid="{65EACFE5-C5AB-47BE-8F82-D0E0F300D332}">
      <text>
        <r>
          <rPr>
            <sz val="10"/>
            <color indexed="81"/>
            <rFont val="Lucida Console"/>
            <family val="3"/>
          </rPr>
          <t>_x000D_
132714</t>
        </r>
      </text>
    </comment>
    <comment ref="B751" authorId="0" shapeId="0" xr:uid="{EB7C8FB3-DA6D-455D-9BFB-CF8F1D923F23}">
      <text>
        <r>
          <rPr>
            <sz val="10"/>
            <color indexed="81"/>
            <rFont val="Lucida Console"/>
            <family val="3"/>
          </rPr>
          <t>DESCRIÇÃO DETALHADA_x000D_
CUMEEIRA ARTICULADA FIBRA SINTETICA CRFS, 1,10 X 06 MM - SUPERIOR</t>
        </r>
      </text>
    </comment>
    <comment ref="G751" authorId="0" shapeId="0" xr:uid="{FC15DCF4-A881-4B5E-A51B-F4253B77CA3D}">
      <text>
        <r>
          <rPr>
            <sz val="10"/>
            <color indexed="81"/>
            <rFont val="Lucida Console"/>
            <family val="3"/>
          </rPr>
          <t>_x000D_
Últ estimativa : 0_x000D_
Enviada em     : 24.10.2019_x000D_
Ata - Venc     : 47/19 - 17.02.2020</t>
        </r>
      </text>
    </comment>
    <comment ref="O751" authorId="0" shapeId="0" xr:uid="{02D11B11-3DCB-4FA9-8CDA-34CE76640F62}">
      <text>
        <r>
          <rPr>
            <sz val="10"/>
            <color indexed="81"/>
            <rFont val="Lucida Console"/>
            <family val="3"/>
          </rPr>
          <t>_x000D_
Pertencia a ATA nº 47/19_x000D_
Estimativa de Renovação enviada em 24.10.2019 - Qtd _x000D_
PE  99/20 lote 28_x000D_
03.08.20 = Finalizado</t>
        </r>
      </text>
    </comment>
    <comment ref="W751" authorId="0" shapeId="0" xr:uid="{1E061FCC-5B39-40BD-B670-10E9C55C251C}">
      <text>
        <r>
          <rPr>
            <sz val="10"/>
            <color indexed="81"/>
            <rFont val="Lucida Console"/>
            <family val="3"/>
          </rPr>
          <t>_x000D_
DM-Construção</t>
        </r>
      </text>
    </comment>
    <comment ref="X751" authorId="0" shapeId="0" xr:uid="{D16222F4-E336-4CFC-9E67-A35DA83B8638}">
      <text>
        <r>
          <rPr>
            <sz val="10"/>
            <color indexed="81"/>
            <rFont val="Lucida Console"/>
            <family val="3"/>
          </rPr>
          <t>_x000D_
MAT.E EQUIP. P/ CONSTR.CIVIL E CONSERV. DE VIAS PUBL.</t>
        </r>
      </text>
    </comment>
    <comment ref="Y751" authorId="0" shapeId="0" xr:uid="{460C6E55-A760-4FB2-981E-CB3BBAE9177C}">
      <text>
        <r>
          <rPr>
            <sz val="10"/>
            <color indexed="81"/>
            <rFont val="Lucida Console"/>
            <family val="3"/>
          </rPr>
          <t>_x000D_
TELHAS. CUMEEIRAS E ELEM. DE TELH. E CHAP. DE CIM. AMIANT</t>
        </r>
      </text>
    </comment>
    <comment ref="AW751" authorId="0" shapeId="0" xr:uid="{82EB1D42-3B99-40E5-9255-69D8F2AD46C9}">
      <text>
        <r>
          <rPr>
            <sz val="10"/>
            <color indexed="81"/>
            <rFont val="Lucida Console"/>
            <family val="3"/>
          </rPr>
          <t>Tempo de Estoque (Meses)_x000D_
_x000D_
153,0</t>
        </r>
      </text>
    </comment>
    <comment ref="A752" authorId="0" shapeId="0" xr:uid="{30886C20-F355-40CC-8F18-9D70BB3704FF}">
      <text>
        <r>
          <rPr>
            <sz val="10"/>
            <color indexed="81"/>
            <rFont val="Lucida Console"/>
            <family val="3"/>
          </rPr>
          <t>_x000D_
132715</t>
        </r>
      </text>
    </comment>
    <comment ref="B752" authorId="0" shapeId="0" xr:uid="{8152D8A2-A4BA-4526-8460-93698E5CD806}">
      <text>
        <r>
          <rPr>
            <sz val="10"/>
            <color indexed="81"/>
            <rFont val="Lucida Console"/>
            <family val="3"/>
          </rPr>
          <t>DESCRIÇÃO DETALHADA_x000D_
CUMEEIRA ARTICULADA FIBRA SINTETICA CRFS, 1,10 X 06 MM - INFERIOR</t>
        </r>
      </text>
    </comment>
    <comment ref="G752" authorId="0" shapeId="0" xr:uid="{4A1CD014-ED32-43A3-BA44-ED6A53CE0985}">
      <text>
        <r>
          <rPr>
            <sz val="10"/>
            <color indexed="81"/>
            <rFont val="Lucida Console"/>
            <family val="3"/>
          </rPr>
          <t>_x000D_
Últ estimativa : 0_x000D_
Enviada em     : 24.10.2019_x000D_
Ata - Venc     : 47/19 - 17.02.2020</t>
        </r>
      </text>
    </comment>
    <comment ref="O752" authorId="0" shapeId="0" xr:uid="{7C6FB328-BE64-4ADF-A6F1-C9F6D770056B}">
      <text>
        <r>
          <rPr>
            <sz val="10"/>
            <color indexed="81"/>
            <rFont val="Lucida Console"/>
            <family val="3"/>
          </rPr>
          <t>_x000D_
Pertencia a ATA nº 47/19_x000D_
Estimativa de Renovação enviada em 24.10.2019 - Qtd _x000D_
PE  99/20 lote 29_x000D_
03.08.20 = Finalizado</t>
        </r>
      </text>
    </comment>
    <comment ref="W752" authorId="0" shapeId="0" xr:uid="{AD07663F-99EA-498A-9435-2538D929BB1B}">
      <text>
        <r>
          <rPr>
            <sz val="10"/>
            <color indexed="81"/>
            <rFont val="Lucida Console"/>
            <family val="3"/>
          </rPr>
          <t>_x000D_
DM-Construção</t>
        </r>
      </text>
    </comment>
    <comment ref="X752" authorId="0" shapeId="0" xr:uid="{9079C444-CD1B-4755-A40C-2F8B6312E62B}">
      <text>
        <r>
          <rPr>
            <sz val="10"/>
            <color indexed="81"/>
            <rFont val="Lucida Console"/>
            <family val="3"/>
          </rPr>
          <t>_x000D_
MAT.E EQUIP. P/ CONSTR.CIVIL E CONSERV. DE VIAS PUBL.</t>
        </r>
      </text>
    </comment>
    <comment ref="Y752" authorId="0" shapeId="0" xr:uid="{D3969082-AD1A-49F3-9BA9-70DC25057DBD}">
      <text>
        <r>
          <rPr>
            <sz val="10"/>
            <color indexed="81"/>
            <rFont val="Lucida Console"/>
            <family val="3"/>
          </rPr>
          <t>_x000D_
TELHAS. CUMEEIRAS E ELEM. DE TELH. E CHAP. DE CIM. AMIANT</t>
        </r>
      </text>
    </comment>
    <comment ref="AW752" authorId="0" shapeId="0" xr:uid="{DC1C1CDD-C1CA-4728-BB44-9BD723B8B8FA}">
      <text>
        <r>
          <rPr>
            <sz val="10"/>
            <color indexed="81"/>
            <rFont val="Lucida Console"/>
            <family val="3"/>
          </rPr>
          <t>Tempo de Estoque (Meses)_x000D_
_x000D_
172,0</t>
        </r>
      </text>
    </comment>
    <comment ref="A753" authorId="0" shapeId="0" xr:uid="{ED65E595-5CA0-4357-9B57-0626A8DBD750}">
      <text>
        <r>
          <rPr>
            <sz val="10"/>
            <color indexed="81"/>
            <rFont val="Lucida Console"/>
            <family val="3"/>
          </rPr>
          <t>_x000D_
132751</t>
        </r>
      </text>
    </comment>
    <comment ref="B753" authorId="0" shapeId="0" xr:uid="{0CCF10DE-D377-42DC-87A6-0E88669287F5}">
      <text>
        <r>
          <rPr>
            <sz val="10"/>
            <color indexed="81"/>
            <rFont val="Lucida Console"/>
            <family val="3"/>
          </rPr>
          <t>DESCRIÇÃO DETALHADA_x000D_
FITA PET VIRGEM (ALTA RESISTENCIA) 16MM X 0,80MM, UTILIZADA EM SELADOR ELETRICO, ROLO COM 20KG  - APROXIMADO. 1180 MTS</t>
        </r>
      </text>
    </comment>
    <comment ref="W753" authorId="0" shapeId="0" xr:uid="{41C346CC-11FC-43A4-9BD0-08D6F451BFE7}">
      <text>
        <r>
          <rPr>
            <sz val="10"/>
            <color indexed="81"/>
            <rFont val="Lucida Console"/>
            <family val="3"/>
          </rPr>
          <t>_x000D_
DM-Elétrica</t>
        </r>
      </text>
    </comment>
    <comment ref="X753" authorId="0" shapeId="0" xr:uid="{67330378-0320-4032-80D8-5AAF6AD4371C}">
      <text>
        <r>
          <rPr>
            <sz val="10"/>
            <color indexed="81"/>
            <rFont val="Lucida Console"/>
            <family val="3"/>
          </rPr>
          <t>_x000D_
EQUIP. MAT. P/ GERACAO, TRANSM. DISTR. RETIF...</t>
        </r>
      </text>
    </comment>
    <comment ref="Y753" authorId="0" shapeId="0" xr:uid="{A843EB87-FBE4-489F-BE7E-ACCAA40208A0}">
      <text>
        <r>
          <rPr>
            <sz val="10"/>
            <color indexed="81"/>
            <rFont val="Lucida Console"/>
            <family val="3"/>
          </rPr>
          <t>_x000D_
ISOLADORES ELETRICOS E MATERIAIS PARA...</t>
        </r>
      </text>
    </comment>
    <comment ref="AW753" authorId="0" shapeId="0" xr:uid="{289C3181-5990-41BC-AA6C-32555EB90944}">
      <text>
        <r>
          <rPr>
            <sz val="10"/>
            <color indexed="81"/>
            <rFont val="Lucida Console"/>
            <family val="3"/>
          </rPr>
          <t>Tempo de Estoque (Meses)_x000D_
_x000D_
3,0</t>
        </r>
      </text>
    </comment>
    <comment ref="A754" authorId="0" shapeId="0" xr:uid="{A20DC8CC-8081-4F4D-A1EF-89ADAF8A4903}">
      <text>
        <r>
          <rPr>
            <sz val="10"/>
            <color indexed="81"/>
            <rFont val="Lucida Console"/>
            <family val="3"/>
          </rPr>
          <t>_x000D_
132799</t>
        </r>
      </text>
    </comment>
    <comment ref="B754" authorId="0" shapeId="0" xr:uid="{FE5C6349-7B02-433C-84C5-36A5A1343DE1}">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54" authorId="0" shapeId="0" xr:uid="{CEB312F6-019E-4840-9B3B-8679B2DF54A1}">
      <text>
        <r>
          <rPr>
            <sz val="10"/>
            <color indexed="81"/>
            <rFont val="Lucida Console"/>
            <family val="3"/>
          </rPr>
          <t>_x000D_
SegMedTra</t>
        </r>
      </text>
    </comment>
    <comment ref="X754" authorId="0" shapeId="0" xr:uid="{82375358-9C86-4A9D-95BE-76413BB5DF78}">
      <text>
        <r>
          <rPr>
            <sz val="10"/>
            <color indexed="81"/>
            <rFont val="Lucida Console"/>
            <family val="3"/>
          </rPr>
          <t>_x000D_
EQUIP PROT IND, INST MAT P/ SINAL, CONTR, COMB ...</t>
        </r>
      </text>
    </comment>
    <comment ref="Y754" authorId="0" shapeId="0" xr:uid="{8FD245EC-6E2D-426A-ADF4-CE53F439CA1E}">
      <text>
        <r>
          <rPr>
            <sz val="10"/>
            <color indexed="81"/>
            <rFont val="Lucida Console"/>
            <family val="3"/>
          </rPr>
          <t>_x000D_
CALCADOS, LUVAS, OCULOS, MASCARAS, CAPACETES, CASSETETE</t>
        </r>
      </text>
    </comment>
    <comment ref="AW754" authorId="0" shapeId="0" xr:uid="{33B85FCA-F720-4FE1-AD42-206C999EA550}">
      <text>
        <r>
          <rPr>
            <sz val="10"/>
            <color indexed="81"/>
            <rFont val="Lucida Console"/>
            <family val="3"/>
          </rPr>
          <t>Tempo de Estoque (Meses)_x000D_
_x000D_
10,0</t>
        </r>
      </text>
    </comment>
    <comment ref="A755" authorId="0" shapeId="0" xr:uid="{2930A75C-B15E-4639-8E62-B4F7D356634D}">
      <text>
        <r>
          <rPr>
            <sz val="10"/>
            <color indexed="81"/>
            <rFont val="Lucida Console"/>
            <family val="3"/>
          </rPr>
          <t>_x000D_
102922</t>
        </r>
      </text>
    </comment>
    <comment ref="B755" authorId="0" shapeId="0" xr:uid="{2287E040-0497-49A7-B1BE-9B325EC41136}">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755" authorId="0" shapeId="0" xr:uid="{FC3ED665-2B06-4775-A449-5D9BC6C2EB28}">
      <text>
        <r>
          <rPr>
            <sz val="10"/>
            <color indexed="81"/>
            <rFont val="Lucida Console"/>
            <family val="3"/>
          </rPr>
          <t>_x000D_
Últ estimativa : 20.000_x000D_
Enviada em     : 10.09.2021_x000D_
Ata - Venc     : 308/20 - 28.12.2021</t>
        </r>
      </text>
    </comment>
    <comment ref="W755" authorId="0" shapeId="0" xr:uid="{7076716D-E41E-45A3-A888-91F683C74747}">
      <text>
        <r>
          <rPr>
            <sz val="10"/>
            <color indexed="81"/>
            <rFont val="Lucida Console"/>
            <family val="3"/>
          </rPr>
          <t>_x000D_
Administrativo</t>
        </r>
      </text>
    </comment>
    <comment ref="X755" authorId="0" shapeId="0" xr:uid="{07F25416-21EE-4326-9B45-FE129AFFE70E}">
      <text>
        <r>
          <rPr>
            <sz val="10"/>
            <color indexed="81"/>
            <rFont val="Lucida Console"/>
            <family val="3"/>
          </rPr>
          <t>_x000D_
MAQ.EQUIP.E MATERIAIS P/ HIGIEN.LIMP.POLIM.E LUBR.</t>
        </r>
      </text>
    </comment>
    <comment ref="Y755" authorId="0" shapeId="0" xr:uid="{4F1B8A26-DA8D-45DA-BFFE-21EC50526246}">
      <text>
        <r>
          <rPr>
            <sz val="10"/>
            <color indexed="81"/>
            <rFont val="Lucida Console"/>
            <family val="3"/>
          </rPr>
          <t>_x000D_
DETERGENTES,DESINF.,GERMICIDAS,REMOVEDORES E AFINS</t>
        </r>
      </text>
    </comment>
    <comment ref="AC755" authorId="0" shapeId="0" xr:uid="{20FF428B-9A27-4D98-A7E0-8254C23B8428}">
      <text>
        <r>
          <rPr>
            <sz val="10"/>
            <color indexed="81"/>
            <rFont val="Lucida Console"/>
            <family val="3"/>
          </rPr>
          <t>_x000D_
AF 12.190/23 | Vc 30.10.2023 | Saldo  4.000 | P.P. QUIMICA INDUSTRIAL LTDA ( 207252 )</t>
        </r>
      </text>
    </comment>
    <comment ref="AG755" authorId="0" shapeId="0" xr:uid="{C0F6AACF-9A13-4D01-90D6-F875758B3201}">
      <text>
        <r>
          <rPr>
            <sz val="10"/>
            <color indexed="81"/>
            <rFont val="Lucida Console"/>
            <family val="3"/>
          </rPr>
          <t>_x000D_
AF 12.190/23 | Vc 30.10.2023 | Saldo  4.000 | P.P. QUIMICA INDUSTRIAL LTDA ( 207252 )</t>
        </r>
      </text>
    </comment>
    <comment ref="AW755" authorId="0" shapeId="0" xr:uid="{B00AE7A1-62A5-4F87-ABB0-2081676AEB39}">
      <text>
        <r>
          <rPr>
            <sz val="10"/>
            <color indexed="81"/>
            <rFont val="Lucida Console"/>
            <family val="3"/>
          </rPr>
          <t>Tempo de Estoque (Meses)_x000D_
_x000D_
4.826,0</t>
        </r>
      </text>
    </comment>
    <comment ref="A756" authorId="0" shapeId="0" xr:uid="{1181B359-D7D3-412D-91D0-D6F70474C0F8}">
      <text>
        <r>
          <rPr>
            <sz val="10"/>
            <color indexed="81"/>
            <rFont val="Lucida Console"/>
            <family val="3"/>
          </rPr>
          <t>_x000D_
133042</t>
        </r>
      </text>
    </comment>
    <comment ref="B756" authorId="0" shapeId="0" xr:uid="{0077BBFE-F088-4297-8A50-A985A8E6909C}">
      <text>
        <r>
          <rPr>
            <sz val="10"/>
            <color indexed="81"/>
            <rFont val="Lucida Console"/>
            <family val="3"/>
          </rPr>
          <t xml:space="preserve">DESCRIÇÃO DETALHADA_x000D_
TELHA TRAPEZOIDAL 5000MM COMPRIMENTO X 1056MM LARGURA X 38 MM ALTURA COM LARGURA UTIL DE 990 MM, DE ALUMINIO  MODELO L38 - </t>
        </r>
      </text>
    </comment>
    <comment ref="W756" authorId="0" shapeId="0" xr:uid="{DB1F25C8-1E01-429C-87F1-D400B05CEA01}">
      <text>
        <r>
          <rPr>
            <sz val="10"/>
            <color indexed="81"/>
            <rFont val="Lucida Console"/>
            <family val="3"/>
          </rPr>
          <t>_x000D_
DM-Construção</t>
        </r>
      </text>
    </comment>
    <comment ref="X756" authorId="0" shapeId="0" xr:uid="{1CBEC522-D974-4B70-83C7-0A6EC3CDEFB8}">
      <text>
        <r>
          <rPr>
            <sz val="10"/>
            <color indexed="81"/>
            <rFont val="Lucida Console"/>
            <family val="3"/>
          </rPr>
          <t>_x000D_
MAT.E EQUIP. P/ CONSTR.CIVIL E CONSERV. DE VIAS PUBL.</t>
        </r>
      </text>
    </comment>
    <comment ref="Y756" authorId="0" shapeId="0" xr:uid="{75DC2396-3959-4792-8F28-8B580F364989}">
      <text>
        <r>
          <rPr>
            <sz val="10"/>
            <color indexed="81"/>
            <rFont val="Lucida Console"/>
            <family val="3"/>
          </rPr>
          <t>_x000D_
TELHAS. CUMEEIRAS E ELEM. DE TELH. E CHAP. DE CIM. AMIANT</t>
        </r>
      </text>
    </comment>
    <comment ref="AW756" authorId="0" shapeId="0" xr:uid="{09463804-D96A-463F-AE90-4B89D3B7C4F2}">
      <text>
        <r>
          <rPr>
            <sz val="10"/>
            <color indexed="81"/>
            <rFont val="Lucida Console"/>
            <family val="3"/>
          </rPr>
          <t>Tempo de Estoque (Meses)_x000D_
_x000D_
50,0</t>
        </r>
      </text>
    </comment>
    <comment ref="A757" authorId="0" shapeId="0" xr:uid="{71292C5B-AB0B-4681-9B73-44C34CE2C480}">
      <text>
        <r>
          <rPr>
            <sz val="10"/>
            <color indexed="81"/>
            <rFont val="Lucida Console"/>
            <family val="3"/>
          </rPr>
          <t>_x000D_
133043</t>
        </r>
      </text>
    </comment>
    <comment ref="B757" authorId="0" shapeId="0" xr:uid="{4695B4C0-550F-4064-87B1-0B2387F7B058}">
      <text>
        <r>
          <rPr>
            <sz val="10"/>
            <color indexed="81"/>
            <rFont val="Lucida Console"/>
            <family val="3"/>
          </rPr>
          <t>DESCRIÇÃO DETALHADA_x000D_
CUMEEIRA PARA TELHA TRAPEZOIDAL, MODELO L38  -  MEDINDO 30° DE INCLINACAO E 1056 MM DE LARGURA, DE ALUMINIO.</t>
        </r>
      </text>
    </comment>
    <comment ref="W757" authorId="0" shapeId="0" xr:uid="{DB89B2E4-4BA4-445A-BFEE-8DBF80AC460A}">
      <text>
        <r>
          <rPr>
            <sz val="10"/>
            <color indexed="81"/>
            <rFont val="Lucida Console"/>
            <family val="3"/>
          </rPr>
          <t>_x000D_
DM-Construção</t>
        </r>
      </text>
    </comment>
    <comment ref="X757" authorId="0" shapeId="0" xr:uid="{AF097D1B-F9B9-42ED-8F89-38C4039DB3F8}">
      <text>
        <r>
          <rPr>
            <sz val="10"/>
            <color indexed="81"/>
            <rFont val="Lucida Console"/>
            <family val="3"/>
          </rPr>
          <t>_x000D_
MAT.E EQUIP. P/ CONSTR.CIVIL E CONSERV. DE VIAS PUBL.</t>
        </r>
      </text>
    </comment>
    <comment ref="Y757" authorId="0" shapeId="0" xr:uid="{9E90CD21-5DD6-43E8-AC1F-EB76DA654163}">
      <text>
        <r>
          <rPr>
            <sz val="10"/>
            <color indexed="81"/>
            <rFont val="Lucida Console"/>
            <family val="3"/>
          </rPr>
          <t>_x000D_
TELHAS. CUMEEIRAS E ELEM. DE TELH. E CHAP. DE CIM. AMIANT</t>
        </r>
      </text>
    </comment>
    <comment ref="AW757" authorId="0" shapeId="0" xr:uid="{A7F5DFC6-414C-49C1-8CF8-9F72E9BC1E0A}">
      <text>
        <r>
          <rPr>
            <sz val="10"/>
            <color indexed="81"/>
            <rFont val="Lucida Console"/>
            <family val="3"/>
          </rPr>
          <t>Tempo de Estoque (Meses)_x000D_
_x000D_
25,0</t>
        </r>
      </text>
    </comment>
    <comment ref="A758" authorId="0" shapeId="0" xr:uid="{5E6A61F4-FA02-4E4F-A8CA-1438180788F1}">
      <text>
        <r>
          <rPr>
            <sz val="10"/>
            <color indexed="81"/>
            <rFont val="Lucida Console"/>
            <family val="3"/>
          </rPr>
          <t>_x000D_
133191</t>
        </r>
      </text>
    </comment>
    <comment ref="B758" authorId="0" shapeId="0" xr:uid="{D3A3F5C7-1909-4536-8BAE-4F6B0E76E3E0}">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758" authorId="0" shapeId="0" xr:uid="{27452945-988C-4778-A748-70BE3A7CE2B1}">
      <text>
        <r>
          <rPr>
            <sz val="10"/>
            <color indexed="81"/>
            <rFont val="Lucida Console"/>
            <family val="3"/>
          </rPr>
          <t>_x000D_
Administrativo</t>
        </r>
      </text>
    </comment>
    <comment ref="X758" authorId="0" shapeId="0" xr:uid="{DD8B3164-2D73-487F-B552-AE2A8FD0EBB1}">
      <text>
        <r>
          <rPr>
            <sz val="10"/>
            <color indexed="81"/>
            <rFont val="Lucida Console"/>
            <family val="3"/>
          </rPr>
          <t>_x000D_
MAQ.EQUIP.E MATERIAIS P/ HIGIEN.LIMP.POLIM.E LUBR.</t>
        </r>
      </text>
    </comment>
    <comment ref="Y758" authorId="0" shapeId="0" xr:uid="{CDCF07DA-29A0-4516-91CC-A923846A69F1}">
      <text>
        <r>
          <rPr>
            <sz val="10"/>
            <color indexed="81"/>
            <rFont val="Lucida Console"/>
            <family val="3"/>
          </rPr>
          <t>_x000D_
ESPONJAS,BALDES,SACOS E CESTOS DE LIXO, ETC</t>
        </r>
      </text>
    </comment>
    <comment ref="AW758" authorId="0" shapeId="0" xr:uid="{8945F772-7D9D-44BF-98FB-019342939DF2}">
      <text>
        <r>
          <rPr>
            <sz val="10"/>
            <color indexed="81"/>
            <rFont val="Lucida Console"/>
            <family val="3"/>
          </rPr>
          <t>Tempo de Estoque (Meses)_x000D_
_x000D_
178.050,0</t>
        </r>
      </text>
    </comment>
    <comment ref="A759" authorId="0" shapeId="0" xr:uid="{66315817-A06E-4BC9-B11B-D7623A7F38CB}">
      <text>
        <r>
          <rPr>
            <sz val="10"/>
            <color indexed="81"/>
            <rFont val="Lucida Console"/>
            <family val="3"/>
          </rPr>
          <t>_x000D_
133301</t>
        </r>
      </text>
    </comment>
    <comment ref="B759" authorId="0" shapeId="0" xr:uid="{12F5D997-951B-4C63-ACE3-3E5C895E52F8}">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759" authorId="0" shapeId="0" xr:uid="{824925FE-570A-417A-8C79-2B77667E6A08}">
      <text>
        <r>
          <rPr>
            <sz val="10"/>
            <color indexed="81"/>
            <rFont val="Lucida Console"/>
            <family val="3"/>
          </rPr>
          <t>_x000D_
Últ estimativa : 0_x000D_
Enviada em     : 23.09.2020_x000D_
Ata - Venc     : 58/21 - 02.03.2022</t>
        </r>
      </text>
    </comment>
    <comment ref="O759" authorId="0" shapeId="0" xr:uid="{99CACF77-8150-46E1-9ECC-C7510F3C9D5E}">
      <text>
        <r>
          <rPr>
            <sz val="10"/>
            <color indexed="81"/>
            <rFont val="Lucida Console"/>
            <family val="3"/>
          </rPr>
          <t>_x000D_
Pertencia a ATA nº 58/21_x000D_
Estimativa de Renovação enviada em 23.09.2020 - Qtd _x000D_
PE   5/21 lote _x000D_
02.02.21 = Finalizado</t>
        </r>
      </text>
    </comment>
    <comment ref="W759" authorId="0" shapeId="0" xr:uid="{C2B16C76-62B1-49C4-B522-F53FC8DF1D05}">
      <text>
        <r>
          <rPr>
            <sz val="10"/>
            <color indexed="81"/>
            <rFont val="Lucida Console"/>
            <family val="3"/>
          </rPr>
          <t>_x000D_
DM-Elétrica</t>
        </r>
      </text>
    </comment>
    <comment ref="X759" authorId="0" shapeId="0" xr:uid="{C051C0FD-C119-4488-8D5F-E4505B2DD60B}">
      <text>
        <r>
          <rPr>
            <sz val="10"/>
            <color indexed="81"/>
            <rFont val="Lucida Console"/>
            <family val="3"/>
          </rPr>
          <t>_x000D_
EQUIP. MAT. P/ GERACAO, TRANSM. DISTR. RETIF...</t>
        </r>
      </text>
    </comment>
    <comment ref="Y759" authorId="0" shapeId="0" xr:uid="{9AC9B148-111A-4B17-90AB-D9D1719D5409}">
      <text>
        <r>
          <rPr>
            <sz val="10"/>
            <color indexed="81"/>
            <rFont val="Lucida Console"/>
            <family val="3"/>
          </rPr>
          <t>_x000D_
ACESSORIOS</t>
        </r>
      </text>
    </comment>
    <comment ref="AW759" authorId="0" shapeId="0" xr:uid="{7EE7DDE2-E230-4CE7-8F50-D7A0027028E8}">
      <text>
        <r>
          <rPr>
            <sz val="10"/>
            <color indexed="81"/>
            <rFont val="Lucida Console"/>
            <family val="3"/>
          </rPr>
          <t>Tempo de Estoque (Meses)_x000D_
_x000D_
7.000,0</t>
        </r>
      </text>
    </comment>
    <comment ref="A760" authorId="0" shapeId="0" xr:uid="{6A38A215-0B46-49D4-A6D2-76B5D59E5B50}">
      <text>
        <r>
          <rPr>
            <sz val="10"/>
            <color indexed="81"/>
            <rFont val="Lucida Console"/>
            <family val="3"/>
          </rPr>
          <t>_x000D_
133366</t>
        </r>
      </text>
    </comment>
    <comment ref="B760" authorId="0" shapeId="0" xr:uid="{C6C54AE6-FCFD-4E3A-AADE-196B5337BB47}">
      <text>
        <r>
          <rPr>
            <sz val="10"/>
            <color indexed="81"/>
            <rFont val="Lucida Console"/>
            <family val="3"/>
          </rPr>
          <t>DESCRIÇÃO DETALHADA_x000D_
BUCHA PARA GESSO ACARTONADO (DRYWALL), ESPESSURA DE 15 MM A 23 MM</t>
        </r>
      </text>
    </comment>
    <comment ref="W760" authorId="0" shapeId="0" xr:uid="{98775422-A4C4-4556-A2EE-45CEB5A05CD3}">
      <text>
        <r>
          <rPr>
            <sz val="10"/>
            <color indexed="81"/>
            <rFont val="Lucida Console"/>
            <family val="3"/>
          </rPr>
          <t>_x000D_
DM-Construção</t>
        </r>
      </text>
    </comment>
    <comment ref="X760" authorId="0" shapeId="0" xr:uid="{1BC9AF70-07C5-474D-8A54-E03DD69D2D8D}">
      <text>
        <r>
          <rPr>
            <sz val="10"/>
            <color indexed="81"/>
            <rFont val="Lucida Console"/>
            <family val="3"/>
          </rPr>
          <t>_x000D_
PARAFUSOS ELEM. VEDACAO UNIAO CONEX . FIXACAO</t>
        </r>
      </text>
    </comment>
    <comment ref="Y760" authorId="0" shapeId="0" xr:uid="{0A7E05E9-AE55-4DF8-B3D1-5546D579395B}">
      <text>
        <r>
          <rPr>
            <sz val="10"/>
            <color indexed="81"/>
            <rFont val="Lucida Console"/>
            <family val="3"/>
          </rPr>
          <t>_x000D_
BUCHAS CHUMBADORES E GANCHOS</t>
        </r>
      </text>
    </comment>
    <comment ref="AW760" authorId="0" shapeId="0" xr:uid="{ABD3A0A4-D559-40E9-918B-2381AB0A141C}">
      <text>
        <r>
          <rPr>
            <sz val="10"/>
            <color indexed="81"/>
            <rFont val="Lucida Console"/>
            <family val="3"/>
          </rPr>
          <t>Tempo de Estoque (Meses)_x000D_
_x000D_
28.282,0</t>
        </r>
      </text>
    </comment>
    <comment ref="A761" authorId="0" shapeId="0" xr:uid="{CFE00DFB-DB2B-4C3A-B9D4-9FE8DF42F458}">
      <text>
        <r>
          <rPr>
            <sz val="10"/>
            <color indexed="81"/>
            <rFont val="Lucida Console"/>
            <family val="3"/>
          </rPr>
          <t>_x000D_
133371</t>
        </r>
      </text>
    </comment>
    <comment ref="B761" authorId="0" shapeId="0" xr:uid="{DDA0BC56-839D-48AE-8A0F-DEA9567E8E90}">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761" authorId="0" shapeId="0" xr:uid="{DCD385B5-1557-47F3-A97C-AC54D84BEC1D}">
      <text>
        <r>
          <rPr>
            <sz val="10"/>
            <color indexed="81"/>
            <rFont val="Lucida Console"/>
            <family val="3"/>
          </rPr>
          <t>_x000D_
Últ estimativa : 800_x000D_
Enviada em     : 24.10.2019_x000D_
Ata - Venc     : 75/21 - 15.03.2022</t>
        </r>
      </text>
    </comment>
    <comment ref="O761" authorId="0" shapeId="0" xr:uid="{7F6F01B4-5E77-4E5C-B8B9-1EE74C9D7778}">
      <text>
        <r>
          <rPr>
            <sz val="10"/>
            <color indexed="81"/>
            <rFont val="Lucida Console"/>
            <family val="3"/>
          </rPr>
          <t>_x000D_
Pertencia a ATA nº 75/21_x000D_
Estimativa de Renovação enviada em 24.10.2019 - Qtd 800_x000D_
PE   2/20 lote 3 (Impróspero)_x000D_
23.04.20 = Processo conferido, finalizado.</t>
        </r>
      </text>
    </comment>
    <comment ref="W761" authorId="0" shapeId="0" xr:uid="{2AB62678-DBBB-4E7C-8AD8-2B7E2C60B9B7}">
      <text>
        <r>
          <rPr>
            <sz val="10"/>
            <color indexed="81"/>
            <rFont val="Lucida Console"/>
            <family val="3"/>
          </rPr>
          <t>_x000D_
DM-Serralheria</t>
        </r>
      </text>
    </comment>
    <comment ref="X761" authorId="0" shapeId="0" xr:uid="{FCD23157-CE3A-4534-8AD4-ABEC0D743EA4}">
      <text>
        <r>
          <rPr>
            <sz val="10"/>
            <color indexed="81"/>
            <rFont val="Lucida Console"/>
            <family val="3"/>
          </rPr>
          <t>_x000D_
FERRAMENTAS MAQ.FERRAMENTAS,ELETR.PECAS E ACESSORI</t>
        </r>
      </text>
    </comment>
    <comment ref="Y761" authorId="0" shapeId="0" xr:uid="{38BD9686-9137-434C-810A-AE4323319704}">
      <text>
        <r>
          <rPr>
            <sz val="10"/>
            <color indexed="81"/>
            <rFont val="Lucida Console"/>
            <family val="3"/>
          </rPr>
          <t>_x000D_
ACESSORIOS P/ SOLDA</t>
        </r>
      </text>
    </comment>
    <comment ref="AW761" authorId="0" shapeId="0" xr:uid="{DCD9EDCC-FB2A-4E33-892F-3BE60CD58C48}">
      <text>
        <r>
          <rPr>
            <sz val="10"/>
            <color indexed="81"/>
            <rFont val="Lucida Console"/>
            <family val="3"/>
          </rPr>
          <t>Tempo de Estoque (Meses)_x000D_
_x000D_
420,0</t>
        </r>
      </text>
    </comment>
    <comment ref="A762" authorId="0" shapeId="0" xr:uid="{CC256C3C-37CB-4C90-9802-748E25B8C1ED}">
      <text>
        <r>
          <rPr>
            <sz val="10"/>
            <color indexed="81"/>
            <rFont val="Lucida Console"/>
            <family val="3"/>
          </rPr>
          <t>_x000D_
133433</t>
        </r>
      </text>
    </comment>
    <comment ref="B762" authorId="0" shapeId="0" xr:uid="{5973C707-8157-4C53-BE0F-C018B9E5E298}">
      <text>
        <r>
          <rPr>
            <sz val="10"/>
            <color indexed="81"/>
            <rFont val="Lucida Console"/>
            <family val="3"/>
          </rPr>
          <t>DESCRIÇÃO DETALHADA_x000D_
TELA EM ACO INOX 304, MALHA 14, DIAMETRO DO FIO 0,25 MM, LARGURA 1.200 MM (PODENDO VARIAR +/- 50 MM) - ROLO COM 30 METROS.</t>
        </r>
      </text>
    </comment>
    <comment ref="G762" authorId="0" shapeId="0" xr:uid="{2EC61AB6-FBAB-42DB-AEF0-CA160AAE63C8}">
      <text>
        <r>
          <rPr>
            <sz val="10"/>
            <color indexed="81"/>
            <rFont val="Lucida Console"/>
            <family val="3"/>
          </rPr>
          <t>_x000D_
Últ estimativa : 40_x000D_
Enviada em     : 19.05.2021_x000D_
Ata - Venc     : 109/17 - 01.07.2018</t>
        </r>
      </text>
    </comment>
    <comment ref="O762" authorId="0" shapeId="0" xr:uid="{C8A445EE-D012-4B35-B57C-33B55F64EAD3}">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762" authorId="0" shapeId="0" xr:uid="{FE743F45-DF7F-4F2A-B274-2F99D5A9768C}">
      <text>
        <r>
          <rPr>
            <sz val="10"/>
            <color indexed="81"/>
            <rFont val="Lucida Console"/>
            <family val="3"/>
          </rPr>
          <t>_x000D_
DM-Construção</t>
        </r>
      </text>
    </comment>
    <comment ref="X762" authorId="0" shapeId="0" xr:uid="{8A4D4716-4266-426B-A905-03E0F50A1332}">
      <text>
        <r>
          <rPr>
            <sz val="10"/>
            <color indexed="81"/>
            <rFont val="Lucida Console"/>
            <family val="3"/>
          </rPr>
          <t>_x000D_
MAT.E EQUIP. P/ CONSTR.CIVIL E CONSERV. DE VIAS PUBL.</t>
        </r>
      </text>
    </comment>
    <comment ref="Y762" authorId="0" shapeId="0" xr:uid="{BCBFF0C5-783D-46FF-88D0-71EB3C9E8DED}">
      <text>
        <r>
          <rPr>
            <sz val="10"/>
            <color indexed="81"/>
            <rFont val="Lucida Console"/>
            <family val="3"/>
          </rPr>
          <t>_x000D_
TELAS DE MALHA FINA, GROSSA, DE ALAMBRADO E MOUROES</t>
        </r>
      </text>
    </comment>
    <comment ref="AW762" authorId="0" shapeId="0" xr:uid="{1505099A-8570-4F6D-9C32-EA5FBA8FF691}">
      <text>
        <r>
          <rPr>
            <sz val="10"/>
            <color indexed="81"/>
            <rFont val="Lucida Console"/>
            <family val="3"/>
          </rPr>
          <t>Tempo de Estoque (Meses)_x000D_
_x000D_
153,0</t>
        </r>
      </text>
    </comment>
    <comment ref="A763" authorId="0" shapeId="0" xr:uid="{C1390878-156A-4454-A13B-4032721C1D5D}">
      <text>
        <r>
          <rPr>
            <sz val="10"/>
            <color indexed="81"/>
            <rFont val="Lucida Console"/>
            <family val="3"/>
          </rPr>
          <t>_x000D_
133450</t>
        </r>
      </text>
    </comment>
    <comment ref="B763" authorId="0" shapeId="0" xr:uid="{B113F261-17F6-41FA-ACF4-9E7E8C95B675}">
      <text>
        <r>
          <rPr>
            <sz val="10"/>
            <color indexed="81"/>
            <rFont val="Lucida Console"/>
            <family val="3"/>
          </rPr>
          <t>DESCRIÇÃO DETALHADA_x000D_
LIVRO DE ATA, CAPA DURA, COM 50 FOLHAS - MEDIDA: 206 X 300 MM (VARIACAO +/- 6 MM)</t>
        </r>
      </text>
    </comment>
    <comment ref="W763" authorId="0" shapeId="0" xr:uid="{2576CC64-5C45-4260-839E-445E050F6C7E}">
      <text>
        <r>
          <rPr>
            <sz val="10"/>
            <color indexed="81"/>
            <rFont val="Lucida Console"/>
            <family val="3"/>
          </rPr>
          <t>_x000D_
Pedagógico</t>
        </r>
      </text>
    </comment>
    <comment ref="X763" authorId="0" shapeId="0" xr:uid="{E1586D91-B278-4AAB-AD26-49F10B7355DE}">
      <text>
        <r>
          <rPr>
            <sz val="10"/>
            <color indexed="81"/>
            <rFont val="Lucida Console"/>
            <family val="3"/>
          </rPr>
          <t>_x000D_
MAQ., EQUIP., COMP., ACES., MAT. PARA ESCRIT.E ESCOLAR</t>
        </r>
      </text>
    </comment>
    <comment ref="Y763" authorId="0" shapeId="0" xr:uid="{84F309AB-DB76-4B8E-A9DE-46ACA30F1947}">
      <text>
        <r>
          <rPr>
            <sz val="10"/>
            <color indexed="81"/>
            <rFont val="Lucida Console"/>
            <family val="3"/>
          </rPr>
          <t>_x000D_
CAPAS, CLASSIF., PRANCHETAS, CADERNOS, ENVELOPES, PASTAS, FICHAS, LIVROS</t>
        </r>
      </text>
    </comment>
    <comment ref="AW763" authorId="0" shapeId="0" xr:uid="{D389CF2B-7FAE-4E27-A6C9-225659FC9E30}">
      <text>
        <r>
          <rPr>
            <sz val="10"/>
            <color indexed="81"/>
            <rFont val="Lucida Console"/>
            <family val="3"/>
          </rPr>
          <t>Tempo de Estoque (Meses)_x000D_
_x000D_
3.073,0</t>
        </r>
      </text>
    </comment>
    <comment ref="A764" authorId="0" shapeId="0" xr:uid="{6DF3D3D8-E976-4951-B4A7-99AA0BBD1E61}">
      <text>
        <r>
          <rPr>
            <sz val="10"/>
            <color indexed="81"/>
            <rFont val="Lucida Console"/>
            <family val="3"/>
          </rPr>
          <t>_x000D_
133451</t>
        </r>
      </text>
    </comment>
    <comment ref="B764" authorId="0" shapeId="0" xr:uid="{458050BB-E24F-4414-9F0F-46BE98BA552C}">
      <text>
        <r>
          <rPr>
            <sz val="10"/>
            <color indexed="81"/>
            <rFont val="Lucida Console"/>
            <family val="3"/>
          </rPr>
          <t>DESCRIÇÃO DETALHADA_x000D_
LIVRO DE ATA, CAPA DURA, COM 100 FOLHAS - MEDIDA: 206 X 300 MM (VARIACAO +/- 6 MM)</t>
        </r>
      </text>
    </comment>
    <comment ref="G764" authorId="0" shapeId="0" xr:uid="{96F549C2-DA12-4EEE-99D8-E9F922301E35}">
      <text>
        <r>
          <rPr>
            <sz val="10"/>
            <color indexed="81"/>
            <rFont val="Lucida Console"/>
            <family val="3"/>
          </rPr>
          <t>_x000D_
Últ estimativa : 0_x000D_
Enviada em     : 02.03.2020_x000D_
Ata - Venc     : 211/20 - 21.09.2021</t>
        </r>
      </text>
    </comment>
    <comment ref="O764" authorId="0" shapeId="0" xr:uid="{83E32788-84C4-4767-9DA6-87FCF94962BA}">
      <text>
        <r>
          <rPr>
            <sz val="10"/>
            <color indexed="81"/>
            <rFont val="Lucida Console"/>
            <family val="3"/>
          </rPr>
          <t xml:space="preserve">_x000D_
Pertencia a ATA nº 211/20_x000D_
Estimativa de Renovação enviada em 02.03.2020 - Qtd _x000D_
</t>
        </r>
      </text>
    </comment>
    <comment ref="W764" authorId="0" shapeId="0" xr:uid="{1594C721-F1F1-406D-A233-364D8F06D264}">
      <text>
        <r>
          <rPr>
            <sz val="10"/>
            <color indexed="81"/>
            <rFont val="Lucida Console"/>
            <family val="3"/>
          </rPr>
          <t>_x000D_
Pedagógico</t>
        </r>
      </text>
    </comment>
    <comment ref="X764" authorId="0" shapeId="0" xr:uid="{CCE49149-E2D9-4252-8E1D-D28B6B53815F}">
      <text>
        <r>
          <rPr>
            <sz val="10"/>
            <color indexed="81"/>
            <rFont val="Lucida Console"/>
            <family val="3"/>
          </rPr>
          <t>_x000D_
MAQ., EQUIP., COMP., ACES., MAT. PARA ESCRIT.E ESCOLAR</t>
        </r>
      </text>
    </comment>
    <comment ref="Y764" authorId="0" shapeId="0" xr:uid="{22F21018-B76E-4F8A-83FC-0D50C9A3A5CF}">
      <text>
        <r>
          <rPr>
            <sz val="10"/>
            <color indexed="81"/>
            <rFont val="Lucida Console"/>
            <family val="3"/>
          </rPr>
          <t>_x000D_
CAPAS, CLASSIF., PRANCHETAS, CADERNOS, ENVELOPES, PASTAS, FICHAS, LIVROS</t>
        </r>
      </text>
    </comment>
    <comment ref="AW764" authorId="0" shapeId="0" xr:uid="{6DDF15B0-2112-4310-9B59-23B803613670}">
      <text>
        <r>
          <rPr>
            <sz val="10"/>
            <color indexed="81"/>
            <rFont val="Lucida Console"/>
            <family val="3"/>
          </rPr>
          <t>Tempo de Estoque (Meses)_x000D_
_x000D_
2.195,0</t>
        </r>
      </text>
    </comment>
    <comment ref="A765" authorId="0" shapeId="0" xr:uid="{6102EA85-9B8C-4CCF-BB02-FEEF51515E7C}">
      <text>
        <r>
          <rPr>
            <sz val="10"/>
            <color indexed="81"/>
            <rFont val="Lucida Console"/>
            <family val="3"/>
          </rPr>
          <t>_x000D_
133788</t>
        </r>
      </text>
    </comment>
    <comment ref="B765" authorId="0" shapeId="0" xr:uid="{04D2D166-3ED9-472E-864E-96A5B7C7AA78}">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765" authorId="0" shapeId="0" xr:uid="{725F8B8B-AB79-4464-8A08-454375D7B809}">
      <text>
        <r>
          <rPr>
            <sz val="10"/>
            <color indexed="81"/>
            <rFont val="Lucida Console"/>
            <family val="3"/>
          </rPr>
          <t>_x000D_
Pedagógico</t>
        </r>
      </text>
    </comment>
    <comment ref="X765" authorId="0" shapeId="0" xr:uid="{2757E4FF-E2FF-4935-A2C3-CC56E7625CEE}">
      <text>
        <r>
          <rPr>
            <sz val="10"/>
            <color indexed="81"/>
            <rFont val="Lucida Console"/>
            <family val="3"/>
          </rPr>
          <t>_x000D_
MAQ., EQUIP., COMP., ACES., MAT. PARA ESCRIT.E ESCOLAR</t>
        </r>
      </text>
    </comment>
    <comment ref="Y765" authorId="0" shapeId="0" xr:uid="{88E3BCAD-8BCF-4FB1-A940-76D3AA758193}">
      <text>
        <r>
          <rPr>
            <sz val="10"/>
            <color indexed="81"/>
            <rFont val="Lucida Console"/>
            <family val="3"/>
          </rPr>
          <t>_x000D_
MATERIAIS DE DESENHO TECNICO</t>
        </r>
      </text>
    </comment>
    <comment ref="AW765" authorId="0" shapeId="0" xr:uid="{9D384207-3E30-47BD-83BC-09B09176D245}">
      <text>
        <r>
          <rPr>
            <sz val="10"/>
            <color indexed="81"/>
            <rFont val="Lucida Console"/>
            <family val="3"/>
          </rPr>
          <t>Tempo de Estoque (Meses)_x000D_
_x000D_
18.095,0</t>
        </r>
      </text>
    </comment>
    <comment ref="A766" authorId="0" shapeId="0" xr:uid="{321134ED-EF3B-4B45-ABD2-AC8D152EA6E2}">
      <text>
        <r>
          <rPr>
            <sz val="10"/>
            <color indexed="81"/>
            <rFont val="Lucida Console"/>
            <family val="3"/>
          </rPr>
          <t>_x000D_
133790</t>
        </r>
      </text>
    </comment>
    <comment ref="B766" authorId="0" shapeId="0" xr:uid="{8D1A2F32-0CCB-414B-A404-DDB51FEFF636}">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766" authorId="0" shapeId="0" xr:uid="{31B455E3-3F4F-4C4D-9077-8910C178C772}">
      <text>
        <r>
          <rPr>
            <sz val="10"/>
            <color indexed="81"/>
            <rFont val="Lucida Console"/>
            <family val="3"/>
          </rPr>
          <t>_x000D_
Pedagógico</t>
        </r>
      </text>
    </comment>
    <comment ref="X766" authorId="0" shapeId="0" xr:uid="{E39524C8-75DD-4902-9E54-2A331B10145E}">
      <text>
        <r>
          <rPr>
            <sz val="10"/>
            <color indexed="81"/>
            <rFont val="Lucida Console"/>
            <family val="3"/>
          </rPr>
          <t>_x000D_
MAQ., EQUIP., COMP., ACES., MAT. PARA ESCRIT.E ESCOLAR</t>
        </r>
      </text>
    </comment>
    <comment ref="Y766" authorId="0" shapeId="0" xr:uid="{1860AD7A-4375-42D2-8F15-191A6549088F}">
      <text>
        <r>
          <rPr>
            <sz val="10"/>
            <color indexed="81"/>
            <rFont val="Lucida Console"/>
            <family val="3"/>
          </rPr>
          <t>_x000D_
MATERIAIS DE DESENHO TECNICO</t>
        </r>
      </text>
    </comment>
    <comment ref="AW766" authorId="0" shapeId="0" xr:uid="{91F7245D-3D16-4639-8966-C9185FA80536}">
      <text>
        <r>
          <rPr>
            <sz val="10"/>
            <color indexed="81"/>
            <rFont val="Lucida Console"/>
            <family val="3"/>
          </rPr>
          <t>Tempo de Estoque (Meses)_x000D_
_x000D_
17.902,0</t>
        </r>
      </text>
    </comment>
    <comment ref="A767" authorId="0" shapeId="0" xr:uid="{DAA9C03D-ACC8-41C5-B63F-35DBF1BB210F}">
      <text>
        <r>
          <rPr>
            <sz val="10"/>
            <color indexed="81"/>
            <rFont val="Lucida Console"/>
            <family val="3"/>
          </rPr>
          <t>_x000D_
133791</t>
        </r>
      </text>
    </comment>
    <comment ref="B767" authorId="0" shapeId="0" xr:uid="{70A0881E-3749-467F-A6FF-6C830B966B71}">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767" authorId="0" shapeId="0" xr:uid="{A0D6B254-C6B2-4C05-BC82-D4821619324B}">
      <text>
        <r>
          <rPr>
            <sz val="10"/>
            <color indexed="81"/>
            <rFont val="Lucida Console"/>
            <family val="3"/>
          </rPr>
          <t>_x000D_
Pedagógico</t>
        </r>
      </text>
    </comment>
    <comment ref="X767" authorId="0" shapeId="0" xr:uid="{FE108D55-0A4A-40D6-A4E0-71B34AB83D00}">
      <text>
        <r>
          <rPr>
            <sz val="10"/>
            <color indexed="81"/>
            <rFont val="Lucida Console"/>
            <family val="3"/>
          </rPr>
          <t>_x000D_
MAQ., EQUIP., COMP., ACES., MAT. PARA ESCRIT.E ESCOLAR</t>
        </r>
      </text>
    </comment>
    <comment ref="Y767" authorId="0" shapeId="0" xr:uid="{17602053-CAA2-4DDF-8470-6DC38E3768C2}">
      <text>
        <r>
          <rPr>
            <sz val="10"/>
            <color indexed="81"/>
            <rFont val="Lucida Console"/>
            <family val="3"/>
          </rPr>
          <t>_x000D_
MATERIAIS DE DESENHO TECNICO</t>
        </r>
      </text>
    </comment>
    <comment ref="AW767" authorId="0" shapeId="0" xr:uid="{C7CAAAF6-FAD5-4A29-AB1F-1E41A4B0967C}">
      <text>
        <r>
          <rPr>
            <sz val="10"/>
            <color indexed="81"/>
            <rFont val="Lucida Console"/>
            <family val="3"/>
          </rPr>
          <t>Tempo de Estoque (Meses)_x000D_
_x000D_
24.415,0</t>
        </r>
      </text>
    </comment>
    <comment ref="A768" authorId="0" shapeId="0" xr:uid="{444B121A-A2BA-471F-88DB-0E29A64C258C}">
      <text>
        <r>
          <rPr>
            <sz val="10"/>
            <color indexed="81"/>
            <rFont val="Lucida Console"/>
            <family val="3"/>
          </rPr>
          <t>_x000D_
133819</t>
        </r>
      </text>
    </comment>
    <comment ref="B768" authorId="0" shapeId="0" xr:uid="{4F3DB3BA-DAED-4376-B30B-C915AB940E60}">
      <text>
        <r>
          <rPr>
            <sz val="10"/>
            <color indexed="81"/>
            <rFont val="Lucida Console"/>
            <family val="3"/>
          </rPr>
          <t>DESCRIÇÃO DETALHADA_x000D_
ESPUDE BRANCO DE BORRACHA DE 1.1/2" PARA BACIAS CONVENCIONAIS DE 2"</t>
        </r>
      </text>
    </comment>
    <comment ref="G768" authorId="0" shapeId="0" xr:uid="{FF851052-948A-4B9D-86FC-CF30A675516D}">
      <text>
        <r>
          <rPr>
            <sz val="10"/>
            <color indexed="81"/>
            <rFont val="Lucida Console"/>
            <family val="3"/>
          </rPr>
          <t>_x000D_
Últ estimativa : 0_x000D_
Enviada em     : 31.07.2019_x000D_
Ata - Venc     : 191/20 - 07.09.2021</t>
        </r>
      </text>
    </comment>
    <comment ref="O768" authorId="0" shapeId="0" xr:uid="{9153155D-62BC-4DEC-9E3B-1A047FA2D311}">
      <text>
        <r>
          <rPr>
            <sz val="10"/>
            <color indexed="81"/>
            <rFont val="Lucida Console"/>
            <family val="3"/>
          </rPr>
          <t>_x000D_
Pertencia a ATA nº 191/20_x000D_
Estimativa de Renovação enviada em 31.07.2019 - Qtd _x000D_
PE  10/20 lote 71 (Impróspero)_x000D_
30.04.20 = Processo conferido, finalizado.</t>
        </r>
      </text>
    </comment>
    <comment ref="W768" authorId="0" shapeId="0" xr:uid="{AB394AE0-3C19-4695-8E58-FD8579743A33}">
      <text>
        <r>
          <rPr>
            <sz val="10"/>
            <color indexed="81"/>
            <rFont val="Lucida Console"/>
            <family val="3"/>
          </rPr>
          <t>_x000D_
DM-Hidráulica</t>
        </r>
      </text>
    </comment>
    <comment ref="X768" authorId="0" shapeId="0" xr:uid="{0F4B66C8-4978-4FA5-9FA8-8D53065CD4DC}">
      <text>
        <r>
          <rPr>
            <sz val="10"/>
            <color indexed="81"/>
            <rFont val="Lucida Console"/>
            <family val="3"/>
          </rPr>
          <t>_x000D_
MATERIAL HIDRAULICO, CANOS, TUBOS, MANGUEIRAS, CONEXOES E ACESS.</t>
        </r>
      </text>
    </comment>
    <comment ref="Y768" authorId="0" shapeId="0" xr:uid="{17F1B79B-ACC9-4D6D-AE43-126204FB705A}">
      <text>
        <r>
          <rPr>
            <sz val="10"/>
            <color indexed="81"/>
            <rFont val="Lucida Console"/>
            <family val="3"/>
          </rPr>
          <t>_x000D_
RALOS SIFOES E CAIXAS</t>
        </r>
      </text>
    </comment>
    <comment ref="AW768" authorId="0" shapeId="0" xr:uid="{04BCB231-A54A-408E-94AE-7940C00F0050}">
      <text>
        <r>
          <rPr>
            <sz val="10"/>
            <color indexed="81"/>
            <rFont val="Lucida Console"/>
            <family val="3"/>
          </rPr>
          <t>Tempo de Estoque (Meses)_x000D_
_x000D_
370,0</t>
        </r>
      </text>
    </comment>
    <comment ref="A769" authorId="0" shapeId="0" xr:uid="{42CC8AFF-DE41-4299-B2EB-9D6779F82B2C}">
      <text>
        <r>
          <rPr>
            <sz val="10"/>
            <color indexed="81"/>
            <rFont val="Lucida Console"/>
            <family val="3"/>
          </rPr>
          <t>_x000D_
133843</t>
        </r>
      </text>
    </comment>
    <comment ref="B769" authorId="0" shapeId="0" xr:uid="{1B8C8B13-331B-4481-B34F-31BDB843307F}">
      <text>
        <r>
          <rPr>
            <sz val="10"/>
            <color indexed="81"/>
            <rFont val="Lucida Console"/>
            <family val="3"/>
          </rPr>
          <t>DESCRIÇÃO DETALHADA_x000D_
CARTOLINA DUPLA FACE / COLOR SET AMARELA (COR VIVA, VIBRANTE, UNIFORME E SEM MANCHAS) - 48 X 66 CM VARIACAO +/- 5 CM)</t>
        </r>
      </text>
    </comment>
    <comment ref="G769" authorId="0" shapeId="0" xr:uid="{07A502C6-2D57-469A-BD18-C4BFF0B8E6FF}">
      <text>
        <r>
          <rPr>
            <sz val="10"/>
            <color indexed="81"/>
            <rFont val="Lucida Console"/>
            <family val="3"/>
          </rPr>
          <t>_x000D_
Últ estimativa : 25.000_x000D_
Enviada em     : 19.12.2019_x000D_
Ata - Venc     : 143/21 - 20.05.2022</t>
        </r>
      </text>
    </comment>
    <comment ref="O769" authorId="0" shapeId="0" xr:uid="{9AC3F3DE-4694-4F04-8DA5-04F415463E52}">
      <text>
        <r>
          <rPr>
            <sz val="10"/>
            <color indexed="81"/>
            <rFont val="Lucida Console"/>
            <family val="3"/>
          </rPr>
          <t>_x000D_
Pertencia a ATA nº 143/21_x000D_
Estimativa de Renovação enviada em 19.12.2019 - Qtd 25.000_x000D_
PE  61/21 lote _x000D_
30.04.21 = Finalizado. Ata 143/20</t>
        </r>
      </text>
    </comment>
    <comment ref="W769" authorId="0" shapeId="0" xr:uid="{7EAA39AB-3BB0-40C0-8F31-6914D8C45D80}">
      <text>
        <r>
          <rPr>
            <sz val="10"/>
            <color indexed="81"/>
            <rFont val="Lucida Console"/>
            <family val="3"/>
          </rPr>
          <t>_x000D_
Pedagógico</t>
        </r>
      </text>
    </comment>
    <comment ref="X769" authorId="0" shapeId="0" xr:uid="{8486295D-71EA-47F3-9AE2-9D90936F96C1}">
      <text>
        <r>
          <rPr>
            <sz val="10"/>
            <color indexed="81"/>
            <rFont val="Lucida Console"/>
            <family val="3"/>
          </rPr>
          <t>_x000D_
MAQ. E EQUIP. P/ IND. GRAFICA COMP. ACESS. E PAPEI</t>
        </r>
      </text>
    </comment>
    <comment ref="Y769" authorId="0" shapeId="0" xr:uid="{4E1895AA-1067-490E-84FF-7B24608191B4}">
      <text>
        <r>
          <rPr>
            <sz val="10"/>
            <color indexed="81"/>
            <rFont val="Lucida Console"/>
            <family val="3"/>
          </rPr>
          <t>_x000D_
CARTOES E CARTOLINA</t>
        </r>
      </text>
    </comment>
    <comment ref="AW769" authorId="0" shapeId="0" xr:uid="{F90D24CD-6AE7-417D-8EE5-FE870ED69CD1}">
      <text>
        <r>
          <rPr>
            <sz val="10"/>
            <color indexed="81"/>
            <rFont val="Lucida Console"/>
            <family val="3"/>
          </rPr>
          <t>Tempo de Estoque (Meses)_x000D_
_x000D_
2.200,0</t>
        </r>
      </text>
    </comment>
    <comment ref="A770" authorId="0" shapeId="0" xr:uid="{4A02CE38-AC8A-4EFA-84C6-4FFAC6C74822}">
      <text>
        <r>
          <rPr>
            <sz val="10"/>
            <color indexed="81"/>
            <rFont val="Lucida Console"/>
            <family val="3"/>
          </rPr>
          <t>_x000D_
133844</t>
        </r>
      </text>
    </comment>
    <comment ref="B770" authorId="0" shapeId="0" xr:uid="{641F82B6-E2AE-422A-87FA-7C61EC1849C8}">
      <text>
        <r>
          <rPr>
            <sz val="10"/>
            <color indexed="81"/>
            <rFont val="Lucida Console"/>
            <family val="3"/>
          </rPr>
          <t>DESCRIÇÃO DETALHADA_x000D_
CARTOLINA DUPLA FACE / COLOR SET AZUL ESCURO (COR VIVA, VIBRANTE, UNIFORME E SEM MANCHAS) - 48 X 66 CM VARIACAO +/- 5 CM)</t>
        </r>
      </text>
    </comment>
    <comment ref="G770" authorId="0" shapeId="0" xr:uid="{2AA9E155-DD19-47B8-9053-61B8663F56CA}">
      <text>
        <r>
          <rPr>
            <sz val="10"/>
            <color indexed="81"/>
            <rFont val="Lucida Console"/>
            <family val="3"/>
          </rPr>
          <t>_x000D_
Últ estimativa : 25.000_x000D_
Enviada em     : 19.12.2019_x000D_
Ata - Venc     : 143/21 - 20.05.2022</t>
        </r>
      </text>
    </comment>
    <comment ref="O770" authorId="0" shapeId="0" xr:uid="{6FC31E4C-03C2-460A-A681-063F353696AE}">
      <text>
        <r>
          <rPr>
            <sz val="10"/>
            <color indexed="81"/>
            <rFont val="Lucida Console"/>
            <family val="3"/>
          </rPr>
          <t>_x000D_
Pertencia a ATA nº 143/21_x000D_
Estimativa de Renovação enviada em 19.12.2019 - Qtd 25.000_x000D_
PE  61/21 lote _x000D_
30.04.21 = Finalizado. Ata 143/20</t>
        </r>
      </text>
    </comment>
    <comment ref="W770" authorId="0" shapeId="0" xr:uid="{F308AED1-1008-4941-A823-FE9EDC5A2469}">
      <text>
        <r>
          <rPr>
            <sz val="10"/>
            <color indexed="81"/>
            <rFont val="Lucida Console"/>
            <family val="3"/>
          </rPr>
          <t>_x000D_
Pedagógico</t>
        </r>
      </text>
    </comment>
    <comment ref="X770" authorId="0" shapeId="0" xr:uid="{5D94599F-7A6D-4E98-8409-5EC2C76C31E9}">
      <text>
        <r>
          <rPr>
            <sz val="10"/>
            <color indexed="81"/>
            <rFont val="Lucida Console"/>
            <family val="3"/>
          </rPr>
          <t>_x000D_
MAQ. E EQUIP. P/ IND. GRAFICA COMP. ACESS. E PAPEI</t>
        </r>
      </text>
    </comment>
    <comment ref="Y770" authorId="0" shapeId="0" xr:uid="{3BFDE2A9-4E97-496B-9238-975B01240648}">
      <text>
        <r>
          <rPr>
            <sz val="10"/>
            <color indexed="81"/>
            <rFont val="Lucida Console"/>
            <family val="3"/>
          </rPr>
          <t>_x000D_
CARTOES E CARTOLINA</t>
        </r>
      </text>
    </comment>
    <comment ref="AW770" authorId="0" shapeId="0" xr:uid="{70884FD3-AFB6-4975-B145-9AA1EF46C8AC}">
      <text>
        <r>
          <rPr>
            <sz val="10"/>
            <color indexed="81"/>
            <rFont val="Lucida Console"/>
            <family val="3"/>
          </rPr>
          <t>Tempo de Estoque (Meses)_x000D_
_x000D_
4.300,0</t>
        </r>
      </text>
    </comment>
    <comment ref="A771" authorId="0" shapeId="0" xr:uid="{45630102-0336-4745-9CC4-150AFF0E208A}">
      <text>
        <r>
          <rPr>
            <sz val="10"/>
            <color indexed="81"/>
            <rFont val="Lucida Console"/>
            <family val="3"/>
          </rPr>
          <t>_x000D_
133845</t>
        </r>
      </text>
    </comment>
    <comment ref="B771" authorId="0" shapeId="0" xr:uid="{136CCD3B-18C0-400E-AAC3-A02BCB4DDE8E}">
      <text>
        <r>
          <rPr>
            <sz val="10"/>
            <color indexed="81"/>
            <rFont val="Lucida Console"/>
            <family val="3"/>
          </rPr>
          <t>DESCRIÇÃO DETALHADA_x000D_
CARTOLINA DUPLA FACE / COLOR SET LARANJA (COR VIVA, VIBRANTE, UNIFORME E SEM MANCHAS) - 48 X 66 CM VARIACAO +/- 5 CM)</t>
        </r>
      </text>
    </comment>
    <comment ref="G771" authorId="0" shapeId="0" xr:uid="{FC6F9A92-A3E6-46A3-AA1B-B9395E86FA0B}">
      <text>
        <r>
          <rPr>
            <sz val="10"/>
            <color indexed="81"/>
            <rFont val="Lucida Console"/>
            <family val="3"/>
          </rPr>
          <t>_x000D_
Últ estimativa : 25.000_x000D_
Enviada em     : 19.12.2019_x000D_
Ata - Venc     : 143/21 - 20.05.2022</t>
        </r>
      </text>
    </comment>
    <comment ref="O771" authorId="0" shapeId="0" xr:uid="{55EB898F-9F89-48D0-A20F-F8D9FAC3FD0A}">
      <text>
        <r>
          <rPr>
            <sz val="10"/>
            <color indexed="81"/>
            <rFont val="Lucida Console"/>
            <family val="3"/>
          </rPr>
          <t>_x000D_
Pertencia a ATA nº 143/21_x000D_
Estimativa de Renovação enviada em 19.12.2019 - Qtd 25.000_x000D_
PE  61/21 lote _x000D_
30.04.21 = Finalizado. Ata 143/20</t>
        </r>
      </text>
    </comment>
    <comment ref="W771" authorId="0" shapeId="0" xr:uid="{716D725C-48D0-4EE0-B001-61FEA683E31D}">
      <text>
        <r>
          <rPr>
            <sz val="10"/>
            <color indexed="81"/>
            <rFont val="Lucida Console"/>
            <family val="3"/>
          </rPr>
          <t>_x000D_
Pedagógico</t>
        </r>
      </text>
    </comment>
    <comment ref="X771" authorId="0" shapeId="0" xr:uid="{3F5B645F-6DA4-4D41-B811-CD2608EB8064}">
      <text>
        <r>
          <rPr>
            <sz val="10"/>
            <color indexed="81"/>
            <rFont val="Lucida Console"/>
            <family val="3"/>
          </rPr>
          <t>_x000D_
MAQ. E EQUIP. P/ IND. GRAFICA COMP. ACESS. E PAPEI</t>
        </r>
      </text>
    </comment>
    <comment ref="Y771" authorId="0" shapeId="0" xr:uid="{006AAC04-2D33-4735-83FE-3F4E265E0A7B}">
      <text>
        <r>
          <rPr>
            <sz val="10"/>
            <color indexed="81"/>
            <rFont val="Lucida Console"/>
            <family val="3"/>
          </rPr>
          <t>_x000D_
CARTOES E CARTOLINA</t>
        </r>
      </text>
    </comment>
    <comment ref="AW771" authorId="0" shapeId="0" xr:uid="{CB88AA98-E002-4E20-8AE2-ADC5ADE4873E}">
      <text>
        <r>
          <rPr>
            <sz val="10"/>
            <color indexed="81"/>
            <rFont val="Lucida Console"/>
            <family val="3"/>
          </rPr>
          <t>Tempo de Estoque (Meses)_x000D_
_x000D_
2.230,0</t>
        </r>
      </text>
    </comment>
    <comment ref="A772" authorId="0" shapeId="0" xr:uid="{A3588F09-2983-4E2C-A4F3-BFCE03D9D951}">
      <text>
        <r>
          <rPr>
            <sz val="10"/>
            <color indexed="81"/>
            <rFont val="Lucida Console"/>
            <family val="3"/>
          </rPr>
          <t>_x000D_
133846</t>
        </r>
      </text>
    </comment>
    <comment ref="B772" authorId="0" shapeId="0" xr:uid="{6015424C-E085-47A2-8F0F-FF35E1CDB4D5}">
      <text>
        <r>
          <rPr>
            <sz val="10"/>
            <color indexed="81"/>
            <rFont val="Lucida Console"/>
            <family val="3"/>
          </rPr>
          <t>DESCRIÇÃO DETALHADA_x000D_
CARTOLINA DUPLA FACE / COLOR SET MARROM (COR VIVA, VIBRANTE, UNIFORME E SEM MANCHAS) - 48 X 66 CM VARIACAO +/- 5 CM)</t>
        </r>
      </text>
    </comment>
    <comment ref="G772" authorId="0" shapeId="0" xr:uid="{AB7F5B6E-66CB-4F44-BC64-99F1DADC7033}">
      <text>
        <r>
          <rPr>
            <sz val="10"/>
            <color indexed="81"/>
            <rFont val="Lucida Console"/>
            <family val="3"/>
          </rPr>
          <t>_x000D_
Últ estimativa : 25.000_x000D_
Enviada em     : 19.12.2019_x000D_
Ata - Venc     : 143/21 - 20.05.2022</t>
        </r>
      </text>
    </comment>
    <comment ref="O772" authorId="0" shapeId="0" xr:uid="{9C2534FF-F314-4CCD-93A6-B58DD0E3D898}">
      <text>
        <r>
          <rPr>
            <sz val="10"/>
            <color indexed="81"/>
            <rFont val="Lucida Console"/>
            <family val="3"/>
          </rPr>
          <t>_x000D_
Pertencia a ATA nº 143/21_x000D_
Estimativa de Renovação enviada em 19.12.2019 - Qtd 25.000_x000D_
PE  61/21 lote _x000D_
30.04.21 = Finalizado. Ata 143/20</t>
        </r>
      </text>
    </comment>
    <comment ref="W772" authorId="0" shapeId="0" xr:uid="{E5F6C231-E572-4CA5-AF3D-BE97A6627199}">
      <text>
        <r>
          <rPr>
            <sz val="10"/>
            <color indexed="81"/>
            <rFont val="Lucida Console"/>
            <family val="3"/>
          </rPr>
          <t>_x000D_
Pedagógico</t>
        </r>
      </text>
    </comment>
    <comment ref="X772" authorId="0" shapeId="0" xr:uid="{322271AF-23B3-47E4-85EE-6B8A51E1918D}">
      <text>
        <r>
          <rPr>
            <sz val="10"/>
            <color indexed="81"/>
            <rFont val="Lucida Console"/>
            <family val="3"/>
          </rPr>
          <t>_x000D_
MAQ. E EQUIP. P/ IND. GRAFICA COMP. ACESS. E PAPEI</t>
        </r>
      </text>
    </comment>
    <comment ref="Y772" authorId="0" shapeId="0" xr:uid="{B110F663-5221-49B7-8AAB-AD56FC094CE0}">
      <text>
        <r>
          <rPr>
            <sz val="10"/>
            <color indexed="81"/>
            <rFont val="Lucida Console"/>
            <family val="3"/>
          </rPr>
          <t>_x000D_
CARTOES E CARTOLINA</t>
        </r>
      </text>
    </comment>
    <comment ref="AW772" authorId="0" shapeId="0" xr:uid="{4AD77A3A-37D1-4E26-85AE-1462789CCF5A}">
      <text>
        <r>
          <rPr>
            <sz val="10"/>
            <color indexed="81"/>
            <rFont val="Lucida Console"/>
            <family val="3"/>
          </rPr>
          <t>Tempo de Estoque (Meses)_x000D_
_x000D_
4.500,0</t>
        </r>
      </text>
    </comment>
    <comment ref="A773" authorId="0" shapeId="0" xr:uid="{4BA6DE35-12C6-4C7D-995D-E881996EFBFB}">
      <text>
        <r>
          <rPr>
            <sz val="10"/>
            <color indexed="81"/>
            <rFont val="Lucida Console"/>
            <family val="3"/>
          </rPr>
          <t>_x000D_
133847</t>
        </r>
      </text>
    </comment>
    <comment ref="B773" authorId="0" shapeId="0" xr:uid="{E4A4B496-DA13-4F27-8BE7-5CA2D1AE77E4}">
      <text>
        <r>
          <rPr>
            <sz val="10"/>
            <color indexed="81"/>
            <rFont val="Lucida Console"/>
            <family val="3"/>
          </rPr>
          <t>DESCRIÇÃO DETALHADA_x000D_
CARTOLINA DUPLA FACE / COLOR SET PRETA (COR VIVA, VIBRANTE, UNIFORME E SEM MANCHAS) - 48 X 66 CM VARIACAO +/- 5 CM)</t>
        </r>
      </text>
    </comment>
    <comment ref="G773" authorId="0" shapeId="0" xr:uid="{C6776E18-74EC-4A95-94BC-5585DCAA644C}">
      <text>
        <r>
          <rPr>
            <sz val="10"/>
            <color indexed="81"/>
            <rFont val="Lucida Console"/>
            <family val="3"/>
          </rPr>
          <t>_x000D_
Últ estimativa : 25.000_x000D_
Enviada em     : 19.12.2019_x000D_
Ata - Venc     : 143/21 - 20.05.2022</t>
        </r>
      </text>
    </comment>
    <comment ref="O773" authorId="0" shapeId="0" xr:uid="{0322D6B0-411C-4204-928B-E82AE8C7E57D}">
      <text>
        <r>
          <rPr>
            <sz val="10"/>
            <color indexed="81"/>
            <rFont val="Lucida Console"/>
            <family val="3"/>
          </rPr>
          <t>_x000D_
Pertencia a ATA nº 143/21_x000D_
Estimativa de Renovação enviada em 19.12.2019 - Qtd 25.000_x000D_
PE  61/21 lote _x000D_
30.04.21 = Finalizado. Ata 143/20</t>
        </r>
      </text>
    </comment>
    <comment ref="W773" authorId="0" shapeId="0" xr:uid="{C400D054-E28C-429A-95F2-15D95057E745}">
      <text>
        <r>
          <rPr>
            <sz val="10"/>
            <color indexed="81"/>
            <rFont val="Lucida Console"/>
            <family val="3"/>
          </rPr>
          <t>_x000D_
Pedagógico</t>
        </r>
      </text>
    </comment>
    <comment ref="X773" authorId="0" shapeId="0" xr:uid="{649F9A05-B6E0-4788-9B54-EC2935E327FD}">
      <text>
        <r>
          <rPr>
            <sz val="10"/>
            <color indexed="81"/>
            <rFont val="Lucida Console"/>
            <family val="3"/>
          </rPr>
          <t>_x000D_
MAQ. E EQUIP. P/ IND. GRAFICA COMP. ACESS. E PAPEI</t>
        </r>
      </text>
    </comment>
    <comment ref="Y773" authorId="0" shapeId="0" xr:uid="{7ED7CB93-4158-4E41-9EEF-480548FCC409}">
      <text>
        <r>
          <rPr>
            <sz val="10"/>
            <color indexed="81"/>
            <rFont val="Lucida Console"/>
            <family val="3"/>
          </rPr>
          <t>_x000D_
CARTOES E CARTOLINA</t>
        </r>
      </text>
    </comment>
    <comment ref="AW773" authorId="0" shapeId="0" xr:uid="{867533AE-9E75-4E0A-9C3B-DB4322EB5FCC}">
      <text>
        <r>
          <rPr>
            <sz val="10"/>
            <color indexed="81"/>
            <rFont val="Lucida Console"/>
            <family val="3"/>
          </rPr>
          <t>Tempo de Estoque (Meses)_x000D_
_x000D_
6.500,0</t>
        </r>
      </text>
    </comment>
    <comment ref="A774" authorId="0" shapeId="0" xr:uid="{A7053C4E-1212-4331-AF43-566D2CD1E179}">
      <text>
        <r>
          <rPr>
            <sz val="10"/>
            <color indexed="81"/>
            <rFont val="Lucida Console"/>
            <family val="3"/>
          </rPr>
          <t>_x000D_
133848</t>
        </r>
      </text>
    </comment>
    <comment ref="B774" authorId="0" shapeId="0" xr:uid="{ED1EE00B-BCD7-46D9-968E-16CF2C63F9A9}">
      <text>
        <r>
          <rPr>
            <sz val="10"/>
            <color indexed="81"/>
            <rFont val="Lucida Console"/>
            <family val="3"/>
          </rPr>
          <t>DESCRIÇÃO DETALHADA_x000D_
CARTOLINA DUPLA FACE / COLOR SET ROSA (COR VIVA, VIBRANTE, UNIFORME E SEM MANCHAS) - 48 X 66 CM VARIACAO +/- 5 CM)</t>
        </r>
      </text>
    </comment>
    <comment ref="G774" authorId="0" shapeId="0" xr:uid="{5C954814-9C2C-4C66-99B4-75A05BB81043}">
      <text>
        <r>
          <rPr>
            <sz val="10"/>
            <color indexed="81"/>
            <rFont val="Lucida Console"/>
            <family val="3"/>
          </rPr>
          <t>_x000D_
Últ estimativa : 25.000_x000D_
Enviada em     : 19.12.2019_x000D_
Ata - Venc     : 143/21 - 20.05.2022</t>
        </r>
      </text>
    </comment>
    <comment ref="O774" authorId="0" shapeId="0" xr:uid="{A06B75B7-5D41-4177-BC70-FEAECFD14C39}">
      <text>
        <r>
          <rPr>
            <sz val="10"/>
            <color indexed="81"/>
            <rFont val="Lucida Console"/>
            <family val="3"/>
          </rPr>
          <t>_x000D_
Pertencia a ATA nº 143/21_x000D_
Estimativa de Renovação enviada em 19.12.2019 - Qtd 25.000_x000D_
PE  61/21 lote _x000D_
30.04.21 = Finalizado. Ata 143/20</t>
        </r>
      </text>
    </comment>
    <comment ref="W774" authorId="0" shapeId="0" xr:uid="{58EEB875-E407-48B3-A2EC-58F6ECE2FDB9}">
      <text>
        <r>
          <rPr>
            <sz val="10"/>
            <color indexed="81"/>
            <rFont val="Lucida Console"/>
            <family val="3"/>
          </rPr>
          <t>_x000D_
Pedagógico</t>
        </r>
      </text>
    </comment>
    <comment ref="X774" authorId="0" shapeId="0" xr:uid="{E6483CC9-2091-4738-8715-E933F0A5F0CD}">
      <text>
        <r>
          <rPr>
            <sz val="10"/>
            <color indexed="81"/>
            <rFont val="Lucida Console"/>
            <family val="3"/>
          </rPr>
          <t>_x000D_
MAQ. E EQUIP. P/ IND. GRAFICA COMP. ACESS. E PAPEI</t>
        </r>
      </text>
    </comment>
    <comment ref="Y774" authorId="0" shapeId="0" xr:uid="{FB5B668D-6A0A-4D8E-91B0-4C8DE6E21E21}">
      <text>
        <r>
          <rPr>
            <sz val="10"/>
            <color indexed="81"/>
            <rFont val="Lucida Console"/>
            <family val="3"/>
          </rPr>
          <t>_x000D_
CARTOES E CARTOLINA</t>
        </r>
      </text>
    </comment>
    <comment ref="AW774" authorId="0" shapeId="0" xr:uid="{AE3CA2D1-61EC-4893-B180-2922C8E02FA2}">
      <text>
        <r>
          <rPr>
            <sz val="10"/>
            <color indexed="81"/>
            <rFont val="Lucida Console"/>
            <family val="3"/>
          </rPr>
          <t>Tempo de Estoque (Meses)_x000D_
_x000D_
6.200,0</t>
        </r>
      </text>
    </comment>
    <comment ref="A775" authorId="0" shapeId="0" xr:uid="{44912987-0EF6-40E8-8170-CF98D8B83D4C}">
      <text>
        <r>
          <rPr>
            <sz val="10"/>
            <color indexed="81"/>
            <rFont val="Lucida Console"/>
            <family val="3"/>
          </rPr>
          <t>_x000D_
133849</t>
        </r>
      </text>
    </comment>
    <comment ref="B775" authorId="0" shapeId="0" xr:uid="{178963EC-1111-491F-BB96-A5EA43A36317}">
      <text>
        <r>
          <rPr>
            <sz val="10"/>
            <color indexed="81"/>
            <rFont val="Lucida Console"/>
            <family val="3"/>
          </rPr>
          <t>DESCRIÇÃO DETALHADA_x000D_
CARTOLINA DUPLA FACE / COLOR SET VERDE ESCURO (COR VIVA, VIBRANTE, UNIFORME E SEM MANCHAS) - 48 X 66 CM (VARIACAO +/- 5 CM)</t>
        </r>
      </text>
    </comment>
    <comment ref="G775" authorId="0" shapeId="0" xr:uid="{1574E18C-C952-4A94-A6F7-C2B647E39FF9}">
      <text>
        <r>
          <rPr>
            <sz val="10"/>
            <color indexed="81"/>
            <rFont val="Lucida Console"/>
            <family val="3"/>
          </rPr>
          <t>_x000D_
Últ estimativa : 25.000_x000D_
Enviada em     : 19.12.2019_x000D_
Ata - Venc     : 143/21 - 20.05.2022</t>
        </r>
      </text>
    </comment>
    <comment ref="O775" authorId="0" shapeId="0" xr:uid="{037073CE-8723-4E12-B9F2-04F1D9D9DB18}">
      <text>
        <r>
          <rPr>
            <sz val="10"/>
            <color indexed="81"/>
            <rFont val="Lucida Console"/>
            <family val="3"/>
          </rPr>
          <t>_x000D_
Pertencia a ATA nº 143/21_x000D_
Estimativa de Renovação enviada em 19.12.2019 - Qtd 25.000_x000D_
PE  61/21 lote _x000D_
30.04.21 = Finalizado. Ata 143/20</t>
        </r>
      </text>
    </comment>
    <comment ref="W775" authorId="0" shapeId="0" xr:uid="{D1191C9E-C3C2-46E6-8D79-1808DEF76B79}">
      <text>
        <r>
          <rPr>
            <sz val="10"/>
            <color indexed="81"/>
            <rFont val="Lucida Console"/>
            <family val="3"/>
          </rPr>
          <t>_x000D_
Pedagógico</t>
        </r>
      </text>
    </comment>
    <comment ref="X775" authorId="0" shapeId="0" xr:uid="{011F7539-8BC9-4857-97BE-13D4231B89A0}">
      <text>
        <r>
          <rPr>
            <sz val="10"/>
            <color indexed="81"/>
            <rFont val="Lucida Console"/>
            <family val="3"/>
          </rPr>
          <t>_x000D_
MAQ. E EQUIP. P/ IND. GRAFICA COMP. ACESS. E PAPEI</t>
        </r>
      </text>
    </comment>
    <comment ref="Y775" authorId="0" shapeId="0" xr:uid="{BAC5BA17-E764-41D5-A7A5-C22BF93ED925}">
      <text>
        <r>
          <rPr>
            <sz val="10"/>
            <color indexed="81"/>
            <rFont val="Lucida Console"/>
            <family val="3"/>
          </rPr>
          <t>_x000D_
CARTOES E CARTOLINA</t>
        </r>
      </text>
    </comment>
    <comment ref="AW775" authorId="0" shapeId="0" xr:uid="{8554F9CA-50D2-404A-AB68-888509AD0422}">
      <text>
        <r>
          <rPr>
            <sz val="10"/>
            <color indexed="81"/>
            <rFont val="Lucida Console"/>
            <family val="3"/>
          </rPr>
          <t>Tempo de Estoque (Meses)_x000D_
_x000D_
3.235,0</t>
        </r>
      </text>
    </comment>
    <comment ref="A776" authorId="0" shapeId="0" xr:uid="{EA92230B-D67D-4D48-B82A-07224D79E308}">
      <text>
        <r>
          <rPr>
            <sz val="10"/>
            <color indexed="81"/>
            <rFont val="Lucida Console"/>
            <family val="3"/>
          </rPr>
          <t>_x000D_
133850</t>
        </r>
      </text>
    </comment>
    <comment ref="B776" authorId="0" shapeId="0" xr:uid="{908FEB8C-779C-4507-BFDE-D1D1CCD629D5}">
      <text>
        <r>
          <rPr>
            <sz val="10"/>
            <color indexed="81"/>
            <rFont val="Lucida Console"/>
            <family val="3"/>
          </rPr>
          <t>DESCRIÇÃO DETALHADA_x000D_
CARTOLINA DUPLA FACE / COLOR SET VERMELHA (COR VIVA, VIBRANTE, UNIFORME E SEM MANCHAS) - 48 X 66 CM VARIACAO +/- 5 CM)</t>
        </r>
      </text>
    </comment>
    <comment ref="G776" authorId="0" shapeId="0" xr:uid="{F28D1C17-377D-4DA8-B2F7-156AB2963E79}">
      <text>
        <r>
          <rPr>
            <sz val="10"/>
            <color indexed="81"/>
            <rFont val="Lucida Console"/>
            <family val="3"/>
          </rPr>
          <t>_x000D_
Últ estimativa : 25.000_x000D_
Enviada em     : 19.12.2019_x000D_
Ata - Venc     : 143/21 - 20.05.2022</t>
        </r>
      </text>
    </comment>
    <comment ref="O776" authorId="0" shapeId="0" xr:uid="{061BA5A1-D08F-42FA-9ACE-DF8EA510D969}">
      <text>
        <r>
          <rPr>
            <sz val="10"/>
            <color indexed="81"/>
            <rFont val="Lucida Console"/>
            <family val="3"/>
          </rPr>
          <t>_x000D_
Pertencia a ATA nº 143/21_x000D_
Estimativa de Renovação enviada em 19.12.2019 - Qtd 25.000_x000D_
PE  61/21 lote _x000D_
30.04.21 = Finalizado. Ata 143/20</t>
        </r>
      </text>
    </comment>
    <comment ref="W776" authorId="0" shapeId="0" xr:uid="{D14B4D3C-791B-49B6-9ED5-D9EB7C75A2E3}">
      <text>
        <r>
          <rPr>
            <sz val="10"/>
            <color indexed="81"/>
            <rFont val="Lucida Console"/>
            <family val="3"/>
          </rPr>
          <t>_x000D_
Pedagógico</t>
        </r>
      </text>
    </comment>
    <comment ref="X776" authorId="0" shapeId="0" xr:uid="{0C0BE5AE-9BC0-4068-9E77-DD68863332B7}">
      <text>
        <r>
          <rPr>
            <sz val="10"/>
            <color indexed="81"/>
            <rFont val="Lucida Console"/>
            <family val="3"/>
          </rPr>
          <t>_x000D_
MAQ. E EQUIP. P/ IND. GRAFICA COMP. ACESS. E PAPEI</t>
        </r>
      </text>
    </comment>
    <comment ref="Y776" authorId="0" shapeId="0" xr:uid="{3EA7E8A5-8FAC-43CE-B933-8ACD4E04453F}">
      <text>
        <r>
          <rPr>
            <sz val="10"/>
            <color indexed="81"/>
            <rFont val="Lucida Console"/>
            <family val="3"/>
          </rPr>
          <t>_x000D_
CARTOES E CARTOLINA</t>
        </r>
      </text>
    </comment>
    <comment ref="AW776" authorId="0" shapeId="0" xr:uid="{FC2294AC-21C7-42FA-A338-30406E9FC422}">
      <text>
        <r>
          <rPr>
            <sz val="10"/>
            <color indexed="81"/>
            <rFont val="Lucida Console"/>
            <family val="3"/>
          </rPr>
          <t>Tempo de Estoque (Meses)_x000D_
_x000D_
5.700,0</t>
        </r>
      </text>
    </comment>
    <comment ref="A777" authorId="0" shapeId="0" xr:uid="{33A9A364-1143-4C23-A3D8-3FCE4E155D2D}">
      <text>
        <r>
          <rPr>
            <sz val="10"/>
            <color indexed="81"/>
            <rFont val="Lucida Console"/>
            <family val="3"/>
          </rPr>
          <t>_x000D_
133953</t>
        </r>
      </text>
    </comment>
    <comment ref="B777" authorId="0" shapeId="0" xr:uid="{86EB2DD8-38DF-4249-8821-5D7FA236B2BC}">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777" authorId="0" shapeId="0" xr:uid="{DD23DA6C-19DA-4836-9064-992C72C5A157}">
      <text>
        <r>
          <rPr>
            <sz val="10"/>
            <color indexed="81"/>
            <rFont val="Lucida Console"/>
            <family val="3"/>
          </rPr>
          <t>_x000D_
Pedagógico</t>
        </r>
      </text>
    </comment>
    <comment ref="X777" authorId="0" shapeId="0" xr:uid="{48EC470D-670C-4CF2-88B8-CEDDE861827E}">
      <text>
        <r>
          <rPr>
            <sz val="10"/>
            <color indexed="81"/>
            <rFont val="Lucida Console"/>
            <family val="3"/>
          </rPr>
          <t>_x000D_
MAQ., EQUIP., COMP., ACES., MAT. PARA ESCRIT.E ESCOLAR</t>
        </r>
      </text>
    </comment>
    <comment ref="Y777" authorId="0" shapeId="0" xr:uid="{89A2A8AF-8BD4-4CDD-A4CD-40212D908A28}">
      <text>
        <r>
          <rPr>
            <sz val="10"/>
            <color indexed="81"/>
            <rFont val="Lucida Console"/>
            <family val="3"/>
          </rPr>
          <t>_x000D_
LAPIS, BORRACHA, APONTADORES, REGUAS E CORRETIVOS P/ ESCRIT.</t>
        </r>
      </text>
    </comment>
    <comment ref="AW777" authorId="0" shapeId="0" xr:uid="{60AD4DEE-6CAA-4052-B1E7-CC7FBEA97457}">
      <text>
        <r>
          <rPr>
            <sz val="10"/>
            <color indexed="81"/>
            <rFont val="Lucida Console"/>
            <family val="3"/>
          </rPr>
          <t>Tempo de Estoque (Meses)_x000D_
_x000D_
32.671,0</t>
        </r>
      </text>
    </comment>
    <comment ref="A778" authorId="0" shapeId="0" xr:uid="{EFDBE938-7DBD-48C1-8AEC-1EFA09DEF725}">
      <text>
        <r>
          <rPr>
            <sz val="10"/>
            <color indexed="81"/>
            <rFont val="Lucida Console"/>
            <family val="3"/>
          </rPr>
          <t>_x000D_
134246</t>
        </r>
      </text>
    </comment>
    <comment ref="B778" authorId="0" shapeId="0" xr:uid="{5015EBAA-1185-49BB-82AA-3FB22E42007F}">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778" authorId="0" shapeId="0" xr:uid="{FBB8A353-3EA5-4ECA-927B-4B0AE4646C33}">
      <text>
        <r>
          <rPr>
            <sz val="10"/>
            <color indexed="81"/>
            <rFont val="Lucida Console"/>
            <family val="3"/>
          </rPr>
          <t>_x000D_
Últ estimativa : 1.100_x000D_
Enviada em     : 19.11.2021_x000D_
Ata - Venc     : 78/21 - 16.03.2022</t>
        </r>
      </text>
    </comment>
    <comment ref="S778" authorId="0" shapeId="0" xr:uid="{2A08EA60-B163-48FB-AE88-31B3ACE4DCED}">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778" authorId="0" shapeId="0" xr:uid="{E9CD526F-96DA-4CA1-9E4F-ED84F7CFF561}">
      <text>
        <r>
          <rPr>
            <sz val="10"/>
            <color indexed="81"/>
            <rFont val="Lucida Console"/>
            <family val="3"/>
          </rPr>
          <t>_x000D_
DM-Construção</t>
        </r>
      </text>
    </comment>
    <comment ref="X778" authorId="0" shapeId="0" xr:uid="{8D3433C6-2F23-4997-AB57-69F63404B1F4}">
      <text>
        <r>
          <rPr>
            <sz val="10"/>
            <color indexed="81"/>
            <rFont val="Lucida Console"/>
            <family val="3"/>
          </rPr>
          <t>_x000D_
MAT.E EQUIP. P/ CONSTR.CIVIL E CONSERV. DE VIAS PUBL.</t>
        </r>
      </text>
    </comment>
    <comment ref="Y778" authorId="0" shapeId="0" xr:uid="{6AAA55CA-8E9C-431A-8C7F-3E0AE25DD221}">
      <text>
        <r>
          <rPr>
            <sz val="10"/>
            <color indexed="81"/>
            <rFont val="Lucida Console"/>
            <family val="3"/>
          </rPr>
          <t>_x000D_
PEDRA,PEDRISCO E AREIA</t>
        </r>
      </text>
    </comment>
    <comment ref="AW778" authorId="0" shapeId="0" xr:uid="{80976CF8-84BF-4B0D-A5EF-A8B080C9C0D7}">
      <text>
        <r>
          <rPr>
            <sz val="10"/>
            <color indexed="81"/>
            <rFont val="Lucida Console"/>
            <family val="3"/>
          </rPr>
          <t>Tempo de Estoque (Meses)_x000D_
_x000D_
35,5</t>
        </r>
      </text>
    </comment>
    <comment ref="A779" authorId="0" shapeId="0" xr:uid="{99A76422-2534-413A-BE21-97BC7313109D}">
      <text>
        <r>
          <rPr>
            <sz val="10"/>
            <color indexed="81"/>
            <rFont val="Lucida Console"/>
            <family val="3"/>
          </rPr>
          <t>_x000D_
134247</t>
        </r>
      </text>
    </comment>
    <comment ref="B779" authorId="0" shapeId="0" xr:uid="{D1243891-5FB0-45CE-90FA-A001C217370F}">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779" authorId="0" shapeId="0" xr:uid="{A7B63718-39F7-4A0C-9FD4-A654D0D46293}">
      <text>
        <r>
          <rPr>
            <sz val="10"/>
            <color indexed="81"/>
            <rFont val="Lucida Console"/>
            <family val="3"/>
          </rPr>
          <t>_x000D_
Últ estimativa : 200_x000D_
Enviada em     : 19.05.2021_x000D_
Ata - Venc     : 202/20 - 10.09.2021</t>
        </r>
      </text>
    </comment>
    <comment ref="S779" authorId="0" shapeId="0" xr:uid="{4CCCDF87-AD58-4A12-B24F-DDFCE9AD23DF}">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779" authorId="0" shapeId="0" xr:uid="{FAA1A650-5D91-4131-AFBF-34B55AEBA568}">
      <text>
        <r>
          <rPr>
            <sz val="10"/>
            <color indexed="81"/>
            <rFont val="Lucida Console"/>
            <family val="3"/>
          </rPr>
          <t>_x000D_
DM-Construção</t>
        </r>
      </text>
    </comment>
    <comment ref="X779" authorId="0" shapeId="0" xr:uid="{48E6D3FD-BCA4-4D9F-97C5-66207F227879}">
      <text>
        <r>
          <rPr>
            <sz val="10"/>
            <color indexed="81"/>
            <rFont val="Lucida Console"/>
            <family val="3"/>
          </rPr>
          <t>_x000D_
MAT.E EQUIP. P/ CONSTR.CIVIL E CONSERV. DE VIAS PUBL.</t>
        </r>
      </text>
    </comment>
    <comment ref="Y779" authorId="0" shapeId="0" xr:uid="{EAC0747E-635E-440F-BB5E-FF664952B2F2}">
      <text>
        <r>
          <rPr>
            <sz val="10"/>
            <color indexed="81"/>
            <rFont val="Lucida Console"/>
            <family val="3"/>
          </rPr>
          <t>_x000D_
PEDRA,PEDRISCO E AREIA</t>
        </r>
      </text>
    </comment>
    <comment ref="AC779" authorId="0" shapeId="0" xr:uid="{6C0274C8-0D44-4CE1-ACFB-3C4A16FA25F7}">
      <text>
        <r>
          <rPr>
            <sz val="10"/>
            <color indexed="81"/>
            <rFont val="Lucida Console"/>
            <family val="3"/>
          </rPr>
          <t>_x000D_
AF  4.827/23 | Vc 26.05.2023 | Saldo    200 | TRANSNECO MATERIAIS DE CONSTRUCAO EM GERAL LTDA ( 226566 )</t>
        </r>
      </text>
    </comment>
    <comment ref="AG779" authorId="0" shapeId="0" xr:uid="{CB9E2EF0-458F-4292-BE52-90CF72340277}">
      <text>
        <r>
          <rPr>
            <sz val="10"/>
            <color indexed="81"/>
            <rFont val="Lucida Console"/>
            <family val="3"/>
          </rPr>
          <t>_x000D_
AF  4.827/23 | Vc 26.05.2023 | Saldo    200 | TRANSNECO MATERIAIS DE CONSTRUCAO EM GERAL LTDA ( 226566 )</t>
        </r>
      </text>
    </comment>
    <comment ref="AW779" authorId="0" shapeId="0" xr:uid="{E7F28094-2D0C-4995-82BC-3FBA4DEE44AE}">
      <text>
        <r>
          <rPr>
            <sz val="10"/>
            <color indexed="81"/>
            <rFont val="Lucida Console"/>
            <family val="3"/>
          </rPr>
          <t>Tempo de Estoque (Meses)_x000D_
_x000D_
137,1</t>
        </r>
      </text>
    </comment>
    <comment ref="A780" authorId="0" shapeId="0" xr:uid="{257247C9-0578-44F4-8956-3032DBD028AD}">
      <text>
        <r>
          <rPr>
            <sz val="10"/>
            <color indexed="81"/>
            <rFont val="Lucida Console"/>
            <family val="3"/>
          </rPr>
          <t>_x000D_
134373</t>
        </r>
      </text>
    </comment>
    <comment ref="B780" authorId="0" shapeId="0" xr:uid="{5DA78A61-4FFF-4B0B-A749-5B412FC18CC7}">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780" authorId="0" shapeId="0" xr:uid="{34C591A7-3929-4656-90C3-5CF61B4E8A6E}">
      <text>
        <r>
          <rPr>
            <sz val="10"/>
            <color indexed="81"/>
            <rFont val="Lucida Console"/>
            <family val="3"/>
          </rPr>
          <t>_x000D_
Últ estimativa : 30.000_x000D_
Enviada em     : 19.05.2020_x000D_
Ata - Venc     : 281/20 - 15.11.2021</t>
        </r>
      </text>
    </comment>
    <comment ref="O780" authorId="0" shapeId="0" xr:uid="{F7A73A61-3BC9-4FC5-A460-A553931FDD73}">
      <text>
        <r>
          <rPr>
            <sz val="10"/>
            <color indexed="81"/>
            <rFont val="Lucida Console"/>
            <family val="3"/>
          </rPr>
          <t>_x000D_
Pertencia a ATA nº 281/20_x000D_
Estimativa de Renovação enviada em 19.05.2020 - Qtd 30.000_x000D_
PP  77/19 lote _x000D_
26.09.19 = Finalizar contrato assinado.</t>
        </r>
      </text>
    </comment>
    <comment ref="W780" authorId="0" shapeId="0" xr:uid="{4D19FFCA-0123-43F9-ABB4-FA4443A52FEE}">
      <text>
        <r>
          <rPr>
            <sz val="10"/>
            <color indexed="81"/>
            <rFont val="Lucida Console"/>
            <family val="3"/>
          </rPr>
          <t>_x000D_
DM-Elétrica</t>
        </r>
      </text>
    </comment>
    <comment ref="X780" authorId="0" shapeId="0" xr:uid="{55597B94-1221-4A77-B933-8208E63A3227}">
      <text>
        <r>
          <rPr>
            <sz val="10"/>
            <color indexed="81"/>
            <rFont val="Lucida Console"/>
            <family val="3"/>
          </rPr>
          <t>_x000D_
EQUIP. MAT. P/ GERACAO, TRANSM. DISTR. RETIF...</t>
        </r>
      </text>
    </comment>
    <comment ref="Y780" authorId="0" shapeId="0" xr:uid="{6B1048B8-9297-4F35-AD50-41647CD98975}">
      <text>
        <r>
          <rPr>
            <sz val="10"/>
            <color indexed="81"/>
            <rFont val="Lucida Console"/>
            <family val="3"/>
          </rPr>
          <t>_x000D_
LAMPADAS DE LED</t>
        </r>
      </text>
    </comment>
    <comment ref="AW780" authorId="0" shapeId="0" xr:uid="{1F7EFF76-326F-4810-A9BD-5336BAACF570}">
      <text>
        <r>
          <rPr>
            <sz val="10"/>
            <color indexed="81"/>
            <rFont val="Lucida Console"/>
            <family val="3"/>
          </rPr>
          <t>Tempo de Estoque (Meses)_x000D_
_x000D_
3.000,0</t>
        </r>
      </text>
    </comment>
    <comment ref="A781" authorId="0" shapeId="0" xr:uid="{71A135A2-5F7B-4846-A940-0E0A0FD27DA2}">
      <text>
        <r>
          <rPr>
            <sz val="10"/>
            <color indexed="81"/>
            <rFont val="Lucida Console"/>
            <family val="3"/>
          </rPr>
          <t>_x000D_
134544</t>
        </r>
      </text>
    </comment>
    <comment ref="B781" authorId="0" shapeId="0" xr:uid="{AD100ACE-BBA3-4B4B-A073-C478A1D2F4FA}">
      <text>
        <r>
          <rPr>
            <sz val="10"/>
            <color indexed="81"/>
            <rFont val="Lucida Console"/>
            <family val="3"/>
          </rPr>
          <t>DESCRIÇÃO DETALHADA_x000D_
REVESTIMENTO CERAMICO, BRANCO BRILHANTE, 32 X 56 CM (VARIACAO +/- 2 CM).</t>
        </r>
      </text>
    </comment>
    <comment ref="G781" authorId="0" shapeId="0" xr:uid="{A661DC8A-340C-4115-AEF3-67D7BBE75BCE}">
      <text>
        <r>
          <rPr>
            <sz val="10"/>
            <color indexed="81"/>
            <rFont val="Lucida Console"/>
            <family val="3"/>
          </rPr>
          <t>_x000D_
Últ estimativa : 3.500_x000D_
Enviada em     : 22.04.2021_x000D_
Ata - Venc     : 292/19 - 17.12.2020</t>
        </r>
      </text>
    </comment>
    <comment ref="O781" authorId="0" shapeId="0" xr:uid="{C4BA5720-229B-485A-ABFD-3A15C8F72EF2}">
      <text>
        <r>
          <rPr>
            <sz val="10"/>
            <color indexed="81"/>
            <rFont val="Lucida Console"/>
            <family val="3"/>
          </rPr>
          <t>_x000D_
Pertencia a ATA nº 292/19_x000D_
Estimativa de Renovação enviada em 22.04.2021 - Qtd 3.500_x000D_
PE  26/21 lote _x000D_
16.03.21 = Processo finalizado. Ata 105/21.</t>
        </r>
      </text>
    </comment>
    <comment ref="W781" authorId="0" shapeId="0" xr:uid="{7D3E59AA-823F-4746-94A5-7697947723A3}">
      <text>
        <r>
          <rPr>
            <sz val="10"/>
            <color indexed="81"/>
            <rFont val="Lucida Console"/>
            <family val="3"/>
          </rPr>
          <t>_x000D_
DM-Construção</t>
        </r>
      </text>
    </comment>
    <comment ref="X781" authorId="0" shapeId="0" xr:uid="{9173688F-A757-49FA-8F19-C4A8D70C3F52}">
      <text>
        <r>
          <rPr>
            <sz val="10"/>
            <color indexed="81"/>
            <rFont val="Lucida Console"/>
            <family val="3"/>
          </rPr>
          <t>_x000D_
MAT.E EQUIP. P/ CONSTR.CIVIL E CONSERV. DE VIAS PUBL.</t>
        </r>
      </text>
    </comment>
    <comment ref="Y781" authorId="0" shapeId="0" xr:uid="{85D6F005-1763-4193-82BC-2C67B8894DF6}">
      <text>
        <r>
          <rPr>
            <sz val="10"/>
            <color indexed="81"/>
            <rFont val="Lucida Console"/>
            <family val="3"/>
          </rPr>
          <t>_x000D_
PISOS DE BORRACHA, PVC E OUTROS COLAVEIS</t>
        </r>
      </text>
    </comment>
    <comment ref="AW781" authorId="0" shapeId="0" xr:uid="{1A4D6A89-4F0E-4048-B7F2-F1E6EF41935C}">
      <text>
        <r>
          <rPr>
            <sz val="10"/>
            <color indexed="81"/>
            <rFont val="Lucida Console"/>
            <family val="3"/>
          </rPr>
          <t>Tempo de Estoque (Meses)_x000D_
_x000D_
2.655,3</t>
        </r>
      </text>
    </comment>
    <comment ref="A782" authorId="0" shapeId="0" xr:uid="{2375B703-CE35-4A6D-8BF5-373C579CF473}">
      <text>
        <r>
          <rPr>
            <sz val="10"/>
            <color indexed="81"/>
            <rFont val="Lucida Console"/>
            <family val="3"/>
          </rPr>
          <t>_x000D_
134545</t>
        </r>
      </text>
    </comment>
    <comment ref="B782" authorId="0" shapeId="0" xr:uid="{E8FBB31D-27DA-4070-9A34-70F44AF1BFF3}">
      <text>
        <r>
          <rPr>
            <sz val="10"/>
            <color indexed="81"/>
            <rFont val="Lucida Console"/>
            <family val="3"/>
          </rPr>
          <t>DESCRIÇÃO DETALHADA_x000D_
PASTILHA CERAMICA, COR AMARELO CANARIO, MEDINDO 10 X 10 CM, ESPESSURA DE 7 MM, UNIDAS POR PONTOS DE COLA.</t>
        </r>
      </text>
    </comment>
    <comment ref="G782" authorId="0" shapeId="0" xr:uid="{14573AC6-6228-4225-9D90-B2750EEB072C}">
      <text>
        <r>
          <rPr>
            <sz val="10"/>
            <color indexed="81"/>
            <rFont val="Lucida Console"/>
            <family val="3"/>
          </rPr>
          <t>_x000D_
Últ estimativa : 0_x000D_
Enviada em     : 08.09.2020_x000D_
Ata - Venc     : 292/19 - 17.12.2020</t>
        </r>
      </text>
    </comment>
    <comment ref="O782" authorId="0" shapeId="0" xr:uid="{3C661CBF-C232-47FD-9257-B23C6F97F9B6}">
      <text>
        <r>
          <rPr>
            <sz val="10"/>
            <color indexed="81"/>
            <rFont val="Lucida Console"/>
            <family val="3"/>
          </rPr>
          <t>_x000D_
Pertencia a ATA nº 292/19_x000D_
Estimativa de Renovação enviada em 08.09.2020 - Qtd _x000D_
PE  26/21 lote _x000D_
16.03.21 = Processo finalizado. Ata 105/21.</t>
        </r>
      </text>
    </comment>
    <comment ref="W782" authorId="0" shapeId="0" xr:uid="{45FFEA41-B0DC-4CCA-BDED-C63CF75E3435}">
      <text>
        <r>
          <rPr>
            <sz val="10"/>
            <color indexed="81"/>
            <rFont val="Lucida Console"/>
            <family val="3"/>
          </rPr>
          <t>_x000D_
DM-Construção</t>
        </r>
      </text>
    </comment>
    <comment ref="X782" authorId="0" shapeId="0" xr:uid="{4EC45997-0C04-498C-85B0-01CC8A103850}">
      <text>
        <r>
          <rPr>
            <sz val="10"/>
            <color indexed="81"/>
            <rFont val="Lucida Console"/>
            <family val="3"/>
          </rPr>
          <t>_x000D_
MAT.E EQUIP. P/ CONSTR.CIVIL E CONSERV. DE VIAS PUBL.</t>
        </r>
      </text>
    </comment>
    <comment ref="Y782" authorId="0" shapeId="0" xr:uid="{B0CBBE81-B52A-41F0-B415-65C10D19FD13}">
      <text>
        <r>
          <rPr>
            <sz val="10"/>
            <color indexed="81"/>
            <rFont val="Lucida Console"/>
            <family val="3"/>
          </rPr>
          <t>_x000D_
AZULEJOS E PASTILHAS</t>
        </r>
      </text>
    </comment>
    <comment ref="AW782" authorId="0" shapeId="0" xr:uid="{AFC7AD8E-8BDC-4DEC-AB78-EDE3A4319C24}">
      <text>
        <r>
          <rPr>
            <sz val="10"/>
            <color indexed="81"/>
            <rFont val="Lucida Console"/>
            <family val="3"/>
          </rPr>
          <t>Tempo de Estoque (Meses)_x000D_
_x000D_
894,8</t>
        </r>
      </text>
    </comment>
    <comment ref="A783" authorId="0" shapeId="0" xr:uid="{74F9B359-24D8-4849-8085-0BC9E73469F7}">
      <text>
        <r>
          <rPr>
            <sz val="10"/>
            <color indexed="81"/>
            <rFont val="Lucida Console"/>
            <family val="3"/>
          </rPr>
          <t>_x000D_
134546</t>
        </r>
      </text>
    </comment>
    <comment ref="B783" authorId="0" shapeId="0" xr:uid="{1AC3DBC6-E402-4667-BC2F-75C0937D0C4C}">
      <text>
        <r>
          <rPr>
            <sz val="10"/>
            <color indexed="81"/>
            <rFont val="Lucida Console"/>
            <family val="3"/>
          </rPr>
          <t>DESCRIÇÃO DETALHADA_x000D_
PASTILHA CERAMICA, COR AZUL CLARO (PISCINA OU CEU), MEDINDO 10 X 10 CM, ESPESSURA DE 7 MM, UNIDAS POR PONTOS DE COLA.</t>
        </r>
      </text>
    </comment>
    <comment ref="G783" authorId="0" shapeId="0" xr:uid="{97BA0A8C-3E74-45E6-8D0E-8ABDE09BA710}">
      <text>
        <r>
          <rPr>
            <sz val="10"/>
            <color indexed="81"/>
            <rFont val="Lucida Console"/>
            <family val="3"/>
          </rPr>
          <t>_x000D_
Últ estimativa : 700_x000D_
Enviada em     : 19.05.2020_x000D_
Ata - Venc     : 237/20 - 08.10.2021</t>
        </r>
      </text>
    </comment>
    <comment ref="O783" authorId="0" shapeId="0" xr:uid="{846EEB37-BAF0-479B-BC71-F142414939DD}">
      <text>
        <r>
          <rPr>
            <sz val="10"/>
            <color indexed="81"/>
            <rFont val="Lucida Console"/>
            <family val="3"/>
          </rPr>
          <t>_x000D_
Pertencia a ATA nº 237/20_x000D_
Estimativa de Renovação enviada em 19.05.2020 - Qtd 700_x000D_
PE  48/19 lote _x000D_
23.08.19 = Finalizar - contrato assinado</t>
        </r>
      </text>
    </comment>
    <comment ref="W783" authorId="0" shapeId="0" xr:uid="{958DB34D-3373-4825-98B1-8870C0CB6CFA}">
      <text>
        <r>
          <rPr>
            <sz val="10"/>
            <color indexed="81"/>
            <rFont val="Lucida Console"/>
            <family val="3"/>
          </rPr>
          <t>_x000D_
DM-Construção</t>
        </r>
      </text>
    </comment>
    <comment ref="X783" authorId="0" shapeId="0" xr:uid="{EA69588A-4F36-4C7A-8E82-BA85BA2EBDD6}">
      <text>
        <r>
          <rPr>
            <sz val="10"/>
            <color indexed="81"/>
            <rFont val="Lucida Console"/>
            <family val="3"/>
          </rPr>
          <t>_x000D_
MAT.E EQUIP. P/ CONSTR.CIVIL E CONSERV. DE VIAS PUBL.</t>
        </r>
      </text>
    </comment>
    <comment ref="Y783" authorId="0" shapeId="0" xr:uid="{22CDDBBD-7920-472E-98D8-3C288B2F0099}">
      <text>
        <r>
          <rPr>
            <sz val="10"/>
            <color indexed="81"/>
            <rFont val="Lucida Console"/>
            <family val="3"/>
          </rPr>
          <t>_x000D_
AZULEJOS E PASTILHAS</t>
        </r>
      </text>
    </comment>
    <comment ref="AW783" authorId="0" shapeId="0" xr:uid="{792D9CA2-A0D1-4677-A666-050197731031}">
      <text>
        <r>
          <rPr>
            <sz val="10"/>
            <color indexed="81"/>
            <rFont val="Lucida Console"/>
            <family val="3"/>
          </rPr>
          <t>Tempo de Estoque (Meses)_x000D_
_x000D_
1.035,5</t>
        </r>
      </text>
    </comment>
    <comment ref="A784" authorId="0" shapeId="0" xr:uid="{BF553547-9B77-410E-9DA1-9B22F59DFADB}">
      <text>
        <r>
          <rPr>
            <sz val="10"/>
            <color indexed="81"/>
            <rFont val="Lucida Console"/>
            <family val="3"/>
          </rPr>
          <t>_x000D_
134547</t>
        </r>
      </text>
    </comment>
    <comment ref="B784" authorId="0" shapeId="0" xr:uid="{133AA532-98C1-4710-AD4B-536DBEC63B03}">
      <text>
        <r>
          <rPr>
            <sz val="10"/>
            <color indexed="81"/>
            <rFont val="Lucida Console"/>
            <family val="3"/>
          </rPr>
          <t>DESCRIÇÃO DETALHADA_x000D_
PASTILHA CERAMICA, COR AZUL ROYAL, MEDINDO 10 X 10 CM, ESPESSURA DE 7 MM, UNIDAS POR PONTOS DE COLA.</t>
        </r>
      </text>
    </comment>
    <comment ref="G784" authorId="0" shapeId="0" xr:uid="{04A78F8A-94A9-46CF-AD99-6B573F47CBCC}">
      <text>
        <r>
          <rPr>
            <sz val="10"/>
            <color indexed="81"/>
            <rFont val="Lucida Console"/>
            <family val="3"/>
          </rPr>
          <t>_x000D_
Últ estimativa : 900_x000D_
Enviada em     : 19.05.2020_x000D_
Ata - Venc     : 237/20 - 08.10.2021</t>
        </r>
      </text>
    </comment>
    <comment ref="O784" authorId="0" shapeId="0" xr:uid="{7A58905D-4C94-43BD-B886-C307E012D6F6}">
      <text>
        <r>
          <rPr>
            <sz val="10"/>
            <color indexed="81"/>
            <rFont val="Lucida Console"/>
            <family val="3"/>
          </rPr>
          <t>_x000D_
Pertencia a ATA nº 237/20_x000D_
Estimativa de Renovação enviada em 19.05.2020 - Qtd 900_x000D_
PE  48/19 lote _x000D_
23.08.19 = Finalizar - contrato assinado</t>
        </r>
      </text>
    </comment>
    <comment ref="W784" authorId="0" shapeId="0" xr:uid="{E5A0783F-C085-41E3-94B2-509E4F3480DE}">
      <text>
        <r>
          <rPr>
            <sz val="10"/>
            <color indexed="81"/>
            <rFont val="Lucida Console"/>
            <family val="3"/>
          </rPr>
          <t>_x000D_
DM-Construção</t>
        </r>
      </text>
    </comment>
    <comment ref="X784" authorId="0" shapeId="0" xr:uid="{BDC76E7C-02C4-4DBC-B290-508E08722B34}">
      <text>
        <r>
          <rPr>
            <sz val="10"/>
            <color indexed="81"/>
            <rFont val="Lucida Console"/>
            <family val="3"/>
          </rPr>
          <t>_x000D_
MAT.E EQUIP. P/ CONSTR.CIVIL E CONSERV. DE VIAS PUBL.</t>
        </r>
      </text>
    </comment>
    <comment ref="Y784" authorId="0" shapeId="0" xr:uid="{2E7E0E1C-3EB3-4978-B02F-A84D7501B4F0}">
      <text>
        <r>
          <rPr>
            <sz val="10"/>
            <color indexed="81"/>
            <rFont val="Lucida Console"/>
            <family val="3"/>
          </rPr>
          <t>_x000D_
AZULEJOS E PASTILHAS</t>
        </r>
      </text>
    </comment>
    <comment ref="AW784" authorId="0" shapeId="0" xr:uid="{507B2514-A0A4-4E79-B037-C6A5772C4953}">
      <text>
        <r>
          <rPr>
            <sz val="10"/>
            <color indexed="81"/>
            <rFont val="Lucida Console"/>
            <family val="3"/>
          </rPr>
          <t>Tempo de Estoque (Meses)_x000D_
_x000D_
1.095,4</t>
        </r>
      </text>
    </comment>
    <comment ref="A785" authorId="0" shapeId="0" xr:uid="{4728CA78-8A9D-4DEC-9333-B4C9DAB446F2}">
      <text>
        <r>
          <rPr>
            <sz val="10"/>
            <color indexed="81"/>
            <rFont val="Lucida Console"/>
            <family val="3"/>
          </rPr>
          <t>_x000D_
134548</t>
        </r>
      </text>
    </comment>
    <comment ref="B785" authorId="0" shapeId="0" xr:uid="{F10C105E-D2DB-4289-B848-8730ABA18ED2}">
      <text>
        <r>
          <rPr>
            <sz val="10"/>
            <color indexed="81"/>
            <rFont val="Lucida Console"/>
            <family val="3"/>
          </rPr>
          <t>DESCRIÇÃO DETALHADA_x000D_
PASTILHA CERAMICA, COR BRANCA, MEDINDO 10 X 10 CM, ESPESSURA DE 7 MM, UNIDAS POR PONTOS DE COLA.</t>
        </r>
      </text>
    </comment>
    <comment ref="G785" authorId="0" shapeId="0" xr:uid="{D8A3DDB2-F10F-4A6E-B50D-68C33F4BE5C7}">
      <text>
        <r>
          <rPr>
            <sz val="10"/>
            <color indexed="81"/>
            <rFont val="Lucida Console"/>
            <family val="3"/>
          </rPr>
          <t>_x000D_
Últ estimativa : 2.500_x000D_
Enviada em     : 19.05.2020_x000D_
Ata - Venc     : 237/20 - 08.10.2021</t>
        </r>
      </text>
    </comment>
    <comment ref="O785" authorId="0" shapeId="0" xr:uid="{0D2C5D5F-197F-4376-9296-208991499200}">
      <text>
        <r>
          <rPr>
            <sz val="10"/>
            <color indexed="81"/>
            <rFont val="Lucida Console"/>
            <family val="3"/>
          </rPr>
          <t>_x000D_
Pertencia a ATA nº 237/20_x000D_
Estimativa de Renovação enviada em 19.05.2020 - Qtd 2.500_x000D_
PE  48/19 lote _x000D_
23.08.19 = Finalizar - contrato assinado</t>
        </r>
      </text>
    </comment>
    <comment ref="W785" authorId="0" shapeId="0" xr:uid="{F8723744-3416-46B8-AAE1-7C48F8008F16}">
      <text>
        <r>
          <rPr>
            <sz val="10"/>
            <color indexed="81"/>
            <rFont val="Lucida Console"/>
            <family val="3"/>
          </rPr>
          <t>_x000D_
DM-Construção</t>
        </r>
      </text>
    </comment>
    <comment ref="X785" authorId="0" shapeId="0" xr:uid="{DDA9FEE6-CC4D-4086-BE40-741DDB692EC5}">
      <text>
        <r>
          <rPr>
            <sz val="10"/>
            <color indexed="81"/>
            <rFont val="Lucida Console"/>
            <family val="3"/>
          </rPr>
          <t>_x000D_
MAT.E EQUIP. P/ CONSTR.CIVIL E CONSERV. DE VIAS PUBL.</t>
        </r>
      </text>
    </comment>
    <comment ref="Y785" authorId="0" shapeId="0" xr:uid="{FE526AF1-409D-477D-BF17-BE3E45936C45}">
      <text>
        <r>
          <rPr>
            <sz val="10"/>
            <color indexed="81"/>
            <rFont val="Lucida Console"/>
            <family val="3"/>
          </rPr>
          <t>_x000D_
AZULEJOS E PASTILHAS</t>
        </r>
      </text>
    </comment>
    <comment ref="AW785" authorId="0" shapeId="0" xr:uid="{D6D8C3BD-6C7B-4DD5-A9E4-D978F7188564}">
      <text>
        <r>
          <rPr>
            <sz val="10"/>
            <color indexed="81"/>
            <rFont val="Lucida Console"/>
            <family val="3"/>
          </rPr>
          <t>Tempo de Estoque (Meses)_x000D_
_x000D_
3.021,2</t>
        </r>
      </text>
    </comment>
    <comment ref="A786" authorId="0" shapeId="0" xr:uid="{30FC4E27-7DFE-4F99-A5D5-52E5D8ED198F}">
      <text>
        <r>
          <rPr>
            <sz val="10"/>
            <color indexed="81"/>
            <rFont val="Lucida Console"/>
            <family val="3"/>
          </rPr>
          <t>_x000D_
134549</t>
        </r>
      </text>
    </comment>
    <comment ref="B786" authorId="0" shapeId="0" xr:uid="{7838731A-9AD5-4E1F-823D-69F9F0BA4181}">
      <text>
        <r>
          <rPr>
            <sz val="10"/>
            <color indexed="81"/>
            <rFont val="Lucida Console"/>
            <family val="3"/>
          </rPr>
          <t>DESCRIÇÃO DETALHADA_x000D_
PASTILHA CERAMICA, COR VERDE AGUA, MEDINDO 10 X 10 CM, ESPESSURA DE 7 MM, UNIDAS POR PONTOS DE COLA.</t>
        </r>
      </text>
    </comment>
    <comment ref="G786" authorId="0" shapeId="0" xr:uid="{28240772-F1DC-4AF1-BD2A-336B751132AC}">
      <text>
        <r>
          <rPr>
            <sz val="10"/>
            <color indexed="81"/>
            <rFont val="Lucida Console"/>
            <family val="3"/>
          </rPr>
          <t>_x000D_
Últ estimativa : 700_x000D_
Enviada em     : 19.05.2020_x000D_
Ata - Venc     : 237/20 - 08.10.2021</t>
        </r>
      </text>
    </comment>
    <comment ref="O786" authorId="0" shapeId="0" xr:uid="{71D3EB37-2115-45E9-83AD-BFEB5183E9F4}">
      <text>
        <r>
          <rPr>
            <sz val="10"/>
            <color indexed="81"/>
            <rFont val="Lucida Console"/>
            <family val="3"/>
          </rPr>
          <t>_x000D_
Pertencia a ATA nº 237/20_x000D_
Estimativa de Renovação enviada em 19.05.2020 - Qtd 700_x000D_
PE  48/19 lote _x000D_
23.08.19 = Finalizar - contrato assinado</t>
        </r>
      </text>
    </comment>
    <comment ref="W786" authorId="0" shapeId="0" xr:uid="{C92ACADD-CC21-43A2-A89F-C3A450823241}">
      <text>
        <r>
          <rPr>
            <sz val="10"/>
            <color indexed="81"/>
            <rFont val="Lucida Console"/>
            <family val="3"/>
          </rPr>
          <t>_x000D_
DM-Construção</t>
        </r>
      </text>
    </comment>
    <comment ref="X786" authorId="0" shapeId="0" xr:uid="{656899A4-456B-4E21-8B48-B94DC90A91A0}">
      <text>
        <r>
          <rPr>
            <sz val="10"/>
            <color indexed="81"/>
            <rFont val="Lucida Console"/>
            <family val="3"/>
          </rPr>
          <t>_x000D_
MAT.E EQUIP. P/ CONSTR.CIVIL E CONSERV. DE VIAS PUBL.</t>
        </r>
      </text>
    </comment>
    <comment ref="Y786" authorId="0" shapeId="0" xr:uid="{7A2DC4B9-4460-4F89-8E4C-1CFF54899F5A}">
      <text>
        <r>
          <rPr>
            <sz val="10"/>
            <color indexed="81"/>
            <rFont val="Lucida Console"/>
            <family val="3"/>
          </rPr>
          <t>_x000D_
AZULEJOS E PASTILHAS</t>
        </r>
      </text>
    </comment>
    <comment ref="AW786" authorId="0" shapeId="0" xr:uid="{964CD8E1-393E-4E33-96E3-B3E1406C5DC4}">
      <text>
        <r>
          <rPr>
            <sz val="10"/>
            <color indexed="81"/>
            <rFont val="Lucida Console"/>
            <family val="3"/>
          </rPr>
          <t>Tempo de Estoque (Meses)_x000D_
_x000D_
1.451,2</t>
        </r>
      </text>
    </comment>
    <comment ref="A787" authorId="0" shapeId="0" xr:uid="{1C26DD65-9398-487E-912B-CBFC8084AB07}">
      <text>
        <r>
          <rPr>
            <sz val="10"/>
            <color indexed="81"/>
            <rFont val="Lucida Console"/>
            <family val="3"/>
          </rPr>
          <t>_x000D_
134556</t>
        </r>
      </text>
    </comment>
    <comment ref="B787" authorId="0" shapeId="0" xr:uid="{AE948741-61A8-48E6-BFA2-A98C85A1D8D6}">
      <text>
        <r>
          <rPr>
            <sz val="10"/>
            <color indexed="81"/>
            <rFont val="Lucida Console"/>
            <family val="3"/>
          </rPr>
          <t>DESCRIÇÃO DETALHADA_x000D_
FITA DE BORDA CARVALHO MALVA OU SIMILAR, MEDINDO: 22 MM X 0,45 MM X 20 M.</t>
        </r>
      </text>
    </comment>
    <comment ref="G787" authorId="0" shapeId="0" xr:uid="{D90298B7-116F-4052-9424-32AF1D681DAC}">
      <text>
        <r>
          <rPr>
            <sz val="10"/>
            <color indexed="81"/>
            <rFont val="Lucida Console"/>
            <family val="3"/>
          </rPr>
          <t>_x000D_
Últ estimativa : 40_x000D_
Enviada em     : 24.11.2020_x000D_
Ata - Venc     : 145/21 - 26.05.2022</t>
        </r>
      </text>
    </comment>
    <comment ref="W787" authorId="0" shapeId="0" xr:uid="{DAAF5D64-3023-4898-9020-72E00B198789}">
      <text>
        <r>
          <rPr>
            <sz val="10"/>
            <color indexed="81"/>
            <rFont val="Lucida Console"/>
            <family val="3"/>
          </rPr>
          <t>_x000D_
DM-Construção</t>
        </r>
      </text>
    </comment>
    <comment ref="X787" authorId="0" shapeId="0" xr:uid="{E2CB9E73-86C5-4AFC-A3DA-E050409A0C02}">
      <text>
        <r>
          <rPr>
            <sz val="10"/>
            <color indexed="81"/>
            <rFont val="Lucida Console"/>
            <family val="3"/>
          </rPr>
          <t>_x000D_
MADEIRAS,LAMINADOS,COMPENSADOS E AGLOMERADOS</t>
        </r>
      </text>
    </comment>
    <comment ref="Y787" authorId="0" shapeId="0" xr:uid="{4DD9C551-655F-440E-A9E6-EA999E1FC2DC}">
      <text>
        <r>
          <rPr>
            <sz val="10"/>
            <color indexed="81"/>
            <rFont val="Lucida Console"/>
            <family val="3"/>
          </rPr>
          <t>_x000D_
TABUAS,RIPAS , SARRAFOS , PRANCHINHAS E REFORCOS</t>
        </r>
      </text>
    </comment>
    <comment ref="AW787" authorId="0" shapeId="0" xr:uid="{370E45A0-3023-42C6-8946-91A8EE458E17}">
      <text>
        <r>
          <rPr>
            <sz val="10"/>
            <color indexed="81"/>
            <rFont val="Lucida Console"/>
            <family val="3"/>
          </rPr>
          <t>Tempo de Estoque (Meses)_x000D_
_x000D_
580,0</t>
        </r>
      </text>
    </comment>
    <comment ref="A788" authorId="0" shapeId="0" xr:uid="{BD09BE0A-84F0-4BF0-AC33-99AF3183C27A}">
      <text>
        <r>
          <rPr>
            <sz val="10"/>
            <color indexed="81"/>
            <rFont val="Lucida Console"/>
            <family val="3"/>
          </rPr>
          <t>_x000D_
134558</t>
        </r>
      </text>
    </comment>
    <comment ref="B788" authorId="0" shapeId="0" xr:uid="{3DB1AE3C-94A5-49DE-BB09-CBE3AD75C64C}">
      <text>
        <r>
          <rPr>
            <sz val="10"/>
            <color indexed="81"/>
            <rFont val="Lucida Console"/>
            <family val="3"/>
          </rPr>
          <t>DESCRIÇÃO DETALHADA_x000D_
PONTEIRA PLASTICA INTERNA NA COR PRETA PARA TUBO QUADRADO DE 1"</t>
        </r>
      </text>
    </comment>
    <comment ref="W788" authorId="0" shapeId="0" xr:uid="{340960A0-5D4D-4436-945E-6F1FE3D4BCC0}">
      <text>
        <r>
          <rPr>
            <sz val="10"/>
            <color indexed="81"/>
            <rFont val="Lucida Console"/>
            <family val="3"/>
          </rPr>
          <t>_x000D_
DM-Serralheria</t>
        </r>
      </text>
    </comment>
    <comment ref="X788" authorId="0" shapeId="0" xr:uid="{A51A0BE0-1AE5-44E1-ADC0-C0221DBF749B}">
      <text>
        <r>
          <rPr>
            <sz val="10"/>
            <color indexed="81"/>
            <rFont val="Lucida Console"/>
            <family val="3"/>
          </rPr>
          <t>_x000D_
FERRAMENTAS MAQ.FERRAMENTAS,ELETR.PECAS E ACESSORI</t>
        </r>
      </text>
    </comment>
    <comment ref="Y788" authorId="0" shapeId="0" xr:uid="{1FA91E7C-8B62-4E2A-8A33-6FF059CA1036}">
      <text>
        <r>
          <rPr>
            <sz val="10"/>
            <color indexed="81"/>
            <rFont val="Lucida Console"/>
            <family val="3"/>
          </rPr>
          <t>_x000D_
PECAS E COMPONENTES</t>
        </r>
      </text>
    </comment>
    <comment ref="AW788" authorId="0" shapeId="0" xr:uid="{B13BC113-6EC8-4DFC-8671-32F42D263624}">
      <text>
        <r>
          <rPr>
            <sz val="10"/>
            <color indexed="81"/>
            <rFont val="Lucida Console"/>
            <family val="3"/>
          </rPr>
          <t>Tempo de Estoque (Meses)_x000D_
_x000D_
17.660,0</t>
        </r>
      </text>
    </comment>
    <comment ref="A789" authorId="0" shapeId="0" xr:uid="{C9C38C4C-BF12-4539-952D-0F293218971F}">
      <text>
        <r>
          <rPr>
            <sz val="10"/>
            <color indexed="81"/>
            <rFont val="Lucida Console"/>
            <family val="3"/>
          </rPr>
          <t>_x000D_
134559</t>
        </r>
      </text>
    </comment>
    <comment ref="B789" authorId="0" shapeId="0" xr:uid="{7EA9DA3E-A81F-4D0B-A13B-8423E86D2A94}">
      <text>
        <r>
          <rPr>
            <sz val="10"/>
            <color indexed="81"/>
            <rFont val="Lucida Console"/>
            <family val="3"/>
          </rPr>
          <t>DESCRIÇÃO DETALHADA_x000D_
PONTEIRA PLASTICA NA COR PRETA PARA TUBO RETANGULAR 20 MM X 40 MM</t>
        </r>
      </text>
    </comment>
    <comment ref="W789" authorId="0" shapeId="0" xr:uid="{2F148610-1426-4093-9BB2-5C9B27495CD0}">
      <text>
        <r>
          <rPr>
            <sz val="10"/>
            <color indexed="81"/>
            <rFont val="Lucida Console"/>
            <family val="3"/>
          </rPr>
          <t>_x000D_
DM-Serralheria</t>
        </r>
      </text>
    </comment>
    <comment ref="X789" authorId="0" shapeId="0" xr:uid="{98FD09F5-ECDD-4B69-BA81-5B8553E0A433}">
      <text>
        <r>
          <rPr>
            <sz val="10"/>
            <color indexed="81"/>
            <rFont val="Lucida Console"/>
            <family val="3"/>
          </rPr>
          <t>_x000D_
FERRAMENTAS MAQ.FERRAMENTAS,ELETR.PECAS E ACESSORI</t>
        </r>
      </text>
    </comment>
    <comment ref="Y789" authorId="0" shapeId="0" xr:uid="{4A7A20EB-66FF-4784-86EA-0B8BD86217C6}">
      <text>
        <r>
          <rPr>
            <sz val="10"/>
            <color indexed="81"/>
            <rFont val="Lucida Console"/>
            <family val="3"/>
          </rPr>
          <t>_x000D_
PECAS E COMPONENTES</t>
        </r>
      </text>
    </comment>
    <comment ref="AW789" authorId="0" shapeId="0" xr:uid="{CE21431D-9C4A-4D41-A309-FACE9DDDE246}">
      <text>
        <r>
          <rPr>
            <sz val="10"/>
            <color indexed="81"/>
            <rFont val="Lucida Console"/>
            <family val="3"/>
          </rPr>
          <t>Tempo de Estoque (Meses)_x000D_
_x000D_
14.800,0</t>
        </r>
      </text>
    </comment>
    <comment ref="A790" authorId="0" shapeId="0" xr:uid="{CB12FE9E-D18D-43D8-9EAE-6EBBF34B168B}">
      <text>
        <r>
          <rPr>
            <sz val="10"/>
            <color indexed="81"/>
            <rFont val="Lucida Console"/>
            <family val="3"/>
          </rPr>
          <t>_x000D_
134560</t>
        </r>
      </text>
    </comment>
    <comment ref="B790" authorId="0" shapeId="0" xr:uid="{D210DD0D-D2A8-4D09-A597-ACCF1516E183}">
      <text>
        <r>
          <rPr>
            <sz val="10"/>
            <color indexed="81"/>
            <rFont val="Lucida Console"/>
            <family val="3"/>
          </rPr>
          <t>DESCRIÇÃO DETALHADA_x000D_
LAMINA DE SERRA EM ACO RAPIDO BI-METAL 1/2" X 12", 18 DPP (DENTES POR POLEGADA), ESPESSURA DE NO MINIMO 0,6 MM</t>
        </r>
      </text>
    </comment>
    <comment ref="G790" authorId="0" shapeId="0" xr:uid="{36D4D50B-452A-46DC-A7BB-F8E5C3C7FCC2}">
      <text>
        <r>
          <rPr>
            <sz val="10"/>
            <color indexed="81"/>
            <rFont val="Lucida Console"/>
            <family val="3"/>
          </rPr>
          <t>_x000D_
Últ estimativa : 700_x000D_
Enviada em     : 24.10.2019_x000D_
Ata - Venc     : 70/19 - 28.02.2020</t>
        </r>
      </text>
    </comment>
    <comment ref="O790" authorId="0" shapeId="0" xr:uid="{921243BF-ACEF-4968-99B9-5237C9D11D9C}">
      <text>
        <r>
          <rPr>
            <sz val="10"/>
            <color indexed="81"/>
            <rFont val="Lucida Console"/>
            <family val="3"/>
          </rPr>
          <t>_x000D_
Pertencia a ATA nº 70/19_x000D_
Estimativa de Renovação enviada em 24.10.2019 - Qtd 700_x000D_
PE   2/20 lote 3 (Impróspero)_x000D_
23.04.20 = Processo conferido, finalizado.</t>
        </r>
      </text>
    </comment>
    <comment ref="W790" authorId="0" shapeId="0" xr:uid="{4D88CD33-CFE4-4829-BF03-1C69628EC636}">
      <text>
        <r>
          <rPr>
            <sz val="10"/>
            <color indexed="81"/>
            <rFont val="Lucida Console"/>
            <family val="3"/>
          </rPr>
          <t>_x000D_
DM-Serralheria</t>
        </r>
      </text>
    </comment>
    <comment ref="X790" authorId="0" shapeId="0" xr:uid="{C3A10B35-5CA5-4CF8-A25C-70284E44625C}">
      <text>
        <r>
          <rPr>
            <sz val="10"/>
            <color indexed="81"/>
            <rFont val="Lucida Console"/>
            <family val="3"/>
          </rPr>
          <t>_x000D_
FERRAMENTAS MAQ.FERRAMENTAS,ELETR.PECAS E ACESSORI</t>
        </r>
      </text>
    </comment>
    <comment ref="Y790" authorId="0" shapeId="0" xr:uid="{C1E2563E-1AB8-43BD-992A-5A304B031757}">
      <text>
        <r>
          <rPr>
            <sz val="10"/>
            <color indexed="81"/>
            <rFont val="Lucida Console"/>
            <family val="3"/>
          </rPr>
          <t>_x000D_
DISCOS, LAMINAS E FITAS DE SERRAS ELETRICAS</t>
        </r>
      </text>
    </comment>
    <comment ref="AW790" authorId="0" shapeId="0" xr:uid="{15B87DCF-AF7D-48EF-87AB-039F813E5095}">
      <text>
        <r>
          <rPr>
            <sz val="10"/>
            <color indexed="81"/>
            <rFont val="Lucida Console"/>
            <family val="3"/>
          </rPr>
          <t>Tempo de Estoque (Meses)_x000D_
_x000D_
0,0</t>
        </r>
      </text>
    </comment>
    <comment ref="A791" authorId="0" shapeId="0" xr:uid="{B8F41FD8-B49F-43E1-B895-A05052C9A8B3}">
      <text>
        <r>
          <rPr>
            <sz val="10"/>
            <color indexed="81"/>
            <rFont val="Lucida Console"/>
            <family val="3"/>
          </rPr>
          <t>_x000D_
134561</t>
        </r>
      </text>
    </comment>
    <comment ref="B791" authorId="0" shapeId="0" xr:uid="{F8478C4B-9DB6-412A-B486-F8D9DBD032E7}">
      <text>
        <r>
          <rPr>
            <sz val="10"/>
            <color indexed="81"/>
            <rFont val="Lucida Console"/>
            <family val="3"/>
          </rPr>
          <t>DESCRIÇÃO DETALHADA_x000D_
PARAFUSO EM ACO BICROMATIZADO, CABECA CHATA PH , 3,5 X 25 MM - CAIXA COM 500 UNIDADES</t>
        </r>
      </text>
    </comment>
    <comment ref="W791" authorId="0" shapeId="0" xr:uid="{235D0D75-F0F3-47EF-9BFB-3E2BB7EF045A}">
      <text>
        <r>
          <rPr>
            <sz val="10"/>
            <color indexed="81"/>
            <rFont val="Lucida Console"/>
            <family val="3"/>
          </rPr>
          <t>_x000D_
DM-Marcenaria</t>
        </r>
      </text>
    </comment>
    <comment ref="X791" authorId="0" shapeId="0" xr:uid="{EB37C59A-E3D2-4BA2-B1A2-CC1844703F96}">
      <text>
        <r>
          <rPr>
            <sz val="10"/>
            <color indexed="81"/>
            <rFont val="Lucida Console"/>
            <family val="3"/>
          </rPr>
          <t>_x000D_
PARAFUSOS ELEM. VEDACAO UNIAO CONEX . FIXACAO</t>
        </r>
      </text>
    </comment>
    <comment ref="Y791" authorId="0" shapeId="0" xr:uid="{1F83F757-FE70-4112-9FBB-4E6F167141A0}">
      <text>
        <r>
          <rPr>
            <sz val="10"/>
            <color indexed="81"/>
            <rFont val="Lucida Console"/>
            <family val="3"/>
          </rPr>
          <t>_x000D_
PARAFUSO P/ MOVEIS</t>
        </r>
      </text>
    </comment>
    <comment ref="AW791" authorId="0" shapeId="0" xr:uid="{FC0AF5E5-5CF8-4884-91ED-1A63D06E48E2}">
      <text>
        <r>
          <rPr>
            <sz val="10"/>
            <color indexed="81"/>
            <rFont val="Lucida Console"/>
            <family val="3"/>
          </rPr>
          <t>Tempo de Estoque (Meses)_x000D_
_x000D_
390,0</t>
        </r>
      </text>
    </comment>
    <comment ref="A792" authorId="0" shapeId="0" xr:uid="{9D43874E-831F-42F8-82E3-E870ED106737}">
      <text>
        <r>
          <rPr>
            <sz val="10"/>
            <color indexed="81"/>
            <rFont val="Lucida Console"/>
            <family val="3"/>
          </rPr>
          <t>_x000D_
134562</t>
        </r>
      </text>
    </comment>
    <comment ref="B792" authorId="0" shapeId="0" xr:uid="{D0A7781D-E4B3-4F72-BC94-E484E65DA4F8}">
      <text>
        <r>
          <rPr>
            <sz val="10"/>
            <color indexed="81"/>
            <rFont val="Lucida Console"/>
            <family val="3"/>
          </rPr>
          <t>DESCRIÇÃO DETALHADA_x000D_
PARAFUSO EM ACO BICROMATIZADO, CABECA CHATA PH 3,5 X 40 - CAIXA COM 500 UNIDADES</t>
        </r>
      </text>
    </comment>
    <comment ref="W792" authorId="0" shapeId="0" xr:uid="{2C1C9834-E1EE-4674-98AB-62A5D52B934F}">
      <text>
        <r>
          <rPr>
            <sz val="10"/>
            <color indexed="81"/>
            <rFont val="Lucida Console"/>
            <family val="3"/>
          </rPr>
          <t>_x000D_
DM-Marcenaria</t>
        </r>
      </text>
    </comment>
    <comment ref="X792" authorId="0" shapeId="0" xr:uid="{C28C3997-717C-477A-98DF-7E76F9EE16D3}">
      <text>
        <r>
          <rPr>
            <sz val="10"/>
            <color indexed="81"/>
            <rFont val="Lucida Console"/>
            <family val="3"/>
          </rPr>
          <t>_x000D_
PARAFUSOS ELEM. VEDACAO UNIAO CONEX . FIXACAO</t>
        </r>
      </text>
    </comment>
    <comment ref="Y792" authorId="0" shapeId="0" xr:uid="{6744F0B9-069C-44BF-ADEC-C33F22676699}">
      <text>
        <r>
          <rPr>
            <sz val="10"/>
            <color indexed="81"/>
            <rFont val="Lucida Console"/>
            <family val="3"/>
          </rPr>
          <t>_x000D_
PARAFUSO P/ MOVEIS</t>
        </r>
      </text>
    </comment>
    <comment ref="AW792" authorId="0" shapeId="0" xr:uid="{C053624F-66B4-488D-9C6D-70A4D26DBFFC}">
      <text>
        <r>
          <rPr>
            <sz val="10"/>
            <color indexed="81"/>
            <rFont val="Lucida Console"/>
            <family val="3"/>
          </rPr>
          <t>Tempo de Estoque (Meses)_x000D_
_x000D_
396,0</t>
        </r>
      </text>
    </comment>
    <comment ref="A793" authorId="0" shapeId="0" xr:uid="{E586269B-B88D-4A88-8001-A21755E3466B}">
      <text>
        <r>
          <rPr>
            <sz val="10"/>
            <color indexed="81"/>
            <rFont val="Lucida Console"/>
            <family val="3"/>
          </rPr>
          <t>_x000D_
134563</t>
        </r>
      </text>
    </comment>
    <comment ref="B793" authorId="0" shapeId="0" xr:uid="{89C242C0-81FD-4F36-AB4A-B91955524ECF}">
      <text>
        <r>
          <rPr>
            <sz val="10"/>
            <color indexed="81"/>
            <rFont val="Lucida Console"/>
            <family val="3"/>
          </rPr>
          <t>DESCRIÇÃO DETALHADA_x000D_
PARAFUSO EM ACO BICROMATIZADO, CABECA CHATA PH 4,0 X 16 - CAIXA COM 500 UNIDADES</t>
        </r>
      </text>
    </comment>
    <comment ref="W793" authorId="0" shapeId="0" xr:uid="{2BED4081-F6F5-4FA9-982F-14E9AC98D89D}">
      <text>
        <r>
          <rPr>
            <sz val="10"/>
            <color indexed="81"/>
            <rFont val="Lucida Console"/>
            <family val="3"/>
          </rPr>
          <t>_x000D_
DM-Marcenaria</t>
        </r>
      </text>
    </comment>
    <comment ref="X793" authorId="0" shapeId="0" xr:uid="{0C7263D8-5827-4B3A-B043-7D651429C045}">
      <text>
        <r>
          <rPr>
            <sz val="10"/>
            <color indexed="81"/>
            <rFont val="Lucida Console"/>
            <family val="3"/>
          </rPr>
          <t>_x000D_
PARAFUSOS ELEM. VEDACAO UNIAO CONEX . FIXACAO</t>
        </r>
      </text>
    </comment>
    <comment ref="Y793" authorId="0" shapeId="0" xr:uid="{D6E52032-2A00-4FB5-BD86-5ED69C934913}">
      <text>
        <r>
          <rPr>
            <sz val="10"/>
            <color indexed="81"/>
            <rFont val="Lucida Console"/>
            <family val="3"/>
          </rPr>
          <t>_x000D_
PARAFUSO P/ MOVEIS</t>
        </r>
      </text>
    </comment>
    <comment ref="AW793" authorId="0" shapeId="0" xr:uid="{2CEDB758-B128-4D0A-925F-173FABECCA62}">
      <text>
        <r>
          <rPr>
            <sz val="10"/>
            <color indexed="81"/>
            <rFont val="Lucida Console"/>
            <family val="3"/>
          </rPr>
          <t>Tempo de Estoque (Meses)_x000D_
_x000D_
364,0</t>
        </r>
      </text>
    </comment>
    <comment ref="A794" authorId="0" shapeId="0" xr:uid="{51DC2184-FC2E-4C6F-B54E-46773341EEC4}">
      <text>
        <r>
          <rPr>
            <sz val="10"/>
            <color indexed="81"/>
            <rFont val="Lucida Console"/>
            <family val="3"/>
          </rPr>
          <t>_x000D_
134564</t>
        </r>
      </text>
    </comment>
    <comment ref="B794" authorId="0" shapeId="0" xr:uid="{8BD5E9FE-6A83-43BD-844F-735836636634}">
      <text>
        <r>
          <rPr>
            <sz val="10"/>
            <color indexed="81"/>
            <rFont val="Lucida Console"/>
            <family val="3"/>
          </rPr>
          <t>DESCRIÇÃO DETALHADA_x000D_
PARAFUSO EM ACO BICROMATIZADO, CABECA CHATA PH 4,0 X 35 - CAIXA COM 500 UNIDADES</t>
        </r>
      </text>
    </comment>
    <comment ref="W794" authorId="0" shapeId="0" xr:uid="{281FA146-3687-4282-AADD-95063D531CBA}">
      <text>
        <r>
          <rPr>
            <sz val="10"/>
            <color indexed="81"/>
            <rFont val="Lucida Console"/>
            <family val="3"/>
          </rPr>
          <t>_x000D_
DM-Marcenaria</t>
        </r>
      </text>
    </comment>
    <comment ref="X794" authorId="0" shapeId="0" xr:uid="{6EA5ED65-8A61-4D1C-9670-B1D077C7F6C4}">
      <text>
        <r>
          <rPr>
            <sz val="10"/>
            <color indexed="81"/>
            <rFont val="Lucida Console"/>
            <family val="3"/>
          </rPr>
          <t>_x000D_
PARAFUSOS ELEM. VEDACAO UNIAO CONEX . FIXACAO</t>
        </r>
      </text>
    </comment>
    <comment ref="Y794" authorId="0" shapeId="0" xr:uid="{B7D3997B-F65D-486E-9CE1-2F30DA3016FC}">
      <text>
        <r>
          <rPr>
            <sz val="10"/>
            <color indexed="81"/>
            <rFont val="Lucida Console"/>
            <family val="3"/>
          </rPr>
          <t>_x000D_
PARAFUSO P/ MOVEIS</t>
        </r>
      </text>
    </comment>
    <comment ref="AW794" authorId="0" shapeId="0" xr:uid="{2FA42E7B-195D-4E80-AF57-1FA6E0944AD9}">
      <text>
        <r>
          <rPr>
            <sz val="10"/>
            <color indexed="81"/>
            <rFont val="Lucida Console"/>
            <family val="3"/>
          </rPr>
          <t>Tempo de Estoque (Meses)_x000D_
_x000D_
258,0</t>
        </r>
      </text>
    </comment>
    <comment ref="A795" authorId="0" shapeId="0" xr:uid="{921DCD79-3F5B-4D73-8C27-A3F3E3F709C2}">
      <text>
        <r>
          <rPr>
            <sz val="10"/>
            <color indexed="81"/>
            <rFont val="Lucida Console"/>
            <family val="3"/>
          </rPr>
          <t>_x000D_
134565</t>
        </r>
      </text>
    </comment>
    <comment ref="B795" authorId="0" shapeId="0" xr:uid="{D0B8D659-3417-4CEA-9801-8945E520EDA9}">
      <text>
        <r>
          <rPr>
            <sz val="10"/>
            <color indexed="81"/>
            <rFont val="Lucida Console"/>
            <family val="3"/>
          </rPr>
          <t>DESCRIÇÃO DETALHADA_x000D_
PARAFUSO EM ACO BICROMATIZADO, CABECA CHATA PH 4,5 X 60 - CAIXA COM 500 UNIDADES</t>
        </r>
      </text>
    </comment>
    <comment ref="W795" authorId="0" shapeId="0" xr:uid="{786DC40F-D647-4D25-8382-FF56066B50B4}">
      <text>
        <r>
          <rPr>
            <sz val="10"/>
            <color indexed="81"/>
            <rFont val="Lucida Console"/>
            <family val="3"/>
          </rPr>
          <t>_x000D_
DM-Marcenaria</t>
        </r>
      </text>
    </comment>
    <comment ref="X795" authorId="0" shapeId="0" xr:uid="{51F92813-8660-41C3-8860-160742947FBD}">
      <text>
        <r>
          <rPr>
            <sz val="10"/>
            <color indexed="81"/>
            <rFont val="Lucida Console"/>
            <family val="3"/>
          </rPr>
          <t>_x000D_
PARAFUSOS ELEM. VEDACAO UNIAO CONEX . FIXACAO</t>
        </r>
      </text>
    </comment>
    <comment ref="Y795" authorId="0" shapeId="0" xr:uid="{6C80074F-55E9-4156-9A93-EFA77F3AC2A1}">
      <text>
        <r>
          <rPr>
            <sz val="10"/>
            <color indexed="81"/>
            <rFont val="Lucida Console"/>
            <family val="3"/>
          </rPr>
          <t>_x000D_
PARAFUSO P/ MOVEIS</t>
        </r>
      </text>
    </comment>
    <comment ref="AW795" authorId="0" shapeId="0" xr:uid="{BBF7FB2B-26EB-4E96-8B81-877AF5C6E368}">
      <text>
        <r>
          <rPr>
            <sz val="10"/>
            <color indexed="81"/>
            <rFont val="Lucida Console"/>
            <family val="3"/>
          </rPr>
          <t>Tempo de Estoque (Meses)_x000D_
_x000D_
229,0</t>
        </r>
      </text>
    </comment>
    <comment ref="A796" authorId="0" shapeId="0" xr:uid="{50770FD9-58C5-4910-8D2E-5343B9F466EC}">
      <text>
        <r>
          <rPr>
            <sz val="10"/>
            <color indexed="81"/>
            <rFont val="Lucida Console"/>
            <family val="3"/>
          </rPr>
          <t>_x000D_
134566</t>
        </r>
      </text>
    </comment>
    <comment ref="B796" authorId="0" shapeId="0" xr:uid="{FE9EA4EB-8D7B-4FC3-BE26-492D30DD0452}">
      <text>
        <r>
          <rPr>
            <sz val="10"/>
            <color indexed="81"/>
            <rFont val="Lucida Console"/>
            <family val="3"/>
          </rPr>
          <t>DESCRIÇÃO DETALHADA_x000D_
PARAFUSO FRANCES - 1.1/2" X 1/4" - COM PORCA E ARRUELA</t>
        </r>
      </text>
    </comment>
    <comment ref="W796" authorId="0" shapeId="0" xr:uid="{7355894C-A1CC-4B3B-8BBC-9A79EE89762E}">
      <text>
        <r>
          <rPr>
            <sz val="10"/>
            <color indexed="81"/>
            <rFont val="Lucida Console"/>
            <family val="3"/>
          </rPr>
          <t>_x000D_
DM-Marcenaria</t>
        </r>
      </text>
    </comment>
    <comment ref="X796" authorId="0" shapeId="0" xr:uid="{1C3CD9C1-44F4-47FF-95E9-0BC8763FA3AC}">
      <text>
        <r>
          <rPr>
            <sz val="10"/>
            <color indexed="81"/>
            <rFont val="Lucida Console"/>
            <family val="3"/>
          </rPr>
          <t>_x000D_
PARAFUSOS ELEM. VEDACAO UNIAO CONEX . FIXACAO</t>
        </r>
      </text>
    </comment>
    <comment ref="Y796" authorId="0" shapeId="0" xr:uid="{A20A1B05-97A3-42A4-9F8A-052A89B10ED4}">
      <text>
        <r>
          <rPr>
            <sz val="10"/>
            <color indexed="81"/>
            <rFont val="Lucida Console"/>
            <family val="3"/>
          </rPr>
          <t>_x000D_
PARAFUSO FRANCES</t>
        </r>
      </text>
    </comment>
    <comment ref="AW796" authorId="0" shapeId="0" xr:uid="{C65C966B-2B8D-4F13-8884-D331ABE3E5DD}">
      <text>
        <r>
          <rPr>
            <sz val="10"/>
            <color indexed="81"/>
            <rFont val="Lucida Console"/>
            <family val="3"/>
          </rPr>
          <t>Tempo de Estoque (Meses)_x000D_
_x000D_
19.783,0</t>
        </r>
      </text>
    </comment>
    <comment ref="A797" authorId="0" shapeId="0" xr:uid="{297856CE-EDB8-41CA-BBA1-DC2751F19344}">
      <text>
        <r>
          <rPr>
            <sz val="10"/>
            <color indexed="81"/>
            <rFont val="Lucida Console"/>
            <family val="3"/>
          </rPr>
          <t>_x000D_
134567</t>
        </r>
      </text>
    </comment>
    <comment ref="B797" authorId="0" shapeId="0" xr:uid="{E31FB8A4-B27E-4EAB-99E9-95345162E5D8}">
      <text>
        <r>
          <rPr>
            <sz val="10"/>
            <color indexed="81"/>
            <rFont val="Lucida Console"/>
            <family val="3"/>
          </rPr>
          <t xml:space="preserve">DESCRIÇÃO DETALHADA_x000D_
BUCHA DE FIXACAO UNIVERSAL Nº 8 DE NYLON PARA BASES OCAS E MACICAS </t>
        </r>
      </text>
    </comment>
    <comment ref="G797" authorId="0" shapeId="0" xr:uid="{9851BFF9-6713-450F-88BA-6CEB52F8CBFB}">
      <text>
        <r>
          <rPr>
            <sz val="10"/>
            <color indexed="81"/>
            <rFont val="Lucida Console"/>
            <family val="3"/>
          </rPr>
          <t>_x000D_
Últ estimativa : 0_x000D_
Enviada em     : 23.09.2020_x000D_
Ata - Venc     : 9/20 - 14.01.2021</t>
        </r>
      </text>
    </comment>
    <comment ref="O797" authorId="0" shapeId="0" xr:uid="{BB279803-69CF-432E-9F41-7DA9D9BDD973}">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97" authorId="0" shapeId="0" xr:uid="{DD5695BD-E1E5-4FBB-B9CB-CCAA07978C02}">
      <text>
        <r>
          <rPr>
            <sz val="10"/>
            <color indexed="81"/>
            <rFont val="Lucida Console"/>
            <family val="3"/>
          </rPr>
          <t>_x000D_
DM-Construção</t>
        </r>
      </text>
    </comment>
    <comment ref="X797" authorId="0" shapeId="0" xr:uid="{76367FA9-B4A8-4D7D-A9AD-F27A143722B2}">
      <text>
        <r>
          <rPr>
            <sz val="10"/>
            <color indexed="81"/>
            <rFont val="Lucida Console"/>
            <family val="3"/>
          </rPr>
          <t>_x000D_
PARAFUSOS ELEM. VEDACAO UNIAO CONEX . FIXACAO</t>
        </r>
      </text>
    </comment>
    <comment ref="Y797" authorId="0" shapeId="0" xr:uid="{FBD9A3A8-761E-411C-BCB5-59FA96CA5EEF}">
      <text>
        <r>
          <rPr>
            <sz val="10"/>
            <color indexed="81"/>
            <rFont val="Lucida Console"/>
            <family val="3"/>
          </rPr>
          <t>_x000D_
BUCHAS CHUMBADORES E GANCHOS</t>
        </r>
      </text>
    </comment>
    <comment ref="AW797" authorId="0" shapeId="0" xr:uid="{DC30FAA0-B794-43AA-9258-8B350D1F99D7}">
      <text>
        <r>
          <rPr>
            <sz val="10"/>
            <color indexed="81"/>
            <rFont val="Lucida Console"/>
            <family val="3"/>
          </rPr>
          <t>Tempo de Estoque (Meses)_x000D_
_x000D_
14.107,0</t>
        </r>
      </text>
    </comment>
    <comment ref="A798" authorId="0" shapeId="0" xr:uid="{840D6264-025D-415D-8030-C03AC85991A5}">
      <text>
        <r>
          <rPr>
            <sz val="10"/>
            <color indexed="81"/>
            <rFont val="Lucida Console"/>
            <family val="3"/>
          </rPr>
          <t>_x000D_
134568</t>
        </r>
      </text>
    </comment>
    <comment ref="B798" authorId="0" shapeId="0" xr:uid="{4C85A26E-6EEC-47CF-A882-EE6E596CB300}">
      <text>
        <r>
          <rPr>
            <sz val="10"/>
            <color indexed="81"/>
            <rFont val="Lucida Console"/>
            <family val="3"/>
          </rPr>
          <t xml:space="preserve">DESCRIÇÃO DETALHADA_x000D_
BUCHA DE FIXACAO UNIVERSAL Nº 10 DE NYLON PARA BASES OCAS E MACICAS </t>
        </r>
      </text>
    </comment>
    <comment ref="G798" authorId="0" shapeId="0" xr:uid="{0137E70F-FEF6-4CEC-BD3F-7FD959C2DBD4}">
      <text>
        <r>
          <rPr>
            <sz val="10"/>
            <color indexed="81"/>
            <rFont val="Lucida Console"/>
            <family val="3"/>
          </rPr>
          <t>_x000D_
Últ estimativa : 0_x000D_
Enviada em     : 23.09.2020_x000D_
Ata - Venc     : 9/20 - 14.01.2021</t>
        </r>
      </text>
    </comment>
    <comment ref="O798" authorId="0" shapeId="0" xr:uid="{B1A15E9B-B30D-46ED-A57A-D4894D0D533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98" authorId="0" shapeId="0" xr:uid="{760B8D2C-B63A-498F-BE7C-7700216B8056}">
      <text>
        <r>
          <rPr>
            <sz val="10"/>
            <color indexed="81"/>
            <rFont val="Lucida Console"/>
            <family val="3"/>
          </rPr>
          <t>_x000D_
DM-Construção</t>
        </r>
      </text>
    </comment>
    <comment ref="X798" authorId="0" shapeId="0" xr:uid="{D9EF3D25-FE47-4EC1-B99B-1A0C8E2024E7}">
      <text>
        <r>
          <rPr>
            <sz val="10"/>
            <color indexed="81"/>
            <rFont val="Lucida Console"/>
            <family val="3"/>
          </rPr>
          <t>_x000D_
PARAFUSOS ELEM. VEDACAO UNIAO CONEX . FIXACAO</t>
        </r>
      </text>
    </comment>
    <comment ref="Y798" authorId="0" shapeId="0" xr:uid="{35E76DA2-0E0C-45C3-9F24-6504E8764D25}">
      <text>
        <r>
          <rPr>
            <sz val="10"/>
            <color indexed="81"/>
            <rFont val="Lucida Console"/>
            <family val="3"/>
          </rPr>
          <t>_x000D_
BUCHAS CHUMBADORES E GANCHOS</t>
        </r>
      </text>
    </comment>
    <comment ref="AW798" authorId="0" shapeId="0" xr:uid="{3D6F9145-85FB-4798-8DAD-655CF141F2A0}">
      <text>
        <r>
          <rPr>
            <sz val="10"/>
            <color indexed="81"/>
            <rFont val="Lucida Console"/>
            <family val="3"/>
          </rPr>
          <t>Tempo de Estoque (Meses)_x000D_
_x000D_
6.706,0</t>
        </r>
      </text>
    </comment>
    <comment ref="A799" authorId="0" shapeId="0" xr:uid="{11647723-7813-4E06-803E-0909A59C410C}">
      <text>
        <r>
          <rPr>
            <sz val="10"/>
            <color indexed="81"/>
            <rFont val="Lucida Console"/>
            <family val="3"/>
          </rPr>
          <t>_x000D_
134569</t>
        </r>
      </text>
    </comment>
    <comment ref="B799" authorId="0" shapeId="0" xr:uid="{F6786D76-3FC9-4445-B582-CBAC06C6CD27}">
      <text>
        <r>
          <rPr>
            <sz val="10"/>
            <color indexed="81"/>
            <rFont val="Lucida Console"/>
            <family val="3"/>
          </rPr>
          <t>DESCRIÇÃO DETALHADA_x000D_
CORREDICA TELESCOPICA ZINCADA PARA GAVETA FZ 500 MM - COM CAPACIDADE PARA 35 KG</t>
        </r>
      </text>
    </comment>
    <comment ref="W799" authorId="0" shapeId="0" xr:uid="{AA40C3A5-A5E1-4FCA-A0B0-ADF572A3BEA8}">
      <text>
        <r>
          <rPr>
            <sz val="10"/>
            <color indexed="81"/>
            <rFont val="Lucida Console"/>
            <family val="3"/>
          </rPr>
          <t>_x000D_
DM-Marcenaria</t>
        </r>
      </text>
    </comment>
    <comment ref="X799" authorId="0" shapeId="0" xr:uid="{CE9A61AA-9093-4E8B-8A20-A3A3074F16F7}">
      <text>
        <r>
          <rPr>
            <sz val="10"/>
            <color indexed="81"/>
            <rFont val="Lucida Console"/>
            <family val="3"/>
          </rPr>
          <t>_x000D_
MOBILIARIO E COFRE</t>
        </r>
      </text>
    </comment>
    <comment ref="Y799" authorId="0" shapeId="0" xr:uid="{FDA64775-D517-4C37-B07B-F1F158C703C3}">
      <text>
        <r>
          <rPr>
            <sz val="10"/>
            <color indexed="81"/>
            <rFont val="Lucida Console"/>
            <family val="3"/>
          </rPr>
          <t>_x000D_
ACESSORIOS</t>
        </r>
      </text>
    </comment>
    <comment ref="AW799" authorId="0" shapeId="0" xr:uid="{14D9C363-9F9D-4128-B974-A192FD8DBFD0}">
      <text>
        <r>
          <rPr>
            <sz val="10"/>
            <color indexed="81"/>
            <rFont val="Lucida Console"/>
            <family val="3"/>
          </rPr>
          <t>Tempo de Estoque (Meses)_x000D_
_x000D_
100,0</t>
        </r>
      </text>
    </comment>
    <comment ref="A800" authorId="0" shapeId="0" xr:uid="{64011B3D-BC4C-4846-B3EF-6FD60ECDC539}">
      <text>
        <r>
          <rPr>
            <sz val="10"/>
            <color indexed="81"/>
            <rFont val="Lucida Console"/>
            <family val="3"/>
          </rPr>
          <t>_x000D_
134570</t>
        </r>
      </text>
    </comment>
    <comment ref="B800" authorId="0" shapeId="0" xr:uid="{E90DE170-7652-45B5-ADE8-7A64256B6E3A}">
      <text>
        <r>
          <rPr>
            <sz val="10"/>
            <color indexed="81"/>
            <rFont val="Lucida Console"/>
            <family val="3"/>
          </rPr>
          <t>DESCRIÇÃO DETALHADA_x000D_
PONTEIRA BIT PH2 DUPLA, IMANTADA, COMPRIMENTO DE 110 MM, EM ACO CROMO VANADIO</t>
        </r>
      </text>
    </comment>
    <comment ref="W800" authorId="0" shapeId="0" xr:uid="{ED24E3F3-D990-407D-AC4D-DAE90B430C48}">
      <text>
        <r>
          <rPr>
            <sz val="10"/>
            <color indexed="81"/>
            <rFont val="Lucida Console"/>
            <family val="3"/>
          </rPr>
          <t>_x000D_
DM-Marcenaria</t>
        </r>
      </text>
    </comment>
    <comment ref="X800" authorId="0" shapeId="0" xr:uid="{058D8729-8026-453A-A189-BAEE9E93DE00}">
      <text>
        <r>
          <rPr>
            <sz val="10"/>
            <color indexed="81"/>
            <rFont val="Lucida Console"/>
            <family val="3"/>
          </rPr>
          <t>_x000D_
FERRAMENTAS MAQ.FERRAMENTAS,ELETR.PECAS E ACESSORI</t>
        </r>
      </text>
    </comment>
    <comment ref="Y800" authorId="0" shapeId="0" xr:uid="{C2A33226-E26C-480A-8850-6B8B217EDC7E}">
      <text>
        <r>
          <rPr>
            <sz val="10"/>
            <color indexed="81"/>
            <rFont val="Lucida Console"/>
            <family val="3"/>
          </rPr>
          <t>_x000D_
BITS E BEDAMES</t>
        </r>
      </text>
    </comment>
    <comment ref="AW800" authorId="0" shapeId="0" xr:uid="{BF37AE1F-0A78-4FD8-B258-49F1F1A294B3}">
      <text>
        <r>
          <rPr>
            <sz val="10"/>
            <color indexed="81"/>
            <rFont val="Lucida Console"/>
            <family val="3"/>
          </rPr>
          <t>Tempo de Estoque (Meses)_x000D_
_x000D_
0,0</t>
        </r>
      </text>
    </comment>
    <comment ref="A801" authorId="0" shapeId="0" xr:uid="{2CAFDF11-08BA-4EC5-B991-87F7813E6840}">
      <text>
        <r>
          <rPr>
            <sz val="10"/>
            <color indexed="81"/>
            <rFont val="Lucida Console"/>
            <family val="3"/>
          </rPr>
          <t>_x000D_
134581</t>
        </r>
      </text>
    </comment>
    <comment ref="B801" authorId="0" shapeId="0" xr:uid="{E1238347-DD49-4696-875E-CE85EC109A48}">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801" authorId="0" shapeId="0" xr:uid="{FD3C7792-69DE-4126-889A-838AC3B42EF0}">
      <text>
        <r>
          <rPr>
            <sz val="10"/>
            <color indexed="81"/>
            <rFont val="Lucida Console"/>
            <family val="3"/>
          </rPr>
          <t>_x000D_
Últ estimativa : 60_x000D_
Enviada em     : 31.07.2019_x000D_
Ata - Venc     : 191/20 - 07.09.2021</t>
        </r>
      </text>
    </comment>
    <comment ref="O801" authorId="0" shapeId="0" xr:uid="{30DCA9DE-9781-42DB-B838-161ADE066877}">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801" authorId="0" shapeId="0" xr:uid="{410839A7-0566-4213-B50D-D932A933EC12}">
      <text>
        <r>
          <rPr>
            <sz val="10"/>
            <color indexed="81"/>
            <rFont val="Lucida Console"/>
            <family val="3"/>
          </rPr>
          <t>_x000D_
DM-Hidráulica</t>
        </r>
      </text>
    </comment>
    <comment ref="X801" authorId="0" shapeId="0" xr:uid="{39896F9A-137A-4D76-9D26-1A11F4C8229A}">
      <text>
        <r>
          <rPr>
            <sz val="10"/>
            <color indexed="81"/>
            <rFont val="Lucida Console"/>
            <family val="3"/>
          </rPr>
          <t>_x000D_
MATERIAL HIDRAULICO, CANOS, TUBOS, MANGUEIRAS, CONEXOES E ACESS.</t>
        </r>
      </text>
    </comment>
    <comment ref="Y801" authorId="0" shapeId="0" xr:uid="{E2E34C8B-889D-4B47-81A9-39E38DC3E6A8}">
      <text>
        <r>
          <rPr>
            <sz val="10"/>
            <color indexed="81"/>
            <rFont val="Lucida Console"/>
            <family val="3"/>
          </rPr>
          <t>_x000D_
TORNEIRAS VOLANTES CANOPLAS E ACESS. P/ MANGUEIRA</t>
        </r>
      </text>
    </comment>
    <comment ref="AW801" authorId="0" shapeId="0" xr:uid="{8C6363DD-6474-418C-8BDC-28494AC10DE4}">
      <text>
        <r>
          <rPr>
            <sz val="10"/>
            <color indexed="81"/>
            <rFont val="Lucida Console"/>
            <family val="3"/>
          </rPr>
          <t>Tempo de Estoque (Meses)_x000D_
_x000D_
10,0</t>
        </r>
      </text>
    </comment>
    <comment ref="A802" authorId="0" shapeId="0" xr:uid="{A15FB4A3-8786-4D9C-8372-0A3E3622E157}">
      <text>
        <r>
          <rPr>
            <sz val="10"/>
            <color indexed="81"/>
            <rFont val="Lucida Console"/>
            <family val="3"/>
          </rPr>
          <t>_x000D_
134582</t>
        </r>
      </text>
    </comment>
    <comment ref="B802" authorId="0" shapeId="0" xr:uid="{19AE6B1A-2CE7-4AB0-8C95-06390D23733C}">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802" authorId="0" shapeId="0" xr:uid="{11B2DCC1-A2B4-41CF-8703-099C1407146C}">
      <text>
        <r>
          <rPr>
            <sz val="10"/>
            <color indexed="81"/>
            <rFont val="Lucida Console"/>
            <family val="3"/>
          </rPr>
          <t>_x000D_
Últ estimativa : 100_x000D_
Enviada em     : 31.07.2019_x000D_
Ata - Venc     : 191/20 - 07.09.2021</t>
        </r>
      </text>
    </comment>
    <comment ref="O802" authorId="0" shapeId="0" xr:uid="{BE47B11C-3DCF-4B28-8481-A0AF8B225C08}">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802" authorId="0" shapeId="0" xr:uid="{76CF2B31-64C5-49DD-9404-F0E8850CA360}">
      <text>
        <r>
          <rPr>
            <sz val="10"/>
            <color indexed="81"/>
            <rFont val="Lucida Console"/>
            <family val="3"/>
          </rPr>
          <t>_x000D_
DM-Hidráulica</t>
        </r>
      </text>
    </comment>
    <comment ref="X802" authorId="0" shapeId="0" xr:uid="{4714459E-75E9-49E4-A343-EA77E2264D27}">
      <text>
        <r>
          <rPr>
            <sz val="10"/>
            <color indexed="81"/>
            <rFont val="Lucida Console"/>
            <family val="3"/>
          </rPr>
          <t>_x000D_
MATERIAL HIDRAULICO, CANOS, TUBOS, MANGUEIRAS, CONEXOES E ACESS.</t>
        </r>
      </text>
    </comment>
    <comment ref="Y802" authorId="0" shapeId="0" xr:uid="{5E6C268F-B397-47E6-ACCA-2795EC4CB9DB}">
      <text>
        <r>
          <rPr>
            <sz val="10"/>
            <color indexed="81"/>
            <rFont val="Lucida Console"/>
            <family val="3"/>
          </rPr>
          <t>_x000D_
TORNEIRAS VOLANTES CANOPLAS E ACESS. P/ MANGUEIRA</t>
        </r>
      </text>
    </comment>
    <comment ref="AW802" authorId="0" shapeId="0" xr:uid="{7F74B716-F88C-4FB1-A32F-1B42B2223F58}">
      <text>
        <r>
          <rPr>
            <sz val="10"/>
            <color indexed="81"/>
            <rFont val="Lucida Console"/>
            <family val="3"/>
          </rPr>
          <t>Tempo de Estoque (Meses)_x000D_
_x000D_
57,0</t>
        </r>
      </text>
    </comment>
    <comment ref="A803" authorId="0" shapeId="0" xr:uid="{82CB3702-0643-47C1-89FA-DEE997A0CF8A}">
      <text>
        <r>
          <rPr>
            <sz val="10"/>
            <color indexed="81"/>
            <rFont val="Lucida Console"/>
            <family val="3"/>
          </rPr>
          <t>_x000D_
135013</t>
        </r>
      </text>
    </comment>
    <comment ref="B803" authorId="0" shapeId="0" xr:uid="{9256E8F3-20EC-423F-A52D-66FE51DCC498}">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803" authorId="0" shapeId="0" xr:uid="{A0748DAA-92DD-4273-A5F2-50005F5F8593}">
      <text>
        <r>
          <rPr>
            <sz val="10"/>
            <color indexed="81"/>
            <rFont val="Lucida Console"/>
            <family val="3"/>
          </rPr>
          <t>_x000D_
Pertencia a ATA nº 151/19_x000D_
Estimativa de Renovação enviada em  - Qtd _x000D_
PE   7/19 lote _x000D_
23.07.19 = Processo finalizado</t>
        </r>
      </text>
    </comment>
    <comment ref="W803" authorId="0" shapeId="0" xr:uid="{D9EE9CC5-271B-431A-8398-799E53EEAD28}">
      <text>
        <r>
          <rPr>
            <sz val="10"/>
            <color indexed="81"/>
            <rFont val="Lucida Console"/>
            <family val="3"/>
          </rPr>
          <t>_x000D_
SegMedTra</t>
        </r>
      </text>
    </comment>
    <comment ref="X803" authorId="0" shapeId="0" xr:uid="{4EA0A049-8259-4EBB-9D29-13902C69A3F2}">
      <text>
        <r>
          <rPr>
            <sz val="10"/>
            <color indexed="81"/>
            <rFont val="Lucida Console"/>
            <family val="3"/>
          </rPr>
          <t>_x000D_
EQUIP PROT IND, INST MAT P/ SINAL, CONTR, COMB ...</t>
        </r>
      </text>
    </comment>
    <comment ref="Y803" authorId="0" shapeId="0" xr:uid="{42A3BE4C-F00F-45F9-8F27-FE57F7C19412}">
      <text>
        <r>
          <rPr>
            <sz val="10"/>
            <color indexed="81"/>
            <rFont val="Lucida Console"/>
            <family val="3"/>
          </rPr>
          <t>_x000D_
CALCADOS, LUVAS, OCULOS, MASCARAS, CAPACETES, CASSETETE</t>
        </r>
      </text>
    </comment>
    <comment ref="AW803" authorId="0" shapeId="0" xr:uid="{3554D1FC-53B2-40B6-AF32-B58CA1320A64}">
      <text>
        <r>
          <rPr>
            <sz val="10"/>
            <color indexed="81"/>
            <rFont val="Lucida Console"/>
            <family val="3"/>
          </rPr>
          <t>Tempo de Estoque (Meses)_x000D_
_x000D_
1,0</t>
        </r>
      </text>
    </comment>
    <comment ref="A804" authorId="0" shapeId="0" xr:uid="{4E8DF5CC-417B-4E79-81A0-6F601E00D29C}">
      <text>
        <r>
          <rPr>
            <sz val="10"/>
            <color indexed="81"/>
            <rFont val="Lucida Console"/>
            <family val="3"/>
          </rPr>
          <t>_x000D_
135014</t>
        </r>
      </text>
    </comment>
    <comment ref="B804" authorId="0" shapeId="0" xr:uid="{15A6250F-C254-41A7-8F21-63AA396C008D}">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804" authorId="0" shapeId="0" xr:uid="{1F53E0B4-3339-4733-9355-90E92961C88A}">
      <text>
        <r>
          <rPr>
            <sz val="10"/>
            <color indexed="81"/>
            <rFont val="Lucida Console"/>
            <family val="3"/>
          </rPr>
          <t>_x000D_
Pertencia a ATA nº 151/19_x000D_
Estimativa de Renovação enviada em  - Qtd _x000D_
PE   7/19 lote _x000D_
23.07.19 = Processo finalizado</t>
        </r>
      </text>
    </comment>
    <comment ref="W804" authorId="0" shapeId="0" xr:uid="{E656F357-5B9B-4D65-95CD-697B08F7CAF7}">
      <text>
        <r>
          <rPr>
            <sz val="10"/>
            <color indexed="81"/>
            <rFont val="Lucida Console"/>
            <family val="3"/>
          </rPr>
          <t>_x000D_
SegMedTra</t>
        </r>
      </text>
    </comment>
    <comment ref="X804" authorId="0" shapeId="0" xr:uid="{378E92D9-0198-4CBD-82EC-DB4A0CFEC724}">
      <text>
        <r>
          <rPr>
            <sz val="10"/>
            <color indexed="81"/>
            <rFont val="Lucida Console"/>
            <family val="3"/>
          </rPr>
          <t>_x000D_
EQUIP PROT IND, INST MAT P/ SINAL, CONTR, COMB ...</t>
        </r>
      </text>
    </comment>
    <comment ref="Y804" authorId="0" shapeId="0" xr:uid="{AFFD80BE-E21C-4F4C-827E-FA5F808478D7}">
      <text>
        <r>
          <rPr>
            <sz val="10"/>
            <color indexed="81"/>
            <rFont val="Lucida Console"/>
            <family val="3"/>
          </rPr>
          <t>_x000D_
CALCADOS, LUVAS, OCULOS, MASCARAS, CAPACETES, CASSETETE</t>
        </r>
      </text>
    </comment>
    <comment ref="AW804" authorId="0" shapeId="0" xr:uid="{4BEF52E5-1CAA-42AC-AB8B-09C4FED67BF1}">
      <text>
        <r>
          <rPr>
            <sz val="10"/>
            <color indexed="81"/>
            <rFont val="Lucida Console"/>
            <family val="3"/>
          </rPr>
          <t>Tempo de Estoque (Meses)_x000D_
_x000D_
0,0</t>
        </r>
      </text>
    </comment>
    <comment ref="A805" authorId="0" shapeId="0" xr:uid="{3C6F8467-AC62-46D9-9D68-34C5D0286784}">
      <text>
        <r>
          <rPr>
            <sz val="10"/>
            <color indexed="81"/>
            <rFont val="Lucida Console"/>
            <family val="3"/>
          </rPr>
          <t>_x000D_
135088</t>
        </r>
      </text>
    </comment>
    <comment ref="B805" authorId="0" shapeId="0" xr:uid="{CFBF5B87-8D88-4B27-85EC-B6D92B5BF125}">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805" authorId="0" shapeId="0" xr:uid="{5DB08F65-DDBD-451F-A25D-B6BA60DE7A58}">
      <text>
        <r>
          <rPr>
            <sz val="10"/>
            <color indexed="81"/>
            <rFont val="Lucida Console"/>
            <family val="3"/>
          </rPr>
          <t>_x000D_
Últ estimativa : 500_x000D_
Enviada em     : 19.05.2020_x000D_
Ata - Venc     : 281/20 - 15.11.2021</t>
        </r>
      </text>
    </comment>
    <comment ref="O805" authorId="0" shapeId="0" xr:uid="{B31DCF4A-AA70-44B3-8E96-62D45F1FA98D}">
      <text>
        <r>
          <rPr>
            <sz val="10"/>
            <color indexed="81"/>
            <rFont val="Lucida Console"/>
            <family val="3"/>
          </rPr>
          <t>_x000D_
Pertencia a ATA nº 281/20_x000D_
Estimativa de Renovação enviada em 19.05.2020 - Qtd 500_x000D_
PP  77/19 lote _x000D_
26.09.19 = Finalizar contrato assinado.</t>
        </r>
      </text>
    </comment>
    <comment ref="W805" authorId="0" shapeId="0" xr:uid="{42D24DA6-CF67-458C-A874-5F978771D9F0}">
      <text>
        <r>
          <rPr>
            <sz val="10"/>
            <color indexed="81"/>
            <rFont val="Lucida Console"/>
            <family val="3"/>
          </rPr>
          <t>_x000D_
DM-Elétrica</t>
        </r>
      </text>
    </comment>
    <comment ref="X805" authorId="0" shapeId="0" xr:uid="{504E32C7-A779-4F8F-86F6-10F1BEA8B414}">
      <text>
        <r>
          <rPr>
            <sz val="10"/>
            <color indexed="81"/>
            <rFont val="Lucida Console"/>
            <family val="3"/>
          </rPr>
          <t>_x000D_
EQUIP. MAT. P/ GERACAO, TRANSM. DISTR. RETIF...</t>
        </r>
      </text>
    </comment>
    <comment ref="Y805" authorId="0" shapeId="0" xr:uid="{BA7C76E4-A219-44A6-9225-23A4FAB1F95E}">
      <text>
        <r>
          <rPr>
            <sz val="10"/>
            <color indexed="81"/>
            <rFont val="Lucida Console"/>
            <family val="3"/>
          </rPr>
          <t>_x000D_
LAMPADAS DE LED</t>
        </r>
      </text>
    </comment>
    <comment ref="AW805" authorId="0" shapeId="0" xr:uid="{210145AA-3607-4C53-B084-8163F826404E}">
      <text>
        <r>
          <rPr>
            <sz val="10"/>
            <color indexed="81"/>
            <rFont val="Lucida Console"/>
            <family val="3"/>
          </rPr>
          <t>Tempo de Estoque (Meses)_x000D_
_x000D_
654,0</t>
        </r>
      </text>
    </comment>
    <comment ref="A806" authorId="0" shapeId="0" xr:uid="{223A574E-DA32-495F-8546-6D040A45DBE6}">
      <text>
        <r>
          <rPr>
            <sz val="10"/>
            <color indexed="81"/>
            <rFont val="Lucida Console"/>
            <family val="3"/>
          </rPr>
          <t>_x000D_
135297</t>
        </r>
      </text>
    </comment>
    <comment ref="B806" authorId="0" shapeId="0" xr:uid="{63CF75DF-3D27-4D9F-901B-53873C536130}">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806" authorId="0" shapeId="0" xr:uid="{7CD2ADD4-8C7E-4386-AB5D-9799ED658C04}">
      <text>
        <r>
          <rPr>
            <sz val="10"/>
            <color indexed="81"/>
            <rFont val="Lucida Console"/>
            <family val="3"/>
          </rPr>
          <t>_x000D_
Pedagógico</t>
        </r>
      </text>
    </comment>
    <comment ref="X806" authorId="0" shapeId="0" xr:uid="{FC595CBF-6089-4298-830E-8763C6E20289}">
      <text>
        <r>
          <rPr>
            <sz val="10"/>
            <color indexed="81"/>
            <rFont val="Lucida Console"/>
            <family val="3"/>
          </rPr>
          <t>_x000D_
MAQ., EQUIP., COMP., ACES., MAT. PARA ESCRIT.E ESCOLAR</t>
        </r>
      </text>
    </comment>
    <comment ref="Y806" authorId="0" shapeId="0" xr:uid="{BC26DA27-66B9-449A-9354-3CEE7CB7CE52}">
      <text>
        <r>
          <rPr>
            <sz val="10"/>
            <color indexed="81"/>
            <rFont val="Lucida Console"/>
            <family val="3"/>
          </rPr>
          <t>_x000D_
LAPIS, BORRACHA, APONTADORES, REGUAS E CORRETIVOS P/ ESCRIT.</t>
        </r>
      </text>
    </comment>
    <comment ref="AW806" authorId="0" shapeId="0" xr:uid="{9A7E6D8A-0FB6-4D6E-B917-AE57B78E15A5}">
      <text>
        <r>
          <rPr>
            <sz val="10"/>
            <color indexed="81"/>
            <rFont val="Lucida Console"/>
            <family val="3"/>
          </rPr>
          <t>Tempo de Estoque (Meses)_x000D_
_x000D_
1.472,0</t>
        </r>
      </text>
    </comment>
    <comment ref="A807" authorId="0" shapeId="0" xr:uid="{4335C106-5EBF-40E3-A91F-FC898FBDD703}">
      <text>
        <r>
          <rPr>
            <sz val="10"/>
            <color indexed="81"/>
            <rFont val="Lucida Console"/>
            <family val="3"/>
          </rPr>
          <t>_x000D_
135299</t>
        </r>
      </text>
    </comment>
    <comment ref="B807" authorId="0" shapeId="0" xr:uid="{9BF2F80A-C533-402D-9CA5-3AC07CE5F021}">
      <text>
        <r>
          <rPr>
            <sz val="10"/>
            <color indexed="81"/>
            <rFont val="Lucida Console"/>
            <family val="3"/>
          </rPr>
          <t>DESCRIÇÃO DETALHADA_x000D_
COTOVELO 45° DE PVC MARROM  - 1" PARA AGUA, DE ACORDO COM A NORMA NBR 5648. TODAS AS INFORMACOES DEVERAO ESTAR LITOGRAFADAS NA PECA.</t>
        </r>
      </text>
    </comment>
    <comment ref="G807" authorId="0" shapeId="0" xr:uid="{06B75804-A846-4DB8-A867-D0E771C21C11}">
      <text>
        <r>
          <rPr>
            <sz val="10"/>
            <color indexed="81"/>
            <rFont val="Lucida Console"/>
            <family val="3"/>
          </rPr>
          <t>_x000D_
Últ estimativa : 50_x000D_
Enviada em     : 31.07.2019_x000D_
Ata - Venc     : 191/20 - 07.09.2021</t>
        </r>
      </text>
    </comment>
    <comment ref="O807" authorId="0" shapeId="0" xr:uid="{77D45029-D8D4-4172-888A-BB8E4AE826E2}">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807" authorId="0" shapeId="0" xr:uid="{2C33EEA7-0DFA-4363-96DB-3978B5886266}">
      <text>
        <r>
          <rPr>
            <sz val="10"/>
            <color indexed="81"/>
            <rFont val="Lucida Console"/>
            <family val="3"/>
          </rPr>
          <t>_x000D_
DM-Hidráulica</t>
        </r>
      </text>
    </comment>
    <comment ref="X807" authorId="0" shapeId="0" xr:uid="{47CE88DC-1D87-42AA-BC34-4CEB7AA2545E}">
      <text>
        <r>
          <rPr>
            <sz val="10"/>
            <color indexed="81"/>
            <rFont val="Lucida Console"/>
            <family val="3"/>
          </rPr>
          <t>_x000D_
MATERIAL HIDRAULICO, CANOS, TUBOS, MANGUEIRAS, CONEXOES E ACESS.</t>
        </r>
      </text>
    </comment>
    <comment ref="Y807" authorId="0" shapeId="0" xr:uid="{25187CDD-6225-474D-AF44-E8DD09CA12D5}">
      <text>
        <r>
          <rPr>
            <sz val="10"/>
            <color indexed="81"/>
            <rFont val="Lucida Console"/>
            <family val="3"/>
          </rPr>
          <t>_x000D_
ADAP. LUVAS.TES CURVAS COTOVELOS PLUGS FLANGES.....</t>
        </r>
      </text>
    </comment>
    <comment ref="AW807" authorId="0" shapeId="0" xr:uid="{E049780E-19C6-481B-A748-AE205175ED2A}">
      <text>
        <r>
          <rPr>
            <sz val="10"/>
            <color indexed="81"/>
            <rFont val="Lucida Console"/>
            <family val="3"/>
          </rPr>
          <t>Tempo de Estoque (Meses)_x000D_
_x000D_
45,0</t>
        </r>
      </text>
    </comment>
    <comment ref="A808" authorId="0" shapeId="0" xr:uid="{DAA92E7C-8C2D-435C-B69A-F23C83CB649F}">
      <text>
        <r>
          <rPr>
            <sz val="10"/>
            <color indexed="81"/>
            <rFont val="Lucida Console"/>
            <family val="3"/>
          </rPr>
          <t>_x000D_
135300</t>
        </r>
      </text>
    </comment>
    <comment ref="B808" authorId="0" shapeId="0" xr:uid="{C45CDF3F-BB25-459A-B36C-61B14370D002}">
      <text>
        <r>
          <rPr>
            <sz val="10"/>
            <color indexed="81"/>
            <rFont val="Lucida Console"/>
            <family val="3"/>
          </rPr>
          <t>DESCRIÇÃO DETALHADA_x000D_
COTOVELO 45°, EM PVC SOLDAVEL PARA AGUA, MARROM, 1 1/2" (50 MM), DE ACORDO COM A NBR 5648. TODAS AS INFORMACOES DEVERAO ESTAR LITOGRAFADAS NA PECA.</t>
        </r>
      </text>
    </comment>
    <comment ref="G808" authorId="0" shapeId="0" xr:uid="{F2F792A9-D96B-42AF-B986-0E2018E2463F}">
      <text>
        <r>
          <rPr>
            <sz val="10"/>
            <color indexed="81"/>
            <rFont val="Lucida Console"/>
            <family val="3"/>
          </rPr>
          <t>_x000D_
Últ estimativa : 150_x000D_
Enviada em     : 24.11.2020_x000D_
Ata - Venc     : 87/20 - 31.03.2021</t>
        </r>
      </text>
    </comment>
    <comment ref="O808" authorId="0" shapeId="0" xr:uid="{D55A235F-E5F2-4AE5-BA2F-D68BF534816D}">
      <text>
        <r>
          <rPr>
            <sz val="10"/>
            <color indexed="81"/>
            <rFont val="Lucida Console"/>
            <family val="3"/>
          </rPr>
          <t>_x000D_
Pertencia a ATA nº 87/20_x000D_
Estimativa de Renovação enviada em 24.11.2020 - Qtd 150_x000D_
PE  10/20 lote 77_x000D_
30.04.20 = Processo conferido, finalizado.</t>
        </r>
      </text>
    </comment>
    <comment ref="W808" authorId="0" shapeId="0" xr:uid="{521EACA5-DC61-4E30-BFDA-8B23755B0722}">
      <text>
        <r>
          <rPr>
            <sz val="10"/>
            <color indexed="81"/>
            <rFont val="Lucida Console"/>
            <family val="3"/>
          </rPr>
          <t>_x000D_
DM-Hidráulica</t>
        </r>
      </text>
    </comment>
    <comment ref="X808" authorId="0" shapeId="0" xr:uid="{F3A8FCFE-7A41-447F-A759-59158067554D}">
      <text>
        <r>
          <rPr>
            <sz val="10"/>
            <color indexed="81"/>
            <rFont val="Lucida Console"/>
            <family val="3"/>
          </rPr>
          <t>_x000D_
MATERIAL HIDRAULICO, CANOS, TUBOS, MANGUEIRAS, CONEXOES E ACESS.</t>
        </r>
      </text>
    </comment>
    <comment ref="Y808" authorId="0" shapeId="0" xr:uid="{A62EBD29-F661-43C6-9C40-AAB6DD8ACAC6}">
      <text>
        <r>
          <rPr>
            <sz val="10"/>
            <color indexed="81"/>
            <rFont val="Lucida Console"/>
            <family val="3"/>
          </rPr>
          <t>_x000D_
ADAP. LUVAS.TES CURVAS COTOVELOS PLUGS FLANGES.....</t>
        </r>
      </text>
    </comment>
    <comment ref="AW808" authorId="0" shapeId="0" xr:uid="{4046FD57-46F2-48F2-A046-7C03C40943D2}">
      <text>
        <r>
          <rPr>
            <sz val="10"/>
            <color indexed="81"/>
            <rFont val="Lucida Console"/>
            <family val="3"/>
          </rPr>
          <t>Tempo de Estoque (Meses)_x000D_
_x000D_
323,0</t>
        </r>
      </text>
    </comment>
    <comment ref="A809" authorId="0" shapeId="0" xr:uid="{41C803C0-5F77-4BBE-B876-3541CFC1369D}">
      <text>
        <r>
          <rPr>
            <sz val="10"/>
            <color indexed="81"/>
            <rFont val="Lucida Console"/>
            <family val="3"/>
          </rPr>
          <t>_x000D_
135301</t>
        </r>
      </text>
    </comment>
    <comment ref="B809" authorId="0" shapeId="0" xr:uid="{8F75000A-F500-4714-A910-AD542D56ACE7}">
      <text>
        <r>
          <rPr>
            <sz val="10"/>
            <color indexed="81"/>
            <rFont val="Lucida Console"/>
            <family val="3"/>
          </rPr>
          <t>DESCRIÇÃO DETALHADA_x000D_
COTOVELO DE 45°, EM PVC BRANCO, PARA ESGOTO, DE 4" (100 MM), DE ACORDO COM A NORMA NBR 5688. TODAS AS INFORMACOES DEVERAO ESTAR LITOGRAFADAS NA PECA.</t>
        </r>
      </text>
    </comment>
    <comment ref="G809" authorId="0" shapeId="0" xr:uid="{C4DAA347-5E2B-4293-B196-7008C27C60D2}">
      <text>
        <r>
          <rPr>
            <sz val="10"/>
            <color indexed="81"/>
            <rFont val="Lucida Console"/>
            <family val="3"/>
          </rPr>
          <t>_x000D_
Últ estimativa : 400_x000D_
Enviada em     : 24.11.2020_x000D_
Ata - Venc     : 87/20 - 31.03.2021</t>
        </r>
      </text>
    </comment>
    <comment ref="O809" authorId="0" shapeId="0" xr:uid="{6B923F8A-A76D-4ED1-A4EB-FB505EDEF077}">
      <text>
        <r>
          <rPr>
            <sz val="10"/>
            <color indexed="81"/>
            <rFont val="Lucida Console"/>
            <family val="3"/>
          </rPr>
          <t xml:space="preserve">_x000D_
Pertencia a ATA nº 87/20_x000D_
Estimativa de Renovação enviada em 24.11.2020 - Qtd 400_x000D_
PE 182/21 lote _x000D_
 = </t>
        </r>
      </text>
    </comment>
    <comment ref="W809" authorId="0" shapeId="0" xr:uid="{175D8E8A-4D3A-46E4-A7F4-6D025D17D9BB}">
      <text>
        <r>
          <rPr>
            <sz val="10"/>
            <color indexed="81"/>
            <rFont val="Lucida Console"/>
            <family val="3"/>
          </rPr>
          <t>_x000D_
DM-Hidráulica</t>
        </r>
      </text>
    </comment>
    <comment ref="X809" authorId="0" shapeId="0" xr:uid="{0B1B4F77-4C1E-42BC-A4BE-659483FC4E98}">
      <text>
        <r>
          <rPr>
            <sz val="10"/>
            <color indexed="81"/>
            <rFont val="Lucida Console"/>
            <family val="3"/>
          </rPr>
          <t>_x000D_
MATERIAL HIDRAULICO, CANOS, TUBOS, MANGUEIRAS, CONEXOES E ACESS.</t>
        </r>
      </text>
    </comment>
    <comment ref="Y809" authorId="0" shapeId="0" xr:uid="{989DC116-FEE5-443A-97DF-AF4D3D051ADC}">
      <text>
        <r>
          <rPr>
            <sz val="10"/>
            <color indexed="81"/>
            <rFont val="Lucida Console"/>
            <family val="3"/>
          </rPr>
          <t>_x000D_
ADAP. LUVAS.TES CURVAS COTOVELOS PLUGS FLANGES.....</t>
        </r>
      </text>
    </comment>
    <comment ref="AW809" authorId="0" shapeId="0" xr:uid="{50EC853A-5C43-42D4-A356-F5F5E41011AE}">
      <text>
        <r>
          <rPr>
            <sz val="10"/>
            <color indexed="81"/>
            <rFont val="Lucida Console"/>
            <family val="3"/>
          </rPr>
          <t>Tempo de Estoque (Meses)_x000D_
_x000D_
345,0</t>
        </r>
      </text>
    </comment>
    <comment ref="A810" authorId="0" shapeId="0" xr:uid="{769E02DA-F27C-45CB-A6C0-25CF1157907A}">
      <text>
        <r>
          <rPr>
            <sz val="10"/>
            <color indexed="81"/>
            <rFont val="Lucida Console"/>
            <family val="3"/>
          </rPr>
          <t>_x000D_
135302</t>
        </r>
      </text>
    </comment>
    <comment ref="B810" authorId="0" shapeId="0" xr:uid="{DA85208A-1133-45F6-B995-942B158AC90B}">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810" authorId="0" shapeId="0" xr:uid="{E92D741D-EB26-4B17-81DA-AEE9BEE30B91}">
      <text>
        <r>
          <rPr>
            <sz val="10"/>
            <color indexed="81"/>
            <rFont val="Lucida Console"/>
            <family val="3"/>
          </rPr>
          <t>_x000D_
Últ estimativa : 0_x000D_
Enviada em     : 24.11.2020_x000D_
Ata - Venc     : 87/20 - 31.03.2021</t>
        </r>
      </text>
    </comment>
    <comment ref="O810" authorId="0" shapeId="0" xr:uid="{A32E08E9-57F5-4C28-B3D4-90CC3B0B3C5E}">
      <text>
        <r>
          <rPr>
            <sz val="10"/>
            <color indexed="81"/>
            <rFont val="Lucida Console"/>
            <family val="3"/>
          </rPr>
          <t>_x000D_
Pertencia a ATA nº 87/20_x000D_
Estimativa de Renovação enviada em 24.11.2020 - Qtd _x000D_
PE  10/20 lote 79_x000D_
30.04.20 = Processo conferido, finalizado.</t>
        </r>
      </text>
    </comment>
    <comment ref="W810" authorId="0" shapeId="0" xr:uid="{D759D022-B75B-4E81-8448-9222089733F6}">
      <text>
        <r>
          <rPr>
            <sz val="10"/>
            <color indexed="81"/>
            <rFont val="Lucida Console"/>
            <family val="3"/>
          </rPr>
          <t>_x000D_
DM-Hidráulica</t>
        </r>
      </text>
    </comment>
    <comment ref="X810" authorId="0" shapeId="0" xr:uid="{A824765B-9509-4B73-A846-884DF9F752AE}">
      <text>
        <r>
          <rPr>
            <sz val="10"/>
            <color indexed="81"/>
            <rFont val="Lucida Console"/>
            <family val="3"/>
          </rPr>
          <t>_x000D_
MATERIAL HIDRAULICO, CANOS, TUBOS, MANGUEIRAS, CONEXOES E ACESS.</t>
        </r>
      </text>
    </comment>
    <comment ref="Y810" authorId="0" shapeId="0" xr:uid="{0EC13602-EC6D-4F63-A800-3EA2E56E2A4A}">
      <text>
        <r>
          <rPr>
            <sz val="10"/>
            <color indexed="81"/>
            <rFont val="Lucida Console"/>
            <family val="3"/>
          </rPr>
          <t>_x000D_
ADAP. LUVAS.TES CURVAS COTOVELOS PLUGS FLANGES.....</t>
        </r>
      </text>
    </comment>
    <comment ref="AW810" authorId="0" shapeId="0" xr:uid="{BB5FE9F5-43F4-4288-A5BA-73405CC41431}">
      <text>
        <r>
          <rPr>
            <sz val="10"/>
            <color indexed="81"/>
            <rFont val="Lucida Console"/>
            <family val="3"/>
          </rPr>
          <t>Tempo de Estoque (Meses)_x000D_
_x000D_
593,0</t>
        </r>
      </text>
    </comment>
    <comment ref="A811" authorId="0" shapeId="0" xr:uid="{9C890E3B-59FD-45A8-92A7-0D1A0AAEC833}">
      <text>
        <r>
          <rPr>
            <sz val="10"/>
            <color indexed="81"/>
            <rFont val="Lucida Console"/>
            <family val="3"/>
          </rPr>
          <t>_x000D_
135303</t>
        </r>
      </text>
    </comment>
    <comment ref="B811" authorId="0" shapeId="0" xr:uid="{15500B61-B1A4-4AAB-8E3F-0A8510B1DA0B}">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811" authorId="0" shapeId="0" xr:uid="{DF6F83D7-0921-41DD-8BB5-9EA0FB2AB084}">
      <text>
        <r>
          <rPr>
            <sz val="10"/>
            <color indexed="81"/>
            <rFont val="Lucida Console"/>
            <family val="3"/>
          </rPr>
          <t>_x000D_
Administrativo</t>
        </r>
      </text>
    </comment>
    <comment ref="X811" authorId="0" shapeId="0" xr:uid="{78250DDD-ABD9-4C1C-B08B-5255D5E18633}">
      <text>
        <r>
          <rPr>
            <sz val="10"/>
            <color indexed="81"/>
            <rFont val="Lucida Console"/>
            <family val="3"/>
          </rPr>
          <t>_x000D_
EQUIP. P/REFR. PURIF. ADUCAO DE AGUA E TRAT. DE ESGOTO</t>
        </r>
      </text>
    </comment>
    <comment ref="Y811" authorId="0" shapeId="0" xr:uid="{04ABF03B-BF02-4D94-A816-C01B202E296A}">
      <text>
        <r>
          <rPr>
            <sz val="10"/>
            <color indexed="81"/>
            <rFont val="Lucida Console"/>
            <family val="3"/>
          </rPr>
          <t>_x000D_
FILTROS, TALHAS E ELEMENTOS P/...</t>
        </r>
      </text>
    </comment>
    <comment ref="AW811" authorId="0" shapeId="0" xr:uid="{FB4B104C-85AC-417B-AA5E-430F97415568}">
      <text>
        <r>
          <rPr>
            <sz val="10"/>
            <color indexed="81"/>
            <rFont val="Lucida Console"/>
            <family val="3"/>
          </rPr>
          <t>Tempo de Estoque (Meses)_x000D_
_x000D_
106,0</t>
        </r>
      </text>
    </comment>
    <comment ref="A812" authorId="0" shapeId="0" xr:uid="{543DA425-4BBE-46A1-9B9F-406339DB7C19}">
      <text>
        <r>
          <rPr>
            <sz val="10"/>
            <color indexed="81"/>
            <rFont val="Lucida Console"/>
            <family val="3"/>
          </rPr>
          <t>_x000D_
135304</t>
        </r>
      </text>
    </comment>
    <comment ref="B812" authorId="0" shapeId="0" xr:uid="{E72CE2CF-08C4-4D85-8D08-9D81734A85DE}">
      <text>
        <r>
          <rPr>
            <sz val="10"/>
            <color indexed="81"/>
            <rFont val="Lucida Console"/>
            <family val="3"/>
          </rPr>
          <t>DESCRIÇÃO DETALHADA_x000D_
NIPLE DUPLO DE REDUCAO ROSQUEAVEL 3/4 X 1/2 EM LATAO</t>
        </r>
      </text>
    </comment>
    <comment ref="G812" authorId="0" shapeId="0" xr:uid="{ACB05435-7877-4B3D-A362-DA5E900EA0C2}">
      <text>
        <r>
          <rPr>
            <sz val="10"/>
            <color indexed="81"/>
            <rFont val="Lucida Console"/>
            <family val="3"/>
          </rPr>
          <t>_x000D_
Últ estimativa : 150_x000D_
Enviada em     : 31.07.2019_x000D_
Ata - Venc     : 191/20 - 07.09.2021</t>
        </r>
      </text>
    </comment>
    <comment ref="O812" authorId="0" shapeId="0" xr:uid="{1279AA5E-77D3-4FC9-A944-67BD3E303B7E}">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812" authorId="0" shapeId="0" xr:uid="{2DF09923-09DE-4451-A92F-E6A4BAB8E5C7}">
      <text>
        <r>
          <rPr>
            <sz val="10"/>
            <color indexed="81"/>
            <rFont val="Lucida Console"/>
            <family val="3"/>
          </rPr>
          <t>_x000D_
DM-Hidráulica</t>
        </r>
      </text>
    </comment>
    <comment ref="X812" authorId="0" shapeId="0" xr:uid="{3C1F6F26-D303-4976-AF7D-81ECE9FCF469}">
      <text>
        <r>
          <rPr>
            <sz val="10"/>
            <color indexed="81"/>
            <rFont val="Lucida Console"/>
            <family val="3"/>
          </rPr>
          <t>_x000D_
MATERIAL HIDRAULICO, CANOS, TUBOS, MANGUEIRAS, CONEXOES E ACESS.</t>
        </r>
      </text>
    </comment>
    <comment ref="Y812" authorId="0" shapeId="0" xr:uid="{83FCDCA3-34C2-47AE-9CFC-0DFC3CCBF1A6}">
      <text>
        <r>
          <rPr>
            <sz val="10"/>
            <color indexed="81"/>
            <rFont val="Lucida Console"/>
            <family val="3"/>
          </rPr>
          <t>_x000D_
ADAP. LUVAS.TES CURVAS COTOVELOS PLUGS FLANGES.....</t>
        </r>
      </text>
    </comment>
    <comment ref="AW812" authorId="0" shapeId="0" xr:uid="{E235EC1E-80F0-4764-8F70-43BAF6E698A1}">
      <text>
        <r>
          <rPr>
            <sz val="10"/>
            <color indexed="81"/>
            <rFont val="Lucida Console"/>
            <family val="3"/>
          </rPr>
          <t>Tempo de Estoque (Meses)_x000D_
_x000D_
722,0</t>
        </r>
      </text>
    </comment>
    <comment ref="A813" authorId="0" shapeId="0" xr:uid="{87B50DA8-EF0E-4E7C-9623-869C4226493A}">
      <text>
        <r>
          <rPr>
            <sz val="10"/>
            <color indexed="81"/>
            <rFont val="Lucida Console"/>
            <family val="3"/>
          </rPr>
          <t>_x000D_
135414</t>
        </r>
      </text>
    </comment>
    <comment ref="B813" authorId="0" shapeId="0" xr:uid="{78FF4693-92CE-4B5A-B2EF-FA5A2B1A8423}">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813" authorId="0" shapeId="0" xr:uid="{4F25CFF9-931B-483E-8CE4-52420BFCD064}">
      <text>
        <r>
          <rPr>
            <sz val="10"/>
            <color indexed="81"/>
            <rFont val="Lucida Console"/>
            <family val="3"/>
          </rPr>
          <t>_x000D_
Últ estimativa : 250_x000D_
Enviada em     : 25.09.2019_x000D_
Ata - Venc     : 293/20 - 30.11.2021</t>
        </r>
      </text>
    </comment>
    <comment ref="O813" authorId="0" shapeId="0" xr:uid="{4A328FE7-E8BB-40A2-BC10-739502A11BC9}">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813" authorId="0" shapeId="0" xr:uid="{EFF4CE5C-A80A-4D46-A9CC-B88EF59B6C4D}">
      <text>
        <r>
          <rPr>
            <sz val="10"/>
            <color indexed="81"/>
            <rFont val="Lucida Console"/>
            <family val="3"/>
          </rPr>
          <t>_x000D_
DM-Hidráulica</t>
        </r>
      </text>
    </comment>
    <comment ref="X813" authorId="0" shapeId="0" xr:uid="{4CA3EE21-1BAE-4C76-AAB3-F71BC155830D}">
      <text>
        <r>
          <rPr>
            <sz val="10"/>
            <color indexed="81"/>
            <rFont val="Lucida Console"/>
            <family val="3"/>
          </rPr>
          <t>_x000D_
MATERIAL HIDRAULICO, CANOS, TUBOS, MANGUEIRAS, CONEXOES E ACESS.</t>
        </r>
      </text>
    </comment>
    <comment ref="Y813" authorId="0" shapeId="0" xr:uid="{2378E149-A206-42C2-A51A-B5D498192141}">
      <text>
        <r>
          <rPr>
            <sz val="10"/>
            <color indexed="81"/>
            <rFont val="Lucida Console"/>
            <family val="3"/>
          </rPr>
          <t>_x000D_
TORNEIRAS VOLANTES CANOPLAS E ACESS. P/ MANGUEIRA</t>
        </r>
      </text>
    </comment>
    <comment ref="AW813" authorId="0" shapeId="0" xr:uid="{01B26D88-9AF0-4E35-973B-2FC2DB0D3287}">
      <text>
        <r>
          <rPr>
            <sz val="10"/>
            <color indexed="81"/>
            <rFont val="Lucida Console"/>
            <family val="3"/>
          </rPr>
          <t>Tempo de Estoque (Meses)_x000D_
_x000D_
432,0</t>
        </r>
      </text>
    </comment>
    <comment ref="A814" authorId="0" shapeId="0" xr:uid="{86680448-AD93-4957-8C8E-B388C902EBCA}">
      <text>
        <r>
          <rPr>
            <sz val="10"/>
            <color indexed="81"/>
            <rFont val="Lucida Console"/>
            <family val="3"/>
          </rPr>
          <t>_x000D_
135699</t>
        </r>
      </text>
    </comment>
    <comment ref="B814" authorId="0" shapeId="0" xr:uid="{5B1324A6-6537-4055-9D9E-85556FA9569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814" authorId="0" shapeId="0" xr:uid="{5C1E7F9D-9A08-4276-93F7-7E28154ACC22}">
      <text>
        <r>
          <rPr>
            <sz val="10"/>
            <color indexed="81"/>
            <rFont val="Lucida Console"/>
            <family val="3"/>
          </rPr>
          <t>_x000D_
Pedagógico</t>
        </r>
      </text>
    </comment>
    <comment ref="X814" authorId="0" shapeId="0" xr:uid="{0DE7CEDF-FC5E-4220-9F12-3F5A5A6506CF}">
      <text>
        <r>
          <rPr>
            <sz val="10"/>
            <color indexed="81"/>
            <rFont val="Lucida Console"/>
            <family val="3"/>
          </rPr>
          <t>_x000D_
MAQ., EQUIP., COMP., ACES., MAT. PARA ESCRIT.E ESCOLAR</t>
        </r>
      </text>
    </comment>
    <comment ref="Y814" authorId="0" shapeId="0" xr:uid="{935E345C-9FB4-463E-901C-D5A5EF6FAEA6}">
      <text>
        <r>
          <rPr>
            <sz val="10"/>
            <color indexed="81"/>
            <rFont val="Lucida Console"/>
            <family val="3"/>
          </rPr>
          <t>_x000D_
LAPIS, BORRACHA, APONTADORES, REGUAS E CORRETIVOS P/ ESCRIT.</t>
        </r>
      </text>
    </comment>
    <comment ref="AW814" authorId="0" shapeId="0" xr:uid="{A1F29525-4BE2-4249-8473-412974D7ECE3}">
      <text>
        <r>
          <rPr>
            <sz val="10"/>
            <color indexed="81"/>
            <rFont val="Lucida Console"/>
            <family val="3"/>
          </rPr>
          <t>Tempo de Estoque (Meses)_x000D_
_x000D_
40.830,0</t>
        </r>
      </text>
    </comment>
    <comment ref="A815" authorId="0" shapeId="0" xr:uid="{4EDE3D88-C909-4554-BABF-501B90B2EDA2}">
      <text>
        <r>
          <rPr>
            <sz val="10"/>
            <color indexed="81"/>
            <rFont val="Lucida Console"/>
            <family val="3"/>
          </rPr>
          <t>_x000D_
135701</t>
        </r>
      </text>
    </comment>
    <comment ref="B815" authorId="0" shapeId="0" xr:uid="{BFE9AFD9-E111-4BB9-A271-E522F8479B2B}">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815" authorId="0" shapeId="0" xr:uid="{7B1EF032-5064-4A03-AA3B-0DD1C166FB7E}">
      <text>
        <r>
          <rPr>
            <sz val="10"/>
            <color indexed="81"/>
            <rFont val="Lucida Console"/>
            <family val="3"/>
          </rPr>
          <t xml:space="preserve">_x000D_
</t>
        </r>
      </text>
    </comment>
    <comment ref="X815" authorId="0" shapeId="0" xr:uid="{688061BF-DE6A-4250-B7C7-BE526DC032D8}">
      <text>
        <r>
          <rPr>
            <sz val="10"/>
            <color indexed="81"/>
            <rFont val="Lucida Console"/>
            <family val="3"/>
          </rPr>
          <t>_x000D_
LIVROS, JORNAIS, REVISTAS, PERIODICOS, MAPAS E PUBLICA</t>
        </r>
      </text>
    </comment>
    <comment ref="Y815" authorId="0" shapeId="0" xr:uid="{6B7645D3-B000-47C5-A747-A8AC435E4365}">
      <text>
        <r>
          <rPr>
            <sz val="10"/>
            <color indexed="81"/>
            <rFont val="Lucida Console"/>
            <family val="3"/>
          </rPr>
          <t>_x000D_
LIVROS</t>
        </r>
      </text>
    </comment>
    <comment ref="AW815" authorId="0" shapeId="0" xr:uid="{AEBE5F7E-5867-4066-8C45-B96DAE8FEDAC}">
      <text>
        <r>
          <rPr>
            <sz val="10"/>
            <color indexed="81"/>
            <rFont val="Lucida Console"/>
            <family val="3"/>
          </rPr>
          <t>Tempo de Estoque (Meses)_x000D_
_x000D_
2.006,0</t>
        </r>
      </text>
    </comment>
    <comment ref="A816" authorId="0" shapeId="0" xr:uid="{1C459F04-F480-4266-838E-D7EB9AA96AA9}">
      <text>
        <r>
          <rPr>
            <sz val="10"/>
            <color indexed="81"/>
            <rFont val="Lucida Console"/>
            <family val="3"/>
          </rPr>
          <t>_x000D_
135703</t>
        </r>
      </text>
    </comment>
    <comment ref="B816" authorId="0" shapeId="0" xr:uid="{6F708C48-17C6-43F5-A0CE-C3D68995E768}">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816" authorId="0" shapeId="0" xr:uid="{EB3380B8-3864-411F-B85A-B4C6D37DC9F9}">
      <text>
        <r>
          <rPr>
            <sz val="10"/>
            <color indexed="81"/>
            <rFont val="Lucida Console"/>
            <family val="3"/>
          </rPr>
          <t>_x000D_
Últ estimativa : 17.800_x000D_
Enviada em     : 02.03.2020_x000D_
Ata - Venc     : 211/20 - 21.09.2021</t>
        </r>
      </text>
    </comment>
    <comment ref="O816" authorId="0" shapeId="0" xr:uid="{3FBFF84F-97E7-429D-8DE3-29E395BA30C9}">
      <text>
        <r>
          <rPr>
            <sz val="10"/>
            <color indexed="81"/>
            <rFont val="Lucida Console"/>
            <family val="3"/>
          </rPr>
          <t xml:space="preserve">_x000D_
Pertencia a ATA nº 211/20_x000D_
Estimativa de Renovação enviada em 02.03.2020 - Qtd 17.800_x000D_
</t>
        </r>
      </text>
    </comment>
    <comment ref="W816" authorId="0" shapeId="0" xr:uid="{B24D4DF2-4347-432A-98F9-F0EEF8B307D3}">
      <text>
        <r>
          <rPr>
            <sz val="10"/>
            <color indexed="81"/>
            <rFont val="Lucida Console"/>
            <family val="3"/>
          </rPr>
          <t>_x000D_
Pedagógico</t>
        </r>
      </text>
    </comment>
    <comment ref="X816" authorId="0" shapeId="0" xr:uid="{B1897051-BC55-4136-981B-C6098878363D}">
      <text>
        <r>
          <rPr>
            <sz val="10"/>
            <color indexed="81"/>
            <rFont val="Lucida Console"/>
            <family val="3"/>
          </rPr>
          <t>_x000D_
MAQ., EQUIP., COMP., ACES., MAT. PARA ESCRIT.E ESCOLAR</t>
        </r>
      </text>
    </comment>
    <comment ref="Y816" authorId="0" shapeId="0" xr:uid="{99DED152-ED88-4567-B477-656CA3B68B04}">
      <text>
        <r>
          <rPr>
            <sz val="10"/>
            <color indexed="81"/>
            <rFont val="Lucida Console"/>
            <family val="3"/>
          </rPr>
          <t>_x000D_
LAPIS, BORRACHA, APONTADORES, REGUAS E CORRETIVOS P/ ESCRIT.</t>
        </r>
      </text>
    </comment>
    <comment ref="AW816" authorId="0" shapeId="0" xr:uid="{C3CC3F2D-7CD3-4D85-872D-EF3A1F34AC44}">
      <text>
        <r>
          <rPr>
            <sz val="10"/>
            <color indexed="81"/>
            <rFont val="Lucida Console"/>
            <family val="3"/>
          </rPr>
          <t>Tempo de Estoque (Meses)_x000D_
_x000D_
6.143,0</t>
        </r>
      </text>
    </comment>
    <comment ref="A817" authorId="0" shapeId="0" xr:uid="{DA4E1AF7-C6AA-44D0-9739-56D56A0F567E}">
      <text>
        <r>
          <rPr>
            <sz val="10"/>
            <color indexed="81"/>
            <rFont val="Lucida Console"/>
            <family val="3"/>
          </rPr>
          <t>_x000D_
136082</t>
        </r>
      </text>
    </comment>
    <comment ref="B817" authorId="0" shapeId="0" xr:uid="{6AC621F4-C585-415F-8BFD-50659343DFBD}">
      <text>
        <r>
          <rPr>
            <sz val="10"/>
            <color indexed="81"/>
            <rFont val="Lucida Console"/>
            <family val="3"/>
          </rPr>
          <t>DESCRIÇÃO DETALHADA_x000D_
TOMADA PADRAO NBR 14136 COM 2 TOMADAS 2P + T DE 10A/250V DE EMBUTIR COM ESPELHO COR BRANCA PARA CAIXA 4X2.</t>
        </r>
      </text>
    </comment>
    <comment ref="G817" authorId="0" shapeId="0" xr:uid="{B273E289-0F8B-4ABE-92D3-1A5C3C1184B3}">
      <text>
        <r>
          <rPr>
            <sz val="10"/>
            <color indexed="81"/>
            <rFont val="Lucida Console"/>
            <family val="3"/>
          </rPr>
          <t>_x000D_
Últ estimativa : 450_x000D_
Enviada em     : 17.01.2020_x000D_
Ata - Venc     : 228/20 - 05.10.2021</t>
        </r>
      </text>
    </comment>
    <comment ref="O817" authorId="0" shapeId="0" xr:uid="{E9419E35-B6BC-4100-B56F-867B2876AC96}">
      <text>
        <r>
          <rPr>
            <sz val="10"/>
            <color indexed="81"/>
            <rFont val="Lucida Console"/>
            <family val="3"/>
          </rPr>
          <t>_x000D_
Pertencia a ATA nº 228/20_x000D_
Estimativa de Renovação enviada em 17.01.2020 - Qtd 450_x000D_
PE 153/20 lote _x000D_
16.09.20 = Finalizado</t>
        </r>
      </text>
    </comment>
    <comment ref="W817" authorId="0" shapeId="0" xr:uid="{A20827C5-B103-46DD-ACDB-4BF224AB3BED}">
      <text>
        <r>
          <rPr>
            <sz val="10"/>
            <color indexed="81"/>
            <rFont val="Lucida Console"/>
            <family val="3"/>
          </rPr>
          <t>_x000D_
DM-Elétrica</t>
        </r>
      </text>
    </comment>
    <comment ref="X817" authorId="0" shapeId="0" xr:uid="{A69C457A-14DA-4F48-9B40-DA7221A87958}">
      <text>
        <r>
          <rPr>
            <sz val="10"/>
            <color indexed="81"/>
            <rFont val="Lucida Console"/>
            <family val="3"/>
          </rPr>
          <t>_x000D_
EQUIP. MAT. P/ GERACAO, TRANSM. DISTR. RETIF...</t>
        </r>
      </text>
    </comment>
    <comment ref="Y817" authorId="0" shapeId="0" xr:uid="{B4243A89-058B-4A41-A7B8-B3A560061DC2}">
      <text>
        <r>
          <rPr>
            <sz val="10"/>
            <color indexed="81"/>
            <rFont val="Lucida Console"/>
            <family val="3"/>
          </rPr>
          <t>_x000D_
TOMADAS DE USO DOMESTICO E INDUSTRIAL</t>
        </r>
      </text>
    </comment>
    <comment ref="AW817" authorId="0" shapeId="0" xr:uid="{3483FA86-F64B-4E86-A526-2F9AD23D87C5}">
      <text>
        <r>
          <rPr>
            <sz val="10"/>
            <color indexed="81"/>
            <rFont val="Lucida Console"/>
            <family val="3"/>
          </rPr>
          <t>Tempo de Estoque (Meses)_x000D_
_x000D_
700,0</t>
        </r>
      </text>
    </comment>
    <comment ref="A818" authorId="0" shapeId="0" xr:uid="{2FB5073D-BEE3-4CF5-B7B5-42BB1B070C25}">
      <text>
        <r>
          <rPr>
            <sz val="10"/>
            <color indexed="81"/>
            <rFont val="Lucida Console"/>
            <family val="3"/>
          </rPr>
          <t>_x000D_
136083</t>
        </r>
      </text>
    </comment>
    <comment ref="B818" authorId="0" shapeId="0" xr:uid="{447DE2AE-B19A-4C03-AA04-5B2F55EC2A83}">
      <text>
        <r>
          <rPr>
            <sz val="10"/>
            <color indexed="81"/>
            <rFont val="Lucida Console"/>
            <family val="3"/>
          </rPr>
          <t>DESCRIÇÃO DETALHADA_x000D_
TOMADA PADRAO NBR 14136 2P + T DE 10A/250V DE SOBREPOR COM CAIXA COR BRANCA.</t>
        </r>
      </text>
    </comment>
    <comment ref="G818" authorId="0" shapeId="0" xr:uid="{7172DD8D-EF9E-478C-B9E7-1778C985DA76}">
      <text>
        <r>
          <rPr>
            <sz val="10"/>
            <color indexed="81"/>
            <rFont val="Lucida Console"/>
            <family val="3"/>
          </rPr>
          <t>_x000D_
Últ estimativa : 400_x000D_
Enviada em     : 17.01.2020_x000D_
Ata - Venc     : 228/20 - 05.10.2021</t>
        </r>
      </text>
    </comment>
    <comment ref="O818" authorId="0" shapeId="0" xr:uid="{1450BF71-3852-4207-8981-28E92078E970}">
      <text>
        <r>
          <rPr>
            <sz val="10"/>
            <color indexed="81"/>
            <rFont val="Lucida Console"/>
            <family val="3"/>
          </rPr>
          <t>_x000D_
Pertencia a ATA nº 228/20_x000D_
Estimativa de Renovação enviada em 17.01.2020 - Qtd 400_x000D_
PE 153/20 lote _x000D_
16.09.20 = Finalizado</t>
        </r>
      </text>
    </comment>
    <comment ref="W818" authorId="0" shapeId="0" xr:uid="{189A1A54-5E98-410E-8ACA-3A8D027A8DB4}">
      <text>
        <r>
          <rPr>
            <sz val="10"/>
            <color indexed="81"/>
            <rFont val="Lucida Console"/>
            <family val="3"/>
          </rPr>
          <t>_x000D_
DM-Elétrica</t>
        </r>
      </text>
    </comment>
    <comment ref="X818" authorId="0" shapeId="0" xr:uid="{323EAA19-17A7-4965-B5A2-6911268F3426}">
      <text>
        <r>
          <rPr>
            <sz val="10"/>
            <color indexed="81"/>
            <rFont val="Lucida Console"/>
            <family val="3"/>
          </rPr>
          <t>_x000D_
EQUIP. MAT. P/ GERACAO, TRANSM. DISTR. RETIF...</t>
        </r>
      </text>
    </comment>
    <comment ref="Y818" authorId="0" shapeId="0" xr:uid="{6D07E2B8-5125-4673-9E96-1BFB87E65879}">
      <text>
        <r>
          <rPr>
            <sz val="10"/>
            <color indexed="81"/>
            <rFont val="Lucida Console"/>
            <family val="3"/>
          </rPr>
          <t>_x000D_
TOMADAS DE USO DOMESTICO E INDUSTRIAL</t>
        </r>
      </text>
    </comment>
    <comment ref="AW818" authorId="0" shapeId="0" xr:uid="{F22CB4B1-D7F2-44DD-A4B1-74FEBA2AAE3B}">
      <text>
        <r>
          <rPr>
            <sz val="10"/>
            <color indexed="81"/>
            <rFont val="Lucida Console"/>
            <family val="3"/>
          </rPr>
          <t>Tempo de Estoque (Meses)_x000D_
_x000D_
436,0</t>
        </r>
      </text>
    </comment>
    <comment ref="A819" authorId="0" shapeId="0" xr:uid="{2294BA35-77F9-44BF-A1DB-82C0A46378DB}">
      <text>
        <r>
          <rPr>
            <sz val="10"/>
            <color indexed="81"/>
            <rFont val="Lucida Console"/>
            <family val="3"/>
          </rPr>
          <t>_x000D_
136273</t>
        </r>
      </text>
    </comment>
    <comment ref="B819" authorId="0" shapeId="0" xr:uid="{81ACFED4-1E5C-4EA1-990A-4947E0AF8D94}">
      <text>
        <r>
          <rPr>
            <sz val="10"/>
            <color indexed="81"/>
            <rFont val="Lucida Console"/>
            <family val="3"/>
          </rPr>
          <t>DESCRIÇÃO DETALHADA_x000D_
PUXADOR PARA MOVEL EM ABS, BOLA GRANDE, COM PARAFUSO 3,50 X 30 MM, CABECA FLANGE, COR:</t>
        </r>
      </text>
    </comment>
    <comment ref="G819" authorId="0" shapeId="0" xr:uid="{681874A3-BB03-4698-97BB-91CCE26B8F33}">
      <text>
        <r>
          <rPr>
            <sz val="10"/>
            <color indexed="81"/>
            <rFont val="Lucida Console"/>
            <family val="3"/>
          </rPr>
          <t>_x000D_
Últ estimativa : 2.200_x000D_
Enviada em     : 12.05.2020_x000D_
Ata - Venc     : 206/20 - 16.09.2021</t>
        </r>
      </text>
    </comment>
    <comment ref="O819" authorId="0" shapeId="0" xr:uid="{CEF156E0-C559-4825-B8C3-055D8352F51E}">
      <text>
        <r>
          <rPr>
            <sz val="10"/>
            <color indexed="81"/>
            <rFont val="Lucida Console"/>
            <family val="3"/>
          </rPr>
          <t>_x000D_
Pertencia a ATA nº 206/20_x000D_
Estimativa de Renovação enviada em 12.05.2020 - Qtd 2.200_x000D_
PP  95/19 lote _x000D_
29.08.18 = Finalizado</t>
        </r>
      </text>
    </comment>
    <comment ref="W819" authorId="0" shapeId="0" xr:uid="{E91E4CC2-24B6-4710-B388-F7FEA1361117}">
      <text>
        <r>
          <rPr>
            <sz val="10"/>
            <color indexed="81"/>
            <rFont val="Lucida Console"/>
            <family val="3"/>
          </rPr>
          <t>_x000D_
DM-Marcenaria</t>
        </r>
      </text>
    </comment>
    <comment ref="X819" authorId="0" shapeId="0" xr:uid="{9C01C522-CF73-4B1F-B096-433BB42576F8}">
      <text>
        <r>
          <rPr>
            <sz val="10"/>
            <color indexed="81"/>
            <rFont val="Lucida Console"/>
            <family val="3"/>
          </rPr>
          <t>_x000D_
MAT.E EQUIP. P/ CONSTR.CIVIL E CONSERV. DE VIAS PUBL.</t>
        </r>
      </text>
    </comment>
    <comment ref="Y819" authorId="0" shapeId="0" xr:uid="{39BD7482-A749-42A3-9012-8F10E146ABB9}">
      <text>
        <r>
          <rPr>
            <sz val="10"/>
            <color indexed="81"/>
            <rFont val="Lucida Console"/>
            <family val="3"/>
          </rPr>
          <t>_x000D_
MACANETAS, TRINCOS, TRAMELAS E TRANQUETAS</t>
        </r>
      </text>
    </comment>
    <comment ref="AW819" authorId="0" shapeId="0" xr:uid="{52836F11-4C6F-42F0-B0B3-76603A3BB4BF}">
      <text>
        <r>
          <rPr>
            <sz val="10"/>
            <color indexed="81"/>
            <rFont val="Lucida Console"/>
            <family val="3"/>
          </rPr>
          <t>Tempo de Estoque (Meses)_x000D_
_x000D_
1.588,0</t>
        </r>
      </text>
    </comment>
    <comment ref="A820" authorId="0" shapeId="0" xr:uid="{D2F7703D-C7AE-4FEE-9A97-52661CAD6612}">
      <text>
        <r>
          <rPr>
            <sz val="10"/>
            <color indexed="81"/>
            <rFont val="Lucida Console"/>
            <family val="3"/>
          </rPr>
          <t>_x000D_
136408</t>
        </r>
      </text>
    </comment>
    <comment ref="B820" authorId="0" shapeId="0" xr:uid="{55F016AB-954A-44A1-86AF-632EA897ED47}">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820" authorId="0" shapeId="0" xr:uid="{60C4F0DB-3637-4F7C-BADC-D8C133C3F409}">
      <text>
        <r>
          <rPr>
            <sz val="10"/>
            <color indexed="81"/>
            <rFont val="Lucida Console"/>
            <family val="3"/>
          </rPr>
          <t>_x000D_
Pedagógico</t>
        </r>
      </text>
    </comment>
    <comment ref="X820" authorId="0" shapeId="0" xr:uid="{4AB8B0C8-DE0E-4C53-A6D4-81DB26CD7625}">
      <text>
        <r>
          <rPr>
            <sz val="10"/>
            <color indexed="81"/>
            <rFont val="Lucida Console"/>
            <family val="3"/>
          </rPr>
          <t>_x000D_
MAQ., EQUIP., COMP., ACES., MAT. PARA ESCRIT.E ESCOLAR</t>
        </r>
      </text>
    </comment>
    <comment ref="Y820" authorId="0" shapeId="0" xr:uid="{1876B252-2EBF-4DE0-975C-690DD3B7F440}">
      <text>
        <r>
          <rPr>
            <sz val="10"/>
            <color indexed="81"/>
            <rFont val="Lucida Console"/>
            <family val="3"/>
          </rPr>
          <t>_x000D_
ETIQUETA COLAS E FITAS ADESIVAS</t>
        </r>
      </text>
    </comment>
    <comment ref="AW820" authorId="0" shapeId="0" xr:uid="{4195C8C7-4142-48B0-B3F3-EA9444237F76}">
      <text>
        <r>
          <rPr>
            <sz val="10"/>
            <color indexed="81"/>
            <rFont val="Lucida Console"/>
            <family val="3"/>
          </rPr>
          <t>Tempo de Estoque (Meses)_x000D_
_x000D_
11.700,0</t>
        </r>
      </text>
    </comment>
    <comment ref="A821" authorId="0" shapeId="0" xr:uid="{B1E959D7-5ADE-45F3-AD21-316878F99509}">
      <text>
        <r>
          <rPr>
            <sz val="10"/>
            <color indexed="81"/>
            <rFont val="Lucida Console"/>
            <family val="3"/>
          </rPr>
          <t>_x000D_
136553</t>
        </r>
      </text>
    </comment>
    <comment ref="B821" authorId="0" shapeId="0" xr:uid="{795DCE9A-D3CC-4429-A9DE-597457CCC7BF}">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821" authorId="0" shapeId="0" xr:uid="{E89BBBFB-BB8A-4350-9EA1-29A6F60F6680}">
      <text>
        <r>
          <rPr>
            <sz val="10"/>
            <color indexed="81"/>
            <rFont val="Lucida Console"/>
            <family val="3"/>
          </rPr>
          <t>_x000D_
Últ estimativa : 5.000_x000D_
Enviada em     : 08.09.2020_x000D_
Ata - Venc     : 296/20 - 30.11.2021</t>
        </r>
      </text>
    </comment>
    <comment ref="O821" authorId="0" shapeId="0" xr:uid="{AA573EF5-35F6-4E45-AE36-904979DB117C}">
      <text>
        <r>
          <rPr>
            <sz val="10"/>
            <color indexed="81"/>
            <rFont val="Lucida Console"/>
            <family val="3"/>
          </rPr>
          <t>_x000D_
Pertencia a ATA nº 296/20_x000D_
Estimativa de Renovação enviada em 08.09.2020 - Qtd 5.000_x000D_
PE  28/19 lote _x000D_
24.07.19 = Processo conferido, finalizado.</t>
        </r>
      </text>
    </comment>
    <comment ref="W821" authorId="0" shapeId="0" xr:uid="{ADBD2153-EF28-49E8-9D5B-9A07D14EB796}">
      <text>
        <r>
          <rPr>
            <sz val="10"/>
            <color indexed="81"/>
            <rFont val="Lucida Console"/>
            <family val="3"/>
          </rPr>
          <t>_x000D_
DM-Construção</t>
        </r>
      </text>
    </comment>
    <comment ref="X821" authorId="0" shapeId="0" xr:uid="{8B2FC3A5-09F9-41E8-9A81-258570CEF413}">
      <text>
        <r>
          <rPr>
            <sz val="10"/>
            <color indexed="81"/>
            <rFont val="Lucida Console"/>
            <family val="3"/>
          </rPr>
          <t>_x000D_
MAT.E EQUIP. P/ CONSTR.CIVIL E CONSERV. DE VIAS PUBL.</t>
        </r>
      </text>
    </comment>
    <comment ref="Y821" authorId="0" shapeId="0" xr:uid="{8C208D5B-01B4-45F6-A04B-2A646BB2CEF2}">
      <text>
        <r>
          <rPr>
            <sz val="10"/>
            <color indexed="81"/>
            <rFont val="Lucida Console"/>
            <family val="3"/>
          </rPr>
          <t>_x000D_
DOBRADICAS DE FERRO, METAL E PLASTICO</t>
        </r>
      </text>
    </comment>
    <comment ref="AW821" authorId="0" shapeId="0" xr:uid="{7DFC7A61-2843-47E0-A886-EC68BC734376}">
      <text>
        <r>
          <rPr>
            <sz val="10"/>
            <color indexed="81"/>
            <rFont val="Lucida Console"/>
            <family val="3"/>
          </rPr>
          <t>Tempo de Estoque (Meses)_x000D_
_x000D_
1.500,0</t>
        </r>
      </text>
    </comment>
    <comment ref="A822" authorId="0" shapeId="0" xr:uid="{53AC69AD-5395-4D76-B76C-F6E772922A20}">
      <text>
        <r>
          <rPr>
            <sz val="10"/>
            <color indexed="81"/>
            <rFont val="Lucida Console"/>
            <family val="3"/>
          </rPr>
          <t>_x000D_
136554</t>
        </r>
      </text>
    </comment>
    <comment ref="B822" authorId="0" shapeId="0" xr:uid="{9B4398BF-6276-44A1-AE84-CEA6E86E71C0}">
      <text>
        <r>
          <rPr>
            <sz val="10"/>
            <color indexed="81"/>
            <rFont val="Lucida Console"/>
            <family val="3"/>
          </rPr>
          <t>DESCRIÇÃO DETALHADA_x000D_
FECHADURA DE SOBREPOR PARA GAVETA, COM CILINDRO, MEDINDO 22 MM DE CORPO, ACABAMENTO NIQUELADO E ROTACAO DA CHAVE 180º COM DOIS PONTOS DE EXTRACAO</t>
        </r>
      </text>
    </comment>
    <comment ref="G822" authorId="0" shapeId="0" xr:uid="{A0F5E310-FDB7-4118-8F93-5445E758ED04}">
      <text>
        <r>
          <rPr>
            <sz val="10"/>
            <color indexed="81"/>
            <rFont val="Lucida Console"/>
            <family val="3"/>
          </rPr>
          <t>_x000D_
Últ estimativa : 1.500_x000D_
Enviada em     : 12.05.2020_x000D_
Ata - Venc     : 206/20 - 16.09.2021</t>
        </r>
      </text>
    </comment>
    <comment ref="O822" authorId="0" shapeId="0" xr:uid="{598067CC-0983-4179-A6D8-F088C15F4E38}">
      <text>
        <r>
          <rPr>
            <sz val="10"/>
            <color indexed="81"/>
            <rFont val="Lucida Console"/>
            <family val="3"/>
          </rPr>
          <t>_x000D_
Pertencia a ATA nº 206/20_x000D_
Estimativa de Renovação enviada em 12.05.2020 - Qtd 1.500_x000D_
PP  95/19 lote _x000D_
29.08.18 = Finalizado</t>
        </r>
      </text>
    </comment>
    <comment ref="W822" authorId="0" shapeId="0" xr:uid="{82469577-DD10-4ECE-8C3C-3ABD41B7817B}">
      <text>
        <r>
          <rPr>
            <sz val="10"/>
            <color indexed="81"/>
            <rFont val="Lucida Console"/>
            <family val="3"/>
          </rPr>
          <t>_x000D_
DM-Construção</t>
        </r>
      </text>
    </comment>
    <comment ref="X822" authorId="0" shapeId="0" xr:uid="{828DEFC6-322C-4B75-999C-F551AC69D47B}">
      <text>
        <r>
          <rPr>
            <sz val="10"/>
            <color indexed="81"/>
            <rFont val="Lucida Console"/>
            <family val="3"/>
          </rPr>
          <t>_x000D_
MAT.E EQUIP. P/ CONSTR.CIVIL E CONSERV. DE VIAS PUBL.</t>
        </r>
      </text>
    </comment>
    <comment ref="Y822" authorId="0" shapeId="0" xr:uid="{CC4E61EF-8DC3-47DE-ABBA-5247C8987EEA}">
      <text>
        <r>
          <rPr>
            <sz val="10"/>
            <color indexed="81"/>
            <rFont val="Lucida Console"/>
            <family val="3"/>
          </rPr>
          <t>_x000D_
FECHADURAS INTERNAS E EXTERNAS</t>
        </r>
      </text>
    </comment>
    <comment ref="AW822" authorId="0" shapeId="0" xr:uid="{F41EB647-E2B4-4C6C-AC64-1C4384F86D61}">
      <text>
        <r>
          <rPr>
            <sz val="10"/>
            <color indexed="81"/>
            <rFont val="Lucida Console"/>
            <family val="3"/>
          </rPr>
          <t>Tempo de Estoque (Meses)_x000D_
_x000D_
2.000,0</t>
        </r>
      </text>
    </comment>
    <comment ref="A823" authorId="0" shapeId="0" xr:uid="{714F6E8B-6EB9-4DBD-BCF1-9E4BEA7CBA03}">
      <text>
        <r>
          <rPr>
            <sz val="10"/>
            <color indexed="81"/>
            <rFont val="Lucida Console"/>
            <family val="3"/>
          </rPr>
          <t>_x000D_
136555</t>
        </r>
      </text>
    </comment>
    <comment ref="B823" authorId="0" shapeId="0" xr:uid="{315D3602-0C0D-4B8C-8298-2E9D785B5224}">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823" authorId="0" shapeId="0" xr:uid="{1B5FF3D5-C477-442A-A783-935B2044B12C}">
      <text>
        <r>
          <rPr>
            <sz val="10"/>
            <color indexed="81"/>
            <rFont val="Lucida Console"/>
            <family val="3"/>
          </rPr>
          <t>_x000D_
Últ estimativa : 1.700_x000D_
Enviada em     : 12.05.2020_x000D_
Ata - Venc     : 206/20 - 16.09.2021</t>
        </r>
      </text>
    </comment>
    <comment ref="O823" authorId="0" shapeId="0" xr:uid="{DF612AC1-73DC-4088-BFD6-9626B95B0469}">
      <text>
        <r>
          <rPr>
            <sz val="10"/>
            <color indexed="81"/>
            <rFont val="Lucida Console"/>
            <family val="3"/>
          </rPr>
          <t>_x000D_
Pertencia a ATA nº 206/20_x000D_
Estimativa de Renovação enviada em 12.05.2020 - Qtd 1.700_x000D_
PP  95/19 lote _x000D_
29.08.18 = Finalizado</t>
        </r>
      </text>
    </comment>
    <comment ref="W823" authorId="0" shapeId="0" xr:uid="{32E287F4-B8AC-4820-B657-4297C599637D}">
      <text>
        <r>
          <rPr>
            <sz val="10"/>
            <color indexed="81"/>
            <rFont val="Lucida Console"/>
            <family val="3"/>
          </rPr>
          <t>_x000D_
DM-Construção</t>
        </r>
      </text>
    </comment>
    <comment ref="X823" authorId="0" shapeId="0" xr:uid="{5B6A33A1-C919-4778-8EE9-ECCA96DF7F67}">
      <text>
        <r>
          <rPr>
            <sz val="10"/>
            <color indexed="81"/>
            <rFont val="Lucida Console"/>
            <family val="3"/>
          </rPr>
          <t>_x000D_
MAT.E EQUIP. P/ CONSTR.CIVIL E CONSERV. DE VIAS PUBL.</t>
        </r>
      </text>
    </comment>
    <comment ref="Y823" authorId="0" shapeId="0" xr:uid="{E470F2F3-D6BE-4618-B1CD-B020DA2FE28A}">
      <text>
        <r>
          <rPr>
            <sz val="10"/>
            <color indexed="81"/>
            <rFont val="Lucida Console"/>
            <family val="3"/>
          </rPr>
          <t>_x000D_
FECHADURAS INTERNAS E EXTERNAS</t>
        </r>
      </text>
    </comment>
    <comment ref="AW823" authorId="0" shapeId="0" xr:uid="{B69A8836-C35A-48F5-89E5-A7A4EDC81906}">
      <text>
        <r>
          <rPr>
            <sz val="10"/>
            <color indexed="81"/>
            <rFont val="Lucida Console"/>
            <family val="3"/>
          </rPr>
          <t>Tempo de Estoque (Meses)_x000D_
_x000D_
750,0</t>
        </r>
      </text>
    </comment>
    <comment ref="A824" authorId="0" shapeId="0" xr:uid="{41E8DACC-E244-44DA-8C4C-375FEDF26C1C}">
      <text>
        <r>
          <rPr>
            <sz val="10"/>
            <color indexed="81"/>
            <rFont val="Lucida Console"/>
            <family val="3"/>
          </rPr>
          <t>_x000D_
136556</t>
        </r>
      </text>
    </comment>
    <comment ref="B824" authorId="0" shapeId="0" xr:uid="{8DF4211C-6C31-40A8-8947-48102C265E58}">
      <text>
        <r>
          <rPr>
            <sz val="10"/>
            <color indexed="81"/>
            <rFont val="Lucida Console"/>
            <family val="3"/>
          </rPr>
          <t>DESCRIÇÃO DETALHADA_x000D_
DOBRADICA PARA PORTA EM ACO ZINCADO, MEDIDAS 3.1/2" X 2.1/4", ESPESSURA MINIMA DE 1,5 MM</t>
        </r>
      </text>
    </comment>
    <comment ref="G824" authorId="0" shapeId="0" xr:uid="{EA1ACB92-4B0B-4E25-8E28-10AE85ADED6D}">
      <text>
        <r>
          <rPr>
            <sz val="10"/>
            <color indexed="81"/>
            <rFont val="Lucida Console"/>
            <family val="3"/>
          </rPr>
          <t>_x000D_
Últ estimativa : 1.500_x000D_
Enviada em     : 08.09.2020_x000D_
Ata - Venc     : 296/20 - 30.11.2021</t>
        </r>
      </text>
    </comment>
    <comment ref="O824" authorId="0" shapeId="0" xr:uid="{D9446056-A280-4174-964D-758A2E3379A6}">
      <text>
        <r>
          <rPr>
            <sz val="10"/>
            <color indexed="81"/>
            <rFont val="Lucida Console"/>
            <family val="3"/>
          </rPr>
          <t>_x000D_
Pertencia a ATA nº 296/20_x000D_
Estimativa de Renovação enviada em 08.09.2020 - Qtd 1.500_x000D_
PE  28/19 lote _x000D_
24.07.19 = Processo conferido, finalizado.</t>
        </r>
      </text>
    </comment>
    <comment ref="W824" authorId="0" shapeId="0" xr:uid="{8A1799BD-80FE-4D53-91C5-2D908D0E5CCA}">
      <text>
        <r>
          <rPr>
            <sz val="10"/>
            <color indexed="81"/>
            <rFont val="Lucida Console"/>
            <family val="3"/>
          </rPr>
          <t>_x000D_
DM-Construção</t>
        </r>
      </text>
    </comment>
    <comment ref="X824" authorId="0" shapeId="0" xr:uid="{6AD49180-3B40-4A9F-B2B1-6E7128100F12}">
      <text>
        <r>
          <rPr>
            <sz val="10"/>
            <color indexed="81"/>
            <rFont val="Lucida Console"/>
            <family val="3"/>
          </rPr>
          <t>_x000D_
MAT.E EQUIP. P/ CONSTR.CIVIL E CONSERV. DE VIAS PUBL.</t>
        </r>
      </text>
    </comment>
    <comment ref="Y824" authorId="0" shapeId="0" xr:uid="{4F0B1C16-7D69-4A7D-8141-C73AFDA44CAE}">
      <text>
        <r>
          <rPr>
            <sz val="10"/>
            <color indexed="81"/>
            <rFont val="Lucida Console"/>
            <family val="3"/>
          </rPr>
          <t>_x000D_
DOBRADICAS DE FERRO, METAL E PLASTICO</t>
        </r>
      </text>
    </comment>
    <comment ref="AC824" authorId="0" shapeId="0" xr:uid="{C1C76046-646A-4C16-BB19-9B9C5A86373C}">
      <text>
        <r>
          <rPr>
            <sz val="10"/>
            <color indexed="81"/>
            <rFont val="Lucida Console"/>
            <family val="3"/>
          </rPr>
          <t>_x000D_
AF 11.869/23 | Vc 10.10.2023 | Saldo  2.000 | DIPAR FERRAGENS LTDA ( 158993 )</t>
        </r>
      </text>
    </comment>
    <comment ref="AG824" authorId="0" shapeId="0" xr:uid="{F76DC69B-B0D6-4C5C-9A02-BE51C146A011}">
      <text>
        <r>
          <rPr>
            <sz val="10"/>
            <color indexed="81"/>
            <rFont val="Lucida Console"/>
            <family val="3"/>
          </rPr>
          <t>_x000D_
AF 11.869/23 | Vc 10.10.2023 | Saldo  2.000 | DIPAR FERRAGENS LTDA ( 158993 )</t>
        </r>
      </text>
    </comment>
    <comment ref="AW824" authorId="0" shapeId="0" xr:uid="{1A6388C2-395F-48E5-BCB3-3748F763888F}">
      <text>
        <r>
          <rPr>
            <sz val="10"/>
            <color indexed="81"/>
            <rFont val="Lucida Console"/>
            <family val="3"/>
          </rPr>
          <t>Tempo de Estoque (Meses)_x000D_
_x000D_
2.000,0</t>
        </r>
      </text>
    </comment>
    <comment ref="A825" authorId="0" shapeId="0" xr:uid="{44728707-D292-4E20-ACB7-67F4A19A7A3E}">
      <text>
        <r>
          <rPr>
            <sz val="10"/>
            <color indexed="81"/>
            <rFont val="Lucida Console"/>
            <family val="3"/>
          </rPr>
          <t>_x000D_
136564</t>
        </r>
      </text>
    </comment>
    <comment ref="B825" authorId="0" shapeId="0" xr:uid="{BBD258E3-F97D-48AF-BE0D-8AE259C35ECC}">
      <text>
        <r>
          <rPr>
            <sz val="10"/>
            <color indexed="81"/>
            <rFont val="Lucida Console"/>
            <family val="3"/>
          </rPr>
          <t>DESCRIÇÃO DETALHADA_x000D_
CABO UTP 23 AWG X 4 PARES CATEGORIA 6,CM</t>
        </r>
      </text>
    </comment>
    <comment ref="W825" authorId="0" shapeId="0" xr:uid="{F1AEE94F-D319-4ACE-8CD7-870FE40F66B4}">
      <text>
        <r>
          <rPr>
            <sz val="10"/>
            <color indexed="81"/>
            <rFont val="Lucida Console"/>
            <family val="3"/>
          </rPr>
          <t>_x000D_
Informática</t>
        </r>
      </text>
    </comment>
    <comment ref="X825" authorId="0" shapeId="0" xr:uid="{A0E1CDA7-6A66-4087-ACF7-599A30DC5F09}">
      <text>
        <r>
          <rPr>
            <sz val="10"/>
            <color indexed="81"/>
            <rFont val="Lucida Console"/>
            <family val="3"/>
          </rPr>
          <t>_x000D_
COMPUT.SOFT. PROCES. EQUIP. SUPRI. COMP. ACESS. INFORMAT</t>
        </r>
      </text>
    </comment>
    <comment ref="Y825" authorId="0" shapeId="0" xr:uid="{243B2460-76FA-479B-98BE-9C5A4198A170}">
      <text>
        <r>
          <rPr>
            <sz val="10"/>
            <color indexed="81"/>
            <rFont val="Lucida Console"/>
            <family val="3"/>
          </rPr>
          <t>_x000D_
CABEAMENTO, CONECTORES E TOMADAS</t>
        </r>
      </text>
    </comment>
    <comment ref="AW825" authorId="0" shapeId="0" xr:uid="{58209096-C2F8-4329-B257-868211B8BCC5}">
      <text>
        <r>
          <rPr>
            <sz val="10"/>
            <color indexed="81"/>
            <rFont val="Lucida Console"/>
            <family val="3"/>
          </rPr>
          <t>Tempo de Estoque (Meses)_x000D_
_x000D_
14.335,0</t>
        </r>
      </text>
    </comment>
    <comment ref="A826" authorId="0" shapeId="0" xr:uid="{ABF2E600-E103-4B20-91C2-A643A94EFCD7}">
      <text>
        <r>
          <rPr>
            <sz val="10"/>
            <color indexed="81"/>
            <rFont val="Lucida Console"/>
            <family val="3"/>
          </rPr>
          <t>_x000D_
136674</t>
        </r>
      </text>
    </comment>
    <comment ref="B826" authorId="0" shapeId="0" xr:uid="{08A3D1A1-D2C4-442B-AB92-E58FCAE0F2FC}">
      <text>
        <r>
          <rPr>
            <sz val="10"/>
            <color indexed="81"/>
            <rFont val="Lucida Console"/>
            <family val="3"/>
          </rPr>
          <t>DESCRIÇÃO DETALHADA_x000D_
CAMISA DE BRIM N° 2, CONFECCIONADA EM TECIDO 100% ALGODAO, NA COR AZUL MARINHO, MANGAS LONGAS.</t>
        </r>
      </text>
    </comment>
    <comment ref="W826" authorId="0" shapeId="0" xr:uid="{930FAB39-CB9C-4661-A883-99CE37503444}">
      <text>
        <r>
          <rPr>
            <sz val="10"/>
            <color indexed="81"/>
            <rFont val="Lucida Console"/>
            <family val="3"/>
          </rPr>
          <t>_x000D_
SegMedTra</t>
        </r>
      </text>
    </comment>
    <comment ref="X826" authorId="0" shapeId="0" xr:uid="{A34DDC91-CFFB-48F2-9355-837C3B1F77B6}">
      <text>
        <r>
          <rPr>
            <sz val="10"/>
            <color indexed="81"/>
            <rFont val="Lucida Console"/>
            <family val="3"/>
          </rPr>
          <t>_x000D_
VEST., ART.P/ TOUC.E HIG. PES. MAQ., EQUIP., MAT.E ACES.</t>
        </r>
      </text>
    </comment>
    <comment ref="Y826" authorId="0" shapeId="0" xr:uid="{70A1F899-8B8F-45D6-85E8-089D52497EF6}">
      <text>
        <r>
          <rPr>
            <sz val="10"/>
            <color indexed="81"/>
            <rFont val="Lucida Console"/>
            <family val="3"/>
          </rPr>
          <t>_x000D_
CAMISA E CAMISETA</t>
        </r>
      </text>
    </comment>
    <comment ref="AW826" authorId="0" shapeId="0" xr:uid="{42D76F5E-C729-481B-8660-3DB769B5BF6A}">
      <text>
        <r>
          <rPr>
            <sz val="10"/>
            <color indexed="81"/>
            <rFont val="Lucida Console"/>
            <family val="3"/>
          </rPr>
          <t>Tempo de Estoque (Meses)_x000D_
_x000D_
6,0</t>
        </r>
      </text>
    </comment>
    <comment ref="A827" authorId="0" shapeId="0" xr:uid="{294EF558-1E15-43B1-848F-CC7137570A29}">
      <text>
        <r>
          <rPr>
            <sz val="10"/>
            <color indexed="81"/>
            <rFont val="Lucida Console"/>
            <family val="3"/>
          </rPr>
          <t>_x000D_
136675</t>
        </r>
      </text>
    </comment>
    <comment ref="B827" authorId="0" shapeId="0" xr:uid="{33B56622-17F5-4618-BF19-D227C8D54BAD}">
      <text>
        <r>
          <rPr>
            <sz val="10"/>
            <color indexed="81"/>
            <rFont val="Lucida Console"/>
            <family val="3"/>
          </rPr>
          <t>DESCRIÇÃO DETALHADA_x000D_
CAMISA DE BRIM N° 3, CONFECCIONADA EM TECIDO 100% ALGODAO, NA COR AZUL MARINHO, MANGAS LONGAS.</t>
        </r>
      </text>
    </comment>
    <comment ref="W827" authorId="0" shapeId="0" xr:uid="{5FEE6780-1694-43A5-BDA2-7FD67E864989}">
      <text>
        <r>
          <rPr>
            <sz val="10"/>
            <color indexed="81"/>
            <rFont val="Lucida Console"/>
            <family val="3"/>
          </rPr>
          <t>_x000D_
SegMedTra</t>
        </r>
      </text>
    </comment>
    <comment ref="X827" authorId="0" shapeId="0" xr:uid="{9B577D72-68D9-4624-9702-669B8D99EE59}">
      <text>
        <r>
          <rPr>
            <sz val="10"/>
            <color indexed="81"/>
            <rFont val="Lucida Console"/>
            <family val="3"/>
          </rPr>
          <t>_x000D_
VEST., ART.P/ TOUC.E HIG. PES. MAQ., EQUIP., MAT.E ACES.</t>
        </r>
      </text>
    </comment>
    <comment ref="Y827" authorId="0" shapeId="0" xr:uid="{E272C2E5-20C3-4953-85A9-8CADD6684522}">
      <text>
        <r>
          <rPr>
            <sz val="10"/>
            <color indexed="81"/>
            <rFont val="Lucida Console"/>
            <family val="3"/>
          </rPr>
          <t>_x000D_
CAMISA E CAMISETA</t>
        </r>
      </text>
    </comment>
    <comment ref="AW827" authorId="0" shapeId="0" xr:uid="{373C466C-DC15-404F-A791-6CD7938F18D4}">
      <text>
        <r>
          <rPr>
            <sz val="10"/>
            <color indexed="81"/>
            <rFont val="Lucida Console"/>
            <family val="3"/>
          </rPr>
          <t>Tempo de Estoque (Meses)_x000D_
_x000D_
2,0</t>
        </r>
      </text>
    </comment>
    <comment ref="A828" authorId="0" shapeId="0" xr:uid="{9BB575B0-9681-4A1F-9313-0DA5DBF43253}">
      <text>
        <r>
          <rPr>
            <sz val="10"/>
            <color indexed="81"/>
            <rFont val="Lucida Console"/>
            <family val="3"/>
          </rPr>
          <t>_x000D_
136818</t>
        </r>
      </text>
    </comment>
    <comment ref="B828" authorId="0" shapeId="0" xr:uid="{A169A55A-DCDB-43F1-8F08-FAA7BFBE4E81}">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828" authorId="0" shapeId="0" xr:uid="{6C199432-BB09-4058-8215-38B4F625DF85}">
      <text>
        <r>
          <rPr>
            <sz val="10"/>
            <color indexed="81"/>
            <rFont val="Lucida Console"/>
            <family val="3"/>
          </rPr>
          <t>_x000D_
SegMedTra</t>
        </r>
      </text>
    </comment>
    <comment ref="X828" authorId="0" shapeId="0" xr:uid="{AE1EC118-8777-454E-A05B-C7B1A185BD39}">
      <text>
        <r>
          <rPr>
            <sz val="10"/>
            <color indexed="81"/>
            <rFont val="Lucida Console"/>
            <family val="3"/>
          </rPr>
          <t>_x000D_
EQUIP PROT IND, INST MAT P/ SINAL, CONTR, COMB ...</t>
        </r>
      </text>
    </comment>
    <comment ref="Y828" authorId="0" shapeId="0" xr:uid="{B2A668A8-28B4-4A6C-A3BB-E2B4655580BF}">
      <text>
        <r>
          <rPr>
            <sz val="10"/>
            <color indexed="81"/>
            <rFont val="Lucida Console"/>
            <family val="3"/>
          </rPr>
          <t>_x000D_
CALCADOS, LUVAS, OCULOS, MASCARAS, CAPACETES, CASSETETE</t>
        </r>
      </text>
    </comment>
    <comment ref="AW828" authorId="0" shapeId="0" xr:uid="{32F0A3C1-80F8-464D-A0F0-CEFFD4D60339}">
      <text>
        <r>
          <rPr>
            <sz val="10"/>
            <color indexed="81"/>
            <rFont val="Lucida Console"/>
            <family val="3"/>
          </rPr>
          <t>Tempo de Estoque (Meses)_x000D_
_x000D_
1.161,0</t>
        </r>
      </text>
    </comment>
    <comment ref="A829" authorId="0" shapeId="0" xr:uid="{21F2B553-9D02-4584-B7A3-B72212BD4F13}">
      <text>
        <r>
          <rPr>
            <sz val="10"/>
            <color indexed="81"/>
            <rFont val="Lucida Console"/>
            <family val="3"/>
          </rPr>
          <t>_x000D_
136819</t>
        </r>
      </text>
    </comment>
    <comment ref="B829" authorId="0" shapeId="0" xr:uid="{279FC4B4-3397-4FE2-9C23-81FC41787884}">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829" authorId="0" shapeId="0" xr:uid="{FA225F02-D250-408A-8146-E89D1F136624}">
      <text>
        <r>
          <rPr>
            <sz val="10"/>
            <color indexed="81"/>
            <rFont val="Lucida Console"/>
            <family val="3"/>
          </rPr>
          <t>_x000D_
SegMedTra</t>
        </r>
      </text>
    </comment>
    <comment ref="X829" authorId="0" shapeId="0" xr:uid="{62C82B18-F9FE-459D-A5D1-60FEC4558081}">
      <text>
        <r>
          <rPr>
            <sz val="10"/>
            <color indexed="81"/>
            <rFont val="Lucida Console"/>
            <family val="3"/>
          </rPr>
          <t>_x000D_
EQUIP PROT IND, INST MAT P/ SINAL, CONTR, COMB ...</t>
        </r>
      </text>
    </comment>
    <comment ref="Y829" authorId="0" shapeId="0" xr:uid="{EF8A5BE1-E10B-40F8-87B9-EBF1955CEB79}">
      <text>
        <r>
          <rPr>
            <sz val="10"/>
            <color indexed="81"/>
            <rFont val="Lucida Console"/>
            <family val="3"/>
          </rPr>
          <t>_x000D_
CALCADOS, LUVAS, OCULOS, MASCARAS, CAPACETES, CASSETETE</t>
        </r>
      </text>
    </comment>
    <comment ref="AW829" authorId="0" shapeId="0" xr:uid="{841D1F5F-1BAB-4CC6-B6AC-63B47562DFAA}">
      <text>
        <r>
          <rPr>
            <sz val="10"/>
            <color indexed="81"/>
            <rFont val="Lucida Console"/>
            <family val="3"/>
          </rPr>
          <t>Tempo de Estoque (Meses)_x000D_
_x000D_
239,0</t>
        </r>
      </text>
    </comment>
    <comment ref="A830" authorId="0" shapeId="0" xr:uid="{4130DA6F-219B-4C4A-938D-57C83AD192A6}">
      <text>
        <r>
          <rPr>
            <sz val="10"/>
            <color indexed="81"/>
            <rFont val="Lucida Console"/>
            <family val="3"/>
          </rPr>
          <t>_x000D_
136820</t>
        </r>
      </text>
    </comment>
    <comment ref="B830" authorId="0" shapeId="0" xr:uid="{3EFCBC71-1055-4B86-99C0-4F122EBE298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830" authorId="0" shapeId="0" xr:uid="{08830298-3A11-4D62-8C14-58EBD30DCC8F}">
      <text>
        <r>
          <rPr>
            <sz val="10"/>
            <color indexed="81"/>
            <rFont val="Lucida Console"/>
            <family val="3"/>
          </rPr>
          <t>_x000D_
SegMedTra</t>
        </r>
      </text>
    </comment>
    <comment ref="X830" authorId="0" shapeId="0" xr:uid="{60748600-4880-41B3-A9CF-F3DF4CDAC0C6}">
      <text>
        <r>
          <rPr>
            <sz val="10"/>
            <color indexed="81"/>
            <rFont val="Lucida Console"/>
            <family val="3"/>
          </rPr>
          <t>_x000D_
EQUIP PROT IND, INST MAT P/ SINAL, CONTR, COMB ...</t>
        </r>
      </text>
    </comment>
    <comment ref="Y830" authorId="0" shapeId="0" xr:uid="{C1CB9C9B-475E-4661-9B91-DC9FC0D8DD8D}">
      <text>
        <r>
          <rPr>
            <sz val="10"/>
            <color indexed="81"/>
            <rFont val="Lucida Console"/>
            <family val="3"/>
          </rPr>
          <t>_x000D_
CALCADOS, LUVAS, OCULOS, MASCARAS, CAPACETES, CASSETETE</t>
        </r>
      </text>
    </comment>
    <comment ref="AW830" authorId="0" shapeId="0" xr:uid="{3AB904EC-E5E3-404E-81F9-78F362B752B4}">
      <text>
        <r>
          <rPr>
            <sz val="10"/>
            <color indexed="81"/>
            <rFont val="Lucida Console"/>
            <family val="3"/>
          </rPr>
          <t>Tempo de Estoque (Meses)_x000D_
_x000D_
12,0</t>
        </r>
      </text>
    </comment>
    <comment ref="A831" authorId="0" shapeId="0" xr:uid="{EF95EB3B-2AE1-46FE-A91D-10360B2B9F58}">
      <text>
        <r>
          <rPr>
            <sz val="10"/>
            <color indexed="81"/>
            <rFont val="Lucida Console"/>
            <family val="3"/>
          </rPr>
          <t>_x000D_
136821</t>
        </r>
      </text>
    </comment>
    <comment ref="B831" authorId="0" shapeId="0" xr:uid="{41AC0D66-0DD5-4D05-B89E-3B22A961B0D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831" authorId="0" shapeId="0" xr:uid="{974F1E3D-D9CF-4F1A-A59B-7F67D88D3F1B}">
      <text>
        <r>
          <rPr>
            <sz val="10"/>
            <color indexed="81"/>
            <rFont val="Lucida Console"/>
            <family val="3"/>
          </rPr>
          <t>_x000D_
SegMedTra</t>
        </r>
      </text>
    </comment>
    <comment ref="X831" authorId="0" shapeId="0" xr:uid="{BC38C045-A3FE-4D11-8DE8-22CDBB054F2A}">
      <text>
        <r>
          <rPr>
            <sz val="10"/>
            <color indexed="81"/>
            <rFont val="Lucida Console"/>
            <family val="3"/>
          </rPr>
          <t>_x000D_
EQUIP PROT IND, INST MAT P/ SINAL, CONTR, COMB ...</t>
        </r>
      </text>
    </comment>
    <comment ref="Y831" authorId="0" shapeId="0" xr:uid="{47DDB69D-3A12-43E5-9845-1450264581BE}">
      <text>
        <r>
          <rPr>
            <sz val="10"/>
            <color indexed="81"/>
            <rFont val="Lucida Console"/>
            <family val="3"/>
          </rPr>
          <t>_x000D_
CALCADOS, LUVAS, OCULOS, MASCARAS, CAPACETES, CASSETETE</t>
        </r>
      </text>
    </comment>
    <comment ref="AW831" authorId="0" shapeId="0" xr:uid="{8579698C-09B9-4133-AF5E-63A7840A642C}">
      <text>
        <r>
          <rPr>
            <sz val="10"/>
            <color indexed="81"/>
            <rFont val="Lucida Console"/>
            <family val="3"/>
          </rPr>
          <t>Tempo de Estoque (Meses)_x000D_
_x000D_
5,0</t>
        </r>
      </text>
    </comment>
    <comment ref="A832" authorId="0" shapeId="0" xr:uid="{AB4D3BBC-5811-404C-A468-0985104465AA}">
      <text>
        <r>
          <rPr>
            <sz val="10"/>
            <color indexed="81"/>
            <rFont val="Lucida Console"/>
            <family val="3"/>
          </rPr>
          <t>_x000D_
136822</t>
        </r>
      </text>
    </comment>
    <comment ref="B832" authorId="0" shapeId="0" xr:uid="{FC3D77C8-D30B-4123-B68C-EEF21D52E64E}">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832" authorId="0" shapeId="0" xr:uid="{5AA252AB-36FF-4CB7-9A28-CEAFE7E03B4B}">
      <text>
        <r>
          <rPr>
            <sz val="10"/>
            <color indexed="81"/>
            <rFont val="Lucida Console"/>
            <family val="3"/>
          </rPr>
          <t>_x000D_
SegMedTra</t>
        </r>
      </text>
    </comment>
    <comment ref="X832" authorId="0" shapeId="0" xr:uid="{FB9D04FA-DC81-4160-BF9C-16517AA6C074}">
      <text>
        <r>
          <rPr>
            <sz val="10"/>
            <color indexed="81"/>
            <rFont val="Lucida Console"/>
            <family val="3"/>
          </rPr>
          <t>_x000D_
EQUIP PROT IND, INST MAT P/ SINAL, CONTR, COMB ...</t>
        </r>
      </text>
    </comment>
    <comment ref="Y832" authorId="0" shapeId="0" xr:uid="{6DE14EC2-F422-4524-A1EB-AED32C637E55}">
      <text>
        <r>
          <rPr>
            <sz val="10"/>
            <color indexed="81"/>
            <rFont val="Lucida Console"/>
            <family val="3"/>
          </rPr>
          <t>_x000D_
CALCADOS, LUVAS, OCULOS, MASCARAS, CAPACETES, CASSETETE</t>
        </r>
      </text>
    </comment>
    <comment ref="AW832" authorId="0" shapeId="0" xr:uid="{F725D452-71EF-4A47-9219-E64E2FC1D2E3}">
      <text>
        <r>
          <rPr>
            <sz val="10"/>
            <color indexed="81"/>
            <rFont val="Lucida Console"/>
            <family val="3"/>
          </rPr>
          <t>Tempo de Estoque (Meses)_x000D_
_x000D_
77,0</t>
        </r>
      </text>
    </comment>
    <comment ref="A833" authorId="0" shapeId="0" xr:uid="{7BF055B4-7D5D-4E0E-BEFF-05FEA14369FF}">
      <text>
        <r>
          <rPr>
            <sz val="10"/>
            <color indexed="81"/>
            <rFont val="Lucida Console"/>
            <family val="3"/>
          </rPr>
          <t>_x000D_
136823</t>
        </r>
      </text>
    </comment>
    <comment ref="B833" authorId="0" shapeId="0" xr:uid="{51F9F57D-3501-45DC-9698-3C78B98A43D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833" authorId="0" shapeId="0" xr:uid="{A740E0A8-3592-4FCD-884F-316FFCD1765D}">
      <text>
        <r>
          <rPr>
            <sz val="10"/>
            <color indexed="81"/>
            <rFont val="Lucida Console"/>
            <family val="3"/>
          </rPr>
          <t>_x000D_
SegMedTra</t>
        </r>
      </text>
    </comment>
    <comment ref="X833" authorId="0" shapeId="0" xr:uid="{911A9B19-CDEB-41D0-B171-0FD7BF0C7AA3}">
      <text>
        <r>
          <rPr>
            <sz val="10"/>
            <color indexed="81"/>
            <rFont val="Lucida Console"/>
            <family val="3"/>
          </rPr>
          <t>_x000D_
EQUIP PROT IND, INST MAT P/ SINAL, CONTR, COMB ...</t>
        </r>
      </text>
    </comment>
    <comment ref="Y833" authorId="0" shapeId="0" xr:uid="{CE6E9E90-CF70-44CB-B432-C112C1E72FB8}">
      <text>
        <r>
          <rPr>
            <sz val="10"/>
            <color indexed="81"/>
            <rFont val="Lucida Console"/>
            <family val="3"/>
          </rPr>
          <t>_x000D_
CALCADOS, LUVAS, OCULOS, MASCARAS, CAPACETES, CASSETETE</t>
        </r>
      </text>
    </comment>
    <comment ref="AW833" authorId="0" shapeId="0" xr:uid="{B274DAC7-5057-403D-BEF3-02BADF7B328A}">
      <text>
        <r>
          <rPr>
            <sz val="10"/>
            <color indexed="81"/>
            <rFont val="Lucida Console"/>
            <family val="3"/>
          </rPr>
          <t>Tempo de Estoque (Meses)_x000D_
_x000D_
51,0</t>
        </r>
      </text>
    </comment>
    <comment ref="A834" authorId="0" shapeId="0" xr:uid="{9BCF7F8C-B4CC-4188-97AC-3E6329DF3854}">
      <text>
        <r>
          <rPr>
            <sz val="10"/>
            <color indexed="81"/>
            <rFont val="Lucida Console"/>
            <family val="3"/>
          </rPr>
          <t>_x000D_
136824</t>
        </r>
      </text>
    </comment>
    <comment ref="B834" authorId="0" shapeId="0" xr:uid="{30A159ED-34C3-4DAE-94C4-ED4F54D8D67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834" authorId="0" shapeId="0" xr:uid="{C10F5D9B-8E3C-40A1-AB59-6760B74A1F8B}">
      <text>
        <r>
          <rPr>
            <sz val="10"/>
            <color indexed="81"/>
            <rFont val="Lucida Console"/>
            <family val="3"/>
          </rPr>
          <t>_x000D_
SegMedTra</t>
        </r>
      </text>
    </comment>
    <comment ref="X834" authorId="0" shapeId="0" xr:uid="{B2E2757F-F1D1-4267-998B-FA9A9850B5F9}">
      <text>
        <r>
          <rPr>
            <sz val="10"/>
            <color indexed="81"/>
            <rFont val="Lucida Console"/>
            <family val="3"/>
          </rPr>
          <t>_x000D_
EQUIP PROT IND, INST MAT P/ SINAL, CONTR, COMB ...</t>
        </r>
      </text>
    </comment>
    <comment ref="Y834" authorId="0" shapeId="0" xr:uid="{A5AE5DF8-EA27-455A-BC55-91C812331EEF}">
      <text>
        <r>
          <rPr>
            <sz val="10"/>
            <color indexed="81"/>
            <rFont val="Lucida Console"/>
            <family val="3"/>
          </rPr>
          <t>_x000D_
CALCADOS, LUVAS, OCULOS, MASCARAS, CAPACETES, CASSETETE</t>
        </r>
      </text>
    </comment>
    <comment ref="AW834" authorId="0" shapeId="0" xr:uid="{E7946505-6FCD-4579-857A-DC8018013940}">
      <text>
        <r>
          <rPr>
            <sz val="10"/>
            <color indexed="81"/>
            <rFont val="Lucida Console"/>
            <family val="3"/>
          </rPr>
          <t>Tempo de Estoque (Meses)_x000D_
_x000D_
11,0</t>
        </r>
      </text>
    </comment>
    <comment ref="A835" authorId="0" shapeId="0" xr:uid="{838B3040-B108-410A-B2D8-0C53A749AFE7}">
      <text>
        <r>
          <rPr>
            <sz val="10"/>
            <color indexed="81"/>
            <rFont val="Lucida Console"/>
            <family val="3"/>
          </rPr>
          <t>_x000D_
136825</t>
        </r>
      </text>
    </comment>
    <comment ref="B835" authorId="0" shapeId="0" xr:uid="{7DC6D09B-335C-4796-BCCB-E33BE88B4FF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835" authorId="0" shapeId="0" xr:uid="{D4178140-A447-42BB-88EE-C905F3B19077}">
      <text>
        <r>
          <rPr>
            <sz val="10"/>
            <color indexed="81"/>
            <rFont val="Lucida Console"/>
            <family val="3"/>
          </rPr>
          <t>_x000D_
SegMedTra</t>
        </r>
      </text>
    </comment>
    <comment ref="X835" authorId="0" shapeId="0" xr:uid="{C3C539D9-8737-48CC-B6B8-E8E0E5807884}">
      <text>
        <r>
          <rPr>
            <sz val="10"/>
            <color indexed="81"/>
            <rFont val="Lucida Console"/>
            <family val="3"/>
          </rPr>
          <t>_x000D_
EQUIP PROT IND, INST MAT P/ SINAL, CONTR, COMB ...</t>
        </r>
      </text>
    </comment>
    <comment ref="Y835" authorId="0" shapeId="0" xr:uid="{DD9922C2-AFEE-4370-A769-AA4A137CEA9B}">
      <text>
        <r>
          <rPr>
            <sz val="10"/>
            <color indexed="81"/>
            <rFont val="Lucida Console"/>
            <family val="3"/>
          </rPr>
          <t>_x000D_
CALCADOS, LUVAS, OCULOS, MASCARAS, CAPACETES, CASSETETE</t>
        </r>
      </text>
    </comment>
    <comment ref="AW835" authorId="0" shapeId="0" xr:uid="{8267E4E4-F690-47B9-9731-9F1C14AAEA29}">
      <text>
        <r>
          <rPr>
            <sz val="10"/>
            <color indexed="81"/>
            <rFont val="Lucida Console"/>
            <family val="3"/>
          </rPr>
          <t>Tempo de Estoque (Meses)_x000D_
_x000D_
2,0</t>
        </r>
      </text>
    </comment>
    <comment ref="A836" authorId="0" shapeId="0" xr:uid="{F030B04C-D881-45BC-8FB6-32CF70C7A758}">
      <text>
        <r>
          <rPr>
            <sz val="10"/>
            <color indexed="81"/>
            <rFont val="Lucida Console"/>
            <family val="3"/>
          </rPr>
          <t>_x000D_
136826</t>
        </r>
      </text>
    </comment>
    <comment ref="B836" authorId="0" shapeId="0" xr:uid="{2C2ECD4B-3DA3-4191-8729-47D2D40E3379}">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836" authorId="0" shapeId="0" xr:uid="{18A4D35C-EAD1-4B6E-AF42-D2FFB94CD3F0}">
      <text>
        <r>
          <rPr>
            <sz val="10"/>
            <color indexed="81"/>
            <rFont val="Lucida Console"/>
            <family val="3"/>
          </rPr>
          <t>_x000D_
SegMedTra</t>
        </r>
      </text>
    </comment>
    <comment ref="X836" authorId="0" shapeId="0" xr:uid="{CB26FAC4-DDB6-4E0E-8F55-34C612027577}">
      <text>
        <r>
          <rPr>
            <sz val="10"/>
            <color indexed="81"/>
            <rFont val="Lucida Console"/>
            <family val="3"/>
          </rPr>
          <t>_x000D_
EQUIP PROT IND, INST MAT P/ SINAL, CONTR, COMB ...</t>
        </r>
      </text>
    </comment>
    <comment ref="Y836" authorId="0" shapeId="0" xr:uid="{E9BED5E1-0EDA-42A7-8106-334960266D43}">
      <text>
        <r>
          <rPr>
            <sz val="10"/>
            <color indexed="81"/>
            <rFont val="Lucida Console"/>
            <family val="3"/>
          </rPr>
          <t>_x000D_
CALCADOS, LUVAS, OCULOS, MASCARAS, CAPACETES, CASSETETE</t>
        </r>
      </text>
    </comment>
    <comment ref="AW836" authorId="0" shapeId="0" xr:uid="{AC8DC58C-97E2-467D-AE00-D23036DBF519}">
      <text>
        <r>
          <rPr>
            <sz val="10"/>
            <color indexed="81"/>
            <rFont val="Lucida Console"/>
            <family val="3"/>
          </rPr>
          <t>Tempo de Estoque (Meses)_x000D_
_x000D_
15,0</t>
        </r>
      </text>
    </comment>
    <comment ref="A837" authorId="0" shapeId="0" xr:uid="{CAC02B25-FAF7-49DC-8E58-ED838EBEB395}">
      <text>
        <r>
          <rPr>
            <sz val="10"/>
            <color indexed="81"/>
            <rFont val="Lucida Console"/>
            <family val="3"/>
          </rPr>
          <t>_x000D_
136829</t>
        </r>
      </text>
    </comment>
    <comment ref="B837" authorId="0" shapeId="0" xr:uid="{CFA161AF-E8F4-47BB-949F-F9F6782492F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837" authorId="0" shapeId="0" xr:uid="{7C185C1B-88A0-43EE-85BD-91BC20EB457C}">
      <text>
        <r>
          <rPr>
            <sz val="10"/>
            <color indexed="81"/>
            <rFont val="Lucida Console"/>
            <family val="3"/>
          </rPr>
          <t>_x000D_
SegMedTra</t>
        </r>
      </text>
    </comment>
    <comment ref="X837" authorId="0" shapeId="0" xr:uid="{78B090A4-CB7E-4559-A739-B45A10CC2F59}">
      <text>
        <r>
          <rPr>
            <sz val="10"/>
            <color indexed="81"/>
            <rFont val="Lucida Console"/>
            <family val="3"/>
          </rPr>
          <t>_x000D_
EQUIP PROT IND, INST MAT P/ SINAL, CONTR, COMB ...</t>
        </r>
      </text>
    </comment>
    <comment ref="Y837" authorId="0" shapeId="0" xr:uid="{783FCC30-CC1A-4904-83B1-B15C4ECFC7ED}">
      <text>
        <r>
          <rPr>
            <sz val="10"/>
            <color indexed="81"/>
            <rFont val="Lucida Console"/>
            <family val="3"/>
          </rPr>
          <t>_x000D_
CALCADOS, LUVAS, OCULOS, MASCARAS, CAPACETES, CASSETETE</t>
        </r>
      </text>
    </comment>
    <comment ref="AW837" authorId="0" shapeId="0" xr:uid="{D45C3874-8654-4217-89DE-2F0142320066}">
      <text>
        <r>
          <rPr>
            <sz val="10"/>
            <color indexed="81"/>
            <rFont val="Lucida Console"/>
            <family val="3"/>
          </rPr>
          <t>Tempo de Estoque (Meses)_x000D_
_x000D_
5,0</t>
        </r>
      </text>
    </comment>
    <comment ref="A838" authorId="0" shapeId="0" xr:uid="{32345B21-A18E-4595-9208-27DF97CCE014}">
      <text>
        <r>
          <rPr>
            <sz val="10"/>
            <color indexed="81"/>
            <rFont val="Lucida Console"/>
            <family val="3"/>
          </rPr>
          <t>_x000D_
136837</t>
        </r>
      </text>
    </comment>
    <comment ref="B838" authorId="0" shapeId="0" xr:uid="{ECBD9319-465E-44F0-A3FD-722C3E1182BD}">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838" authorId="0" shapeId="0" xr:uid="{9FFFEEB7-E38A-4CAF-BBAF-C3C5F02AC1AD}">
      <text>
        <r>
          <rPr>
            <sz val="10"/>
            <color indexed="81"/>
            <rFont val="Lucida Console"/>
            <family val="3"/>
          </rPr>
          <t>_x000D_
SegMedTra</t>
        </r>
      </text>
    </comment>
    <comment ref="X838" authorId="0" shapeId="0" xr:uid="{589FC6E5-ABB5-494D-99F2-128E8B2176EA}">
      <text>
        <r>
          <rPr>
            <sz val="10"/>
            <color indexed="81"/>
            <rFont val="Lucida Console"/>
            <family val="3"/>
          </rPr>
          <t>_x000D_
EQUIP PROT IND, INST MAT P/ SINAL, CONTR, COMB ...</t>
        </r>
      </text>
    </comment>
    <comment ref="Y838" authorId="0" shapeId="0" xr:uid="{9BBEDE7B-D8E3-4851-BEBA-4C52C05BF412}">
      <text>
        <r>
          <rPr>
            <sz val="10"/>
            <color indexed="81"/>
            <rFont val="Lucida Console"/>
            <family val="3"/>
          </rPr>
          <t>_x000D_
CALCADOS, LUVAS, OCULOS, MASCARAS, CAPACETES, CASSETETE</t>
        </r>
      </text>
    </comment>
    <comment ref="AW838" authorId="0" shapeId="0" xr:uid="{03B73504-60C9-4301-8E11-8C4AAC8A0EF6}">
      <text>
        <r>
          <rPr>
            <sz val="10"/>
            <color indexed="81"/>
            <rFont val="Lucida Console"/>
            <family val="3"/>
          </rPr>
          <t>Tempo de Estoque (Meses)_x000D_
_x000D_
3,0</t>
        </r>
      </text>
    </comment>
    <comment ref="A839" authorId="0" shapeId="0" xr:uid="{3F091322-01D8-4FCE-AA45-37BC762C5686}">
      <text>
        <r>
          <rPr>
            <sz val="10"/>
            <color indexed="81"/>
            <rFont val="Lucida Console"/>
            <family val="3"/>
          </rPr>
          <t>_x000D_
136838</t>
        </r>
      </text>
    </comment>
    <comment ref="B839" authorId="0" shapeId="0" xr:uid="{D7470D07-FBFB-471B-A058-90529CDC932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839" authorId="0" shapeId="0" xr:uid="{57AC55AB-5E10-4A2B-9FA7-003FB456F4B2}">
      <text>
        <r>
          <rPr>
            <sz val="10"/>
            <color indexed="81"/>
            <rFont val="Lucida Console"/>
            <family val="3"/>
          </rPr>
          <t>_x000D_
SegMedTra</t>
        </r>
      </text>
    </comment>
    <comment ref="X839" authorId="0" shapeId="0" xr:uid="{2F42F196-F34B-49FF-A69C-AE0D376F3660}">
      <text>
        <r>
          <rPr>
            <sz val="10"/>
            <color indexed="81"/>
            <rFont val="Lucida Console"/>
            <family val="3"/>
          </rPr>
          <t>_x000D_
EQUIP PROT IND, INST MAT P/ SINAL, CONTR, COMB ...</t>
        </r>
      </text>
    </comment>
    <comment ref="Y839" authorId="0" shapeId="0" xr:uid="{E3B64F4C-AF49-446E-9EE2-6A195D7B2C8C}">
      <text>
        <r>
          <rPr>
            <sz val="10"/>
            <color indexed="81"/>
            <rFont val="Lucida Console"/>
            <family val="3"/>
          </rPr>
          <t>_x000D_
CALCADOS, LUVAS, OCULOS, MASCARAS, CAPACETES, CASSETETE</t>
        </r>
      </text>
    </comment>
    <comment ref="AW839" authorId="0" shapeId="0" xr:uid="{EFA0C72C-04EE-4DAB-86A1-03484626D4C5}">
      <text>
        <r>
          <rPr>
            <sz val="10"/>
            <color indexed="81"/>
            <rFont val="Lucida Console"/>
            <family val="3"/>
          </rPr>
          <t>Tempo de Estoque (Meses)_x000D_
_x000D_
4,0</t>
        </r>
      </text>
    </comment>
    <comment ref="A840" authorId="0" shapeId="0" xr:uid="{273324E0-D946-49CF-876E-6E2DACF4A658}">
      <text>
        <r>
          <rPr>
            <sz val="10"/>
            <color indexed="81"/>
            <rFont val="Lucida Console"/>
            <family val="3"/>
          </rPr>
          <t>_x000D_
136839</t>
        </r>
      </text>
    </comment>
    <comment ref="B840" authorId="0" shapeId="0" xr:uid="{5917A859-534B-42B3-A38D-9A22AAB965D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840" authorId="0" shapeId="0" xr:uid="{062F5EDB-0E41-4483-AC45-E80DB75D8E23}">
      <text>
        <r>
          <rPr>
            <sz val="10"/>
            <color indexed="81"/>
            <rFont val="Lucida Console"/>
            <family val="3"/>
          </rPr>
          <t>_x000D_
SegMedTra</t>
        </r>
      </text>
    </comment>
    <comment ref="X840" authorId="0" shapeId="0" xr:uid="{35E3F9EF-72AC-45EA-BA46-7F39A9C87F7B}">
      <text>
        <r>
          <rPr>
            <sz val="10"/>
            <color indexed="81"/>
            <rFont val="Lucida Console"/>
            <family val="3"/>
          </rPr>
          <t>_x000D_
EQUIP PROT IND, INST MAT P/ SINAL, CONTR, COMB ...</t>
        </r>
      </text>
    </comment>
    <comment ref="Y840" authorId="0" shapeId="0" xr:uid="{A4AB984B-933E-446C-9555-37D04F373251}">
      <text>
        <r>
          <rPr>
            <sz val="10"/>
            <color indexed="81"/>
            <rFont val="Lucida Console"/>
            <family val="3"/>
          </rPr>
          <t>_x000D_
CALCADOS, LUVAS, OCULOS, MASCARAS, CAPACETES, CASSETETE</t>
        </r>
      </text>
    </comment>
    <comment ref="AW840" authorId="0" shapeId="0" xr:uid="{C190AD89-17AA-4157-9A2F-A08AF911A7CA}">
      <text>
        <r>
          <rPr>
            <sz val="10"/>
            <color indexed="81"/>
            <rFont val="Lucida Console"/>
            <family val="3"/>
          </rPr>
          <t>Tempo de Estoque (Meses)_x000D_
_x000D_
16,0</t>
        </r>
      </text>
    </comment>
    <comment ref="A841" authorId="0" shapeId="0" xr:uid="{B1F6823B-6E9E-4616-A5C2-4EDF135E5587}">
      <text>
        <r>
          <rPr>
            <sz val="10"/>
            <color indexed="81"/>
            <rFont val="Lucida Console"/>
            <family val="3"/>
          </rPr>
          <t>_x000D_
136840</t>
        </r>
      </text>
    </comment>
    <comment ref="B841" authorId="0" shapeId="0" xr:uid="{A7058248-AE68-40B1-82A1-99BBCD3FEC0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841" authorId="0" shapeId="0" xr:uid="{3BB028B5-4B89-48D1-B9B1-6A3E7AF1E7E1}">
      <text>
        <r>
          <rPr>
            <sz val="10"/>
            <color indexed="81"/>
            <rFont val="Lucida Console"/>
            <family val="3"/>
          </rPr>
          <t>_x000D_
SegMedTra</t>
        </r>
      </text>
    </comment>
    <comment ref="X841" authorId="0" shapeId="0" xr:uid="{5C64A1BE-EA3A-43E9-937C-6C07EA3773AA}">
      <text>
        <r>
          <rPr>
            <sz val="10"/>
            <color indexed="81"/>
            <rFont val="Lucida Console"/>
            <family val="3"/>
          </rPr>
          <t>_x000D_
EQUIP PROT IND, INST MAT P/ SINAL, CONTR, COMB ...</t>
        </r>
      </text>
    </comment>
    <comment ref="Y841" authorId="0" shapeId="0" xr:uid="{201ABD0A-D01A-4B35-AE19-BAA6F69C9A8E}">
      <text>
        <r>
          <rPr>
            <sz val="10"/>
            <color indexed="81"/>
            <rFont val="Lucida Console"/>
            <family val="3"/>
          </rPr>
          <t>_x000D_
CALCADOS, LUVAS, OCULOS, MASCARAS, CAPACETES, CASSETETE</t>
        </r>
      </text>
    </comment>
    <comment ref="AW841" authorId="0" shapeId="0" xr:uid="{2CA498B9-E01A-4321-90D6-E8454E83DA8A}">
      <text>
        <r>
          <rPr>
            <sz val="10"/>
            <color indexed="81"/>
            <rFont val="Lucida Console"/>
            <family val="3"/>
          </rPr>
          <t>Tempo de Estoque (Meses)_x000D_
_x000D_
0,0</t>
        </r>
      </text>
    </comment>
    <comment ref="A842" authorId="0" shapeId="0" xr:uid="{D2DB7458-299B-4460-ABD9-36689EE4C4C7}">
      <text>
        <r>
          <rPr>
            <sz val="10"/>
            <color indexed="81"/>
            <rFont val="Lucida Console"/>
            <family val="3"/>
          </rPr>
          <t>_x000D_
136841</t>
        </r>
      </text>
    </comment>
    <comment ref="B842" authorId="0" shapeId="0" xr:uid="{43F8C084-A52B-4AF5-99CA-0EF7771E2C6E}">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842" authorId="0" shapeId="0" xr:uid="{1C9A7D35-1AC4-4C45-95C3-B5F3E716C20F}">
      <text>
        <r>
          <rPr>
            <sz val="10"/>
            <color indexed="81"/>
            <rFont val="Lucida Console"/>
            <family val="3"/>
          </rPr>
          <t>_x000D_
SegMedTra</t>
        </r>
      </text>
    </comment>
    <comment ref="X842" authorId="0" shapeId="0" xr:uid="{8AA15088-8C21-4A2B-B383-4AFCC6BB2DDF}">
      <text>
        <r>
          <rPr>
            <sz val="10"/>
            <color indexed="81"/>
            <rFont val="Lucida Console"/>
            <family val="3"/>
          </rPr>
          <t>_x000D_
EQUIP PROT IND, INST MAT P/ SINAL, CONTR, COMB ...</t>
        </r>
      </text>
    </comment>
    <comment ref="Y842" authorId="0" shapeId="0" xr:uid="{9E2D6B9B-36F1-418E-B7D0-ECEDB7BD0E5F}">
      <text>
        <r>
          <rPr>
            <sz val="10"/>
            <color indexed="81"/>
            <rFont val="Lucida Console"/>
            <family val="3"/>
          </rPr>
          <t>_x000D_
CALCADOS, LUVAS, OCULOS, MASCARAS, CAPACETES, CASSETETE</t>
        </r>
      </text>
    </comment>
    <comment ref="AW842" authorId="0" shapeId="0" xr:uid="{7D6FECAC-5006-44E4-93D5-3FF4988A28E9}">
      <text>
        <r>
          <rPr>
            <sz val="10"/>
            <color indexed="81"/>
            <rFont val="Lucida Console"/>
            <family val="3"/>
          </rPr>
          <t>Tempo de Estoque (Meses)_x000D_
_x000D_
0,0</t>
        </r>
      </text>
    </comment>
    <comment ref="A843" authorId="0" shapeId="0" xr:uid="{CF5403E8-D461-45FC-B885-E53C6BB281E6}">
      <text>
        <r>
          <rPr>
            <sz val="10"/>
            <color indexed="81"/>
            <rFont val="Lucida Console"/>
            <family val="3"/>
          </rPr>
          <t>_x000D_
136842</t>
        </r>
      </text>
    </comment>
    <comment ref="B843" authorId="0" shapeId="0" xr:uid="{9EDABDFE-05F5-4476-823C-B9E881F2675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843" authorId="0" shapeId="0" xr:uid="{708919B9-6B5A-4BDE-8F1F-6FBCA8EB3E8C}">
      <text>
        <r>
          <rPr>
            <sz val="10"/>
            <color indexed="81"/>
            <rFont val="Lucida Console"/>
            <family val="3"/>
          </rPr>
          <t>_x000D_
SegMedTra</t>
        </r>
      </text>
    </comment>
    <comment ref="X843" authorId="0" shapeId="0" xr:uid="{986A44EA-361C-4CD4-A4D9-86F4754D1074}">
      <text>
        <r>
          <rPr>
            <sz val="10"/>
            <color indexed="81"/>
            <rFont val="Lucida Console"/>
            <family val="3"/>
          </rPr>
          <t>_x000D_
EQUIP PROT IND, INST MAT P/ SINAL, CONTR, COMB ...</t>
        </r>
      </text>
    </comment>
    <comment ref="Y843" authorId="0" shapeId="0" xr:uid="{09D8C824-4F2A-4DD2-A757-F79164C51020}">
      <text>
        <r>
          <rPr>
            <sz val="10"/>
            <color indexed="81"/>
            <rFont val="Lucida Console"/>
            <family val="3"/>
          </rPr>
          <t>_x000D_
CALCADOS, LUVAS, OCULOS, MASCARAS, CAPACETES, CASSETETE</t>
        </r>
      </text>
    </comment>
    <comment ref="AW843" authorId="0" shapeId="0" xr:uid="{C521474D-0B30-4263-B172-35766AAF6CC7}">
      <text>
        <r>
          <rPr>
            <sz val="10"/>
            <color indexed="81"/>
            <rFont val="Lucida Console"/>
            <family val="3"/>
          </rPr>
          <t>Tempo de Estoque (Meses)_x000D_
_x000D_
0,0</t>
        </r>
      </text>
    </comment>
    <comment ref="A844" authorId="0" shapeId="0" xr:uid="{09796E1C-E253-42AB-802E-1DA6AEEB53DA}">
      <text>
        <r>
          <rPr>
            <sz val="10"/>
            <color indexed="81"/>
            <rFont val="Lucida Console"/>
            <family val="3"/>
          </rPr>
          <t>_x000D_
136843</t>
        </r>
      </text>
    </comment>
    <comment ref="B844" authorId="0" shapeId="0" xr:uid="{3AE04B24-FC2C-43E6-98F5-04BAFAC9B9DC}">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844" authorId="0" shapeId="0" xr:uid="{D84AAD99-159A-46CF-86F2-85DE6330DEF0}">
      <text>
        <r>
          <rPr>
            <sz val="10"/>
            <color indexed="81"/>
            <rFont val="Lucida Console"/>
            <family val="3"/>
          </rPr>
          <t>_x000D_
SegMedTra</t>
        </r>
      </text>
    </comment>
    <comment ref="X844" authorId="0" shapeId="0" xr:uid="{5340EF1E-924B-4847-8AED-7AFE402DD532}">
      <text>
        <r>
          <rPr>
            <sz val="10"/>
            <color indexed="81"/>
            <rFont val="Lucida Console"/>
            <family val="3"/>
          </rPr>
          <t>_x000D_
EQUIP PROT IND, INST MAT P/ SINAL, CONTR, COMB ...</t>
        </r>
      </text>
    </comment>
    <comment ref="Y844" authorId="0" shapeId="0" xr:uid="{C44F7F28-9368-49E3-A262-B4A35AB993E0}">
      <text>
        <r>
          <rPr>
            <sz val="10"/>
            <color indexed="81"/>
            <rFont val="Lucida Console"/>
            <family val="3"/>
          </rPr>
          <t>_x000D_
CALCADOS, LUVAS, OCULOS, MASCARAS, CAPACETES, CASSETETE</t>
        </r>
      </text>
    </comment>
    <comment ref="AW844" authorId="0" shapeId="0" xr:uid="{689265C1-DC8E-4017-9D99-C7ED0473F696}">
      <text>
        <r>
          <rPr>
            <sz val="10"/>
            <color indexed="81"/>
            <rFont val="Lucida Console"/>
            <family val="3"/>
          </rPr>
          <t>Tempo de Estoque (Meses)_x000D_
_x000D_
4,0</t>
        </r>
      </text>
    </comment>
    <comment ref="A845" authorId="0" shapeId="0" xr:uid="{C62691E2-B0A2-4169-BF18-CA6F8B0894B3}">
      <text>
        <r>
          <rPr>
            <sz val="10"/>
            <color indexed="81"/>
            <rFont val="Lucida Console"/>
            <family val="3"/>
          </rPr>
          <t>_x000D_
136853</t>
        </r>
      </text>
    </comment>
    <comment ref="B845" authorId="0" shapeId="0" xr:uid="{5BF921F7-4E81-4B21-88FE-AFD8E2BC96AF}">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845" authorId="0" shapeId="0" xr:uid="{43488EA4-5351-4013-8BFD-C6B5E4862A5A}">
      <text>
        <r>
          <rPr>
            <sz val="10"/>
            <color indexed="81"/>
            <rFont val="Lucida Console"/>
            <family val="3"/>
          </rPr>
          <t>_x000D_
SegMedTra</t>
        </r>
      </text>
    </comment>
    <comment ref="X845" authorId="0" shapeId="0" xr:uid="{5ECF5A2A-E98D-4DBD-AA21-1D31257FF15B}">
      <text>
        <r>
          <rPr>
            <sz val="10"/>
            <color indexed="81"/>
            <rFont val="Lucida Console"/>
            <family val="3"/>
          </rPr>
          <t>_x000D_
EQUIP PROT IND, INST MAT P/ SINAL, CONTR, COMB ...</t>
        </r>
      </text>
    </comment>
    <comment ref="Y845" authorId="0" shapeId="0" xr:uid="{6E194C82-7E4C-45E2-9810-79707CF18211}">
      <text>
        <r>
          <rPr>
            <sz val="10"/>
            <color indexed="81"/>
            <rFont val="Lucida Console"/>
            <family val="3"/>
          </rPr>
          <t>_x000D_
CALCADOS, LUVAS, OCULOS, MASCARAS, CAPACETES, CASSETETE</t>
        </r>
      </text>
    </comment>
    <comment ref="AW845" authorId="0" shapeId="0" xr:uid="{588F983B-CB30-4195-8D89-970762FD7071}">
      <text>
        <r>
          <rPr>
            <sz val="10"/>
            <color indexed="81"/>
            <rFont val="Lucida Console"/>
            <family val="3"/>
          </rPr>
          <t>Tempo de Estoque (Meses)_x000D_
_x000D_
55,0</t>
        </r>
      </text>
    </comment>
    <comment ref="A846" authorId="0" shapeId="0" xr:uid="{F4BE1CCF-9DAE-4D76-B5F6-0BF6DCC6D716}">
      <text>
        <r>
          <rPr>
            <sz val="10"/>
            <color indexed="81"/>
            <rFont val="Lucida Console"/>
            <family val="3"/>
          </rPr>
          <t>_x000D_
136854</t>
        </r>
      </text>
    </comment>
    <comment ref="B846" authorId="0" shapeId="0" xr:uid="{9171FCAD-37D7-46B4-B04A-CC6DBC3F9B6F}">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846" authorId="0" shapeId="0" xr:uid="{BE36DBFC-EDC1-495C-AAC8-91E6BB75F928}">
      <text>
        <r>
          <rPr>
            <sz val="10"/>
            <color indexed="81"/>
            <rFont val="Lucida Console"/>
            <family val="3"/>
          </rPr>
          <t>_x000D_
SegMedTra</t>
        </r>
      </text>
    </comment>
    <comment ref="X846" authorId="0" shapeId="0" xr:uid="{0B5FB34F-BC6A-43C3-B5B9-F9A1737980B4}">
      <text>
        <r>
          <rPr>
            <sz val="10"/>
            <color indexed="81"/>
            <rFont val="Lucida Console"/>
            <family val="3"/>
          </rPr>
          <t>_x000D_
EQUIP PROT IND, INST MAT P/ SINAL, CONTR, COMB ...</t>
        </r>
      </text>
    </comment>
    <comment ref="Y846" authorId="0" shapeId="0" xr:uid="{A0D219B7-F3D6-4F43-9744-4AEE97FAB80B}">
      <text>
        <r>
          <rPr>
            <sz val="10"/>
            <color indexed="81"/>
            <rFont val="Lucida Console"/>
            <family val="3"/>
          </rPr>
          <t>_x000D_
CALCADOS, LUVAS, OCULOS, MASCARAS, CAPACETES, CASSETETE</t>
        </r>
      </text>
    </comment>
    <comment ref="AW846" authorId="0" shapeId="0" xr:uid="{6CDEA860-3EC2-4215-BBD1-62BB6DD1709F}">
      <text>
        <r>
          <rPr>
            <sz val="10"/>
            <color indexed="81"/>
            <rFont val="Lucida Console"/>
            <family val="3"/>
          </rPr>
          <t>Tempo de Estoque (Meses)_x000D_
_x000D_
66,0</t>
        </r>
      </text>
    </comment>
    <comment ref="A847" authorId="0" shapeId="0" xr:uid="{E6FD4582-E443-473C-A951-1E723678B37C}">
      <text>
        <r>
          <rPr>
            <sz val="10"/>
            <color indexed="81"/>
            <rFont val="Lucida Console"/>
            <family val="3"/>
          </rPr>
          <t>_x000D_
136855</t>
        </r>
      </text>
    </comment>
    <comment ref="B847" authorId="0" shapeId="0" xr:uid="{3ADE3D32-6121-49E1-BCF2-54584E2258FC}">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847" authorId="0" shapeId="0" xr:uid="{47702AA6-3AC6-48DB-BE85-BD4E3A85625F}">
      <text>
        <r>
          <rPr>
            <sz val="10"/>
            <color indexed="81"/>
            <rFont val="Lucida Console"/>
            <family val="3"/>
          </rPr>
          <t>_x000D_
SegMedTra</t>
        </r>
      </text>
    </comment>
    <comment ref="X847" authorId="0" shapeId="0" xr:uid="{3DFB1B23-322C-4DC8-90C0-0CE265B6544E}">
      <text>
        <r>
          <rPr>
            <sz val="10"/>
            <color indexed="81"/>
            <rFont val="Lucida Console"/>
            <family val="3"/>
          </rPr>
          <t>_x000D_
EQUIP PROT IND, INST MAT P/ SINAL, CONTR, COMB ...</t>
        </r>
      </text>
    </comment>
    <comment ref="Y847" authorId="0" shapeId="0" xr:uid="{B24DBCFC-2F16-4F16-A131-47A0FC00D857}">
      <text>
        <r>
          <rPr>
            <sz val="10"/>
            <color indexed="81"/>
            <rFont val="Lucida Console"/>
            <family val="3"/>
          </rPr>
          <t>_x000D_
CALCADOS, LUVAS, OCULOS, MASCARAS, CAPACETES, CASSETETE</t>
        </r>
      </text>
    </comment>
    <comment ref="AW847" authorId="0" shapeId="0" xr:uid="{4ABCFB10-93E4-402D-8B9C-BC44389E3841}">
      <text>
        <r>
          <rPr>
            <sz val="10"/>
            <color indexed="81"/>
            <rFont val="Lucida Console"/>
            <family val="3"/>
          </rPr>
          <t>Tempo de Estoque (Meses)_x000D_
_x000D_
80,0</t>
        </r>
      </text>
    </comment>
    <comment ref="A848" authorId="0" shapeId="0" xr:uid="{13958058-12CD-455F-BDE2-B73BA07BEEB5}">
      <text>
        <r>
          <rPr>
            <sz val="10"/>
            <color indexed="81"/>
            <rFont val="Lucida Console"/>
            <family val="3"/>
          </rPr>
          <t>_x000D_
136858</t>
        </r>
      </text>
    </comment>
    <comment ref="B848" authorId="0" shapeId="0" xr:uid="{C99C151E-8244-41E8-B754-83F15BBC5D44}">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848" authorId="0" shapeId="0" xr:uid="{631D14DB-BEE8-44B4-8FC8-D78C583FB57B}">
      <text>
        <r>
          <rPr>
            <sz val="10"/>
            <color indexed="81"/>
            <rFont val="Lucida Console"/>
            <family val="3"/>
          </rPr>
          <t>_x000D_
SegMedTra</t>
        </r>
      </text>
    </comment>
    <comment ref="X848" authorId="0" shapeId="0" xr:uid="{8841B26C-48D2-489F-B1D3-9E4DDD420EAC}">
      <text>
        <r>
          <rPr>
            <sz val="10"/>
            <color indexed="81"/>
            <rFont val="Lucida Console"/>
            <family val="3"/>
          </rPr>
          <t>_x000D_
EQUIP PROT IND, INST MAT P/ SINAL, CONTR, COMB ...</t>
        </r>
      </text>
    </comment>
    <comment ref="Y848" authorId="0" shapeId="0" xr:uid="{632910EE-3328-42A0-B20A-20D947BFD521}">
      <text>
        <r>
          <rPr>
            <sz val="10"/>
            <color indexed="81"/>
            <rFont val="Lucida Console"/>
            <family val="3"/>
          </rPr>
          <t>_x000D_
CALCADOS, LUVAS, OCULOS, MASCARAS, CAPACETES, CASSETETE</t>
        </r>
      </text>
    </comment>
    <comment ref="AW848" authorId="0" shapeId="0" xr:uid="{D8E36046-72AA-4084-BF57-111D83403C02}">
      <text>
        <r>
          <rPr>
            <sz val="10"/>
            <color indexed="81"/>
            <rFont val="Lucida Console"/>
            <family val="3"/>
          </rPr>
          <t>Tempo de Estoque (Meses)_x000D_
_x000D_
28,0</t>
        </r>
      </text>
    </comment>
    <comment ref="A849" authorId="0" shapeId="0" xr:uid="{C30C5B20-BDEA-444D-93A1-4569CB39B55A}">
      <text>
        <r>
          <rPr>
            <sz val="10"/>
            <color indexed="81"/>
            <rFont val="Lucida Console"/>
            <family val="3"/>
          </rPr>
          <t>_x000D_
136859</t>
        </r>
      </text>
    </comment>
    <comment ref="B849" authorId="0" shapeId="0" xr:uid="{FCA14061-F1B4-4187-A3D5-B0B4684844AC}">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849" authorId="0" shapeId="0" xr:uid="{A10DA0FC-7713-467E-A454-CCA2EBE72628}">
      <text>
        <r>
          <rPr>
            <sz val="10"/>
            <color indexed="81"/>
            <rFont val="Lucida Console"/>
            <family val="3"/>
          </rPr>
          <t>_x000D_
SegMedTra</t>
        </r>
      </text>
    </comment>
    <comment ref="X849" authorId="0" shapeId="0" xr:uid="{9F12BCC6-ECC0-4E91-A234-E0D3B0013363}">
      <text>
        <r>
          <rPr>
            <sz val="10"/>
            <color indexed="81"/>
            <rFont val="Lucida Console"/>
            <family val="3"/>
          </rPr>
          <t>_x000D_
EQUIP PROT IND, INST MAT P/ SINAL, CONTR, COMB ...</t>
        </r>
      </text>
    </comment>
    <comment ref="Y849" authorId="0" shapeId="0" xr:uid="{1964F8DA-089F-4A59-8F3B-7CE52E5EBC44}">
      <text>
        <r>
          <rPr>
            <sz val="10"/>
            <color indexed="81"/>
            <rFont val="Lucida Console"/>
            <family val="3"/>
          </rPr>
          <t>_x000D_
CALCADOS, LUVAS, OCULOS, MASCARAS, CAPACETES, CASSETETE</t>
        </r>
      </text>
    </comment>
    <comment ref="AW849" authorId="0" shapeId="0" xr:uid="{BCCB564E-6A98-46C4-B6DB-363070B604FB}">
      <text>
        <r>
          <rPr>
            <sz val="10"/>
            <color indexed="81"/>
            <rFont val="Lucida Console"/>
            <family val="3"/>
          </rPr>
          <t>Tempo de Estoque (Meses)_x000D_
_x000D_
44,0</t>
        </r>
      </text>
    </comment>
    <comment ref="A850" authorId="0" shapeId="0" xr:uid="{2D197CFE-2748-4E78-899C-F4921748D55E}">
      <text>
        <r>
          <rPr>
            <sz val="10"/>
            <color indexed="81"/>
            <rFont val="Lucida Console"/>
            <family val="3"/>
          </rPr>
          <t>_x000D_
136860</t>
        </r>
      </text>
    </comment>
    <comment ref="B850" authorId="0" shapeId="0" xr:uid="{AD896BE8-9C2F-4527-879C-093CD051D843}">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850" authorId="0" shapeId="0" xr:uid="{7D32AD84-5115-4406-BDF7-0E62C7A7241F}">
      <text>
        <r>
          <rPr>
            <sz val="10"/>
            <color indexed="81"/>
            <rFont val="Lucida Console"/>
            <family val="3"/>
          </rPr>
          <t>_x000D_
SegMedTra</t>
        </r>
      </text>
    </comment>
    <comment ref="X850" authorId="0" shapeId="0" xr:uid="{CE2EEB39-D0D5-4D8D-AF07-1B207A5B973B}">
      <text>
        <r>
          <rPr>
            <sz val="10"/>
            <color indexed="81"/>
            <rFont val="Lucida Console"/>
            <family val="3"/>
          </rPr>
          <t>_x000D_
EQUIP PROT IND, INST MAT P/ SINAL, CONTR, COMB ...</t>
        </r>
      </text>
    </comment>
    <comment ref="Y850" authorId="0" shapeId="0" xr:uid="{641F4663-6B66-4A16-975D-D68C6F021867}">
      <text>
        <r>
          <rPr>
            <sz val="10"/>
            <color indexed="81"/>
            <rFont val="Lucida Console"/>
            <family val="3"/>
          </rPr>
          <t>_x000D_
CALCADOS, LUVAS, OCULOS, MASCARAS, CAPACETES, CASSETETE</t>
        </r>
      </text>
    </comment>
    <comment ref="AW850" authorId="0" shapeId="0" xr:uid="{AAFEE4B7-21DA-4E70-BAF0-EAB16987D76A}">
      <text>
        <r>
          <rPr>
            <sz val="10"/>
            <color indexed="81"/>
            <rFont val="Lucida Console"/>
            <family val="3"/>
          </rPr>
          <t>Tempo de Estoque (Meses)_x000D_
_x000D_
9,0</t>
        </r>
      </text>
    </comment>
    <comment ref="A851" authorId="0" shapeId="0" xr:uid="{FD596D92-CBD9-42A5-9F7E-67CF7060822E}">
      <text>
        <r>
          <rPr>
            <sz val="10"/>
            <color indexed="81"/>
            <rFont val="Lucida Console"/>
            <family val="3"/>
          </rPr>
          <t>_x000D_
136876</t>
        </r>
      </text>
    </comment>
    <comment ref="B851" authorId="0" shapeId="0" xr:uid="{9884AEED-8F8F-4581-BED3-E9B631E9B167}">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851" authorId="0" shapeId="0" xr:uid="{DE9A505C-8374-4106-8974-3CF714F2385F}">
      <text>
        <r>
          <rPr>
            <sz val="10"/>
            <color indexed="81"/>
            <rFont val="Lucida Console"/>
            <family val="3"/>
          </rPr>
          <t>_x000D_
SegMedTra</t>
        </r>
      </text>
    </comment>
    <comment ref="X851" authorId="0" shapeId="0" xr:uid="{415D5A4D-2CE9-4EC7-8971-3F0BFB1A7A44}">
      <text>
        <r>
          <rPr>
            <sz val="10"/>
            <color indexed="81"/>
            <rFont val="Lucida Console"/>
            <family val="3"/>
          </rPr>
          <t>_x000D_
EQUIP PROT IND, INST MAT P/ SINAL, CONTR, COMB ...</t>
        </r>
      </text>
    </comment>
    <comment ref="Y851" authorId="0" shapeId="0" xr:uid="{F03FC679-BB25-473D-B7D9-361F88ABC8EC}">
      <text>
        <r>
          <rPr>
            <sz val="10"/>
            <color indexed="81"/>
            <rFont val="Lucida Console"/>
            <family val="3"/>
          </rPr>
          <t>_x000D_
CALCADOS, LUVAS, OCULOS, MASCARAS, CAPACETES, CASSETETE</t>
        </r>
      </text>
    </comment>
    <comment ref="AW851" authorId="0" shapeId="0" xr:uid="{CA577805-F0DD-4E7D-9088-6C6A33536BD8}">
      <text>
        <r>
          <rPr>
            <sz val="10"/>
            <color indexed="81"/>
            <rFont val="Lucida Console"/>
            <family val="3"/>
          </rPr>
          <t>Tempo de Estoque (Meses)_x000D_
_x000D_
6,0</t>
        </r>
      </text>
    </comment>
    <comment ref="A852" authorId="0" shapeId="0" xr:uid="{5B51E1C4-4723-4652-890D-DA35ABB39F7D}">
      <text>
        <r>
          <rPr>
            <sz val="10"/>
            <color indexed="81"/>
            <rFont val="Lucida Console"/>
            <family val="3"/>
          </rPr>
          <t>_x000D_
136877</t>
        </r>
      </text>
    </comment>
    <comment ref="B852" authorId="0" shapeId="0" xr:uid="{BD608375-9344-48F3-A3CA-AEE64B7C285A}">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852" authorId="0" shapeId="0" xr:uid="{0C22A675-ECBA-40AA-A607-12F8B6C4F781}">
      <text>
        <r>
          <rPr>
            <sz val="10"/>
            <color indexed="81"/>
            <rFont val="Lucida Console"/>
            <family val="3"/>
          </rPr>
          <t>_x000D_
SegMedTra</t>
        </r>
      </text>
    </comment>
    <comment ref="X852" authorId="0" shapeId="0" xr:uid="{8C4077A8-C60F-47BE-8E7F-E8591556C387}">
      <text>
        <r>
          <rPr>
            <sz val="10"/>
            <color indexed="81"/>
            <rFont val="Lucida Console"/>
            <family val="3"/>
          </rPr>
          <t>_x000D_
EQUIP PROT IND, INST MAT P/ SINAL, CONTR, COMB ...</t>
        </r>
      </text>
    </comment>
    <comment ref="Y852" authorId="0" shapeId="0" xr:uid="{68019DDC-3588-4189-8B17-5257313EF6E9}">
      <text>
        <r>
          <rPr>
            <sz val="10"/>
            <color indexed="81"/>
            <rFont val="Lucida Console"/>
            <family val="3"/>
          </rPr>
          <t>_x000D_
CALCADOS, LUVAS, OCULOS, MASCARAS, CAPACETES, CASSETETE</t>
        </r>
      </text>
    </comment>
    <comment ref="AW852" authorId="0" shapeId="0" xr:uid="{2C229EB8-9155-409A-8E2A-4272628D9A2A}">
      <text>
        <r>
          <rPr>
            <sz val="10"/>
            <color indexed="81"/>
            <rFont val="Lucida Console"/>
            <family val="3"/>
          </rPr>
          <t>Tempo de Estoque (Meses)_x000D_
_x000D_
13,0</t>
        </r>
      </text>
    </comment>
    <comment ref="A853" authorId="0" shapeId="0" xr:uid="{0A78B9CC-331E-40BD-BF6A-66E8BB3A3B69}">
      <text>
        <r>
          <rPr>
            <sz val="10"/>
            <color indexed="81"/>
            <rFont val="Lucida Console"/>
            <family val="3"/>
          </rPr>
          <t>_x000D_
136880</t>
        </r>
      </text>
    </comment>
    <comment ref="B853" authorId="0" shapeId="0" xr:uid="{699B61EB-F387-4918-860B-5638F65D3A07}">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853" authorId="0" shapeId="0" xr:uid="{82476ADC-1958-4866-87D5-C1A6E253E2FD}">
      <text>
        <r>
          <rPr>
            <sz val="10"/>
            <color indexed="81"/>
            <rFont val="Lucida Console"/>
            <family val="3"/>
          </rPr>
          <t>_x000D_
SegMedTra</t>
        </r>
      </text>
    </comment>
    <comment ref="X853" authorId="0" shapeId="0" xr:uid="{665A8C93-E130-462A-9D37-204B4C2C70AE}">
      <text>
        <r>
          <rPr>
            <sz val="10"/>
            <color indexed="81"/>
            <rFont val="Lucida Console"/>
            <family val="3"/>
          </rPr>
          <t>_x000D_
EQUIP PROT IND, INST MAT P/ SINAL, CONTR, COMB ...</t>
        </r>
      </text>
    </comment>
    <comment ref="Y853" authorId="0" shapeId="0" xr:uid="{DE03B899-F3DF-4079-9E1B-04A0B1560175}">
      <text>
        <r>
          <rPr>
            <sz val="10"/>
            <color indexed="81"/>
            <rFont val="Lucida Console"/>
            <family val="3"/>
          </rPr>
          <t>_x000D_
CALCADOS, LUVAS, OCULOS, MASCARAS, CAPACETES, CASSETETE</t>
        </r>
      </text>
    </comment>
    <comment ref="AW853" authorId="0" shapeId="0" xr:uid="{50937F7C-A637-40E6-98B8-7E43E8A217F8}">
      <text>
        <r>
          <rPr>
            <sz val="10"/>
            <color indexed="81"/>
            <rFont val="Lucida Console"/>
            <family val="3"/>
          </rPr>
          <t>Tempo de Estoque (Meses)_x000D_
_x000D_
30,0</t>
        </r>
      </text>
    </comment>
    <comment ref="A854" authorId="0" shapeId="0" xr:uid="{4A814E04-8570-4A3D-AB0F-9F07344B1D58}">
      <text>
        <r>
          <rPr>
            <sz val="10"/>
            <color indexed="81"/>
            <rFont val="Lucida Console"/>
            <family val="3"/>
          </rPr>
          <t>_x000D_
136881</t>
        </r>
      </text>
    </comment>
    <comment ref="B854" authorId="0" shapeId="0" xr:uid="{3A91AC20-91D4-49DF-AB49-286EB05C1425}">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854" authorId="0" shapeId="0" xr:uid="{36D32740-2F19-4154-A0F9-374121F0AEDE}">
      <text>
        <r>
          <rPr>
            <sz val="10"/>
            <color indexed="81"/>
            <rFont val="Lucida Console"/>
            <family val="3"/>
          </rPr>
          <t>_x000D_
Ata anterior não identificada.</t>
        </r>
      </text>
    </comment>
    <comment ref="W854" authorId="0" shapeId="0" xr:uid="{89BE3F18-22E9-43DF-A1BD-D755AC7A97FC}">
      <text>
        <r>
          <rPr>
            <sz val="10"/>
            <color indexed="81"/>
            <rFont val="Lucida Console"/>
            <family val="3"/>
          </rPr>
          <t>_x000D_
SegMedTra</t>
        </r>
      </text>
    </comment>
    <comment ref="X854" authorId="0" shapeId="0" xr:uid="{1702150C-2E36-4E34-9B6C-4A49B08AD3C3}">
      <text>
        <r>
          <rPr>
            <sz val="10"/>
            <color indexed="81"/>
            <rFont val="Lucida Console"/>
            <family val="3"/>
          </rPr>
          <t>_x000D_
EQUIP PROT IND, INST MAT P/ SINAL, CONTR, COMB ...</t>
        </r>
      </text>
    </comment>
    <comment ref="Y854" authorId="0" shapeId="0" xr:uid="{BF7E29F5-E3C7-4D38-A081-C61E06B07933}">
      <text>
        <r>
          <rPr>
            <sz val="10"/>
            <color indexed="81"/>
            <rFont val="Lucida Console"/>
            <family val="3"/>
          </rPr>
          <t>_x000D_
CALCADOS, LUVAS, OCULOS, MASCARAS, CAPACETES, CASSETETE</t>
        </r>
      </text>
    </comment>
    <comment ref="AW854" authorId="0" shapeId="0" xr:uid="{56298150-34DE-4DF6-890C-FD459118C336}">
      <text>
        <r>
          <rPr>
            <sz val="10"/>
            <color indexed="81"/>
            <rFont val="Lucida Console"/>
            <family val="3"/>
          </rPr>
          <t>Tempo de Estoque (Meses)_x000D_
_x000D_
200,0</t>
        </r>
      </text>
    </comment>
    <comment ref="A855" authorId="0" shapeId="0" xr:uid="{40C518D2-920E-45FF-A374-C047C6418ED4}">
      <text>
        <r>
          <rPr>
            <sz val="10"/>
            <color indexed="81"/>
            <rFont val="Lucida Console"/>
            <family val="3"/>
          </rPr>
          <t>_x000D_
136895</t>
        </r>
      </text>
    </comment>
    <comment ref="B855" authorId="0" shapeId="0" xr:uid="{B80F350D-555E-411A-8E56-5797CF4FECC3}">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855" authorId="0" shapeId="0" xr:uid="{6A25E3EB-CF1A-4491-AEF0-6E2BE74AF231}">
      <text>
        <r>
          <rPr>
            <sz val="10"/>
            <color indexed="81"/>
            <rFont val="Lucida Console"/>
            <family val="3"/>
          </rPr>
          <t>_x000D_
Últ estimativa : 1.000_x000D_
Enviada em     : 19.05.2020_x000D_
Ata - Venc     : 234/19 - 21.09.2020</t>
        </r>
      </text>
    </comment>
    <comment ref="O855" authorId="0" shapeId="0" xr:uid="{61B1BFA6-87EF-4EC1-B655-271561572436}">
      <text>
        <r>
          <rPr>
            <sz val="10"/>
            <color indexed="81"/>
            <rFont val="Lucida Console"/>
            <family val="3"/>
          </rPr>
          <t>_x000D_
Pertencia a ATA nº 234/19_x000D_
Estimativa de Renovação enviada em 19.05.2020 - Qtd 1.000_x000D_
PE 139/20 lote 3 (Impróspero)_x000D_
01.09.20 = Finalizado</t>
        </r>
      </text>
    </comment>
    <comment ref="W855" authorId="0" shapeId="0" xr:uid="{2978705D-BCD0-4A38-A7DC-B587C10A98DA}">
      <text>
        <r>
          <rPr>
            <sz val="10"/>
            <color indexed="81"/>
            <rFont val="Lucida Console"/>
            <family val="3"/>
          </rPr>
          <t>_x000D_
DM-Elétrica</t>
        </r>
      </text>
    </comment>
    <comment ref="X855" authorId="0" shapeId="0" xr:uid="{D3878FB9-F2BC-406F-87CE-5266F69AEA20}">
      <text>
        <r>
          <rPr>
            <sz val="10"/>
            <color indexed="81"/>
            <rFont val="Lucida Console"/>
            <family val="3"/>
          </rPr>
          <t>_x000D_
EQUIP. MAT. P/ GERACAO, TRANSM. DISTR. RETIF...</t>
        </r>
      </text>
    </comment>
    <comment ref="Y855" authorId="0" shapeId="0" xr:uid="{FF31F567-54B3-45BC-A320-8470A60549D9}">
      <text>
        <r>
          <rPr>
            <sz val="10"/>
            <color indexed="81"/>
            <rFont val="Lucida Console"/>
            <family val="3"/>
          </rPr>
          <t>_x000D_
LAMPADAS DE LED</t>
        </r>
      </text>
    </comment>
    <comment ref="AW855" authorId="0" shapeId="0" xr:uid="{9DFE5B4E-DF5E-4923-B7BB-E10DAC279168}">
      <text>
        <r>
          <rPr>
            <sz val="10"/>
            <color indexed="81"/>
            <rFont val="Lucida Console"/>
            <family val="3"/>
          </rPr>
          <t>Tempo de Estoque (Meses)_x000D_
_x000D_
315,0</t>
        </r>
      </text>
    </comment>
    <comment ref="A856" authorId="0" shapeId="0" xr:uid="{0BC3E0A6-164B-45B9-AA67-C53AF48F8E6F}">
      <text>
        <r>
          <rPr>
            <sz val="10"/>
            <color indexed="81"/>
            <rFont val="Lucida Console"/>
            <family val="3"/>
          </rPr>
          <t>_x000D_
136896</t>
        </r>
      </text>
    </comment>
    <comment ref="B856" authorId="0" shapeId="0" xr:uid="{66E39E74-9697-46C0-8003-B8F9019A03F8}">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856" authorId="0" shapeId="0" xr:uid="{13BB94BE-4F98-43E2-850C-A7DC0938D024}">
      <text>
        <r>
          <rPr>
            <sz val="10"/>
            <color indexed="81"/>
            <rFont val="Lucida Console"/>
            <family val="3"/>
          </rPr>
          <t>_x000D_
Últ estimativa : 1.000_x000D_
Enviada em     : 23.09.2020_x000D_
Ata - Venc     : 39/21 - 10.02.2022</t>
        </r>
      </text>
    </comment>
    <comment ref="O856" authorId="0" shapeId="0" xr:uid="{B0417CEF-F793-4048-AFB6-376ACFF0E874}">
      <text>
        <r>
          <rPr>
            <sz val="10"/>
            <color indexed="81"/>
            <rFont val="Lucida Console"/>
            <family val="3"/>
          </rPr>
          <t>_x000D_
Pertencia a ATA nº 39/21_x000D_
Estimativa de Renovação enviada em 23.09.2020 - Qtd 1.000_x000D_
PP 225/19 lote _x000D_
23.01.20 = Impróspero no PP</t>
        </r>
      </text>
    </comment>
    <comment ref="W856" authorId="0" shapeId="0" xr:uid="{56C14DA4-B5F3-423C-A926-0C8F4DCD3EE6}">
      <text>
        <r>
          <rPr>
            <sz val="10"/>
            <color indexed="81"/>
            <rFont val="Lucida Console"/>
            <family val="3"/>
          </rPr>
          <t>_x000D_
DM-Elétrica</t>
        </r>
      </text>
    </comment>
    <comment ref="X856" authorId="0" shapeId="0" xr:uid="{00D73ABB-2966-479C-BC22-ABF86DEAF5CF}">
      <text>
        <r>
          <rPr>
            <sz val="10"/>
            <color indexed="81"/>
            <rFont val="Lucida Console"/>
            <family val="3"/>
          </rPr>
          <t>_x000D_
EQUIP. MAT. P/ GERACAO, TRANSM. DISTR. RETIF...</t>
        </r>
      </text>
    </comment>
    <comment ref="Y856" authorId="0" shapeId="0" xr:uid="{E6190220-D4DE-43C1-998E-89316548D677}">
      <text>
        <r>
          <rPr>
            <sz val="10"/>
            <color indexed="81"/>
            <rFont val="Lucida Console"/>
            <family val="3"/>
          </rPr>
          <t>_x000D_
LAMPADAS DE LED</t>
        </r>
      </text>
    </comment>
    <comment ref="AW856" authorId="0" shapeId="0" xr:uid="{0B550792-B1D0-4C46-8649-9379D25EF1C0}">
      <text>
        <r>
          <rPr>
            <sz val="10"/>
            <color indexed="81"/>
            <rFont val="Lucida Console"/>
            <family val="3"/>
          </rPr>
          <t>Tempo de Estoque (Meses)_x000D_
_x000D_
527,0</t>
        </r>
      </text>
    </comment>
    <comment ref="A857" authorId="0" shapeId="0" xr:uid="{AD781D9F-EA7F-4C02-86D5-A0A45DA04DB4}">
      <text>
        <r>
          <rPr>
            <sz val="10"/>
            <color indexed="81"/>
            <rFont val="Lucida Console"/>
            <family val="3"/>
          </rPr>
          <t>_x000D_
136898</t>
        </r>
      </text>
    </comment>
    <comment ref="B857" authorId="0" shapeId="0" xr:uid="{12D59CB0-18E3-4979-839D-973346008DBF}">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857" authorId="0" shapeId="0" xr:uid="{288CCFEA-FA83-43C4-9D4F-D6446B9798BB}">
      <text>
        <r>
          <rPr>
            <sz val="10"/>
            <color indexed="81"/>
            <rFont val="Lucida Console"/>
            <family val="3"/>
          </rPr>
          <t>_x000D_
Últ estimativa : 100_x000D_
Enviada em     : 23.09.2020_x000D_
Ata - Venc     : 39/21 - 10.02.2022</t>
        </r>
      </text>
    </comment>
    <comment ref="O857" authorId="0" shapeId="0" xr:uid="{6147A2C2-4B7D-410A-A4A4-3A6731F0D5A9}">
      <text>
        <r>
          <rPr>
            <sz val="10"/>
            <color indexed="81"/>
            <rFont val="Lucida Console"/>
            <family val="3"/>
          </rPr>
          <t>_x000D_
Pertencia a ATA nº 39/21_x000D_
Estimativa de Renovação enviada em 23.09.2020 - Qtd 100_x000D_
PP 241/19 lote _x000D_
21.02.20 = Processo conferido, finalizado.</t>
        </r>
      </text>
    </comment>
    <comment ref="W857" authorId="0" shapeId="0" xr:uid="{F01C3E44-D974-4568-9408-CDD4907E9075}">
      <text>
        <r>
          <rPr>
            <sz val="10"/>
            <color indexed="81"/>
            <rFont val="Lucida Console"/>
            <family val="3"/>
          </rPr>
          <t>_x000D_
DM-Elétrica</t>
        </r>
      </text>
    </comment>
    <comment ref="X857" authorId="0" shapeId="0" xr:uid="{99FAD625-33F7-4CF5-B789-5F010CAEAFA6}">
      <text>
        <r>
          <rPr>
            <sz val="10"/>
            <color indexed="81"/>
            <rFont val="Lucida Console"/>
            <family val="3"/>
          </rPr>
          <t>_x000D_
EQUIP. MAT. P/ GERACAO, TRANSM. DISTR. RETIF...</t>
        </r>
      </text>
    </comment>
    <comment ref="Y857" authorId="0" shapeId="0" xr:uid="{466EA413-FF2F-4AB0-94BA-7DA0944E107F}">
      <text>
        <r>
          <rPr>
            <sz val="10"/>
            <color indexed="81"/>
            <rFont val="Lucida Console"/>
            <family val="3"/>
          </rPr>
          <t>_x000D_
LUMINARIAS E PROJETORES COM EQUIPAMENTO</t>
        </r>
      </text>
    </comment>
    <comment ref="AW857" authorId="0" shapeId="0" xr:uid="{1732CAC9-2523-42F7-A9A5-3631CBC97E7A}">
      <text>
        <r>
          <rPr>
            <sz val="10"/>
            <color indexed="81"/>
            <rFont val="Lucida Console"/>
            <family val="3"/>
          </rPr>
          <t>Tempo de Estoque (Meses)_x000D_
_x000D_
300,0</t>
        </r>
      </text>
    </comment>
    <comment ref="A858" authorId="0" shapeId="0" xr:uid="{200C2CCB-5FEC-4A8B-A4C7-4F21E47FCB4E}">
      <text>
        <r>
          <rPr>
            <sz val="10"/>
            <color indexed="81"/>
            <rFont val="Lucida Console"/>
            <family val="3"/>
          </rPr>
          <t>_x000D_
136941</t>
        </r>
      </text>
    </comment>
    <comment ref="B858" authorId="0" shapeId="0" xr:uid="{25F21329-FB5D-424C-8D9F-E72A3135FB5F}">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858" authorId="0" shapeId="0" xr:uid="{11CF97F5-C9F5-4C00-9A27-C3BBC6310DDB}">
      <text>
        <r>
          <rPr>
            <sz val="10"/>
            <color indexed="81"/>
            <rFont val="Lucida Console"/>
            <family val="3"/>
          </rPr>
          <t>_x000D_
Últ estimativa : 2.200_x000D_
Enviada em     : 05.03.2020_x000D_
Ata - Venc     : 211/20 - 21.09.2021</t>
        </r>
      </text>
    </comment>
    <comment ref="O858" authorId="0" shapeId="0" xr:uid="{071B7489-EDC2-4DDE-9578-4B4DF0C72CF6}">
      <text>
        <r>
          <rPr>
            <sz val="10"/>
            <color indexed="81"/>
            <rFont val="Lucida Console"/>
            <family val="3"/>
          </rPr>
          <t>_x000D_
Pertencia a ATA nº 211/20_x000D_
Estimativa de Renovação enviada em 05.03.2020 - Qtd 2.200_x000D_
PP  92/19 lote _x000D_
26.07.19 = Finalizar - contrato assinado</t>
        </r>
      </text>
    </comment>
    <comment ref="W858" authorId="0" shapeId="0" xr:uid="{CD73F3AC-1A17-4F43-A9B7-75FE26E07767}">
      <text>
        <r>
          <rPr>
            <sz val="10"/>
            <color indexed="81"/>
            <rFont val="Lucida Console"/>
            <family val="3"/>
          </rPr>
          <t>_x000D_
Pedagógico</t>
        </r>
      </text>
    </comment>
    <comment ref="X858" authorId="0" shapeId="0" xr:uid="{6D1A49D2-3C5E-438C-A832-2C34218DBCBD}">
      <text>
        <r>
          <rPr>
            <sz val="10"/>
            <color indexed="81"/>
            <rFont val="Lucida Console"/>
            <family val="3"/>
          </rPr>
          <t>_x000D_
MAQ. E EQUIP. P/ IND. GRAFICA COMP. ACESS. E PAPEI</t>
        </r>
      </text>
    </comment>
    <comment ref="Y858" authorId="0" shapeId="0" xr:uid="{BACE58AA-2D3E-4295-AF80-D32520BCF532}">
      <text>
        <r>
          <rPr>
            <sz val="10"/>
            <color indexed="81"/>
            <rFont val="Lucida Console"/>
            <family val="3"/>
          </rPr>
          <t>_x000D_
PAPEIS P/ EMBALAGEM E DECORATIVOS</t>
        </r>
      </text>
    </comment>
    <comment ref="AW858" authorId="0" shapeId="0" xr:uid="{BC7B6E00-6003-4AA9-8490-25307CAB784D}">
      <text>
        <r>
          <rPr>
            <sz val="10"/>
            <color indexed="81"/>
            <rFont val="Lucida Console"/>
            <family val="3"/>
          </rPr>
          <t>Tempo de Estoque (Meses)_x000D_
_x000D_
131,0</t>
        </r>
      </text>
    </comment>
    <comment ref="A859" authorId="0" shapeId="0" xr:uid="{93076425-F0FE-4A75-8FBB-2DCB307F7FD6}">
      <text>
        <r>
          <rPr>
            <sz val="10"/>
            <color indexed="81"/>
            <rFont val="Lucida Console"/>
            <family val="3"/>
          </rPr>
          <t>_x000D_
137019</t>
        </r>
      </text>
    </comment>
    <comment ref="B859" authorId="0" shapeId="0" xr:uid="{9B63F36E-4500-44A0-B039-E8D498FEAD46}">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859" authorId="0" shapeId="0" xr:uid="{B0C88F13-76CB-494E-85B1-487CE428B89B}">
      <text>
        <r>
          <rPr>
            <sz val="10"/>
            <color indexed="81"/>
            <rFont val="Lucida Console"/>
            <family val="3"/>
          </rPr>
          <t>_x000D_
SegMedTra</t>
        </r>
      </text>
    </comment>
    <comment ref="X859" authorId="0" shapeId="0" xr:uid="{2CA58087-6B03-43D6-82BA-D42D11A65740}">
      <text>
        <r>
          <rPr>
            <sz val="10"/>
            <color indexed="81"/>
            <rFont val="Lucida Console"/>
            <family val="3"/>
          </rPr>
          <t>_x000D_
EQUIP PROT IND, INST MAT P/ SINAL, CONTR, COMB ...</t>
        </r>
      </text>
    </comment>
    <comment ref="Y859" authorId="0" shapeId="0" xr:uid="{F4FCE18D-04D9-4575-892C-DB1CD12B0BFC}">
      <text>
        <r>
          <rPr>
            <sz val="10"/>
            <color indexed="81"/>
            <rFont val="Lucida Console"/>
            <family val="3"/>
          </rPr>
          <t>_x000D_
CALCADOS, LUVAS, OCULOS, MASCARAS, CAPACETES, CASSETETE</t>
        </r>
      </text>
    </comment>
    <comment ref="AW859" authorId="0" shapeId="0" xr:uid="{677BD0A3-D5CB-44EE-9F16-D6204E14FFAF}">
      <text>
        <r>
          <rPr>
            <sz val="10"/>
            <color indexed="81"/>
            <rFont val="Lucida Console"/>
            <family val="3"/>
          </rPr>
          <t>Tempo de Estoque (Meses)_x000D_
_x000D_
472,0</t>
        </r>
      </text>
    </comment>
    <comment ref="A860" authorId="0" shapeId="0" xr:uid="{3AD6B1A5-7874-4DB4-BF30-E532319D86EE}">
      <text>
        <r>
          <rPr>
            <sz val="10"/>
            <color indexed="81"/>
            <rFont val="Lucida Console"/>
            <family val="3"/>
          </rPr>
          <t>_x000D_
137053</t>
        </r>
      </text>
    </comment>
    <comment ref="B860" authorId="0" shapeId="0" xr:uid="{FBFC84C7-D210-454B-9554-A4BC304FEFDA}">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860" authorId="0" shapeId="0" xr:uid="{9C7E6B83-7E2C-4E5F-BF02-01622CD80DC5}">
      <text>
        <r>
          <rPr>
            <sz val="10"/>
            <color indexed="81"/>
            <rFont val="Lucida Console"/>
            <family val="3"/>
          </rPr>
          <t>_x000D_
SegMedTra</t>
        </r>
      </text>
    </comment>
    <comment ref="X860" authorId="0" shapeId="0" xr:uid="{1C10E35D-1E9B-4CC2-B08F-F8F120D75DC8}">
      <text>
        <r>
          <rPr>
            <sz val="10"/>
            <color indexed="81"/>
            <rFont val="Lucida Console"/>
            <family val="3"/>
          </rPr>
          <t>_x000D_
EQUIP PROT IND, INST MAT P/ SINAL, CONTR, COMB ...</t>
        </r>
      </text>
    </comment>
    <comment ref="Y860" authorId="0" shapeId="0" xr:uid="{374FBC5E-1E66-42A3-92C0-A66E997877C9}">
      <text>
        <r>
          <rPr>
            <sz val="10"/>
            <color indexed="81"/>
            <rFont val="Lucida Console"/>
            <family val="3"/>
          </rPr>
          <t>_x000D_
CALCADOS, LUVAS, OCULOS, MASCARAS, CAPACETES, CASSETETE</t>
        </r>
      </text>
    </comment>
    <comment ref="AW860" authorId="0" shapeId="0" xr:uid="{94014B8F-49F8-42DF-BD2B-1130949671A7}">
      <text>
        <r>
          <rPr>
            <sz val="10"/>
            <color indexed="81"/>
            <rFont val="Lucida Console"/>
            <family val="3"/>
          </rPr>
          <t>Tempo de Estoque (Meses)_x000D_
_x000D_
16,0</t>
        </r>
      </text>
    </comment>
    <comment ref="A861" authorId="0" shapeId="0" xr:uid="{6AB6C787-C166-44F6-B9C6-71A5CEEA37E1}">
      <text>
        <r>
          <rPr>
            <sz val="10"/>
            <color indexed="81"/>
            <rFont val="Lucida Console"/>
            <family val="3"/>
          </rPr>
          <t>_x000D_
137798</t>
        </r>
      </text>
    </comment>
    <comment ref="B861" authorId="0" shapeId="0" xr:uid="{DA80FD32-4D6D-4578-9D18-DF2E772E715F}">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861" authorId="0" shapeId="0" xr:uid="{C8A502DF-542B-4505-9ECF-9E2989BFB26D}">
      <text>
        <r>
          <rPr>
            <sz val="10"/>
            <color indexed="81"/>
            <rFont val="Lucida Console"/>
            <family val="3"/>
          </rPr>
          <t>_x000D_
SegMedTra</t>
        </r>
      </text>
    </comment>
    <comment ref="X861" authorId="0" shapeId="0" xr:uid="{2ADF1570-1A5A-41BE-B110-DBEACD794C5B}">
      <text>
        <r>
          <rPr>
            <sz val="10"/>
            <color indexed="81"/>
            <rFont val="Lucida Console"/>
            <family val="3"/>
          </rPr>
          <t>_x000D_
EQUIP PROT IND, INST MAT P/ SINAL, CONTR, COMB ...</t>
        </r>
      </text>
    </comment>
    <comment ref="Y861" authorId="0" shapeId="0" xr:uid="{4929850F-F35A-498E-8990-2DA098CC922B}">
      <text>
        <r>
          <rPr>
            <sz val="10"/>
            <color indexed="81"/>
            <rFont val="Lucida Console"/>
            <family val="3"/>
          </rPr>
          <t>_x000D_
CALCADOS, LUVAS, OCULOS, MASCARAS, CAPACETES, CASSETETE</t>
        </r>
      </text>
    </comment>
    <comment ref="AW861" authorId="0" shapeId="0" xr:uid="{93256BD3-8795-4CCE-B92B-FB7A8A559ECF}">
      <text>
        <r>
          <rPr>
            <sz val="10"/>
            <color indexed="81"/>
            <rFont val="Lucida Console"/>
            <family val="3"/>
          </rPr>
          <t>Tempo de Estoque (Meses)_x000D_
_x000D_
18,0</t>
        </r>
      </text>
    </comment>
    <comment ref="A862" authorId="0" shapeId="0" xr:uid="{7A503CE9-3CCA-4D33-9C04-84B64FD96153}">
      <text>
        <r>
          <rPr>
            <sz val="10"/>
            <color indexed="81"/>
            <rFont val="Lucida Console"/>
            <family val="3"/>
          </rPr>
          <t>_x000D_
137799</t>
        </r>
      </text>
    </comment>
    <comment ref="B862" authorId="0" shapeId="0" xr:uid="{83500415-3E22-4D2E-99A2-DA8C1937D1C5}">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862" authorId="0" shapeId="0" xr:uid="{E0BCC230-B699-4D4D-8FAC-9617D392E9E6}">
      <text>
        <r>
          <rPr>
            <sz val="10"/>
            <color indexed="81"/>
            <rFont val="Lucida Console"/>
            <family val="3"/>
          </rPr>
          <t>_x000D_
SegMedTra</t>
        </r>
      </text>
    </comment>
    <comment ref="X862" authorId="0" shapeId="0" xr:uid="{46D3396E-60A2-4093-B2E8-C9CBA7E9D521}">
      <text>
        <r>
          <rPr>
            <sz val="10"/>
            <color indexed="81"/>
            <rFont val="Lucida Console"/>
            <family val="3"/>
          </rPr>
          <t>_x000D_
EQUIP PROT IND, INST MAT P/ SINAL, CONTR, COMB ...</t>
        </r>
      </text>
    </comment>
    <comment ref="Y862" authorId="0" shapeId="0" xr:uid="{83DAC6E7-3DE9-41F0-9172-6719B0AA7D66}">
      <text>
        <r>
          <rPr>
            <sz val="10"/>
            <color indexed="81"/>
            <rFont val="Lucida Console"/>
            <family val="3"/>
          </rPr>
          <t>_x000D_
CALCADOS, LUVAS, OCULOS, MASCARAS, CAPACETES, CASSETETE</t>
        </r>
      </text>
    </comment>
    <comment ref="AW862" authorId="0" shapeId="0" xr:uid="{FEC8A7B4-5191-4176-B3BD-B219272A0DA4}">
      <text>
        <r>
          <rPr>
            <sz val="10"/>
            <color indexed="81"/>
            <rFont val="Lucida Console"/>
            <family val="3"/>
          </rPr>
          <t>Tempo de Estoque (Meses)_x000D_
_x000D_
77,0</t>
        </r>
      </text>
    </comment>
    <comment ref="A863" authorId="0" shapeId="0" xr:uid="{8DD76E39-F892-456A-A396-17B2FC32077E}">
      <text>
        <r>
          <rPr>
            <sz val="10"/>
            <color indexed="81"/>
            <rFont val="Lucida Console"/>
            <family val="3"/>
          </rPr>
          <t>_x000D_
137800</t>
        </r>
      </text>
    </comment>
    <comment ref="B863" authorId="0" shapeId="0" xr:uid="{A218214A-ED9D-46F5-A8CD-0A975647CF8D}">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863" authorId="0" shapeId="0" xr:uid="{58046648-09A7-4AB4-A7EA-9D973FCA0A57}">
      <text>
        <r>
          <rPr>
            <sz val="10"/>
            <color indexed="81"/>
            <rFont val="Lucida Console"/>
            <family val="3"/>
          </rPr>
          <t>_x000D_
SegMedTra</t>
        </r>
      </text>
    </comment>
    <comment ref="X863" authorId="0" shapeId="0" xr:uid="{6F220024-515E-4D26-9A12-40532D1239B7}">
      <text>
        <r>
          <rPr>
            <sz val="10"/>
            <color indexed="81"/>
            <rFont val="Lucida Console"/>
            <family val="3"/>
          </rPr>
          <t>_x000D_
EQUIP PROT IND, INST MAT P/ SINAL, CONTR, COMB ...</t>
        </r>
      </text>
    </comment>
    <comment ref="Y863" authorId="0" shapeId="0" xr:uid="{A7ED2C37-6C7E-4314-B173-582DC849C192}">
      <text>
        <r>
          <rPr>
            <sz val="10"/>
            <color indexed="81"/>
            <rFont val="Lucida Console"/>
            <family val="3"/>
          </rPr>
          <t>_x000D_
CALCADOS, LUVAS, OCULOS, MASCARAS, CAPACETES, CASSETETE</t>
        </r>
      </text>
    </comment>
    <comment ref="AW863" authorId="0" shapeId="0" xr:uid="{FF817B87-1594-4F48-ACB5-C5107F4E661E}">
      <text>
        <r>
          <rPr>
            <sz val="10"/>
            <color indexed="81"/>
            <rFont val="Lucida Console"/>
            <family val="3"/>
          </rPr>
          <t>Tempo de Estoque (Meses)_x000D_
_x000D_
59,0</t>
        </r>
      </text>
    </comment>
    <comment ref="A864" authorId="0" shapeId="0" xr:uid="{A21C4E98-7279-43C8-84BD-2D534A220FE1}">
      <text>
        <r>
          <rPr>
            <sz val="10"/>
            <color indexed="81"/>
            <rFont val="Lucida Console"/>
            <family val="3"/>
          </rPr>
          <t>_x000D_
138054</t>
        </r>
      </text>
    </comment>
    <comment ref="B864" authorId="0" shapeId="0" xr:uid="{E75C5741-F502-4993-8397-39A328C77721}">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864" authorId="0" shapeId="0" xr:uid="{8C018B3A-7E41-40FA-9DB3-900224AA2321}">
      <text>
        <r>
          <rPr>
            <sz val="10"/>
            <color indexed="81"/>
            <rFont val="Lucida Console"/>
            <family val="3"/>
          </rPr>
          <t>_x000D_
Últ estimativa : 150_x000D_
Enviada em     : 31.07.2019_x000D_
Ata - Venc     : 191/20 - 07.09.2021</t>
        </r>
      </text>
    </comment>
    <comment ref="O864" authorId="0" shapeId="0" xr:uid="{72A7CA0D-61A3-44EE-9143-F498C2CD3B64}">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864" authorId="0" shapeId="0" xr:uid="{3C930126-E1FF-409C-BBFF-3201A7EF0BC2}">
      <text>
        <r>
          <rPr>
            <sz val="10"/>
            <color indexed="81"/>
            <rFont val="Lucida Console"/>
            <family val="3"/>
          </rPr>
          <t>_x000D_
DM-Hidráulica</t>
        </r>
      </text>
    </comment>
    <comment ref="X864" authorId="0" shapeId="0" xr:uid="{7AF25C06-037E-4147-9D00-8D483F19CB11}">
      <text>
        <r>
          <rPr>
            <sz val="10"/>
            <color indexed="81"/>
            <rFont val="Lucida Console"/>
            <family val="3"/>
          </rPr>
          <t>_x000D_
MATERIAL HIDRAULICO, CANOS, TUBOS, MANGUEIRAS, CONEXOES E ACESS.</t>
        </r>
      </text>
    </comment>
    <comment ref="Y864" authorId="0" shapeId="0" xr:uid="{6F9223FB-A247-40A4-AA85-7A1E52A70894}">
      <text>
        <r>
          <rPr>
            <sz val="10"/>
            <color indexed="81"/>
            <rFont val="Lucida Console"/>
            <family val="3"/>
          </rPr>
          <t>_x000D_
ARTEF. COMPLEM. P/ PIAS, BIDES, MICTORIOS, BOXES, BEBED.</t>
        </r>
      </text>
    </comment>
    <comment ref="AW864" authorId="0" shapeId="0" xr:uid="{C66EB421-C905-42BE-BF11-A86B62CD34E7}">
      <text>
        <r>
          <rPr>
            <sz val="10"/>
            <color indexed="81"/>
            <rFont val="Lucida Console"/>
            <family val="3"/>
          </rPr>
          <t>Tempo de Estoque (Meses)_x000D_
_x000D_
69,0</t>
        </r>
      </text>
    </comment>
    <comment ref="A865" authorId="0" shapeId="0" xr:uid="{3593C842-0881-4125-AB4F-109341062E31}">
      <text>
        <r>
          <rPr>
            <sz val="10"/>
            <color indexed="81"/>
            <rFont val="Lucida Console"/>
            <family val="3"/>
          </rPr>
          <t>_x000D_
138055</t>
        </r>
      </text>
    </comment>
    <comment ref="B865" authorId="0" shapeId="0" xr:uid="{F9D17243-B458-42E0-8AF4-72B7046DDBA9}">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865" authorId="0" shapeId="0" xr:uid="{61F062AC-A568-48B2-92BC-31AAED415D61}">
      <text>
        <r>
          <rPr>
            <sz val="10"/>
            <color indexed="81"/>
            <rFont val="Lucida Console"/>
            <family val="3"/>
          </rPr>
          <t>_x000D_
Últ estimativa : 500_x000D_
Enviada em     : 24.11.2020_x000D_
Ata - Venc     : 87/20 - 31.03.2021</t>
        </r>
      </text>
    </comment>
    <comment ref="O865" authorId="0" shapeId="0" xr:uid="{DF80896A-E1EE-4947-8520-DF27003F3A9C}">
      <text>
        <r>
          <rPr>
            <sz val="10"/>
            <color indexed="81"/>
            <rFont val="Lucida Console"/>
            <family val="3"/>
          </rPr>
          <t xml:space="preserve">_x000D_
Pertencia a ATA nº 87/20_x000D_
Estimativa de Renovação enviada em 24.11.2020 - Qtd 500_x000D_
PE 182/21 lote _x000D_
 = </t>
        </r>
      </text>
    </comment>
    <comment ref="W865" authorId="0" shapeId="0" xr:uid="{E6F42AA4-F308-4DBE-9761-8A5262356D58}">
      <text>
        <r>
          <rPr>
            <sz val="10"/>
            <color indexed="81"/>
            <rFont val="Lucida Console"/>
            <family val="3"/>
          </rPr>
          <t>_x000D_
DM-Hidráulica</t>
        </r>
      </text>
    </comment>
    <comment ref="X865" authorId="0" shapeId="0" xr:uid="{0FCA26DF-D408-4056-815F-595485BB6145}">
      <text>
        <r>
          <rPr>
            <sz val="10"/>
            <color indexed="81"/>
            <rFont val="Lucida Console"/>
            <family val="3"/>
          </rPr>
          <t>_x000D_
MATERIAL HIDRAULICO, CANOS, TUBOS, MANGUEIRAS, CONEXOES E ACESS.</t>
        </r>
      </text>
    </comment>
    <comment ref="Y865" authorId="0" shapeId="0" xr:uid="{80D8CE46-130B-4EDA-9275-9F2BD0F80DAE}">
      <text>
        <r>
          <rPr>
            <sz val="10"/>
            <color indexed="81"/>
            <rFont val="Lucida Console"/>
            <family val="3"/>
          </rPr>
          <t>_x000D_
RALOS SIFOES E CAIXAS</t>
        </r>
      </text>
    </comment>
    <comment ref="AW865" authorId="0" shapeId="0" xr:uid="{4BED7472-33E7-4B4E-B99C-B6FE935F6218}">
      <text>
        <r>
          <rPr>
            <sz val="10"/>
            <color indexed="81"/>
            <rFont val="Lucida Console"/>
            <family val="3"/>
          </rPr>
          <t>Tempo de Estoque (Meses)_x000D_
_x000D_
100,0</t>
        </r>
      </text>
    </comment>
    <comment ref="A866" authorId="0" shapeId="0" xr:uid="{6B57D5C8-0740-469F-B514-DD034692C31A}">
      <text>
        <r>
          <rPr>
            <sz val="10"/>
            <color indexed="81"/>
            <rFont val="Lucida Console"/>
            <family val="3"/>
          </rPr>
          <t>_x000D_
138352</t>
        </r>
      </text>
    </comment>
    <comment ref="B866" authorId="0" shapeId="0" xr:uid="{AFF738F6-A594-44E4-8F2F-9F5A86064B8F}">
      <text>
        <r>
          <rPr>
            <sz val="10"/>
            <color indexed="81"/>
            <rFont val="Lucida Console"/>
            <family val="3"/>
          </rPr>
          <t>DESCRIÇÃO DETALHADA_x000D_
SABAO DESENGRAXANTE, INDICADO PARA DESENGORDURAR E DESENGRAXAR, COM COMPONENTES ABRASIVOS PARA FACILITAR A LIMPEZA - POTE COM 1 KG.</t>
        </r>
      </text>
    </comment>
    <comment ref="G866" authorId="0" shapeId="0" xr:uid="{B156570C-DEE6-4B25-8F98-BDD775730202}">
      <text>
        <r>
          <rPr>
            <sz val="10"/>
            <color indexed="81"/>
            <rFont val="Lucida Console"/>
            <family val="3"/>
          </rPr>
          <t xml:space="preserve">_x000D_
Últ estimativa : 150_x000D_
Enviada em     : 19.12.2019_x000D_
Ata - Venc     : /-2000 - </t>
        </r>
      </text>
    </comment>
    <comment ref="O866" authorId="0" shapeId="0" xr:uid="{3DE59011-C688-4398-8838-02124C72E148}">
      <text>
        <r>
          <rPr>
            <sz val="10"/>
            <color indexed="81"/>
            <rFont val="Lucida Console"/>
            <family val="3"/>
          </rPr>
          <t>_x000D_
Ata anterior não identificada.</t>
        </r>
      </text>
    </comment>
    <comment ref="W866" authorId="0" shapeId="0" xr:uid="{1B9F1C91-6501-4574-A299-FD4F97BBD765}">
      <text>
        <r>
          <rPr>
            <sz val="10"/>
            <color indexed="81"/>
            <rFont val="Lucida Console"/>
            <family val="3"/>
          </rPr>
          <t>_x000D_
Administrativo</t>
        </r>
      </text>
    </comment>
    <comment ref="X866" authorId="0" shapeId="0" xr:uid="{14642B83-4C69-44E3-852A-8D2A491FEC77}">
      <text>
        <r>
          <rPr>
            <sz val="10"/>
            <color indexed="81"/>
            <rFont val="Lucida Console"/>
            <family val="3"/>
          </rPr>
          <t>_x000D_
MAQ.EQUIP.E MATERIAIS P/ HIGIEN.LIMP.POLIM.E LUBR.</t>
        </r>
      </text>
    </comment>
    <comment ref="Y866" authorId="0" shapeId="0" xr:uid="{6E165EA9-F982-41AF-80CE-867BFEA46B02}">
      <text>
        <r>
          <rPr>
            <sz val="10"/>
            <color indexed="81"/>
            <rFont val="Lucida Console"/>
            <family val="3"/>
          </rPr>
          <t>_x000D_
SABOES E SAPONACEOS</t>
        </r>
      </text>
    </comment>
    <comment ref="AW866" authorId="0" shapeId="0" xr:uid="{B8630FC9-9252-463B-8BE2-AFEEA1DA9669}">
      <text>
        <r>
          <rPr>
            <sz val="10"/>
            <color indexed="81"/>
            <rFont val="Lucida Console"/>
            <family val="3"/>
          </rPr>
          <t>Tempo de Estoque (Meses)_x000D_
_x000D_
81,0</t>
        </r>
      </text>
    </comment>
    <comment ref="A867" authorId="0" shapeId="0" xr:uid="{116BB04F-409E-4FD9-947E-43A743291EEA}">
      <text>
        <r>
          <rPr>
            <sz val="10"/>
            <color indexed="81"/>
            <rFont val="Lucida Console"/>
            <family val="3"/>
          </rPr>
          <t>_x000D_
138450</t>
        </r>
      </text>
    </comment>
    <comment ref="B867" authorId="0" shapeId="0" xr:uid="{674F0B67-6E6F-4DEE-A6B6-E62091915148}">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867" authorId="0" shapeId="0" xr:uid="{7978958A-8530-479D-9C66-B2E97938F04E}">
      <text>
        <r>
          <rPr>
            <sz val="10"/>
            <color indexed="81"/>
            <rFont val="Lucida Console"/>
            <family val="3"/>
          </rPr>
          <t>_x000D_
Pedagógico</t>
        </r>
      </text>
    </comment>
    <comment ref="X867" authorId="0" shapeId="0" xr:uid="{BB1C3042-B62B-4DD2-AB27-086A2F55323F}">
      <text>
        <r>
          <rPr>
            <sz val="10"/>
            <color indexed="81"/>
            <rFont val="Lucida Console"/>
            <family val="3"/>
          </rPr>
          <t>_x000D_
MAQ., EQUIP., COMP., ACES., MAT. PARA ESCRIT.E ESCOLAR</t>
        </r>
      </text>
    </comment>
    <comment ref="Y867" authorId="0" shapeId="0" xr:uid="{ADEB1BD9-5A8E-494F-8F15-A7738C334D82}">
      <text>
        <r>
          <rPr>
            <sz val="10"/>
            <color indexed="81"/>
            <rFont val="Lucida Console"/>
            <family val="3"/>
          </rPr>
          <t>_x000D_
LAPIS, BORRACHA, APONTADORES, REGUAS E CORRETIVOS P/ ESCRIT.</t>
        </r>
      </text>
    </comment>
    <comment ref="AW867" authorId="0" shapeId="0" xr:uid="{A1237CBF-38FF-4A54-B4F3-19990FF3954A}">
      <text>
        <r>
          <rPr>
            <sz val="10"/>
            <color indexed="81"/>
            <rFont val="Lucida Console"/>
            <family val="3"/>
          </rPr>
          <t>Tempo de Estoque (Meses)_x000D_
_x000D_
18.310,0</t>
        </r>
      </text>
    </comment>
    <comment ref="A868" authorId="0" shapeId="0" xr:uid="{3D346A18-37DA-4919-91F3-4C4CAE628B30}">
      <text>
        <r>
          <rPr>
            <sz val="10"/>
            <color indexed="81"/>
            <rFont val="Lucida Console"/>
            <family val="3"/>
          </rPr>
          <t>_x000D_
138451</t>
        </r>
      </text>
    </comment>
    <comment ref="B868" authorId="0" shapeId="0" xr:uid="{DB485708-A382-4CA8-80E2-D0967DEA7FE7}">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868" authorId="0" shapeId="0" xr:uid="{8EE0E4BF-C62D-4847-9B5B-ABFF9094B275}">
      <text>
        <r>
          <rPr>
            <sz val="10"/>
            <color indexed="81"/>
            <rFont val="Lucida Console"/>
            <family val="3"/>
          </rPr>
          <t>_x000D_
Pedagógico</t>
        </r>
      </text>
    </comment>
    <comment ref="X868" authorId="0" shapeId="0" xr:uid="{D1CABF00-8B64-41FA-9177-352111185451}">
      <text>
        <r>
          <rPr>
            <sz val="10"/>
            <color indexed="81"/>
            <rFont val="Lucida Console"/>
            <family val="3"/>
          </rPr>
          <t>_x000D_
MAQ., EQUIP., COMP., ACES., MAT. PARA ESCRIT.E ESCOLAR</t>
        </r>
      </text>
    </comment>
    <comment ref="Y868" authorId="0" shapeId="0" xr:uid="{47A82A73-BF51-40FA-821F-F2855C5E9CE5}">
      <text>
        <r>
          <rPr>
            <sz val="10"/>
            <color indexed="81"/>
            <rFont val="Lucida Console"/>
            <family val="3"/>
          </rPr>
          <t>_x000D_
LAPIS, BORRACHA, APONTADORES, REGUAS E CORRETIVOS P/ ESCRIT.</t>
        </r>
      </text>
    </comment>
    <comment ref="AW868" authorId="0" shapeId="0" xr:uid="{3EC6D3AE-F48E-4DA8-9FC8-E3E34C4219D5}">
      <text>
        <r>
          <rPr>
            <sz val="10"/>
            <color indexed="81"/>
            <rFont val="Lucida Console"/>
            <family val="3"/>
          </rPr>
          <t>Tempo de Estoque (Meses)_x000D_
_x000D_
57.521,0</t>
        </r>
      </text>
    </comment>
    <comment ref="A869" authorId="0" shapeId="0" xr:uid="{74C2161C-5AE5-434B-9AC1-1FB518C2E222}">
      <text>
        <r>
          <rPr>
            <sz val="10"/>
            <color indexed="81"/>
            <rFont val="Lucida Console"/>
            <family val="3"/>
          </rPr>
          <t>_x000D_
138453</t>
        </r>
      </text>
    </comment>
    <comment ref="B869" authorId="0" shapeId="0" xr:uid="{214D982F-343E-425A-91FF-3F73D14F0961}">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869" authorId="0" shapeId="0" xr:uid="{BAE21B2E-B6E2-4C5A-9750-A930A1A99A51}">
      <text>
        <r>
          <rPr>
            <sz val="10"/>
            <color indexed="81"/>
            <rFont val="Lucida Console"/>
            <family val="3"/>
          </rPr>
          <t>_x000D_
Pedagógico</t>
        </r>
      </text>
    </comment>
    <comment ref="X869" authorId="0" shapeId="0" xr:uid="{FE87E058-0B63-46C1-98D8-1BE6C6B8DB1D}">
      <text>
        <r>
          <rPr>
            <sz val="10"/>
            <color indexed="81"/>
            <rFont val="Lucida Console"/>
            <family val="3"/>
          </rPr>
          <t>_x000D_
MAQ., EQUIP., COMP., ACES., MAT. PARA ESCRIT.E ESCOLAR</t>
        </r>
      </text>
    </comment>
    <comment ref="Y869" authorId="0" shapeId="0" xr:uid="{4F700303-18CC-4440-926E-7F78D7EB2728}">
      <text>
        <r>
          <rPr>
            <sz val="10"/>
            <color indexed="81"/>
            <rFont val="Lucida Console"/>
            <family val="3"/>
          </rPr>
          <t>_x000D_
CAPAS, CLASSIF., PRANCHETAS, CADERNOS, ENVELOPES, PASTAS, FICHAS, LIVROS</t>
        </r>
      </text>
    </comment>
    <comment ref="AW869" authorId="0" shapeId="0" xr:uid="{0C86F34E-97D9-4FA3-88D1-2A68C94358BE}">
      <text>
        <r>
          <rPr>
            <sz val="10"/>
            <color indexed="81"/>
            <rFont val="Lucida Console"/>
            <family val="3"/>
          </rPr>
          <t>Tempo de Estoque (Meses)_x000D_
_x000D_
32.475,0</t>
        </r>
      </text>
    </comment>
    <comment ref="A870" authorId="0" shapeId="0" xr:uid="{2FEAA692-768A-4C1C-9472-12C4B4C1838A}">
      <text>
        <r>
          <rPr>
            <sz val="10"/>
            <color indexed="81"/>
            <rFont val="Lucida Console"/>
            <family val="3"/>
          </rPr>
          <t>_x000D_
138454</t>
        </r>
      </text>
    </comment>
    <comment ref="B870" authorId="0" shapeId="0" xr:uid="{21801CE9-3B90-40BB-B071-6147F6B5BB54}">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870" authorId="0" shapeId="0" xr:uid="{64C78DFD-96A0-4C5C-BAB8-CF6A00E5CC31}">
      <text>
        <r>
          <rPr>
            <sz val="10"/>
            <color indexed="81"/>
            <rFont val="Lucida Console"/>
            <family val="3"/>
          </rPr>
          <t>_x000D_
Pedagógico</t>
        </r>
      </text>
    </comment>
    <comment ref="X870" authorId="0" shapeId="0" xr:uid="{E0C6E4C5-14FB-4132-A1A1-3376C1BFE9E1}">
      <text>
        <r>
          <rPr>
            <sz val="10"/>
            <color indexed="81"/>
            <rFont val="Lucida Console"/>
            <family val="3"/>
          </rPr>
          <t>_x000D_
MAQ., EQUIP., COMP., ACES., MAT. PARA ESCRIT.E ESCOLAR</t>
        </r>
      </text>
    </comment>
    <comment ref="Y870" authorId="0" shapeId="0" xr:uid="{E9EA5DC1-6B75-4F10-A0AA-69BD6F7C173B}">
      <text>
        <r>
          <rPr>
            <sz val="10"/>
            <color indexed="81"/>
            <rFont val="Lucida Console"/>
            <family val="3"/>
          </rPr>
          <t>_x000D_
CAPAS, CLASSIF., PRANCHETAS, CADERNOS, ENVELOPES, PASTAS, FICHAS, LIVROS</t>
        </r>
      </text>
    </comment>
    <comment ref="AW870" authorId="0" shapeId="0" xr:uid="{13E340E5-D9E0-40D0-BF8A-401AE980AFD7}">
      <text>
        <r>
          <rPr>
            <sz val="10"/>
            <color indexed="81"/>
            <rFont val="Lucida Console"/>
            <family val="3"/>
          </rPr>
          <t>Tempo de Estoque (Meses)_x000D_
_x000D_
10.549,0</t>
        </r>
      </text>
    </comment>
    <comment ref="A871" authorId="0" shapeId="0" xr:uid="{184E8B9C-C0A3-4916-BFA9-F8FBC114F45E}">
      <text>
        <r>
          <rPr>
            <sz val="10"/>
            <color indexed="81"/>
            <rFont val="Lucida Console"/>
            <family val="3"/>
          </rPr>
          <t>_x000D_
138456</t>
        </r>
      </text>
    </comment>
    <comment ref="B871" authorId="0" shapeId="0" xr:uid="{4713896F-640D-49B4-9741-5AA5B1B70204}">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871" authorId="0" shapeId="0" xr:uid="{F8E1020F-2195-4DB1-A941-CEEA9A81555B}">
      <text>
        <r>
          <rPr>
            <sz val="10"/>
            <color indexed="81"/>
            <rFont val="Lucida Console"/>
            <family val="3"/>
          </rPr>
          <t>_x000D_
Pedagógico</t>
        </r>
      </text>
    </comment>
    <comment ref="X871" authorId="0" shapeId="0" xr:uid="{D404E0C1-C344-40ED-B4B1-ED35554885BC}">
      <text>
        <r>
          <rPr>
            <sz val="10"/>
            <color indexed="81"/>
            <rFont val="Lucida Console"/>
            <family val="3"/>
          </rPr>
          <t>_x000D_
MAQ., EQUIP., COMP., ACES., MAT. PARA ESCRIT.E ESCOLAR</t>
        </r>
      </text>
    </comment>
    <comment ref="Y871" authorId="0" shapeId="0" xr:uid="{6C08073E-F06A-4D24-80DE-462DB2B8F4AD}">
      <text>
        <r>
          <rPr>
            <sz val="10"/>
            <color indexed="81"/>
            <rFont val="Lucida Console"/>
            <family val="3"/>
          </rPr>
          <t>_x000D_
CAPAS, CLASSIF., PRANCHETAS, CADERNOS, ENVELOPES, PASTAS, FICHAS, LIVROS</t>
        </r>
      </text>
    </comment>
    <comment ref="AW871" authorId="0" shapeId="0" xr:uid="{53DEE1FA-75EB-41CA-B36A-D6FE1934550D}">
      <text>
        <r>
          <rPr>
            <sz val="10"/>
            <color indexed="81"/>
            <rFont val="Lucida Console"/>
            <family val="3"/>
          </rPr>
          <t>Tempo de Estoque (Meses)_x000D_
_x000D_
19.146,0</t>
        </r>
      </text>
    </comment>
    <comment ref="A872" authorId="0" shapeId="0" xr:uid="{CD840392-84A7-465F-9B44-ACA830A1CAA5}">
      <text>
        <r>
          <rPr>
            <sz val="10"/>
            <color indexed="81"/>
            <rFont val="Lucida Console"/>
            <family val="3"/>
          </rPr>
          <t>_x000D_
138457</t>
        </r>
      </text>
    </comment>
    <comment ref="B872" authorId="0" shapeId="0" xr:uid="{85B24574-B9F5-40F7-B6CB-083423E67DDE}">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872" authorId="0" shapeId="0" xr:uid="{8BB71D4E-24C1-4AED-89AB-EB195EF9875E}">
      <text>
        <r>
          <rPr>
            <sz val="10"/>
            <color indexed="81"/>
            <rFont val="Lucida Console"/>
            <family val="3"/>
          </rPr>
          <t>_x000D_
Pedagógico</t>
        </r>
      </text>
    </comment>
    <comment ref="X872" authorId="0" shapeId="0" xr:uid="{B9D1E57F-F728-45F3-9244-7FA312199C40}">
      <text>
        <r>
          <rPr>
            <sz val="10"/>
            <color indexed="81"/>
            <rFont val="Lucida Console"/>
            <family val="3"/>
          </rPr>
          <t>_x000D_
MAQ., EQUIP., COMP., ACES., MAT. PARA ESCRIT.E ESCOLAR</t>
        </r>
      </text>
    </comment>
    <comment ref="Y872" authorId="0" shapeId="0" xr:uid="{2074CE6C-AC26-41CB-85F6-3A4629BA2516}">
      <text>
        <r>
          <rPr>
            <sz val="10"/>
            <color indexed="81"/>
            <rFont val="Lucida Console"/>
            <family val="3"/>
          </rPr>
          <t>_x000D_
CAPAS, CLASSIF., PRANCHETAS, CADERNOS, ENVELOPES, PASTAS, FICHAS, LIVROS</t>
        </r>
      </text>
    </comment>
    <comment ref="AW872" authorId="0" shapeId="0" xr:uid="{0A52E222-1408-463C-A3FF-A74B2DE30979}">
      <text>
        <r>
          <rPr>
            <sz val="10"/>
            <color indexed="81"/>
            <rFont val="Lucida Console"/>
            <family val="3"/>
          </rPr>
          <t>Tempo de Estoque (Meses)_x000D_
_x000D_
1.488,0</t>
        </r>
      </text>
    </comment>
    <comment ref="A873" authorId="0" shapeId="0" xr:uid="{268F91B0-8BAE-4F81-8A06-E956D69B1BDC}">
      <text>
        <r>
          <rPr>
            <sz val="10"/>
            <color indexed="81"/>
            <rFont val="Lucida Console"/>
            <family val="3"/>
          </rPr>
          <t>_x000D_
138458</t>
        </r>
      </text>
    </comment>
    <comment ref="B873" authorId="0" shapeId="0" xr:uid="{6437ABE8-AAB6-43B8-B84F-6D1F353707D1}">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873" authorId="0" shapeId="0" xr:uid="{3D7F76E1-861C-409F-B00F-18ECC9693072}">
      <text>
        <r>
          <rPr>
            <sz val="10"/>
            <color indexed="81"/>
            <rFont val="Lucida Console"/>
            <family val="3"/>
          </rPr>
          <t>_x000D_
Pedagógico</t>
        </r>
      </text>
    </comment>
    <comment ref="X873" authorId="0" shapeId="0" xr:uid="{40F0F3F5-33C6-4C74-B472-ABF0777ACBB1}">
      <text>
        <r>
          <rPr>
            <sz val="10"/>
            <color indexed="81"/>
            <rFont val="Lucida Console"/>
            <family val="3"/>
          </rPr>
          <t>_x000D_
MAQ., EQUIP., COMP., ACES., MAT. PARA ESCRIT.E ESCOLAR</t>
        </r>
      </text>
    </comment>
    <comment ref="Y873" authorId="0" shapeId="0" xr:uid="{59567C1A-439B-496C-8DB7-E0F2AFEB6B1B}">
      <text>
        <r>
          <rPr>
            <sz val="10"/>
            <color indexed="81"/>
            <rFont val="Lucida Console"/>
            <family val="3"/>
          </rPr>
          <t>_x000D_
CAPAS, CLASSIF., PRANCHETAS, CADERNOS, ENVELOPES, PASTAS, FICHAS, LIVROS</t>
        </r>
      </text>
    </comment>
    <comment ref="AW873" authorId="0" shapeId="0" xr:uid="{68E8DB32-A336-4B41-BB52-ACB2F5BC3E25}">
      <text>
        <r>
          <rPr>
            <sz val="10"/>
            <color indexed="81"/>
            <rFont val="Lucida Console"/>
            <family val="3"/>
          </rPr>
          <t>Tempo de Estoque (Meses)_x000D_
_x000D_
7.093,0</t>
        </r>
      </text>
    </comment>
    <comment ref="A874" authorId="0" shapeId="0" xr:uid="{9271833F-5F20-4D60-9D86-4014CEE86A21}">
      <text>
        <r>
          <rPr>
            <sz val="10"/>
            <color indexed="81"/>
            <rFont val="Lucida Console"/>
            <family val="3"/>
          </rPr>
          <t>_x000D_
138459</t>
        </r>
      </text>
    </comment>
    <comment ref="B874" authorId="0" shapeId="0" xr:uid="{227B05E0-257A-46F7-A9D8-D4842B2BECD0}">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874" authorId="0" shapeId="0" xr:uid="{4BF9C40F-6BDE-4F53-9A98-8E9CB5B6730A}">
      <text>
        <r>
          <rPr>
            <sz val="10"/>
            <color indexed="81"/>
            <rFont val="Lucida Console"/>
            <family val="3"/>
          </rPr>
          <t>_x000D_
Últ estimativa : 30.000_x000D_
Enviada em     : 02.03.2020_x000D_
Ata - Venc     : 211/20 - 21.09.2021</t>
        </r>
      </text>
    </comment>
    <comment ref="O874" authorId="0" shapeId="0" xr:uid="{43EF6FC4-BDF5-4C8D-A1D3-9571CF2D6755}">
      <text>
        <r>
          <rPr>
            <sz val="10"/>
            <color indexed="81"/>
            <rFont val="Lucida Console"/>
            <family val="3"/>
          </rPr>
          <t xml:space="preserve">_x000D_
Pertencia a ATA nº 211/20_x000D_
Estimativa de Renovação enviada em 02.03.2020 - Qtd 30.000_x000D_
</t>
        </r>
      </text>
    </comment>
    <comment ref="W874" authorId="0" shapeId="0" xr:uid="{707AF58F-B701-4509-988E-816DD4133DFE}">
      <text>
        <r>
          <rPr>
            <sz val="10"/>
            <color indexed="81"/>
            <rFont val="Lucida Console"/>
            <family val="3"/>
          </rPr>
          <t>_x000D_
Pedagógico</t>
        </r>
      </text>
    </comment>
    <comment ref="X874" authorId="0" shapeId="0" xr:uid="{D0B52C1F-7E3C-4126-97F9-4B1108F3681F}">
      <text>
        <r>
          <rPr>
            <sz val="10"/>
            <color indexed="81"/>
            <rFont val="Lucida Console"/>
            <family val="3"/>
          </rPr>
          <t>_x000D_
MAQ., EQUIP., COMP., ACES., MAT. PARA ESCRIT.E ESCOLAR</t>
        </r>
      </text>
    </comment>
    <comment ref="Y874" authorId="0" shapeId="0" xr:uid="{30BE657A-436A-4238-AFBD-2664086753F0}">
      <text>
        <r>
          <rPr>
            <sz val="10"/>
            <color indexed="81"/>
            <rFont val="Lucida Console"/>
            <family val="3"/>
          </rPr>
          <t>_x000D_
CANETAS</t>
        </r>
      </text>
    </comment>
    <comment ref="AW874" authorId="0" shapeId="0" xr:uid="{8F70171E-6C89-4336-99F3-FC505EACABCB}">
      <text>
        <r>
          <rPr>
            <sz val="10"/>
            <color indexed="81"/>
            <rFont val="Lucida Console"/>
            <family val="3"/>
          </rPr>
          <t>Tempo de Estoque (Meses)_x000D_
_x000D_
36.881,0</t>
        </r>
      </text>
    </comment>
    <comment ref="A875" authorId="0" shapeId="0" xr:uid="{46C4F7B4-E043-4C12-89DE-7BF0B222C0EF}">
      <text>
        <r>
          <rPr>
            <sz val="10"/>
            <color indexed="81"/>
            <rFont val="Lucida Console"/>
            <family val="3"/>
          </rPr>
          <t>_x000D_
138460</t>
        </r>
      </text>
    </comment>
    <comment ref="B875" authorId="0" shapeId="0" xr:uid="{D67CEF9F-913D-480F-9E7E-539168F2B611}">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875" authorId="0" shapeId="0" xr:uid="{AC01025D-A76C-40EE-BBB3-3B225F54A07A}">
      <text>
        <r>
          <rPr>
            <sz val="10"/>
            <color indexed="81"/>
            <rFont val="Lucida Console"/>
            <family val="3"/>
          </rPr>
          <t>_x000D_
Últ estimativa : 18.000_x000D_
Enviada em     : 02.03.2020_x000D_
Ata - Venc     : 211/20 - 21.09.2021</t>
        </r>
      </text>
    </comment>
    <comment ref="O875" authorId="0" shapeId="0" xr:uid="{D4E4827E-BB58-4108-81FE-1349DF107D54}">
      <text>
        <r>
          <rPr>
            <sz val="10"/>
            <color indexed="81"/>
            <rFont val="Lucida Console"/>
            <family val="3"/>
          </rPr>
          <t xml:space="preserve">_x000D_
Pertencia a ATA nº 211/20_x000D_
Estimativa de Renovação enviada em 02.03.2020 - Qtd 18.000_x000D_
</t>
        </r>
      </text>
    </comment>
    <comment ref="W875" authorId="0" shapeId="0" xr:uid="{95EDCEC9-718F-4112-8DFF-42824AF68E53}">
      <text>
        <r>
          <rPr>
            <sz val="10"/>
            <color indexed="81"/>
            <rFont val="Lucida Console"/>
            <family val="3"/>
          </rPr>
          <t>_x000D_
Pedagógico</t>
        </r>
      </text>
    </comment>
    <comment ref="X875" authorId="0" shapeId="0" xr:uid="{EE015753-EE08-4939-9553-98FFC3FECBFB}">
      <text>
        <r>
          <rPr>
            <sz val="10"/>
            <color indexed="81"/>
            <rFont val="Lucida Console"/>
            <family val="3"/>
          </rPr>
          <t>_x000D_
MAQ., EQUIP., COMP., ACES., MAT. PARA ESCRIT.E ESCOLAR</t>
        </r>
      </text>
    </comment>
    <comment ref="Y875" authorId="0" shapeId="0" xr:uid="{B2FE47E6-3B24-4ABC-AD0C-7B639BFA556A}">
      <text>
        <r>
          <rPr>
            <sz val="10"/>
            <color indexed="81"/>
            <rFont val="Lucida Console"/>
            <family val="3"/>
          </rPr>
          <t>_x000D_
CANETAS</t>
        </r>
      </text>
    </comment>
    <comment ref="AW875" authorId="0" shapeId="0" xr:uid="{ABA36AB6-8C13-494F-9C66-D09C887CDEB8}">
      <text>
        <r>
          <rPr>
            <sz val="10"/>
            <color indexed="81"/>
            <rFont val="Lucida Console"/>
            <family val="3"/>
          </rPr>
          <t>Tempo de Estoque (Meses)_x000D_
_x000D_
3.356,0</t>
        </r>
      </text>
    </comment>
    <comment ref="A876" authorId="0" shapeId="0" xr:uid="{80ED5436-A1D9-4827-A2E0-339CE8D066AD}">
      <text>
        <r>
          <rPr>
            <sz val="10"/>
            <color indexed="81"/>
            <rFont val="Lucida Console"/>
            <family val="3"/>
          </rPr>
          <t>_x000D_
138461</t>
        </r>
      </text>
    </comment>
    <comment ref="B876" authorId="0" shapeId="0" xr:uid="{12A7CB7C-8D27-4C0E-98FA-133719509EF0}">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876" authorId="0" shapeId="0" xr:uid="{A7178A34-E7E6-4008-A5DE-4BF4B037C3BB}">
      <text>
        <r>
          <rPr>
            <sz val="10"/>
            <color indexed="81"/>
            <rFont val="Lucida Console"/>
            <family val="3"/>
          </rPr>
          <t>_x000D_
Pedagógico</t>
        </r>
      </text>
    </comment>
    <comment ref="X876" authorId="0" shapeId="0" xr:uid="{D69F3297-7C5A-4E3B-94E2-7E6423CA71C2}">
      <text>
        <r>
          <rPr>
            <sz val="10"/>
            <color indexed="81"/>
            <rFont val="Lucida Console"/>
            <family val="3"/>
          </rPr>
          <t>_x000D_
MAQ., EQUIP., COMP., ACES., MAT. PARA ESCRIT.E ESCOLAR</t>
        </r>
      </text>
    </comment>
    <comment ref="Y876" authorId="0" shapeId="0" xr:uid="{09585BA0-5300-4A15-85D3-517A16359004}">
      <text>
        <r>
          <rPr>
            <sz val="10"/>
            <color indexed="81"/>
            <rFont val="Lucida Console"/>
            <family val="3"/>
          </rPr>
          <t>_x000D_
LAPIS, BORRACHA, APONTADORES, REGUAS E CORRETIVOS P/ ESCRIT.</t>
        </r>
      </text>
    </comment>
    <comment ref="AW876" authorId="0" shapeId="0" xr:uid="{7D8AAA1D-0F6C-41F6-AE38-532ACF32A684}">
      <text>
        <r>
          <rPr>
            <sz val="10"/>
            <color indexed="81"/>
            <rFont val="Lucida Console"/>
            <family val="3"/>
          </rPr>
          <t>Tempo de Estoque (Meses)_x000D_
_x000D_
4.972,0</t>
        </r>
      </text>
    </comment>
    <comment ref="A877" authorId="0" shapeId="0" xr:uid="{6CF27474-73BC-4BDA-8E9B-B631B96A67C6}">
      <text>
        <r>
          <rPr>
            <sz val="10"/>
            <color indexed="81"/>
            <rFont val="Lucida Console"/>
            <family val="3"/>
          </rPr>
          <t>_x000D_
138462</t>
        </r>
      </text>
    </comment>
    <comment ref="B877" authorId="0" shapeId="0" xr:uid="{B2FE04AF-FB69-46D8-8B2C-56D34DAE64A1}">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877" authorId="0" shapeId="0" xr:uid="{E55EEF21-46FF-48F5-B942-7F3BF684F144}">
      <text>
        <r>
          <rPr>
            <sz val="10"/>
            <color indexed="81"/>
            <rFont val="Lucida Console"/>
            <family val="3"/>
          </rPr>
          <t>_x000D_
Pedagógico</t>
        </r>
      </text>
    </comment>
    <comment ref="X877" authorId="0" shapeId="0" xr:uid="{EBC115BA-7CDB-4294-A564-CA1F591146BA}">
      <text>
        <r>
          <rPr>
            <sz val="10"/>
            <color indexed="81"/>
            <rFont val="Lucida Console"/>
            <family val="3"/>
          </rPr>
          <t>_x000D_
MAQ., EQUIP., COMP., ACES., MAT. PARA ESCRIT.E ESCOLAR</t>
        </r>
      </text>
    </comment>
    <comment ref="Y877" authorId="0" shapeId="0" xr:uid="{85666AC7-B393-45BF-9508-3AF8FA14BE23}">
      <text>
        <r>
          <rPr>
            <sz val="10"/>
            <color indexed="81"/>
            <rFont val="Lucida Console"/>
            <family val="3"/>
          </rPr>
          <t>_x000D_
MATERIAIS DE DESENHO TECNICO</t>
        </r>
      </text>
    </comment>
    <comment ref="AW877" authorId="0" shapeId="0" xr:uid="{A035D592-B4FD-48CD-9D52-1999A51C55B5}">
      <text>
        <r>
          <rPr>
            <sz val="10"/>
            <color indexed="81"/>
            <rFont val="Lucida Console"/>
            <family val="3"/>
          </rPr>
          <t>Tempo de Estoque (Meses)_x000D_
_x000D_
7.640,0</t>
        </r>
      </text>
    </comment>
    <comment ref="A878" authorId="0" shapeId="0" xr:uid="{08D55223-EA0D-43CA-8D69-6219448A68A4}">
      <text>
        <r>
          <rPr>
            <sz val="10"/>
            <color indexed="81"/>
            <rFont val="Lucida Console"/>
            <family val="3"/>
          </rPr>
          <t>_x000D_
138463</t>
        </r>
      </text>
    </comment>
    <comment ref="B878" authorId="0" shapeId="0" xr:uid="{7440DF65-1AE2-4E02-B607-532AC96A0D6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878" authorId="0" shapeId="0" xr:uid="{E7E1F144-B6D9-41D4-8DCF-484B57D28E8B}">
      <text>
        <r>
          <rPr>
            <sz val="10"/>
            <color indexed="81"/>
            <rFont val="Lucida Console"/>
            <family val="3"/>
          </rPr>
          <t>_x000D_
Pedagógico</t>
        </r>
      </text>
    </comment>
    <comment ref="X878" authorId="0" shapeId="0" xr:uid="{F083DBCE-47B4-4534-B151-9F9989572F9F}">
      <text>
        <r>
          <rPr>
            <sz val="10"/>
            <color indexed="81"/>
            <rFont val="Lucida Console"/>
            <family val="3"/>
          </rPr>
          <t>_x000D_
MAQ., EQUIP., COMP., ACES., MAT. PARA ESCRIT.E ESCOLAR</t>
        </r>
      </text>
    </comment>
    <comment ref="Y878" authorId="0" shapeId="0" xr:uid="{1CE5C164-B19E-40AE-885B-DD5AB1924377}">
      <text>
        <r>
          <rPr>
            <sz val="10"/>
            <color indexed="81"/>
            <rFont val="Lucida Console"/>
            <family val="3"/>
          </rPr>
          <t>_x000D_
LAPIS, BORRACHA, APONTADORES, REGUAS E CORRETIVOS P/ ESCRIT.</t>
        </r>
      </text>
    </comment>
    <comment ref="AW878" authorId="0" shapeId="0" xr:uid="{67A1139D-ED87-4173-B579-79496ABA3CDA}">
      <text>
        <r>
          <rPr>
            <sz val="10"/>
            <color indexed="81"/>
            <rFont val="Lucida Console"/>
            <family val="3"/>
          </rPr>
          <t>Tempo de Estoque (Meses)_x000D_
_x000D_
22.837,0</t>
        </r>
      </text>
    </comment>
    <comment ref="A879" authorId="0" shapeId="0" xr:uid="{8A3A644B-7B93-4F54-824E-B62576FA5F86}">
      <text>
        <r>
          <rPr>
            <sz val="10"/>
            <color indexed="81"/>
            <rFont val="Lucida Console"/>
            <family val="3"/>
          </rPr>
          <t>_x000D_
138464</t>
        </r>
      </text>
    </comment>
    <comment ref="B879" authorId="0" shapeId="0" xr:uid="{3CD55E8A-FB3F-438A-9D37-9C99E289FDE0}">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879" authorId="0" shapeId="0" xr:uid="{93CD71A6-1F33-4002-BB2D-A1085D95DE87}">
      <text>
        <r>
          <rPr>
            <sz val="10"/>
            <color indexed="81"/>
            <rFont val="Lucida Console"/>
            <family val="3"/>
          </rPr>
          <t>_x000D_
Pedagógico</t>
        </r>
      </text>
    </comment>
    <comment ref="X879" authorId="0" shapeId="0" xr:uid="{DA1951B9-28A1-465D-A949-18DFA55D0DE4}">
      <text>
        <r>
          <rPr>
            <sz val="10"/>
            <color indexed="81"/>
            <rFont val="Lucida Console"/>
            <family val="3"/>
          </rPr>
          <t>_x000D_
MAQ., EQUIP., COMP., ACES., MAT. PARA ESCRIT.E ESCOLAR</t>
        </r>
      </text>
    </comment>
    <comment ref="Y879" authorId="0" shapeId="0" xr:uid="{D1D0BC5F-5A2A-4BFB-B903-3E6FD54283F6}">
      <text>
        <r>
          <rPr>
            <sz val="10"/>
            <color indexed="81"/>
            <rFont val="Lucida Console"/>
            <family val="3"/>
          </rPr>
          <t>_x000D_
LAPIS, BORRACHA, APONTADORES, REGUAS E CORRETIVOS P/ ESCRIT.</t>
        </r>
      </text>
    </comment>
    <comment ref="AW879" authorId="0" shapeId="0" xr:uid="{CAD297C5-55DC-42D2-886D-2F539D78ABCE}">
      <text>
        <r>
          <rPr>
            <sz val="10"/>
            <color indexed="81"/>
            <rFont val="Lucida Console"/>
            <family val="3"/>
          </rPr>
          <t>Tempo de Estoque (Meses)_x000D_
_x000D_
60.181,0</t>
        </r>
      </text>
    </comment>
    <comment ref="A880" authorId="0" shapeId="0" xr:uid="{35C6AB46-3061-4EDD-B399-F89D64AFFEB7}">
      <text>
        <r>
          <rPr>
            <sz val="10"/>
            <color indexed="81"/>
            <rFont val="Lucida Console"/>
            <family val="3"/>
          </rPr>
          <t>_x000D_
138465</t>
        </r>
      </text>
    </comment>
    <comment ref="B880" authorId="0" shapeId="0" xr:uid="{E8A9BFB4-E101-4751-AFE1-09C4CF12302C}">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880" authorId="0" shapeId="0" xr:uid="{2C360794-0E79-40BD-98DE-215A1A27E115}">
      <text>
        <r>
          <rPr>
            <sz val="10"/>
            <color indexed="81"/>
            <rFont val="Lucida Console"/>
            <family val="3"/>
          </rPr>
          <t>_x000D_
Últ estimativa : 9.000_x000D_
Enviada em     : 02.03.2020_x000D_
Ata - Venc     : 211/20 - 21.09.2021</t>
        </r>
      </text>
    </comment>
    <comment ref="O880" authorId="0" shapeId="0" xr:uid="{6AA48721-86A9-46A5-8B60-CF8DC34418B4}">
      <text>
        <r>
          <rPr>
            <sz val="10"/>
            <color indexed="81"/>
            <rFont val="Lucida Console"/>
            <family val="3"/>
          </rPr>
          <t xml:space="preserve">_x000D_
Pertencia a ATA nº 211/20_x000D_
Estimativa de Renovação enviada em 02.03.2020 - Qtd 9.000_x000D_
</t>
        </r>
      </text>
    </comment>
    <comment ref="W880" authorId="0" shapeId="0" xr:uid="{CB99FDA0-DF9B-4BD0-ADA0-5249A948B09B}">
      <text>
        <r>
          <rPr>
            <sz val="10"/>
            <color indexed="81"/>
            <rFont val="Lucida Console"/>
            <family val="3"/>
          </rPr>
          <t>_x000D_
Pedagógico</t>
        </r>
      </text>
    </comment>
    <comment ref="X880" authorId="0" shapeId="0" xr:uid="{653C8280-2071-4A65-98BB-D9C0B8A565C1}">
      <text>
        <r>
          <rPr>
            <sz val="10"/>
            <color indexed="81"/>
            <rFont val="Lucida Console"/>
            <family val="3"/>
          </rPr>
          <t>_x000D_
MAQ., EQUIP., COMP., ACES., MAT. PARA ESCRIT.E ESCOLAR</t>
        </r>
      </text>
    </comment>
    <comment ref="Y880" authorId="0" shapeId="0" xr:uid="{C1EB2667-22B2-4C94-8ECD-E761E15FB034}">
      <text>
        <r>
          <rPr>
            <sz val="10"/>
            <color indexed="81"/>
            <rFont val="Lucida Console"/>
            <family val="3"/>
          </rPr>
          <t>_x000D_
LAPIS, BORRACHA, APONTADORES, REGUAS E CORRETIVOS P/ ESCRIT.</t>
        </r>
      </text>
    </comment>
    <comment ref="AW880" authorId="0" shapeId="0" xr:uid="{1EFE2191-A7E3-48E4-B635-314FC3FC6106}">
      <text>
        <r>
          <rPr>
            <sz val="10"/>
            <color indexed="81"/>
            <rFont val="Lucida Console"/>
            <family val="3"/>
          </rPr>
          <t>Tempo de Estoque (Meses)_x000D_
_x000D_
4.384,0</t>
        </r>
      </text>
    </comment>
    <comment ref="A881" authorId="0" shapeId="0" xr:uid="{FDA82938-1CAB-4C4A-9361-A0BCC3CA11FF}">
      <text>
        <r>
          <rPr>
            <sz val="10"/>
            <color indexed="81"/>
            <rFont val="Lucida Console"/>
            <family val="3"/>
          </rPr>
          <t>_x000D_
138471</t>
        </r>
      </text>
    </comment>
    <comment ref="B881" authorId="0" shapeId="0" xr:uid="{80DA6D15-369B-4D98-9D5B-269F1DF6C23F}">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881" authorId="0" shapeId="0" xr:uid="{300334E3-B34B-4DCE-B6C4-16381D33B6C0}">
      <text>
        <r>
          <rPr>
            <sz val="10"/>
            <color indexed="81"/>
            <rFont val="Lucida Console"/>
            <family val="3"/>
          </rPr>
          <t>_x000D_
Administrativo</t>
        </r>
      </text>
    </comment>
    <comment ref="X881" authorId="0" shapeId="0" xr:uid="{AF743B6E-E224-4E6A-8224-F921B8B1EFCA}">
      <text>
        <r>
          <rPr>
            <sz val="10"/>
            <color indexed="81"/>
            <rFont val="Lucida Console"/>
            <family val="3"/>
          </rPr>
          <t>_x000D_
MAQ., EQUIP., COMP., ACES., MAT. PARA ESCRIT.E ESCOLAR</t>
        </r>
      </text>
    </comment>
    <comment ref="Y881" authorId="0" shapeId="0" xr:uid="{7EC5C6F3-0D27-4570-BECC-91A9055EBB55}">
      <text>
        <r>
          <rPr>
            <sz val="10"/>
            <color indexed="81"/>
            <rFont val="Lucida Console"/>
            <family val="3"/>
          </rPr>
          <t>_x000D_
FURAD.GRAMP.COLCHETE,GRAMPOS,CLIPS,ELAST.BARB.FIT.</t>
        </r>
      </text>
    </comment>
    <comment ref="AW881" authorId="0" shapeId="0" xr:uid="{0586795F-30D4-4AA1-8B9A-785BA51F745F}">
      <text>
        <r>
          <rPr>
            <sz val="10"/>
            <color indexed="81"/>
            <rFont val="Lucida Console"/>
            <family val="3"/>
          </rPr>
          <t>Tempo de Estoque (Meses)_x000D_
_x000D_
7.548,0</t>
        </r>
      </text>
    </comment>
    <comment ref="A882" authorId="0" shapeId="0" xr:uid="{AD1C1FC9-9FF4-4616-959B-DEC93198F49C}">
      <text>
        <r>
          <rPr>
            <sz val="10"/>
            <color indexed="81"/>
            <rFont val="Lucida Console"/>
            <family val="3"/>
          </rPr>
          <t>_x000D_
138475</t>
        </r>
      </text>
    </comment>
    <comment ref="B882" authorId="0" shapeId="0" xr:uid="{F6710E84-1805-43A2-B042-8D43307A13C9}">
      <text>
        <r>
          <rPr>
            <sz val="10"/>
            <color indexed="81"/>
            <rFont val="Lucida Console"/>
            <family val="3"/>
          </rPr>
          <t>DESCRIÇÃO DETALHADA_x000D_
DISCO DE CORTE 14" X 1/8" X 1" DE ACORDO COM AS NORMAS DA ABNT</t>
        </r>
      </text>
    </comment>
    <comment ref="G882" authorId="0" shapeId="0" xr:uid="{5C303C86-BB38-4516-95DB-CEEF26DCC3C1}">
      <text>
        <r>
          <rPr>
            <sz val="10"/>
            <color indexed="81"/>
            <rFont val="Lucida Console"/>
            <family val="3"/>
          </rPr>
          <t xml:space="preserve">_x000D_
Últ estimativa : 200_x000D_
Enviada em     : 24.10.2019_x000D_
Ata - Venc     : /-2000 - </t>
        </r>
      </text>
    </comment>
    <comment ref="O882" authorId="0" shapeId="0" xr:uid="{D85A5F09-4B03-4BAC-ABFD-F9A6EDCE1E38}">
      <text>
        <r>
          <rPr>
            <sz val="10"/>
            <color indexed="81"/>
            <rFont val="Lucida Console"/>
            <family val="3"/>
          </rPr>
          <t>_x000D_
Ata anterior não identificada.</t>
        </r>
      </text>
    </comment>
    <comment ref="W882" authorId="0" shapeId="0" xr:uid="{738E38C7-CCDB-4296-AA3B-E06169988C59}">
      <text>
        <r>
          <rPr>
            <sz val="10"/>
            <color indexed="81"/>
            <rFont val="Lucida Console"/>
            <family val="3"/>
          </rPr>
          <t>_x000D_
DM-Serralheria</t>
        </r>
      </text>
    </comment>
    <comment ref="X882" authorId="0" shapeId="0" xr:uid="{63721D1E-2AD2-497F-96D2-8B10D3550E92}">
      <text>
        <r>
          <rPr>
            <sz val="10"/>
            <color indexed="81"/>
            <rFont val="Lucida Console"/>
            <family val="3"/>
          </rPr>
          <t>_x000D_
ABRASIVOS</t>
        </r>
      </text>
    </comment>
    <comment ref="Y882" authorId="0" shapeId="0" xr:uid="{FFB32BF4-098D-42FA-9D41-4611EA310009}">
      <text>
        <r>
          <rPr>
            <sz val="10"/>
            <color indexed="81"/>
            <rFont val="Lucida Console"/>
            <family val="3"/>
          </rPr>
          <t>_x000D_
DISCO DE FIBRA</t>
        </r>
      </text>
    </comment>
    <comment ref="AW882" authorId="0" shapeId="0" xr:uid="{CE2D3DBF-A8DE-43FF-89E4-90556E6E8D8A}">
      <text>
        <r>
          <rPr>
            <sz val="10"/>
            <color indexed="81"/>
            <rFont val="Lucida Console"/>
            <family val="3"/>
          </rPr>
          <t>Tempo de Estoque (Meses)_x000D_
_x000D_
155,0</t>
        </r>
      </text>
    </comment>
    <comment ref="A883" authorId="0" shapeId="0" xr:uid="{E53F0557-6E69-4514-9412-CCC517EA8BE2}">
      <text>
        <r>
          <rPr>
            <sz val="10"/>
            <color indexed="81"/>
            <rFont val="Lucida Console"/>
            <family val="3"/>
          </rPr>
          <t>_x000D_
138528</t>
        </r>
      </text>
    </comment>
    <comment ref="B883" authorId="0" shapeId="0" xr:uid="{6070D75C-C4C1-4644-A5E4-DAE7C1F42DD5}">
      <text>
        <r>
          <rPr>
            <sz val="10"/>
            <color indexed="81"/>
            <rFont val="Lucida Console"/>
            <family val="3"/>
          </rPr>
          <t>DESCRIÇÃO DETALHADA_x000D_
TAMPO REDONDO PARA MESA, COM 1,10 M (VARIACAO +/- 0,05 M) DE DIAMETRO, EM MDF BRANCO TX 18 MM, ACABAMENTO NAS LATERIAIS COM FITA DE BORDA BRANCA.</t>
        </r>
      </text>
    </comment>
    <comment ref="W883" authorId="0" shapeId="0" xr:uid="{FA7C1CF4-5BF3-4AB9-B768-B42B0160005E}">
      <text>
        <r>
          <rPr>
            <sz val="10"/>
            <color indexed="81"/>
            <rFont val="Lucida Console"/>
            <family val="3"/>
          </rPr>
          <t>_x000D_
DM-Marcenaria</t>
        </r>
      </text>
    </comment>
    <comment ref="X883" authorId="0" shapeId="0" xr:uid="{0DA472B3-278C-4DFB-85A5-441DA6761242}">
      <text>
        <r>
          <rPr>
            <sz val="10"/>
            <color indexed="81"/>
            <rFont val="Lucida Console"/>
            <family val="3"/>
          </rPr>
          <t>_x000D_
MOBILIARIO E COFRE</t>
        </r>
      </text>
    </comment>
    <comment ref="Y883" authorId="0" shapeId="0" xr:uid="{07B28D57-048D-46CA-9EC4-22B07493557E}">
      <text>
        <r>
          <rPr>
            <sz val="10"/>
            <color indexed="81"/>
            <rFont val="Lucida Console"/>
            <family val="3"/>
          </rPr>
          <t>_x000D_
MESA P/ESCRITORIO</t>
        </r>
      </text>
    </comment>
    <comment ref="AW883" authorId="0" shapeId="0" xr:uid="{4811EF2A-0E83-47DD-9838-A2E3E159F9DD}">
      <text>
        <r>
          <rPr>
            <sz val="10"/>
            <color indexed="81"/>
            <rFont val="Lucida Console"/>
            <family val="3"/>
          </rPr>
          <t>Tempo de Estoque (Meses)_x000D_
_x000D_
29,0</t>
        </r>
      </text>
    </comment>
    <comment ref="A884" authorId="0" shapeId="0" xr:uid="{BF00975E-73FF-4FB0-810D-6D5C9125DF3F}">
      <text>
        <r>
          <rPr>
            <sz val="10"/>
            <color indexed="81"/>
            <rFont val="Lucida Console"/>
            <family val="3"/>
          </rPr>
          <t>_x000D_
138551</t>
        </r>
      </text>
    </comment>
    <comment ref="B884" authorId="0" shapeId="0" xr:uid="{E1AD6F4B-5255-451B-B971-AAC934599415}">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884" authorId="0" shapeId="0" xr:uid="{906BF665-29D5-4E1E-80F8-F6904D5D43CF}">
      <text>
        <r>
          <rPr>
            <sz val="10"/>
            <color indexed="81"/>
            <rFont val="Lucida Console"/>
            <family val="3"/>
          </rPr>
          <t>_x000D_
Últ estimativa : 1.000_x000D_
Enviada em     : 11.11.2020_x000D_
Ata - Venc     : 79/21 - 16.03.2022</t>
        </r>
      </text>
    </comment>
    <comment ref="O884" authorId="0" shapeId="0" xr:uid="{347BF1AE-00ED-4CBA-9CD5-3DFEE4269FA3}">
      <text>
        <r>
          <rPr>
            <sz val="10"/>
            <color indexed="81"/>
            <rFont val="Lucida Console"/>
            <family val="3"/>
          </rPr>
          <t>_x000D_
Pertencia a ATA nº 79/21_x000D_
Estimativa de Renovação enviada em 11.11.2020 - Qtd 1.000_x000D_
PE 245/20 lote _x000D_
20.01.21 = Finalizado</t>
        </r>
      </text>
    </comment>
    <comment ref="W884" authorId="0" shapeId="0" xr:uid="{8D8FAADF-6E39-47E2-AC33-ADEAC6EBA59D}">
      <text>
        <r>
          <rPr>
            <sz val="10"/>
            <color indexed="81"/>
            <rFont val="Lucida Console"/>
            <family val="3"/>
          </rPr>
          <t>_x000D_
DM-Elétrica</t>
        </r>
      </text>
    </comment>
    <comment ref="X884" authorId="0" shapeId="0" xr:uid="{C0601B4F-F89C-4FB6-BFC8-5583456A4D28}">
      <text>
        <r>
          <rPr>
            <sz val="10"/>
            <color indexed="81"/>
            <rFont val="Lucida Console"/>
            <family val="3"/>
          </rPr>
          <t>_x000D_
EQUIP. MAT. P/ GERACAO, TRANSM. DISTR. RETIF...</t>
        </r>
      </text>
    </comment>
    <comment ref="Y884" authorId="0" shapeId="0" xr:uid="{AA42792F-39D6-44CB-9685-74D33F74071D}">
      <text>
        <r>
          <rPr>
            <sz val="10"/>
            <color indexed="81"/>
            <rFont val="Lucida Console"/>
            <family val="3"/>
          </rPr>
          <t>_x000D_
LAMPADAS DE LED</t>
        </r>
      </text>
    </comment>
    <comment ref="AW884" authorId="0" shapeId="0" xr:uid="{F2E164E7-EF2D-478B-AD35-0193EBAA824A}">
      <text>
        <r>
          <rPr>
            <sz val="10"/>
            <color indexed="81"/>
            <rFont val="Lucida Console"/>
            <family val="3"/>
          </rPr>
          <t>Tempo de Estoque (Meses)_x000D_
_x000D_
500,0</t>
        </r>
      </text>
    </comment>
    <comment ref="A885" authorId="0" shapeId="0" xr:uid="{5918BFBA-A6D7-4CB5-BDEE-AED2AA51A8B2}">
      <text>
        <r>
          <rPr>
            <sz val="10"/>
            <color indexed="81"/>
            <rFont val="Lucida Console"/>
            <family val="3"/>
          </rPr>
          <t>_x000D_
138552</t>
        </r>
      </text>
    </comment>
    <comment ref="B885" authorId="0" shapeId="0" xr:uid="{F07491CE-1491-49DC-AB6B-2A87A91A4F9C}">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885" authorId="0" shapeId="0" xr:uid="{511DC390-9AED-4EA3-AAC4-7EB517E3B372}">
      <text>
        <r>
          <rPr>
            <sz val="10"/>
            <color indexed="81"/>
            <rFont val="Lucida Console"/>
            <family val="3"/>
          </rPr>
          <t>_x000D_
Últ estimativa : 700_x000D_
Enviada em     : 11.11.2020_x000D_
Ata - Venc     : 79/21 - 16.03.2022</t>
        </r>
      </text>
    </comment>
    <comment ref="O885" authorId="0" shapeId="0" xr:uid="{359343A8-03F6-4F25-B306-C5038500EC8F}">
      <text>
        <r>
          <rPr>
            <sz val="10"/>
            <color indexed="81"/>
            <rFont val="Lucida Console"/>
            <family val="3"/>
          </rPr>
          <t>_x000D_
Pertencia a ATA nº 79/21_x000D_
Estimativa de Renovação enviada em 11.11.2020 - Qtd 700_x000D_
PE 245/20 lote _x000D_
20.01.21 = Finalizado</t>
        </r>
      </text>
    </comment>
    <comment ref="W885" authorId="0" shapeId="0" xr:uid="{3C2284FE-1B6A-440A-8F2E-06B3B5433080}">
      <text>
        <r>
          <rPr>
            <sz val="10"/>
            <color indexed="81"/>
            <rFont val="Lucida Console"/>
            <family val="3"/>
          </rPr>
          <t>_x000D_
DM-Elétrica</t>
        </r>
      </text>
    </comment>
    <comment ref="X885" authorId="0" shapeId="0" xr:uid="{8EFA5F3B-3F9B-4CB8-937C-BE885416CEBE}">
      <text>
        <r>
          <rPr>
            <sz val="10"/>
            <color indexed="81"/>
            <rFont val="Lucida Console"/>
            <family val="3"/>
          </rPr>
          <t>_x000D_
EQUIP. MAT. P/ GERACAO, TRANSM. DISTR. RETIF...</t>
        </r>
      </text>
    </comment>
    <comment ref="Y885" authorId="0" shapeId="0" xr:uid="{3BD1A823-359F-41B9-8117-B270D3F84937}">
      <text>
        <r>
          <rPr>
            <sz val="10"/>
            <color indexed="81"/>
            <rFont val="Lucida Console"/>
            <family val="3"/>
          </rPr>
          <t>_x000D_
LUMINARIAS E PROJETORES COM EQUIPAMENTO</t>
        </r>
      </text>
    </comment>
    <comment ref="AW885" authorId="0" shapeId="0" xr:uid="{45C4D9B0-3EC3-4C52-9F64-6FF8A7215214}">
      <text>
        <r>
          <rPr>
            <sz val="10"/>
            <color indexed="81"/>
            <rFont val="Lucida Console"/>
            <family val="3"/>
          </rPr>
          <t>Tempo de Estoque (Meses)_x000D_
_x000D_
484,0</t>
        </r>
      </text>
    </comment>
    <comment ref="A886" authorId="0" shapeId="0" xr:uid="{89FB3707-8E24-4D8C-8927-6B241F7CC2D0}">
      <text>
        <r>
          <rPr>
            <sz val="10"/>
            <color indexed="81"/>
            <rFont val="Lucida Console"/>
            <family val="3"/>
          </rPr>
          <t>_x000D_
138553</t>
        </r>
      </text>
    </comment>
    <comment ref="B886" authorId="0" shapeId="0" xr:uid="{801A3E75-A649-484D-AEF7-EA526B5FE073}">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886" authorId="0" shapeId="0" xr:uid="{96F7E9DF-D1E2-45C3-9933-4DB3E13D9638}">
      <text>
        <r>
          <rPr>
            <sz val="10"/>
            <color indexed="81"/>
            <rFont val="Lucida Console"/>
            <family val="3"/>
          </rPr>
          <t>_x000D_
Últ estimativa : 700_x000D_
Enviada em     : 11.11.2020_x000D_
Ata - Venc     : 79/21 - 16.03.2022</t>
        </r>
      </text>
    </comment>
    <comment ref="O886" authorId="0" shapeId="0" xr:uid="{E23C4787-4654-40F4-B8C8-F621AFC9D975}">
      <text>
        <r>
          <rPr>
            <sz val="10"/>
            <color indexed="81"/>
            <rFont val="Lucida Console"/>
            <family val="3"/>
          </rPr>
          <t>_x000D_
Pertencia a ATA nº 79/21_x000D_
Estimativa de Renovação enviada em 11.11.2020 - Qtd 700_x000D_
PE 245/20 lote _x000D_
20.01.21 = Finalizado</t>
        </r>
      </text>
    </comment>
    <comment ref="W886" authorId="0" shapeId="0" xr:uid="{BE6DB4B7-1634-47E5-810F-4514E37ECBF8}">
      <text>
        <r>
          <rPr>
            <sz val="10"/>
            <color indexed="81"/>
            <rFont val="Lucida Console"/>
            <family val="3"/>
          </rPr>
          <t>_x000D_
DM-Elétrica</t>
        </r>
      </text>
    </comment>
    <comment ref="X886" authorId="0" shapeId="0" xr:uid="{E0F1BDE3-93BA-470D-954C-D2B69164B212}">
      <text>
        <r>
          <rPr>
            <sz val="10"/>
            <color indexed="81"/>
            <rFont val="Lucida Console"/>
            <family val="3"/>
          </rPr>
          <t>_x000D_
EQUIP. MAT. P/ GERACAO, TRANSM. DISTR. RETIF...</t>
        </r>
      </text>
    </comment>
    <comment ref="Y886" authorId="0" shapeId="0" xr:uid="{E96E8645-2743-4861-95C0-E5D2CE22D4C4}">
      <text>
        <r>
          <rPr>
            <sz val="10"/>
            <color indexed="81"/>
            <rFont val="Lucida Console"/>
            <family val="3"/>
          </rPr>
          <t>_x000D_
LUMINARIAS E PROJETORES COM EQUIPAMENTO</t>
        </r>
      </text>
    </comment>
    <comment ref="AW886" authorId="0" shapeId="0" xr:uid="{54337E39-B869-4D6F-849E-8BCC3D96D8B9}">
      <text>
        <r>
          <rPr>
            <sz val="10"/>
            <color indexed="81"/>
            <rFont val="Lucida Console"/>
            <family val="3"/>
          </rPr>
          <t>Tempo de Estoque (Meses)_x000D_
_x000D_
660,0</t>
        </r>
      </text>
    </comment>
    <comment ref="A887" authorId="0" shapeId="0" xr:uid="{C0FAE940-F854-439A-B605-2484AD3AB587}">
      <text>
        <r>
          <rPr>
            <sz val="10"/>
            <color indexed="81"/>
            <rFont val="Lucida Console"/>
            <family val="3"/>
          </rPr>
          <t>_x000D_
138554</t>
        </r>
      </text>
    </comment>
    <comment ref="B887" authorId="0" shapeId="0" xr:uid="{39B976CE-C013-49D6-AD80-073A44B4E18F}">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887" authorId="0" shapeId="0" xr:uid="{A0DBDA6A-B8A7-4623-9E94-76A3C08CBAB3}">
      <text>
        <r>
          <rPr>
            <sz val="10"/>
            <color indexed="81"/>
            <rFont val="Lucida Console"/>
            <family val="3"/>
          </rPr>
          <t>_x000D_
Últ estimativa : 700_x000D_
Enviada em     : 11.11.2020_x000D_
Ata - Venc     : 79/21 - 16.03.2022</t>
        </r>
      </text>
    </comment>
    <comment ref="O887" authorId="0" shapeId="0" xr:uid="{D57E94F6-6CC5-4261-B3CA-7B53BF69CC5D}">
      <text>
        <r>
          <rPr>
            <sz val="10"/>
            <color indexed="81"/>
            <rFont val="Lucida Console"/>
            <family val="3"/>
          </rPr>
          <t>_x000D_
Pertencia a ATA nº 79/21_x000D_
Estimativa de Renovação enviada em 11.11.2020 - Qtd 700_x000D_
PE 245/20 lote _x000D_
20.01.21 = Finalizado</t>
        </r>
      </text>
    </comment>
    <comment ref="W887" authorId="0" shapeId="0" xr:uid="{A33F4F27-C4A7-4B1D-A40F-D3228B3D6239}">
      <text>
        <r>
          <rPr>
            <sz val="10"/>
            <color indexed="81"/>
            <rFont val="Lucida Console"/>
            <family val="3"/>
          </rPr>
          <t>_x000D_
DM-Elétrica</t>
        </r>
      </text>
    </comment>
    <comment ref="X887" authorId="0" shapeId="0" xr:uid="{34598382-4DCE-4CF7-82B2-11F3A98E720E}">
      <text>
        <r>
          <rPr>
            <sz val="10"/>
            <color indexed="81"/>
            <rFont val="Lucida Console"/>
            <family val="3"/>
          </rPr>
          <t>_x000D_
EQUIP. MAT. P/ GERACAO, TRANSM. DISTR. RETIF...</t>
        </r>
      </text>
    </comment>
    <comment ref="Y887" authorId="0" shapeId="0" xr:uid="{DB96D619-BA2F-49D8-A23B-1E47363BCC89}">
      <text>
        <r>
          <rPr>
            <sz val="10"/>
            <color indexed="81"/>
            <rFont val="Lucida Console"/>
            <family val="3"/>
          </rPr>
          <t>_x000D_
LUMINARIAS E PROJETORES COM EQUIPAMENTO</t>
        </r>
      </text>
    </comment>
    <comment ref="AW887" authorId="0" shapeId="0" xr:uid="{B7CD9031-BCCD-416B-9368-5E0C70C99CDB}">
      <text>
        <r>
          <rPr>
            <sz val="10"/>
            <color indexed="81"/>
            <rFont val="Lucida Console"/>
            <family val="3"/>
          </rPr>
          <t>Tempo de Estoque (Meses)_x000D_
_x000D_
248,0</t>
        </r>
      </text>
    </comment>
    <comment ref="A888" authorId="0" shapeId="0" xr:uid="{173BCEBA-CC74-4017-8D0F-4A941DC36DDC}">
      <text>
        <r>
          <rPr>
            <sz val="10"/>
            <color indexed="81"/>
            <rFont val="Lucida Console"/>
            <family val="3"/>
          </rPr>
          <t>_x000D_
139141</t>
        </r>
      </text>
    </comment>
    <comment ref="B888" authorId="0" shapeId="0" xr:uid="{AE0A91B1-6073-469D-B683-DE9A9FD2DF51}">
      <text>
        <r>
          <rPr>
            <sz val="10"/>
            <color indexed="81"/>
            <rFont val="Lucida Console"/>
            <family val="3"/>
          </rPr>
          <t>DESCRIÇÃO DETALHADA_x000D_
PINCEL PARA PINTURA, CABO EM MADEIRA (CURTO OU LONGO), FORMATO CHATO, CERDA BRANCA, TAMANHO 12.</t>
        </r>
      </text>
    </comment>
    <comment ref="W888" authorId="0" shapeId="0" xr:uid="{CEB88C95-B1F1-41EA-A530-23E827900FC7}">
      <text>
        <r>
          <rPr>
            <sz val="10"/>
            <color indexed="81"/>
            <rFont val="Lucida Console"/>
            <family val="3"/>
          </rPr>
          <t>_x000D_
Pedagógico</t>
        </r>
      </text>
    </comment>
    <comment ref="X888" authorId="0" shapeId="0" xr:uid="{3156006E-0547-4990-B60F-E37999362627}">
      <text>
        <r>
          <rPr>
            <sz val="10"/>
            <color indexed="81"/>
            <rFont val="Lucida Console"/>
            <family val="3"/>
          </rPr>
          <t>_x000D_
MAQ., EQUIP., COMP., ACES., MAT. PARA ESCRIT.E ESCOLAR</t>
        </r>
      </text>
    </comment>
    <comment ref="Y888" authorId="0" shapeId="0" xr:uid="{8B36CD26-D78B-4863-A8B6-3F60E093D36B}">
      <text>
        <r>
          <rPr>
            <sz val="10"/>
            <color indexed="81"/>
            <rFont val="Lucida Console"/>
            <family val="3"/>
          </rPr>
          <t>_x000D_
LAPIS, BORRACHA, APONTADORES, REGUAS E CORRETIVOS P/ ESCRIT.</t>
        </r>
      </text>
    </comment>
    <comment ref="AW888" authorId="0" shapeId="0" xr:uid="{AFF90FFF-5786-4B04-802E-4FF61C884B91}">
      <text>
        <r>
          <rPr>
            <sz val="10"/>
            <color indexed="81"/>
            <rFont val="Lucida Console"/>
            <family val="3"/>
          </rPr>
          <t>Tempo de Estoque (Meses)_x000D_
_x000D_
1.706,0</t>
        </r>
      </text>
    </comment>
    <comment ref="A889" authorId="0" shapeId="0" xr:uid="{9F2900AB-A329-4A40-A8AF-5A95161498C9}">
      <text>
        <r>
          <rPr>
            <sz val="10"/>
            <color indexed="81"/>
            <rFont val="Lucida Console"/>
            <family val="3"/>
          </rPr>
          <t>_x000D_
139142</t>
        </r>
      </text>
    </comment>
    <comment ref="B889" authorId="0" shapeId="0" xr:uid="{C1C55B85-1CFE-4CFF-B249-68A8869F9CC3}">
      <text>
        <r>
          <rPr>
            <sz val="10"/>
            <color indexed="81"/>
            <rFont val="Lucida Console"/>
            <family val="3"/>
          </rPr>
          <t>DESCRIÇÃO DETALHADA_x000D_
PINCEL PARA PINTURA, CABO EM MADEIRA (CURTO OU LONGO), FORMATO CHATO, CERDA BRANCA, TAMANHO 16.</t>
        </r>
      </text>
    </comment>
    <comment ref="W889" authorId="0" shapeId="0" xr:uid="{3D34CE6F-5239-4856-A841-E57E56967310}">
      <text>
        <r>
          <rPr>
            <sz val="10"/>
            <color indexed="81"/>
            <rFont val="Lucida Console"/>
            <family val="3"/>
          </rPr>
          <t>_x000D_
Pedagógico</t>
        </r>
      </text>
    </comment>
    <comment ref="X889" authorId="0" shapeId="0" xr:uid="{05D371B2-5DDA-46F9-91C0-8445BFA420A3}">
      <text>
        <r>
          <rPr>
            <sz val="10"/>
            <color indexed="81"/>
            <rFont val="Lucida Console"/>
            <family val="3"/>
          </rPr>
          <t>_x000D_
MAQ., EQUIP., COMP., ACES., MAT. PARA ESCRIT.E ESCOLAR</t>
        </r>
      </text>
    </comment>
    <comment ref="Y889" authorId="0" shapeId="0" xr:uid="{CD40916B-C3E4-4666-9CD1-9A4DBCCE2B8E}">
      <text>
        <r>
          <rPr>
            <sz val="10"/>
            <color indexed="81"/>
            <rFont val="Lucida Console"/>
            <family val="3"/>
          </rPr>
          <t>_x000D_
LAPIS, BORRACHA, APONTADORES, REGUAS E CORRETIVOS P/ ESCRIT.</t>
        </r>
      </text>
    </comment>
    <comment ref="AW889" authorId="0" shapeId="0" xr:uid="{787195E5-F8CB-4E00-8E3C-DEE8BE35AEDB}">
      <text>
        <r>
          <rPr>
            <sz val="10"/>
            <color indexed="81"/>
            <rFont val="Lucida Console"/>
            <family val="3"/>
          </rPr>
          <t>Tempo de Estoque (Meses)_x000D_
_x000D_
1.746,0</t>
        </r>
      </text>
    </comment>
    <comment ref="A890" authorId="0" shapeId="0" xr:uid="{B26CF455-2AFD-42DE-89D2-8529203B26F5}">
      <text>
        <r>
          <rPr>
            <sz val="10"/>
            <color indexed="81"/>
            <rFont val="Lucida Console"/>
            <family val="3"/>
          </rPr>
          <t>_x000D_
139143</t>
        </r>
      </text>
    </comment>
    <comment ref="B890" authorId="0" shapeId="0" xr:uid="{53FB3B85-9864-47DD-9D7B-345919B1FD74}">
      <text>
        <r>
          <rPr>
            <sz val="10"/>
            <color indexed="81"/>
            <rFont val="Lucida Console"/>
            <family val="3"/>
          </rPr>
          <t>DESCRIÇÃO DETALHADA_x000D_
PINCEL PARA PINTURA, CABO EM MADEIRA (CURTO OU LONGO), FORMATO CHATO, CERDA BRANCA, TAMANHO 20.</t>
        </r>
      </text>
    </comment>
    <comment ref="W890" authorId="0" shapeId="0" xr:uid="{C498C25A-E406-408C-851F-2508652C4A25}">
      <text>
        <r>
          <rPr>
            <sz val="10"/>
            <color indexed="81"/>
            <rFont val="Lucida Console"/>
            <family val="3"/>
          </rPr>
          <t>_x000D_
Pedagógico</t>
        </r>
      </text>
    </comment>
    <comment ref="X890" authorId="0" shapeId="0" xr:uid="{39898F54-62E4-4FE0-BF27-ADDCFEB46EF0}">
      <text>
        <r>
          <rPr>
            <sz val="10"/>
            <color indexed="81"/>
            <rFont val="Lucida Console"/>
            <family val="3"/>
          </rPr>
          <t>_x000D_
MAQ., EQUIP., COMP., ACES., MAT. PARA ESCRIT.E ESCOLAR</t>
        </r>
      </text>
    </comment>
    <comment ref="Y890" authorId="0" shapeId="0" xr:uid="{E31429F6-488A-48B8-ACC0-6F9D61696D1B}">
      <text>
        <r>
          <rPr>
            <sz val="10"/>
            <color indexed="81"/>
            <rFont val="Lucida Console"/>
            <family val="3"/>
          </rPr>
          <t>_x000D_
LAPIS, BORRACHA, APONTADORES, REGUAS E CORRETIVOS P/ ESCRIT.</t>
        </r>
      </text>
    </comment>
    <comment ref="AW890" authorId="0" shapeId="0" xr:uid="{518BB3A2-B806-4DD8-B321-B4A9F8840E4D}">
      <text>
        <r>
          <rPr>
            <sz val="10"/>
            <color indexed="81"/>
            <rFont val="Lucida Console"/>
            <family val="3"/>
          </rPr>
          <t>Tempo de Estoque (Meses)_x000D_
_x000D_
1.350,0</t>
        </r>
      </text>
    </comment>
    <comment ref="A891" authorId="0" shapeId="0" xr:uid="{3F65092F-0906-4E2F-9811-B14E17FB7967}">
      <text>
        <r>
          <rPr>
            <sz val="10"/>
            <color indexed="81"/>
            <rFont val="Lucida Console"/>
            <family val="3"/>
          </rPr>
          <t>_x000D_
139144</t>
        </r>
      </text>
    </comment>
    <comment ref="B891" authorId="0" shapeId="0" xr:uid="{C3C8EEE5-499D-4CA1-BDBE-F09566154AEF}">
      <text>
        <r>
          <rPr>
            <sz val="10"/>
            <color indexed="81"/>
            <rFont val="Lucida Console"/>
            <family val="3"/>
          </rPr>
          <t>DESCRIÇÃO DETALHADA_x000D_
PINCEL PARA PINTURA, CABO EM MADEIRA (CURTO OU LONGO), FORMATO CHATO, CERDA BRANCA, TAMANHO 24.</t>
        </r>
      </text>
    </comment>
    <comment ref="W891" authorId="0" shapeId="0" xr:uid="{9AC39519-C239-458F-B2EB-20DBEAD8F5B2}">
      <text>
        <r>
          <rPr>
            <sz val="10"/>
            <color indexed="81"/>
            <rFont val="Lucida Console"/>
            <family val="3"/>
          </rPr>
          <t>_x000D_
Pedagógico</t>
        </r>
      </text>
    </comment>
    <comment ref="X891" authorId="0" shapeId="0" xr:uid="{063F5976-3DD5-456E-9F39-6D23329A552F}">
      <text>
        <r>
          <rPr>
            <sz val="10"/>
            <color indexed="81"/>
            <rFont val="Lucida Console"/>
            <family val="3"/>
          </rPr>
          <t>_x000D_
MAQ., EQUIP., COMP., ACES., MAT. PARA ESCRIT.E ESCOLAR</t>
        </r>
      </text>
    </comment>
    <comment ref="Y891" authorId="0" shapeId="0" xr:uid="{D2323A9F-A69E-4F54-BDC5-3141EAB4737C}">
      <text>
        <r>
          <rPr>
            <sz val="10"/>
            <color indexed="81"/>
            <rFont val="Lucida Console"/>
            <family val="3"/>
          </rPr>
          <t>_x000D_
LAPIS, BORRACHA, APONTADORES, REGUAS E CORRETIVOS P/ ESCRIT.</t>
        </r>
      </text>
    </comment>
    <comment ref="AW891" authorId="0" shapeId="0" xr:uid="{A811675F-1231-45BA-9052-52AA64F7ECC7}">
      <text>
        <r>
          <rPr>
            <sz val="10"/>
            <color indexed="81"/>
            <rFont val="Lucida Console"/>
            <family val="3"/>
          </rPr>
          <t>Tempo de Estoque (Meses)_x000D_
_x000D_
1.742,0</t>
        </r>
      </text>
    </comment>
    <comment ref="A892" authorId="0" shapeId="0" xr:uid="{F3E8C293-6846-4EFA-BF21-168C4E58BE10}">
      <text>
        <r>
          <rPr>
            <sz val="10"/>
            <color indexed="81"/>
            <rFont val="Lucida Console"/>
            <family val="3"/>
          </rPr>
          <t>_x000D_
139545</t>
        </r>
      </text>
    </comment>
    <comment ref="B892" authorId="0" shapeId="0" xr:uid="{525E6B1E-AE46-4550-BFF4-C15BCECAB36B}">
      <text>
        <r>
          <rPr>
            <sz val="10"/>
            <color indexed="81"/>
            <rFont val="Lucida Console"/>
            <family val="3"/>
          </rPr>
          <t>DESCRIÇÃO DETALHADA_x000D_
DISCO DE DESBASTE INDUSTRIAL PARA ACO / ACO INOX, DIMENSOES: Ø 4.1/2" X 1/4" X Ø 7/8", ROTACAO: 12.250 A 13.200 RPM</t>
        </r>
      </text>
    </comment>
    <comment ref="W892" authorId="0" shapeId="0" xr:uid="{3326E097-1AE5-40CF-89DC-E81FCF5E4C83}">
      <text>
        <r>
          <rPr>
            <sz val="10"/>
            <color indexed="81"/>
            <rFont val="Lucida Console"/>
            <family val="3"/>
          </rPr>
          <t>_x000D_
DM-Serralheria</t>
        </r>
      </text>
    </comment>
    <comment ref="X892" authorId="0" shapeId="0" xr:uid="{97F1EFA6-715A-4AE9-A6A2-03D7570FDDE0}">
      <text>
        <r>
          <rPr>
            <sz val="10"/>
            <color indexed="81"/>
            <rFont val="Lucida Console"/>
            <family val="3"/>
          </rPr>
          <t>_x000D_
ABRASIVOS</t>
        </r>
      </text>
    </comment>
    <comment ref="Y892" authorId="0" shapeId="0" xr:uid="{B8A1CCF9-6300-4C05-8991-DFC0126B2763}">
      <text>
        <r>
          <rPr>
            <sz val="10"/>
            <color indexed="81"/>
            <rFont val="Lucida Console"/>
            <family val="3"/>
          </rPr>
          <t>_x000D_
DISCO DE FIBRA</t>
        </r>
      </text>
    </comment>
    <comment ref="AW892" authorId="0" shapeId="0" xr:uid="{AAB5E6AD-56CF-474A-878C-D4E5AA6770C1}">
      <text>
        <r>
          <rPr>
            <sz val="10"/>
            <color indexed="81"/>
            <rFont val="Lucida Console"/>
            <family val="3"/>
          </rPr>
          <t>Tempo de Estoque (Meses)_x000D_
_x000D_
0,0</t>
        </r>
      </text>
    </comment>
    <comment ref="A893" authorId="0" shapeId="0" xr:uid="{63D90A45-F877-4759-B43F-224BCE43FBB4}">
      <text>
        <r>
          <rPr>
            <sz val="10"/>
            <color indexed="81"/>
            <rFont val="Lucida Console"/>
            <family val="3"/>
          </rPr>
          <t>_x000D_
139767</t>
        </r>
      </text>
    </comment>
    <comment ref="B893" authorId="0" shapeId="0" xr:uid="{949019CF-AC6A-49E1-977D-67123D9FAC2B}">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893" authorId="0" shapeId="0" xr:uid="{61617059-8CBB-4066-AB59-77BB0E9E1779}">
      <text>
        <r>
          <rPr>
            <sz val="10"/>
            <color indexed="81"/>
            <rFont val="Lucida Console"/>
            <family val="3"/>
          </rPr>
          <t>_x000D_
Últ estimativa : 1.000_x000D_
Enviada em     : 02.03.2020_x000D_
Ata - Venc     : 211/20 - 21.09.2021</t>
        </r>
      </text>
    </comment>
    <comment ref="O893" authorId="0" shapeId="0" xr:uid="{82EA7330-0E6D-4640-B3EA-6CB5A11E635C}">
      <text>
        <r>
          <rPr>
            <sz val="10"/>
            <color indexed="81"/>
            <rFont val="Lucida Console"/>
            <family val="3"/>
          </rPr>
          <t xml:space="preserve">_x000D_
Pertencia a ATA nº 211/20_x000D_
Estimativa de Renovação enviada em 02.03.2020 - Qtd 1.000_x000D_
</t>
        </r>
      </text>
    </comment>
    <comment ref="W893" authorId="0" shapeId="0" xr:uid="{B39CE51C-C5F4-4E99-9231-01267321DB11}">
      <text>
        <r>
          <rPr>
            <sz val="10"/>
            <color indexed="81"/>
            <rFont val="Lucida Console"/>
            <family val="3"/>
          </rPr>
          <t>_x000D_
Pedagógico</t>
        </r>
      </text>
    </comment>
    <comment ref="X893" authorId="0" shapeId="0" xr:uid="{BC37175B-A575-471F-8F5B-F241CE6D97A2}">
      <text>
        <r>
          <rPr>
            <sz val="10"/>
            <color indexed="81"/>
            <rFont val="Lucida Console"/>
            <family val="3"/>
          </rPr>
          <t>_x000D_
MAQ., EQUIP., COMP., ACES., MAT. PARA ESCRIT.E ESCOLAR</t>
        </r>
      </text>
    </comment>
    <comment ref="Y893" authorId="0" shapeId="0" xr:uid="{36A08A24-A490-4349-B20F-210F1DB2B7CB}">
      <text>
        <r>
          <rPr>
            <sz val="10"/>
            <color indexed="81"/>
            <rFont val="Lucida Console"/>
            <family val="3"/>
          </rPr>
          <t>_x000D_
CAPAS, CLASSIF., PRANCHETAS, CADERNOS, ENVELOPES, PASTAS, FICHAS, LIVROS</t>
        </r>
      </text>
    </comment>
    <comment ref="AW893" authorId="0" shapeId="0" xr:uid="{15875A49-39C2-45B8-8E91-36E9B1FBB871}">
      <text>
        <r>
          <rPr>
            <sz val="10"/>
            <color indexed="81"/>
            <rFont val="Lucida Console"/>
            <family val="3"/>
          </rPr>
          <t>Tempo de Estoque (Meses)_x000D_
_x000D_
1.813,0</t>
        </r>
      </text>
    </comment>
    <comment ref="A894" authorId="0" shapeId="0" xr:uid="{E8C00B65-0607-4855-8776-4F9F9C907EC0}">
      <text>
        <r>
          <rPr>
            <sz val="10"/>
            <color indexed="81"/>
            <rFont val="Lucida Console"/>
            <family val="3"/>
          </rPr>
          <t>_x000D_
139957</t>
        </r>
      </text>
    </comment>
    <comment ref="B894" authorId="0" shapeId="0" xr:uid="{C7A9752D-E00B-487D-A823-9285C27578DB}">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894" authorId="0" shapeId="0" xr:uid="{9FC1B237-9B0E-46E7-A7AC-16A2DEBE10AD}">
      <text>
        <r>
          <rPr>
            <sz val="10"/>
            <color indexed="81"/>
            <rFont val="Lucida Console"/>
            <family val="3"/>
          </rPr>
          <t>_x000D_
Últ estimativa : 5.000_x000D_
Enviada em     : 08.09.2020_x000D_
Ata - Venc     : 105/21 - 07.04.2022</t>
        </r>
      </text>
    </comment>
    <comment ref="W894" authorId="0" shapeId="0" xr:uid="{42AD6526-D05F-48AA-AE4C-C47C9406A56E}">
      <text>
        <r>
          <rPr>
            <sz val="10"/>
            <color indexed="81"/>
            <rFont val="Lucida Console"/>
            <family val="3"/>
          </rPr>
          <t>_x000D_
DM-Construção</t>
        </r>
      </text>
    </comment>
    <comment ref="X894" authorId="0" shapeId="0" xr:uid="{212E8CE2-B433-422A-820C-EC9C455433F8}">
      <text>
        <r>
          <rPr>
            <sz val="10"/>
            <color indexed="81"/>
            <rFont val="Lucida Console"/>
            <family val="3"/>
          </rPr>
          <t>_x000D_
MAT.E EQUIP. P/ CONSTR.CIVIL E CONSERV. DE VIAS PUBL.</t>
        </r>
      </text>
    </comment>
    <comment ref="Y894" authorId="0" shapeId="0" xr:uid="{ECE8E9C0-3C6A-4F50-A25C-2D9B9BE5F0F4}">
      <text>
        <r>
          <rPr>
            <sz val="10"/>
            <color indexed="81"/>
            <rFont val="Lucida Console"/>
            <family val="3"/>
          </rPr>
          <t>_x000D_
PISOS DE BORRACHA, PVC E OUTROS COLAVEIS</t>
        </r>
      </text>
    </comment>
    <comment ref="AW894" authorId="0" shapeId="0" xr:uid="{A8B67E0F-DF4F-4CCF-8CB1-81B2BD115E8D}">
      <text>
        <r>
          <rPr>
            <sz val="10"/>
            <color indexed="81"/>
            <rFont val="Lucida Console"/>
            <family val="3"/>
          </rPr>
          <t>Tempo de Estoque (Meses)_x000D_
_x000D_
0,0</t>
        </r>
      </text>
    </comment>
    <comment ref="A895" authorId="0" shapeId="0" xr:uid="{B9968A81-776A-484F-88DE-6BE0BA7AC171}">
      <text>
        <r>
          <rPr>
            <sz val="10"/>
            <color indexed="81"/>
            <rFont val="Lucida Console"/>
            <family val="3"/>
          </rPr>
          <t>_x000D_
139958</t>
        </r>
      </text>
    </comment>
    <comment ref="B895" authorId="0" shapeId="0" xr:uid="{6409A347-CDB6-4F58-B1E3-B3BB39C27083}">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895" authorId="0" shapeId="0" xr:uid="{22CBE693-5AB2-4AD7-91BC-EEDAC9767958}">
      <text>
        <r>
          <rPr>
            <sz val="10"/>
            <color indexed="81"/>
            <rFont val="Lucida Console"/>
            <family val="3"/>
          </rPr>
          <t>_x000D_
Últ estimativa : 4.500_x000D_
Enviada em     : 08.09.2020_x000D_
Ata - Venc     : 105/21 - 07.04.2022</t>
        </r>
      </text>
    </comment>
    <comment ref="W895" authorId="0" shapeId="0" xr:uid="{F68B003B-72E7-44DA-A487-1AD4F0D7275B}">
      <text>
        <r>
          <rPr>
            <sz val="10"/>
            <color indexed="81"/>
            <rFont val="Lucida Console"/>
            <family val="3"/>
          </rPr>
          <t>_x000D_
DM-Construção</t>
        </r>
      </text>
    </comment>
    <comment ref="X895" authorId="0" shapeId="0" xr:uid="{4745E865-8A09-42C8-B030-11CDFEB03023}">
      <text>
        <r>
          <rPr>
            <sz val="10"/>
            <color indexed="81"/>
            <rFont val="Lucida Console"/>
            <family val="3"/>
          </rPr>
          <t>_x000D_
MAT.E EQUIP. P/ CONSTR.CIVIL E CONSERV. DE VIAS PUBL.</t>
        </r>
      </text>
    </comment>
    <comment ref="Y895" authorId="0" shapeId="0" xr:uid="{1DFAAA68-6B05-47DA-970B-E7460619D90B}">
      <text>
        <r>
          <rPr>
            <sz val="10"/>
            <color indexed="81"/>
            <rFont val="Lucida Console"/>
            <family val="3"/>
          </rPr>
          <t>_x000D_
PISOS DE BORRACHA, PVC E OUTROS COLAVEIS</t>
        </r>
      </text>
    </comment>
    <comment ref="AW895" authorId="0" shapeId="0" xr:uid="{FCFAF034-9EAA-4A34-85FA-729F3CD9DC2B}">
      <text>
        <r>
          <rPr>
            <sz val="10"/>
            <color indexed="81"/>
            <rFont val="Lucida Console"/>
            <family val="3"/>
          </rPr>
          <t>Tempo de Estoque (Meses)_x000D_
_x000D_
0,0</t>
        </r>
      </text>
    </comment>
    <comment ref="A896" authorId="0" shapeId="0" xr:uid="{4DE0078D-1F29-490A-AA40-C654564F8236}">
      <text>
        <r>
          <rPr>
            <sz val="10"/>
            <color indexed="81"/>
            <rFont val="Lucida Console"/>
            <family val="3"/>
          </rPr>
          <t>_x000D_
140028</t>
        </r>
      </text>
    </comment>
    <comment ref="B896" authorId="0" shapeId="0" xr:uid="{4EE82DDF-C343-4100-A332-966DC46CC5AB}">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896" authorId="0" shapeId="0" xr:uid="{D769D6A8-CE23-4EA2-8AF4-849F8DBDD2A8}">
      <text>
        <r>
          <rPr>
            <sz val="10"/>
            <color indexed="81"/>
            <rFont val="Lucida Console"/>
            <family val="3"/>
          </rPr>
          <t>_x000D_
Últ estimativa : 0_x000D_
Enviada em     : 12.11.2020_x000D_
Ata - Venc     : 61/21 - 04.03.2022</t>
        </r>
      </text>
    </comment>
    <comment ref="O896" authorId="0" shapeId="0" xr:uid="{A3747AE7-2876-456D-A08F-60540FE39388}">
      <text>
        <r>
          <rPr>
            <sz val="10"/>
            <color indexed="81"/>
            <rFont val="Lucida Console"/>
            <family val="3"/>
          </rPr>
          <t>_x000D_
Pertencia a ATA nº 61/21_x000D_
Estimativa de Renovação enviada em 12.11.2020 - Qtd _x000D_
PE  11/21 lote _x000D_
19.02.21 = Finalizado</t>
        </r>
      </text>
    </comment>
    <comment ref="W896" authorId="0" shapeId="0" xr:uid="{3A7A5CB8-6D51-4E05-B5D6-F7694849B1B6}">
      <text>
        <r>
          <rPr>
            <sz val="10"/>
            <color indexed="81"/>
            <rFont val="Lucida Console"/>
            <family val="3"/>
          </rPr>
          <t>_x000D_
DM-Elétrica</t>
        </r>
      </text>
    </comment>
    <comment ref="X896" authorId="0" shapeId="0" xr:uid="{7204B5AD-9BD6-42B1-BC90-C2199D6F3B19}">
      <text>
        <r>
          <rPr>
            <sz val="10"/>
            <color indexed="81"/>
            <rFont val="Lucida Console"/>
            <family val="3"/>
          </rPr>
          <t>_x000D_
EQUIP. MAT. P/ GERACAO, TRANSM. DISTR. RETIF...</t>
        </r>
      </text>
    </comment>
    <comment ref="Y896" authorId="0" shapeId="0" xr:uid="{28F7796F-9D07-4097-8FE4-36599EFAB415}">
      <text>
        <r>
          <rPr>
            <sz val="10"/>
            <color indexed="81"/>
            <rFont val="Lucida Console"/>
            <family val="3"/>
          </rPr>
          <t>_x000D_
FIOS E CABOS ELETRICOS</t>
        </r>
      </text>
    </comment>
    <comment ref="AW896" authorId="0" shapeId="0" xr:uid="{DB00FC61-CCE7-4FAF-9BE1-B24F16A30919}">
      <text>
        <r>
          <rPr>
            <sz val="10"/>
            <color indexed="81"/>
            <rFont val="Lucida Console"/>
            <family val="3"/>
          </rPr>
          <t>Tempo de Estoque (Meses)_x000D_
_x000D_
843,0</t>
        </r>
      </text>
    </comment>
    <comment ref="A897" authorId="0" shapeId="0" xr:uid="{80D8D6AE-5E74-4077-8F34-DAD1DD6617DA}">
      <text>
        <r>
          <rPr>
            <sz val="10"/>
            <color indexed="81"/>
            <rFont val="Lucida Console"/>
            <family val="3"/>
          </rPr>
          <t>_x000D_
140030</t>
        </r>
      </text>
    </comment>
    <comment ref="B897" authorId="0" shapeId="0" xr:uid="{80AF567C-455C-49F9-A277-433B116551A4}">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897" authorId="0" shapeId="0" xr:uid="{B4D827B4-D450-465A-A1DD-C59B4B707D1E}">
      <text>
        <r>
          <rPr>
            <sz val="10"/>
            <color indexed="81"/>
            <rFont val="Lucida Console"/>
            <family val="3"/>
          </rPr>
          <t>_x000D_
Últ estimativa : 200_x000D_
Enviada em     : 12.11.2020_x000D_
Ata - Venc     : 61/21 - 04.03.2022</t>
        </r>
      </text>
    </comment>
    <comment ref="O897" authorId="0" shapeId="0" xr:uid="{4F11A425-1C40-4A1F-977F-EBFFA179F54F}">
      <text>
        <r>
          <rPr>
            <sz val="10"/>
            <color indexed="81"/>
            <rFont val="Lucida Console"/>
            <family val="3"/>
          </rPr>
          <t>_x000D_
Pertencia a ATA nº 61/21_x000D_
Estimativa de Renovação enviada em 12.11.2020 - Qtd 200_x000D_
PE  11/21 lote _x000D_
19.02.21 = Finalizado</t>
        </r>
      </text>
    </comment>
    <comment ref="W897" authorId="0" shapeId="0" xr:uid="{1F249833-B653-434B-97CD-2743111FE2EA}">
      <text>
        <r>
          <rPr>
            <sz val="10"/>
            <color indexed="81"/>
            <rFont val="Lucida Console"/>
            <family val="3"/>
          </rPr>
          <t>_x000D_
DM-Elétrica</t>
        </r>
      </text>
    </comment>
    <comment ref="X897" authorId="0" shapeId="0" xr:uid="{EB43C906-E3B1-48C4-8C7E-FF66D4EB4870}">
      <text>
        <r>
          <rPr>
            <sz val="10"/>
            <color indexed="81"/>
            <rFont val="Lucida Console"/>
            <family val="3"/>
          </rPr>
          <t>_x000D_
EQUIP. MAT. P/ GERACAO, TRANSM. DISTR. RETIF...</t>
        </r>
      </text>
    </comment>
    <comment ref="Y897" authorId="0" shapeId="0" xr:uid="{C0087B45-9977-48B1-BBDF-9705D47E248B}">
      <text>
        <r>
          <rPr>
            <sz val="10"/>
            <color indexed="81"/>
            <rFont val="Lucida Console"/>
            <family val="3"/>
          </rPr>
          <t>_x000D_
FIOS E CABOS ELETRICOS</t>
        </r>
      </text>
    </comment>
    <comment ref="AW897" authorId="0" shapeId="0" xr:uid="{11B62B8C-87D1-4362-A2D2-D81D5BA93803}">
      <text>
        <r>
          <rPr>
            <sz val="10"/>
            <color indexed="81"/>
            <rFont val="Lucida Console"/>
            <family val="3"/>
          </rPr>
          <t>Tempo de Estoque (Meses)_x000D_
_x000D_
60,0</t>
        </r>
      </text>
    </comment>
    <comment ref="A898" authorId="0" shapeId="0" xr:uid="{74A7F871-D800-4B13-A1E9-FD5E7F655561}">
      <text>
        <r>
          <rPr>
            <sz val="10"/>
            <color indexed="81"/>
            <rFont val="Lucida Console"/>
            <family val="3"/>
          </rPr>
          <t>_x000D_
140032</t>
        </r>
      </text>
    </comment>
    <comment ref="B898" authorId="0" shapeId="0" xr:uid="{E3665B91-4A49-4495-95CB-82FD61AE7BE6}">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898" authorId="0" shapeId="0" xr:uid="{E0401CB7-A470-45AF-B54A-383AAB4337A0}">
      <text>
        <r>
          <rPr>
            <sz val="10"/>
            <color indexed="81"/>
            <rFont val="Lucida Console"/>
            <family val="3"/>
          </rPr>
          <t>_x000D_
Últ estimativa : 600_x000D_
Enviada em     : 12.11.2020_x000D_
Ata - Venc     : 61/21 - 04.03.2022</t>
        </r>
      </text>
    </comment>
    <comment ref="O898" authorId="0" shapeId="0" xr:uid="{A42B27A6-CA51-459A-94B6-A73EA85F9EA0}">
      <text>
        <r>
          <rPr>
            <sz val="10"/>
            <color indexed="81"/>
            <rFont val="Lucida Console"/>
            <family val="3"/>
          </rPr>
          <t>_x000D_
Pertencia a ATA nº 61/21_x000D_
Estimativa de Renovação enviada em 12.11.2020 - Qtd 600_x000D_
PE  11/21 lote _x000D_
19.02.21 = Finalizado</t>
        </r>
      </text>
    </comment>
    <comment ref="W898" authorId="0" shapeId="0" xr:uid="{765BAC76-B65E-4FFE-8400-0BFF6189F605}">
      <text>
        <r>
          <rPr>
            <sz val="10"/>
            <color indexed="81"/>
            <rFont val="Lucida Console"/>
            <family val="3"/>
          </rPr>
          <t>_x000D_
DM-Elétrica</t>
        </r>
      </text>
    </comment>
    <comment ref="X898" authorId="0" shapeId="0" xr:uid="{885EE033-C5C3-49F4-B8EC-8F1122BB5969}">
      <text>
        <r>
          <rPr>
            <sz val="10"/>
            <color indexed="81"/>
            <rFont val="Lucida Console"/>
            <family val="3"/>
          </rPr>
          <t>_x000D_
EQUIP. MAT. P/ GERACAO, TRANSM. DISTR. RETIF...</t>
        </r>
      </text>
    </comment>
    <comment ref="Y898" authorId="0" shapeId="0" xr:uid="{9E504B9B-4D70-4912-BD00-B1FD1A313958}">
      <text>
        <r>
          <rPr>
            <sz val="10"/>
            <color indexed="81"/>
            <rFont val="Lucida Console"/>
            <family val="3"/>
          </rPr>
          <t>_x000D_
FIOS E CABOS ELETRICOS</t>
        </r>
      </text>
    </comment>
    <comment ref="AW898" authorId="0" shapeId="0" xr:uid="{F64BD2F9-007D-41DA-80A2-91E6D0AEC19A}">
      <text>
        <r>
          <rPr>
            <sz val="10"/>
            <color indexed="81"/>
            <rFont val="Lucida Console"/>
            <family val="3"/>
          </rPr>
          <t>Tempo de Estoque (Meses)_x000D_
_x000D_
444,0</t>
        </r>
      </text>
    </comment>
    <comment ref="A899" authorId="0" shapeId="0" xr:uid="{BAC62355-9387-4F28-A35F-80DF6A443DBF}">
      <text>
        <r>
          <rPr>
            <sz val="10"/>
            <color indexed="81"/>
            <rFont val="Lucida Console"/>
            <family val="3"/>
          </rPr>
          <t>_x000D_
140033</t>
        </r>
      </text>
    </comment>
    <comment ref="B899" authorId="0" shapeId="0" xr:uid="{E7601CA7-877C-4E4F-A2D9-B66CE2EA2254}">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899" authorId="0" shapeId="0" xr:uid="{5A4E2414-052F-4E45-ACDE-1C995BB6A9B8}">
      <text>
        <r>
          <rPr>
            <sz val="10"/>
            <color indexed="81"/>
            <rFont val="Lucida Console"/>
            <family val="3"/>
          </rPr>
          <t>_x000D_
Últ estimativa : 400_x000D_
Enviada em     : 12.11.2020_x000D_
Ata - Venc     : 61/21 - 04.03.2022</t>
        </r>
      </text>
    </comment>
    <comment ref="O899" authorId="0" shapeId="0" xr:uid="{3FC7782C-4657-42DE-8D98-2A20309B7116}">
      <text>
        <r>
          <rPr>
            <sz val="10"/>
            <color indexed="81"/>
            <rFont val="Lucida Console"/>
            <family val="3"/>
          </rPr>
          <t>_x000D_
Pertencia a ATA nº 61/21_x000D_
Estimativa de Renovação enviada em 12.11.2020 - Qtd 400_x000D_
PE  11/21 lote _x000D_
19.02.21 = Finalizado</t>
        </r>
      </text>
    </comment>
    <comment ref="W899" authorId="0" shapeId="0" xr:uid="{6CB2935A-C0E4-41EC-B493-BCBC984019A6}">
      <text>
        <r>
          <rPr>
            <sz val="10"/>
            <color indexed="81"/>
            <rFont val="Lucida Console"/>
            <family val="3"/>
          </rPr>
          <t>_x000D_
DM-Elétrica</t>
        </r>
      </text>
    </comment>
    <comment ref="X899" authorId="0" shapeId="0" xr:uid="{6252D8D3-AF8F-47C0-9A65-0390B42A5677}">
      <text>
        <r>
          <rPr>
            <sz val="10"/>
            <color indexed="81"/>
            <rFont val="Lucida Console"/>
            <family val="3"/>
          </rPr>
          <t>_x000D_
EQUIP. MAT. P/ GERACAO, TRANSM. DISTR. RETIF...</t>
        </r>
      </text>
    </comment>
    <comment ref="Y899" authorId="0" shapeId="0" xr:uid="{113928F9-5EE4-4202-880D-108B9CA2089C}">
      <text>
        <r>
          <rPr>
            <sz val="10"/>
            <color indexed="81"/>
            <rFont val="Lucida Console"/>
            <family val="3"/>
          </rPr>
          <t>_x000D_
FIOS E CABOS ELETRICOS</t>
        </r>
      </text>
    </comment>
    <comment ref="AW899" authorId="0" shapeId="0" xr:uid="{E934C952-C66F-40B3-BF2D-5DE10B2D495F}">
      <text>
        <r>
          <rPr>
            <sz val="10"/>
            <color indexed="81"/>
            <rFont val="Lucida Console"/>
            <family val="3"/>
          </rPr>
          <t>Tempo de Estoque (Meses)_x000D_
_x000D_
235,0</t>
        </r>
      </text>
    </comment>
    <comment ref="A900" authorId="0" shapeId="0" xr:uid="{27EDBD44-1BB9-4E06-AD79-E894F09CB300}">
      <text>
        <r>
          <rPr>
            <sz val="10"/>
            <color indexed="81"/>
            <rFont val="Lucida Console"/>
            <family val="3"/>
          </rPr>
          <t>_x000D_
140035</t>
        </r>
      </text>
    </comment>
    <comment ref="B900" authorId="0" shapeId="0" xr:uid="{193C483A-F24D-4C1F-A83A-D0C6E2A5663E}">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900" authorId="0" shapeId="0" xr:uid="{72303E11-62D1-40DE-B4DE-7F7C490E4BF3}">
      <text>
        <r>
          <rPr>
            <sz val="10"/>
            <color indexed="81"/>
            <rFont val="Lucida Console"/>
            <family val="3"/>
          </rPr>
          <t>_x000D_
Últ estimativa : 101_x000D_
Enviada em     : 12.11.2020_x000D_
Ata - Venc     : 61/21 - 04.03.2022</t>
        </r>
      </text>
    </comment>
    <comment ref="O900" authorId="0" shapeId="0" xr:uid="{CC4EBD5E-5A21-462A-849A-4600B2AC8705}">
      <text>
        <r>
          <rPr>
            <sz val="10"/>
            <color indexed="81"/>
            <rFont val="Lucida Console"/>
            <family val="3"/>
          </rPr>
          <t>_x000D_
Pertencia a ATA nº 61/21_x000D_
Estimativa de Renovação enviada em 12.11.2020 - Qtd 101_x000D_
PE  11/21 lote _x000D_
19.02.21 = Finalizado</t>
        </r>
      </text>
    </comment>
    <comment ref="W900" authorId="0" shapeId="0" xr:uid="{942F6843-B3BB-4A12-AEDB-7324BB961896}">
      <text>
        <r>
          <rPr>
            <sz val="10"/>
            <color indexed="81"/>
            <rFont val="Lucida Console"/>
            <family val="3"/>
          </rPr>
          <t>_x000D_
DM-Elétrica</t>
        </r>
      </text>
    </comment>
    <comment ref="X900" authorId="0" shapeId="0" xr:uid="{A6AD9B6B-FBDE-420B-A036-65C178661305}">
      <text>
        <r>
          <rPr>
            <sz val="10"/>
            <color indexed="81"/>
            <rFont val="Lucida Console"/>
            <family val="3"/>
          </rPr>
          <t>_x000D_
EQUIP. MAT. P/ GERACAO, TRANSM. DISTR. RETIF...</t>
        </r>
      </text>
    </comment>
    <comment ref="Y900" authorId="0" shapeId="0" xr:uid="{D68E3F41-DC46-4214-A876-FEE42CA2A7F2}">
      <text>
        <r>
          <rPr>
            <sz val="10"/>
            <color indexed="81"/>
            <rFont val="Lucida Console"/>
            <family val="3"/>
          </rPr>
          <t>_x000D_
FIOS E CABOS ELETRICOS</t>
        </r>
      </text>
    </comment>
    <comment ref="AW900" authorId="0" shapeId="0" xr:uid="{2FEEF325-CB41-4B50-97E6-6CAD742E1896}">
      <text>
        <r>
          <rPr>
            <sz val="10"/>
            <color indexed="81"/>
            <rFont val="Lucida Console"/>
            <family val="3"/>
          </rPr>
          <t>Tempo de Estoque (Meses)_x000D_
_x000D_
11,0</t>
        </r>
      </text>
    </comment>
    <comment ref="A901" authorId="0" shapeId="0" xr:uid="{BE701FC9-6A54-4DE7-AD4A-1602AEEFDA77}">
      <text>
        <r>
          <rPr>
            <sz val="10"/>
            <color indexed="81"/>
            <rFont val="Lucida Console"/>
            <family val="3"/>
          </rPr>
          <t>_x000D_
140036</t>
        </r>
      </text>
    </comment>
    <comment ref="B901" authorId="0" shapeId="0" xr:uid="{98061E9F-9C17-4900-B0E5-9E5C42757622}">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901" authorId="0" shapeId="0" xr:uid="{A9139BBB-09FF-4850-AB8D-D31FD154E7AE}">
      <text>
        <r>
          <rPr>
            <sz val="10"/>
            <color indexed="81"/>
            <rFont val="Lucida Console"/>
            <family val="3"/>
          </rPr>
          <t>_x000D_
Últ estimativa : 360_x000D_
Enviada em     : 12.11.2020_x000D_
Ata - Venc     : 61/21 - 04.03.2022</t>
        </r>
      </text>
    </comment>
    <comment ref="O901" authorId="0" shapeId="0" xr:uid="{2F2CBBDC-F135-469D-AD91-AB111EDA11E6}">
      <text>
        <r>
          <rPr>
            <sz val="10"/>
            <color indexed="81"/>
            <rFont val="Lucida Console"/>
            <family val="3"/>
          </rPr>
          <t xml:space="preserve">_x000D_
Pertencia a ATA nº 61/21_x000D_
Estimativa de Renovação enviada em 12.11.2020 - Qtd 360_x000D_
PE  31/22 lote _x000D_
 = </t>
        </r>
      </text>
    </comment>
    <comment ref="W901" authorId="0" shapeId="0" xr:uid="{4539E3A0-48E1-4045-A925-82DEB2CB679F}">
      <text>
        <r>
          <rPr>
            <sz val="10"/>
            <color indexed="81"/>
            <rFont val="Lucida Console"/>
            <family val="3"/>
          </rPr>
          <t>_x000D_
DM-Elétrica</t>
        </r>
      </text>
    </comment>
    <comment ref="X901" authorId="0" shapeId="0" xr:uid="{A26BDB19-19BA-40AD-A01E-703CA5621B36}">
      <text>
        <r>
          <rPr>
            <sz val="10"/>
            <color indexed="81"/>
            <rFont val="Lucida Console"/>
            <family val="3"/>
          </rPr>
          <t>_x000D_
EQUIP. MAT. P/ GERACAO, TRANSM. DISTR. RETIF...</t>
        </r>
      </text>
    </comment>
    <comment ref="Y901" authorId="0" shapeId="0" xr:uid="{4D6C844A-F5CB-4984-8EE2-0B1B5A6F05B7}">
      <text>
        <r>
          <rPr>
            <sz val="10"/>
            <color indexed="81"/>
            <rFont val="Lucida Console"/>
            <family val="3"/>
          </rPr>
          <t>_x000D_
FIOS E CABOS ELETRICOS</t>
        </r>
      </text>
    </comment>
    <comment ref="Z901" authorId="0" shapeId="0" xr:uid="{25ACE69B-B658-47A7-9F42-951ACB7DAAE8}">
      <text>
        <r>
          <rPr>
            <sz val="10"/>
            <color indexed="81"/>
            <rFont val="Lucida Console"/>
            <family val="3"/>
          </rPr>
          <t>_x000D_
RC  1.376 / 23  Qtde: 19_x000D_
RC  2.375 / 23  Qtde: 150</t>
        </r>
      </text>
    </comment>
    <comment ref="AW901" authorId="0" shapeId="0" xr:uid="{0167BBDF-3358-445D-89A4-52B76AB90A0D}">
      <text>
        <r>
          <rPr>
            <sz val="10"/>
            <color indexed="81"/>
            <rFont val="Lucida Console"/>
            <family val="3"/>
          </rPr>
          <t>Tempo de Estoque (Meses)_x000D_
_x000D_
169,0</t>
        </r>
      </text>
    </comment>
    <comment ref="A902" authorId="0" shapeId="0" xr:uid="{EA1E4AEC-6456-4802-9761-943C24A8A35F}">
      <text>
        <r>
          <rPr>
            <sz val="10"/>
            <color indexed="81"/>
            <rFont val="Lucida Console"/>
            <family val="3"/>
          </rPr>
          <t>_x000D_
140038</t>
        </r>
      </text>
    </comment>
    <comment ref="B902" authorId="0" shapeId="0" xr:uid="{D63BB576-4E9B-4B78-BE9D-C2B5FF922EBD}">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902" authorId="0" shapeId="0" xr:uid="{474AECCE-DD05-425F-9377-09012D17DC69}">
      <text>
        <r>
          <rPr>
            <sz val="10"/>
            <color indexed="81"/>
            <rFont val="Lucida Console"/>
            <family val="3"/>
          </rPr>
          <t>_x000D_
Últ estimativa : 200_x000D_
Enviada em     : 12.11.2020_x000D_
Ata - Venc     : 61/21 - 04.03.2022</t>
        </r>
      </text>
    </comment>
    <comment ref="O902" authorId="0" shapeId="0" xr:uid="{2CDCBF9A-09C2-48FB-92C5-98A598F94199}">
      <text>
        <r>
          <rPr>
            <sz val="10"/>
            <color indexed="81"/>
            <rFont val="Lucida Console"/>
            <family val="3"/>
          </rPr>
          <t>_x000D_
Pertencia a ATA nº 61/21_x000D_
Estimativa de Renovação enviada em 12.11.2020 - Qtd 200_x000D_
PE  11/21 lote _x000D_
19.02.21 = Finalizado</t>
        </r>
      </text>
    </comment>
    <comment ref="W902" authorId="0" shapeId="0" xr:uid="{66483D61-C0C0-44AD-B938-8C0CB1A397CD}">
      <text>
        <r>
          <rPr>
            <sz val="10"/>
            <color indexed="81"/>
            <rFont val="Lucida Console"/>
            <family val="3"/>
          </rPr>
          <t>_x000D_
DM-Elétrica</t>
        </r>
      </text>
    </comment>
    <comment ref="X902" authorId="0" shapeId="0" xr:uid="{27E66950-67EC-480E-9C24-1FAD6851128A}">
      <text>
        <r>
          <rPr>
            <sz val="10"/>
            <color indexed="81"/>
            <rFont val="Lucida Console"/>
            <family val="3"/>
          </rPr>
          <t>_x000D_
EQUIP. MAT. P/ GERACAO, TRANSM. DISTR. RETIF...</t>
        </r>
      </text>
    </comment>
    <comment ref="Y902" authorId="0" shapeId="0" xr:uid="{D996BA02-2E2D-4451-929A-3E6B3C0077D9}">
      <text>
        <r>
          <rPr>
            <sz val="10"/>
            <color indexed="81"/>
            <rFont val="Lucida Console"/>
            <family val="3"/>
          </rPr>
          <t>_x000D_
FIOS E CABOS ELETRICOS</t>
        </r>
      </text>
    </comment>
    <comment ref="Z902" authorId="0" shapeId="0" xr:uid="{B038830C-CFCE-42A5-A44F-962EDB7475AC}">
      <text>
        <r>
          <rPr>
            <sz val="10"/>
            <color indexed="81"/>
            <rFont val="Lucida Console"/>
            <family val="3"/>
          </rPr>
          <t>_x000D_
RC  1.376 / 23  Qtde: 29_x000D_
RC  2.383 / 23  Qtde: 50</t>
        </r>
      </text>
    </comment>
    <comment ref="AW902" authorId="0" shapeId="0" xr:uid="{947A747A-1F21-4B4F-99FF-D7E5337F75CB}">
      <text>
        <r>
          <rPr>
            <sz val="10"/>
            <color indexed="81"/>
            <rFont val="Lucida Console"/>
            <family val="3"/>
          </rPr>
          <t>Tempo de Estoque (Meses)_x000D_
_x000D_
79,0</t>
        </r>
      </text>
    </comment>
    <comment ref="A903" authorId="0" shapeId="0" xr:uid="{EC22B7CD-BF0F-4E3D-AA8C-D320C0E72944}">
      <text>
        <r>
          <rPr>
            <sz val="10"/>
            <color indexed="81"/>
            <rFont val="Lucida Console"/>
            <family val="3"/>
          </rPr>
          <t>_x000D_
140042</t>
        </r>
      </text>
    </comment>
    <comment ref="B903" authorId="0" shapeId="0" xr:uid="{06ABA8FE-1F19-4669-9FB3-D75664551A4C}">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903" authorId="0" shapeId="0" xr:uid="{88F5181B-197B-445E-99A6-D2E3715CF3EB}">
      <text>
        <r>
          <rPr>
            <sz val="10"/>
            <color indexed="81"/>
            <rFont val="Lucida Console"/>
            <family val="3"/>
          </rPr>
          <t>_x000D_
Últ estimativa : 10.000_x000D_
Enviada em     : 12.11.2020_x000D_
Ata - Venc     : 61/21 - 04.03.2022</t>
        </r>
      </text>
    </comment>
    <comment ref="O903" authorId="0" shapeId="0" xr:uid="{CACF7535-A2FE-488F-ACDE-825E2740C98B}">
      <text>
        <r>
          <rPr>
            <sz val="10"/>
            <color indexed="81"/>
            <rFont val="Lucida Console"/>
            <family val="3"/>
          </rPr>
          <t>_x000D_
Pertencia a ATA nº 61/21_x000D_
Estimativa de Renovação enviada em 12.11.2020 - Qtd 10.000_x000D_
PE  11/21 lote _x000D_
19.02.21 = Finalizado</t>
        </r>
      </text>
    </comment>
    <comment ref="W903" authorId="0" shapeId="0" xr:uid="{FAD7210C-4156-4274-A225-131AC3292F7E}">
      <text>
        <r>
          <rPr>
            <sz val="10"/>
            <color indexed="81"/>
            <rFont val="Lucida Console"/>
            <family val="3"/>
          </rPr>
          <t>_x000D_
DM-Elétrica</t>
        </r>
      </text>
    </comment>
    <comment ref="X903" authorId="0" shapeId="0" xr:uid="{D7DD934E-D298-4867-AC29-5D4EA5587B41}">
      <text>
        <r>
          <rPr>
            <sz val="10"/>
            <color indexed="81"/>
            <rFont val="Lucida Console"/>
            <family val="3"/>
          </rPr>
          <t>_x000D_
EQUIP. MAT. P/ GERACAO, TRANSM. DISTR. RETIF...</t>
        </r>
      </text>
    </comment>
    <comment ref="Y903" authorId="0" shapeId="0" xr:uid="{37D485BC-6652-44D7-8760-7CC7F5E72A74}">
      <text>
        <r>
          <rPr>
            <sz val="10"/>
            <color indexed="81"/>
            <rFont val="Lucida Console"/>
            <family val="3"/>
          </rPr>
          <t>_x000D_
FIOS E CABOS ELETRICOS</t>
        </r>
      </text>
    </comment>
    <comment ref="AW903" authorId="0" shapeId="0" xr:uid="{33A96C1C-0E60-461B-B0EC-70191BCD147B}">
      <text>
        <r>
          <rPr>
            <sz val="10"/>
            <color indexed="81"/>
            <rFont val="Lucida Console"/>
            <family val="3"/>
          </rPr>
          <t>Tempo de Estoque (Meses)_x000D_
_x000D_
3.000,0</t>
        </r>
      </text>
    </comment>
    <comment ref="A904" authorId="0" shapeId="0" xr:uid="{8D1D5307-B1D6-4BE7-B267-72BA6861617E}">
      <text>
        <r>
          <rPr>
            <sz val="10"/>
            <color indexed="81"/>
            <rFont val="Lucida Console"/>
            <family val="3"/>
          </rPr>
          <t>_x000D_
140043</t>
        </r>
      </text>
    </comment>
    <comment ref="B904" authorId="0" shapeId="0" xr:uid="{6523FA47-2FE7-479F-844A-9F65F4529BA4}">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904" authorId="0" shapeId="0" xr:uid="{28A90D3E-B204-40AE-9AF0-FC87DC919747}">
      <text>
        <r>
          <rPr>
            <sz val="10"/>
            <color indexed="81"/>
            <rFont val="Lucida Console"/>
            <family val="3"/>
          </rPr>
          <t>_x000D_
Últ estimativa : 4.000_x000D_
Enviada em     : 12.11.2020_x000D_
Ata - Venc     : 61/21 - 04.03.2022</t>
        </r>
      </text>
    </comment>
    <comment ref="O904" authorId="0" shapeId="0" xr:uid="{16B421DA-793B-4FCD-8B49-08471A95B368}">
      <text>
        <r>
          <rPr>
            <sz val="10"/>
            <color indexed="81"/>
            <rFont val="Lucida Console"/>
            <family val="3"/>
          </rPr>
          <t>_x000D_
Pertencia a ATA nº 61/21_x000D_
Estimativa de Renovação enviada em 12.11.2020 - Qtd 4.000_x000D_
PE  11/21 lote _x000D_
19.02.21 = Finalizado</t>
        </r>
      </text>
    </comment>
    <comment ref="W904" authorId="0" shapeId="0" xr:uid="{4CAA5F2C-3978-4502-9531-0408117F52B4}">
      <text>
        <r>
          <rPr>
            <sz val="10"/>
            <color indexed="81"/>
            <rFont val="Lucida Console"/>
            <family val="3"/>
          </rPr>
          <t>_x000D_
DM-Elétrica</t>
        </r>
      </text>
    </comment>
    <comment ref="X904" authorId="0" shapeId="0" xr:uid="{1E4FBDFD-E7A0-4F18-87B3-96A55FD968BB}">
      <text>
        <r>
          <rPr>
            <sz val="10"/>
            <color indexed="81"/>
            <rFont val="Lucida Console"/>
            <family val="3"/>
          </rPr>
          <t>_x000D_
EQUIP. MAT. P/ GERACAO, TRANSM. DISTR. RETIF...</t>
        </r>
      </text>
    </comment>
    <comment ref="Y904" authorId="0" shapeId="0" xr:uid="{BD670204-EFB3-4C9D-8C7B-E55FA7A50481}">
      <text>
        <r>
          <rPr>
            <sz val="10"/>
            <color indexed="81"/>
            <rFont val="Lucida Console"/>
            <family val="3"/>
          </rPr>
          <t>_x000D_
FIOS E CABOS ELETRICOS</t>
        </r>
      </text>
    </comment>
    <comment ref="Z904" authorId="0" shapeId="0" xr:uid="{0C251BAD-E7CF-4F80-93B0-3682E112E179}">
      <text>
        <r>
          <rPr>
            <sz val="10"/>
            <color indexed="81"/>
            <rFont val="Lucida Console"/>
            <family val="3"/>
          </rPr>
          <t>_x000D_
RC  1.929 / 23  Qtde: 800_x000D_
RC  2.697 / 23  Qtde: 1.000</t>
        </r>
      </text>
    </comment>
    <comment ref="AW904" authorId="0" shapeId="0" xr:uid="{E0DD5266-B504-4860-B63C-B9CF46A682F5}">
      <text>
        <r>
          <rPr>
            <sz val="10"/>
            <color indexed="81"/>
            <rFont val="Lucida Console"/>
            <family val="3"/>
          </rPr>
          <t>Tempo de Estoque (Meses)_x000D_
_x000D_
1.800,0</t>
        </r>
      </text>
    </comment>
    <comment ref="A905" authorId="0" shapeId="0" xr:uid="{EF394B24-5E12-49BF-AB8F-DF5CA0B56F31}">
      <text>
        <r>
          <rPr>
            <sz val="10"/>
            <color indexed="81"/>
            <rFont val="Lucida Console"/>
            <family val="3"/>
          </rPr>
          <t>_x000D_
140047</t>
        </r>
      </text>
    </comment>
    <comment ref="B905" authorId="0" shapeId="0" xr:uid="{312E36CC-6353-4024-9382-5F293E4F8E55}">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905" authorId="0" shapeId="0" xr:uid="{60AD90F5-036E-4D2D-B87B-B90731C39AA2}">
      <text>
        <r>
          <rPr>
            <sz val="10"/>
            <color indexed="81"/>
            <rFont val="Lucida Console"/>
            <family val="3"/>
          </rPr>
          <t>_x000D_
Últ estimativa : 0_x000D_
Enviada em     : 12.11.2020_x000D_
Ata - Venc     : 61/21 - 04.03.2022</t>
        </r>
      </text>
    </comment>
    <comment ref="O905" authorId="0" shapeId="0" xr:uid="{C2A27469-0BDE-4A1C-8254-C07144AD04CA}">
      <text>
        <r>
          <rPr>
            <sz val="10"/>
            <color indexed="81"/>
            <rFont val="Lucida Console"/>
            <family val="3"/>
          </rPr>
          <t>_x000D_
Pertencia a ATA nº 61/21_x000D_
Estimativa de Renovação enviada em 12.11.2020 - Qtd _x000D_
PE  11/21 lote _x000D_
19.02.21 = Finalizado</t>
        </r>
      </text>
    </comment>
    <comment ref="W905" authorId="0" shapeId="0" xr:uid="{CFAF18D2-9624-4656-8032-8D9BE9EDCB9C}">
      <text>
        <r>
          <rPr>
            <sz val="10"/>
            <color indexed="81"/>
            <rFont val="Lucida Console"/>
            <family val="3"/>
          </rPr>
          <t>_x000D_
DM-Elétrica</t>
        </r>
      </text>
    </comment>
    <comment ref="X905" authorId="0" shapeId="0" xr:uid="{B489C042-E8E7-4AF5-8ECF-86CEBE7A8901}">
      <text>
        <r>
          <rPr>
            <sz val="10"/>
            <color indexed="81"/>
            <rFont val="Lucida Console"/>
            <family val="3"/>
          </rPr>
          <t>_x000D_
EQUIP. MAT. P/ GERACAO, TRANSM. DISTR. RETIF...</t>
        </r>
      </text>
    </comment>
    <comment ref="Y905" authorId="0" shapeId="0" xr:uid="{5DA10217-FE09-429F-8CE1-DBB79FF5CD3F}">
      <text>
        <r>
          <rPr>
            <sz val="10"/>
            <color indexed="81"/>
            <rFont val="Lucida Console"/>
            <family val="3"/>
          </rPr>
          <t>_x000D_
FIOS E CABOS ELETRICOS</t>
        </r>
      </text>
    </comment>
    <comment ref="AW905" authorId="0" shapeId="0" xr:uid="{D6155AF5-9BB2-4AB1-8B7C-162564A9DCBA}">
      <text>
        <r>
          <rPr>
            <sz val="10"/>
            <color indexed="81"/>
            <rFont val="Lucida Console"/>
            <family val="3"/>
          </rPr>
          <t>Tempo de Estoque (Meses)_x000D_
_x000D_
129,0</t>
        </r>
      </text>
    </comment>
    <comment ref="A906" authorId="0" shapeId="0" xr:uid="{40062522-164C-40A5-AFD1-56FC5FF29603}">
      <text>
        <r>
          <rPr>
            <sz val="10"/>
            <color indexed="81"/>
            <rFont val="Lucida Console"/>
            <family val="3"/>
          </rPr>
          <t>_x000D_
140048</t>
        </r>
      </text>
    </comment>
    <comment ref="B906" authorId="0" shapeId="0" xr:uid="{A8A9E2EB-F718-4C70-B63D-C43B3BAD701B}">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906" authorId="0" shapeId="0" xr:uid="{9ACA059E-E779-4B2C-B8E2-16BE37D3A660}">
      <text>
        <r>
          <rPr>
            <sz val="10"/>
            <color indexed="81"/>
            <rFont val="Lucida Console"/>
            <family val="3"/>
          </rPr>
          <t>_x000D_
Últ estimativa : 6.000_x000D_
Enviada em     : 12.11.2020_x000D_
Ata - Venc     : 61/21 - 04.03.2022</t>
        </r>
      </text>
    </comment>
    <comment ref="O906" authorId="0" shapeId="0" xr:uid="{8AB0F1C3-6087-4659-B316-06737FC7D6CE}">
      <text>
        <r>
          <rPr>
            <sz val="10"/>
            <color indexed="81"/>
            <rFont val="Lucida Console"/>
            <family val="3"/>
          </rPr>
          <t>_x000D_
Pertencia a ATA nº 61/21_x000D_
Estimativa de Renovação enviada em 12.11.2020 - Qtd 6.000_x000D_
PE  11/21 lote _x000D_
19.02.21 = Finalizado</t>
        </r>
      </text>
    </comment>
    <comment ref="W906" authorId="0" shapeId="0" xr:uid="{96E9C5D3-EE43-4992-9CC1-83319C998D09}">
      <text>
        <r>
          <rPr>
            <sz val="10"/>
            <color indexed="81"/>
            <rFont val="Lucida Console"/>
            <family val="3"/>
          </rPr>
          <t>_x000D_
DM-Elétrica</t>
        </r>
      </text>
    </comment>
    <comment ref="X906" authorId="0" shapeId="0" xr:uid="{B04D6175-D210-48D2-839C-5DC7CFE54941}">
      <text>
        <r>
          <rPr>
            <sz val="10"/>
            <color indexed="81"/>
            <rFont val="Lucida Console"/>
            <family val="3"/>
          </rPr>
          <t>_x000D_
EQUIP. MAT. P/ GERACAO, TRANSM. DISTR. RETIF...</t>
        </r>
      </text>
    </comment>
    <comment ref="Y906" authorId="0" shapeId="0" xr:uid="{653FB444-B277-4A8E-99E9-05130BE8F940}">
      <text>
        <r>
          <rPr>
            <sz val="10"/>
            <color indexed="81"/>
            <rFont val="Lucida Console"/>
            <family val="3"/>
          </rPr>
          <t>_x000D_
FIOS E CABOS ELETRICOS</t>
        </r>
      </text>
    </comment>
    <comment ref="AW906" authorId="0" shapeId="0" xr:uid="{43F91D35-8B47-4E24-A164-62B21B8D7FA6}">
      <text>
        <r>
          <rPr>
            <sz val="10"/>
            <color indexed="81"/>
            <rFont val="Lucida Console"/>
            <family val="3"/>
          </rPr>
          <t>Tempo de Estoque (Meses)_x000D_
_x000D_
2.000,0</t>
        </r>
      </text>
    </comment>
    <comment ref="A907" authorId="0" shapeId="0" xr:uid="{279C8791-8314-4F69-BE13-6E41C87C4C2B}">
      <text>
        <r>
          <rPr>
            <sz val="10"/>
            <color indexed="81"/>
            <rFont val="Lucida Console"/>
            <family val="3"/>
          </rPr>
          <t>_x000D_
140049</t>
        </r>
      </text>
    </comment>
    <comment ref="B907" authorId="0" shapeId="0" xr:uid="{DD1A77E5-F473-4317-8A61-C30479864776}">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907" authorId="0" shapeId="0" xr:uid="{35D3A1D8-0701-4391-A6E1-6419461ECBC6}">
      <text>
        <r>
          <rPr>
            <sz val="10"/>
            <color indexed="81"/>
            <rFont val="Lucida Console"/>
            <family val="3"/>
          </rPr>
          <t>_x000D_
Últ estimativa : 1.200_x000D_
Enviada em     : 12.11.2020_x000D_
Ata - Venc     : 61/21 - 04.03.2022</t>
        </r>
      </text>
    </comment>
    <comment ref="O907" authorId="0" shapeId="0" xr:uid="{C03ECD70-FBCF-4501-9BE0-EA65F4802523}">
      <text>
        <r>
          <rPr>
            <sz val="10"/>
            <color indexed="81"/>
            <rFont val="Lucida Console"/>
            <family val="3"/>
          </rPr>
          <t>_x000D_
Pertencia a ATA nº 61/21_x000D_
Estimativa de Renovação enviada em 12.11.2020 - Qtd 1.200_x000D_
PE  11/21 lote _x000D_
19.02.21 = Finalizado</t>
        </r>
      </text>
    </comment>
    <comment ref="W907" authorId="0" shapeId="0" xr:uid="{4AC0371B-368C-489A-8D27-F19D5088ED9A}">
      <text>
        <r>
          <rPr>
            <sz val="10"/>
            <color indexed="81"/>
            <rFont val="Lucida Console"/>
            <family val="3"/>
          </rPr>
          <t>_x000D_
DM-Elétrica</t>
        </r>
      </text>
    </comment>
    <comment ref="X907" authorId="0" shapeId="0" xr:uid="{4501127D-B295-49A7-8DFF-6F1E930A2E90}">
      <text>
        <r>
          <rPr>
            <sz val="10"/>
            <color indexed="81"/>
            <rFont val="Lucida Console"/>
            <family val="3"/>
          </rPr>
          <t>_x000D_
EQUIP. MAT. P/ GERACAO, TRANSM. DISTR. RETIF...</t>
        </r>
      </text>
    </comment>
    <comment ref="Y907" authorId="0" shapeId="0" xr:uid="{64027F9D-853F-4413-8EF3-6F9D55429413}">
      <text>
        <r>
          <rPr>
            <sz val="10"/>
            <color indexed="81"/>
            <rFont val="Lucida Console"/>
            <family val="3"/>
          </rPr>
          <t>_x000D_
FIOS E CABOS ELETRICOS</t>
        </r>
      </text>
    </comment>
    <comment ref="AW907" authorId="0" shapeId="0" xr:uid="{81582A9C-2725-492F-8478-259CA996C2A4}">
      <text>
        <r>
          <rPr>
            <sz val="10"/>
            <color indexed="81"/>
            <rFont val="Lucida Console"/>
            <family val="3"/>
          </rPr>
          <t>Tempo de Estoque (Meses)_x000D_
_x000D_
496,0</t>
        </r>
      </text>
    </comment>
    <comment ref="A908" authorId="0" shapeId="0" xr:uid="{E1C91F4F-805E-4824-8C9C-C7B9D2E2CB3D}">
      <text>
        <r>
          <rPr>
            <sz val="10"/>
            <color indexed="81"/>
            <rFont val="Lucida Console"/>
            <family val="3"/>
          </rPr>
          <t>_x000D_
140050</t>
        </r>
      </text>
    </comment>
    <comment ref="B908" authorId="0" shapeId="0" xr:uid="{00C21524-004E-4563-96DA-5F73E9739363}">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908" authorId="0" shapeId="0" xr:uid="{7D25CE41-2733-4EAE-94F6-6AAB08CA72CB}">
      <text>
        <r>
          <rPr>
            <sz val="10"/>
            <color indexed="81"/>
            <rFont val="Lucida Console"/>
            <family val="3"/>
          </rPr>
          <t>_x000D_
Últ estimativa : 1.200_x000D_
Enviada em     : 12.11.2020_x000D_
Ata - Venc     : 61/21 - 04.03.2022</t>
        </r>
      </text>
    </comment>
    <comment ref="O908" authorId="0" shapeId="0" xr:uid="{3F41232E-5A2B-47D5-9CA9-E453E1110BBB}">
      <text>
        <r>
          <rPr>
            <sz val="10"/>
            <color indexed="81"/>
            <rFont val="Lucida Console"/>
            <family val="3"/>
          </rPr>
          <t>_x000D_
Pertencia a ATA nº 61/21_x000D_
Estimativa de Renovação enviada em 12.11.2020 - Qtd 1.200_x000D_
PE  11/21 lote _x000D_
19.02.21 = Finalizado</t>
        </r>
      </text>
    </comment>
    <comment ref="W908" authorId="0" shapeId="0" xr:uid="{EA750D1D-C5D9-4C64-B57B-CDB2E5B597F1}">
      <text>
        <r>
          <rPr>
            <sz val="10"/>
            <color indexed="81"/>
            <rFont val="Lucida Console"/>
            <family val="3"/>
          </rPr>
          <t>_x000D_
DM-Elétrica</t>
        </r>
      </text>
    </comment>
    <comment ref="X908" authorId="0" shapeId="0" xr:uid="{6351EF63-13B0-4EB9-9715-1D884825E260}">
      <text>
        <r>
          <rPr>
            <sz val="10"/>
            <color indexed="81"/>
            <rFont val="Lucida Console"/>
            <family val="3"/>
          </rPr>
          <t>_x000D_
EQUIP. MAT. P/ GERACAO, TRANSM. DISTR. RETIF...</t>
        </r>
      </text>
    </comment>
    <comment ref="Y908" authorId="0" shapeId="0" xr:uid="{0968DB9A-3FFE-4772-B865-41E676C3439A}">
      <text>
        <r>
          <rPr>
            <sz val="10"/>
            <color indexed="81"/>
            <rFont val="Lucida Console"/>
            <family val="3"/>
          </rPr>
          <t>_x000D_
FIOS E CABOS ELETRICOS</t>
        </r>
      </text>
    </comment>
    <comment ref="AW908" authorId="0" shapeId="0" xr:uid="{E80AF02B-1F02-4788-9AF9-00F53732108F}">
      <text>
        <r>
          <rPr>
            <sz val="10"/>
            <color indexed="81"/>
            <rFont val="Lucida Console"/>
            <family val="3"/>
          </rPr>
          <t>Tempo de Estoque (Meses)_x000D_
_x000D_
1.485,0</t>
        </r>
      </text>
    </comment>
    <comment ref="A909" authorId="0" shapeId="0" xr:uid="{80A11213-0F04-462C-8851-5F645FCA3B6E}">
      <text>
        <r>
          <rPr>
            <sz val="10"/>
            <color indexed="81"/>
            <rFont val="Lucida Console"/>
            <family val="3"/>
          </rPr>
          <t>_x000D_
140051</t>
        </r>
      </text>
    </comment>
    <comment ref="B909" authorId="0" shapeId="0" xr:uid="{DA242F43-FA7F-402C-A6BA-B94300033792}">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909" authorId="0" shapeId="0" xr:uid="{A0DF3839-6C22-4FD5-BDAD-8D9EAB4D5772}">
      <text>
        <r>
          <rPr>
            <sz val="10"/>
            <color indexed="81"/>
            <rFont val="Lucida Console"/>
            <family val="3"/>
          </rPr>
          <t>_x000D_
Últ estimativa : 900_x000D_
Enviada em     : 12.11.2020_x000D_
Ata - Venc     : 61/21 - 04.03.2022</t>
        </r>
      </text>
    </comment>
    <comment ref="O909" authorId="0" shapeId="0" xr:uid="{B8811DCE-EEEA-4A16-89BA-D8A14E004089}">
      <text>
        <r>
          <rPr>
            <sz val="10"/>
            <color indexed="81"/>
            <rFont val="Lucida Console"/>
            <family val="3"/>
          </rPr>
          <t>_x000D_
Pertencia a ATA nº 61/21_x000D_
Estimativa de Renovação enviada em 12.11.2020 - Qtd 900_x000D_
PE  11/21 lote _x000D_
19.02.21 = Finalizado</t>
        </r>
      </text>
    </comment>
    <comment ref="W909" authorId="0" shapeId="0" xr:uid="{B8B61EE0-1F6E-4A4B-9D26-DE4828A65DCA}">
      <text>
        <r>
          <rPr>
            <sz val="10"/>
            <color indexed="81"/>
            <rFont val="Lucida Console"/>
            <family val="3"/>
          </rPr>
          <t>_x000D_
DM-Elétrica</t>
        </r>
      </text>
    </comment>
    <comment ref="X909" authorId="0" shapeId="0" xr:uid="{BC609E6E-9F3D-44AE-AA4C-50ABD691F2EA}">
      <text>
        <r>
          <rPr>
            <sz val="10"/>
            <color indexed="81"/>
            <rFont val="Lucida Console"/>
            <family val="3"/>
          </rPr>
          <t>_x000D_
EQUIP. MAT. P/ GERACAO, TRANSM. DISTR. RETIF...</t>
        </r>
      </text>
    </comment>
    <comment ref="Y909" authorId="0" shapeId="0" xr:uid="{B10CE82F-5C37-46FD-A760-F161710393F3}">
      <text>
        <r>
          <rPr>
            <sz val="10"/>
            <color indexed="81"/>
            <rFont val="Lucida Console"/>
            <family val="3"/>
          </rPr>
          <t>_x000D_
FIOS E CABOS ELETRICOS</t>
        </r>
      </text>
    </comment>
    <comment ref="AW909" authorId="0" shapeId="0" xr:uid="{F2A818EA-8AE1-4A50-907A-EAE6EF7B8290}">
      <text>
        <r>
          <rPr>
            <sz val="10"/>
            <color indexed="81"/>
            <rFont val="Lucida Console"/>
            <family val="3"/>
          </rPr>
          <t>Tempo de Estoque (Meses)_x000D_
_x000D_
1.428,0</t>
        </r>
      </text>
    </comment>
    <comment ref="A910" authorId="0" shapeId="0" xr:uid="{C6475325-B849-49A8-BFA9-CCDD17858742}">
      <text>
        <r>
          <rPr>
            <sz val="10"/>
            <color indexed="81"/>
            <rFont val="Lucida Console"/>
            <family val="3"/>
          </rPr>
          <t>_x000D_
140052</t>
        </r>
      </text>
    </comment>
    <comment ref="B910" authorId="0" shapeId="0" xr:uid="{9E876811-3C23-4275-811E-C8B161CF1A6D}">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910" authorId="0" shapeId="0" xr:uid="{BD722E36-7067-4BC2-BE61-69548884E122}">
      <text>
        <r>
          <rPr>
            <sz val="10"/>
            <color indexed="81"/>
            <rFont val="Lucida Console"/>
            <family val="3"/>
          </rPr>
          <t>_x000D_
Últ estimativa : 1.200_x000D_
Enviada em     : 12.11.2020_x000D_
Ata - Venc     : 61/21 - 04.03.2022</t>
        </r>
      </text>
    </comment>
    <comment ref="O910" authorId="0" shapeId="0" xr:uid="{4AD3E7C7-7BE4-4C95-AA96-AB184247DB54}">
      <text>
        <r>
          <rPr>
            <sz val="10"/>
            <color indexed="81"/>
            <rFont val="Lucida Console"/>
            <family val="3"/>
          </rPr>
          <t>_x000D_
Pertencia a ATA nº 61/21_x000D_
Estimativa de Renovação enviada em 12.11.2020 - Qtd 1.200_x000D_
PE  11/21 lote _x000D_
19.02.21 = Finalizado</t>
        </r>
      </text>
    </comment>
    <comment ref="W910" authorId="0" shapeId="0" xr:uid="{49067DA6-9D99-4671-ABB0-40A075C85F06}">
      <text>
        <r>
          <rPr>
            <sz val="10"/>
            <color indexed="81"/>
            <rFont val="Lucida Console"/>
            <family val="3"/>
          </rPr>
          <t>_x000D_
DM-Elétrica</t>
        </r>
      </text>
    </comment>
    <comment ref="X910" authorId="0" shapeId="0" xr:uid="{AF26D03F-7979-4547-BBEF-C5EE22A6D4A0}">
      <text>
        <r>
          <rPr>
            <sz val="10"/>
            <color indexed="81"/>
            <rFont val="Lucida Console"/>
            <family val="3"/>
          </rPr>
          <t>_x000D_
EQUIP. MAT. P/ GERACAO, TRANSM. DISTR. RETIF...</t>
        </r>
      </text>
    </comment>
    <comment ref="Y910" authorId="0" shapeId="0" xr:uid="{46D96684-2519-4881-8CB6-EFA8EB80C8D3}">
      <text>
        <r>
          <rPr>
            <sz val="10"/>
            <color indexed="81"/>
            <rFont val="Lucida Console"/>
            <family val="3"/>
          </rPr>
          <t>_x000D_
FIOS E CABOS ELETRICOS</t>
        </r>
      </text>
    </comment>
    <comment ref="AW910" authorId="0" shapeId="0" xr:uid="{5406AD4C-8CD5-46EA-8FCC-2B57606B9E4D}">
      <text>
        <r>
          <rPr>
            <sz val="10"/>
            <color indexed="81"/>
            <rFont val="Lucida Console"/>
            <family val="3"/>
          </rPr>
          <t>Tempo de Estoque (Meses)_x000D_
_x000D_
1.000,0</t>
        </r>
      </text>
    </comment>
    <comment ref="A911" authorId="0" shapeId="0" xr:uid="{2F881721-BF4C-41F7-8DFA-7687C0FF623A}">
      <text>
        <r>
          <rPr>
            <sz val="10"/>
            <color indexed="81"/>
            <rFont val="Lucida Console"/>
            <family val="3"/>
          </rPr>
          <t>_x000D_
140053</t>
        </r>
      </text>
    </comment>
    <comment ref="B911" authorId="0" shapeId="0" xr:uid="{D4EFCBF8-F6A6-4A3C-B563-5B5672904957}">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911" authorId="0" shapeId="0" xr:uid="{E078B59C-642A-4487-9677-420DE09AE193}">
      <text>
        <r>
          <rPr>
            <sz val="10"/>
            <color indexed="81"/>
            <rFont val="Lucida Console"/>
            <family val="3"/>
          </rPr>
          <t>_x000D_
Últ estimativa : 500_x000D_
Enviada em     : 12.11.2020_x000D_
Ata - Venc     : 61/21 - 04.03.2022</t>
        </r>
      </text>
    </comment>
    <comment ref="O911" authorId="0" shapeId="0" xr:uid="{D507B596-4E66-4AF1-94D5-405AB07D876B}">
      <text>
        <r>
          <rPr>
            <sz val="10"/>
            <color indexed="81"/>
            <rFont val="Lucida Console"/>
            <family val="3"/>
          </rPr>
          <t xml:space="preserve">_x000D_
Pertencia a ATA nº 61/21_x000D_
Estimativa de Renovação enviada em 12.11.2020 - Qtd 500_x000D_
PE  31/22 lote _x000D_
 = </t>
        </r>
      </text>
    </comment>
    <comment ref="W911" authorId="0" shapeId="0" xr:uid="{2CAE3A4A-3CC2-47C2-9186-504376D78FB4}">
      <text>
        <r>
          <rPr>
            <sz val="10"/>
            <color indexed="81"/>
            <rFont val="Lucida Console"/>
            <family val="3"/>
          </rPr>
          <t>_x000D_
DM-Elétrica</t>
        </r>
      </text>
    </comment>
    <comment ref="X911" authorId="0" shapeId="0" xr:uid="{1FAE8D94-01E6-495C-BD55-EC8C5CFB6830}">
      <text>
        <r>
          <rPr>
            <sz val="10"/>
            <color indexed="81"/>
            <rFont val="Lucida Console"/>
            <family val="3"/>
          </rPr>
          <t>_x000D_
EQUIP. MAT. P/ GERACAO, TRANSM. DISTR. RETIF...</t>
        </r>
      </text>
    </comment>
    <comment ref="Y911" authorId="0" shapeId="0" xr:uid="{1B0F9665-DCF4-46FB-9075-A560CA5CFF6F}">
      <text>
        <r>
          <rPr>
            <sz val="10"/>
            <color indexed="81"/>
            <rFont val="Lucida Console"/>
            <family val="3"/>
          </rPr>
          <t>_x000D_
FIOS E CABOS ELETRICOS</t>
        </r>
      </text>
    </comment>
    <comment ref="Z911" authorId="0" shapeId="0" xr:uid="{649AABFB-A4E9-499B-9567-224B49C37A7F}">
      <text>
        <r>
          <rPr>
            <sz val="10"/>
            <color indexed="81"/>
            <rFont val="Lucida Console"/>
            <family val="3"/>
          </rPr>
          <t>_x000D_
RC  1.929 / 23  Qtde: 500_x000D_
RC  2.697 / 23  Qtde: 700</t>
        </r>
      </text>
    </comment>
    <comment ref="AW911" authorId="0" shapeId="0" xr:uid="{27941158-E584-4F70-8CAB-DBCE07014E31}">
      <text>
        <r>
          <rPr>
            <sz val="10"/>
            <color indexed="81"/>
            <rFont val="Lucida Console"/>
            <family val="3"/>
          </rPr>
          <t>Tempo de Estoque (Meses)_x000D_
_x000D_
1.200,0</t>
        </r>
      </text>
    </comment>
    <comment ref="A912" authorId="0" shapeId="0" xr:uid="{7A897D94-018D-48FA-A44D-576C3B898ED9}">
      <text>
        <r>
          <rPr>
            <sz val="10"/>
            <color indexed="81"/>
            <rFont val="Lucida Console"/>
            <family val="3"/>
          </rPr>
          <t>_x000D_
140054</t>
        </r>
      </text>
    </comment>
    <comment ref="B912" authorId="0" shapeId="0" xr:uid="{B58A9006-F881-4F24-99E3-7C3DC24CDBC8}">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912" authorId="0" shapeId="0" xr:uid="{07091D90-7D54-4B5F-99ED-37BB03DFE239}">
      <text>
        <r>
          <rPr>
            <sz val="10"/>
            <color indexed="81"/>
            <rFont val="Lucida Console"/>
            <family val="3"/>
          </rPr>
          <t>_x000D_
Últ estimativa : 300_x000D_
Enviada em     : 12.11.2020_x000D_
Ata - Venc     : 61/21 - 04.03.2022</t>
        </r>
      </text>
    </comment>
    <comment ref="O912" authorId="0" shapeId="0" xr:uid="{54433D0F-6EA2-4F1D-95DC-760DFB74E07A}">
      <text>
        <r>
          <rPr>
            <sz val="10"/>
            <color indexed="81"/>
            <rFont val="Lucida Console"/>
            <family val="3"/>
          </rPr>
          <t>_x000D_
Pertencia a ATA nº 61/21_x000D_
Estimativa de Renovação enviada em 12.11.2020 - Qtd 300_x000D_
PE  11/21 lote _x000D_
19.02.21 = Finalizado</t>
        </r>
      </text>
    </comment>
    <comment ref="W912" authorId="0" shapeId="0" xr:uid="{8B868FD6-72CB-4ECE-BFF5-CBADAAC6C21C}">
      <text>
        <r>
          <rPr>
            <sz val="10"/>
            <color indexed="81"/>
            <rFont val="Lucida Console"/>
            <family val="3"/>
          </rPr>
          <t>_x000D_
DM-Elétrica</t>
        </r>
      </text>
    </comment>
    <comment ref="X912" authorId="0" shapeId="0" xr:uid="{CCF627AD-D9F2-4D6B-B7CD-DC86EA794A38}">
      <text>
        <r>
          <rPr>
            <sz val="10"/>
            <color indexed="81"/>
            <rFont val="Lucida Console"/>
            <family val="3"/>
          </rPr>
          <t>_x000D_
EQUIP. MAT. P/ GERACAO, TRANSM. DISTR. RETIF...</t>
        </r>
      </text>
    </comment>
    <comment ref="Y912" authorId="0" shapeId="0" xr:uid="{1A7EECAA-2962-4022-A55A-E296987F9214}">
      <text>
        <r>
          <rPr>
            <sz val="10"/>
            <color indexed="81"/>
            <rFont val="Lucida Console"/>
            <family val="3"/>
          </rPr>
          <t>_x000D_
FIOS E CABOS ELETRICOS</t>
        </r>
      </text>
    </comment>
    <comment ref="AW912" authorId="0" shapeId="0" xr:uid="{6CDF8FC9-B0F6-4884-BF01-F91AD2543877}">
      <text>
        <r>
          <rPr>
            <sz val="10"/>
            <color indexed="81"/>
            <rFont val="Lucida Console"/>
            <family val="3"/>
          </rPr>
          <t>Tempo de Estoque (Meses)_x000D_
_x000D_
707,0</t>
        </r>
      </text>
    </comment>
    <comment ref="A913" authorId="0" shapeId="0" xr:uid="{AFE7629C-41EF-4A62-A426-9C640B8F8179}">
      <text>
        <r>
          <rPr>
            <sz val="10"/>
            <color indexed="81"/>
            <rFont val="Lucida Console"/>
            <family val="3"/>
          </rPr>
          <t>_x000D_
140055</t>
        </r>
      </text>
    </comment>
    <comment ref="B913" authorId="0" shapeId="0" xr:uid="{BCFEB29E-D95E-4F9D-A153-286ED190A2B7}">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913" authorId="0" shapeId="0" xr:uid="{85FC5A8E-4382-4250-8A68-6F2433BDC1E9}">
      <text>
        <r>
          <rPr>
            <sz val="10"/>
            <color indexed="81"/>
            <rFont val="Lucida Console"/>
            <family val="3"/>
          </rPr>
          <t>_x000D_
Últ estimativa : 400_x000D_
Enviada em     : 12.11.2020_x000D_
Ata - Venc     : 61/21 - 04.03.2022</t>
        </r>
      </text>
    </comment>
    <comment ref="O913" authorId="0" shapeId="0" xr:uid="{3025FE05-641D-4FDA-898F-8802EF3388AB}">
      <text>
        <r>
          <rPr>
            <sz val="10"/>
            <color indexed="81"/>
            <rFont val="Lucida Console"/>
            <family val="3"/>
          </rPr>
          <t>_x000D_
Pertencia a ATA nº 61/21_x000D_
Estimativa de Renovação enviada em 12.11.2020 - Qtd 400_x000D_
PE  11/21 lote _x000D_
19.02.21 = Finalizado</t>
        </r>
      </text>
    </comment>
    <comment ref="W913" authorId="0" shapeId="0" xr:uid="{203F3465-8BC9-4B6E-9253-9EF61C3CE342}">
      <text>
        <r>
          <rPr>
            <sz val="10"/>
            <color indexed="81"/>
            <rFont val="Lucida Console"/>
            <family val="3"/>
          </rPr>
          <t>_x000D_
DM-Elétrica</t>
        </r>
      </text>
    </comment>
    <comment ref="X913" authorId="0" shapeId="0" xr:uid="{738CA073-8385-4CD0-B63F-926DCBB349C9}">
      <text>
        <r>
          <rPr>
            <sz val="10"/>
            <color indexed="81"/>
            <rFont val="Lucida Console"/>
            <family val="3"/>
          </rPr>
          <t>_x000D_
EQUIP. MAT. P/ GERACAO, TRANSM. DISTR. RETIF...</t>
        </r>
      </text>
    </comment>
    <comment ref="Y913" authorId="0" shapeId="0" xr:uid="{393844BF-7051-40CF-B2EE-68382DCF308F}">
      <text>
        <r>
          <rPr>
            <sz val="10"/>
            <color indexed="81"/>
            <rFont val="Lucida Console"/>
            <family val="3"/>
          </rPr>
          <t>_x000D_
FIOS E CABOS ELETRICOS</t>
        </r>
      </text>
    </comment>
    <comment ref="AW913" authorId="0" shapeId="0" xr:uid="{DCC1113E-D7D8-450B-AA85-465D2A5AB653}">
      <text>
        <r>
          <rPr>
            <sz val="10"/>
            <color indexed="81"/>
            <rFont val="Lucida Console"/>
            <family val="3"/>
          </rPr>
          <t>Tempo de Estoque (Meses)_x000D_
_x000D_
5.710,0</t>
        </r>
      </text>
    </comment>
    <comment ref="A914" authorId="0" shapeId="0" xr:uid="{A1F44164-395B-43C0-9E8E-FD7EB88518CA}">
      <text>
        <r>
          <rPr>
            <sz val="10"/>
            <color indexed="81"/>
            <rFont val="Lucida Console"/>
            <family val="3"/>
          </rPr>
          <t>_x000D_
140056</t>
        </r>
      </text>
    </comment>
    <comment ref="B914" authorId="0" shapeId="0" xr:uid="{ABE6162E-5980-41F0-B7F1-216042F87142}">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914" authorId="0" shapeId="0" xr:uid="{91639FCD-4F16-4FC8-9D9D-2E3DC4F4770C}">
      <text>
        <r>
          <rPr>
            <sz val="10"/>
            <color indexed="81"/>
            <rFont val="Lucida Console"/>
            <family val="3"/>
          </rPr>
          <t>_x000D_
Últ estimativa : 300_x000D_
Enviada em     : 12.11.2020_x000D_
Ata - Venc     : 61/21 - 04.03.2022</t>
        </r>
      </text>
    </comment>
    <comment ref="O914" authorId="0" shapeId="0" xr:uid="{003489F8-9C19-45E3-B9CD-3D1E24B1FC61}">
      <text>
        <r>
          <rPr>
            <sz val="10"/>
            <color indexed="81"/>
            <rFont val="Lucida Console"/>
            <family val="3"/>
          </rPr>
          <t>_x000D_
Pertencia a ATA nº 61/21_x000D_
Estimativa de Renovação enviada em 12.11.2020 - Qtd 300_x000D_
PE  11/21 lote _x000D_
19.02.21 = Finalizado</t>
        </r>
      </text>
    </comment>
    <comment ref="W914" authorId="0" shapeId="0" xr:uid="{9D87F198-8B3B-4B65-B2CF-1D3FBC9524D6}">
      <text>
        <r>
          <rPr>
            <sz val="10"/>
            <color indexed="81"/>
            <rFont val="Lucida Console"/>
            <family val="3"/>
          </rPr>
          <t>_x000D_
DM-Elétrica</t>
        </r>
      </text>
    </comment>
    <comment ref="X914" authorId="0" shapeId="0" xr:uid="{D8262D92-8893-4912-A4F0-15D6857AFEC4}">
      <text>
        <r>
          <rPr>
            <sz val="10"/>
            <color indexed="81"/>
            <rFont val="Lucida Console"/>
            <family val="3"/>
          </rPr>
          <t>_x000D_
EQUIP. MAT. P/ GERACAO, TRANSM. DISTR. RETIF...</t>
        </r>
      </text>
    </comment>
    <comment ref="Y914" authorId="0" shapeId="0" xr:uid="{F69D1AF1-F318-4911-81F4-1118BF25B3C4}">
      <text>
        <r>
          <rPr>
            <sz val="10"/>
            <color indexed="81"/>
            <rFont val="Lucida Console"/>
            <family val="3"/>
          </rPr>
          <t>_x000D_
FIOS E CABOS ELETRICOS</t>
        </r>
      </text>
    </comment>
    <comment ref="AW914" authorId="0" shapeId="0" xr:uid="{9C43871B-CEDB-4464-AF70-11CE150517F1}">
      <text>
        <r>
          <rPr>
            <sz val="10"/>
            <color indexed="81"/>
            <rFont val="Lucida Console"/>
            <family val="3"/>
          </rPr>
          <t>Tempo de Estoque (Meses)_x000D_
_x000D_
1.635,0</t>
        </r>
      </text>
    </comment>
    <comment ref="A915" authorId="0" shapeId="0" xr:uid="{B9466595-4C71-4CC4-9E40-386115E21BAE}">
      <text>
        <r>
          <rPr>
            <sz val="10"/>
            <color indexed="81"/>
            <rFont val="Lucida Console"/>
            <family val="3"/>
          </rPr>
          <t>_x000D_
140057</t>
        </r>
      </text>
    </comment>
    <comment ref="B915" authorId="0" shapeId="0" xr:uid="{E374A622-5965-4442-B8BB-D3EAF83DF26A}">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915" authorId="0" shapeId="0" xr:uid="{14D9033A-01E2-46AB-B670-821BC13A0EA3}">
      <text>
        <r>
          <rPr>
            <sz val="10"/>
            <color indexed="81"/>
            <rFont val="Lucida Console"/>
            <family val="3"/>
          </rPr>
          <t>_x000D_
Últ estimativa : 300_x000D_
Enviada em     : 12.11.2020_x000D_
Ata - Venc     : 61/21 - 04.03.2022</t>
        </r>
      </text>
    </comment>
    <comment ref="O915" authorId="0" shapeId="0" xr:uid="{FBBC9F13-D118-4D4B-B29D-C1CE1A716633}">
      <text>
        <r>
          <rPr>
            <sz val="10"/>
            <color indexed="81"/>
            <rFont val="Lucida Console"/>
            <family val="3"/>
          </rPr>
          <t>_x000D_
Pertencia a ATA nº 61/21_x000D_
Estimativa de Renovação enviada em 12.11.2020 - Qtd 300_x000D_
PE  11/21 lote _x000D_
19.02.21 = Finalizado</t>
        </r>
      </text>
    </comment>
    <comment ref="W915" authorId="0" shapeId="0" xr:uid="{D6EBDD39-EECC-4175-A3B1-C272DD263443}">
      <text>
        <r>
          <rPr>
            <sz val="10"/>
            <color indexed="81"/>
            <rFont val="Lucida Console"/>
            <family val="3"/>
          </rPr>
          <t>_x000D_
DM-Elétrica</t>
        </r>
      </text>
    </comment>
    <comment ref="X915" authorId="0" shapeId="0" xr:uid="{C59463DA-155B-4338-B2B1-2CB89F59B33E}">
      <text>
        <r>
          <rPr>
            <sz val="10"/>
            <color indexed="81"/>
            <rFont val="Lucida Console"/>
            <family val="3"/>
          </rPr>
          <t>_x000D_
EQUIP. MAT. P/ GERACAO, TRANSM. DISTR. RETIF...</t>
        </r>
      </text>
    </comment>
    <comment ref="Y915" authorId="0" shapeId="0" xr:uid="{A44B390B-E32A-4AF6-A462-065CA56F2B4E}">
      <text>
        <r>
          <rPr>
            <sz val="10"/>
            <color indexed="81"/>
            <rFont val="Lucida Console"/>
            <family val="3"/>
          </rPr>
          <t>_x000D_
FIOS E CABOS ELETRICOS</t>
        </r>
      </text>
    </comment>
    <comment ref="AW915" authorId="0" shapeId="0" xr:uid="{C3351FD4-4C4E-4056-8FDA-28EFA4F73E7A}">
      <text>
        <r>
          <rPr>
            <sz val="10"/>
            <color indexed="81"/>
            <rFont val="Lucida Console"/>
            <family val="3"/>
          </rPr>
          <t>Tempo de Estoque (Meses)_x000D_
_x000D_
474,0</t>
        </r>
      </text>
    </comment>
    <comment ref="A916" authorId="0" shapeId="0" xr:uid="{8F0B7A5C-CCA7-4C13-B0CC-1AF22A581FA5}">
      <text>
        <r>
          <rPr>
            <sz val="10"/>
            <color indexed="81"/>
            <rFont val="Lucida Console"/>
            <family val="3"/>
          </rPr>
          <t>_x000D_
140058</t>
        </r>
      </text>
    </comment>
    <comment ref="B916" authorId="0" shapeId="0" xr:uid="{5F94B07A-0FC5-44ED-A32D-8DF11B6D8796}">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916" authorId="0" shapeId="0" xr:uid="{2EBA6E5F-839F-4F1B-98E9-FCB82E427944}">
      <text>
        <r>
          <rPr>
            <sz val="10"/>
            <color indexed="81"/>
            <rFont val="Lucida Console"/>
            <family val="3"/>
          </rPr>
          <t>_x000D_
Últ estimativa : 0_x000D_
Enviada em     : 12.11.2020_x000D_
Ata - Venc     : 61/21 - 04.03.2022</t>
        </r>
      </text>
    </comment>
    <comment ref="O916" authorId="0" shapeId="0" xr:uid="{4452DC0D-6BFC-4D03-95E8-94DC459A7C01}">
      <text>
        <r>
          <rPr>
            <sz val="10"/>
            <color indexed="81"/>
            <rFont val="Lucida Console"/>
            <family val="3"/>
          </rPr>
          <t>_x000D_
Pertencia a ATA nº 61/21_x000D_
Estimativa de Renovação enviada em 12.11.2020 - Qtd _x000D_
PE  11/21 lote _x000D_
19.02.21 = Finalizado</t>
        </r>
      </text>
    </comment>
    <comment ref="W916" authorId="0" shapeId="0" xr:uid="{6EC467EA-9CA7-4932-A86E-DCD6499924CA}">
      <text>
        <r>
          <rPr>
            <sz val="10"/>
            <color indexed="81"/>
            <rFont val="Lucida Console"/>
            <family val="3"/>
          </rPr>
          <t>_x000D_
DM-Elétrica</t>
        </r>
      </text>
    </comment>
    <comment ref="X916" authorId="0" shapeId="0" xr:uid="{259A5FA0-DACF-4E31-A280-81E30A96174D}">
      <text>
        <r>
          <rPr>
            <sz val="10"/>
            <color indexed="81"/>
            <rFont val="Lucida Console"/>
            <family val="3"/>
          </rPr>
          <t>_x000D_
EQUIP. MAT. P/ GERACAO, TRANSM. DISTR. RETIF...</t>
        </r>
      </text>
    </comment>
    <comment ref="Y916" authorId="0" shapeId="0" xr:uid="{3E6687F7-4961-4003-BDDE-3B2E944FC418}">
      <text>
        <r>
          <rPr>
            <sz val="10"/>
            <color indexed="81"/>
            <rFont val="Lucida Console"/>
            <family val="3"/>
          </rPr>
          <t>_x000D_
FIOS E CABOS ELETRICOS</t>
        </r>
      </text>
    </comment>
    <comment ref="AW916" authorId="0" shapeId="0" xr:uid="{E108C4E6-3A3C-41B1-81E8-7639690E07CF}">
      <text>
        <r>
          <rPr>
            <sz val="10"/>
            <color indexed="81"/>
            <rFont val="Lucida Console"/>
            <family val="3"/>
          </rPr>
          <t>Tempo de Estoque (Meses)_x000D_
_x000D_
272,0</t>
        </r>
      </text>
    </comment>
    <comment ref="A917" authorId="0" shapeId="0" xr:uid="{6370E2D2-32E7-41CE-ADF0-328391B93FD2}">
      <text>
        <r>
          <rPr>
            <sz val="10"/>
            <color indexed="81"/>
            <rFont val="Lucida Console"/>
            <family val="3"/>
          </rPr>
          <t>_x000D_
140059</t>
        </r>
      </text>
    </comment>
    <comment ref="B917" authorId="0" shapeId="0" xr:uid="{D2753197-BC98-48ED-9FF6-BD8513A8AC17}">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917" authorId="0" shapeId="0" xr:uid="{72704CF0-F831-477B-90F3-6FCA096F83F1}">
      <text>
        <r>
          <rPr>
            <sz val="10"/>
            <color indexed="81"/>
            <rFont val="Lucida Console"/>
            <family val="3"/>
          </rPr>
          <t>_x000D_
Últ estimativa : 400_x000D_
Enviada em     : 12.11.2020_x000D_
Ata - Venc     : 61/21 - 04.03.2022</t>
        </r>
      </text>
    </comment>
    <comment ref="O917" authorId="0" shapeId="0" xr:uid="{CD7D110D-7C2F-4565-BC66-13032E23DC54}">
      <text>
        <r>
          <rPr>
            <sz val="10"/>
            <color indexed="81"/>
            <rFont val="Lucida Console"/>
            <family val="3"/>
          </rPr>
          <t xml:space="preserve">_x000D_
Pertencia a ATA nº 61/21_x000D_
Estimativa de Renovação enviada em 12.11.2020 - Qtd 400_x000D_
PE  31/22 lote _x000D_
 = </t>
        </r>
      </text>
    </comment>
    <comment ref="W917" authorId="0" shapeId="0" xr:uid="{C2F27B14-FCE9-48AB-A031-647F8488377F}">
      <text>
        <r>
          <rPr>
            <sz val="10"/>
            <color indexed="81"/>
            <rFont val="Lucida Console"/>
            <family val="3"/>
          </rPr>
          <t>_x000D_
DM-Elétrica</t>
        </r>
      </text>
    </comment>
    <comment ref="X917" authorId="0" shapeId="0" xr:uid="{21EA7B42-7595-49E4-9BC9-2A4576DBC837}">
      <text>
        <r>
          <rPr>
            <sz val="10"/>
            <color indexed="81"/>
            <rFont val="Lucida Console"/>
            <family val="3"/>
          </rPr>
          <t>_x000D_
EQUIP. MAT. P/ GERACAO, TRANSM. DISTR. RETIF...</t>
        </r>
      </text>
    </comment>
    <comment ref="Y917" authorId="0" shapeId="0" xr:uid="{59F9434C-0C2C-4B72-918C-1B83C817A11D}">
      <text>
        <r>
          <rPr>
            <sz val="10"/>
            <color indexed="81"/>
            <rFont val="Lucida Console"/>
            <family val="3"/>
          </rPr>
          <t>_x000D_
FIOS E CABOS ELETRICOS</t>
        </r>
      </text>
    </comment>
    <comment ref="Z917" authorId="0" shapeId="0" xr:uid="{F478C710-47B6-46C9-9D3E-9F92FF00DDAF}">
      <text>
        <r>
          <rPr>
            <sz val="10"/>
            <color indexed="81"/>
            <rFont val="Lucida Console"/>
            <family val="3"/>
          </rPr>
          <t>_x000D_
RC  1.929 / 23  Qtde: 500_x000D_
RC  2.957 / 23  Qtde: 1.000</t>
        </r>
      </text>
    </comment>
    <comment ref="AW917" authorId="0" shapeId="0" xr:uid="{0378FFBF-9639-460D-9323-5F60313CA85D}">
      <text>
        <r>
          <rPr>
            <sz val="10"/>
            <color indexed="81"/>
            <rFont val="Lucida Console"/>
            <family val="3"/>
          </rPr>
          <t>Tempo de Estoque (Meses)_x000D_
_x000D_
1.999,0</t>
        </r>
      </text>
    </comment>
    <comment ref="A918" authorId="0" shapeId="0" xr:uid="{AC64C6AD-A3C6-4123-8941-76880450CA22}">
      <text>
        <r>
          <rPr>
            <sz val="10"/>
            <color indexed="81"/>
            <rFont val="Lucida Console"/>
            <family val="3"/>
          </rPr>
          <t>_x000D_
140060</t>
        </r>
      </text>
    </comment>
    <comment ref="B918" authorId="0" shapeId="0" xr:uid="{53081A7F-59AC-4A92-97C1-D493B9B51C04}">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918" authorId="0" shapeId="0" xr:uid="{18C0CA07-6CE6-4E64-ADD0-6230FF727953}">
      <text>
        <r>
          <rPr>
            <sz val="10"/>
            <color indexed="81"/>
            <rFont val="Lucida Console"/>
            <family val="3"/>
          </rPr>
          <t>_x000D_
Últ estimativa : 300_x000D_
Enviada em     : 12.11.2020_x000D_
Ata - Venc     : 61/21 - 04.03.2022</t>
        </r>
      </text>
    </comment>
    <comment ref="O918" authorId="0" shapeId="0" xr:uid="{F5505F58-40F1-450C-9DE2-BA6FAA4F24F8}">
      <text>
        <r>
          <rPr>
            <sz val="10"/>
            <color indexed="81"/>
            <rFont val="Lucida Console"/>
            <family val="3"/>
          </rPr>
          <t>_x000D_
Pertencia a ATA nº 61/21_x000D_
Estimativa de Renovação enviada em 12.11.2020 - Qtd 300_x000D_
PE  11/21 lote _x000D_
19.02.21 = Finalizado</t>
        </r>
      </text>
    </comment>
    <comment ref="W918" authorId="0" shapeId="0" xr:uid="{530CA573-5282-487E-9A57-B252D49BFF6A}">
      <text>
        <r>
          <rPr>
            <sz val="10"/>
            <color indexed="81"/>
            <rFont val="Lucida Console"/>
            <family val="3"/>
          </rPr>
          <t>_x000D_
DM-Elétrica</t>
        </r>
      </text>
    </comment>
    <comment ref="X918" authorId="0" shapeId="0" xr:uid="{6B68E8ED-E387-4AA2-AD3E-963AE93B8D8A}">
      <text>
        <r>
          <rPr>
            <sz val="10"/>
            <color indexed="81"/>
            <rFont val="Lucida Console"/>
            <family val="3"/>
          </rPr>
          <t>_x000D_
EQUIP. MAT. P/ GERACAO, TRANSM. DISTR. RETIF...</t>
        </r>
      </text>
    </comment>
    <comment ref="Y918" authorId="0" shapeId="0" xr:uid="{E6681F3D-1CB8-42A4-B703-1D6B3A11E922}">
      <text>
        <r>
          <rPr>
            <sz val="10"/>
            <color indexed="81"/>
            <rFont val="Lucida Console"/>
            <family val="3"/>
          </rPr>
          <t>_x000D_
FIOS E CABOS ELETRICOS</t>
        </r>
      </text>
    </comment>
    <comment ref="AW918" authorId="0" shapeId="0" xr:uid="{D9D4DCBA-C85C-49DC-A042-63150CB7F520}">
      <text>
        <r>
          <rPr>
            <sz val="10"/>
            <color indexed="81"/>
            <rFont val="Lucida Console"/>
            <family val="3"/>
          </rPr>
          <t>Tempo de Estoque (Meses)_x000D_
_x000D_
557,0</t>
        </r>
      </text>
    </comment>
    <comment ref="A919" authorId="0" shapeId="0" xr:uid="{FAA4A345-DCFC-4FBE-A7D5-F8DA7F306947}">
      <text>
        <r>
          <rPr>
            <sz val="10"/>
            <color indexed="81"/>
            <rFont val="Lucida Console"/>
            <family val="3"/>
          </rPr>
          <t>_x000D_
140061</t>
        </r>
      </text>
    </comment>
    <comment ref="B919" authorId="0" shapeId="0" xr:uid="{197BF0DB-58F6-4E5B-8859-6D66B03A92B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919" authorId="0" shapeId="0" xr:uid="{61899E2B-A282-4369-A3AB-2952C3774A16}">
      <text>
        <r>
          <rPr>
            <sz val="10"/>
            <color indexed="81"/>
            <rFont val="Lucida Console"/>
            <family val="3"/>
          </rPr>
          <t>_x000D_
Últ estimativa : 0_x000D_
Enviada em     : 12.11.2020_x000D_
Ata - Venc     : 61/21 - 04.03.2022</t>
        </r>
      </text>
    </comment>
    <comment ref="O919" authorId="0" shapeId="0" xr:uid="{DF48048C-A806-4F34-B084-10C1403C4B30}">
      <text>
        <r>
          <rPr>
            <sz val="10"/>
            <color indexed="81"/>
            <rFont val="Lucida Console"/>
            <family val="3"/>
          </rPr>
          <t>_x000D_
Pertencia a ATA nº 61/21_x000D_
Estimativa de Renovação enviada em 12.11.2020 - Qtd _x000D_
PE  11/21 lote _x000D_
19.02.21 = Finalizado</t>
        </r>
      </text>
    </comment>
    <comment ref="W919" authorId="0" shapeId="0" xr:uid="{479748B5-971E-4811-961E-6BE3B331BFB4}">
      <text>
        <r>
          <rPr>
            <sz val="10"/>
            <color indexed="81"/>
            <rFont val="Lucida Console"/>
            <family val="3"/>
          </rPr>
          <t>_x000D_
DM-Elétrica</t>
        </r>
      </text>
    </comment>
    <comment ref="X919" authorId="0" shapeId="0" xr:uid="{6D6EADC2-8A91-436F-85CD-D344A84A8CD9}">
      <text>
        <r>
          <rPr>
            <sz val="10"/>
            <color indexed="81"/>
            <rFont val="Lucida Console"/>
            <family val="3"/>
          </rPr>
          <t>_x000D_
EQUIP. MAT. P/ GERACAO, TRANSM. DISTR. RETIF...</t>
        </r>
      </text>
    </comment>
    <comment ref="Y919" authorId="0" shapeId="0" xr:uid="{7787820E-81DC-4AC2-9805-83FC9781EAC9}">
      <text>
        <r>
          <rPr>
            <sz val="10"/>
            <color indexed="81"/>
            <rFont val="Lucida Console"/>
            <family val="3"/>
          </rPr>
          <t>_x000D_
FIOS E CABOS ELETRICOS</t>
        </r>
      </text>
    </comment>
    <comment ref="AW919" authorId="0" shapeId="0" xr:uid="{44BAC2AA-8FC9-48E9-A48F-DA4201A1C6FF}">
      <text>
        <r>
          <rPr>
            <sz val="10"/>
            <color indexed="81"/>
            <rFont val="Lucida Console"/>
            <family val="3"/>
          </rPr>
          <t>Tempo de Estoque (Meses)_x000D_
_x000D_
271,0</t>
        </r>
      </text>
    </comment>
    <comment ref="A920" authorId="0" shapeId="0" xr:uid="{47D21D3F-04BD-4A3C-AD0C-B3D3F12B3215}">
      <text>
        <r>
          <rPr>
            <sz val="10"/>
            <color indexed="81"/>
            <rFont val="Lucida Console"/>
            <family val="3"/>
          </rPr>
          <t>_x000D_
140063</t>
        </r>
      </text>
    </comment>
    <comment ref="B920" authorId="0" shapeId="0" xr:uid="{00A1C061-31CC-4A81-85CF-9794D1A068ED}">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920" authorId="0" shapeId="0" xr:uid="{1826B7E5-666A-4AF6-9FF7-68675938DFBF}">
      <text>
        <r>
          <rPr>
            <sz val="10"/>
            <color indexed="81"/>
            <rFont val="Lucida Console"/>
            <family val="3"/>
          </rPr>
          <t>_x000D_
Últ estimativa : 5.000_x000D_
Enviada em     : 12.11.2020_x000D_
Ata - Venc     : 61/21 - 04.03.2022</t>
        </r>
      </text>
    </comment>
    <comment ref="O920" authorId="0" shapeId="0" xr:uid="{41DFBCB1-1165-4593-B279-7128C30FBC32}">
      <text>
        <r>
          <rPr>
            <sz val="10"/>
            <color indexed="81"/>
            <rFont val="Lucida Console"/>
            <family val="3"/>
          </rPr>
          <t>_x000D_
Pertencia a ATA nº 61/21_x000D_
Estimativa de Renovação enviada em 12.11.2020 - Qtd 5.000_x000D_
PE  11/21 lote _x000D_
19.02.21 = Finalizado</t>
        </r>
      </text>
    </comment>
    <comment ref="W920" authorId="0" shapeId="0" xr:uid="{86453B31-570D-434C-9878-B001C51132BB}">
      <text>
        <r>
          <rPr>
            <sz val="10"/>
            <color indexed="81"/>
            <rFont val="Lucida Console"/>
            <family val="3"/>
          </rPr>
          <t>_x000D_
DM-Elétrica</t>
        </r>
      </text>
    </comment>
    <comment ref="X920" authorId="0" shapeId="0" xr:uid="{B15E72F0-7C72-43B0-A0DA-BC36758E0DD2}">
      <text>
        <r>
          <rPr>
            <sz val="10"/>
            <color indexed="81"/>
            <rFont val="Lucida Console"/>
            <family val="3"/>
          </rPr>
          <t>_x000D_
EQUIP. MAT. P/ GERACAO, TRANSM. DISTR. RETIF...</t>
        </r>
      </text>
    </comment>
    <comment ref="Y920" authorId="0" shapeId="0" xr:uid="{EA985D82-0A90-47DF-8C33-69FDB6E1E673}">
      <text>
        <r>
          <rPr>
            <sz val="10"/>
            <color indexed="81"/>
            <rFont val="Lucida Console"/>
            <family val="3"/>
          </rPr>
          <t>_x000D_
FIOS E CABOS ELETRICOS</t>
        </r>
      </text>
    </comment>
    <comment ref="AW920" authorId="0" shapeId="0" xr:uid="{79D44FA6-7CC5-4169-8F30-031222782290}">
      <text>
        <r>
          <rPr>
            <sz val="10"/>
            <color indexed="81"/>
            <rFont val="Lucida Console"/>
            <family val="3"/>
          </rPr>
          <t>Tempo de Estoque (Meses)_x000D_
_x000D_
4.000,0</t>
        </r>
      </text>
    </comment>
    <comment ref="A921" authorId="0" shapeId="0" xr:uid="{EEDDF5ED-F8E7-4BF6-8605-0DEEE9155375}">
      <text>
        <r>
          <rPr>
            <sz val="10"/>
            <color indexed="81"/>
            <rFont val="Lucida Console"/>
            <family val="3"/>
          </rPr>
          <t>_x000D_
140125</t>
        </r>
      </text>
    </comment>
    <comment ref="B921" authorId="0" shapeId="0" xr:uid="{DC3E5E66-BBDB-48F7-B3A7-49DBED0EB389}">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921" authorId="0" shapeId="0" xr:uid="{FED52AA9-CBB1-4F8B-86A2-9CD92C7D4529}">
      <text>
        <r>
          <rPr>
            <sz val="10"/>
            <color indexed="81"/>
            <rFont val="Lucida Console"/>
            <family val="3"/>
          </rPr>
          <t>_x000D_
DM-Elétrica</t>
        </r>
      </text>
    </comment>
    <comment ref="X921" authorId="0" shapeId="0" xr:uid="{E69B2846-75A6-4E59-8E14-D48AF6819BD7}">
      <text>
        <r>
          <rPr>
            <sz val="10"/>
            <color indexed="81"/>
            <rFont val="Lucida Console"/>
            <family val="3"/>
          </rPr>
          <t>_x000D_
EQUIP. MAT. P/ GERACAO, TRANSM. DISTR. RETIF...</t>
        </r>
      </text>
    </comment>
    <comment ref="Y921" authorId="0" shapeId="0" xr:uid="{D6115C54-7484-4CA9-BA82-989F2D989CB2}">
      <text>
        <r>
          <rPr>
            <sz val="10"/>
            <color indexed="81"/>
            <rFont val="Lucida Console"/>
            <family val="3"/>
          </rPr>
          <t>_x000D_
FIOS E CABOS ELETRICOS</t>
        </r>
      </text>
    </comment>
    <comment ref="AW921" authorId="0" shapeId="0" xr:uid="{3A0A9F6C-3922-4D8B-9205-6AE6E0B93833}">
      <text>
        <r>
          <rPr>
            <sz val="10"/>
            <color indexed="81"/>
            <rFont val="Lucida Console"/>
            <family val="3"/>
          </rPr>
          <t>Tempo de Estoque (Meses)_x000D_
_x000D_
550,0</t>
        </r>
      </text>
    </comment>
    <comment ref="A922" authorId="0" shapeId="0" xr:uid="{8393BA5D-D365-4D3C-AC6D-E98566F0EE1A}">
      <text>
        <r>
          <rPr>
            <sz val="10"/>
            <color indexed="81"/>
            <rFont val="Lucida Console"/>
            <family val="3"/>
          </rPr>
          <t>_x000D_
140126</t>
        </r>
      </text>
    </comment>
    <comment ref="B922" authorId="0" shapeId="0" xr:uid="{79930394-7D3E-4C82-8A0F-D24F2A3E300C}">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922" authorId="0" shapeId="0" xr:uid="{0C64E0FF-19B2-4AC9-964D-121C2C3BE7A5}">
      <text>
        <r>
          <rPr>
            <sz val="10"/>
            <color indexed="81"/>
            <rFont val="Lucida Console"/>
            <family val="3"/>
          </rPr>
          <t>_x000D_
DM-Elétrica</t>
        </r>
      </text>
    </comment>
    <comment ref="X922" authorId="0" shapeId="0" xr:uid="{E5B2DE54-39DA-4372-92AA-3A48DDC98F48}">
      <text>
        <r>
          <rPr>
            <sz val="10"/>
            <color indexed="81"/>
            <rFont val="Lucida Console"/>
            <family val="3"/>
          </rPr>
          <t>_x000D_
EQUIP. MAT. P/ GERACAO, TRANSM. DISTR. RETIF...</t>
        </r>
      </text>
    </comment>
    <comment ref="Y922" authorId="0" shapeId="0" xr:uid="{37EA7044-92EE-41E8-86F5-253E5D74A9F5}">
      <text>
        <r>
          <rPr>
            <sz val="10"/>
            <color indexed="81"/>
            <rFont val="Lucida Console"/>
            <family val="3"/>
          </rPr>
          <t>_x000D_
FIOS E CABOS ELETRICOS</t>
        </r>
      </text>
    </comment>
    <comment ref="AW922" authorId="0" shapeId="0" xr:uid="{E2C3F44E-711F-4D76-907F-56D3F3EA6B80}">
      <text>
        <r>
          <rPr>
            <sz val="10"/>
            <color indexed="81"/>
            <rFont val="Lucida Console"/>
            <family val="3"/>
          </rPr>
          <t>Tempo de Estoque (Meses)_x000D_
_x000D_
891,0</t>
        </r>
      </text>
    </comment>
    <comment ref="A923" authorId="0" shapeId="0" xr:uid="{4BC9899C-9E01-4443-BF86-4CF0DEB17432}">
      <text>
        <r>
          <rPr>
            <sz val="10"/>
            <color indexed="81"/>
            <rFont val="Lucida Console"/>
            <family val="3"/>
          </rPr>
          <t>_x000D_
140241</t>
        </r>
      </text>
    </comment>
    <comment ref="B923" authorId="0" shapeId="0" xr:uid="{FA9B69E3-B19E-44E3-AC52-157903A13EAF}">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923" authorId="0" shapeId="0" xr:uid="{F13F50FC-6F91-472A-80EE-05118D66D59B}">
      <text>
        <r>
          <rPr>
            <sz val="10"/>
            <color indexed="81"/>
            <rFont val="Lucida Console"/>
            <family val="3"/>
          </rPr>
          <t>_x000D_
Últ estimativa : 900_x000D_
Enviada em     : 12.11.2020_x000D_
Ata - Venc     : 61/21 - 04.03.2022</t>
        </r>
      </text>
    </comment>
    <comment ref="O923" authorId="0" shapeId="0" xr:uid="{2609C592-EEA8-4EEF-917E-EB5F93AA09F7}">
      <text>
        <r>
          <rPr>
            <sz val="10"/>
            <color indexed="81"/>
            <rFont val="Lucida Console"/>
            <family val="3"/>
          </rPr>
          <t>_x000D_
Pertencia a ATA nº 61/21_x000D_
Estimativa de Renovação enviada em 12.11.2020 - Qtd 900_x000D_
PE  11/21 lote _x000D_
19.02.21 = Finalizado</t>
        </r>
      </text>
    </comment>
    <comment ref="W923" authorId="0" shapeId="0" xr:uid="{10B281AB-00BC-4519-96BF-06CADAE7FDEC}">
      <text>
        <r>
          <rPr>
            <sz val="10"/>
            <color indexed="81"/>
            <rFont val="Lucida Console"/>
            <family val="3"/>
          </rPr>
          <t>_x000D_
DM-Elétrica</t>
        </r>
      </text>
    </comment>
    <comment ref="X923" authorId="0" shapeId="0" xr:uid="{236E972A-AC93-4426-842F-3F2C061BD000}">
      <text>
        <r>
          <rPr>
            <sz val="10"/>
            <color indexed="81"/>
            <rFont val="Lucida Console"/>
            <family val="3"/>
          </rPr>
          <t>_x000D_
EQUIP. MAT. P/ GERACAO, TRANSM. DISTR. RETIF...</t>
        </r>
      </text>
    </comment>
    <comment ref="Y923" authorId="0" shapeId="0" xr:uid="{63896936-4993-4993-9BEB-9829392605DD}">
      <text>
        <r>
          <rPr>
            <sz val="10"/>
            <color indexed="81"/>
            <rFont val="Lucida Console"/>
            <family val="3"/>
          </rPr>
          <t>_x000D_
FIOS E CABOS ELETRICOS</t>
        </r>
      </text>
    </comment>
    <comment ref="AW923" authorId="0" shapeId="0" xr:uid="{5F15B21B-72BC-4CCE-A900-4810FA2666A6}">
      <text>
        <r>
          <rPr>
            <sz val="10"/>
            <color indexed="81"/>
            <rFont val="Lucida Console"/>
            <family val="3"/>
          </rPr>
          <t>Tempo de Estoque (Meses)_x000D_
_x000D_
500,0</t>
        </r>
      </text>
    </comment>
    <comment ref="A924" authorId="0" shapeId="0" xr:uid="{6E15DFE2-C330-4C04-BBCB-17D9347C17F0}">
      <text>
        <r>
          <rPr>
            <sz val="10"/>
            <color indexed="81"/>
            <rFont val="Lucida Console"/>
            <family val="3"/>
          </rPr>
          <t>_x000D_
140242</t>
        </r>
      </text>
    </comment>
    <comment ref="B924" authorId="0" shapeId="0" xr:uid="{E2BABFFF-D1E1-451B-8A1D-065C3FB3AAD4}">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924" authorId="0" shapeId="0" xr:uid="{1AFBA179-7E45-4D62-B358-4323A8288A78}">
      <text>
        <r>
          <rPr>
            <sz val="10"/>
            <color indexed="81"/>
            <rFont val="Lucida Console"/>
            <family val="3"/>
          </rPr>
          <t>_x000D_
Últ estimativa : 800_x000D_
Enviada em     : 12.11.2020_x000D_
Ata - Venc     : 61/21 - 04.03.2022</t>
        </r>
      </text>
    </comment>
    <comment ref="O924" authorId="0" shapeId="0" xr:uid="{9D5CF2D7-0614-4152-9F1B-C94CE3611A18}">
      <text>
        <r>
          <rPr>
            <sz val="10"/>
            <color indexed="81"/>
            <rFont val="Lucida Console"/>
            <family val="3"/>
          </rPr>
          <t>_x000D_
Pertencia a ATA nº 61/21_x000D_
Estimativa de Renovação enviada em 12.11.2020 - Qtd 800_x000D_
PE  11/21 lote _x000D_
19.02.21 = Finalizado</t>
        </r>
      </text>
    </comment>
    <comment ref="W924" authorId="0" shapeId="0" xr:uid="{1FA7076A-62DF-4BB4-91B6-88FBD952379E}">
      <text>
        <r>
          <rPr>
            <sz val="10"/>
            <color indexed="81"/>
            <rFont val="Lucida Console"/>
            <family val="3"/>
          </rPr>
          <t>_x000D_
DM-Elétrica</t>
        </r>
      </text>
    </comment>
    <comment ref="X924" authorId="0" shapeId="0" xr:uid="{26334D4D-460D-4F9D-8AF4-9646543624D7}">
      <text>
        <r>
          <rPr>
            <sz val="10"/>
            <color indexed="81"/>
            <rFont val="Lucida Console"/>
            <family val="3"/>
          </rPr>
          <t>_x000D_
EQUIP. MAT. P/ GERACAO, TRANSM. DISTR. RETIF...</t>
        </r>
      </text>
    </comment>
    <comment ref="Y924" authorId="0" shapeId="0" xr:uid="{F4530B3A-DA63-46D7-8057-884EE9939E8C}">
      <text>
        <r>
          <rPr>
            <sz val="10"/>
            <color indexed="81"/>
            <rFont val="Lucida Console"/>
            <family val="3"/>
          </rPr>
          <t>_x000D_
FIOS E CABOS ELETRICOS</t>
        </r>
      </text>
    </comment>
    <comment ref="AW924" authorId="0" shapeId="0" xr:uid="{3488273E-751B-4999-9312-00A87B80AB9C}">
      <text>
        <r>
          <rPr>
            <sz val="10"/>
            <color indexed="81"/>
            <rFont val="Lucida Console"/>
            <family val="3"/>
          </rPr>
          <t>Tempo de Estoque (Meses)_x000D_
_x000D_
933,0</t>
        </r>
      </text>
    </comment>
    <comment ref="A925" authorId="0" shapeId="0" xr:uid="{C14C207B-9D35-4AEF-A363-4E8160C34915}">
      <text>
        <r>
          <rPr>
            <sz val="10"/>
            <color indexed="81"/>
            <rFont val="Lucida Console"/>
            <family val="3"/>
          </rPr>
          <t>_x000D_
140283</t>
        </r>
      </text>
    </comment>
    <comment ref="B925" authorId="0" shapeId="0" xr:uid="{3A0B559A-B111-4355-9E94-CFE1FF111B60}">
      <text>
        <r>
          <rPr>
            <sz val="10"/>
            <color indexed="81"/>
            <rFont val="Lucida Console"/>
            <family val="3"/>
          </rPr>
          <t>DESCRIÇÃO DETALHADA_x000D_
LAVATORIO DE LOUCA COM COLUNA, NA COR BRANCA, DIMENSOES MINIMAS: 41 X 34 CM.</t>
        </r>
      </text>
    </comment>
    <comment ref="G925" authorId="0" shapeId="0" xr:uid="{FAB6EE26-E940-4DC1-8716-1CCECEB662E9}">
      <text>
        <r>
          <rPr>
            <sz val="10"/>
            <color indexed="81"/>
            <rFont val="Lucida Console"/>
            <family val="3"/>
          </rPr>
          <t xml:space="preserve">_x000D_
Últ estimativa : 30_x000D_
Enviada em     : 24.11.2020_x000D_
Ata - Venc     : /-2000 - </t>
        </r>
      </text>
    </comment>
    <comment ref="O925" authorId="0" shapeId="0" xr:uid="{2346F091-1C1C-472A-A315-4A6563AC70AD}">
      <text>
        <r>
          <rPr>
            <sz val="10"/>
            <color indexed="81"/>
            <rFont val="Lucida Console"/>
            <family val="3"/>
          </rPr>
          <t>_x000D_
Ata anterior não identificada.</t>
        </r>
      </text>
    </comment>
    <comment ref="W925" authorId="0" shapeId="0" xr:uid="{85FD5F26-9B35-4788-AAEF-6F41F19441A2}">
      <text>
        <r>
          <rPr>
            <sz val="10"/>
            <color indexed="81"/>
            <rFont val="Lucida Console"/>
            <family val="3"/>
          </rPr>
          <t>_x000D_
DM-Construção</t>
        </r>
      </text>
    </comment>
    <comment ref="X925" authorId="0" shapeId="0" xr:uid="{ACA3AC43-F5BE-4E95-8577-CFA1911217C5}">
      <text>
        <r>
          <rPr>
            <sz val="10"/>
            <color indexed="81"/>
            <rFont val="Lucida Console"/>
            <family val="3"/>
          </rPr>
          <t>_x000D_
MAT.E EQUIP. P/ CONSTR.CIVIL E CONSERV. DE VIAS PUBL.</t>
        </r>
      </text>
    </comment>
    <comment ref="Y925" authorId="0" shapeId="0" xr:uid="{8AC417F5-9115-4A76-9A8E-C9D0ACDBF5C8}">
      <text>
        <r>
          <rPr>
            <sz val="10"/>
            <color indexed="81"/>
            <rFont val="Lucida Console"/>
            <family val="3"/>
          </rPr>
          <t>_x000D_
TANQUES, LAVATORIOS E PIAS</t>
        </r>
      </text>
    </comment>
    <comment ref="AW925" authorId="0" shapeId="0" xr:uid="{4B765855-6F7D-4CA7-9226-C2A4E6B8BEFF}">
      <text>
        <r>
          <rPr>
            <sz val="10"/>
            <color indexed="81"/>
            <rFont val="Lucida Console"/>
            <family val="3"/>
          </rPr>
          <t>Tempo de Estoque (Meses)_x000D_
_x000D_
0,0</t>
        </r>
      </text>
    </comment>
    <comment ref="A926" authorId="0" shapeId="0" xr:uid="{3B891294-83EB-4AF4-8D06-0C7BC6530503}">
      <text>
        <r>
          <rPr>
            <sz val="10"/>
            <color indexed="81"/>
            <rFont val="Lucida Console"/>
            <family val="3"/>
          </rPr>
          <t>_x000D_
140326</t>
        </r>
      </text>
    </comment>
    <comment ref="B926" authorId="0" shapeId="0" xr:uid="{56E6E651-836A-42E4-B523-0D5611E37D7A}">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926" authorId="0" shapeId="0" xr:uid="{32945182-B839-44C4-A305-E41D49714F4E}">
      <text>
        <r>
          <rPr>
            <sz val="10"/>
            <color indexed="81"/>
            <rFont val="Lucida Console"/>
            <family val="3"/>
          </rPr>
          <t xml:space="preserve">_x000D_
Últ estimativa : 500_x000D_
Enviada em     : 17.12.2020_x000D_
Ata - Venc     : /-2000 - </t>
        </r>
      </text>
    </comment>
    <comment ref="O926" authorId="0" shapeId="0" xr:uid="{E6B8B6A3-E4AF-4D75-9043-494CB4CC9B2C}">
      <text>
        <r>
          <rPr>
            <sz val="10"/>
            <color indexed="81"/>
            <rFont val="Lucida Console"/>
            <family val="3"/>
          </rPr>
          <t>_x000D_
Ata anterior não identificada.</t>
        </r>
      </text>
    </comment>
    <comment ref="W926" authorId="0" shapeId="0" xr:uid="{7504C4F0-EC82-4EBA-956D-DE1404065A74}">
      <text>
        <r>
          <rPr>
            <sz val="10"/>
            <color indexed="81"/>
            <rFont val="Lucida Console"/>
            <family val="3"/>
          </rPr>
          <t>_x000D_
DM-Construção</t>
        </r>
      </text>
    </comment>
    <comment ref="X926" authorId="0" shapeId="0" xr:uid="{A8561DEA-B8AF-4A67-94DE-3ECD225AA53C}">
      <text>
        <r>
          <rPr>
            <sz val="10"/>
            <color indexed="81"/>
            <rFont val="Lucida Console"/>
            <family val="3"/>
          </rPr>
          <t>_x000D_
MAT.E EQUIP. P/ CONSTR.CIVIL E CONSERV. DE VIAS PUBL.</t>
        </r>
      </text>
    </comment>
    <comment ref="Y926" authorId="0" shapeId="0" xr:uid="{B4D497D0-E5B5-4AA6-ABAF-240134D0E1E5}">
      <text>
        <r>
          <rPr>
            <sz val="10"/>
            <color indexed="81"/>
            <rFont val="Lucida Console"/>
            <family val="3"/>
          </rPr>
          <t>_x000D_
IMPERMEABILIZANTES, ADITIVOS E ADESIVOS</t>
        </r>
      </text>
    </comment>
    <comment ref="AW926" authorId="0" shapeId="0" xr:uid="{AB07CB0C-3FD2-4B86-BAE7-E7D351D1716C}">
      <text>
        <r>
          <rPr>
            <sz val="10"/>
            <color indexed="81"/>
            <rFont val="Lucida Console"/>
            <family val="3"/>
          </rPr>
          <t>Tempo de Estoque (Meses)_x000D_
_x000D_
1.176,0</t>
        </r>
      </text>
    </comment>
    <comment ref="A927" authorId="0" shapeId="0" xr:uid="{594F7491-E342-4652-BF77-49DC27A609F5}">
      <text>
        <r>
          <rPr>
            <sz val="10"/>
            <color indexed="81"/>
            <rFont val="Lucida Console"/>
            <family val="3"/>
          </rPr>
          <t>_x000D_
140666</t>
        </r>
      </text>
    </comment>
    <comment ref="B927" authorId="0" shapeId="0" xr:uid="{BF1A544D-E6E2-42FF-957C-EA3EF6772B83}">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927" authorId="0" shapeId="0" xr:uid="{BDF533CC-47CC-4006-AD6F-442EB82EF12A}">
      <text>
        <r>
          <rPr>
            <sz val="10"/>
            <color indexed="81"/>
            <rFont val="Lucida Console"/>
            <family val="3"/>
          </rPr>
          <t>_x000D_
DM-Elétrica</t>
        </r>
      </text>
    </comment>
    <comment ref="X927" authorId="0" shapeId="0" xr:uid="{3E10A87A-B6DD-4FEE-A75B-FC8EEE1D085A}">
      <text>
        <r>
          <rPr>
            <sz val="10"/>
            <color indexed="81"/>
            <rFont val="Lucida Console"/>
            <family val="3"/>
          </rPr>
          <t>_x000D_
EQUIP. MAT. P/ GERACAO, TRANSM. DISTR. RETIF...</t>
        </r>
      </text>
    </comment>
    <comment ref="Y927" authorId="0" shapeId="0" xr:uid="{5C9284BB-8ABC-42CA-B39E-6FA774530602}">
      <text>
        <r>
          <rPr>
            <sz val="10"/>
            <color indexed="81"/>
            <rFont val="Lucida Console"/>
            <family val="3"/>
          </rPr>
          <t>_x000D_
LUMINARIAS E PROJETORES COM EQUIPAMENTO</t>
        </r>
      </text>
    </comment>
    <comment ref="AW927" authorId="0" shapeId="0" xr:uid="{9ADF85EC-4735-4EE7-A8D6-ADFBCAD5A84A}">
      <text>
        <r>
          <rPr>
            <sz val="10"/>
            <color indexed="81"/>
            <rFont val="Lucida Console"/>
            <family val="3"/>
          </rPr>
          <t>Tempo de Estoque (Meses)_x000D_
_x000D_
48,0</t>
        </r>
      </text>
    </comment>
    <comment ref="A928" authorId="0" shapeId="0" xr:uid="{C8F9C50C-4F87-476D-BD37-E7B260E023E0}">
      <text>
        <r>
          <rPr>
            <sz val="10"/>
            <color indexed="81"/>
            <rFont val="Lucida Console"/>
            <family val="3"/>
          </rPr>
          <t>_x000D_
140933</t>
        </r>
      </text>
    </comment>
    <comment ref="B928" authorId="0" shapeId="0" xr:uid="{BE39A4A7-31E4-47F5-B9B8-79C92DA94F50}">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928" authorId="0" shapeId="0" xr:uid="{0D2691C2-CED4-4037-BF5C-5029DBC81953}">
      <text>
        <r>
          <rPr>
            <sz val="10"/>
            <color indexed="81"/>
            <rFont val="Lucida Console"/>
            <family val="3"/>
          </rPr>
          <t>_x000D_
Pedagógico</t>
        </r>
      </text>
    </comment>
    <comment ref="X928" authorId="0" shapeId="0" xr:uid="{D29FBE51-F66F-4D8D-AF2E-D95A4DA81F18}">
      <text>
        <r>
          <rPr>
            <sz val="10"/>
            <color indexed="81"/>
            <rFont val="Lucida Console"/>
            <family val="3"/>
          </rPr>
          <t>_x000D_
MAQ., EQUIP., COMP., ACES., MAT. PARA ESCRIT.E ESCOLAR</t>
        </r>
      </text>
    </comment>
    <comment ref="Y928" authorId="0" shapeId="0" xr:uid="{FE896D10-B390-4C00-858C-EAFDB8DE1A45}">
      <text>
        <r>
          <rPr>
            <sz val="10"/>
            <color indexed="81"/>
            <rFont val="Lucida Console"/>
            <family val="3"/>
          </rPr>
          <t>_x000D_
MATERIAIS DE DESENHO TECNICO</t>
        </r>
      </text>
    </comment>
    <comment ref="AW928" authorId="0" shapeId="0" xr:uid="{0CD33AEE-CC0A-42E8-B094-25D7E0F0CC53}">
      <text>
        <r>
          <rPr>
            <sz val="10"/>
            <color indexed="81"/>
            <rFont val="Lucida Console"/>
            <family val="3"/>
          </rPr>
          <t>Tempo de Estoque (Meses)_x000D_
_x000D_
567,0</t>
        </r>
      </text>
    </comment>
    <comment ref="A929" authorId="0" shapeId="0" xr:uid="{641129CD-906D-4575-827C-7498F8D8438A}">
      <text>
        <r>
          <rPr>
            <sz val="10"/>
            <color indexed="81"/>
            <rFont val="Lucida Console"/>
            <family val="3"/>
          </rPr>
          <t>_x000D_
141253</t>
        </r>
      </text>
    </comment>
    <comment ref="B929" authorId="0" shapeId="0" xr:uid="{49957105-4C0C-458F-9FC7-2737036CD298}">
      <text>
        <r>
          <rPr>
            <sz val="10"/>
            <color indexed="81"/>
            <rFont val="Lucida Console"/>
            <family val="3"/>
          </rPr>
          <t>DESCRIÇÃO DETALHADA_x000D_
FUNDO PARA GALVANIZADOS, LINHA PREMIUM, NA COR CINZA - GALAO COM 3,600 ML</t>
        </r>
      </text>
    </comment>
    <comment ref="W929" authorId="0" shapeId="0" xr:uid="{0A6204FB-D11D-445D-8C13-6FDC25D1D923}">
      <text>
        <r>
          <rPr>
            <sz val="10"/>
            <color indexed="81"/>
            <rFont val="Lucida Console"/>
            <family val="3"/>
          </rPr>
          <t>_x000D_
DM-Pintura</t>
        </r>
      </text>
    </comment>
    <comment ref="X929" authorId="0" shapeId="0" xr:uid="{DD414211-DCC4-4A87-96D4-8779F8B38019}">
      <text>
        <r>
          <rPr>
            <sz val="10"/>
            <color indexed="81"/>
            <rFont val="Lucida Console"/>
            <family val="3"/>
          </rPr>
          <t>_x000D_
EQUIP. E MATERIAIS P/PINTURAS E IMPERMEABILIZACAO</t>
        </r>
      </text>
    </comment>
    <comment ref="Y929" authorId="0" shapeId="0" xr:uid="{9B6D67DD-05DF-4CBF-A95A-E33173B1B402}">
      <text>
        <r>
          <rPr>
            <sz val="10"/>
            <color indexed="81"/>
            <rFont val="Lucida Console"/>
            <family val="3"/>
          </rPr>
          <t>_x000D_
SELADORES</t>
        </r>
      </text>
    </comment>
    <comment ref="AW929" authorId="0" shapeId="0" xr:uid="{0B6DAD74-5999-4BE8-A49B-3659C3587472}">
      <text>
        <r>
          <rPr>
            <sz val="10"/>
            <color indexed="81"/>
            <rFont val="Lucida Console"/>
            <family val="3"/>
          </rPr>
          <t>Tempo de Estoque (Meses)_x000D_
_x000D_
190,0</t>
        </r>
      </text>
    </comment>
    <comment ref="A930" authorId="0" shapeId="0" xr:uid="{CBBBF348-0DDD-4E5C-B2D8-0861B515E536}">
      <text>
        <r>
          <rPr>
            <sz val="10"/>
            <color indexed="81"/>
            <rFont val="Lucida Console"/>
            <family val="3"/>
          </rPr>
          <t>_x000D_
141265</t>
        </r>
      </text>
    </comment>
    <comment ref="B930" authorId="0" shapeId="0" xr:uid="{B0EF4748-144A-4259-9C99-92B9C1408F3F}">
      <text>
        <r>
          <rPr>
            <sz val="10"/>
            <color indexed="81"/>
            <rFont val="Lucida Console"/>
            <family val="3"/>
          </rPr>
          <t>DESCRIÇÃO DETALHADA_x000D_
TINTA ESMALTE SINTETICO BRILHANTE, LINHA PREMIUM.COR PRETO, GALAO COM 3.600 ML, A BASE DE SOLVENTE</t>
        </r>
      </text>
    </comment>
    <comment ref="W930" authorId="0" shapeId="0" xr:uid="{65218806-0B1D-4364-9047-208458A879E3}">
      <text>
        <r>
          <rPr>
            <sz val="10"/>
            <color indexed="81"/>
            <rFont val="Lucida Console"/>
            <family val="3"/>
          </rPr>
          <t>_x000D_
DM-Pintura</t>
        </r>
      </text>
    </comment>
    <comment ref="X930" authorId="0" shapeId="0" xr:uid="{048570AC-0513-4EC2-BF2A-9BFE611DA41A}">
      <text>
        <r>
          <rPr>
            <sz val="10"/>
            <color indexed="81"/>
            <rFont val="Lucida Console"/>
            <family val="3"/>
          </rPr>
          <t>_x000D_
EQUIP. E MATERIAIS P/PINTURAS E IMPERMEABILIZACAO</t>
        </r>
      </text>
    </comment>
    <comment ref="Y930" authorId="0" shapeId="0" xr:uid="{54F4F057-0236-4B55-A121-11AFD9E18647}">
      <text>
        <r>
          <rPr>
            <sz val="10"/>
            <color indexed="81"/>
            <rFont val="Lucida Console"/>
            <family val="3"/>
          </rPr>
          <t>_x000D_
ESMALTES</t>
        </r>
      </text>
    </comment>
    <comment ref="AW930" authorId="0" shapeId="0" xr:uid="{46B47F8D-4D5D-405D-B193-45E27DEE2B27}">
      <text>
        <r>
          <rPr>
            <sz val="10"/>
            <color indexed="81"/>
            <rFont val="Lucida Console"/>
            <family val="3"/>
          </rPr>
          <t>Tempo de Estoque (Meses)_x000D_
_x000D_
74,0</t>
        </r>
      </text>
    </comment>
    <comment ref="A931" authorId="0" shapeId="0" xr:uid="{E146E937-9892-412F-AC0D-6B8A0B88198D}">
      <text>
        <r>
          <rPr>
            <sz val="10"/>
            <color indexed="81"/>
            <rFont val="Lucida Console"/>
            <family val="3"/>
          </rPr>
          <t>_x000D_
141266</t>
        </r>
      </text>
    </comment>
    <comment ref="B931" authorId="0" shapeId="0" xr:uid="{F830170B-6C72-42A3-BF5F-5FC2027C27D1}">
      <text>
        <r>
          <rPr>
            <sz val="10"/>
            <color indexed="81"/>
            <rFont val="Lucida Console"/>
            <family val="3"/>
          </rPr>
          <t>DESCRIÇÃO DETALHADA_x000D_
TINTA ESMALTE SINTETICO BRILHANTE, LINHA PREMIUM.COR VERDE FOLHA, GALAO COM 3.600 ML, A BASE DE SOLVENTE</t>
        </r>
      </text>
    </comment>
    <comment ref="W931" authorId="0" shapeId="0" xr:uid="{D54227A2-C1D1-44DF-B516-D2D018B7AC8D}">
      <text>
        <r>
          <rPr>
            <sz val="10"/>
            <color indexed="81"/>
            <rFont val="Lucida Console"/>
            <family val="3"/>
          </rPr>
          <t>_x000D_
DM-Pintura</t>
        </r>
      </text>
    </comment>
    <comment ref="X931" authorId="0" shapeId="0" xr:uid="{A6B28A84-B13D-44F1-A64F-16C7AE587CF9}">
      <text>
        <r>
          <rPr>
            <sz val="10"/>
            <color indexed="81"/>
            <rFont val="Lucida Console"/>
            <family val="3"/>
          </rPr>
          <t>_x000D_
EQUIP. E MATERIAIS P/PINTURAS E IMPERMEABILIZACAO</t>
        </r>
      </text>
    </comment>
    <comment ref="Y931" authorId="0" shapeId="0" xr:uid="{BCE8ED1A-63ED-4A4D-98A9-378CE93A5E44}">
      <text>
        <r>
          <rPr>
            <sz val="10"/>
            <color indexed="81"/>
            <rFont val="Lucida Console"/>
            <family val="3"/>
          </rPr>
          <t>_x000D_
ESMALTES</t>
        </r>
      </text>
    </comment>
    <comment ref="AC931" authorId="0" shapeId="0" xr:uid="{755FA663-5BAE-4D5A-895F-FA8B13596743}">
      <text>
        <r>
          <rPr>
            <sz val="10"/>
            <color indexed="81"/>
            <rFont val="Lucida Console"/>
            <family val="3"/>
          </rPr>
          <t>_x000D_
AF 11.620/23 | Vc 17.11.2023 | Saldo     50 | SUPREME COMERCIAL LTDA ( 218117 )</t>
        </r>
      </text>
    </comment>
    <comment ref="AG931" authorId="0" shapeId="0" xr:uid="{4CC2F71C-FC97-4B1A-A099-A0AB5450F568}">
      <text>
        <r>
          <rPr>
            <sz val="10"/>
            <color indexed="81"/>
            <rFont val="Lucida Console"/>
            <family val="3"/>
          </rPr>
          <t>_x000D_
AF 11.620/23 | Vc 17.11.2023 | Saldo     50 | SUPREME COMERCIAL LTDA ( 218117 )</t>
        </r>
      </text>
    </comment>
    <comment ref="AW931" authorId="0" shapeId="0" xr:uid="{65A9AAC9-83D0-46B9-B40A-9917BA8B8AB5}">
      <text>
        <r>
          <rPr>
            <sz val="10"/>
            <color indexed="81"/>
            <rFont val="Lucida Console"/>
            <family val="3"/>
          </rPr>
          <t>Tempo de Estoque (Meses)_x000D_
_x000D_
159,0</t>
        </r>
      </text>
    </comment>
    <comment ref="A932" authorId="0" shapeId="0" xr:uid="{C1BF286F-25CA-4565-83E4-EAEF3096BAF4}">
      <text>
        <r>
          <rPr>
            <sz val="10"/>
            <color indexed="81"/>
            <rFont val="Lucida Console"/>
            <family val="3"/>
          </rPr>
          <t>_x000D_
141268</t>
        </r>
      </text>
    </comment>
    <comment ref="B932" authorId="0" shapeId="0" xr:uid="{91F77EA7-EBCC-4A10-AFB9-1A1AB0A2ADD4}">
      <text>
        <r>
          <rPr>
            <sz val="10"/>
            <color indexed="81"/>
            <rFont val="Lucida Console"/>
            <family val="3"/>
          </rPr>
          <t>DESCRIÇÃO DETALHADA_x000D_
TINTA ESMALTE SINTETICO BRILHANTE, LINHA PREMIUM. COR BRANCO - GALAO COM 3.600 ML, A BASE DE SOLVENTE</t>
        </r>
      </text>
    </comment>
    <comment ref="W932" authorId="0" shapeId="0" xr:uid="{776B9E85-0D52-40DF-A369-7357A415DB03}">
      <text>
        <r>
          <rPr>
            <sz val="10"/>
            <color indexed="81"/>
            <rFont val="Lucida Console"/>
            <family val="3"/>
          </rPr>
          <t>_x000D_
DM-Pintura</t>
        </r>
      </text>
    </comment>
    <comment ref="X932" authorId="0" shapeId="0" xr:uid="{840D4945-806F-4549-9391-7AA1F5A70F45}">
      <text>
        <r>
          <rPr>
            <sz val="10"/>
            <color indexed="81"/>
            <rFont val="Lucida Console"/>
            <family val="3"/>
          </rPr>
          <t>_x000D_
EQUIP. E MATERIAIS P/PINTURAS E IMPERMEABILIZACAO</t>
        </r>
      </text>
    </comment>
    <comment ref="Y932" authorId="0" shapeId="0" xr:uid="{6F4F98F4-2E06-4BF3-894F-6FA65757AF81}">
      <text>
        <r>
          <rPr>
            <sz val="10"/>
            <color indexed="81"/>
            <rFont val="Lucida Console"/>
            <family val="3"/>
          </rPr>
          <t>_x000D_
ESMALTES</t>
        </r>
      </text>
    </comment>
    <comment ref="AC932" authorId="0" shapeId="0" xr:uid="{841EE181-A138-4C70-B796-E3CBF6C730F8}">
      <text>
        <r>
          <rPr>
            <sz val="10"/>
            <color indexed="81"/>
            <rFont val="Lucida Console"/>
            <family val="3"/>
          </rPr>
          <t>_x000D_
AF 11.623/23 | Vc 17.11.2023 | Saldo    500 | SUPREME COMERCIAL LTDA ( 218117 )</t>
        </r>
      </text>
    </comment>
    <comment ref="AG932" authorId="0" shapeId="0" xr:uid="{37CEEBD3-A0A4-48A7-B20B-51227BA8659D}">
      <text>
        <r>
          <rPr>
            <sz val="10"/>
            <color indexed="81"/>
            <rFont val="Lucida Console"/>
            <family val="3"/>
          </rPr>
          <t>_x000D_
AF 11.623/23 | Vc 17.11.2023 | Saldo    500 | SUPREME COMERCIAL LTDA ( 218117 )</t>
        </r>
      </text>
    </comment>
    <comment ref="AW932" authorId="0" shapeId="0" xr:uid="{BB16EF1A-0F80-4238-BB9F-23EB711E6FAB}">
      <text>
        <r>
          <rPr>
            <sz val="10"/>
            <color indexed="81"/>
            <rFont val="Lucida Console"/>
            <family val="3"/>
          </rPr>
          <t>Tempo de Estoque (Meses)_x000D_
_x000D_
854,0</t>
        </r>
      </text>
    </comment>
    <comment ref="A933" authorId="0" shapeId="0" xr:uid="{092C0B8A-12B4-4498-9D69-E2563785E9E1}">
      <text>
        <r>
          <rPr>
            <sz val="10"/>
            <color indexed="81"/>
            <rFont val="Lucida Console"/>
            <family val="3"/>
          </rPr>
          <t>_x000D_
141270</t>
        </r>
      </text>
    </comment>
    <comment ref="B933" authorId="0" shapeId="0" xr:uid="{A9EB58D2-2447-41D7-9856-76A70858C271}">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933" authorId="0" shapeId="0" xr:uid="{84A251AC-FA3A-4F65-A71D-968CD6CE6723}">
      <text>
        <r>
          <rPr>
            <sz val="10"/>
            <color indexed="81"/>
            <rFont val="Lucida Console"/>
            <family val="3"/>
          </rPr>
          <t>_x000D_
DM-Pintura</t>
        </r>
      </text>
    </comment>
    <comment ref="X933" authorId="0" shapeId="0" xr:uid="{0EE5FB14-EB61-4D25-97C6-200BB7DA0020}">
      <text>
        <r>
          <rPr>
            <sz val="10"/>
            <color indexed="81"/>
            <rFont val="Lucida Console"/>
            <family val="3"/>
          </rPr>
          <t>_x000D_
EQUIP. E MATERIAIS P/PINTURAS E IMPERMEABILIZACAO</t>
        </r>
      </text>
    </comment>
    <comment ref="Y933" authorId="0" shapeId="0" xr:uid="{B3E36E45-B503-4E56-A65F-4C7525F3C0D8}">
      <text>
        <r>
          <rPr>
            <sz val="10"/>
            <color indexed="81"/>
            <rFont val="Lucida Console"/>
            <family val="3"/>
          </rPr>
          <t>_x000D_
VERNIZES PRIMERS E TINTAS PARA SOLO</t>
        </r>
      </text>
    </comment>
    <comment ref="AW933" authorId="0" shapeId="0" xr:uid="{E125DA51-C436-4D92-ADA2-CCC10808B930}">
      <text>
        <r>
          <rPr>
            <sz val="10"/>
            <color indexed="81"/>
            <rFont val="Lucida Console"/>
            <family val="3"/>
          </rPr>
          <t>Tempo de Estoque (Meses)_x000D_
_x000D_
22,0</t>
        </r>
      </text>
    </comment>
    <comment ref="A934" authorId="0" shapeId="0" xr:uid="{88EF82E9-86FB-40F2-9E3A-7732F5950C11}">
      <text>
        <r>
          <rPr>
            <sz val="10"/>
            <color indexed="81"/>
            <rFont val="Lucida Console"/>
            <family val="3"/>
          </rPr>
          <t>_x000D_
141418</t>
        </r>
      </text>
    </comment>
    <comment ref="B934" authorId="0" shapeId="0" xr:uid="{FE01A10F-A4FB-4195-9DBD-A4C8BD496A34}">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934" authorId="0" shapeId="0" xr:uid="{53D8674F-17B3-4EDF-BF98-8F8EB0502BDC}">
      <text>
        <r>
          <rPr>
            <sz val="10"/>
            <color indexed="81"/>
            <rFont val="Lucida Console"/>
            <family val="3"/>
          </rPr>
          <t>_x000D_
DM-Pintura</t>
        </r>
      </text>
    </comment>
    <comment ref="X934" authorId="0" shapeId="0" xr:uid="{99C167A5-60D9-4717-84DD-190FDC457942}">
      <text>
        <r>
          <rPr>
            <sz val="10"/>
            <color indexed="81"/>
            <rFont val="Lucida Console"/>
            <family val="3"/>
          </rPr>
          <t>_x000D_
EQUIP. E MATERIAIS P/PINTURAS E IMPERMEABILIZACAO</t>
        </r>
      </text>
    </comment>
    <comment ref="Y934" authorId="0" shapeId="0" xr:uid="{4C8880BE-0EFD-482B-B617-1B25AC9850DC}">
      <text>
        <r>
          <rPr>
            <sz val="10"/>
            <color indexed="81"/>
            <rFont val="Lucida Console"/>
            <family val="3"/>
          </rPr>
          <t>_x000D_
MATERIAIS PARA PINTURA</t>
        </r>
      </text>
    </comment>
    <comment ref="AW934" authorId="0" shapeId="0" xr:uid="{569B3A51-DBE8-4931-85D7-0403DB40B287}">
      <text>
        <r>
          <rPr>
            <sz val="10"/>
            <color indexed="81"/>
            <rFont val="Lucida Console"/>
            <family val="3"/>
          </rPr>
          <t>Tempo de Estoque (Meses)_x000D_
_x000D_
857,0</t>
        </r>
      </text>
    </comment>
    <comment ref="A935" authorId="0" shapeId="0" xr:uid="{B5508FA4-A803-45F5-91B7-3B96F7203E7C}">
      <text>
        <r>
          <rPr>
            <sz val="10"/>
            <color indexed="81"/>
            <rFont val="Lucida Console"/>
            <family val="3"/>
          </rPr>
          <t>_x000D_
141429</t>
        </r>
      </text>
    </comment>
    <comment ref="B935" authorId="0" shapeId="0" xr:uid="{DD70AE59-ABE1-4340-8441-AFC4D4C78C6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935" authorId="0" shapeId="0" xr:uid="{E8232F3E-9AA5-45D9-BD19-08A1BE4F461E}">
      <text>
        <r>
          <rPr>
            <sz val="10"/>
            <color indexed="81"/>
            <rFont val="Lucida Console"/>
            <family val="3"/>
          </rPr>
          <t>_x000D_
DM-Hidráulica</t>
        </r>
      </text>
    </comment>
    <comment ref="X935" authorId="0" shapeId="0" xr:uid="{B3C0EA6F-12D9-4EBA-B348-D06786636285}">
      <text>
        <r>
          <rPr>
            <sz val="10"/>
            <color indexed="81"/>
            <rFont val="Lucida Console"/>
            <family val="3"/>
          </rPr>
          <t>_x000D_
MATERIAL HIDRAULICO, CANOS, TUBOS, MANGUEIRAS, CONEXOES E ACESS.</t>
        </r>
      </text>
    </comment>
    <comment ref="Y935" authorId="0" shapeId="0" xr:uid="{4101FA22-9DE2-4AF0-808C-1DCDDD2B9483}">
      <text>
        <r>
          <rPr>
            <sz val="10"/>
            <color indexed="81"/>
            <rFont val="Lucida Console"/>
            <family val="3"/>
          </rPr>
          <t>_x000D_
TORNEIRAS VOLANTES CANOPLAS E ACESS. P/ MANGUEIRA</t>
        </r>
      </text>
    </comment>
    <comment ref="AW935" authorId="0" shapeId="0" xr:uid="{BCFD43C8-1EEF-4AAA-B5D0-4551CE392BA9}">
      <text>
        <r>
          <rPr>
            <sz val="10"/>
            <color indexed="81"/>
            <rFont val="Lucida Console"/>
            <family val="3"/>
          </rPr>
          <t>Tempo de Estoque (Meses)_x000D_
_x000D_
607,0</t>
        </r>
      </text>
    </comment>
    <comment ref="A936" authorId="0" shapeId="0" xr:uid="{267F3A4E-63B7-4F83-918F-7DA5BAE77856}">
      <text>
        <r>
          <rPr>
            <sz val="10"/>
            <color indexed="81"/>
            <rFont val="Lucida Console"/>
            <family val="3"/>
          </rPr>
          <t>_x000D_
141430</t>
        </r>
      </text>
    </comment>
    <comment ref="B936" authorId="0" shapeId="0" xr:uid="{A77A2B1F-94AD-4F0A-A34B-730D8631D7AF}">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936" authorId="0" shapeId="0" xr:uid="{C1651214-29A5-448E-A930-CB876930B78A}">
      <text>
        <r>
          <rPr>
            <sz val="10"/>
            <color indexed="81"/>
            <rFont val="Lucida Console"/>
            <family val="3"/>
          </rPr>
          <t>_x000D_
DM-Hidráulica</t>
        </r>
      </text>
    </comment>
    <comment ref="X936" authorId="0" shapeId="0" xr:uid="{22131828-A8E9-45A4-89C6-B68941259ED4}">
      <text>
        <r>
          <rPr>
            <sz val="10"/>
            <color indexed="81"/>
            <rFont val="Lucida Console"/>
            <family val="3"/>
          </rPr>
          <t>_x000D_
MATERIAL HIDRAULICO, CANOS, TUBOS, MANGUEIRAS, CONEXOES E ACESS.</t>
        </r>
      </text>
    </comment>
    <comment ref="Y936" authorId="0" shapeId="0" xr:uid="{88FC5D9E-193B-4CAA-AF31-30C6ABB1A467}">
      <text>
        <r>
          <rPr>
            <sz val="10"/>
            <color indexed="81"/>
            <rFont val="Lucida Console"/>
            <family val="3"/>
          </rPr>
          <t>_x000D_
CHUVEIROS E DUCHAS</t>
        </r>
      </text>
    </comment>
    <comment ref="AW936" authorId="0" shapeId="0" xr:uid="{229FA41D-685D-4E7C-B91D-DCA14646C1F3}">
      <text>
        <r>
          <rPr>
            <sz val="10"/>
            <color indexed="81"/>
            <rFont val="Lucida Console"/>
            <family val="3"/>
          </rPr>
          <t>Tempo de Estoque (Meses)_x000D_
_x000D_
70,0</t>
        </r>
      </text>
    </comment>
    <comment ref="A937" authorId="0" shapeId="0" xr:uid="{E2ED48AD-0F78-4F7D-93AD-3D99A62052D1}">
      <text>
        <r>
          <rPr>
            <sz val="10"/>
            <color indexed="81"/>
            <rFont val="Lucida Console"/>
            <family val="3"/>
          </rPr>
          <t>_x000D_
141608</t>
        </r>
      </text>
    </comment>
    <comment ref="B937" authorId="0" shapeId="0" xr:uid="{261AF6A8-E7F0-46C8-AC8D-385F57D207AA}">
      <text>
        <r>
          <rPr>
            <sz val="10"/>
            <color indexed="81"/>
            <rFont val="Lucida Console"/>
            <family val="3"/>
          </rPr>
          <t>DESCRIÇÃO DETALHADA_x000D_
TINTA ACRILICA PISO, LINHA PREMIUM, COR BRANCO - LATA COM 18 LITROS</t>
        </r>
      </text>
    </comment>
    <comment ref="W937" authorId="0" shapeId="0" xr:uid="{F1B0CE99-FED7-4CB8-A0C6-78EC28057F4B}">
      <text>
        <r>
          <rPr>
            <sz val="10"/>
            <color indexed="81"/>
            <rFont val="Lucida Console"/>
            <family val="3"/>
          </rPr>
          <t>_x000D_
DM-Pintura</t>
        </r>
      </text>
    </comment>
    <comment ref="X937" authorId="0" shapeId="0" xr:uid="{E3312EF9-F4C8-4875-B128-7177A9AF43DC}">
      <text>
        <r>
          <rPr>
            <sz val="10"/>
            <color indexed="81"/>
            <rFont val="Lucida Console"/>
            <family val="3"/>
          </rPr>
          <t>_x000D_
EQUIP. E MATERIAIS P/PINTURAS E IMPERMEABILIZACAO</t>
        </r>
      </text>
    </comment>
    <comment ref="Y937" authorId="0" shapeId="0" xr:uid="{CBDDD682-5C73-4C79-9499-351B95C476A4}">
      <text>
        <r>
          <rPr>
            <sz val="10"/>
            <color indexed="81"/>
            <rFont val="Lucida Console"/>
            <family val="3"/>
          </rPr>
          <t>_x000D_
TINTAS DIVERSAS</t>
        </r>
      </text>
    </comment>
    <comment ref="AW937" authorId="0" shapeId="0" xr:uid="{EEA59FD2-915A-4099-A282-1E07B1CF7DAD}">
      <text>
        <r>
          <rPr>
            <sz val="10"/>
            <color indexed="81"/>
            <rFont val="Lucida Console"/>
            <family val="3"/>
          </rPr>
          <t>Tempo de Estoque (Meses)_x000D_
_x000D_
55,0</t>
        </r>
      </text>
    </comment>
    <comment ref="A938" authorId="0" shapeId="0" xr:uid="{EF01C8FA-27D3-4A08-81C4-0F7491B9FF2A}">
      <text>
        <r>
          <rPr>
            <sz val="10"/>
            <color indexed="81"/>
            <rFont val="Lucida Console"/>
            <family val="3"/>
          </rPr>
          <t>_x000D_
141615</t>
        </r>
      </text>
    </comment>
    <comment ref="B938" authorId="0" shapeId="0" xr:uid="{7B00DA83-4689-4CD3-BCED-57A509BFAC7C}">
      <text>
        <r>
          <rPr>
            <sz val="10"/>
            <color indexed="81"/>
            <rFont val="Lucida Console"/>
            <family val="3"/>
          </rPr>
          <t>DESCRIÇÃO DETALHADA_x000D_
TINTA LATEX ACRILICA SEMIBRILHO, LINHA PREMIUM, COR BRANCO - LATA COM 18 LITROS</t>
        </r>
      </text>
    </comment>
    <comment ref="W938" authorId="0" shapeId="0" xr:uid="{B53828F1-537A-4025-B8EF-4F13C677A1CC}">
      <text>
        <r>
          <rPr>
            <sz val="10"/>
            <color indexed="81"/>
            <rFont val="Lucida Console"/>
            <family val="3"/>
          </rPr>
          <t>_x000D_
DM-Pintura</t>
        </r>
      </text>
    </comment>
    <comment ref="X938" authorId="0" shapeId="0" xr:uid="{F69F4A4E-C176-461E-84AE-72A0011A39A6}">
      <text>
        <r>
          <rPr>
            <sz val="10"/>
            <color indexed="81"/>
            <rFont val="Lucida Console"/>
            <family val="3"/>
          </rPr>
          <t>_x000D_
EQUIP. E MATERIAIS P/PINTURAS E IMPERMEABILIZACAO</t>
        </r>
      </text>
    </comment>
    <comment ref="Y938" authorId="0" shapeId="0" xr:uid="{19EAAC0F-4813-4309-BBDC-82BF62E2D2BA}">
      <text>
        <r>
          <rPr>
            <sz val="10"/>
            <color indexed="81"/>
            <rFont val="Lucida Console"/>
            <family val="3"/>
          </rPr>
          <t>_x000D_
TINTAS LATEX</t>
        </r>
      </text>
    </comment>
    <comment ref="AC938" authorId="0" shapeId="0" xr:uid="{1B59D039-9828-4EAB-A390-2ABF0413C7E4}">
      <text>
        <r>
          <rPr>
            <sz val="10"/>
            <color indexed="81"/>
            <rFont val="Lucida Console"/>
            <family val="3"/>
          </rPr>
          <t>_x000D_
AF 11.620/23 | Vc 17.11.2023 | Saldo     50 | SUPREME COMERCIAL LTDA ( 218117 )</t>
        </r>
      </text>
    </comment>
    <comment ref="AG938" authorId="0" shapeId="0" xr:uid="{E1CDFC34-1301-41B1-99E8-C5E8991E0696}">
      <text>
        <r>
          <rPr>
            <sz val="10"/>
            <color indexed="81"/>
            <rFont val="Lucida Console"/>
            <family val="3"/>
          </rPr>
          <t>_x000D_
AF 11.620/23 | Vc 17.11.2023 | Saldo     50 | SUPREME COMERCIAL LTDA ( 218117 )</t>
        </r>
      </text>
    </comment>
    <comment ref="AW938" authorId="0" shapeId="0" xr:uid="{47F84E9A-F696-4FA1-A3C5-0E1B13CBDC3F}">
      <text>
        <r>
          <rPr>
            <sz val="10"/>
            <color indexed="81"/>
            <rFont val="Lucida Console"/>
            <family val="3"/>
          </rPr>
          <t>Tempo de Estoque (Meses)_x000D_
_x000D_
111,0</t>
        </r>
      </text>
    </comment>
    <comment ref="A939" authorId="0" shapeId="0" xr:uid="{07ECC764-12A2-40CC-9417-452807794786}">
      <text>
        <r>
          <rPr>
            <sz val="10"/>
            <color indexed="81"/>
            <rFont val="Lucida Console"/>
            <family val="3"/>
          </rPr>
          <t>_x000D_
141679</t>
        </r>
      </text>
    </comment>
    <comment ref="B939" authorId="0" shapeId="0" xr:uid="{FE100B21-DC81-44F8-B40E-88BA2AA792D2}">
      <text>
        <r>
          <rPr>
            <sz val="10"/>
            <color indexed="81"/>
            <rFont val="Lucida Console"/>
            <family val="3"/>
          </rPr>
          <t>DESCRIÇÃO DETALHADA_x000D_
TINTA ESMALTE SINTETICO BRILHANTE, LINHA PREMIUM, COR AMARELO OURO - GALAO COM 3.600 ML, A BASE DE SOLVENTE</t>
        </r>
      </text>
    </comment>
    <comment ref="W939" authorId="0" shapeId="0" xr:uid="{450D2EB4-01CA-4DB2-857D-C072599167F6}">
      <text>
        <r>
          <rPr>
            <sz val="10"/>
            <color indexed="81"/>
            <rFont val="Lucida Console"/>
            <family val="3"/>
          </rPr>
          <t>_x000D_
DM-Pintura</t>
        </r>
      </text>
    </comment>
    <comment ref="X939" authorId="0" shapeId="0" xr:uid="{4DCCE509-E154-4CF5-83E7-15BC73AE7879}">
      <text>
        <r>
          <rPr>
            <sz val="10"/>
            <color indexed="81"/>
            <rFont val="Lucida Console"/>
            <family val="3"/>
          </rPr>
          <t>_x000D_
EQUIP. E MATERIAIS P/PINTURAS E IMPERMEABILIZACAO</t>
        </r>
      </text>
    </comment>
    <comment ref="Y939" authorId="0" shapeId="0" xr:uid="{484522CA-E661-40C8-9FC6-85CAC28EE0E6}">
      <text>
        <r>
          <rPr>
            <sz val="10"/>
            <color indexed="81"/>
            <rFont val="Lucida Console"/>
            <family val="3"/>
          </rPr>
          <t>_x000D_
ESMALTES</t>
        </r>
      </text>
    </comment>
    <comment ref="AC939" authorId="0" shapeId="0" xr:uid="{E6677DBD-C17D-4209-A809-9C7609EC535B}">
      <text>
        <r>
          <rPr>
            <sz val="10"/>
            <color indexed="81"/>
            <rFont val="Lucida Console"/>
            <family val="3"/>
          </rPr>
          <t>_x000D_
AF 11.621/23 | Vc 17.11.2023 | Saldo     50 | SUPREME COMERCIAL LTDA ( 218117 )</t>
        </r>
      </text>
    </comment>
    <comment ref="AG939" authorId="0" shapeId="0" xr:uid="{5F396000-7697-4DE2-BDD1-A338FE471EA7}">
      <text>
        <r>
          <rPr>
            <sz val="10"/>
            <color indexed="81"/>
            <rFont val="Lucida Console"/>
            <family val="3"/>
          </rPr>
          <t>_x000D_
AF 11.621/23 | Vc 17.11.2023 | Saldo     50 | SUPREME COMERCIAL LTDA ( 218117 )</t>
        </r>
      </text>
    </comment>
    <comment ref="AW939" authorId="0" shapeId="0" xr:uid="{DF7A229A-1DC2-4B5D-ADD5-D122EB343805}">
      <text>
        <r>
          <rPr>
            <sz val="10"/>
            <color indexed="81"/>
            <rFont val="Lucida Console"/>
            <family val="3"/>
          </rPr>
          <t>Tempo de Estoque (Meses)_x000D_
_x000D_
193,0</t>
        </r>
      </text>
    </comment>
    <comment ref="A940" authorId="0" shapeId="0" xr:uid="{980D7321-F47E-4E16-8D5C-AC86C762BF5F}">
      <text>
        <r>
          <rPr>
            <sz val="10"/>
            <color indexed="81"/>
            <rFont val="Lucida Console"/>
            <family val="3"/>
          </rPr>
          <t>_x000D_
141680</t>
        </r>
      </text>
    </comment>
    <comment ref="B940" authorId="0" shapeId="0" xr:uid="{89B5FB60-301D-42C7-BD6B-8D0650C9B9F6}">
      <text>
        <r>
          <rPr>
            <sz val="10"/>
            <color indexed="81"/>
            <rFont val="Lucida Console"/>
            <family val="3"/>
          </rPr>
          <t>DESCRIÇÃO DETALHADA_x000D_
TINTA ESMALTE SINTETICO BRILHANTE, LINHA PREMIUM, COR AZUL ROYAL - GALAO COM 3.600 ML, A BASE DE SOLVENTE</t>
        </r>
      </text>
    </comment>
    <comment ref="W940" authorId="0" shapeId="0" xr:uid="{698FEFC8-429C-4F1E-A4E8-DE78252EBE8C}">
      <text>
        <r>
          <rPr>
            <sz val="10"/>
            <color indexed="81"/>
            <rFont val="Lucida Console"/>
            <family val="3"/>
          </rPr>
          <t>_x000D_
DM-Pintura</t>
        </r>
      </text>
    </comment>
    <comment ref="X940" authorId="0" shapeId="0" xr:uid="{EC6B6AFB-8C7E-472B-95E5-4664E9172439}">
      <text>
        <r>
          <rPr>
            <sz val="10"/>
            <color indexed="81"/>
            <rFont val="Lucida Console"/>
            <family val="3"/>
          </rPr>
          <t>_x000D_
EQUIP. E MATERIAIS P/PINTURAS E IMPERMEABILIZACAO</t>
        </r>
      </text>
    </comment>
    <comment ref="Y940" authorId="0" shapeId="0" xr:uid="{5AD72C2F-8562-4692-BB6C-E80E2CC6FCFE}">
      <text>
        <r>
          <rPr>
            <sz val="10"/>
            <color indexed="81"/>
            <rFont val="Lucida Console"/>
            <family val="3"/>
          </rPr>
          <t>_x000D_
ESMALTES</t>
        </r>
      </text>
    </comment>
    <comment ref="AC940" authorId="0" shapeId="0" xr:uid="{5B7E3365-B1BC-4BF3-AD43-5FBC78CAA79F}">
      <text>
        <r>
          <rPr>
            <sz val="10"/>
            <color indexed="81"/>
            <rFont val="Lucida Console"/>
            <family val="3"/>
          </rPr>
          <t>_x000D_
AF 11.626/23 | Vc 17.11.2023 | Saldo    200 | SUPREME COMERCIAL LTDA ( 218117 )</t>
        </r>
      </text>
    </comment>
    <comment ref="AG940" authorId="0" shapeId="0" xr:uid="{C5C2E0EC-D811-45D3-AFEB-B5FBA0AFF313}">
      <text>
        <r>
          <rPr>
            <sz val="10"/>
            <color indexed="81"/>
            <rFont val="Lucida Console"/>
            <family val="3"/>
          </rPr>
          <t>_x000D_
AF 11.626/23 | Vc 17.11.2023 | Saldo    200 | SUPREME COMERCIAL LTDA ( 218117 )</t>
        </r>
      </text>
    </comment>
    <comment ref="AW940" authorId="0" shapeId="0" xr:uid="{2580F2D3-2C3C-48BC-98E1-35831B1EF4AF}">
      <text>
        <r>
          <rPr>
            <sz val="10"/>
            <color indexed="81"/>
            <rFont val="Lucida Console"/>
            <family val="3"/>
          </rPr>
          <t>Tempo de Estoque (Meses)_x000D_
_x000D_
630,0</t>
        </r>
      </text>
    </comment>
    <comment ref="A941" authorId="0" shapeId="0" xr:uid="{F9E80C9F-F63D-4EB8-B223-92570066D8B7}">
      <text>
        <r>
          <rPr>
            <sz val="10"/>
            <color indexed="81"/>
            <rFont val="Lucida Console"/>
            <family val="3"/>
          </rPr>
          <t>_x000D_
141681</t>
        </r>
      </text>
    </comment>
    <comment ref="B941" authorId="0" shapeId="0" xr:uid="{8FDBEE82-B474-4693-8BC7-7B22A5A5FA48}">
      <text>
        <r>
          <rPr>
            <sz val="10"/>
            <color indexed="81"/>
            <rFont val="Lucida Console"/>
            <family val="3"/>
          </rPr>
          <t>DESCRIÇÃO DETALHADA_x000D_
TINTA ESMALTE SINTETICO BRILHANTE, LINHA PREMIUM, COR VERMELHA - GALAO COM 3.600 ML, A BASE DE SOLVENTE</t>
        </r>
      </text>
    </comment>
    <comment ref="W941" authorId="0" shapeId="0" xr:uid="{8A2C561D-0254-4984-9DA4-8D4A0FF6569B}">
      <text>
        <r>
          <rPr>
            <sz val="10"/>
            <color indexed="81"/>
            <rFont val="Lucida Console"/>
            <family val="3"/>
          </rPr>
          <t>_x000D_
DM-Pintura</t>
        </r>
      </text>
    </comment>
    <comment ref="X941" authorId="0" shapeId="0" xr:uid="{A4DC2B11-16A5-477B-B968-0522A31F5C7B}">
      <text>
        <r>
          <rPr>
            <sz val="10"/>
            <color indexed="81"/>
            <rFont val="Lucida Console"/>
            <family val="3"/>
          </rPr>
          <t>_x000D_
EQUIP. E MATERIAIS P/PINTURAS E IMPERMEABILIZACAO</t>
        </r>
      </text>
    </comment>
    <comment ref="Y941" authorId="0" shapeId="0" xr:uid="{CE693F84-9845-466F-AAC5-18D483069DA3}">
      <text>
        <r>
          <rPr>
            <sz val="10"/>
            <color indexed="81"/>
            <rFont val="Lucida Console"/>
            <family val="3"/>
          </rPr>
          <t>_x000D_
ESMALTES</t>
        </r>
      </text>
    </comment>
    <comment ref="AW941" authorId="0" shapeId="0" xr:uid="{69D38E58-CDB8-4DBF-B07E-35B98E59CCC4}">
      <text>
        <r>
          <rPr>
            <sz val="10"/>
            <color indexed="81"/>
            <rFont val="Lucida Console"/>
            <family val="3"/>
          </rPr>
          <t>Tempo de Estoque (Meses)_x000D_
_x000D_
113,0</t>
        </r>
      </text>
    </comment>
    <comment ref="A942" authorId="0" shapeId="0" xr:uid="{F22C0A4B-2DA8-4552-870F-071AB668E135}">
      <text>
        <r>
          <rPr>
            <sz val="10"/>
            <color indexed="81"/>
            <rFont val="Lucida Console"/>
            <family val="3"/>
          </rPr>
          <t>_x000D_
141786</t>
        </r>
      </text>
    </comment>
    <comment ref="B942" authorId="0" shapeId="0" xr:uid="{9FBD55C3-E005-48B0-B2F9-61EDEE674EA7}">
      <text>
        <r>
          <rPr>
            <sz val="10"/>
            <color indexed="81"/>
            <rFont val="Lucida Console"/>
            <family val="3"/>
          </rPr>
          <t>DESCRIÇÃO DETALHADA_x000D_
TINTA LATEX ACRILICA SEMIBRILHO, LINHA PREMIUM, COR  AMARELO MELAO MADURO - LATA COM 18 LITROS</t>
        </r>
      </text>
    </comment>
    <comment ref="W942" authorId="0" shapeId="0" xr:uid="{246DFE06-C92D-43C2-9273-BF6DAACCB866}">
      <text>
        <r>
          <rPr>
            <sz val="10"/>
            <color indexed="81"/>
            <rFont val="Lucida Console"/>
            <family val="3"/>
          </rPr>
          <t>_x000D_
DM-Pintura</t>
        </r>
      </text>
    </comment>
    <comment ref="X942" authorId="0" shapeId="0" xr:uid="{597B448B-FB5A-4945-ADEE-A30CF8DAB5C7}">
      <text>
        <r>
          <rPr>
            <sz val="10"/>
            <color indexed="81"/>
            <rFont val="Lucida Console"/>
            <family val="3"/>
          </rPr>
          <t>_x000D_
EQUIP. E MATERIAIS P/PINTURAS E IMPERMEABILIZACAO</t>
        </r>
      </text>
    </comment>
    <comment ref="Y942" authorId="0" shapeId="0" xr:uid="{6AA5F592-3F75-4214-AE50-80B32B8AB2A8}">
      <text>
        <r>
          <rPr>
            <sz val="10"/>
            <color indexed="81"/>
            <rFont val="Lucida Console"/>
            <family val="3"/>
          </rPr>
          <t>_x000D_
TINTAS LATEX</t>
        </r>
      </text>
    </comment>
    <comment ref="AW942" authorId="0" shapeId="0" xr:uid="{E187AED1-89C7-45EE-AD55-33D9E9E288C6}">
      <text>
        <r>
          <rPr>
            <sz val="10"/>
            <color indexed="81"/>
            <rFont val="Lucida Console"/>
            <family val="3"/>
          </rPr>
          <t>Tempo de Estoque (Meses)_x000D_
_x000D_
243,0</t>
        </r>
      </text>
    </comment>
    <comment ref="A943" authorId="0" shapeId="0" xr:uid="{5A003989-28E8-4BBA-A7E7-FCABA2B241A5}">
      <text>
        <r>
          <rPr>
            <sz val="10"/>
            <color indexed="81"/>
            <rFont val="Lucida Console"/>
            <family val="3"/>
          </rPr>
          <t>_x000D_
141787</t>
        </r>
      </text>
    </comment>
    <comment ref="B943" authorId="0" shapeId="0" xr:uid="{E18C85B7-9403-4C25-AF90-E08ABEC87765}">
      <text>
        <r>
          <rPr>
            <sz val="10"/>
            <color indexed="81"/>
            <rFont val="Lucida Console"/>
            <family val="3"/>
          </rPr>
          <t>DESCRIÇÃO DETALHADA_x000D_
TINTA LATEX ACRILICA SEMIBRILHO, LINHA PREMIUM, COR  AZUL BIONICO - LATA COM 18 LITROS</t>
        </r>
      </text>
    </comment>
    <comment ref="W943" authorId="0" shapeId="0" xr:uid="{9EE74E6A-26C7-4369-A7AD-8422A612D232}">
      <text>
        <r>
          <rPr>
            <sz val="10"/>
            <color indexed="81"/>
            <rFont val="Lucida Console"/>
            <family val="3"/>
          </rPr>
          <t>_x000D_
DM-Pintura</t>
        </r>
      </text>
    </comment>
    <comment ref="X943" authorId="0" shapeId="0" xr:uid="{627CED65-660E-48B0-A1F1-FB64B2DC40CA}">
      <text>
        <r>
          <rPr>
            <sz val="10"/>
            <color indexed="81"/>
            <rFont val="Lucida Console"/>
            <family val="3"/>
          </rPr>
          <t>_x000D_
EQUIP. E MATERIAIS P/PINTURAS E IMPERMEABILIZACAO</t>
        </r>
      </text>
    </comment>
    <comment ref="Y943" authorId="0" shapeId="0" xr:uid="{BB3C63E7-D7A4-438F-B45B-A721BBE79C55}">
      <text>
        <r>
          <rPr>
            <sz val="10"/>
            <color indexed="81"/>
            <rFont val="Lucida Console"/>
            <family val="3"/>
          </rPr>
          <t>_x000D_
TINTAS LATEX</t>
        </r>
      </text>
    </comment>
    <comment ref="AC943" authorId="0" shapeId="0" xr:uid="{79421033-EC05-4367-99DD-0F42CF042CB0}">
      <text>
        <r>
          <rPr>
            <sz val="10"/>
            <color indexed="81"/>
            <rFont val="Lucida Console"/>
            <family val="3"/>
          </rPr>
          <t>_x000D_
AF 11.623/23 | Vc 17.11.2023 | Saldo     50 | SUPREME COMERCIAL LTDA ( 218117 )</t>
        </r>
      </text>
    </comment>
    <comment ref="AG943" authorId="0" shapeId="0" xr:uid="{AB647A1E-0BA4-4515-8402-A3FD9308AA7F}">
      <text>
        <r>
          <rPr>
            <sz val="10"/>
            <color indexed="81"/>
            <rFont val="Lucida Console"/>
            <family val="3"/>
          </rPr>
          <t>_x000D_
AF 11.623/23 | Vc 17.11.2023 | Saldo     50 | SUPREME COMERCIAL LTDA ( 218117 )</t>
        </r>
      </text>
    </comment>
    <comment ref="AW943" authorId="0" shapeId="0" xr:uid="{C90EA41B-54DF-4C43-8F82-FC6ACCC86661}">
      <text>
        <r>
          <rPr>
            <sz val="10"/>
            <color indexed="81"/>
            <rFont val="Lucida Console"/>
            <family val="3"/>
          </rPr>
          <t>Tempo de Estoque (Meses)_x000D_
_x000D_
321,0</t>
        </r>
      </text>
    </comment>
    <comment ref="A944" authorId="0" shapeId="0" xr:uid="{9F091D00-F642-4B44-B2F3-FD7A05458E9B}">
      <text>
        <r>
          <rPr>
            <sz val="10"/>
            <color indexed="81"/>
            <rFont val="Lucida Console"/>
            <family val="3"/>
          </rPr>
          <t>_x000D_
142982</t>
        </r>
      </text>
    </comment>
    <comment ref="B944" authorId="0" shapeId="0" xr:uid="{2AD0780B-B72E-4A4D-9559-7470200C387F}">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944" authorId="0" shapeId="0" xr:uid="{BA3F1F44-7B90-452D-955C-A9E557BC1DA8}">
      <text>
        <r>
          <rPr>
            <sz val="10"/>
            <color indexed="81"/>
            <rFont val="Lucida Console"/>
            <family val="3"/>
          </rPr>
          <t xml:space="preserve">_x000D_
</t>
        </r>
      </text>
    </comment>
    <comment ref="X944" authorId="0" shapeId="0" xr:uid="{F5D52652-C6F9-4A34-B750-6C10D0E55BFB}">
      <text>
        <r>
          <rPr>
            <sz val="10"/>
            <color indexed="81"/>
            <rFont val="Lucida Console"/>
            <family val="3"/>
          </rPr>
          <t>_x000D_
EQUIP. MAT. P/ GERACAO, TRANSM. DISTR. RETIF...</t>
        </r>
      </text>
    </comment>
    <comment ref="Y944" authorId="0" shapeId="0" xr:uid="{B90A7C29-9F47-433B-9A89-847F8E001E19}">
      <text>
        <r>
          <rPr>
            <sz val="10"/>
            <color indexed="81"/>
            <rFont val="Lucida Console"/>
            <family val="3"/>
          </rPr>
          <t>_x000D_
CONTADORES</t>
        </r>
      </text>
    </comment>
    <comment ref="AW944" authorId="0" shapeId="0" xr:uid="{F9666EAB-3D59-44F1-B10D-A1797E2797C3}">
      <text>
        <r>
          <rPr>
            <sz val="10"/>
            <color indexed="81"/>
            <rFont val="Lucida Console"/>
            <family val="3"/>
          </rPr>
          <t>Tempo de Estoque (Meses)_x000D_
_x000D_
100,0</t>
        </r>
      </text>
    </comment>
    <comment ref="A945" authorId="0" shapeId="0" xr:uid="{9AFB3198-69A8-4F44-917D-E37B4F73E8C7}">
      <text>
        <r>
          <rPr>
            <sz val="10"/>
            <color indexed="81"/>
            <rFont val="Lucida Console"/>
            <family val="3"/>
          </rPr>
          <t>_x000D_
143099</t>
        </r>
      </text>
    </comment>
    <comment ref="B945" authorId="0" shapeId="0" xr:uid="{67E7966F-0F20-41D4-9127-0B16BC0AF41A}">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945" authorId="0" shapeId="0" xr:uid="{6A60DC50-B522-44C0-83C1-1189E7FF0DD1}">
      <text>
        <r>
          <rPr>
            <sz val="10"/>
            <color indexed="81"/>
            <rFont val="Lucida Console"/>
            <family val="3"/>
          </rPr>
          <t>_x000D_
SegMedTra</t>
        </r>
      </text>
    </comment>
    <comment ref="X945" authorId="0" shapeId="0" xr:uid="{40C5D4B0-59C6-4325-959C-1F34C3168990}">
      <text>
        <r>
          <rPr>
            <sz val="10"/>
            <color indexed="81"/>
            <rFont val="Lucida Console"/>
            <family val="3"/>
          </rPr>
          <t>_x000D_
EQUIP PROT IND, INST MAT P/ SINAL, CONTR, COMB ...</t>
        </r>
      </text>
    </comment>
    <comment ref="Y945" authorId="0" shapeId="0" xr:uid="{6068B506-209E-489E-B55E-4A19426FB9B4}">
      <text>
        <r>
          <rPr>
            <sz val="10"/>
            <color indexed="81"/>
            <rFont val="Lucida Console"/>
            <family val="3"/>
          </rPr>
          <t>_x000D_
CALCADOS, LUVAS, OCULOS, MASCARAS, CAPACETES, CASSETETE</t>
        </r>
      </text>
    </comment>
    <comment ref="AW945" authorId="0" shapeId="0" xr:uid="{D090B075-306D-4B76-BA32-5F14DC79E045}">
      <text>
        <r>
          <rPr>
            <sz val="10"/>
            <color indexed="81"/>
            <rFont val="Lucida Console"/>
            <family val="3"/>
          </rPr>
          <t>Tempo de Estoque (Meses)_x000D_
_x000D_
1.495,0</t>
        </r>
      </text>
    </comment>
    <comment ref="A946" authorId="0" shapeId="0" xr:uid="{6D87F4D3-FA61-4E7F-A6F9-6B6CF8F64CE8}">
      <text>
        <r>
          <rPr>
            <sz val="10"/>
            <color indexed="81"/>
            <rFont val="Lucida Console"/>
            <family val="3"/>
          </rPr>
          <t>_x000D_
144153</t>
        </r>
      </text>
    </comment>
    <comment ref="B946" authorId="0" shapeId="0" xr:uid="{3A2824AF-C7E2-41D3-BA29-39229C787F91}">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946" authorId="0" shapeId="0" xr:uid="{B83D8352-1970-4A20-A57E-A1CB331B6D89}">
      <text>
        <r>
          <rPr>
            <sz val="10"/>
            <color indexed="81"/>
            <rFont val="Lucida Console"/>
            <family val="3"/>
          </rPr>
          <t>_x000D_
DM-Construção</t>
        </r>
      </text>
    </comment>
    <comment ref="X946" authorId="0" shapeId="0" xr:uid="{94C63FD3-952C-40B1-BDF5-DCFB5AF56F28}">
      <text>
        <r>
          <rPr>
            <sz val="10"/>
            <color indexed="81"/>
            <rFont val="Lucida Console"/>
            <family val="3"/>
          </rPr>
          <t>_x000D_
MAT.E EQUIP. P/ CONSTR.CIVIL E CONSERV. DE VIAS PUBL.</t>
        </r>
      </text>
    </comment>
    <comment ref="Y946" authorId="0" shapeId="0" xr:uid="{5DE8D1B6-A457-489B-8A45-CBB732FB2788}">
      <text>
        <r>
          <rPr>
            <sz val="10"/>
            <color indexed="81"/>
            <rFont val="Lucida Console"/>
            <family val="3"/>
          </rPr>
          <t>_x000D_
TANQUES, LAVATORIOS E PIAS</t>
        </r>
      </text>
    </comment>
    <comment ref="AW946" authorId="0" shapeId="0" xr:uid="{984066F4-17BB-4E35-A10E-3A60E85C2EA2}">
      <text>
        <r>
          <rPr>
            <sz val="10"/>
            <color indexed="81"/>
            <rFont val="Lucida Console"/>
            <family val="3"/>
          </rPr>
          <t>Tempo de Estoque (Meses)_x000D_
_x000D_
373,0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F796D58B-A7AF-41DD-AA49-6631FF52B7D3}">
      <text>
        <r>
          <rPr>
            <sz val="10"/>
            <color indexed="81"/>
            <rFont val="Lucida Console"/>
            <family val="3"/>
          </rPr>
          <t xml:space="preserve">     CÓDIGO</t>
        </r>
      </text>
    </comment>
    <comment ref="B2" authorId="0" shapeId="0" xr:uid="{67B3AF1B-56E0-40FB-8BD5-2CF943317B90}">
      <text>
        <r>
          <rPr>
            <sz val="10"/>
            <color indexed="81"/>
            <rFont val="Lucida Console"/>
            <family val="3"/>
          </rPr>
          <t xml:space="preserve">     DESCRIÇÃO</t>
        </r>
      </text>
    </comment>
    <comment ref="C2" authorId="0" shapeId="0" xr:uid="{770DCF1E-0BF2-400F-8823-88B17B333154}">
      <text>
        <r>
          <rPr>
            <sz val="10"/>
            <color indexed="81"/>
            <rFont val="Lucida Console"/>
            <family val="3"/>
          </rPr>
          <t xml:space="preserve">     UNIDADE</t>
        </r>
      </text>
    </comment>
    <comment ref="D2" authorId="0" shapeId="0" xr:uid="{1DA288E6-B023-4DDB-B69B-99CB156DF860}">
      <text>
        <r>
          <rPr>
            <sz val="10"/>
            <color indexed="81"/>
            <rFont val="Lucida Console"/>
            <family val="3"/>
          </rPr>
          <t xml:space="preserve">     VALOR UNIT.</t>
        </r>
      </text>
    </comment>
    <comment ref="E2" authorId="0" shapeId="0" xr:uid="{B0A87D5A-C575-4079-A71C-F4CB8703EF74}">
      <text>
        <r>
          <rPr>
            <sz val="10"/>
            <color indexed="81"/>
            <rFont val="Lucida Console"/>
            <family val="3"/>
          </rPr>
          <t xml:space="preserve">     MARCA</t>
        </r>
      </text>
    </comment>
    <comment ref="F2" authorId="0" shapeId="0" xr:uid="{8AE9ADBC-D39A-41A8-918E-31FA95C2CFC2}">
      <text>
        <r>
          <rPr>
            <sz val="10"/>
            <color indexed="81"/>
            <rFont val="Lucida Console"/>
            <family val="3"/>
          </rPr>
          <t xml:space="preserve">     FORNECEDOR</t>
        </r>
      </text>
    </comment>
    <comment ref="G2" authorId="0" shapeId="0" xr:uid="{626AA8C2-88C6-49FA-8392-95E160DCBA17}">
      <text>
        <r>
          <rPr>
            <sz val="10"/>
            <color indexed="81"/>
            <rFont val="Lucida Console"/>
            <family val="3"/>
          </rPr>
          <t xml:space="preserve">     LICITACAO</t>
        </r>
      </text>
    </comment>
    <comment ref="H2" authorId="0" shapeId="0" xr:uid="{1A4E39A7-1CAE-4C3C-A360-0D8E31FE2A09}">
      <text>
        <r>
          <rPr>
            <sz val="10"/>
            <color indexed="81"/>
            <rFont val="Lucida Console"/>
            <family val="3"/>
          </rPr>
          <t xml:space="preserve">     QTDE ATUAL</t>
        </r>
      </text>
    </comment>
    <comment ref="I2" authorId="0" shapeId="0" xr:uid="{4183E6EF-5AA9-410F-8B77-A1C36B81CE08}">
      <text>
        <r>
          <rPr>
            <sz val="10"/>
            <color indexed="81"/>
            <rFont val="Lucida Console"/>
            <family val="3"/>
          </rPr>
          <t xml:space="preserve">     COD. ALMOX</t>
        </r>
      </text>
    </comment>
    <comment ref="J2" authorId="0" shapeId="0" xr:uid="{B3B19BDE-56C4-481C-9FE6-282B7D853E08}">
      <text>
        <r>
          <rPr>
            <sz val="10"/>
            <color indexed="81"/>
            <rFont val="Lucida Console"/>
            <family val="3"/>
          </rPr>
          <t xml:space="preserve">     PREÇO MÉDIO</t>
        </r>
      </text>
    </comment>
    <comment ref="K2" authorId="0" shapeId="0" xr:uid="{0FFE414E-BCC6-47CC-9702-552F7663B02D}">
      <text>
        <r>
          <rPr>
            <sz val="10"/>
            <color indexed="81"/>
            <rFont val="Lucida Console"/>
            <family val="3"/>
          </rPr>
          <t xml:space="preserve">     L.C. 6 MESES</t>
        </r>
      </text>
    </comment>
    <comment ref="L2" authorId="0" shapeId="0" xr:uid="{FDE67AC7-3207-4431-950A-6C659F19ADE4}">
      <text>
        <r>
          <rPr>
            <sz val="10"/>
            <color indexed="81"/>
            <rFont val="Lucida Console"/>
            <family val="3"/>
          </rPr>
          <t xml:space="preserve">     TEMPO ESTOQUE</t>
        </r>
      </text>
    </comment>
    <comment ref="M2" authorId="0" shapeId="0" xr:uid="{D0B0CE69-5B46-4852-9771-921ACD5C5093}">
      <text>
        <r>
          <rPr>
            <sz val="10"/>
            <color indexed="81"/>
            <rFont val="Lucida Console"/>
            <family val="3"/>
          </rPr>
          <t xml:space="preserve">     LC</t>
        </r>
      </text>
    </comment>
    <comment ref="N2" authorId="0" shapeId="0" xr:uid="{BFA3F5F4-3D06-4AAC-839D-708CA2DC9B6C}">
      <text>
        <r>
          <rPr>
            <sz val="10"/>
            <color indexed="81"/>
            <rFont val="Lucida Console"/>
            <family val="3"/>
          </rPr>
          <t xml:space="preserve">     TOTAL</t>
        </r>
      </text>
    </comment>
    <comment ref="O2" authorId="0" shapeId="0" xr:uid="{1DE602BC-F6DA-4CC6-8C3E-A259E6AA5985}">
      <text>
        <r>
          <rPr>
            <sz val="10"/>
            <color indexed="81"/>
            <rFont val="Lucida Console"/>
            <family val="3"/>
          </rPr>
          <t xml:space="preserve">     ATA Nº/ANO</t>
        </r>
      </text>
    </comment>
    <comment ref="P2" authorId="0" shapeId="0" xr:uid="{9E8776A8-EEEF-4ECB-942F-B74576F9A743}">
      <text>
        <r>
          <rPr>
            <sz val="10"/>
            <color indexed="81"/>
            <rFont val="Lucida Console"/>
            <family val="3"/>
          </rPr>
          <t xml:space="preserve">     ATA QTDE</t>
        </r>
      </text>
    </comment>
    <comment ref="Q2" authorId="0" shapeId="0" xr:uid="{ADD5ED52-58B7-4BD8-9649-3848FD8CB256}">
      <text>
        <r>
          <rPr>
            <sz val="10"/>
            <color indexed="81"/>
            <rFont val="Lucida Console"/>
            <family val="3"/>
          </rPr>
          <t xml:space="preserve">     ATA VALOR</t>
        </r>
      </text>
    </comment>
    <comment ref="R2" authorId="0" shapeId="0" xr:uid="{FFFE6310-316D-453A-89B5-8477DCAAE52D}">
      <text>
        <r>
          <rPr>
            <sz val="10"/>
            <color indexed="81"/>
            <rFont val="Lucida Console"/>
            <family val="3"/>
          </rPr>
          <t xml:space="preserve">     ATA DT.VALID.</t>
        </r>
      </text>
    </comment>
    <comment ref="S2" authorId="0" shapeId="0" xr:uid="{D82D3EB5-EC1C-455D-94F2-52AA1D255878}">
      <text>
        <r>
          <rPr>
            <sz val="10"/>
            <color indexed="81"/>
            <rFont val="Lucida Console"/>
            <family val="3"/>
          </rPr>
          <t xml:space="preserve">     DESCRIÇÃO DA ESTRUTURA</t>
        </r>
      </text>
    </comment>
    <comment ref="T2" authorId="0" shapeId="0" xr:uid="{2B75F053-4C87-4EE1-A3B1-ABBE2BADA5BF}">
      <text>
        <r>
          <rPr>
            <sz val="10"/>
            <color indexed="81"/>
            <rFont val="Lucida Console"/>
            <family val="3"/>
          </rPr>
          <t xml:space="preserve">     ESTRUTURA</t>
        </r>
      </text>
    </comment>
    <comment ref="U2" authorId="0" shapeId="0" xr:uid="{4B09BCA0-FB70-4936-BCEB-B10BED8F99C6}">
      <text>
        <r>
          <rPr>
            <sz val="10"/>
            <color indexed="81"/>
            <rFont val="Lucida Console"/>
            <family val="3"/>
          </rPr>
          <t xml:space="preserve">     GRUPO</t>
        </r>
      </text>
    </comment>
    <comment ref="V2" authorId="0" shapeId="0" xr:uid="{B2515B17-75B8-4C45-96C7-E51E688DF6BA}">
      <text>
        <r>
          <rPr>
            <sz val="10"/>
            <color indexed="81"/>
            <rFont val="Lucida Console"/>
            <family val="3"/>
          </rPr>
          <t xml:space="preserve">     SUBGRUPO</t>
        </r>
      </text>
    </comment>
    <comment ref="W2" authorId="0" shapeId="0" xr:uid="{3B4C52F4-5DB1-4684-B212-B231E084E0A6}">
      <text>
        <r>
          <rPr>
            <sz val="10"/>
            <color indexed="81"/>
            <rFont val="Lucida Console"/>
            <family val="3"/>
          </rPr>
          <t xml:space="preserve">     RC Nº</t>
        </r>
      </text>
    </comment>
    <comment ref="X2" authorId="0" shapeId="0" xr:uid="{75163E33-68BD-41C1-A7A9-0ABFD398D7EB}">
      <text>
        <r>
          <rPr>
            <sz val="10"/>
            <color indexed="81"/>
            <rFont val="Lucida Console"/>
            <family val="3"/>
          </rPr>
          <t xml:space="preserve">     RC ANO </t>
        </r>
      </text>
    </comment>
    <comment ref="Y2" authorId="0" shapeId="0" xr:uid="{1BF9C4E1-64E9-4A09-9A94-1AAD68D646B7}">
      <text>
        <r>
          <rPr>
            <sz val="10"/>
            <color indexed="81"/>
            <rFont val="Lucida Console"/>
            <family val="3"/>
          </rPr>
          <t xml:space="preserve">     RC QTDE</t>
        </r>
      </text>
    </comment>
    <comment ref="Z2" authorId="0" shapeId="0" xr:uid="{2E87797D-3654-439A-9CBF-2AB2C1D11BAF}">
      <text>
        <r>
          <rPr>
            <sz val="10"/>
            <color indexed="81"/>
            <rFont val="Lucida Console"/>
            <family val="3"/>
          </rPr>
          <t xml:space="preserve">     AF Nº</t>
        </r>
      </text>
    </comment>
    <comment ref="AA2" authorId="0" shapeId="0" xr:uid="{0728B5EF-8413-4890-A26B-61E4B62FE648}">
      <text>
        <r>
          <rPr>
            <sz val="10"/>
            <color indexed="81"/>
            <rFont val="Lucida Console"/>
            <family val="3"/>
          </rPr>
          <t xml:space="preserve">     AF ANO</t>
        </r>
      </text>
    </comment>
    <comment ref="AB2" authorId="0" shapeId="0" xr:uid="{3D0BD502-2720-4023-8238-A9D25B5A2E91}">
      <text>
        <r>
          <rPr>
            <sz val="10"/>
            <color indexed="81"/>
            <rFont val="Lucida Console"/>
            <family val="3"/>
          </rPr>
          <t xml:space="preserve">     AF SALDO</t>
        </r>
      </text>
    </comment>
    <comment ref="AC2" authorId="0" shapeId="0" xr:uid="{8B6A41C6-9F25-4714-A6EB-54224DC0AFA5}">
      <text>
        <r>
          <rPr>
            <sz val="10"/>
            <color indexed="81"/>
            <rFont val="Lucida Console"/>
            <family val="3"/>
          </rPr>
          <t xml:space="preserve">     AF QTDE</t>
        </r>
      </text>
    </comment>
    <comment ref="AD2" authorId="0" shapeId="0" xr:uid="{0A6C78A7-A5C8-44A7-AF51-98E5ECBDC788}">
      <text>
        <r>
          <rPr>
            <sz val="10"/>
            <color indexed="81"/>
            <rFont val="Lucida Console"/>
            <family val="3"/>
          </rPr>
          <t xml:space="preserve">     AF FORN</t>
        </r>
      </text>
    </comment>
    <comment ref="AE2" authorId="0" shapeId="0" xr:uid="{4345034C-1178-49F7-9889-6E7195421932}">
      <text>
        <r>
          <rPr>
            <sz val="10"/>
            <color indexed="81"/>
            <rFont val="Lucida Console"/>
            <family val="3"/>
          </rPr>
          <t xml:space="preserve">     AF VENC</t>
        </r>
      </text>
    </comment>
    <comment ref="AF2" authorId="0" shapeId="0" xr:uid="{A52323EE-F827-4EA4-AA31-BD1F994C0E3D}">
      <text>
        <r>
          <rPr>
            <sz val="10"/>
            <color indexed="81"/>
            <rFont val="Lucida Console"/>
            <family val="3"/>
          </rPr>
          <t xml:space="preserve">     PONTO PEDIDO</t>
        </r>
      </text>
    </comment>
    <comment ref="AG2" authorId="0" shapeId="0" xr:uid="{BCA66712-4A82-40C9-A786-74FB1B8C830F}">
      <text>
        <r>
          <rPr>
            <sz val="10"/>
            <color indexed="81"/>
            <rFont val="Lucida Console"/>
            <family val="3"/>
          </rPr>
          <t xml:space="preserve">     DATA ENTREGA</t>
        </r>
      </text>
    </comment>
    <comment ref="AH2" authorId="0" shapeId="0" xr:uid="{6C081094-7516-47B3-B190-74DEA3AA2A7D}">
      <text>
        <r>
          <rPr>
            <sz val="10"/>
            <color indexed="81"/>
            <rFont val="Lucida Console"/>
            <family val="3"/>
          </rPr>
          <t xml:space="preserve">     DATA INCLUSÃO</t>
        </r>
      </text>
    </comment>
    <comment ref="AI2" authorId="0" shapeId="0" xr:uid="{24DD70BC-85F4-403C-9296-9A9921D3E15C}">
      <text>
        <r>
          <rPr>
            <sz val="10"/>
            <color indexed="81"/>
            <rFont val="Lucida Console"/>
            <family val="3"/>
          </rPr>
          <t xml:space="preserve">     DATA ALTERAÇÃO</t>
        </r>
      </text>
    </comment>
    <comment ref="AJ2" authorId="0" shapeId="0" xr:uid="{C7989454-3451-4F0D-9AA7-EB78C8428A5D}">
      <text>
        <r>
          <rPr>
            <sz val="10"/>
            <color indexed="81"/>
            <rFont val="Lucida Console"/>
            <family val="3"/>
          </rPr>
          <t xml:space="preserve">     DATA DESATIVAÇÃO</t>
        </r>
      </text>
    </comment>
    <comment ref="AK2" authorId="0" shapeId="0" xr:uid="{B6444D83-5180-470D-91A4-4185AFB7301A}">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D6FE8177-EA3C-4081-9821-C4C208BB9014}">
      <text>
        <r>
          <rPr>
            <sz val="9"/>
            <color indexed="81"/>
            <rFont val="Segoe UI"/>
            <family val="2"/>
          </rPr>
          <t>Total de linhas da planilha = 862</t>
        </r>
      </text>
    </comment>
    <comment ref="A2" authorId="0" shapeId="0" xr:uid="{F099B3F9-C9E2-4FFE-86BD-6AA99052AAF0}">
      <text>
        <r>
          <rPr>
            <sz val="10"/>
            <color indexed="81"/>
            <rFont val="Lucida Console"/>
            <family val="3"/>
          </rPr>
          <t xml:space="preserve">Ordenado por: CÓDIGO_x000D_
_x000D_
</t>
        </r>
      </text>
    </comment>
    <comment ref="F2" authorId="0" shapeId="0" xr:uid="{A8C69BBA-3AF8-42F8-8CE9-C740D1F5B98C}">
      <text>
        <r>
          <rPr>
            <sz val="10"/>
            <color indexed="81"/>
            <rFont val="Lucida Console"/>
            <family val="3"/>
          </rPr>
          <t xml:space="preserve"> 10_22</t>
        </r>
      </text>
    </comment>
    <comment ref="G2" authorId="0" shapeId="0" xr:uid="{0E9EB2C7-35DE-4E24-99FB-07F564DD06F0}">
      <text>
        <r>
          <rPr>
            <sz val="10"/>
            <color indexed="81"/>
            <rFont val="Lucida Console"/>
            <family val="3"/>
          </rPr>
          <t xml:space="preserve"> 11_22</t>
        </r>
      </text>
    </comment>
    <comment ref="H2" authorId="0" shapeId="0" xr:uid="{C63B065C-32B7-44B9-8C44-5F0C8B4159AF}">
      <text>
        <r>
          <rPr>
            <sz val="10"/>
            <color indexed="81"/>
            <rFont val="Lucida Console"/>
            <family val="3"/>
          </rPr>
          <t xml:space="preserve"> 12_22</t>
        </r>
      </text>
    </comment>
    <comment ref="I2" authorId="0" shapeId="0" xr:uid="{CEE17C86-6C2B-4D32-9445-A82CDF9DED34}">
      <text>
        <r>
          <rPr>
            <sz val="10"/>
            <color indexed="81"/>
            <rFont val="Lucida Console"/>
            <family val="3"/>
          </rPr>
          <t xml:space="preserve"> 01_23</t>
        </r>
      </text>
    </comment>
    <comment ref="J2" authorId="0" shapeId="0" xr:uid="{7A65F6EC-FFFA-4DA5-AF3C-D9F035D89E38}">
      <text>
        <r>
          <rPr>
            <sz val="10"/>
            <color indexed="81"/>
            <rFont val="Lucida Console"/>
            <family val="3"/>
          </rPr>
          <t xml:space="preserve"> 02_23</t>
        </r>
      </text>
    </comment>
    <comment ref="K2" authorId="0" shapeId="0" xr:uid="{B774723A-93E4-4A46-8174-157C8E9E6C09}">
      <text>
        <r>
          <rPr>
            <sz val="10"/>
            <color indexed="81"/>
            <rFont val="Lucida Console"/>
            <family val="3"/>
          </rPr>
          <t xml:space="preserve"> 03_23</t>
        </r>
      </text>
    </comment>
    <comment ref="L2" authorId="0" shapeId="0" xr:uid="{88F490B4-8172-4284-8876-DF685319EA55}">
      <text>
        <r>
          <rPr>
            <sz val="10"/>
            <color indexed="81"/>
            <rFont val="Lucida Console"/>
            <family val="3"/>
          </rPr>
          <t xml:space="preserve"> 04_23</t>
        </r>
      </text>
    </comment>
    <comment ref="M2" authorId="0" shapeId="0" xr:uid="{CAE95AAD-4F91-452D-B845-3E9F35282BE7}">
      <text>
        <r>
          <rPr>
            <sz val="10"/>
            <color indexed="81"/>
            <rFont val="Lucida Console"/>
            <family val="3"/>
          </rPr>
          <t xml:space="preserve"> 05_23</t>
        </r>
      </text>
    </comment>
    <comment ref="N2" authorId="0" shapeId="0" xr:uid="{8029DEC9-E3F6-4553-8E9D-38C6C3973067}">
      <text>
        <r>
          <rPr>
            <sz val="10"/>
            <color indexed="81"/>
            <rFont val="Lucida Console"/>
            <family val="3"/>
          </rPr>
          <t xml:space="preserve"> 06_23</t>
        </r>
      </text>
    </comment>
    <comment ref="O2" authorId="0" shapeId="0" xr:uid="{E0BB9545-F549-4111-AA0D-2C7356A74B64}">
      <text>
        <r>
          <rPr>
            <sz val="10"/>
            <color indexed="81"/>
            <rFont val="Lucida Console"/>
            <family val="3"/>
          </rPr>
          <t xml:space="preserve"> 07_23</t>
        </r>
      </text>
    </comment>
    <comment ref="P2" authorId="0" shapeId="0" xr:uid="{EE309327-6FB1-49A1-9163-BF7775EE4298}">
      <text>
        <r>
          <rPr>
            <sz val="10"/>
            <color indexed="81"/>
            <rFont val="Lucida Console"/>
            <family val="3"/>
          </rPr>
          <t xml:space="preserve"> 08_23</t>
        </r>
      </text>
    </comment>
    <comment ref="Q2" authorId="0" shapeId="0" xr:uid="{BEDA6BE6-00A3-4156-BE78-2561398FEB55}">
      <text>
        <r>
          <rPr>
            <sz val="10"/>
            <color indexed="81"/>
            <rFont val="Lucida Console"/>
            <family val="3"/>
          </rPr>
          <t xml:space="preserve"> 09_23</t>
        </r>
      </text>
    </comment>
    <comment ref="R2" authorId="0" shapeId="0" xr:uid="{3530C3D1-440E-4FDC-9B97-6ABEA32802EF}">
      <text>
        <r>
          <rPr>
            <sz val="10"/>
            <color indexed="81"/>
            <rFont val="Lucida Console"/>
            <family val="3"/>
          </rPr>
          <t>Data de inclusão do item no ADMC</t>
        </r>
      </text>
    </comment>
    <comment ref="T2" authorId="0" shapeId="0" xr:uid="{40D52123-301E-422D-BEDB-545FEF41ABE0}">
      <text>
        <r>
          <rPr>
            <sz val="10"/>
            <color indexed="81"/>
            <rFont val="Lucida Console"/>
            <family val="3"/>
          </rPr>
          <t>Média aritmética simples dos valores das colunas F até 09_23._x000D_
Divisor = 12</t>
        </r>
      </text>
    </comment>
    <comment ref="U2" authorId="0" shapeId="0" xr:uid="{3533C7D6-D5F3-43EE-B3F2-0F459C0C50C8}">
      <text>
        <r>
          <rPr>
            <sz val="10"/>
            <color indexed="81"/>
            <rFont val="Lucida Console"/>
            <family val="3"/>
          </rPr>
          <t>1ª Faixa do Desvio Padrão</t>
        </r>
      </text>
    </comment>
    <comment ref="V2" authorId="0" shapeId="0" xr:uid="{30431ECE-5E70-44A6-97D9-23400E566037}">
      <text>
        <r>
          <rPr>
            <sz val="10"/>
            <color indexed="81"/>
            <rFont val="Lucida Console"/>
            <family val="3"/>
          </rPr>
          <t>2ª Faixa do Desvio Padrão</t>
        </r>
      </text>
    </comment>
    <comment ref="W2" authorId="0" shapeId="0" xr:uid="{E09252A4-7950-4F87-A6B6-BC6F38E9F402}">
      <text>
        <r>
          <rPr>
            <sz val="10"/>
            <color indexed="81"/>
            <rFont val="Lucida Console"/>
            <family val="3"/>
          </rPr>
          <t>3ª Faixa do Desvio Padrão</t>
        </r>
      </text>
    </comment>
    <comment ref="X2" authorId="0" shapeId="0" xr:uid="{15BCD389-0526-4969-AA23-58DC18734B8A}">
      <text>
        <r>
          <rPr>
            <sz val="10"/>
            <color indexed="81"/>
            <rFont val="Lucida Console"/>
            <family val="3"/>
          </rPr>
          <t>Número da faixa de corte utilizada. Informar valores entre 1 e 3.</t>
        </r>
      </text>
    </comment>
    <comment ref="Y2" authorId="0" shapeId="0" xr:uid="{4AE09F27-1723-4734-97AE-71ECF2CF3D44}">
      <text>
        <r>
          <rPr>
            <sz val="10"/>
            <color indexed="81"/>
            <rFont val="Lucida Console"/>
            <family val="3"/>
          </rPr>
          <t>Média considerada (Menos valores fora do desvio padrão).</t>
        </r>
      </text>
    </comment>
    <comment ref="Z2" authorId="0" shapeId="0" xr:uid="{5BC02C91-9774-4ED5-8D13-FEFEDD08BB7D}">
      <text>
        <r>
          <rPr>
            <sz val="10"/>
            <color indexed="81"/>
            <rFont val="Lucida Console"/>
            <family val="3"/>
          </rPr>
          <t>Consumo do Período mais a coluna Pendentes.</t>
        </r>
      </text>
    </comment>
    <comment ref="AA2" authorId="0" shapeId="0" xr:uid="{E322CB43-CB5B-493D-B937-8C69683C073A}">
      <text>
        <r>
          <rPr>
            <sz val="10"/>
            <color indexed="81"/>
            <rFont val="Lucida Console"/>
            <family val="3"/>
          </rPr>
          <t>O maior consumo registrado no período entre as colunas 10_22 e 09_23</t>
        </r>
      </text>
    </comment>
    <comment ref="R3" authorId="0" shapeId="0" xr:uid="{93F43465-8AC0-4B34-BF0F-B435A455806D}">
      <text>
        <r>
          <rPr>
            <sz val="10"/>
            <color indexed="81"/>
            <rFont val="Lucida Console"/>
            <family val="3"/>
          </rPr>
          <t>17.10.2006</t>
        </r>
      </text>
    </comment>
    <comment ref="Y3" authorId="0" shapeId="0" xr:uid="{DEE283B3-AF4C-4E35-926A-656224376971}">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D3BB1545-DA0B-4188-B30A-19C18E413483}">
      <text>
        <r>
          <rPr>
            <sz val="10"/>
            <color indexed="81"/>
            <rFont val="Lucida Console"/>
            <family val="3"/>
          </rPr>
          <t>Última movimentação no estoque em 09/2023 quantidade 46.</t>
        </r>
      </text>
    </comment>
    <comment ref="R4" authorId="0" shapeId="0" xr:uid="{96F286AC-DBDA-4FF8-B3E0-3648382F2835}">
      <text>
        <r>
          <rPr>
            <sz val="10"/>
            <color indexed="81"/>
            <rFont val="Lucida Console"/>
            <family val="3"/>
          </rPr>
          <t>17.10.2006</t>
        </r>
      </text>
    </comment>
    <comment ref="Y4" authorId="0" shapeId="0" xr:uid="{E360158B-DD11-448F-9A44-6FDEB7C2BD99}">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71BDE135-F43F-41C0-8F7A-48721D80DB89}">
      <text>
        <r>
          <rPr>
            <sz val="10"/>
            <color indexed="81"/>
            <rFont val="Lucida Console"/>
            <family val="3"/>
          </rPr>
          <t>Última movimentação no estoque em 07/2023 quantidade 113.</t>
        </r>
      </text>
    </comment>
    <comment ref="R5" authorId="0" shapeId="0" xr:uid="{D8557F16-594B-4C88-B6DE-2B734314F637}">
      <text>
        <r>
          <rPr>
            <sz val="10"/>
            <color indexed="81"/>
            <rFont val="Lucida Console"/>
            <family val="3"/>
          </rPr>
          <t>19.04.2004</t>
        </r>
      </text>
    </comment>
    <comment ref="Y5" authorId="0" shapeId="0" xr:uid="{4497C5F8-B31A-4942-8088-87170D420625}">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6F2A488A-6E3F-4907-84BD-8EDC3C89A079}">
      <text>
        <r>
          <rPr>
            <sz val="10"/>
            <color indexed="81"/>
            <rFont val="Lucida Console"/>
            <family val="3"/>
          </rPr>
          <t>Última movimentação no estoque em 07/2023 quantidade 10.</t>
        </r>
      </text>
    </comment>
    <comment ref="R6" authorId="0" shapeId="0" xr:uid="{42D0C396-ED93-4DC8-8DFD-A9270663A257}">
      <text>
        <r>
          <rPr>
            <sz val="10"/>
            <color indexed="81"/>
            <rFont val="Lucida Console"/>
            <family val="3"/>
          </rPr>
          <t>01.01.1901</t>
        </r>
      </text>
    </comment>
    <comment ref="Y6" authorId="0" shapeId="0" xr:uid="{00B7419E-6AAF-4505-94C8-972240BA3106}">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C7F0FFD0-6B43-4079-99DF-40503C7D7E1C}">
      <text>
        <r>
          <rPr>
            <sz val="10"/>
            <color indexed="81"/>
            <rFont val="Lucida Console"/>
            <family val="3"/>
          </rPr>
          <t>Última movimentação no estoque em 09/2023 quantidade 100.</t>
        </r>
      </text>
    </comment>
    <comment ref="R7" authorId="0" shapeId="0" xr:uid="{E78A0F94-D9DC-4696-9695-DF218C8C1474}">
      <text>
        <r>
          <rPr>
            <sz val="10"/>
            <color indexed="81"/>
            <rFont val="Lucida Console"/>
            <family val="3"/>
          </rPr>
          <t>01.01.1901</t>
        </r>
      </text>
    </comment>
    <comment ref="Y7" authorId="0" shapeId="0" xr:uid="{19B39E2B-FD9A-44F9-9F17-863FDF41EC8D}">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DA6F4587-7A6C-4094-B1C0-F2176ED77529}">
      <text>
        <r>
          <rPr>
            <sz val="10"/>
            <color indexed="81"/>
            <rFont val="Lucida Console"/>
            <family val="3"/>
          </rPr>
          <t>Última movimentação no estoque em 09/2023 quantidade 100.</t>
        </r>
      </text>
    </comment>
    <comment ref="R8" authorId="0" shapeId="0" xr:uid="{CAD69A12-E963-402A-9261-EC675DECD2C6}">
      <text>
        <r>
          <rPr>
            <sz val="10"/>
            <color indexed="81"/>
            <rFont val="Lucida Console"/>
            <family val="3"/>
          </rPr>
          <t>01.01.1901</t>
        </r>
      </text>
    </comment>
    <comment ref="Y8" authorId="0" shapeId="0" xr:uid="{DC9D5428-1E60-49CA-B7DD-6CD7648592B2}">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70310E2A-D4EB-4BAD-9B30-30CE08AD3640}">
      <text>
        <r>
          <rPr>
            <sz val="10"/>
            <color indexed="81"/>
            <rFont val="Lucida Console"/>
            <family val="3"/>
          </rPr>
          <t>Última movimentação no estoque em 09/2023 quantidade 3.603.</t>
        </r>
      </text>
    </comment>
    <comment ref="R9" authorId="0" shapeId="0" xr:uid="{90DC1701-3CBB-4A3D-B01E-8680458E99CB}">
      <text>
        <r>
          <rPr>
            <sz val="10"/>
            <color indexed="81"/>
            <rFont val="Lucida Console"/>
            <family val="3"/>
          </rPr>
          <t>01.01.1901</t>
        </r>
      </text>
    </comment>
    <comment ref="Y9" authorId="0" shapeId="0" xr:uid="{7A2867F8-969E-4BC8-8996-77CF7C8E186E}">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878A6CB4-506E-498A-A274-FF63D75425D7}">
      <text>
        <r>
          <rPr>
            <sz val="10"/>
            <color indexed="81"/>
            <rFont val="Lucida Console"/>
            <family val="3"/>
          </rPr>
          <t>Última movimentação no estoque em 04/2023 quantidade 5.</t>
        </r>
      </text>
    </comment>
    <comment ref="R10" authorId="0" shapeId="0" xr:uid="{B41823CB-6E24-4557-AEA2-CBE994C85485}">
      <text>
        <r>
          <rPr>
            <sz val="10"/>
            <color indexed="81"/>
            <rFont val="Lucida Console"/>
            <family val="3"/>
          </rPr>
          <t>01.01.1901</t>
        </r>
      </text>
    </comment>
    <comment ref="Y10" authorId="0" shapeId="0" xr:uid="{8244E815-9CF5-4C40-8FF4-B9830F370ECA}">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42B8C079-33E8-4E28-A50B-08968CBDFE7E}">
      <text>
        <r>
          <rPr>
            <sz val="10"/>
            <color indexed="81"/>
            <rFont val="Lucida Console"/>
            <family val="3"/>
          </rPr>
          <t>Última movimentação no estoque em 04/2023 quantidade 5.</t>
        </r>
      </text>
    </comment>
    <comment ref="R11" authorId="0" shapeId="0" xr:uid="{4386EF19-2350-4DB8-8BEC-21BD9751FFE6}">
      <text>
        <r>
          <rPr>
            <sz val="10"/>
            <color indexed="81"/>
            <rFont val="Lucida Console"/>
            <family val="3"/>
          </rPr>
          <t>01.01.1901</t>
        </r>
      </text>
    </comment>
    <comment ref="Y11" authorId="0" shapeId="0" xr:uid="{76617A39-5770-4885-9A61-4B71E978DFB1}">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365F5411-FA82-41B8-BC3F-2CE743AFD922}">
      <text>
        <r>
          <rPr>
            <sz val="10"/>
            <color indexed="81"/>
            <rFont val="Lucida Console"/>
            <family val="3"/>
          </rPr>
          <t>Última movimentação no estoque em 04/2023 quantidade 7.</t>
        </r>
      </text>
    </comment>
    <comment ref="R12" authorId="0" shapeId="0" xr:uid="{CCD8D806-ED1A-4BF9-A2A2-AA22E8B4ED7A}">
      <text>
        <r>
          <rPr>
            <sz val="10"/>
            <color indexed="81"/>
            <rFont val="Lucida Console"/>
            <family val="3"/>
          </rPr>
          <t>01.01.1901</t>
        </r>
      </text>
    </comment>
    <comment ref="Y12" authorId="0" shapeId="0" xr:uid="{BE1AB753-3560-454D-895E-CF360FC6EEED}">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E67A4A80-6BAD-4411-964E-B71DCD256B80}">
      <text>
        <r>
          <rPr>
            <sz val="10"/>
            <color indexed="81"/>
            <rFont val="Lucida Console"/>
            <family val="3"/>
          </rPr>
          <t>Última movimentação no estoque em 04/2023 quantidade 5.</t>
        </r>
      </text>
    </comment>
    <comment ref="R13" authorId="0" shapeId="0" xr:uid="{55740681-A442-4B50-BA5C-3B1D7EDF788D}">
      <text>
        <r>
          <rPr>
            <sz val="10"/>
            <color indexed="81"/>
            <rFont val="Lucida Console"/>
            <family val="3"/>
          </rPr>
          <t>01.01.1901</t>
        </r>
      </text>
    </comment>
    <comment ref="Y13" authorId="0" shapeId="0" xr:uid="{B48FA91F-B063-4DF8-9BCD-DDBFC10E48FD}">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B419F6C4-A37D-45FF-8171-19705D3E092B}">
      <text>
        <r>
          <rPr>
            <sz val="10"/>
            <color indexed="81"/>
            <rFont val="Lucida Console"/>
            <family val="3"/>
          </rPr>
          <t>Última movimentação no estoque em 08/2023 quantidade 76.</t>
        </r>
      </text>
    </comment>
    <comment ref="R14" authorId="0" shapeId="0" xr:uid="{3F3EF9DE-0C2B-4E69-8590-46F22290E415}">
      <text>
        <r>
          <rPr>
            <sz val="10"/>
            <color indexed="81"/>
            <rFont val="Lucida Console"/>
            <family val="3"/>
          </rPr>
          <t>01.01.1901</t>
        </r>
      </text>
    </comment>
    <comment ref="Y14" authorId="0" shapeId="0" xr:uid="{5B93D99C-8424-409E-BC75-21E50443980C}">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257CCB4C-6DDE-44A3-9415-C7D090006933}">
      <text>
        <r>
          <rPr>
            <sz val="10"/>
            <color indexed="81"/>
            <rFont val="Lucida Console"/>
            <family val="3"/>
          </rPr>
          <t>Última movimentação no estoque em 09/2023 quantidade 50.</t>
        </r>
      </text>
    </comment>
    <comment ref="R15" authorId="0" shapeId="0" xr:uid="{C9597378-3562-45C6-952D-C15E2F16BBE9}">
      <text>
        <r>
          <rPr>
            <sz val="10"/>
            <color indexed="81"/>
            <rFont val="Lucida Console"/>
            <family val="3"/>
          </rPr>
          <t>01.01.1901</t>
        </r>
      </text>
    </comment>
    <comment ref="Y15" authorId="0" shapeId="0" xr:uid="{A3C1FF5E-0082-4274-BF6D-D5F262657EFB}">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AEA91230-C234-44B0-B877-7CA545F8B7B3}">
      <text>
        <r>
          <rPr>
            <sz val="10"/>
            <color indexed="81"/>
            <rFont val="Lucida Console"/>
            <family val="3"/>
          </rPr>
          <t>Última movimentação no estoque em 04/2023 quantidade 24.</t>
        </r>
      </text>
    </comment>
    <comment ref="R16" authorId="0" shapeId="0" xr:uid="{EFC122A9-2E90-4467-AAD4-35454D99E2FF}">
      <text>
        <r>
          <rPr>
            <sz val="10"/>
            <color indexed="81"/>
            <rFont val="Lucida Console"/>
            <family val="3"/>
          </rPr>
          <t>01.01.1901</t>
        </r>
      </text>
    </comment>
    <comment ref="Y16" authorId="0" shapeId="0" xr:uid="{1E180A12-84EE-48CF-A880-37A268990A4B}">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3CE10FCC-12C0-45CD-80C1-95D7688B1B63}">
      <text>
        <r>
          <rPr>
            <sz val="10"/>
            <color indexed="81"/>
            <rFont val="Lucida Console"/>
            <family val="3"/>
          </rPr>
          <t>Última movimentação no estoque em 09/2023 quantidade 20.</t>
        </r>
      </text>
    </comment>
    <comment ref="R17" authorId="0" shapeId="0" xr:uid="{FF14B273-D18D-4A16-A085-F9BB2914493B}">
      <text>
        <r>
          <rPr>
            <sz val="10"/>
            <color indexed="81"/>
            <rFont val="Lucida Console"/>
            <family val="3"/>
          </rPr>
          <t>15.12.2020</t>
        </r>
      </text>
    </comment>
    <comment ref="Y17" authorId="0" shapeId="0" xr:uid="{EA7A7A56-862A-43F9-95E6-2A18B21CFB99}">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3C652437-CC63-44C7-8C99-442437788791}">
      <text>
        <r>
          <rPr>
            <sz val="10"/>
            <color indexed="81"/>
            <rFont val="Lucida Console"/>
            <family val="3"/>
          </rPr>
          <t>Última movimentação no estoque em 10/2022 quantidade 96.</t>
        </r>
      </text>
    </comment>
    <comment ref="R18" authorId="0" shapeId="0" xr:uid="{2EB45173-0C8B-478E-B65D-0D44D7D2B272}">
      <text>
        <r>
          <rPr>
            <sz val="10"/>
            <color indexed="81"/>
            <rFont val="Lucida Console"/>
            <family val="3"/>
          </rPr>
          <t>26.09.2013</t>
        </r>
      </text>
    </comment>
    <comment ref="Y18" authorId="0" shapeId="0" xr:uid="{AC188452-0740-420B-B618-E546608D4D18}">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96DBD7C7-6BF4-4CB1-9148-E4059FD59947}">
      <text>
        <r>
          <rPr>
            <sz val="10"/>
            <color indexed="81"/>
            <rFont val="Lucida Console"/>
            <family val="3"/>
          </rPr>
          <t>Última movimentação no estoque em 09/2023 quantidade 4.</t>
        </r>
      </text>
    </comment>
    <comment ref="R19" authorId="0" shapeId="0" xr:uid="{F19048B6-0B53-4016-BF34-CA3AB83F9D14}">
      <text>
        <r>
          <rPr>
            <sz val="10"/>
            <color indexed="81"/>
            <rFont val="Lucida Console"/>
            <family val="3"/>
          </rPr>
          <t>01.01.1901</t>
        </r>
      </text>
    </comment>
    <comment ref="Y19" authorId="0" shapeId="0" xr:uid="{D96D049E-E9B1-41CF-B6B2-7C43BBD35CC7}">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AE74167D-B3D4-4968-863A-FC98698CF856}">
      <text>
        <r>
          <rPr>
            <sz val="10"/>
            <color indexed="81"/>
            <rFont val="Lucida Console"/>
            <family val="3"/>
          </rPr>
          <t>Última movimentação no estoque em 09/2023 quantidade 82.</t>
        </r>
      </text>
    </comment>
    <comment ref="R20" authorId="0" shapeId="0" xr:uid="{B18D8558-D535-4E6E-9BD9-C1FDEB9DB680}">
      <text>
        <r>
          <rPr>
            <sz val="10"/>
            <color indexed="81"/>
            <rFont val="Lucida Console"/>
            <family val="3"/>
          </rPr>
          <t>08.11.2005</t>
        </r>
      </text>
    </comment>
    <comment ref="Y20" authorId="0" shapeId="0" xr:uid="{CF854BD2-5CC3-47B1-A46F-FAE9260C96CA}">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B5B72115-B717-49B0-B375-1C5DCF9C2695}">
      <text>
        <r>
          <rPr>
            <sz val="10"/>
            <color indexed="81"/>
            <rFont val="Lucida Console"/>
            <family val="3"/>
          </rPr>
          <t>Última movimentação no estoque em 04/2023 quantidade 200.</t>
        </r>
      </text>
    </comment>
    <comment ref="R21" authorId="0" shapeId="0" xr:uid="{C50F2E7D-AF3D-4459-8874-57925104E32A}">
      <text>
        <r>
          <rPr>
            <sz val="10"/>
            <color indexed="81"/>
            <rFont val="Lucida Console"/>
            <family val="3"/>
          </rPr>
          <t>18.08.2009</t>
        </r>
      </text>
    </comment>
    <comment ref="Y21" authorId="0" shapeId="0" xr:uid="{02A1CBCD-435F-42B3-A70A-2CFC64A86806}">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43165A02-A513-4466-A843-30E49B5DD961}">
      <text>
        <r>
          <rPr>
            <sz val="10"/>
            <color indexed="81"/>
            <rFont val="Lucida Console"/>
            <family val="3"/>
          </rPr>
          <t>Última movimentação no estoque em 09/2023 quantidade 1.188.</t>
        </r>
      </text>
    </comment>
    <comment ref="R22" authorId="0" shapeId="0" xr:uid="{F3B519E0-0660-4326-91F1-B71B2123572F}">
      <text>
        <r>
          <rPr>
            <sz val="10"/>
            <color indexed="81"/>
            <rFont val="Lucida Console"/>
            <family val="3"/>
          </rPr>
          <t>10.07.2019</t>
        </r>
      </text>
    </comment>
    <comment ref="Y22" authorId="0" shapeId="0" xr:uid="{A78CCB69-0B0D-4F37-A24B-1070F03A50D2}">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606A48F2-3E51-486E-B7A1-35A744D27A47}">
      <text>
        <r>
          <rPr>
            <sz val="10"/>
            <color indexed="81"/>
            <rFont val="Lucida Console"/>
            <family val="3"/>
          </rPr>
          <t>Última movimentação no estoque em 07/2023 quantidade 14.</t>
        </r>
      </text>
    </comment>
    <comment ref="R23" authorId="0" shapeId="0" xr:uid="{4D41EB2E-56A3-4EB9-8950-03C028418B5D}">
      <text>
        <r>
          <rPr>
            <sz val="10"/>
            <color indexed="81"/>
            <rFont val="Lucida Console"/>
            <family val="3"/>
          </rPr>
          <t>01.01.1901</t>
        </r>
      </text>
    </comment>
    <comment ref="Y23" authorId="0" shapeId="0" xr:uid="{ADA3ECEF-4211-4B9E-A93E-B7423A5470DE}">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690135AB-6238-4C7D-B33C-A02183D29E15}">
      <text>
        <r>
          <rPr>
            <sz val="10"/>
            <color indexed="81"/>
            <rFont val="Lucida Console"/>
            <family val="3"/>
          </rPr>
          <t>Última movimentação no estoque em 09/2023 quantidade 429.</t>
        </r>
      </text>
    </comment>
    <comment ref="R24" authorId="0" shapeId="0" xr:uid="{F4C274A5-0B9B-46D7-9671-858910BD161E}">
      <text>
        <r>
          <rPr>
            <sz val="10"/>
            <color indexed="81"/>
            <rFont val="Lucida Console"/>
            <family val="3"/>
          </rPr>
          <t>08.08.2016</t>
        </r>
      </text>
    </comment>
    <comment ref="Y24" authorId="0" shapeId="0" xr:uid="{57E251DE-E314-46C3-8034-2093D8D6BAC2}">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A11C0906-41AE-43C6-A456-593D33AE84FC}">
      <text>
        <r>
          <rPr>
            <sz val="10"/>
            <color indexed="81"/>
            <rFont val="Lucida Console"/>
            <family val="3"/>
          </rPr>
          <t>Última movimentação no estoque em 09/2023 quantidade 79.</t>
        </r>
      </text>
    </comment>
    <comment ref="R25" authorId="0" shapeId="0" xr:uid="{B100E5A9-D95D-4E97-9A04-019D08824F58}">
      <text>
        <r>
          <rPr>
            <sz val="10"/>
            <color indexed="81"/>
            <rFont val="Lucida Console"/>
            <family val="3"/>
          </rPr>
          <t>12.09.2019</t>
        </r>
      </text>
    </comment>
    <comment ref="Y25" authorId="0" shapeId="0" xr:uid="{1C406917-04AF-439B-98E7-555FFB82B8CA}">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DDD8F637-7FE8-4C4D-9BA9-A707BCC95BA0}">
      <text>
        <r>
          <rPr>
            <sz val="10"/>
            <color indexed="81"/>
            <rFont val="Lucida Console"/>
            <family val="3"/>
          </rPr>
          <t>Última movimentação no estoque em 09/2023 quantidade 748.</t>
        </r>
      </text>
    </comment>
    <comment ref="R26" authorId="0" shapeId="0" xr:uid="{83DEED73-A41E-4D43-845B-BFE3AF4893C1}">
      <text>
        <r>
          <rPr>
            <sz val="10"/>
            <color indexed="81"/>
            <rFont val="Lucida Console"/>
            <family val="3"/>
          </rPr>
          <t>01.01.1901</t>
        </r>
      </text>
    </comment>
    <comment ref="Y26" authorId="0" shapeId="0" xr:uid="{6D65CB5D-12EF-498C-9761-78CF64543212}">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CFD7C0E2-C285-47BC-A607-00E781AEE733}">
      <text>
        <r>
          <rPr>
            <sz val="10"/>
            <color indexed="81"/>
            <rFont val="Lucida Console"/>
            <family val="3"/>
          </rPr>
          <t>Última movimentação no estoque em 11/2022 quantidade 3.</t>
        </r>
      </text>
    </comment>
    <comment ref="R27" authorId="0" shapeId="0" xr:uid="{5C9665A5-C33C-4CA9-972A-C7FC92357C94}">
      <text>
        <r>
          <rPr>
            <sz val="10"/>
            <color indexed="81"/>
            <rFont val="Lucida Console"/>
            <family val="3"/>
          </rPr>
          <t>01.01.1901</t>
        </r>
      </text>
    </comment>
    <comment ref="Y27" authorId="0" shapeId="0" xr:uid="{19C60C57-E64D-4FDF-9004-D54695ED8CBF}">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A5429AAD-1602-4012-9CB3-7881392D20CB}">
      <text>
        <r>
          <rPr>
            <sz val="10"/>
            <color indexed="81"/>
            <rFont val="Lucida Console"/>
            <family val="3"/>
          </rPr>
          <t>Última movimentação no estoque em 07/2023 quantidade 5.</t>
        </r>
      </text>
    </comment>
    <comment ref="R28" authorId="0" shapeId="0" xr:uid="{63EDE055-1B4C-415C-8759-D75D786E7B7C}">
      <text>
        <r>
          <rPr>
            <sz val="10"/>
            <color indexed="81"/>
            <rFont val="Lucida Console"/>
            <family val="3"/>
          </rPr>
          <t>01.01.1901</t>
        </r>
      </text>
    </comment>
    <comment ref="Y28" authorId="0" shapeId="0" xr:uid="{3E002D59-1C79-4DFC-90D5-2DD6483EDBC0}">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C9DBBBFF-7168-4871-9C6D-862C2764AF68}">
      <text>
        <r>
          <rPr>
            <sz val="10"/>
            <color indexed="81"/>
            <rFont val="Lucida Console"/>
            <family val="3"/>
          </rPr>
          <t>Última movimentação no estoque em 09/2023 quantidade 20.</t>
        </r>
      </text>
    </comment>
    <comment ref="R29" authorId="0" shapeId="0" xr:uid="{B72F7046-C070-49BE-BAE0-2C0C295ECA00}">
      <text>
        <r>
          <rPr>
            <sz val="10"/>
            <color indexed="81"/>
            <rFont val="Lucida Console"/>
            <family val="3"/>
          </rPr>
          <t>12.02.2008</t>
        </r>
      </text>
    </comment>
    <comment ref="Y29" authorId="0" shapeId="0" xr:uid="{6C14153C-30EC-4A68-BECE-88B7224FA70D}">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7FF33F17-6DE2-4977-A358-0764B48D28F6}">
      <text>
        <r>
          <rPr>
            <sz val="10"/>
            <color indexed="81"/>
            <rFont val="Lucida Console"/>
            <family val="3"/>
          </rPr>
          <t>Última movimentação no estoque em 07/2023 quantidade 20.</t>
        </r>
      </text>
    </comment>
    <comment ref="R30" authorId="0" shapeId="0" xr:uid="{58D98CA7-7F5B-4675-B5C4-CBB4600B7DCD}">
      <text>
        <r>
          <rPr>
            <sz val="10"/>
            <color indexed="81"/>
            <rFont val="Lucida Console"/>
            <family val="3"/>
          </rPr>
          <t>07.02.2018</t>
        </r>
      </text>
    </comment>
    <comment ref="Y30" authorId="0" shapeId="0" xr:uid="{928EA5F0-36D7-4464-8F29-E09DD9612BCD}">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98DE97F5-6E71-4E5C-AF17-A5D2457820CF}">
      <text>
        <r>
          <rPr>
            <sz val="10"/>
            <color indexed="81"/>
            <rFont val="Lucida Console"/>
            <family val="3"/>
          </rPr>
          <t>Última movimentação no estoque em 09/2023 quantidade 28.</t>
        </r>
      </text>
    </comment>
    <comment ref="R31" authorId="0" shapeId="0" xr:uid="{F08CAA59-57E7-4F73-8299-B248F5B077CC}">
      <text>
        <r>
          <rPr>
            <sz val="10"/>
            <color indexed="81"/>
            <rFont val="Lucida Console"/>
            <family val="3"/>
          </rPr>
          <t>08.11.2005</t>
        </r>
      </text>
    </comment>
    <comment ref="Y31" authorId="0" shapeId="0" xr:uid="{7358E08E-B928-44D1-A544-B3E78669AAF4}">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DF4230AB-A434-4D66-A038-0CBFB1D4A3D2}">
      <text>
        <r>
          <rPr>
            <sz val="10"/>
            <color indexed="81"/>
            <rFont val="Lucida Console"/>
            <family val="3"/>
          </rPr>
          <t>Última movimentação no estoque em 05/2023 quantidade 1.</t>
        </r>
      </text>
    </comment>
    <comment ref="R32" authorId="0" shapeId="0" xr:uid="{782FCE0C-3D0F-4701-951A-4F7EDD8E60A2}">
      <text>
        <r>
          <rPr>
            <sz val="10"/>
            <color indexed="81"/>
            <rFont val="Lucida Console"/>
            <family val="3"/>
          </rPr>
          <t>01.01.1901</t>
        </r>
      </text>
    </comment>
    <comment ref="Y32" authorId="0" shapeId="0" xr:uid="{5AA91DF3-9128-4B1F-8847-B1153906C646}">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C2043205-74CF-4E38-9153-D441D099D1A6}">
      <text>
        <r>
          <rPr>
            <sz val="10"/>
            <color indexed="81"/>
            <rFont val="Lucida Console"/>
            <family val="3"/>
          </rPr>
          <t>Última movimentação no estoque em 03/2023 quantidade 50.</t>
        </r>
      </text>
    </comment>
    <comment ref="R33" authorId="0" shapeId="0" xr:uid="{362D0030-5686-4CD6-BC36-3BB6B5EB97DC}">
      <text>
        <r>
          <rPr>
            <sz val="10"/>
            <color indexed="81"/>
            <rFont val="Lucida Console"/>
            <family val="3"/>
          </rPr>
          <t>01.01.1901</t>
        </r>
      </text>
    </comment>
    <comment ref="Y33" authorId="0" shapeId="0" xr:uid="{2B2094EE-221B-4FDC-9B62-251B26477725}">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562B765F-202F-488A-8FFD-8842AD552C56}">
      <text>
        <r>
          <rPr>
            <sz val="10"/>
            <color indexed="81"/>
            <rFont val="Lucida Console"/>
            <family val="3"/>
          </rPr>
          <t>Última movimentação no estoque em 08/2023 quantidade 1.000.</t>
        </r>
      </text>
    </comment>
    <comment ref="R34" authorId="0" shapeId="0" xr:uid="{9711D511-2135-4AEA-A9FA-66EAC1B76AA1}">
      <text>
        <r>
          <rPr>
            <sz val="10"/>
            <color indexed="81"/>
            <rFont val="Lucida Console"/>
            <family val="3"/>
          </rPr>
          <t>01.01.1901</t>
        </r>
      </text>
    </comment>
    <comment ref="Y34" authorId="0" shapeId="0" xr:uid="{C42308CF-39A2-412F-8977-7ABCAA75BBE4}">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D8F5920C-2F51-42B3-B26B-547CE9D51924}">
      <text>
        <r>
          <rPr>
            <sz val="10"/>
            <color indexed="81"/>
            <rFont val="Lucida Console"/>
            <family val="3"/>
          </rPr>
          <t>Última movimentação no estoque em 08/2023 quantidade 1.000.</t>
        </r>
      </text>
    </comment>
    <comment ref="R35" authorId="0" shapeId="0" xr:uid="{DCEABAEE-F16A-44CD-AFF8-33F6074E1E15}">
      <text>
        <r>
          <rPr>
            <sz val="10"/>
            <color indexed="81"/>
            <rFont val="Lucida Console"/>
            <family val="3"/>
          </rPr>
          <t>01.01.1901</t>
        </r>
      </text>
    </comment>
    <comment ref="Y35" authorId="0" shapeId="0" xr:uid="{CB330A79-25FF-4F55-92C7-EA98692955F7}">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9E0C379A-9A4D-45CD-BEA2-34FCB473184D}">
      <text>
        <r>
          <rPr>
            <sz val="10"/>
            <color indexed="81"/>
            <rFont val="Lucida Console"/>
            <family val="3"/>
          </rPr>
          <t>Última movimentação no estoque em 10/2022 quantidade 35.</t>
        </r>
      </text>
    </comment>
    <comment ref="R36" authorId="0" shapeId="0" xr:uid="{282A3014-513C-4B69-9821-6C82ED4BEE6E}">
      <text>
        <r>
          <rPr>
            <sz val="10"/>
            <color indexed="81"/>
            <rFont val="Lucida Console"/>
            <family val="3"/>
          </rPr>
          <t>19.05.2022</t>
        </r>
      </text>
    </comment>
    <comment ref="Y36" authorId="0" shapeId="0" xr:uid="{73916E96-6E70-4C86-844B-EF6E096E79D5}">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66D4A4FC-FDA3-4773-9E6E-0DD1BFE3C87D}">
      <text>
        <r>
          <rPr>
            <sz val="10"/>
            <color indexed="81"/>
            <rFont val="Lucida Console"/>
            <family val="3"/>
          </rPr>
          <t>Última movimentação no estoque em 09/2023 quantidade 56.</t>
        </r>
      </text>
    </comment>
    <comment ref="R37" authorId="0" shapeId="0" xr:uid="{6947A4D0-B7A4-4212-96ED-57AE491BCC93}">
      <text>
        <r>
          <rPr>
            <sz val="10"/>
            <color indexed="81"/>
            <rFont val="Lucida Console"/>
            <family val="3"/>
          </rPr>
          <t>13.06.2019</t>
        </r>
      </text>
    </comment>
    <comment ref="Y37" authorId="0" shapeId="0" xr:uid="{0C069066-F638-4C58-8BFE-7DDD0817FA8C}">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4F7C0496-19BB-44F2-930C-1EF2A3D200AA}">
      <text>
        <r>
          <rPr>
            <sz val="10"/>
            <color indexed="81"/>
            <rFont val="Lucida Console"/>
            <family val="3"/>
          </rPr>
          <t>Última movimentação no estoque em 06/2023 quantidade 1.</t>
        </r>
      </text>
    </comment>
    <comment ref="R38" authorId="0" shapeId="0" xr:uid="{C5EE6F5D-332D-407A-A9CB-27E830D31640}">
      <text>
        <r>
          <rPr>
            <sz val="10"/>
            <color indexed="81"/>
            <rFont val="Lucida Console"/>
            <family val="3"/>
          </rPr>
          <t>01.01.1901</t>
        </r>
      </text>
    </comment>
    <comment ref="Y38" authorId="0" shapeId="0" xr:uid="{0211721C-F371-4C14-ADA4-102CEEC3CC23}">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A22DA9DD-9FBB-4EEB-B948-03CC6C17C7E7}">
      <text>
        <r>
          <rPr>
            <sz val="10"/>
            <color indexed="81"/>
            <rFont val="Lucida Console"/>
            <family val="3"/>
          </rPr>
          <t>Última movimentação no estoque em 09/2023 quantidade 257.</t>
        </r>
      </text>
    </comment>
    <comment ref="R39" authorId="0" shapeId="0" xr:uid="{643FDF0C-DF80-44B3-9433-7AAB523A30F4}">
      <text>
        <r>
          <rPr>
            <sz val="10"/>
            <color indexed="81"/>
            <rFont val="Lucida Console"/>
            <family val="3"/>
          </rPr>
          <t>01.01.1901</t>
        </r>
      </text>
    </comment>
    <comment ref="Y39" authorId="0" shapeId="0" xr:uid="{6E632692-1D3B-46C3-9194-40A37B0E77F5}">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E5F5E472-2D54-43CC-B412-A173FEA4F0C1}">
      <text>
        <r>
          <rPr>
            <sz val="10"/>
            <color indexed="81"/>
            <rFont val="Lucida Console"/>
            <family val="3"/>
          </rPr>
          <t>Última movimentação no estoque em 04/2023 quantidade 84.</t>
        </r>
      </text>
    </comment>
    <comment ref="R40" authorId="0" shapeId="0" xr:uid="{982D2697-D9EA-4EAF-B6CD-30976429F070}">
      <text>
        <r>
          <rPr>
            <sz val="10"/>
            <color indexed="81"/>
            <rFont val="Lucida Console"/>
            <family val="3"/>
          </rPr>
          <t>08.11.2005</t>
        </r>
      </text>
    </comment>
    <comment ref="Y40" authorId="0" shapeId="0" xr:uid="{27F64615-DF73-479C-B51D-EAFF723C88E9}">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82C7C7F1-C523-456D-BE17-35EFEBC71895}">
      <text>
        <r>
          <rPr>
            <sz val="10"/>
            <color indexed="81"/>
            <rFont val="Lucida Console"/>
            <family val="3"/>
          </rPr>
          <t>Última movimentação no estoque em 06/2023 quantidade 50.</t>
        </r>
      </text>
    </comment>
    <comment ref="R41" authorId="0" shapeId="0" xr:uid="{B0995F81-33D9-4541-9A02-806941894DCE}">
      <text>
        <r>
          <rPr>
            <sz val="10"/>
            <color indexed="81"/>
            <rFont val="Lucida Console"/>
            <family val="3"/>
          </rPr>
          <t>01.01.1901</t>
        </r>
      </text>
    </comment>
    <comment ref="Y41" authorId="0" shapeId="0" xr:uid="{8955B5F0-387D-4E16-B9DD-BC4A8707C23C}">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A21213F1-810C-4709-9C17-077C3988BA23}">
      <text>
        <r>
          <rPr>
            <sz val="10"/>
            <color indexed="81"/>
            <rFont val="Lucida Console"/>
            <family val="3"/>
          </rPr>
          <t>Última movimentação no estoque em 08/2023 quantidade 28.</t>
        </r>
      </text>
    </comment>
    <comment ref="R42" authorId="0" shapeId="0" xr:uid="{C7B04F79-76B5-4344-9A7A-E3CAE2B529C6}">
      <text>
        <r>
          <rPr>
            <sz val="10"/>
            <color indexed="81"/>
            <rFont val="Lucida Console"/>
            <family val="3"/>
          </rPr>
          <t>01.01.1901</t>
        </r>
      </text>
    </comment>
    <comment ref="Y42" authorId="0" shapeId="0" xr:uid="{4BB6F5A7-DCEA-4443-830B-1B8229749332}">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F33A2E84-A5A1-4D3B-AFD1-B9C857A379B7}">
      <text>
        <r>
          <rPr>
            <sz val="10"/>
            <color indexed="81"/>
            <rFont val="Lucida Console"/>
            <family val="3"/>
          </rPr>
          <t>Última movimentação no estoque em 08/2023 quantidade 26.</t>
        </r>
      </text>
    </comment>
    <comment ref="R43" authorId="0" shapeId="0" xr:uid="{FB2D5D4A-F3A1-4C48-9871-127E0E900E50}">
      <text>
        <r>
          <rPr>
            <sz val="10"/>
            <color indexed="81"/>
            <rFont val="Lucida Console"/>
            <family val="3"/>
          </rPr>
          <t>01.01.1901</t>
        </r>
      </text>
    </comment>
    <comment ref="Y43" authorId="0" shapeId="0" xr:uid="{10FF0577-E06E-46A5-99D2-AD54A867D2D0}">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FC9DA702-D01C-4AEF-8801-38D7358DDD7C}">
      <text>
        <r>
          <rPr>
            <sz val="10"/>
            <color indexed="81"/>
            <rFont val="Lucida Console"/>
            <family val="3"/>
          </rPr>
          <t>Última movimentação no estoque em 08/2023 quantidade 10.</t>
        </r>
      </text>
    </comment>
    <comment ref="R44" authorId="0" shapeId="0" xr:uid="{1953C7FE-4733-495D-9162-B45D095AF4F9}">
      <text>
        <r>
          <rPr>
            <sz val="10"/>
            <color indexed="81"/>
            <rFont val="Lucida Console"/>
            <family val="3"/>
          </rPr>
          <t>01.01.1901</t>
        </r>
      </text>
    </comment>
    <comment ref="Y44" authorId="0" shapeId="0" xr:uid="{0DD346E5-48D7-4971-AD2E-E1FCA2657602}">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31608433-053C-4493-A9D8-518BCD9063E1}">
      <text>
        <r>
          <rPr>
            <sz val="10"/>
            <color indexed="81"/>
            <rFont val="Lucida Console"/>
            <family val="3"/>
          </rPr>
          <t>Última movimentação no estoque em 08/2023 quantidade 7.</t>
        </r>
      </text>
    </comment>
    <comment ref="R45" authorId="0" shapeId="0" xr:uid="{5C8B2DCF-FC6B-476C-8782-A0338AF1E1B0}">
      <text>
        <r>
          <rPr>
            <sz val="10"/>
            <color indexed="81"/>
            <rFont val="Lucida Console"/>
            <family val="3"/>
          </rPr>
          <t>28.06.2004</t>
        </r>
      </text>
    </comment>
    <comment ref="Y45" authorId="0" shapeId="0" xr:uid="{313A9ACF-A792-46DD-9DC8-85C8CD08C402}">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6DADFDD9-1F01-463A-9DA4-67E1AB41F4C8}">
      <text>
        <r>
          <rPr>
            <sz val="10"/>
            <color indexed="81"/>
            <rFont val="Lucida Console"/>
            <family val="3"/>
          </rPr>
          <t>Última movimentação no estoque em 06/2023 quantidade 4.</t>
        </r>
      </text>
    </comment>
    <comment ref="R46" authorId="0" shapeId="0" xr:uid="{2F12613C-7404-4BE6-A6A5-C0D79422A03C}">
      <text>
        <r>
          <rPr>
            <sz val="10"/>
            <color indexed="81"/>
            <rFont val="Lucida Console"/>
            <family val="3"/>
          </rPr>
          <t>01.01.1901</t>
        </r>
      </text>
    </comment>
    <comment ref="Y46" authorId="0" shapeId="0" xr:uid="{0734E57D-0E26-4B98-9E6A-63CE85E1C2FC}">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7297DB59-9F52-4938-B282-6ACBF3E8F035}">
      <text>
        <r>
          <rPr>
            <sz val="10"/>
            <color indexed="81"/>
            <rFont val="Lucida Console"/>
            <family val="3"/>
          </rPr>
          <t>Última movimentação no estoque em 08/2023 quantidade 532.</t>
        </r>
      </text>
    </comment>
    <comment ref="R47" authorId="0" shapeId="0" xr:uid="{ABD93875-8E3E-4FF2-BC95-D0B4CCE521EE}">
      <text>
        <r>
          <rPr>
            <sz val="10"/>
            <color indexed="81"/>
            <rFont val="Lucida Console"/>
            <family val="3"/>
          </rPr>
          <t>01.01.1901</t>
        </r>
      </text>
    </comment>
    <comment ref="Y47" authorId="0" shapeId="0" xr:uid="{6AB6B011-03A1-4216-B106-42A51C387EE9}">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74534E7C-957C-482D-99BE-70344BAD0895}">
      <text>
        <r>
          <rPr>
            <sz val="10"/>
            <color indexed="81"/>
            <rFont val="Lucida Console"/>
            <family val="3"/>
          </rPr>
          <t>Última movimentação no estoque em 09/2023 quantidade 144.</t>
        </r>
      </text>
    </comment>
    <comment ref="R48" authorId="0" shapeId="0" xr:uid="{655A5D1F-9234-468E-AABA-5F459AE0BC5B}">
      <text>
        <r>
          <rPr>
            <sz val="10"/>
            <color indexed="81"/>
            <rFont val="Lucida Console"/>
            <family val="3"/>
          </rPr>
          <t>01.01.1901</t>
        </r>
      </text>
    </comment>
    <comment ref="Y48" authorId="0" shapeId="0" xr:uid="{D3A193FB-4D07-4BBA-87C4-33C47F5DE1D7}">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0839E222-58CB-4F5B-928D-69CED37C441D}">
      <text>
        <r>
          <rPr>
            <sz val="10"/>
            <color indexed="81"/>
            <rFont val="Lucida Console"/>
            <family val="3"/>
          </rPr>
          <t>Última movimentação no estoque em 06/2023 quantidade 296.</t>
        </r>
      </text>
    </comment>
    <comment ref="R49" authorId="0" shapeId="0" xr:uid="{1F2B5110-44AE-45A7-B411-A152083EB4D1}">
      <text>
        <r>
          <rPr>
            <sz val="10"/>
            <color indexed="81"/>
            <rFont val="Lucida Console"/>
            <family val="3"/>
          </rPr>
          <t>01.01.1901</t>
        </r>
      </text>
    </comment>
    <comment ref="Y49" authorId="0" shapeId="0" xr:uid="{D4F49D0E-D22C-4554-8F6C-9B8A47F1D6FB}">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346CEA59-B255-43F0-88F3-985F6C10209B}">
      <text>
        <r>
          <rPr>
            <sz val="10"/>
            <color indexed="81"/>
            <rFont val="Lucida Console"/>
            <family val="3"/>
          </rPr>
          <t>Última movimentação no estoque em 08/2023 quantidade 5.</t>
        </r>
      </text>
    </comment>
    <comment ref="R50" authorId="0" shapeId="0" xr:uid="{936BD56D-3247-403C-88CE-7FC7B0DBCE73}">
      <text>
        <r>
          <rPr>
            <sz val="10"/>
            <color indexed="81"/>
            <rFont val="Lucida Console"/>
            <family val="3"/>
          </rPr>
          <t>01.01.1901</t>
        </r>
      </text>
    </comment>
    <comment ref="Y50" authorId="0" shapeId="0" xr:uid="{A568B936-B1F3-4CF9-A214-F1CF16699861}">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5701FF93-99C7-40C9-A4B1-B087A5117AD0}">
      <text>
        <r>
          <rPr>
            <sz val="10"/>
            <color indexed="81"/>
            <rFont val="Lucida Console"/>
            <family val="3"/>
          </rPr>
          <t>Última movimentação no estoque em 05/2023 quantidade 39.</t>
        </r>
      </text>
    </comment>
    <comment ref="R51" authorId="0" shapeId="0" xr:uid="{81A145AA-A3CA-4C79-9E64-0103DD850BE1}">
      <text>
        <r>
          <rPr>
            <sz val="10"/>
            <color indexed="81"/>
            <rFont val="Lucida Console"/>
            <family val="3"/>
          </rPr>
          <t>19.03.2004</t>
        </r>
      </text>
    </comment>
    <comment ref="Y51" authorId="0" shapeId="0" xr:uid="{B2CEC9EB-EF09-4B85-81E3-D357A6123CAF}">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52F80C54-4D17-4534-8571-6AC498525E31}">
      <text>
        <r>
          <rPr>
            <sz val="10"/>
            <color indexed="81"/>
            <rFont val="Lucida Console"/>
            <family val="3"/>
          </rPr>
          <t>Última movimentação no estoque em 09/2023 quantidade 233.</t>
        </r>
      </text>
    </comment>
    <comment ref="R52" authorId="0" shapeId="0" xr:uid="{0023DFBC-8EFC-412B-9FC9-B7E6F8E33435}">
      <text>
        <r>
          <rPr>
            <sz val="10"/>
            <color indexed="81"/>
            <rFont val="Lucida Console"/>
            <family val="3"/>
          </rPr>
          <t>12.09.2019</t>
        </r>
      </text>
    </comment>
    <comment ref="Y52" authorId="0" shapeId="0" xr:uid="{B02BA2E0-7800-491D-B430-9923C5821BA6}">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916085D4-A78B-44B3-B45E-B95E01CB28E9}">
      <text>
        <r>
          <rPr>
            <sz val="10"/>
            <color indexed="81"/>
            <rFont val="Lucida Console"/>
            <family val="3"/>
          </rPr>
          <t>Última movimentação no estoque em 09/2023 quantidade 2.637.</t>
        </r>
      </text>
    </comment>
    <comment ref="R53" authorId="0" shapeId="0" xr:uid="{1C5D33DD-7B51-431C-A57A-A4DCB8845BAB}">
      <text>
        <r>
          <rPr>
            <sz val="10"/>
            <color indexed="81"/>
            <rFont val="Lucida Console"/>
            <family val="3"/>
          </rPr>
          <t>17.04.2019</t>
        </r>
      </text>
    </comment>
    <comment ref="Y53" authorId="0" shapeId="0" xr:uid="{CD15E8D8-F4A1-4028-942B-9DFEE9102E7D}">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E83300E7-49BF-4BA0-AE81-7D4725C193B4}">
      <text>
        <r>
          <rPr>
            <sz val="10"/>
            <color indexed="81"/>
            <rFont val="Lucida Console"/>
            <family val="3"/>
          </rPr>
          <t>Última movimentação no estoque em 09/2023 quantidade 1.</t>
        </r>
      </text>
    </comment>
    <comment ref="R54" authorId="0" shapeId="0" xr:uid="{5A72FEF0-28C1-4904-B4E4-CD23C8A0C62B}">
      <text>
        <r>
          <rPr>
            <sz val="10"/>
            <color indexed="81"/>
            <rFont val="Lucida Console"/>
            <family val="3"/>
          </rPr>
          <t>17.04.2019</t>
        </r>
      </text>
    </comment>
    <comment ref="Y54" authorId="0" shapeId="0" xr:uid="{E9E60C66-4B80-42CC-B784-AEB8EE102239}">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7B93EC68-C941-437B-BD27-CFBFCA2F0C8B}">
      <text>
        <r>
          <rPr>
            <sz val="10"/>
            <color indexed="81"/>
            <rFont val="Lucida Console"/>
            <family val="3"/>
          </rPr>
          <t>Última movimentação no estoque em 09/2023 quantidade 6.</t>
        </r>
      </text>
    </comment>
    <comment ref="R55" authorId="0" shapeId="0" xr:uid="{D8A2C17E-9502-47DF-9748-1B317BA836FB}">
      <text>
        <r>
          <rPr>
            <sz val="10"/>
            <color indexed="81"/>
            <rFont val="Lucida Console"/>
            <family val="3"/>
          </rPr>
          <t>17.04.2019</t>
        </r>
      </text>
    </comment>
    <comment ref="Y55" authorId="0" shapeId="0" xr:uid="{117D11C7-B194-47F6-96BE-E566C6D05A99}">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E50A10ED-ADFE-488D-A1EA-DB6B66446D71}">
      <text>
        <r>
          <rPr>
            <sz val="10"/>
            <color indexed="81"/>
            <rFont val="Lucida Console"/>
            <family val="3"/>
          </rPr>
          <t>Última movimentação no estoque em 09/2023 quantidade 5.</t>
        </r>
      </text>
    </comment>
    <comment ref="R56" authorId="0" shapeId="0" xr:uid="{7ABBD68A-BF5F-4A4C-AF4F-F7A1A3B8D650}">
      <text>
        <r>
          <rPr>
            <sz val="10"/>
            <color indexed="81"/>
            <rFont val="Lucida Console"/>
            <family val="3"/>
          </rPr>
          <t>17.04.2019</t>
        </r>
      </text>
    </comment>
    <comment ref="Y56" authorId="0" shapeId="0" xr:uid="{1B9A6589-2ADD-4CC1-B56C-681A1C9C1B4F}">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E1CEA326-8E21-4DFD-85EA-A155693F6F1C}">
      <text>
        <r>
          <rPr>
            <sz val="10"/>
            <color indexed="81"/>
            <rFont val="Lucida Console"/>
            <family val="3"/>
          </rPr>
          <t>Última movimentação no estoque em 09/2023 quantidade 3.</t>
        </r>
      </text>
    </comment>
    <comment ref="R57" authorId="0" shapeId="0" xr:uid="{102ABFBC-F7F1-4B26-868B-996F8C7EFF10}">
      <text>
        <r>
          <rPr>
            <sz val="10"/>
            <color indexed="81"/>
            <rFont val="Lucida Console"/>
            <family val="3"/>
          </rPr>
          <t>17.04.2019</t>
        </r>
      </text>
    </comment>
    <comment ref="Y57" authorId="0" shapeId="0" xr:uid="{AECFE89C-141E-4801-91BB-EBF4F7DDB0BD}">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E0DD4FE4-A9A1-4937-9BCF-8A572D001213}">
      <text>
        <r>
          <rPr>
            <sz val="10"/>
            <color indexed="81"/>
            <rFont val="Lucida Console"/>
            <family val="3"/>
          </rPr>
          <t>Última movimentação no estoque em 03/2023 quantidade 1.</t>
        </r>
      </text>
    </comment>
    <comment ref="R58" authorId="0" shapeId="0" xr:uid="{6172F827-6367-4635-9478-E8228E64B5F5}">
      <text>
        <r>
          <rPr>
            <sz val="10"/>
            <color indexed="81"/>
            <rFont val="Lucida Console"/>
            <family val="3"/>
          </rPr>
          <t>17.04.2019</t>
        </r>
      </text>
    </comment>
    <comment ref="Y58" authorId="0" shapeId="0" xr:uid="{AF4F3843-6651-46A7-B67B-8A67409351E3}">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C9CAF3D7-E5EB-41BC-AF28-E3F0A2FF050F}">
      <text>
        <r>
          <rPr>
            <sz val="10"/>
            <color indexed="81"/>
            <rFont val="Lucida Console"/>
            <family val="3"/>
          </rPr>
          <t>Última movimentação no estoque em 03/2023 quantidade 1.</t>
        </r>
      </text>
    </comment>
    <comment ref="R59" authorId="0" shapeId="0" xr:uid="{D9DE982E-C310-4B27-82D8-57C74E37B27A}">
      <text>
        <r>
          <rPr>
            <sz val="10"/>
            <color indexed="81"/>
            <rFont val="Lucida Console"/>
            <family val="3"/>
          </rPr>
          <t>17.04.2019</t>
        </r>
      </text>
    </comment>
    <comment ref="Y59" authorId="0" shapeId="0" xr:uid="{03D787E6-3FA9-4DCA-B2AF-E0C927629846}">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81D9B73C-3C0E-481C-A932-B3E4EDBD3422}">
      <text>
        <r>
          <rPr>
            <sz val="10"/>
            <color indexed="81"/>
            <rFont val="Lucida Console"/>
            <family val="3"/>
          </rPr>
          <t>Última movimentação no estoque em 06/2023 quantidade 2.</t>
        </r>
      </text>
    </comment>
    <comment ref="R60" authorId="0" shapeId="0" xr:uid="{86286030-9D14-478B-9E1A-943BB3AA4E10}">
      <text>
        <r>
          <rPr>
            <sz val="10"/>
            <color indexed="81"/>
            <rFont val="Lucida Console"/>
            <family val="3"/>
          </rPr>
          <t>17.04.2019</t>
        </r>
      </text>
    </comment>
    <comment ref="Y60" authorId="0" shapeId="0" xr:uid="{8DDE62BB-3ACA-457B-9AAD-AE0F32AE216E}">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464659B6-0BE6-4213-8A0C-500A3D700059}">
      <text>
        <r>
          <rPr>
            <sz val="10"/>
            <color indexed="81"/>
            <rFont val="Lucida Console"/>
            <family val="3"/>
          </rPr>
          <t>Última movimentação no estoque em 01/2023 quantidade 1.</t>
        </r>
      </text>
    </comment>
    <comment ref="R61" authorId="0" shapeId="0" xr:uid="{3D7DFCAB-2F90-4E17-B191-D0CBC1677C98}">
      <text>
        <r>
          <rPr>
            <sz val="10"/>
            <color indexed="81"/>
            <rFont val="Lucida Console"/>
            <family val="3"/>
          </rPr>
          <t>17.04.2019</t>
        </r>
      </text>
    </comment>
    <comment ref="Y61" authorId="0" shapeId="0" xr:uid="{3B010BCC-D64C-447F-AAC8-6A7E1D2B9E8F}">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9426BF74-8C98-4CE0-8C26-2F865BBB9FE4}">
      <text>
        <r>
          <rPr>
            <sz val="10"/>
            <color indexed="81"/>
            <rFont val="Lucida Console"/>
            <family val="3"/>
          </rPr>
          <t>Última movimentação no estoque em 05/2023 quantidade 1.</t>
        </r>
      </text>
    </comment>
    <comment ref="R62" authorId="0" shapeId="0" xr:uid="{8CF2C673-64F4-4385-895A-2FDD954CA890}">
      <text>
        <r>
          <rPr>
            <sz val="10"/>
            <color indexed="81"/>
            <rFont val="Lucida Console"/>
            <family val="3"/>
          </rPr>
          <t>17.04.2019</t>
        </r>
      </text>
    </comment>
    <comment ref="Y62" authorId="0" shapeId="0" xr:uid="{F0E442B8-468E-4312-8B19-FC246250E38D}">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B08D8CEC-59DB-463C-86DC-E3F21790C2D0}">
      <text>
        <r>
          <rPr>
            <sz val="10"/>
            <color indexed="81"/>
            <rFont val="Lucida Console"/>
            <family val="3"/>
          </rPr>
          <t>Última movimentação no estoque em 09/2023 quantidade 1.</t>
        </r>
      </text>
    </comment>
    <comment ref="R63" authorId="0" shapeId="0" xr:uid="{E958D884-3E41-4FF0-A9B9-EF45491F2545}">
      <text>
        <r>
          <rPr>
            <sz val="10"/>
            <color indexed="81"/>
            <rFont val="Lucida Console"/>
            <family val="3"/>
          </rPr>
          <t>17.04.2019</t>
        </r>
      </text>
    </comment>
    <comment ref="Y63" authorId="0" shapeId="0" xr:uid="{F9B0DB07-2920-4F94-BFE8-42FB1DC78D2C}">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72C29906-B427-4693-A2CB-DC2078052829}">
      <text>
        <r>
          <rPr>
            <sz val="10"/>
            <color indexed="81"/>
            <rFont val="Lucida Console"/>
            <family val="3"/>
          </rPr>
          <t>Última movimentação no estoque em 09/2023 quantidade 2.</t>
        </r>
      </text>
    </comment>
    <comment ref="R64" authorId="0" shapeId="0" xr:uid="{D7272789-2D47-4E83-907F-98D6F3C4A4AA}">
      <text>
        <r>
          <rPr>
            <sz val="10"/>
            <color indexed="81"/>
            <rFont val="Lucida Console"/>
            <family val="3"/>
          </rPr>
          <t>01.01.1901</t>
        </r>
      </text>
    </comment>
    <comment ref="Y64" authorId="0" shapeId="0" xr:uid="{858718BA-63D0-40B4-98D8-07521DCA8159}">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346DB82C-E004-4A58-AB6B-6182292EFF7B}">
      <text>
        <r>
          <rPr>
            <sz val="10"/>
            <color indexed="81"/>
            <rFont val="Lucida Console"/>
            <family val="3"/>
          </rPr>
          <t>Última movimentação no estoque em 11/2022 quantidade 3.</t>
        </r>
      </text>
    </comment>
    <comment ref="R65" authorId="0" shapeId="0" xr:uid="{D70FF8BB-2A80-4DF9-AC9A-9610A3E8FA11}">
      <text>
        <r>
          <rPr>
            <sz val="10"/>
            <color indexed="81"/>
            <rFont val="Lucida Console"/>
            <family val="3"/>
          </rPr>
          <t>01.01.1901</t>
        </r>
      </text>
    </comment>
    <comment ref="Y65" authorId="0" shapeId="0" xr:uid="{C3152F32-2510-4EF7-81BC-D69C5B7D7B3D}">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0FFB6101-67D8-4DF3-8A54-FDE4CC730A29}">
      <text>
        <r>
          <rPr>
            <sz val="10"/>
            <color indexed="81"/>
            <rFont val="Lucida Console"/>
            <family val="3"/>
          </rPr>
          <t>Última movimentação no estoque em 09/2023 quantidade 70.</t>
        </r>
      </text>
    </comment>
    <comment ref="R66" authorId="0" shapeId="0" xr:uid="{C8340465-04D6-4370-A794-CCB72A77BBC2}">
      <text>
        <r>
          <rPr>
            <sz val="10"/>
            <color indexed="81"/>
            <rFont val="Lucida Console"/>
            <family val="3"/>
          </rPr>
          <t>01.01.1901</t>
        </r>
      </text>
    </comment>
    <comment ref="Y66" authorId="0" shapeId="0" xr:uid="{45DFD9D3-0684-4510-ADF4-3982C6F3B8F6}">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E4BC81BF-637D-48FD-83F2-FC3F39565FC3}">
      <text>
        <r>
          <rPr>
            <sz val="10"/>
            <color indexed="81"/>
            <rFont val="Lucida Console"/>
            <family val="3"/>
          </rPr>
          <t>Última movimentação no estoque em 09/2023 quantidade 70.</t>
        </r>
      </text>
    </comment>
    <comment ref="R67" authorId="0" shapeId="0" xr:uid="{B78C97B7-246C-4B76-96A2-5C1D27DA0447}">
      <text>
        <r>
          <rPr>
            <sz val="10"/>
            <color indexed="81"/>
            <rFont val="Lucida Console"/>
            <family val="3"/>
          </rPr>
          <t>01.01.1901</t>
        </r>
      </text>
    </comment>
    <comment ref="Y67" authorId="0" shapeId="0" xr:uid="{EF824CB2-16AE-4A62-96CC-C809B8F5E2DE}">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7EAC6549-404B-44C6-9A30-5B21F08124C7}">
      <text>
        <r>
          <rPr>
            <sz val="10"/>
            <color indexed="81"/>
            <rFont val="Lucida Console"/>
            <family val="3"/>
          </rPr>
          <t>Última movimentação no estoque em 09/2023 quantidade 100.</t>
        </r>
      </text>
    </comment>
    <comment ref="R68" authorId="0" shapeId="0" xr:uid="{A38B2813-5758-4FED-8218-177A90CEFA0D}">
      <text>
        <r>
          <rPr>
            <sz val="10"/>
            <color indexed="81"/>
            <rFont val="Lucida Console"/>
            <family val="3"/>
          </rPr>
          <t>01.01.1901</t>
        </r>
      </text>
    </comment>
    <comment ref="Y68" authorId="0" shapeId="0" xr:uid="{CAE1847F-C5CC-47D5-8B44-1A74470ECC20}">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08DAD4E6-7F05-487D-9760-B81A451EA6C2}">
      <text>
        <r>
          <rPr>
            <sz val="10"/>
            <color indexed="81"/>
            <rFont val="Lucida Console"/>
            <family val="3"/>
          </rPr>
          <t>Última movimentação no estoque em 09/2023 quantidade 50.</t>
        </r>
      </text>
    </comment>
    <comment ref="R69" authorId="0" shapeId="0" xr:uid="{E223FAF3-A97A-4FB5-9CBB-B505DE5E87BE}">
      <text>
        <r>
          <rPr>
            <sz val="10"/>
            <color indexed="81"/>
            <rFont val="Lucida Console"/>
            <family val="3"/>
          </rPr>
          <t>01.01.1901</t>
        </r>
      </text>
    </comment>
    <comment ref="Y69" authorId="0" shapeId="0" xr:uid="{E030198B-54A5-42B6-9F8D-28D13636084E}">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BC2FC69A-D3FF-4AA8-B25E-79EF03569CD7}">
      <text>
        <r>
          <rPr>
            <sz val="10"/>
            <color indexed="81"/>
            <rFont val="Lucida Console"/>
            <family val="3"/>
          </rPr>
          <t>Última movimentação no estoque em 09/2023 quantidade 10.</t>
        </r>
      </text>
    </comment>
    <comment ref="R70" authorId="0" shapeId="0" xr:uid="{5BEE6301-C4B2-4DD4-A8C8-39ADA9EE4247}">
      <text>
        <r>
          <rPr>
            <sz val="10"/>
            <color indexed="81"/>
            <rFont val="Lucida Console"/>
            <family val="3"/>
          </rPr>
          <t>01.01.1901</t>
        </r>
      </text>
    </comment>
    <comment ref="Y70" authorId="0" shapeId="0" xr:uid="{0DFC4E79-B4DA-48F1-A892-A898F9540451}">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7211FABF-0DCC-4B5F-820D-47EC64A53B98}">
      <text>
        <r>
          <rPr>
            <sz val="10"/>
            <color indexed="81"/>
            <rFont val="Lucida Console"/>
            <family val="3"/>
          </rPr>
          <t>Última movimentação no estoque em 09/2023 quantidade 100.</t>
        </r>
      </text>
    </comment>
    <comment ref="R71" authorId="0" shapeId="0" xr:uid="{26FE16C8-F8AC-47C3-B713-FFAED1B94F59}">
      <text>
        <r>
          <rPr>
            <sz val="10"/>
            <color indexed="81"/>
            <rFont val="Lucida Console"/>
            <family val="3"/>
          </rPr>
          <t>01.01.1901</t>
        </r>
      </text>
    </comment>
    <comment ref="Y71" authorId="0" shapeId="0" xr:uid="{0C2FE23D-4A55-4114-99FC-26BEA4EF20BA}">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B20C810C-7936-4265-87ED-609621F59DA1}">
      <text>
        <r>
          <rPr>
            <sz val="10"/>
            <color indexed="81"/>
            <rFont val="Lucida Console"/>
            <family val="3"/>
          </rPr>
          <t>Última movimentação no estoque em 09/2023 quantidade 50.</t>
        </r>
      </text>
    </comment>
    <comment ref="R72" authorId="0" shapeId="0" xr:uid="{2B8BA670-1C7D-49ED-8A46-DEE25AB29363}">
      <text>
        <r>
          <rPr>
            <sz val="10"/>
            <color indexed="81"/>
            <rFont val="Lucida Console"/>
            <family val="3"/>
          </rPr>
          <t>01.01.1901</t>
        </r>
      </text>
    </comment>
    <comment ref="Y72" authorId="0" shapeId="0" xr:uid="{F7D37642-1C7E-4A4C-ADA7-12696A11A082}">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BA0C65B2-48B2-4FDC-AF9B-88AD035F9C39}">
      <text>
        <r>
          <rPr>
            <sz val="10"/>
            <color indexed="81"/>
            <rFont val="Lucida Console"/>
            <family val="3"/>
          </rPr>
          <t>Última movimentação no estoque em 04/2023 quantidade 22.</t>
        </r>
      </text>
    </comment>
    <comment ref="R73" authorId="0" shapeId="0" xr:uid="{518C0C7C-7187-4804-B54C-F871BB8E2A91}">
      <text>
        <r>
          <rPr>
            <sz val="10"/>
            <color indexed="81"/>
            <rFont val="Lucida Console"/>
            <family val="3"/>
          </rPr>
          <t>01.01.1901</t>
        </r>
      </text>
    </comment>
    <comment ref="Y73" authorId="0" shapeId="0" xr:uid="{45C12BD4-9BE9-4F93-B701-12061D01DCBF}">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B058741E-F054-425A-8C00-10B909453D44}">
      <text>
        <r>
          <rPr>
            <sz val="10"/>
            <color indexed="81"/>
            <rFont val="Lucida Console"/>
            <family val="3"/>
          </rPr>
          <t>Última movimentação no estoque em 04/2023 quantidade 20.</t>
        </r>
      </text>
    </comment>
    <comment ref="R74" authorId="0" shapeId="0" xr:uid="{EB1AF0C6-1159-42EE-8251-D304D45CEA3E}">
      <text>
        <r>
          <rPr>
            <sz val="10"/>
            <color indexed="81"/>
            <rFont val="Lucida Console"/>
            <family val="3"/>
          </rPr>
          <t>01.01.1901</t>
        </r>
      </text>
    </comment>
    <comment ref="Y74" authorId="0" shapeId="0" xr:uid="{C10763D2-0260-4A82-A439-C01ADDA8CB26}">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A3E83986-7B8A-49AE-B4EE-8B9FCD57D498}">
      <text>
        <r>
          <rPr>
            <sz val="10"/>
            <color indexed="81"/>
            <rFont val="Lucida Console"/>
            <family val="3"/>
          </rPr>
          <t>Última movimentação no estoque em 04/2023 quantidade 22.</t>
        </r>
      </text>
    </comment>
    <comment ref="R75" authorId="0" shapeId="0" xr:uid="{272E18C9-25A3-4479-81AD-3D00EF123E85}">
      <text>
        <r>
          <rPr>
            <sz val="10"/>
            <color indexed="81"/>
            <rFont val="Lucida Console"/>
            <family val="3"/>
          </rPr>
          <t>01.01.1901</t>
        </r>
      </text>
    </comment>
    <comment ref="Y75" authorId="0" shapeId="0" xr:uid="{3E357685-CE60-4487-8B97-F0EFE3DD38D5}">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E13F71B4-DE5A-4278-A30F-1E5437D32F12}">
      <text>
        <r>
          <rPr>
            <sz val="10"/>
            <color indexed="81"/>
            <rFont val="Lucida Console"/>
            <family val="3"/>
          </rPr>
          <t>Última movimentação no estoque em 04/2023 quantidade 2.</t>
        </r>
      </text>
    </comment>
    <comment ref="R76" authorId="0" shapeId="0" xr:uid="{1BDC073E-D97B-4BC6-ACCF-A23E635D3E45}">
      <text>
        <r>
          <rPr>
            <sz val="10"/>
            <color indexed="81"/>
            <rFont val="Lucida Console"/>
            <family val="3"/>
          </rPr>
          <t>01.01.1901</t>
        </r>
      </text>
    </comment>
    <comment ref="Y76" authorId="0" shapeId="0" xr:uid="{010EFA73-D276-442A-B44D-66D6988F13F3}">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5AC5EC9A-ADBD-43ED-AD06-F4144E8EBACA}">
      <text>
        <r>
          <rPr>
            <sz val="10"/>
            <color indexed="81"/>
            <rFont val="Lucida Console"/>
            <family val="3"/>
          </rPr>
          <t>Última movimentação no estoque em 06/2023 quantidade 1.353.</t>
        </r>
      </text>
    </comment>
    <comment ref="R77" authorId="0" shapeId="0" xr:uid="{1F6B70F4-5246-46C4-BD23-978F5BA4B776}">
      <text>
        <r>
          <rPr>
            <sz val="10"/>
            <color indexed="81"/>
            <rFont val="Lucida Console"/>
            <family val="3"/>
          </rPr>
          <t>01.01.1901</t>
        </r>
      </text>
    </comment>
    <comment ref="Y77" authorId="0" shapeId="0" xr:uid="{900F6E31-7799-4BD9-87ED-F7611E67FB08}">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A304BAC2-0B6F-4300-AEE0-C3C4CD78B687}">
      <text>
        <r>
          <rPr>
            <sz val="10"/>
            <color indexed="81"/>
            <rFont val="Lucida Console"/>
            <family val="3"/>
          </rPr>
          <t>Última movimentação no estoque em 03/2023 quantidade 1.495.</t>
        </r>
      </text>
    </comment>
    <comment ref="R78" authorId="0" shapeId="0" xr:uid="{674281C0-E3A2-47E2-8046-FD3D7CD2C3A2}">
      <text>
        <r>
          <rPr>
            <sz val="10"/>
            <color indexed="81"/>
            <rFont val="Lucida Console"/>
            <family val="3"/>
          </rPr>
          <t>01.01.1901</t>
        </r>
      </text>
    </comment>
    <comment ref="Y78" authorId="0" shapeId="0" xr:uid="{187A32CD-6F1C-40D7-BB2E-EDB8C01159C5}">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0DF300D3-9CB5-42A7-9CFD-266F14A82461}">
      <text>
        <r>
          <rPr>
            <sz val="10"/>
            <color indexed="81"/>
            <rFont val="Lucida Console"/>
            <family val="3"/>
          </rPr>
          <t>Última movimentação no estoque em 09/2023 quantidade 1.000.</t>
        </r>
      </text>
    </comment>
    <comment ref="R79" authorId="0" shapeId="0" xr:uid="{27CF5042-08C2-418C-B01C-82AD1E66061A}">
      <text>
        <r>
          <rPr>
            <sz val="10"/>
            <color indexed="81"/>
            <rFont val="Lucida Console"/>
            <family val="3"/>
          </rPr>
          <t>15.03.2018</t>
        </r>
      </text>
    </comment>
    <comment ref="Y79" authorId="0" shapeId="0" xr:uid="{13DD66D1-90BC-49D9-99AF-C1521DB75B1C}">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F685A44D-C5A3-42F1-9B61-8A4EB8362BA3}">
      <text>
        <r>
          <rPr>
            <sz val="10"/>
            <color indexed="81"/>
            <rFont val="Lucida Console"/>
            <family val="3"/>
          </rPr>
          <t>Última movimentação no estoque em 08/2023 quantidade 500.</t>
        </r>
      </text>
    </comment>
    <comment ref="R80" authorId="0" shapeId="0" xr:uid="{C012F2DD-57F5-403D-9F6C-242461629692}">
      <text>
        <r>
          <rPr>
            <sz val="10"/>
            <color indexed="81"/>
            <rFont val="Lucida Console"/>
            <family val="3"/>
          </rPr>
          <t>15.03.2018</t>
        </r>
      </text>
    </comment>
    <comment ref="Y80" authorId="0" shapeId="0" xr:uid="{338FD4FD-F13F-4051-ACD4-363DC21F2B88}">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B25C1AA4-E2F6-4C32-AFDE-88ED39DCB75D}">
      <text>
        <r>
          <rPr>
            <sz val="10"/>
            <color indexed="81"/>
            <rFont val="Lucida Console"/>
            <family val="3"/>
          </rPr>
          <t>Última movimentação no estoque em 05/2023 quantidade 1.000.</t>
        </r>
      </text>
    </comment>
    <comment ref="R81" authorId="0" shapeId="0" xr:uid="{0CE6363F-CD63-4075-8D53-AA96EE8185FD}">
      <text>
        <r>
          <rPr>
            <sz val="10"/>
            <color indexed="81"/>
            <rFont val="Lucida Console"/>
            <family val="3"/>
          </rPr>
          <t>05.11.2004</t>
        </r>
      </text>
    </comment>
    <comment ref="Y81" authorId="0" shapeId="0" xr:uid="{4FB1514B-62FB-496C-B1AD-EF3103218619}">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A3450632-A113-4238-9238-2B2B1E027D7E}">
      <text>
        <r>
          <rPr>
            <sz val="10"/>
            <color indexed="81"/>
            <rFont val="Lucida Console"/>
            <family val="3"/>
          </rPr>
          <t>Última movimentação no estoque em 08/2023 quantidade 2.</t>
        </r>
      </text>
    </comment>
    <comment ref="R82" authorId="0" shapeId="0" xr:uid="{E420797A-142B-4E79-843C-D661D7B9BBA5}">
      <text>
        <r>
          <rPr>
            <sz val="10"/>
            <color indexed="81"/>
            <rFont val="Lucida Console"/>
            <family val="3"/>
          </rPr>
          <t>11.08.2008</t>
        </r>
      </text>
    </comment>
    <comment ref="Y82" authorId="0" shapeId="0" xr:uid="{BB0CBA02-C059-48DA-AD62-4C0F8A0A941C}">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C71F2157-C5F6-4438-89E7-632013B2BFA3}">
      <text>
        <r>
          <rPr>
            <sz val="10"/>
            <color indexed="81"/>
            <rFont val="Lucida Console"/>
            <family val="3"/>
          </rPr>
          <t>Última movimentação no estoque em 05/2023 quantidade 20.</t>
        </r>
      </text>
    </comment>
    <comment ref="R83" authorId="0" shapeId="0" xr:uid="{400971CB-FE4C-4C59-8DA8-718DC7B7957B}">
      <text>
        <r>
          <rPr>
            <sz val="10"/>
            <color indexed="81"/>
            <rFont val="Lucida Console"/>
            <family val="3"/>
          </rPr>
          <t>04.09.2017</t>
        </r>
      </text>
    </comment>
    <comment ref="Y83" authorId="0" shapeId="0" xr:uid="{CCA9182D-8E49-4D0D-8D62-555407F39B12}">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E981A2D6-6D02-4E1A-B3BD-59ABA6117B55}">
      <text>
        <r>
          <rPr>
            <sz val="10"/>
            <color indexed="81"/>
            <rFont val="Lucida Console"/>
            <family val="3"/>
          </rPr>
          <t>Última movimentação no estoque em 07/2023 quantidade 1.100.</t>
        </r>
      </text>
    </comment>
    <comment ref="R84" authorId="0" shapeId="0" xr:uid="{1E5D9116-5133-4C7D-A67C-391C8A5EEECE}">
      <text>
        <r>
          <rPr>
            <sz val="10"/>
            <color indexed="81"/>
            <rFont val="Lucida Console"/>
            <family val="3"/>
          </rPr>
          <t>01.01.1901</t>
        </r>
      </text>
    </comment>
    <comment ref="Y84" authorId="0" shapeId="0" xr:uid="{B3474E61-CA10-4DE9-A196-E6EBA0C0A333}">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AD8CD42C-AF9B-4BAB-A32E-D431335946B0}">
      <text>
        <r>
          <rPr>
            <sz val="10"/>
            <color indexed="81"/>
            <rFont val="Lucida Console"/>
            <family val="3"/>
          </rPr>
          <t>Última movimentação no estoque em 11/2022 quantidade 4.</t>
        </r>
      </text>
    </comment>
    <comment ref="R85" authorId="0" shapeId="0" xr:uid="{0880D4FE-0632-458C-A542-E2CA4CF588AE}">
      <text>
        <r>
          <rPr>
            <sz val="10"/>
            <color indexed="81"/>
            <rFont val="Lucida Console"/>
            <family val="3"/>
          </rPr>
          <t>11.05.2009</t>
        </r>
      </text>
    </comment>
    <comment ref="Y85" authorId="0" shapeId="0" xr:uid="{F45A64FF-9239-44FE-A722-6126DEC418AB}">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3816BBBF-1739-48E8-A369-71262AFA53D4}">
      <text>
        <r>
          <rPr>
            <sz val="10"/>
            <color indexed="81"/>
            <rFont val="Lucida Console"/>
            <family val="3"/>
          </rPr>
          <t>Última movimentação no estoque em 11/2022 quantidade 220.</t>
        </r>
      </text>
    </comment>
    <comment ref="R86" authorId="0" shapeId="0" xr:uid="{CAC85F4B-8E91-4548-B645-8165052DB44B}">
      <text>
        <r>
          <rPr>
            <sz val="10"/>
            <color indexed="81"/>
            <rFont val="Lucida Console"/>
            <family val="3"/>
          </rPr>
          <t>11.07.2012</t>
        </r>
      </text>
    </comment>
    <comment ref="Y86" authorId="0" shapeId="0" xr:uid="{AAB03253-2B91-41BB-B532-790895988A8D}">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7F53EF9E-2DAB-4105-A357-264CB14042F5}">
      <text>
        <r>
          <rPr>
            <sz val="10"/>
            <color indexed="81"/>
            <rFont val="Lucida Console"/>
            <family val="3"/>
          </rPr>
          <t>Última movimentação no estoque em 07/2023 quantidade 100.</t>
        </r>
      </text>
    </comment>
    <comment ref="R87" authorId="0" shapeId="0" xr:uid="{8A89C217-BC61-4B9A-AD8E-A535BF36975D}">
      <text>
        <r>
          <rPr>
            <sz val="10"/>
            <color indexed="81"/>
            <rFont val="Lucida Console"/>
            <family val="3"/>
          </rPr>
          <t>23.04.2010</t>
        </r>
      </text>
    </comment>
    <comment ref="Y87" authorId="0" shapeId="0" xr:uid="{B3A2151D-AF49-473D-AB0E-CC5FA83BF8E7}">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BB99794C-85F3-453D-8E6A-6C31501B4CD2}">
      <text>
        <r>
          <rPr>
            <sz val="10"/>
            <color indexed="81"/>
            <rFont val="Lucida Console"/>
            <family val="3"/>
          </rPr>
          <t>Última movimentação no estoque em 01/2023 quantidade 3.</t>
        </r>
      </text>
    </comment>
    <comment ref="R88" authorId="0" shapeId="0" xr:uid="{F2E3A392-EF0B-4AB2-B78F-52297FF9CE33}">
      <text>
        <r>
          <rPr>
            <sz val="10"/>
            <color indexed="81"/>
            <rFont val="Lucida Console"/>
            <family val="3"/>
          </rPr>
          <t>11.02.2015</t>
        </r>
      </text>
    </comment>
    <comment ref="Y88" authorId="0" shapeId="0" xr:uid="{F84BEA86-00E2-4063-B889-8CE443126BC5}">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936F9A5D-CC58-499C-B989-9F7A8051E176}">
      <text>
        <r>
          <rPr>
            <sz val="10"/>
            <color indexed="81"/>
            <rFont val="Lucida Console"/>
            <family val="3"/>
          </rPr>
          <t>Última movimentação no estoque em 08/2023 quantidade 10.</t>
        </r>
      </text>
    </comment>
    <comment ref="R89" authorId="0" shapeId="0" xr:uid="{638B0687-A5CF-4B2A-A326-5869A7210EBB}">
      <text>
        <r>
          <rPr>
            <sz val="10"/>
            <color indexed="81"/>
            <rFont val="Lucida Console"/>
            <family val="3"/>
          </rPr>
          <t>13.10.2016</t>
        </r>
      </text>
    </comment>
    <comment ref="Y89" authorId="0" shapeId="0" xr:uid="{CB60BD52-2725-4E4F-A775-06937193D89B}">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CE856ADA-C948-487B-BAB7-E65DDB88BF97}">
      <text>
        <r>
          <rPr>
            <sz val="10"/>
            <color indexed="81"/>
            <rFont val="Lucida Console"/>
            <family val="3"/>
          </rPr>
          <t>Última movimentação no estoque em 08/2023 quantidade 10.</t>
        </r>
      </text>
    </comment>
    <comment ref="R90" authorId="0" shapeId="0" xr:uid="{E01ECAC5-D004-4746-B776-6DEBDCFBDFC4}">
      <text>
        <r>
          <rPr>
            <sz val="10"/>
            <color indexed="81"/>
            <rFont val="Lucida Console"/>
            <family val="3"/>
          </rPr>
          <t>11.07.2012</t>
        </r>
      </text>
    </comment>
    <comment ref="Y90" authorId="0" shapeId="0" xr:uid="{EE61A60C-C416-40F3-A246-FC00706E1E98}">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8FAE7D58-2D3F-4F9A-8114-FC58776F9397}">
      <text>
        <r>
          <rPr>
            <sz val="10"/>
            <color indexed="81"/>
            <rFont val="Lucida Console"/>
            <family val="3"/>
          </rPr>
          <t>Última movimentação no estoque em 06/2023 quantidade 7.</t>
        </r>
      </text>
    </comment>
    <comment ref="R91" authorId="0" shapeId="0" xr:uid="{B562B815-65F2-49D2-BD34-DC9780114157}">
      <text>
        <r>
          <rPr>
            <sz val="10"/>
            <color indexed="81"/>
            <rFont val="Lucida Console"/>
            <family val="3"/>
          </rPr>
          <t>22.09.2020</t>
        </r>
      </text>
    </comment>
    <comment ref="Y91" authorId="0" shapeId="0" xr:uid="{76395572-BB63-426A-B99C-2C7CD2271F06}">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AE4D4755-1F34-4BD3-8221-7E30E971449B}">
      <text>
        <r>
          <rPr>
            <sz val="10"/>
            <color indexed="81"/>
            <rFont val="Lucida Console"/>
            <family val="3"/>
          </rPr>
          <t>Última movimentação no estoque em 05/2023 quantidade 204.</t>
        </r>
      </text>
    </comment>
    <comment ref="R92" authorId="0" shapeId="0" xr:uid="{764E1F4F-1EA8-4BBC-98F3-D3905EB2F6C1}">
      <text>
        <r>
          <rPr>
            <sz val="10"/>
            <color indexed="81"/>
            <rFont val="Lucida Console"/>
            <family val="3"/>
          </rPr>
          <t>22.09.2020</t>
        </r>
      </text>
    </comment>
    <comment ref="Y92" authorId="0" shapeId="0" xr:uid="{4EDAF335-C91D-4E3D-A6BD-89BA7E9B2F8B}">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73FDEE8D-BED0-42E7-9CC6-F87A66784A79}">
      <text>
        <r>
          <rPr>
            <sz val="10"/>
            <color indexed="81"/>
            <rFont val="Lucida Console"/>
            <family val="3"/>
          </rPr>
          <t>Última movimentação no estoque em 03/2023 quantidade 360.</t>
        </r>
      </text>
    </comment>
    <comment ref="R93" authorId="0" shapeId="0" xr:uid="{CB445B33-8269-4E2B-B188-3AEA92147152}">
      <text>
        <r>
          <rPr>
            <sz val="10"/>
            <color indexed="81"/>
            <rFont val="Lucida Console"/>
            <family val="3"/>
          </rPr>
          <t>22.09.2020</t>
        </r>
      </text>
    </comment>
    <comment ref="Y93" authorId="0" shapeId="0" xr:uid="{F157F21A-115C-4EF1-99C6-0D21CF4E1864}">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AB3834DE-A120-46C9-9792-8ACB713469AD}">
      <text>
        <r>
          <rPr>
            <sz val="10"/>
            <color indexed="81"/>
            <rFont val="Lucida Console"/>
            <family val="3"/>
          </rPr>
          <t>Última movimentação no estoque em 05/2023 quantidade 109.</t>
        </r>
      </text>
    </comment>
    <comment ref="R94" authorId="0" shapeId="0" xr:uid="{48B507F8-6D55-44CE-8B91-FA3D22B0E0A7}">
      <text>
        <r>
          <rPr>
            <sz val="10"/>
            <color indexed="81"/>
            <rFont val="Lucida Console"/>
            <family val="3"/>
          </rPr>
          <t>22.09.2020</t>
        </r>
      </text>
    </comment>
    <comment ref="Y94" authorId="0" shapeId="0" xr:uid="{E8978913-CB93-476F-BCCB-A1154F4988B8}">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EF99C287-7CBE-415A-8AB7-9BAC95EA0714}">
      <text>
        <r>
          <rPr>
            <sz val="10"/>
            <color indexed="81"/>
            <rFont val="Lucida Console"/>
            <family val="3"/>
          </rPr>
          <t>Última movimentação no estoque em 08/2023 quantidade 10.</t>
        </r>
      </text>
    </comment>
    <comment ref="R95" authorId="0" shapeId="0" xr:uid="{F6D1782C-5406-460A-AFBC-3153C8A7B9BB}">
      <text>
        <r>
          <rPr>
            <sz val="10"/>
            <color indexed="81"/>
            <rFont val="Lucida Console"/>
            <family val="3"/>
          </rPr>
          <t>22.09.2020</t>
        </r>
      </text>
    </comment>
    <comment ref="Y95" authorId="0" shapeId="0" xr:uid="{D8A5E4D2-98B9-4AB6-A91D-F6CD1F4DDECF}">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DEF6B809-B01A-4C0E-837F-9F7489594552}">
      <text>
        <r>
          <rPr>
            <sz val="10"/>
            <color indexed="81"/>
            <rFont val="Lucida Console"/>
            <family val="3"/>
          </rPr>
          <t>Última movimentação no estoque em 08/2023 quantidade 5.</t>
        </r>
      </text>
    </comment>
    <comment ref="R96" authorId="0" shapeId="0" xr:uid="{E629AE97-D1D1-4341-AB92-3369EABE3AD8}">
      <text>
        <r>
          <rPr>
            <sz val="10"/>
            <color indexed="81"/>
            <rFont val="Lucida Console"/>
            <family val="3"/>
          </rPr>
          <t>22.09.2020</t>
        </r>
      </text>
    </comment>
    <comment ref="Y96" authorId="0" shapeId="0" xr:uid="{3834EAC5-85B6-4B60-9D1E-68D919854C8C}">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442B8050-3BDB-4325-894B-4E2A3F2058AA}">
      <text>
        <r>
          <rPr>
            <sz val="10"/>
            <color indexed="81"/>
            <rFont val="Lucida Console"/>
            <family val="3"/>
          </rPr>
          <t>Última movimentação no estoque em 09/2023 quantidade 6.</t>
        </r>
      </text>
    </comment>
    <comment ref="R97" authorId="0" shapeId="0" xr:uid="{D9AB4B0A-7C86-451E-B5F6-4E399E939E7D}">
      <text>
        <r>
          <rPr>
            <sz val="10"/>
            <color indexed="81"/>
            <rFont val="Lucida Console"/>
            <family val="3"/>
          </rPr>
          <t>22.09.2020</t>
        </r>
      </text>
    </comment>
    <comment ref="Y97" authorId="0" shapeId="0" xr:uid="{C98C4953-E5AA-4934-A4B4-B6F8E80296FB}">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F781FA8C-077F-492F-B7AE-170D09CAF3DB}">
      <text>
        <r>
          <rPr>
            <sz val="10"/>
            <color indexed="81"/>
            <rFont val="Lucida Console"/>
            <family val="3"/>
          </rPr>
          <t>Última movimentação no estoque em 05/2023 quantidade 146.</t>
        </r>
      </text>
    </comment>
    <comment ref="R98" authorId="0" shapeId="0" xr:uid="{9157A061-32B7-4017-AA07-5ECDBD57147B}">
      <text>
        <r>
          <rPr>
            <sz val="10"/>
            <color indexed="81"/>
            <rFont val="Lucida Console"/>
            <family val="3"/>
          </rPr>
          <t>22.09.2020</t>
        </r>
      </text>
    </comment>
    <comment ref="Y98" authorId="0" shapeId="0" xr:uid="{15B73773-9AE3-40F5-8061-0FC7B74FC15C}">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471EC173-5F1E-450A-803B-1D54E6E227AC}">
      <text>
        <r>
          <rPr>
            <sz val="10"/>
            <color indexed="81"/>
            <rFont val="Lucida Console"/>
            <family val="3"/>
          </rPr>
          <t>Última movimentação no estoque em 04/2023 quantidade 67.</t>
        </r>
      </text>
    </comment>
    <comment ref="R99" authorId="0" shapeId="0" xr:uid="{547BA443-3C68-4D0D-BBA2-655E1E8C7D74}">
      <text>
        <r>
          <rPr>
            <sz val="10"/>
            <color indexed="81"/>
            <rFont val="Lucida Console"/>
            <family val="3"/>
          </rPr>
          <t>22.09.2020</t>
        </r>
      </text>
    </comment>
    <comment ref="Y99" authorId="0" shapeId="0" xr:uid="{19781979-3E08-4140-BE8F-5F017DB4B0AC}">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819EC623-6016-49C8-90ED-882F171C3BE1}">
      <text>
        <r>
          <rPr>
            <sz val="10"/>
            <color indexed="81"/>
            <rFont val="Lucida Console"/>
            <family val="3"/>
          </rPr>
          <t>Última movimentação no estoque em 09/2023 quantidade 100.</t>
        </r>
      </text>
    </comment>
    <comment ref="R100" authorId="0" shapeId="0" xr:uid="{E88446DA-235B-4CCD-811B-8A24A3FF30E0}">
      <text>
        <r>
          <rPr>
            <sz val="10"/>
            <color indexed="81"/>
            <rFont val="Lucida Console"/>
            <family val="3"/>
          </rPr>
          <t>22.09.2020</t>
        </r>
      </text>
    </comment>
    <comment ref="Y100" authorId="0" shapeId="0" xr:uid="{FF56A0FF-2E78-404C-BADB-3F71C488E295}">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3D2271A2-7B00-4AA6-B374-4FBB605C5C42}">
      <text>
        <r>
          <rPr>
            <sz val="10"/>
            <color indexed="81"/>
            <rFont val="Lucida Console"/>
            <family val="3"/>
          </rPr>
          <t>Última movimentação no estoque em 09/2023 quantidade 20.</t>
        </r>
      </text>
    </comment>
    <comment ref="R101" authorId="0" shapeId="0" xr:uid="{34908654-E8F1-471C-9C8F-4C656E13B826}">
      <text>
        <r>
          <rPr>
            <sz val="10"/>
            <color indexed="81"/>
            <rFont val="Lucida Console"/>
            <family val="3"/>
          </rPr>
          <t>22.09.2020</t>
        </r>
      </text>
    </comment>
    <comment ref="Y101" authorId="0" shapeId="0" xr:uid="{1A1D5C50-3C97-4B43-BEF1-6665F428094B}">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AD00DD1C-F259-4829-8A48-92DADCE5F503}">
      <text>
        <r>
          <rPr>
            <sz val="10"/>
            <color indexed="81"/>
            <rFont val="Lucida Console"/>
            <family val="3"/>
          </rPr>
          <t>Última movimentação no estoque em 09/2023 quantidade 20.</t>
        </r>
      </text>
    </comment>
    <comment ref="R102" authorId="0" shapeId="0" xr:uid="{FFA3075A-D010-4866-B9B5-C69E1C0DFEF7}">
      <text>
        <r>
          <rPr>
            <sz val="10"/>
            <color indexed="81"/>
            <rFont val="Lucida Console"/>
            <family val="3"/>
          </rPr>
          <t>28.10.2020</t>
        </r>
      </text>
    </comment>
    <comment ref="Y102" authorId="0" shapeId="0" xr:uid="{60442BB1-E3B8-460E-AD92-61FB22F54D9A}">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8C97BB65-5B27-4063-82D8-A720FBBBA6C8}">
      <text>
        <r>
          <rPr>
            <sz val="10"/>
            <color indexed="81"/>
            <rFont val="Lucida Console"/>
            <family val="3"/>
          </rPr>
          <t>Última movimentação no estoque em 05/2023 quantidade 500.</t>
        </r>
      </text>
    </comment>
    <comment ref="R103" authorId="0" shapeId="0" xr:uid="{B57E0B02-07C9-408B-8687-E7ABA351019E}">
      <text>
        <r>
          <rPr>
            <sz val="10"/>
            <color indexed="81"/>
            <rFont val="Lucida Console"/>
            <family val="3"/>
          </rPr>
          <t>22.09.2020</t>
        </r>
      </text>
    </comment>
    <comment ref="Y103" authorId="0" shapeId="0" xr:uid="{B4F06F69-99B3-4844-9E69-CE8892E0788C}">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E8FCB9CE-8A7D-49AD-AE27-9495DE76A1D0}">
      <text>
        <r>
          <rPr>
            <sz val="10"/>
            <color indexed="81"/>
            <rFont val="Lucida Console"/>
            <family val="3"/>
          </rPr>
          <t>Última movimentação no estoque em 05/2023 quantidade 879.</t>
        </r>
      </text>
    </comment>
    <comment ref="R104" authorId="0" shapeId="0" xr:uid="{68048DC5-023A-41F2-A6E2-48559192B39F}">
      <text>
        <r>
          <rPr>
            <sz val="10"/>
            <color indexed="81"/>
            <rFont val="Lucida Console"/>
            <family val="3"/>
          </rPr>
          <t>22.09.2020</t>
        </r>
      </text>
    </comment>
    <comment ref="Y104" authorId="0" shapeId="0" xr:uid="{D2451958-DEE2-4585-B3A7-49E1191D00FD}">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5AFE643C-2E07-4357-B83D-26FC001AF874}">
      <text>
        <r>
          <rPr>
            <sz val="10"/>
            <color indexed="81"/>
            <rFont val="Lucida Console"/>
            <family val="3"/>
          </rPr>
          <t>Última movimentação no estoque em 05/2023 quantidade 236.</t>
        </r>
      </text>
    </comment>
    <comment ref="R105" authorId="0" shapeId="0" xr:uid="{C6B5AFA6-398A-4754-9BDB-F1ED71E708A0}">
      <text>
        <r>
          <rPr>
            <sz val="10"/>
            <color indexed="81"/>
            <rFont val="Lucida Console"/>
            <family val="3"/>
          </rPr>
          <t>22.09.2020</t>
        </r>
      </text>
    </comment>
    <comment ref="Y105" authorId="0" shapeId="0" xr:uid="{DD882C33-A28C-44E9-AAEC-076B28BDA28E}">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E09BB67F-BE05-4F4A-823F-1F0164200A2C}">
      <text>
        <r>
          <rPr>
            <sz val="10"/>
            <color indexed="81"/>
            <rFont val="Lucida Console"/>
            <family val="3"/>
          </rPr>
          <t>Última movimentação no estoque em 08/2023 quantidade 40.</t>
        </r>
      </text>
    </comment>
    <comment ref="R106" authorId="0" shapeId="0" xr:uid="{701A7E8C-0AE3-4E6E-838E-E3B56568E968}">
      <text>
        <r>
          <rPr>
            <sz val="10"/>
            <color indexed="81"/>
            <rFont val="Lucida Console"/>
            <family val="3"/>
          </rPr>
          <t>22.09.2020</t>
        </r>
      </text>
    </comment>
    <comment ref="Y106" authorId="0" shapeId="0" xr:uid="{5D29FD92-9E32-47BD-BDCB-60D2048C1D68}">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E9B1CE0B-DD91-4AAB-ADBC-CDA0EF7E7187}">
      <text>
        <r>
          <rPr>
            <sz val="10"/>
            <color indexed="81"/>
            <rFont val="Lucida Console"/>
            <family val="3"/>
          </rPr>
          <t>Última movimentação no estoque em 09/2023 quantidade 50.</t>
        </r>
      </text>
    </comment>
    <comment ref="R107" authorId="0" shapeId="0" xr:uid="{C4759858-234F-4A91-96C5-FEDDE4D07CCA}">
      <text>
        <r>
          <rPr>
            <sz val="10"/>
            <color indexed="81"/>
            <rFont val="Lucida Console"/>
            <family val="3"/>
          </rPr>
          <t>22.09.2020</t>
        </r>
      </text>
    </comment>
    <comment ref="Y107" authorId="0" shapeId="0" xr:uid="{1E7FB344-E55E-4740-9B02-D96E6927D226}">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573F6A44-4FA4-462D-B3DE-CBEACEADDC44}">
      <text>
        <r>
          <rPr>
            <sz val="10"/>
            <color indexed="81"/>
            <rFont val="Lucida Console"/>
            <family val="3"/>
          </rPr>
          <t>Última movimentação no estoque em 09/2023 quantidade 200.</t>
        </r>
      </text>
    </comment>
    <comment ref="R108" authorId="0" shapeId="0" xr:uid="{70C93259-2618-4A6C-A70F-0821AA89B71F}">
      <text>
        <r>
          <rPr>
            <sz val="10"/>
            <color indexed="81"/>
            <rFont val="Lucida Console"/>
            <family val="3"/>
          </rPr>
          <t>22.09.2020</t>
        </r>
      </text>
    </comment>
    <comment ref="Y108" authorId="0" shapeId="0" xr:uid="{38A81E9F-3877-4009-AFD1-5F7DBEC97E88}">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CAFA0E93-328D-45FB-8507-236DCB9366F4}">
      <text>
        <r>
          <rPr>
            <sz val="10"/>
            <color indexed="81"/>
            <rFont val="Lucida Console"/>
            <family val="3"/>
          </rPr>
          <t>Última movimentação no estoque em 09/2023 quantidade 15.</t>
        </r>
      </text>
    </comment>
    <comment ref="R109" authorId="0" shapeId="0" xr:uid="{E85B2742-C843-4692-83C2-CA588176C40F}">
      <text>
        <r>
          <rPr>
            <sz val="10"/>
            <color indexed="81"/>
            <rFont val="Lucida Console"/>
            <family val="3"/>
          </rPr>
          <t>22.09.2020</t>
        </r>
      </text>
    </comment>
    <comment ref="Y109" authorId="0" shapeId="0" xr:uid="{B2ECF8FC-27C6-4448-AC55-3593B9058250}">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067D0D9D-C82A-43F3-9AE0-054A6D345D48}">
      <text>
        <r>
          <rPr>
            <sz val="10"/>
            <color indexed="81"/>
            <rFont val="Lucida Console"/>
            <family val="3"/>
          </rPr>
          <t>Última movimentação no estoque em 09/2023 quantidade 15.</t>
        </r>
      </text>
    </comment>
    <comment ref="R110" authorId="0" shapeId="0" xr:uid="{A2A0EE4E-BB60-4891-8F4F-A59C3D862212}">
      <text>
        <r>
          <rPr>
            <sz val="10"/>
            <color indexed="81"/>
            <rFont val="Lucida Console"/>
            <family val="3"/>
          </rPr>
          <t>22.09.2020</t>
        </r>
      </text>
    </comment>
    <comment ref="Y110" authorId="0" shapeId="0" xr:uid="{81444A2D-92E1-488A-BB8B-455EBEFFF29B}">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E68CAF93-38CF-432B-93BE-01FF3482300B}">
      <text>
        <r>
          <rPr>
            <sz val="10"/>
            <color indexed="81"/>
            <rFont val="Lucida Console"/>
            <family val="3"/>
          </rPr>
          <t>Última movimentação no estoque em 09/2023 quantidade 500.</t>
        </r>
      </text>
    </comment>
    <comment ref="R111" authorId="0" shapeId="0" xr:uid="{DFD1D7B3-44F0-454A-9C0C-3993354DDFB9}">
      <text>
        <r>
          <rPr>
            <sz val="10"/>
            <color indexed="81"/>
            <rFont val="Lucida Console"/>
            <family val="3"/>
          </rPr>
          <t>05.10.2020</t>
        </r>
      </text>
    </comment>
    <comment ref="Y111" authorId="0" shapeId="0" xr:uid="{0EA53A7B-89C9-46F7-AB24-A48B47D23ECE}">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3C24537E-19B9-44CA-B2CC-9E6C4CAAAF93}">
      <text>
        <r>
          <rPr>
            <sz val="10"/>
            <color indexed="81"/>
            <rFont val="Lucida Console"/>
            <family val="3"/>
          </rPr>
          <t>Última movimentação no estoque em 07/2023 quantidade 26.</t>
        </r>
      </text>
    </comment>
    <comment ref="R112" authorId="0" shapeId="0" xr:uid="{DA6E92C6-9254-4361-9101-27E02C2E1F32}">
      <text>
        <r>
          <rPr>
            <sz val="10"/>
            <color indexed="81"/>
            <rFont val="Lucida Console"/>
            <family val="3"/>
          </rPr>
          <t>22.09.2020</t>
        </r>
      </text>
    </comment>
    <comment ref="Y112" authorId="0" shapeId="0" xr:uid="{5AD9D294-DA4F-45B4-A66C-16B3D8DEDDB4}">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114137DD-7A27-4239-82CB-B6D0CAAA3ADB}">
      <text>
        <r>
          <rPr>
            <sz val="10"/>
            <color indexed="81"/>
            <rFont val="Lucida Console"/>
            <family val="3"/>
          </rPr>
          <t>Última movimentação no estoque em 02/2023 quantidade 14.</t>
        </r>
      </text>
    </comment>
    <comment ref="R113" authorId="0" shapeId="0" xr:uid="{61A13252-75FF-4159-B806-B1F1E3AEA2C0}">
      <text>
        <r>
          <rPr>
            <sz val="10"/>
            <color indexed="81"/>
            <rFont val="Lucida Console"/>
            <family val="3"/>
          </rPr>
          <t>22.09.2020</t>
        </r>
      </text>
    </comment>
    <comment ref="Y113" authorId="0" shapeId="0" xr:uid="{42ACB138-ED52-47EE-8EAF-2A3AE272A83F}">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889B3F6F-AC97-43DA-B05C-B28CB4069D81}">
      <text>
        <r>
          <rPr>
            <sz val="10"/>
            <color indexed="81"/>
            <rFont val="Lucida Console"/>
            <family val="3"/>
          </rPr>
          <t>Última movimentação no estoque em 08/2023 quantidade 2.</t>
        </r>
      </text>
    </comment>
    <comment ref="R114" authorId="0" shapeId="0" xr:uid="{8F5F2C57-5147-4D5F-820D-41AE26E353C1}">
      <text>
        <r>
          <rPr>
            <sz val="10"/>
            <color indexed="81"/>
            <rFont val="Lucida Console"/>
            <family val="3"/>
          </rPr>
          <t>22.09.2020</t>
        </r>
      </text>
    </comment>
    <comment ref="Y114" authorId="0" shapeId="0" xr:uid="{910C29B6-E07F-458D-A74B-B7529E366577}">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EF362C73-7BD2-415F-906F-E8C63239662E}">
      <text>
        <r>
          <rPr>
            <sz val="10"/>
            <color indexed="81"/>
            <rFont val="Lucida Console"/>
            <family val="3"/>
          </rPr>
          <t>Última movimentação no estoque em 06/2023 quantidade 3.</t>
        </r>
      </text>
    </comment>
    <comment ref="R115" authorId="0" shapeId="0" xr:uid="{1F4211BE-8C80-44A6-918F-E58A5F567DFA}">
      <text>
        <r>
          <rPr>
            <sz val="10"/>
            <color indexed="81"/>
            <rFont val="Lucida Console"/>
            <family val="3"/>
          </rPr>
          <t>22.09.2020</t>
        </r>
      </text>
    </comment>
    <comment ref="Y115" authorId="0" shapeId="0" xr:uid="{389C6788-3A42-4CA3-8103-22262C02DB62}">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0FAEF120-A476-49E7-B1F9-ECDDCF257919}">
      <text>
        <r>
          <rPr>
            <sz val="10"/>
            <color indexed="81"/>
            <rFont val="Lucida Console"/>
            <family val="3"/>
          </rPr>
          <t>Última movimentação no estoque em 09/2023 quantidade 70.</t>
        </r>
      </text>
    </comment>
    <comment ref="R116" authorId="0" shapeId="0" xr:uid="{BF896441-D91E-4D26-9874-5A11DCE2DDB5}">
      <text>
        <r>
          <rPr>
            <sz val="10"/>
            <color indexed="81"/>
            <rFont val="Lucida Console"/>
            <family val="3"/>
          </rPr>
          <t>22.09.2020</t>
        </r>
      </text>
    </comment>
    <comment ref="Y116" authorId="0" shapeId="0" xr:uid="{8CCD84AE-6E71-4853-AFC6-FCD2C49788E5}">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6110626E-BF92-4C3B-89D9-F1C92FC26079}">
      <text>
        <r>
          <rPr>
            <sz val="10"/>
            <color indexed="81"/>
            <rFont val="Lucida Console"/>
            <family val="3"/>
          </rPr>
          <t>Última movimentação no estoque em 06/2023 quantidade 12.</t>
        </r>
      </text>
    </comment>
    <comment ref="R117" authorId="0" shapeId="0" xr:uid="{E60593F8-B70E-45F3-9A94-AF86AE7AE644}">
      <text>
        <r>
          <rPr>
            <sz val="10"/>
            <color indexed="81"/>
            <rFont val="Lucida Console"/>
            <family val="3"/>
          </rPr>
          <t>28.10.2020</t>
        </r>
      </text>
    </comment>
    <comment ref="Y117" authorId="0" shapeId="0" xr:uid="{9AB1267E-46DB-40AD-9F17-6F91698580E8}">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10AD24F4-90E5-4852-91B2-A799C198B2D7}">
      <text>
        <r>
          <rPr>
            <sz val="10"/>
            <color indexed="81"/>
            <rFont val="Lucida Console"/>
            <family val="3"/>
          </rPr>
          <t>Última movimentação no estoque em 08/2023 quantidade 106.</t>
        </r>
      </text>
    </comment>
    <comment ref="R118" authorId="0" shapeId="0" xr:uid="{FF1EBEDD-B86F-4BF4-8F03-8146BF0E9BBB}">
      <text>
        <r>
          <rPr>
            <sz val="10"/>
            <color indexed="81"/>
            <rFont val="Lucida Console"/>
            <family val="3"/>
          </rPr>
          <t>22.09.2020</t>
        </r>
      </text>
    </comment>
    <comment ref="Y118" authorId="0" shapeId="0" xr:uid="{C017F29A-93DA-4309-B0AF-EF2F48466D7C}">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A4030857-83FB-4EFE-8B65-6FD910AC8E70}">
      <text>
        <r>
          <rPr>
            <sz val="10"/>
            <color indexed="81"/>
            <rFont val="Lucida Console"/>
            <family val="3"/>
          </rPr>
          <t>Última movimentação no estoque em 06/2023 quantidade 124.</t>
        </r>
      </text>
    </comment>
    <comment ref="R119" authorId="0" shapeId="0" xr:uid="{5726208D-F433-47F2-8A3B-490062CABF32}">
      <text>
        <r>
          <rPr>
            <sz val="10"/>
            <color indexed="81"/>
            <rFont val="Lucida Console"/>
            <family val="3"/>
          </rPr>
          <t>25.02.2019</t>
        </r>
      </text>
    </comment>
    <comment ref="Y119" authorId="0" shapeId="0" xr:uid="{91B5B07D-30BA-44FA-A187-931480EA332A}">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2B08555E-64D5-4EC2-AB06-B54ED9EF2491}">
      <text>
        <r>
          <rPr>
            <sz val="10"/>
            <color indexed="81"/>
            <rFont val="Lucida Console"/>
            <family val="3"/>
          </rPr>
          <t>Última movimentação no estoque em 08/2023 quantidade 4.880.</t>
        </r>
      </text>
    </comment>
    <comment ref="R120" authorId="0" shapeId="0" xr:uid="{61AE874E-8015-4507-A098-D49E8C55CE68}">
      <text>
        <r>
          <rPr>
            <sz val="10"/>
            <color indexed="81"/>
            <rFont val="Lucida Console"/>
            <family val="3"/>
          </rPr>
          <t>01.01.1901</t>
        </r>
      </text>
    </comment>
    <comment ref="Y120" authorId="0" shapeId="0" xr:uid="{48CAE8F4-C1FC-4FFA-9F26-C09774D96416}">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CAF448CA-578E-4FA1-9B97-5EDA127B17EE}">
      <text>
        <r>
          <rPr>
            <sz val="10"/>
            <color indexed="81"/>
            <rFont val="Lucida Console"/>
            <family val="3"/>
          </rPr>
          <t>Última movimentação no estoque em 04/2023 quantidade 44.</t>
        </r>
      </text>
    </comment>
    <comment ref="R121" authorId="0" shapeId="0" xr:uid="{47BEEB80-DF93-4A8A-BCBE-7A877092134F}">
      <text>
        <r>
          <rPr>
            <sz val="10"/>
            <color indexed="81"/>
            <rFont val="Lucida Console"/>
            <family val="3"/>
          </rPr>
          <t>01.01.1901</t>
        </r>
      </text>
    </comment>
    <comment ref="Y121" authorId="0" shapeId="0" xr:uid="{3A3E419A-2D09-45B2-AA8C-BDD30CE423F5}">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81465D47-8C74-4A49-BFA4-4AE61671C456}">
      <text>
        <r>
          <rPr>
            <sz val="10"/>
            <color indexed="81"/>
            <rFont val="Lucida Console"/>
            <family val="3"/>
          </rPr>
          <t>Última movimentação no estoque em 09/2023 quantidade 13.</t>
        </r>
      </text>
    </comment>
    <comment ref="R122" authorId="0" shapeId="0" xr:uid="{DD115339-DA34-4AEE-B798-B919BE0DDE9E}">
      <text>
        <r>
          <rPr>
            <sz val="10"/>
            <color indexed="81"/>
            <rFont val="Lucida Console"/>
            <family val="3"/>
          </rPr>
          <t>01.01.1901</t>
        </r>
      </text>
    </comment>
    <comment ref="Y122" authorId="0" shapeId="0" xr:uid="{A82E059C-9BF1-4528-A746-C3A29D1A96D7}">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29983E24-8BD6-4C0B-97B9-134F4DDFB63B}">
      <text>
        <r>
          <rPr>
            <sz val="10"/>
            <color indexed="81"/>
            <rFont val="Lucida Console"/>
            <family val="3"/>
          </rPr>
          <t>Última movimentação no estoque em 09/2023 quantidade 4.</t>
        </r>
      </text>
    </comment>
    <comment ref="R123" authorId="0" shapeId="0" xr:uid="{FDC9576E-DA68-4A52-8F74-AA009FE0167F}">
      <text>
        <r>
          <rPr>
            <sz val="10"/>
            <color indexed="81"/>
            <rFont val="Lucida Console"/>
            <family val="3"/>
          </rPr>
          <t>12.09.2019</t>
        </r>
      </text>
    </comment>
    <comment ref="Y123" authorId="0" shapeId="0" xr:uid="{C3FAE3AF-3E2D-437B-BAF3-84E90A24CE9E}">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E1C30AC1-C191-4B81-9D4B-4B7EA2487A2B}">
      <text>
        <r>
          <rPr>
            <sz val="10"/>
            <color indexed="81"/>
            <rFont val="Lucida Console"/>
            <family val="3"/>
          </rPr>
          <t>Última movimentação no estoque em 09/2023 quantidade 590.</t>
        </r>
      </text>
    </comment>
    <comment ref="R124" authorId="0" shapeId="0" xr:uid="{9C2CDF2B-CE28-4DDB-876C-1A0783B66469}">
      <text>
        <r>
          <rPr>
            <sz val="10"/>
            <color indexed="81"/>
            <rFont val="Lucida Console"/>
            <family val="3"/>
          </rPr>
          <t>12.09.2019</t>
        </r>
      </text>
    </comment>
    <comment ref="Y124" authorId="0" shapeId="0" xr:uid="{40290724-F3CD-45A3-99C9-622F0CA50171}">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3AB2EC17-1818-442A-BAD8-F50037BAC3A1}">
      <text>
        <r>
          <rPr>
            <sz val="10"/>
            <color indexed="81"/>
            <rFont val="Lucida Console"/>
            <family val="3"/>
          </rPr>
          <t>Última movimentação no estoque em 09/2023 quantidade 316.</t>
        </r>
      </text>
    </comment>
    <comment ref="R125" authorId="0" shapeId="0" xr:uid="{5160ABE0-8501-489A-873F-8A6082D0BA46}">
      <text>
        <r>
          <rPr>
            <sz val="10"/>
            <color indexed="81"/>
            <rFont val="Lucida Console"/>
            <family val="3"/>
          </rPr>
          <t>12.09.2019</t>
        </r>
      </text>
    </comment>
    <comment ref="Y125" authorId="0" shapeId="0" xr:uid="{BEE15F5B-8C8C-4C62-A534-03F680A772E0}">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36253ED5-A615-4E55-BDAB-BF4079B50194}">
      <text>
        <r>
          <rPr>
            <sz val="10"/>
            <color indexed="81"/>
            <rFont val="Lucida Console"/>
            <family val="3"/>
          </rPr>
          <t>Última movimentação no estoque em 09/2023 quantidade 322.</t>
        </r>
      </text>
    </comment>
    <comment ref="R126" authorId="0" shapeId="0" xr:uid="{BE9C3A7C-0B11-4AF7-9B94-A72AA408B17D}">
      <text>
        <r>
          <rPr>
            <sz val="10"/>
            <color indexed="81"/>
            <rFont val="Lucida Console"/>
            <family val="3"/>
          </rPr>
          <t>12.09.2019</t>
        </r>
      </text>
    </comment>
    <comment ref="Y126" authorId="0" shapeId="0" xr:uid="{22F9EC82-5C9F-4D64-BC9F-2E2A48915D80}">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2DCCD0A7-0644-4205-94B8-FB57F30E1302}">
      <text>
        <r>
          <rPr>
            <sz val="10"/>
            <color indexed="81"/>
            <rFont val="Lucida Console"/>
            <family val="3"/>
          </rPr>
          <t>Última movimentação no estoque em 09/2023 quantidade 640.</t>
        </r>
      </text>
    </comment>
    <comment ref="R127" authorId="0" shapeId="0" xr:uid="{850FB7C6-8542-443B-BA86-B944D54E44E8}">
      <text>
        <r>
          <rPr>
            <sz val="10"/>
            <color indexed="81"/>
            <rFont val="Lucida Console"/>
            <family val="3"/>
          </rPr>
          <t>12.09.2019</t>
        </r>
      </text>
    </comment>
    <comment ref="Y127" authorId="0" shapeId="0" xr:uid="{CEC008D4-2792-47F6-A4EA-F9A1008132C2}">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DD517BD3-A666-4528-8F1E-58C4E56FE8E9}">
      <text>
        <r>
          <rPr>
            <sz val="10"/>
            <color indexed="81"/>
            <rFont val="Lucida Console"/>
            <family val="3"/>
          </rPr>
          <t>Última movimentação no estoque em 09/2023 quantidade 17.</t>
        </r>
      </text>
    </comment>
    <comment ref="R128" authorId="0" shapeId="0" xr:uid="{197642E7-A5B4-46B8-9895-3025066C3F5E}">
      <text>
        <r>
          <rPr>
            <sz val="10"/>
            <color indexed="81"/>
            <rFont val="Lucida Console"/>
            <family val="3"/>
          </rPr>
          <t>01.01.1901</t>
        </r>
      </text>
    </comment>
    <comment ref="Y128" authorId="0" shapeId="0" xr:uid="{63B11976-9FB6-4415-8389-B12111519B9C}">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9EDDFEF8-2B95-4339-B17B-AAAF0821A67F}">
      <text>
        <r>
          <rPr>
            <sz val="10"/>
            <color indexed="81"/>
            <rFont val="Lucida Console"/>
            <family val="3"/>
          </rPr>
          <t>Última movimentação no estoque em 09/2023 quantidade 3.635.</t>
        </r>
      </text>
    </comment>
    <comment ref="R129" authorId="0" shapeId="0" xr:uid="{3E990EE7-E48C-40DA-BF99-566567F87ACB}">
      <text>
        <r>
          <rPr>
            <sz val="10"/>
            <color indexed="81"/>
            <rFont val="Lucida Console"/>
            <family val="3"/>
          </rPr>
          <t>07.11.2007</t>
        </r>
      </text>
    </comment>
    <comment ref="Y129" authorId="0" shapeId="0" xr:uid="{5102D2C3-9015-45CA-8909-BFF09CB66046}">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35FFC9C4-C54F-4751-AD7A-490EFB8ECEF8}">
      <text>
        <r>
          <rPr>
            <sz val="10"/>
            <color indexed="81"/>
            <rFont val="Lucida Console"/>
            <family val="3"/>
          </rPr>
          <t>Última movimentação no estoque em 08/2023 quantidade 2.</t>
        </r>
      </text>
    </comment>
    <comment ref="R130" authorId="0" shapeId="0" xr:uid="{81B6CED6-A905-4EB5-987C-72773B8398B8}">
      <text>
        <r>
          <rPr>
            <sz val="10"/>
            <color indexed="81"/>
            <rFont val="Lucida Console"/>
            <family val="3"/>
          </rPr>
          <t>01.01.1901</t>
        </r>
      </text>
    </comment>
    <comment ref="Y130" authorId="0" shapeId="0" xr:uid="{71AD4934-029E-4D71-B48F-9C40B740BB3D}">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C0B90C36-5D89-4A12-96B1-8F0ABAA2EFAA}">
      <text>
        <r>
          <rPr>
            <sz val="10"/>
            <color indexed="81"/>
            <rFont val="Lucida Console"/>
            <family val="3"/>
          </rPr>
          <t>Última movimentação no estoque em 07/2023 quantidade 3.</t>
        </r>
      </text>
    </comment>
    <comment ref="R131" authorId="0" shapeId="0" xr:uid="{2F59F989-9241-41A6-AD43-721F2C6D472A}">
      <text>
        <r>
          <rPr>
            <sz val="10"/>
            <color indexed="81"/>
            <rFont val="Lucida Console"/>
            <family val="3"/>
          </rPr>
          <t>03.12.2009</t>
        </r>
      </text>
    </comment>
    <comment ref="Y131" authorId="0" shapeId="0" xr:uid="{FB3856A5-116F-4C3B-A09D-E1773E1BD116}">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0CF923C1-0C18-4762-B58F-6DF50D9A4AE7}">
      <text>
        <r>
          <rPr>
            <sz val="10"/>
            <color indexed="81"/>
            <rFont val="Lucida Console"/>
            <family val="3"/>
          </rPr>
          <t>Última movimentação no estoque em 03/2023 quantidade 1.</t>
        </r>
      </text>
    </comment>
    <comment ref="R132" authorId="0" shapeId="0" xr:uid="{D35155D2-8C50-469E-ABC1-5882FE5E933D}">
      <text>
        <r>
          <rPr>
            <sz val="10"/>
            <color indexed="81"/>
            <rFont val="Lucida Console"/>
            <family val="3"/>
          </rPr>
          <t>01.01.1901</t>
        </r>
      </text>
    </comment>
    <comment ref="Y132" authorId="0" shapeId="0" xr:uid="{FF14681A-A6DD-4C1A-B8D7-95D31F105887}">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D7194A2A-9539-42CC-B066-76B6B38E391A}">
      <text>
        <r>
          <rPr>
            <sz val="10"/>
            <color indexed="81"/>
            <rFont val="Lucida Console"/>
            <family val="3"/>
          </rPr>
          <t>Última movimentação no estoque em 10/2022 quantidade 100.</t>
        </r>
      </text>
    </comment>
    <comment ref="R133" authorId="0" shapeId="0" xr:uid="{7A41B9A6-B737-46C8-8EAB-15EE3B6C8DC6}">
      <text>
        <r>
          <rPr>
            <sz val="10"/>
            <color indexed="81"/>
            <rFont val="Lucida Console"/>
            <family val="3"/>
          </rPr>
          <t>01.01.1901</t>
        </r>
      </text>
    </comment>
    <comment ref="Y133" authorId="0" shapeId="0" xr:uid="{7A67C818-CF3F-49AE-8EE3-07EAFE85ABB7}">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B3F4BCAB-AA6C-4AC9-AF73-04ECB3B5F3DB}">
      <text>
        <r>
          <rPr>
            <sz val="10"/>
            <color indexed="81"/>
            <rFont val="Lucida Console"/>
            <family val="3"/>
          </rPr>
          <t>Última movimentação no estoque em 09/2023 quantidade 277.</t>
        </r>
      </text>
    </comment>
    <comment ref="R134" authorId="0" shapeId="0" xr:uid="{9CA43484-30F8-449F-9F76-DAD868469AC9}">
      <text>
        <r>
          <rPr>
            <sz val="10"/>
            <color indexed="81"/>
            <rFont val="Lucida Console"/>
            <family val="3"/>
          </rPr>
          <t>17.09.2010</t>
        </r>
      </text>
    </comment>
    <comment ref="Y134" authorId="0" shapeId="0" xr:uid="{1811C69D-FA44-4455-AFA3-F3A5F6452EC0}">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462DBF53-2840-40AD-955A-2F4AD76B9419}">
      <text>
        <r>
          <rPr>
            <sz val="10"/>
            <color indexed="81"/>
            <rFont val="Lucida Console"/>
            <family val="3"/>
          </rPr>
          <t>Última movimentação no estoque em 01/2023 quantidade 2.</t>
        </r>
      </text>
    </comment>
    <comment ref="R135" authorId="0" shapeId="0" xr:uid="{24CBBDEF-998F-4D9D-B03E-F6135A250485}">
      <text>
        <r>
          <rPr>
            <sz val="10"/>
            <color indexed="81"/>
            <rFont val="Lucida Console"/>
            <family val="3"/>
          </rPr>
          <t>01.01.1901</t>
        </r>
      </text>
    </comment>
    <comment ref="Y135" authorId="0" shapeId="0" xr:uid="{CB97EA1B-36D3-40E5-94BC-831A6436BB68}">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C5A109F5-BBE9-450B-8AB3-FB6296DA3CC2}">
      <text>
        <r>
          <rPr>
            <sz val="10"/>
            <color indexed="81"/>
            <rFont val="Lucida Console"/>
            <family val="3"/>
          </rPr>
          <t>Última movimentação no estoque em 09/2023 quantidade 20.</t>
        </r>
      </text>
    </comment>
    <comment ref="R136" authorId="0" shapeId="0" xr:uid="{CED73C6D-EBEC-4F1F-AA61-45ADE1458051}">
      <text>
        <r>
          <rPr>
            <sz val="10"/>
            <color indexed="81"/>
            <rFont val="Lucida Console"/>
            <family val="3"/>
          </rPr>
          <t>01.01.1901</t>
        </r>
      </text>
    </comment>
    <comment ref="Y136" authorId="0" shapeId="0" xr:uid="{8590C29E-0A0F-4082-866C-F23151AE668B}">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9DDB7D3D-6BEC-4F8A-AE58-6B09AB26C119}">
      <text>
        <r>
          <rPr>
            <sz val="10"/>
            <color indexed="81"/>
            <rFont val="Lucida Console"/>
            <family val="3"/>
          </rPr>
          <t>Última movimentação no estoque em 10/2022 quantidade 2.</t>
        </r>
      </text>
    </comment>
    <comment ref="R137" authorId="0" shapeId="0" xr:uid="{660D1B1A-8083-4377-B3D0-4B2A8FA3EAD7}">
      <text>
        <r>
          <rPr>
            <sz val="10"/>
            <color indexed="81"/>
            <rFont val="Lucida Console"/>
            <family val="3"/>
          </rPr>
          <t>01.01.1901</t>
        </r>
      </text>
    </comment>
    <comment ref="Y137" authorId="0" shapeId="0" xr:uid="{2FA9D886-6762-4D93-A065-678E8C0A472C}">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F8A44DBB-9A0F-4F55-AC24-DC14CCFD9946}">
      <text>
        <r>
          <rPr>
            <sz val="10"/>
            <color indexed="81"/>
            <rFont val="Lucida Console"/>
            <family val="3"/>
          </rPr>
          <t>Última movimentação no estoque em 08/2023 quantidade 134.</t>
        </r>
      </text>
    </comment>
    <comment ref="R138" authorId="0" shapeId="0" xr:uid="{16E60CD5-3D4D-44F4-958C-ADF1A9D05FFC}">
      <text>
        <r>
          <rPr>
            <sz val="10"/>
            <color indexed="81"/>
            <rFont val="Lucida Console"/>
            <family val="3"/>
          </rPr>
          <t>21.02.2008</t>
        </r>
      </text>
    </comment>
    <comment ref="Y138" authorId="0" shapeId="0" xr:uid="{9A8600AD-18FB-45A8-8DD4-F646DC4AE00C}">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39B68887-F096-4311-B332-8DE55CA43A19}">
      <text>
        <r>
          <rPr>
            <sz val="10"/>
            <color indexed="81"/>
            <rFont val="Lucida Console"/>
            <family val="3"/>
          </rPr>
          <t>Última movimentação no estoque em 01/2023 quantidade 2.</t>
        </r>
      </text>
    </comment>
    <comment ref="R139" authorId="0" shapeId="0" xr:uid="{E963579C-1C78-4EA1-8C2A-F236FAE36DEE}">
      <text>
        <r>
          <rPr>
            <sz val="10"/>
            <color indexed="81"/>
            <rFont val="Lucida Console"/>
            <family val="3"/>
          </rPr>
          <t>21.02.2008</t>
        </r>
      </text>
    </comment>
    <comment ref="Y139" authorId="0" shapeId="0" xr:uid="{97ABA794-7D53-41CE-87EB-42CB1E518E43}">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B0C0F0C4-284B-46CF-AFE7-FDEA3B67CF66}">
      <text>
        <r>
          <rPr>
            <sz val="10"/>
            <color indexed="81"/>
            <rFont val="Lucida Console"/>
            <family val="3"/>
          </rPr>
          <t>Última movimentação no estoque em 03/2023 quantidade 2.</t>
        </r>
      </text>
    </comment>
    <comment ref="R140" authorId="0" shapeId="0" xr:uid="{02F76EED-9373-4DE3-B359-E1F3D0B9C4AB}">
      <text>
        <r>
          <rPr>
            <sz val="10"/>
            <color indexed="81"/>
            <rFont val="Lucida Console"/>
            <family val="3"/>
          </rPr>
          <t>21.02.2008</t>
        </r>
      </text>
    </comment>
    <comment ref="Y140" authorId="0" shapeId="0" xr:uid="{5073AF9B-D5E1-42D8-9C9B-F208426C8796}">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41A8D9DB-E7BD-48C9-B404-54B691EAB11D}">
      <text>
        <r>
          <rPr>
            <sz val="10"/>
            <color indexed="81"/>
            <rFont val="Lucida Console"/>
            <family val="3"/>
          </rPr>
          <t>Última movimentação no estoque em 03/2023 quantidade 1.</t>
        </r>
      </text>
    </comment>
    <comment ref="R141" authorId="0" shapeId="0" xr:uid="{FB575600-5605-4689-A59F-D1BE31ACDDE5}">
      <text>
        <r>
          <rPr>
            <sz val="10"/>
            <color indexed="81"/>
            <rFont val="Lucida Console"/>
            <family val="3"/>
          </rPr>
          <t>25.06.2008</t>
        </r>
      </text>
    </comment>
    <comment ref="Y141" authorId="0" shapeId="0" xr:uid="{42941116-F271-4713-8933-0E759219FC3F}">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EA2859F4-CD00-4CBE-BF49-885F3E891AA4}">
      <text>
        <r>
          <rPr>
            <sz val="10"/>
            <color indexed="81"/>
            <rFont val="Lucida Console"/>
            <family val="3"/>
          </rPr>
          <t>Última movimentação no estoque em 10/2022 quantidade 1.</t>
        </r>
      </text>
    </comment>
    <comment ref="R142" authorId="0" shapeId="0" xr:uid="{847BF53C-954F-464F-9887-584DB5200031}">
      <text>
        <r>
          <rPr>
            <sz val="10"/>
            <color indexed="81"/>
            <rFont val="Lucida Console"/>
            <family val="3"/>
          </rPr>
          <t>25.06.2008</t>
        </r>
      </text>
    </comment>
    <comment ref="Y142" authorId="0" shapeId="0" xr:uid="{BA589AA5-83DE-40FA-9B5A-E117B43C5CAA}">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1FD5FEE6-06B8-4A4D-ABFA-F3643983B078}">
      <text>
        <r>
          <rPr>
            <sz val="10"/>
            <color indexed="81"/>
            <rFont val="Lucida Console"/>
            <family val="3"/>
          </rPr>
          <t>Última movimentação no estoque em 09/2023 quantidade 2.</t>
        </r>
      </text>
    </comment>
    <comment ref="R143" authorId="0" shapeId="0" xr:uid="{0B46D608-6D6D-4E70-BA5F-CCE06D013127}">
      <text>
        <r>
          <rPr>
            <sz val="10"/>
            <color indexed="81"/>
            <rFont val="Lucida Console"/>
            <family val="3"/>
          </rPr>
          <t>21.02.2008</t>
        </r>
      </text>
    </comment>
    <comment ref="Y143" authorId="0" shapeId="0" xr:uid="{A2F50593-6809-400C-94FA-94A0040FF0EA}">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D47482E4-64C5-4496-9175-BFDF7192E0DA}">
      <text>
        <r>
          <rPr>
            <sz val="10"/>
            <color indexed="81"/>
            <rFont val="Lucida Console"/>
            <family val="3"/>
          </rPr>
          <t>Última movimentação no estoque em 07/2023 quantidade 2.</t>
        </r>
      </text>
    </comment>
    <comment ref="R144" authorId="0" shapeId="0" xr:uid="{24FCBD31-32A7-4095-AC61-5BF913D7CEED}">
      <text>
        <r>
          <rPr>
            <sz val="10"/>
            <color indexed="81"/>
            <rFont val="Lucida Console"/>
            <family val="3"/>
          </rPr>
          <t>09.01.2014</t>
        </r>
      </text>
    </comment>
    <comment ref="Y144" authorId="0" shapeId="0" xr:uid="{2CD3408D-E7E1-400F-B1E4-5DD2C5B51451}">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8CFF8021-F102-41B9-AD2F-141CCCB1CB52}">
      <text>
        <r>
          <rPr>
            <sz val="10"/>
            <color indexed="81"/>
            <rFont val="Lucida Console"/>
            <family val="3"/>
          </rPr>
          <t>Última movimentação no estoque em 02/2023 quantidade 2.</t>
        </r>
      </text>
    </comment>
    <comment ref="R145" authorId="0" shapeId="0" xr:uid="{96F2C786-23E6-44B2-851B-4CDF85CCA329}">
      <text>
        <r>
          <rPr>
            <sz val="10"/>
            <color indexed="81"/>
            <rFont val="Lucida Console"/>
            <family val="3"/>
          </rPr>
          <t>15.05.2018</t>
        </r>
      </text>
    </comment>
    <comment ref="Y145" authorId="0" shapeId="0" xr:uid="{4A276C35-EA1E-461D-AADB-76BBE5287552}">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F7FC849B-D46B-4F9D-982E-54EC3BD08009}">
      <text>
        <r>
          <rPr>
            <sz val="10"/>
            <color indexed="81"/>
            <rFont val="Lucida Console"/>
            <family val="3"/>
          </rPr>
          <t>Última movimentação no estoque em 04/2023 quantidade 2.</t>
        </r>
      </text>
    </comment>
    <comment ref="R146" authorId="0" shapeId="0" xr:uid="{1783B15F-970B-4EAA-9820-3B89A1F5E016}">
      <text>
        <r>
          <rPr>
            <sz val="10"/>
            <color indexed="81"/>
            <rFont val="Lucida Console"/>
            <family val="3"/>
          </rPr>
          <t>21.02.2008</t>
        </r>
      </text>
    </comment>
    <comment ref="Y146" authorId="0" shapeId="0" xr:uid="{3C3907C2-C914-4939-98D7-C1F66102337E}">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47B60AD8-BF00-4B9B-8B10-13C4E4A7F954}">
      <text>
        <r>
          <rPr>
            <sz val="10"/>
            <color indexed="81"/>
            <rFont val="Lucida Console"/>
            <family val="3"/>
          </rPr>
          <t>Última movimentação no estoque em 03/2023 quantidade 2.</t>
        </r>
      </text>
    </comment>
    <comment ref="R147" authorId="0" shapeId="0" xr:uid="{2025C150-2C5F-4F0D-8D14-26D2C2F56293}">
      <text>
        <r>
          <rPr>
            <sz val="10"/>
            <color indexed="81"/>
            <rFont val="Lucida Console"/>
            <family val="3"/>
          </rPr>
          <t>25.06.2008</t>
        </r>
      </text>
    </comment>
    <comment ref="Y147" authorId="0" shapeId="0" xr:uid="{8CC5FCA1-2344-4DFD-964E-9A0E3740E9E9}">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A32A49D2-FE9C-45B1-BE18-2ADBBE65CBCB}">
      <text>
        <r>
          <rPr>
            <sz val="10"/>
            <color indexed="81"/>
            <rFont val="Lucida Console"/>
            <family val="3"/>
          </rPr>
          <t>Última movimentação no estoque em 07/2023 quantidade 2.</t>
        </r>
      </text>
    </comment>
    <comment ref="R148" authorId="0" shapeId="0" xr:uid="{1289D3E1-10B3-44BC-9268-FBD502299D5C}">
      <text>
        <r>
          <rPr>
            <sz val="10"/>
            <color indexed="81"/>
            <rFont val="Lucida Console"/>
            <family val="3"/>
          </rPr>
          <t>21.02.2008</t>
        </r>
      </text>
    </comment>
    <comment ref="Y148" authorId="0" shapeId="0" xr:uid="{EA44B3DB-8F50-462E-A239-288712A03BBE}">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57177E3F-BB80-4960-BF39-BDD0AF7D26CB}">
      <text>
        <r>
          <rPr>
            <sz val="10"/>
            <color indexed="81"/>
            <rFont val="Lucida Console"/>
            <family val="3"/>
          </rPr>
          <t>Última movimentação no estoque em 02/2023 quantidade 2.</t>
        </r>
      </text>
    </comment>
    <comment ref="R149" authorId="0" shapeId="0" xr:uid="{0DC07A31-381A-4CA5-AA87-6F9C89B05A5F}">
      <text>
        <r>
          <rPr>
            <sz val="10"/>
            <color indexed="81"/>
            <rFont val="Lucida Console"/>
            <family val="3"/>
          </rPr>
          <t>25.06.2008</t>
        </r>
      </text>
    </comment>
    <comment ref="Y149" authorId="0" shapeId="0" xr:uid="{BBE09DA6-809D-45A7-9437-462212B973B0}">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78BCAC0E-F778-4B22-B6DE-7F142804579A}">
      <text>
        <r>
          <rPr>
            <sz val="10"/>
            <color indexed="81"/>
            <rFont val="Lucida Console"/>
            <family val="3"/>
          </rPr>
          <t>Última movimentação no estoque em 10/2022 quantidade 2.</t>
        </r>
      </text>
    </comment>
    <comment ref="R150" authorId="0" shapeId="0" xr:uid="{8A3B4688-6E2E-4B8F-80A7-AC3218CB4B23}">
      <text>
        <r>
          <rPr>
            <sz val="10"/>
            <color indexed="81"/>
            <rFont val="Lucida Console"/>
            <family val="3"/>
          </rPr>
          <t>25.06.2008</t>
        </r>
      </text>
    </comment>
    <comment ref="Y150" authorId="0" shapeId="0" xr:uid="{1E91A430-A648-435E-A6B6-47A237065642}">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B42015D7-3633-44D7-AFAC-2EF2A222713C}">
      <text>
        <r>
          <rPr>
            <sz val="10"/>
            <color indexed="81"/>
            <rFont val="Lucida Console"/>
            <family val="3"/>
          </rPr>
          <t>Última movimentação no estoque em 09/2023 quantidade 1.</t>
        </r>
      </text>
    </comment>
    <comment ref="R151" authorId="0" shapeId="0" xr:uid="{8ED83E43-EB09-4E3F-A9E8-0016A7EC140A}">
      <text>
        <r>
          <rPr>
            <sz val="10"/>
            <color indexed="81"/>
            <rFont val="Lucida Console"/>
            <family val="3"/>
          </rPr>
          <t>21.02.2008</t>
        </r>
      </text>
    </comment>
    <comment ref="Y151" authorId="0" shapeId="0" xr:uid="{0CD59D63-83CC-4D71-ACD7-8261CE10F5C2}">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68427ED0-9662-4797-AFAB-C5AE9B293693}">
      <text>
        <r>
          <rPr>
            <sz val="10"/>
            <color indexed="81"/>
            <rFont val="Lucida Console"/>
            <family val="3"/>
          </rPr>
          <t>Última movimentação no estoque em 07/2023 quantidade 2.</t>
        </r>
      </text>
    </comment>
    <comment ref="R152" authorId="0" shapeId="0" xr:uid="{5EBB0D4D-4EDC-4301-AE67-D16292E1DE66}">
      <text>
        <r>
          <rPr>
            <sz val="10"/>
            <color indexed="81"/>
            <rFont val="Lucida Console"/>
            <family val="3"/>
          </rPr>
          <t>12.09.2019</t>
        </r>
      </text>
    </comment>
    <comment ref="Y152" authorId="0" shapeId="0" xr:uid="{0659D5C2-2339-4D3D-9955-DA6F66BEDC2E}">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DFB3E1A5-CB9A-49D4-B9FC-9AA797749DDA}">
      <text>
        <r>
          <rPr>
            <sz val="10"/>
            <color indexed="81"/>
            <rFont val="Lucida Console"/>
            <family val="3"/>
          </rPr>
          <t>Última movimentação no estoque em 09/2023 quantidade 2.269.</t>
        </r>
      </text>
    </comment>
    <comment ref="R153" authorId="0" shapeId="0" xr:uid="{B9C94FC1-246E-4BF2-9FEE-902D16F80822}">
      <text>
        <r>
          <rPr>
            <sz val="10"/>
            <color indexed="81"/>
            <rFont val="Lucida Console"/>
            <family val="3"/>
          </rPr>
          <t>12.09.2019</t>
        </r>
      </text>
    </comment>
    <comment ref="Y153" authorId="0" shapeId="0" xr:uid="{72C40639-79A0-4F38-8745-5C960D32F9DE}">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07F50735-FA83-46BE-B766-4FD58C076267}">
      <text>
        <r>
          <rPr>
            <sz val="10"/>
            <color indexed="81"/>
            <rFont val="Lucida Console"/>
            <family val="3"/>
          </rPr>
          <t>Última movimentação no estoque em 09/2023 quantidade 610.</t>
        </r>
      </text>
    </comment>
    <comment ref="R154" authorId="0" shapeId="0" xr:uid="{2A2B3B34-5957-41F5-B0DA-295906F55F07}">
      <text>
        <r>
          <rPr>
            <sz val="10"/>
            <color indexed="81"/>
            <rFont val="Lucida Console"/>
            <family val="3"/>
          </rPr>
          <t>05.05.2017</t>
        </r>
      </text>
    </comment>
    <comment ref="Y154" authorId="0" shapeId="0" xr:uid="{FD1306C5-A705-4EEF-92FA-F4F2D3E098BD}">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69457D0F-5A92-443D-904D-5843152B214A}">
      <text>
        <r>
          <rPr>
            <sz val="10"/>
            <color indexed="81"/>
            <rFont val="Lucida Console"/>
            <family val="3"/>
          </rPr>
          <t>Última movimentação no estoque em 09/2023 quantidade 809.</t>
        </r>
      </text>
    </comment>
    <comment ref="R155" authorId="0" shapeId="0" xr:uid="{E8F58F6F-CC2F-4D66-B4EE-7C20CC94F5F7}">
      <text>
        <r>
          <rPr>
            <sz val="10"/>
            <color indexed="81"/>
            <rFont val="Lucida Console"/>
            <family val="3"/>
          </rPr>
          <t>05.05.2017</t>
        </r>
      </text>
    </comment>
    <comment ref="Y155" authorId="0" shapeId="0" xr:uid="{F270486F-171A-4B07-B5F5-9016E1561A9B}">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2936E915-506B-4887-A538-2442B586EF8B}">
      <text>
        <r>
          <rPr>
            <sz val="10"/>
            <color indexed="81"/>
            <rFont val="Lucida Console"/>
            <family val="3"/>
          </rPr>
          <t>Última movimentação no estoque em 09/2023 quantidade 198.</t>
        </r>
      </text>
    </comment>
    <comment ref="R156" authorId="0" shapeId="0" xr:uid="{2FA31973-0428-4454-8939-4BA707281C7C}">
      <text>
        <r>
          <rPr>
            <sz val="10"/>
            <color indexed="81"/>
            <rFont val="Lucida Console"/>
            <family val="3"/>
          </rPr>
          <t>12.09.2019</t>
        </r>
      </text>
    </comment>
    <comment ref="Y156" authorId="0" shapeId="0" xr:uid="{12B892F5-04D3-418F-9ED9-0098CFB08AF5}">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788D5766-97B2-4B4F-BC48-F33296005A9F}">
      <text>
        <r>
          <rPr>
            <sz val="10"/>
            <color indexed="81"/>
            <rFont val="Lucida Console"/>
            <family val="3"/>
          </rPr>
          <t>Última movimentação no estoque em 09/2023 quantidade 999.</t>
        </r>
      </text>
    </comment>
    <comment ref="R157" authorId="0" shapeId="0" xr:uid="{A8ED16A0-00CF-4E30-AD94-FC0333DA1B59}">
      <text>
        <r>
          <rPr>
            <sz val="10"/>
            <color indexed="81"/>
            <rFont val="Lucida Console"/>
            <family val="3"/>
          </rPr>
          <t>05.05.2017</t>
        </r>
      </text>
    </comment>
    <comment ref="Y157" authorId="0" shapeId="0" xr:uid="{D356E95F-E462-4069-8778-8B8C2BB274EB}">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DCB32400-EEC3-41D2-A064-6E9BF7407503}">
      <text>
        <r>
          <rPr>
            <sz val="10"/>
            <color indexed="81"/>
            <rFont val="Lucida Console"/>
            <family val="3"/>
          </rPr>
          <t>Última movimentação no estoque em 06/2023 quantidade 24.</t>
        </r>
      </text>
    </comment>
    <comment ref="R158" authorId="0" shapeId="0" xr:uid="{B81061D0-830F-4228-B086-1F11C22965EF}">
      <text>
        <r>
          <rPr>
            <sz val="10"/>
            <color indexed="81"/>
            <rFont val="Lucida Console"/>
            <family val="3"/>
          </rPr>
          <t>01.01.1901</t>
        </r>
      </text>
    </comment>
    <comment ref="Y158" authorId="0" shapeId="0" xr:uid="{F3D08515-03D8-475C-9197-C77F02748541}">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A53ED432-C1C0-461E-88C0-07278C0A151E}">
      <text>
        <r>
          <rPr>
            <sz val="10"/>
            <color indexed="81"/>
            <rFont val="Lucida Console"/>
            <family val="3"/>
          </rPr>
          <t>Última movimentação no estoque em 06/2023 quantidade 15.</t>
        </r>
      </text>
    </comment>
    <comment ref="R159" authorId="0" shapeId="0" xr:uid="{4C24C4C4-288F-4A90-AE8C-C452FFBC87DC}">
      <text>
        <r>
          <rPr>
            <sz val="10"/>
            <color indexed="81"/>
            <rFont val="Lucida Console"/>
            <family val="3"/>
          </rPr>
          <t>01.01.1901</t>
        </r>
      </text>
    </comment>
    <comment ref="Y159" authorId="0" shapeId="0" xr:uid="{EB88DEA5-BB68-4E45-A11A-160E6A435D95}">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B55AE0E1-9AA9-49F4-981D-B69E0C64F5CB}">
      <text>
        <r>
          <rPr>
            <sz val="10"/>
            <color indexed="81"/>
            <rFont val="Lucida Console"/>
            <family val="3"/>
          </rPr>
          <t>Última movimentação no estoque em 09/2023 quantidade 349.</t>
        </r>
      </text>
    </comment>
    <comment ref="R160" authorId="0" shapeId="0" xr:uid="{3AB07ACA-5E97-4BE6-A534-F5E9DF866B38}">
      <text>
        <r>
          <rPr>
            <sz val="10"/>
            <color indexed="81"/>
            <rFont val="Lucida Console"/>
            <family val="3"/>
          </rPr>
          <t>01.01.1901</t>
        </r>
      </text>
    </comment>
    <comment ref="Y160" authorId="0" shapeId="0" xr:uid="{9415E3BE-3F8B-4853-BCC3-C081F5F0591B}">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97A35095-8603-41E5-B7F2-87FDA961E4C1}">
      <text>
        <r>
          <rPr>
            <sz val="10"/>
            <color indexed="81"/>
            <rFont val="Lucida Console"/>
            <family val="3"/>
          </rPr>
          <t>Última movimentação no estoque em 09/2023 quantidade 321.</t>
        </r>
      </text>
    </comment>
    <comment ref="R161" authorId="0" shapeId="0" xr:uid="{A818365B-C708-49D3-AAE2-C4FF1441585D}">
      <text>
        <r>
          <rPr>
            <sz val="10"/>
            <color indexed="81"/>
            <rFont val="Lucida Console"/>
            <family val="3"/>
          </rPr>
          <t>01.01.1901</t>
        </r>
      </text>
    </comment>
    <comment ref="Y161" authorId="0" shapeId="0" xr:uid="{6D513B76-D0E4-41DF-A5EC-65A36489419C}">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DCA72AB1-6639-4FBB-A613-BE5223024691}">
      <text>
        <r>
          <rPr>
            <sz val="10"/>
            <color indexed="81"/>
            <rFont val="Lucida Console"/>
            <family val="3"/>
          </rPr>
          <t>Última movimentação no estoque em 04/2023 quantidade 35.</t>
        </r>
      </text>
    </comment>
    <comment ref="R162" authorId="0" shapeId="0" xr:uid="{B4A23CD2-CECA-42F9-9ACE-8B8C7B5D835C}">
      <text>
        <r>
          <rPr>
            <sz val="10"/>
            <color indexed="81"/>
            <rFont val="Lucida Console"/>
            <family val="3"/>
          </rPr>
          <t>01.01.1901</t>
        </r>
      </text>
    </comment>
    <comment ref="Y162" authorId="0" shapeId="0" xr:uid="{57E50414-25DA-4B07-8CB6-C9A6AF4D8F1D}">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C49BDB44-D78F-4FE5-9FEB-3F35B83901FE}">
      <text>
        <r>
          <rPr>
            <sz val="10"/>
            <color indexed="81"/>
            <rFont val="Lucida Console"/>
            <family val="3"/>
          </rPr>
          <t>Última movimentação no estoque em 09/2023 quantidade 806.</t>
        </r>
      </text>
    </comment>
    <comment ref="R163" authorId="0" shapeId="0" xr:uid="{57752450-BDA7-4316-8C37-C26218C7AAD8}">
      <text>
        <r>
          <rPr>
            <sz val="10"/>
            <color indexed="81"/>
            <rFont val="Lucida Console"/>
            <family val="3"/>
          </rPr>
          <t>01.01.1901</t>
        </r>
      </text>
    </comment>
    <comment ref="Y163" authorId="0" shapeId="0" xr:uid="{019119C7-66A9-4FF4-A2BA-700A98C65E56}">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910C4101-AD1A-4054-8A81-5403B283C37C}">
      <text>
        <r>
          <rPr>
            <sz val="10"/>
            <color indexed="81"/>
            <rFont val="Lucida Console"/>
            <family val="3"/>
          </rPr>
          <t>Última movimentação no estoque em 07/2023 quantidade 150.</t>
        </r>
      </text>
    </comment>
    <comment ref="R164" authorId="0" shapeId="0" xr:uid="{15BF323E-12AC-4E0C-9AD9-2E6EE9780754}">
      <text>
        <r>
          <rPr>
            <sz val="10"/>
            <color indexed="81"/>
            <rFont val="Lucida Console"/>
            <family val="3"/>
          </rPr>
          <t>01.01.1901</t>
        </r>
      </text>
    </comment>
    <comment ref="Y164" authorId="0" shapeId="0" xr:uid="{2596C324-4311-44D0-84ED-16584081B142}">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B0976E0A-D24D-463F-B777-FE5BFA8DFE46}">
      <text>
        <r>
          <rPr>
            <sz val="10"/>
            <color indexed="81"/>
            <rFont val="Lucida Console"/>
            <family val="3"/>
          </rPr>
          <t>Última movimentação no estoque em 06/2023 quantidade 100.</t>
        </r>
      </text>
    </comment>
    <comment ref="R165" authorId="0" shapeId="0" xr:uid="{AAD9E538-2B24-4CD3-92A6-9983F4A40ADA}">
      <text>
        <r>
          <rPr>
            <sz val="10"/>
            <color indexed="81"/>
            <rFont val="Lucida Console"/>
            <family val="3"/>
          </rPr>
          <t>01.01.1901</t>
        </r>
      </text>
    </comment>
    <comment ref="Y165" authorId="0" shapeId="0" xr:uid="{FD7664EC-367D-433B-8625-4E4FACEAD738}">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55D8E911-48FD-47EF-8D39-93334F825D40}">
      <text>
        <r>
          <rPr>
            <sz val="10"/>
            <color indexed="81"/>
            <rFont val="Lucida Console"/>
            <family val="3"/>
          </rPr>
          <t>Última movimentação no estoque em 06/2023 quantidade 100.</t>
        </r>
      </text>
    </comment>
    <comment ref="R166" authorId="0" shapeId="0" xr:uid="{8DDFB1A8-1AA8-4295-A4CB-DAB21DA9A500}">
      <text>
        <r>
          <rPr>
            <sz val="10"/>
            <color indexed="81"/>
            <rFont val="Lucida Console"/>
            <family val="3"/>
          </rPr>
          <t>01.01.1901</t>
        </r>
      </text>
    </comment>
    <comment ref="Y166" authorId="0" shapeId="0" xr:uid="{5C471E97-9435-418A-AF90-CEB16F54093B}">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80BFF4E9-AB1D-416A-8CE7-25C207F9D1D7}">
      <text>
        <r>
          <rPr>
            <sz val="10"/>
            <color indexed="81"/>
            <rFont val="Lucida Console"/>
            <family val="3"/>
          </rPr>
          <t>Última movimentação no estoque em 03/2023 quantidade 4.</t>
        </r>
      </text>
    </comment>
    <comment ref="R167" authorId="0" shapeId="0" xr:uid="{56954253-838E-4EB8-9B89-42169F493451}">
      <text>
        <r>
          <rPr>
            <sz val="10"/>
            <color indexed="81"/>
            <rFont val="Lucida Console"/>
            <family val="3"/>
          </rPr>
          <t>23.07.2010</t>
        </r>
      </text>
    </comment>
    <comment ref="Y167" authorId="0" shapeId="0" xr:uid="{ABC6249C-1014-4B7B-AABD-9D68F4B2931B}">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DF90068B-B568-4455-9CFF-4207A90CD478}">
      <text>
        <r>
          <rPr>
            <sz val="10"/>
            <color indexed="81"/>
            <rFont val="Lucida Console"/>
            <family val="3"/>
          </rPr>
          <t>Última movimentação no estoque em 08/2023 quantidade 1.000.</t>
        </r>
      </text>
    </comment>
    <comment ref="R168" authorId="0" shapeId="0" xr:uid="{58498E0C-ADB2-4B83-85AE-8A623E6B24FF}">
      <text>
        <r>
          <rPr>
            <sz val="10"/>
            <color indexed="81"/>
            <rFont val="Lucida Console"/>
            <family val="3"/>
          </rPr>
          <t>24.06.2014</t>
        </r>
      </text>
    </comment>
    <comment ref="Y168" authorId="0" shapeId="0" xr:uid="{9484A77C-E033-4E0A-9154-907F6B1BE746}">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7611C0A2-21D0-422E-B0EC-A4F37249F0B1}">
      <text>
        <r>
          <rPr>
            <sz val="10"/>
            <color indexed="81"/>
            <rFont val="Lucida Console"/>
            <family val="3"/>
          </rPr>
          <t>Última movimentação no estoque em 04/2023 quantidade 5.</t>
        </r>
      </text>
    </comment>
    <comment ref="R169" authorId="0" shapeId="0" xr:uid="{7D0F6C6A-D57E-4EFD-BFAA-60B8DCB39EB9}">
      <text>
        <r>
          <rPr>
            <sz val="10"/>
            <color indexed="81"/>
            <rFont val="Lucida Console"/>
            <family val="3"/>
          </rPr>
          <t>11.02.2004</t>
        </r>
      </text>
    </comment>
    <comment ref="Y169" authorId="0" shapeId="0" xr:uid="{F399C5E2-1C6F-4521-9C41-81A8FD3B742A}">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26D911F4-A1CC-4F17-A4BB-1EB55478390A}">
      <text>
        <r>
          <rPr>
            <sz val="10"/>
            <color indexed="81"/>
            <rFont val="Lucida Console"/>
            <family val="3"/>
          </rPr>
          <t>Última movimentação no estoque em 04/2023 quantidade 12.</t>
        </r>
      </text>
    </comment>
    <comment ref="R170" authorId="0" shapeId="0" xr:uid="{2B106AEE-4EB2-4608-B97A-317F9653FE7E}">
      <text>
        <r>
          <rPr>
            <sz val="10"/>
            <color indexed="81"/>
            <rFont val="Lucida Console"/>
            <family val="3"/>
          </rPr>
          <t>11.02.2004</t>
        </r>
      </text>
    </comment>
    <comment ref="Y170" authorId="0" shapeId="0" xr:uid="{8B3AFB56-6ABB-4913-81DC-05FA21DAFDE1}">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7F398DB9-0BDD-461E-9F84-6AF4E0423478}">
      <text>
        <r>
          <rPr>
            <sz val="10"/>
            <color indexed="81"/>
            <rFont val="Lucida Console"/>
            <family val="3"/>
          </rPr>
          <t>Última movimentação no estoque em 07/2023 quantidade 50.</t>
        </r>
      </text>
    </comment>
    <comment ref="R171" authorId="0" shapeId="0" xr:uid="{C978A516-5EB1-4AE6-A9A9-0A707267CE77}">
      <text>
        <r>
          <rPr>
            <sz val="10"/>
            <color indexed="81"/>
            <rFont val="Lucida Console"/>
            <family val="3"/>
          </rPr>
          <t>25.04.2019</t>
        </r>
      </text>
    </comment>
    <comment ref="Y171" authorId="0" shapeId="0" xr:uid="{0E89006B-FE91-4496-8DD1-DE2DAD53FB17}">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F9962544-0E79-4201-9C3D-76DC305244CB}">
      <text>
        <r>
          <rPr>
            <sz val="10"/>
            <color indexed="81"/>
            <rFont val="Lucida Console"/>
            <family val="3"/>
          </rPr>
          <t>Última movimentação no estoque em 09/2023 quantidade 17.</t>
        </r>
      </text>
    </comment>
    <comment ref="R172" authorId="0" shapeId="0" xr:uid="{78BAE25A-1C7B-4258-A63B-D3FEDAC67CD0}">
      <text>
        <r>
          <rPr>
            <sz val="10"/>
            <color indexed="81"/>
            <rFont val="Lucida Console"/>
            <family val="3"/>
          </rPr>
          <t>31.05.2004</t>
        </r>
      </text>
    </comment>
    <comment ref="Y172" authorId="0" shapeId="0" xr:uid="{39BEF7F8-8A3E-4175-B781-968B23589095}">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12FF7A7F-9B14-4D83-812B-66C06C984FB1}">
      <text>
        <r>
          <rPr>
            <sz val="10"/>
            <color indexed="81"/>
            <rFont val="Lucida Console"/>
            <family val="3"/>
          </rPr>
          <t>Última movimentação no estoque em 09/2023 quantidade 1.115.</t>
        </r>
      </text>
    </comment>
    <comment ref="R173" authorId="0" shapeId="0" xr:uid="{3AF8BD45-91A5-49AD-92AF-FB61F523F139}">
      <text>
        <r>
          <rPr>
            <sz val="10"/>
            <color indexed="81"/>
            <rFont val="Lucida Console"/>
            <family val="3"/>
          </rPr>
          <t>31.05.2004</t>
        </r>
      </text>
    </comment>
    <comment ref="Y173" authorId="0" shapeId="0" xr:uid="{6D0CBF0D-FC24-41B3-A9F9-80E11F395AFC}">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5459839B-FFD8-45F7-A1C2-4EAFD943446F}">
      <text>
        <r>
          <rPr>
            <sz val="10"/>
            <color indexed="81"/>
            <rFont val="Lucida Console"/>
            <family val="3"/>
          </rPr>
          <t>Última movimentação no estoque em 09/2023 quantidade 1.117.</t>
        </r>
      </text>
    </comment>
    <comment ref="R174" authorId="0" shapeId="0" xr:uid="{CA3F9DD0-4296-4BFE-8BF5-45D8BA8C1D92}">
      <text>
        <r>
          <rPr>
            <sz val="10"/>
            <color indexed="81"/>
            <rFont val="Lucida Console"/>
            <family val="3"/>
          </rPr>
          <t>23.04.2019</t>
        </r>
      </text>
    </comment>
    <comment ref="Y174" authorId="0" shapeId="0" xr:uid="{908E50A8-1C0A-4C1D-96C0-0F6616E7E5A9}">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F2994FCE-908A-4868-BE39-5ADBF98EFDBA}">
      <text>
        <r>
          <rPr>
            <sz val="10"/>
            <color indexed="81"/>
            <rFont val="Lucida Console"/>
            <family val="3"/>
          </rPr>
          <t>Última movimentação no estoque em 01/2023 quantidade 1.</t>
        </r>
      </text>
    </comment>
    <comment ref="R175" authorId="0" shapeId="0" xr:uid="{D6A2AD23-A50F-449C-8CC1-B23273CB660E}">
      <text>
        <r>
          <rPr>
            <sz val="10"/>
            <color indexed="81"/>
            <rFont val="Lucida Console"/>
            <family val="3"/>
          </rPr>
          <t>01.01.1901</t>
        </r>
      </text>
    </comment>
    <comment ref="Y175" authorId="0" shapeId="0" xr:uid="{F9A135DA-8E70-4E1E-988D-666BC16507E0}">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312FFAFD-C61E-48C8-8B27-25291644BB50}">
      <text>
        <r>
          <rPr>
            <sz val="10"/>
            <color indexed="81"/>
            <rFont val="Lucida Console"/>
            <family val="3"/>
          </rPr>
          <t>Última movimentação no estoque em 09/2023 quantidade 37.</t>
        </r>
      </text>
    </comment>
    <comment ref="R176" authorId="0" shapeId="0" xr:uid="{4BF010CA-ED8D-49F2-9787-8D9B571E7562}">
      <text>
        <r>
          <rPr>
            <sz val="10"/>
            <color indexed="81"/>
            <rFont val="Lucida Console"/>
            <family val="3"/>
          </rPr>
          <t>01.01.1901</t>
        </r>
      </text>
    </comment>
    <comment ref="Y176" authorId="0" shapeId="0" xr:uid="{181562F8-3DB2-46A3-B5D4-FE1748886AE1}">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D88EB1E5-F96C-4F1B-95D1-EEFE9A1955C1}">
      <text>
        <r>
          <rPr>
            <sz val="10"/>
            <color indexed="81"/>
            <rFont val="Lucida Console"/>
            <family val="3"/>
          </rPr>
          <t>Última movimentação no estoque em 09/2023 quantidade 1.605.</t>
        </r>
      </text>
    </comment>
    <comment ref="R177" authorId="0" shapeId="0" xr:uid="{CE561777-EF38-413C-A62B-D7E07817057B}">
      <text>
        <r>
          <rPr>
            <sz val="10"/>
            <color indexed="81"/>
            <rFont val="Lucida Console"/>
            <family val="3"/>
          </rPr>
          <t>01.01.1901</t>
        </r>
      </text>
    </comment>
    <comment ref="Y177" authorId="0" shapeId="0" xr:uid="{7571E7E3-87D0-4102-AFE2-9552CDA4A91C}">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649CCE2F-786B-4722-8651-DD44B3CED5AE}">
      <text>
        <r>
          <rPr>
            <sz val="10"/>
            <color indexed="81"/>
            <rFont val="Lucida Console"/>
            <family val="3"/>
          </rPr>
          <t>Última movimentação no estoque em 09/2023 quantidade 1.825.</t>
        </r>
      </text>
    </comment>
    <comment ref="R178" authorId="0" shapeId="0" xr:uid="{DF816C46-85EA-4D13-8A96-90E894E518D9}">
      <text>
        <r>
          <rPr>
            <sz val="10"/>
            <color indexed="81"/>
            <rFont val="Lucida Console"/>
            <family val="3"/>
          </rPr>
          <t>01.01.1901</t>
        </r>
      </text>
    </comment>
    <comment ref="Y178" authorId="0" shapeId="0" xr:uid="{8E9D12AD-BC5C-4FCE-A51C-1ABED9C8EE34}">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A9A237BE-8F1B-4E9B-BF03-2C42F9F32523}">
      <text>
        <r>
          <rPr>
            <sz val="10"/>
            <color indexed="81"/>
            <rFont val="Lucida Console"/>
            <family val="3"/>
          </rPr>
          <t>Última movimentação no estoque em 09/2023 quantidade 3.835.</t>
        </r>
      </text>
    </comment>
    <comment ref="R179" authorId="0" shapeId="0" xr:uid="{ECB069CC-8AA4-4966-AE17-1AB78DE452E6}">
      <text>
        <r>
          <rPr>
            <sz val="10"/>
            <color indexed="81"/>
            <rFont val="Lucida Console"/>
            <family val="3"/>
          </rPr>
          <t>01.01.1901</t>
        </r>
      </text>
    </comment>
    <comment ref="Y179" authorId="0" shapeId="0" xr:uid="{CFECB7FB-2252-4AF8-AF3A-6910F615F8B6}">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E647608F-FB5F-4082-9DC1-762766E10130}">
      <text>
        <r>
          <rPr>
            <sz val="10"/>
            <color indexed="81"/>
            <rFont val="Lucida Console"/>
            <family val="3"/>
          </rPr>
          <t>Última movimentação no estoque em 09/2023 quantidade 1.370.</t>
        </r>
      </text>
    </comment>
    <comment ref="R180" authorId="0" shapeId="0" xr:uid="{34B46402-5F70-468D-A025-FD7692C9DB4C}">
      <text>
        <r>
          <rPr>
            <sz val="10"/>
            <color indexed="81"/>
            <rFont val="Lucida Console"/>
            <family val="3"/>
          </rPr>
          <t>01.01.1901</t>
        </r>
      </text>
    </comment>
    <comment ref="Y180" authorId="0" shapeId="0" xr:uid="{FA9AEA8C-5988-4191-90BE-E024A7F9C72E}">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AF600388-7344-4530-BDD9-230032B53AB7}">
      <text>
        <r>
          <rPr>
            <sz val="10"/>
            <color indexed="81"/>
            <rFont val="Lucida Console"/>
            <family val="3"/>
          </rPr>
          <t>Última movimentação no estoque em 09/2023 quantidade 1.670.</t>
        </r>
      </text>
    </comment>
    <comment ref="R181" authorId="0" shapeId="0" xr:uid="{7B68E7F0-1936-4814-AB41-4EDD12BF9A50}">
      <text>
        <r>
          <rPr>
            <sz val="10"/>
            <color indexed="81"/>
            <rFont val="Lucida Console"/>
            <family val="3"/>
          </rPr>
          <t>05.12.2017</t>
        </r>
      </text>
    </comment>
    <comment ref="Y181" authorId="0" shapeId="0" xr:uid="{CDC03BE8-F4F9-4631-B247-7D23DD14F798}">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9ADF68F4-2C70-4B7D-871D-AD6E9EF51B65}">
      <text>
        <r>
          <rPr>
            <sz val="10"/>
            <color indexed="81"/>
            <rFont val="Lucida Console"/>
            <family val="3"/>
          </rPr>
          <t>Última movimentação no estoque em 09/2023 quantidade 1.711.</t>
        </r>
      </text>
    </comment>
    <comment ref="R182" authorId="0" shapeId="0" xr:uid="{9F676B32-3EAA-46A3-9214-D160E7F629D3}">
      <text>
        <r>
          <rPr>
            <sz val="10"/>
            <color indexed="81"/>
            <rFont val="Lucida Console"/>
            <family val="3"/>
          </rPr>
          <t>05.12.2017</t>
        </r>
      </text>
    </comment>
    <comment ref="Y182" authorId="0" shapeId="0" xr:uid="{6B742674-2FF1-44B9-8657-2F4138AC012F}">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B54CAD88-4C1F-44AF-84B6-70A1C268D09F}">
      <text>
        <r>
          <rPr>
            <sz val="10"/>
            <color indexed="81"/>
            <rFont val="Lucida Console"/>
            <family val="3"/>
          </rPr>
          <t>Última movimentação no estoque em 09/2023 quantidade 245.</t>
        </r>
      </text>
    </comment>
    <comment ref="R183" authorId="0" shapeId="0" xr:uid="{73738C51-0F79-47CA-958B-68F841A66733}">
      <text>
        <r>
          <rPr>
            <sz val="10"/>
            <color indexed="81"/>
            <rFont val="Lucida Console"/>
            <family val="3"/>
          </rPr>
          <t>05.12.2017</t>
        </r>
      </text>
    </comment>
    <comment ref="Y183" authorId="0" shapeId="0" xr:uid="{A9439FB5-C649-4126-B3B1-D3AF6E5E11FD}">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4B82963D-7851-4CBD-A4F2-95ECD39D44A7}">
      <text>
        <r>
          <rPr>
            <sz val="10"/>
            <color indexed="81"/>
            <rFont val="Lucida Console"/>
            <family val="3"/>
          </rPr>
          <t>Última movimentação no estoque em 09/2023 quantidade 1.696.</t>
        </r>
      </text>
    </comment>
    <comment ref="R184" authorId="0" shapeId="0" xr:uid="{82DBE358-03AB-469C-ADD7-89792F3EE9F8}">
      <text>
        <r>
          <rPr>
            <sz val="10"/>
            <color indexed="81"/>
            <rFont val="Lucida Console"/>
            <family val="3"/>
          </rPr>
          <t>05.12.2017</t>
        </r>
      </text>
    </comment>
    <comment ref="Y184" authorId="0" shapeId="0" xr:uid="{F53FFD1C-EE2A-466E-A42D-F407EC79D78A}">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FE15CD90-527B-4BEF-83E2-5B5353ACB7FB}">
      <text>
        <r>
          <rPr>
            <sz val="10"/>
            <color indexed="81"/>
            <rFont val="Lucida Console"/>
            <family val="3"/>
          </rPr>
          <t>Última movimentação no estoque em 08/2023 quantidade 496.</t>
        </r>
      </text>
    </comment>
    <comment ref="R185" authorId="0" shapeId="0" xr:uid="{5BEB6D3B-9B39-4DC9-94CB-1D0D973703D5}">
      <text>
        <r>
          <rPr>
            <sz val="10"/>
            <color indexed="81"/>
            <rFont val="Lucida Console"/>
            <family val="3"/>
          </rPr>
          <t>05.12.2017</t>
        </r>
      </text>
    </comment>
    <comment ref="Y185" authorId="0" shapeId="0" xr:uid="{010BA8BE-E08B-4FDA-B817-2973F04E4920}">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1D8A0D15-1D7A-4CAF-AC3E-3ED3672D5A3A}">
      <text>
        <r>
          <rPr>
            <sz val="10"/>
            <color indexed="81"/>
            <rFont val="Lucida Console"/>
            <family val="3"/>
          </rPr>
          <t>Última movimentação no estoque em 08/2023 quantidade 255.</t>
        </r>
      </text>
    </comment>
    <comment ref="R186" authorId="0" shapeId="0" xr:uid="{AEFEF338-7A6D-4431-86C1-FD3D95E402CA}">
      <text>
        <r>
          <rPr>
            <sz val="10"/>
            <color indexed="81"/>
            <rFont val="Lucida Console"/>
            <family val="3"/>
          </rPr>
          <t>05.12.2017</t>
        </r>
      </text>
    </comment>
    <comment ref="Y186" authorId="0" shapeId="0" xr:uid="{402BCDED-6459-4BCA-9E0F-A4782B8F72A9}">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64D7E259-B4A3-4010-8490-E05234A415DD}">
      <text>
        <r>
          <rPr>
            <sz val="10"/>
            <color indexed="81"/>
            <rFont val="Lucida Console"/>
            <family val="3"/>
          </rPr>
          <t>Última movimentação no estoque em 07/2023 quantidade 195.</t>
        </r>
      </text>
    </comment>
    <comment ref="R187" authorId="0" shapeId="0" xr:uid="{5DA67135-E016-4E38-BFAC-66A6D998A269}">
      <text>
        <r>
          <rPr>
            <sz val="10"/>
            <color indexed="81"/>
            <rFont val="Lucida Console"/>
            <family val="3"/>
          </rPr>
          <t>05.12.2017</t>
        </r>
      </text>
    </comment>
    <comment ref="Y187" authorId="0" shapeId="0" xr:uid="{6E419CC4-7FAC-434A-97C7-73559C95173C}">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9F5BEEA7-3EC7-479C-8378-E77483479268}">
      <text>
        <r>
          <rPr>
            <sz val="10"/>
            <color indexed="81"/>
            <rFont val="Lucida Console"/>
            <family val="3"/>
          </rPr>
          <t>Última movimentação no estoque em 09/2023 quantidade 1.663.</t>
        </r>
      </text>
    </comment>
    <comment ref="R188" authorId="0" shapeId="0" xr:uid="{BE88DCA1-2176-4724-8F10-8B0B69FD2099}">
      <text>
        <r>
          <rPr>
            <sz val="10"/>
            <color indexed="81"/>
            <rFont val="Lucida Console"/>
            <family val="3"/>
          </rPr>
          <t>05.12.2017</t>
        </r>
      </text>
    </comment>
    <comment ref="Y188" authorId="0" shapeId="0" xr:uid="{6B1C7C08-5CDD-498B-88B6-A4D196FAF691}">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BA44DCCC-D45D-4B08-BE53-045C507D19C2}">
      <text>
        <r>
          <rPr>
            <sz val="10"/>
            <color indexed="81"/>
            <rFont val="Lucida Console"/>
            <family val="3"/>
          </rPr>
          <t>Última movimentação no estoque em 08/2023 quantidade 238.</t>
        </r>
      </text>
    </comment>
    <comment ref="R189" authorId="0" shapeId="0" xr:uid="{29C557A1-2E2B-4CBF-8EE8-DC7799F1D522}">
      <text>
        <r>
          <rPr>
            <sz val="10"/>
            <color indexed="81"/>
            <rFont val="Lucida Console"/>
            <family val="3"/>
          </rPr>
          <t>01.01.1901</t>
        </r>
      </text>
    </comment>
    <comment ref="Y189" authorId="0" shapeId="0" xr:uid="{2CAB81AC-4CB8-4E3F-8567-7D1DB804E5D0}">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20F7E08F-D812-4719-8A9A-5D03C71B43E8}">
      <text>
        <r>
          <rPr>
            <sz val="10"/>
            <color indexed="81"/>
            <rFont val="Lucida Console"/>
            <family val="3"/>
          </rPr>
          <t>Última movimentação no estoque em 03/2023 quantidade 20.</t>
        </r>
      </text>
    </comment>
    <comment ref="R190" authorId="0" shapeId="0" xr:uid="{6B63B53B-C174-4332-91A8-111DB5B2613E}">
      <text>
        <r>
          <rPr>
            <sz val="10"/>
            <color indexed="81"/>
            <rFont val="Lucida Console"/>
            <family val="3"/>
          </rPr>
          <t>04.04.2014</t>
        </r>
      </text>
    </comment>
    <comment ref="Y190" authorId="0" shapeId="0" xr:uid="{30EA724D-6B14-4A31-B160-45BF0042B8E9}">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B0C3DAAD-47ED-4748-B55D-C60833326312}">
      <text>
        <r>
          <rPr>
            <sz val="10"/>
            <color indexed="81"/>
            <rFont val="Lucida Console"/>
            <family val="3"/>
          </rPr>
          <t>Última movimentação no estoque em 09/2023 quantidade 522.</t>
        </r>
      </text>
    </comment>
    <comment ref="R191" authorId="0" shapeId="0" xr:uid="{4DA4DCAA-0E4E-4110-ADF2-3A9FEE791B67}">
      <text>
        <r>
          <rPr>
            <sz val="10"/>
            <color indexed="81"/>
            <rFont val="Lucida Console"/>
            <family val="3"/>
          </rPr>
          <t>01.01.1901</t>
        </r>
      </text>
    </comment>
    <comment ref="Y191" authorId="0" shapeId="0" xr:uid="{C1FE98B2-B065-42B2-8E18-C01975D6124B}">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2E99ADAA-AA44-4060-B81B-DA0333A9ABC8}">
      <text>
        <r>
          <rPr>
            <sz val="10"/>
            <color indexed="81"/>
            <rFont val="Lucida Console"/>
            <family val="3"/>
          </rPr>
          <t>Última movimentação no estoque em 09/2023 quantidade 194.</t>
        </r>
      </text>
    </comment>
    <comment ref="R192" authorId="0" shapeId="0" xr:uid="{46F91993-11F5-4F7E-B961-2E1CB8C898B9}">
      <text>
        <r>
          <rPr>
            <sz val="10"/>
            <color indexed="81"/>
            <rFont val="Lucida Console"/>
            <family val="3"/>
          </rPr>
          <t>01.01.1901</t>
        </r>
      </text>
    </comment>
    <comment ref="Y192" authorId="0" shapeId="0" xr:uid="{9EA1C8D4-BBC5-4F34-A40A-C8BD8D5085AB}">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35E5F6A0-03D9-4563-B1EB-5297A261874C}">
      <text>
        <r>
          <rPr>
            <sz val="10"/>
            <color indexed="81"/>
            <rFont val="Lucida Console"/>
            <family val="3"/>
          </rPr>
          <t>Última movimentação no estoque em 09/2023 quantidade 160.</t>
        </r>
      </text>
    </comment>
    <comment ref="R193" authorId="0" shapeId="0" xr:uid="{8FEFC41E-BA67-4EBF-A638-50E65BEAAAD1}">
      <text>
        <r>
          <rPr>
            <sz val="10"/>
            <color indexed="81"/>
            <rFont val="Lucida Console"/>
            <family val="3"/>
          </rPr>
          <t>03.03.2009</t>
        </r>
      </text>
    </comment>
    <comment ref="Y193" authorId="0" shapeId="0" xr:uid="{0F6E3AF5-2F2D-4CC2-BA0E-FC9335350D89}">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2C0DA03D-7A8F-4630-B520-BAEC7EF8F646}">
      <text>
        <r>
          <rPr>
            <sz val="10"/>
            <color indexed="81"/>
            <rFont val="Lucida Console"/>
            <family val="3"/>
          </rPr>
          <t>Última movimentação no estoque em 09/2023 quantidade 80.</t>
        </r>
      </text>
    </comment>
    <comment ref="R194" authorId="0" shapeId="0" xr:uid="{ADBB06EE-5042-4155-8DAA-8325A96FED21}">
      <text>
        <r>
          <rPr>
            <sz val="10"/>
            <color indexed="81"/>
            <rFont val="Lucida Console"/>
            <family val="3"/>
          </rPr>
          <t>01.01.1901</t>
        </r>
      </text>
    </comment>
    <comment ref="Y194" authorId="0" shapeId="0" xr:uid="{1C5432C3-C710-4D4F-8880-E8542305DBB6}">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17C84E96-E443-452A-9059-1F07CFB0E32E}">
      <text>
        <r>
          <rPr>
            <sz val="10"/>
            <color indexed="81"/>
            <rFont val="Lucida Console"/>
            <family val="3"/>
          </rPr>
          <t>Última movimentação no estoque em 08/2023 quantidade 6.</t>
        </r>
      </text>
    </comment>
    <comment ref="R195" authorId="0" shapeId="0" xr:uid="{C47600B3-1276-4479-90D7-327737846AC2}">
      <text>
        <r>
          <rPr>
            <sz val="10"/>
            <color indexed="81"/>
            <rFont val="Lucida Console"/>
            <family val="3"/>
          </rPr>
          <t>09.01.2004</t>
        </r>
      </text>
    </comment>
    <comment ref="Y195" authorId="0" shapeId="0" xr:uid="{9EC39AE1-D031-45B0-984D-90D0418F7832}">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B38042B1-3771-4C76-A83D-E6543971F25D}">
      <text>
        <r>
          <rPr>
            <sz val="10"/>
            <color indexed="81"/>
            <rFont val="Lucida Console"/>
            <family val="3"/>
          </rPr>
          <t>Última movimentação no estoque em 08/2023 quantidade 15.</t>
        </r>
      </text>
    </comment>
    <comment ref="R196" authorId="0" shapeId="0" xr:uid="{4544F866-3D2C-4FAB-A865-978C518DFB04}">
      <text>
        <r>
          <rPr>
            <sz val="10"/>
            <color indexed="81"/>
            <rFont val="Lucida Console"/>
            <family val="3"/>
          </rPr>
          <t>01.01.1901</t>
        </r>
      </text>
    </comment>
    <comment ref="Y196" authorId="0" shapeId="0" xr:uid="{780B18E6-22B5-4A50-986C-38190B213B28}">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19327A54-8361-474C-B454-764743AB5DC2}">
      <text>
        <r>
          <rPr>
            <sz val="10"/>
            <color indexed="81"/>
            <rFont val="Lucida Console"/>
            <family val="3"/>
          </rPr>
          <t>Última movimentação no estoque em 09/2023 quantidade 23.</t>
        </r>
      </text>
    </comment>
    <comment ref="R197" authorId="0" shapeId="0" xr:uid="{78C770B4-27E9-43CF-AA4D-D92AB60FBA63}">
      <text>
        <r>
          <rPr>
            <sz val="10"/>
            <color indexed="81"/>
            <rFont val="Lucida Console"/>
            <family val="3"/>
          </rPr>
          <t>01.01.1901</t>
        </r>
      </text>
    </comment>
    <comment ref="Y197" authorId="0" shapeId="0" xr:uid="{E2A2B55D-CA79-40D1-BC0F-861F0762BB0B}">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2BDE1750-F383-4EE3-8EEE-DC425FCAAD29}">
      <text>
        <r>
          <rPr>
            <sz val="10"/>
            <color indexed="81"/>
            <rFont val="Lucida Console"/>
            <family val="3"/>
          </rPr>
          <t>Última movimentação no estoque em 03/2023 quantidade 9.</t>
        </r>
      </text>
    </comment>
    <comment ref="R198" authorId="0" shapeId="0" xr:uid="{568F7805-41EC-42D1-8CA6-6A36337565EC}">
      <text>
        <r>
          <rPr>
            <sz val="10"/>
            <color indexed="81"/>
            <rFont val="Lucida Console"/>
            <family val="3"/>
          </rPr>
          <t>08.04.2011</t>
        </r>
      </text>
    </comment>
    <comment ref="Y198" authorId="0" shapeId="0" xr:uid="{8219B8B9-175C-4876-99B5-9754CF5F7AF8}">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A6C01904-965C-4B86-BDE0-4594635AD2BA}">
      <text>
        <r>
          <rPr>
            <sz val="10"/>
            <color indexed="81"/>
            <rFont val="Lucida Console"/>
            <family val="3"/>
          </rPr>
          <t>Última movimentação no estoque em 08/2023 quantidade 198.</t>
        </r>
      </text>
    </comment>
    <comment ref="R199" authorId="0" shapeId="0" xr:uid="{9173A8F9-7450-4E95-ADF1-F9EC36AE13DB}">
      <text>
        <r>
          <rPr>
            <sz val="10"/>
            <color indexed="81"/>
            <rFont val="Lucida Console"/>
            <family val="3"/>
          </rPr>
          <t>30.03.2011</t>
        </r>
      </text>
    </comment>
    <comment ref="Y199" authorId="0" shapeId="0" xr:uid="{1F334B7D-1525-4EA9-80CC-F91FA5EBB071}">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299DE0AA-7258-470F-AFA1-8A61298F15D8}">
      <text>
        <r>
          <rPr>
            <sz val="10"/>
            <color indexed="81"/>
            <rFont val="Lucida Console"/>
            <family val="3"/>
          </rPr>
          <t>Última movimentação no estoque em 09/2023 quantidade 42.</t>
        </r>
      </text>
    </comment>
    <comment ref="R200" authorId="0" shapeId="0" xr:uid="{4464CA4C-47C0-45EE-9D84-E50A52C35C05}">
      <text>
        <r>
          <rPr>
            <sz val="10"/>
            <color indexed="81"/>
            <rFont val="Lucida Console"/>
            <family val="3"/>
          </rPr>
          <t>15.09.2003</t>
        </r>
      </text>
    </comment>
    <comment ref="Y200" authorId="0" shapeId="0" xr:uid="{7A4ECDB7-451E-473C-ACCF-FFB2964B58BF}">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1D6C6477-AE1D-455C-9467-7291AECA60C0}">
      <text>
        <r>
          <rPr>
            <sz val="10"/>
            <color indexed="81"/>
            <rFont val="Lucida Console"/>
            <family val="3"/>
          </rPr>
          <t>Última movimentação no estoque em 09/2023 quantidade 42.</t>
        </r>
      </text>
    </comment>
    <comment ref="R201" authorId="0" shapeId="0" xr:uid="{C21FB294-430A-49D1-A9D1-FFB6649273C9}">
      <text>
        <r>
          <rPr>
            <sz val="10"/>
            <color indexed="81"/>
            <rFont val="Lucida Console"/>
            <family val="3"/>
          </rPr>
          <t>06.08.2010</t>
        </r>
      </text>
    </comment>
    <comment ref="Y201" authorId="0" shapeId="0" xr:uid="{235B3CB7-0B00-49A4-9D69-5123CF34FD4F}">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32CD35D4-1A78-4CB1-A0BC-3BD1A4663CFE}">
      <text>
        <r>
          <rPr>
            <sz val="10"/>
            <color indexed="81"/>
            <rFont val="Lucida Console"/>
            <family val="3"/>
          </rPr>
          <t>Última movimentação no estoque em 07/2023 quantidade 5.</t>
        </r>
      </text>
    </comment>
    <comment ref="R202" authorId="0" shapeId="0" xr:uid="{B59D724F-0CE8-48C2-9DE7-F405F20F719B}">
      <text>
        <r>
          <rPr>
            <sz val="10"/>
            <color indexed="81"/>
            <rFont val="Lucida Console"/>
            <family val="3"/>
          </rPr>
          <t>23.06.2010</t>
        </r>
      </text>
    </comment>
    <comment ref="Y202" authorId="0" shapeId="0" xr:uid="{2BFB74FE-3FD2-4298-88C5-5EC50D74DB44}">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D780AA70-FCD4-4296-84AF-0E3C5E0FFD96}">
      <text>
        <r>
          <rPr>
            <sz val="10"/>
            <color indexed="81"/>
            <rFont val="Lucida Console"/>
            <family val="3"/>
          </rPr>
          <t>Última movimentação no estoque em 07/2023 quantidade 122.</t>
        </r>
      </text>
    </comment>
    <comment ref="R203" authorId="0" shapeId="0" xr:uid="{6B6DEA3A-5A24-4C1A-AF37-836AAD2EB1AE}">
      <text>
        <r>
          <rPr>
            <sz val="10"/>
            <color indexed="81"/>
            <rFont val="Lucida Console"/>
            <family val="3"/>
          </rPr>
          <t>15.09.2003</t>
        </r>
      </text>
    </comment>
    <comment ref="Y203" authorId="0" shapeId="0" xr:uid="{86365A84-14C6-446E-8173-646F0C0915DE}">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E65289A5-B2CC-47AD-876D-BD9F1051CD29}">
      <text>
        <r>
          <rPr>
            <sz val="10"/>
            <color indexed="81"/>
            <rFont val="Lucida Console"/>
            <family val="3"/>
          </rPr>
          <t>Última movimentação no estoque em 09/2023 quantidade 80.</t>
        </r>
      </text>
    </comment>
    <comment ref="R204" authorId="0" shapeId="0" xr:uid="{E4087416-286D-4E98-9D34-5F24B8504A05}">
      <text>
        <r>
          <rPr>
            <sz val="10"/>
            <color indexed="81"/>
            <rFont val="Lucida Console"/>
            <family val="3"/>
          </rPr>
          <t>22.08.2013</t>
        </r>
      </text>
    </comment>
    <comment ref="Y204" authorId="0" shapeId="0" xr:uid="{35CB5DEF-AF2B-42BA-A272-3F3C9D759E3D}">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600038B9-340C-4707-9824-E4060FB438F7}">
      <text>
        <r>
          <rPr>
            <sz val="10"/>
            <color indexed="81"/>
            <rFont val="Lucida Console"/>
            <family val="3"/>
          </rPr>
          <t>Última movimentação no estoque em 08/2023 quantidade 17.</t>
        </r>
      </text>
    </comment>
    <comment ref="R205" authorId="0" shapeId="0" xr:uid="{944077DD-25E9-4704-8C4A-C3D02900A2FB}">
      <text>
        <r>
          <rPr>
            <sz val="10"/>
            <color indexed="81"/>
            <rFont val="Lucida Console"/>
            <family val="3"/>
          </rPr>
          <t>18.09.2008</t>
        </r>
      </text>
    </comment>
    <comment ref="Y205" authorId="0" shapeId="0" xr:uid="{E8ABD4F7-A97D-4358-BD3B-AA073DB30AFB}">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8D0DF467-66D3-4D00-8687-0C44539EBA84}">
      <text>
        <r>
          <rPr>
            <sz val="10"/>
            <color indexed="81"/>
            <rFont val="Lucida Console"/>
            <family val="3"/>
          </rPr>
          <t>Última movimentação no estoque em 07/2023 quantidade 4.</t>
        </r>
      </text>
    </comment>
    <comment ref="R206" authorId="0" shapeId="0" xr:uid="{DD6487E3-CDFD-4C9D-B33D-35F6CCF849FE}">
      <text>
        <r>
          <rPr>
            <sz val="10"/>
            <color indexed="81"/>
            <rFont val="Lucida Console"/>
            <family val="3"/>
          </rPr>
          <t>21.05.2008</t>
        </r>
      </text>
    </comment>
    <comment ref="Y206" authorId="0" shapeId="0" xr:uid="{23DD5986-5CAC-402E-9E3E-48E56015A02A}">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5CE4CA19-DDE1-47C4-BE61-373DDF6B0299}">
      <text>
        <r>
          <rPr>
            <sz val="10"/>
            <color indexed="81"/>
            <rFont val="Lucida Console"/>
            <family val="3"/>
          </rPr>
          <t>Última movimentação no estoque em 09/2023 quantidade 500.</t>
        </r>
      </text>
    </comment>
    <comment ref="R207" authorId="0" shapeId="0" xr:uid="{2FBFCD31-1D08-4585-B199-76F382455EBC}">
      <text>
        <r>
          <rPr>
            <sz val="10"/>
            <color indexed="81"/>
            <rFont val="Lucida Console"/>
            <family val="3"/>
          </rPr>
          <t>21.05.2008</t>
        </r>
      </text>
    </comment>
    <comment ref="Y207" authorId="0" shapeId="0" xr:uid="{BC49C1B7-F5B6-4D61-A9EC-9169F0D3086B}">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975A5C39-FBCC-479D-A349-E95143DC31C3}">
      <text>
        <r>
          <rPr>
            <sz val="10"/>
            <color indexed="81"/>
            <rFont val="Lucida Console"/>
            <family val="3"/>
          </rPr>
          <t>Última movimentação no estoque em 05/2023 quantidade 203.</t>
        </r>
      </text>
    </comment>
    <comment ref="R208" authorId="0" shapeId="0" xr:uid="{899863E8-6372-4ABE-8454-98763547012D}">
      <text>
        <r>
          <rPr>
            <sz val="10"/>
            <color indexed="81"/>
            <rFont val="Lucida Console"/>
            <family val="3"/>
          </rPr>
          <t>01.01.1901</t>
        </r>
      </text>
    </comment>
    <comment ref="Y208" authorId="0" shapeId="0" xr:uid="{3022AE2E-32B3-44B7-98C3-8E888BAEE67A}">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AA0E9D93-0E2B-45B1-9ECD-1B427E801640}">
      <text>
        <r>
          <rPr>
            <sz val="10"/>
            <color indexed="81"/>
            <rFont val="Lucida Console"/>
            <family val="3"/>
          </rPr>
          <t>Última movimentação no estoque em 08/2023 quantidade 20.</t>
        </r>
      </text>
    </comment>
    <comment ref="R209" authorId="0" shapeId="0" xr:uid="{AC43E050-A3F7-40AE-AED2-187E7379DD6B}">
      <text>
        <r>
          <rPr>
            <sz val="10"/>
            <color indexed="81"/>
            <rFont val="Lucida Console"/>
            <family val="3"/>
          </rPr>
          <t>25.06.2007</t>
        </r>
      </text>
    </comment>
    <comment ref="Y209" authorId="0" shapeId="0" xr:uid="{F5982D6B-6E25-41FA-B776-2EC996A2A8C0}">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FED42DE6-88F8-4417-BDF2-80909F0207C5}">
      <text>
        <r>
          <rPr>
            <sz val="10"/>
            <color indexed="81"/>
            <rFont val="Lucida Console"/>
            <family val="3"/>
          </rPr>
          <t>Última movimentação no estoque em 09/2023 quantidade 585.</t>
        </r>
      </text>
    </comment>
    <comment ref="R210" authorId="0" shapeId="0" xr:uid="{C0E45D6E-B39A-455E-A05D-1D0E416A7A35}">
      <text>
        <r>
          <rPr>
            <sz val="10"/>
            <color indexed="81"/>
            <rFont val="Lucida Console"/>
            <family val="3"/>
          </rPr>
          <t>01.01.1901</t>
        </r>
      </text>
    </comment>
    <comment ref="Y210" authorId="0" shapeId="0" xr:uid="{00D4E56E-B8B4-44EF-9AD0-F69A82894A61}">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B70485B5-62B7-4A87-AE2B-CCE754518803}">
      <text>
        <r>
          <rPr>
            <sz val="10"/>
            <color indexed="81"/>
            <rFont val="Lucida Console"/>
            <family val="3"/>
          </rPr>
          <t>Última movimentação no estoque em 09/2023 quantidade 85.</t>
        </r>
      </text>
    </comment>
    <comment ref="R211" authorId="0" shapeId="0" xr:uid="{B0504BEE-9120-4DB1-BC12-E2635588A016}">
      <text>
        <r>
          <rPr>
            <sz val="10"/>
            <color indexed="81"/>
            <rFont val="Lucida Console"/>
            <family val="3"/>
          </rPr>
          <t>01.01.1901</t>
        </r>
      </text>
    </comment>
    <comment ref="Y211" authorId="0" shapeId="0" xr:uid="{8BBB146F-9DB8-4BBE-9B8A-6B286EC1D87D}">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2895433B-7F8C-425F-9474-3A027DAD5D86}">
      <text>
        <r>
          <rPr>
            <sz val="10"/>
            <color indexed="81"/>
            <rFont val="Lucida Console"/>
            <family val="3"/>
          </rPr>
          <t>Última movimentação no estoque em 09/2023 quantidade 43.</t>
        </r>
      </text>
    </comment>
    <comment ref="R212" authorId="0" shapeId="0" xr:uid="{5231B348-39A4-40AF-82D9-1CD5ABD9AB21}">
      <text>
        <r>
          <rPr>
            <sz val="10"/>
            <color indexed="81"/>
            <rFont val="Lucida Console"/>
            <family val="3"/>
          </rPr>
          <t>02.03.2015</t>
        </r>
      </text>
    </comment>
    <comment ref="Y212" authorId="0" shapeId="0" xr:uid="{4EC72FC1-1F7D-4280-94DF-496056AF2F5E}">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2E4F29F3-6B1D-411C-8A68-1BB3F548E2A6}">
      <text>
        <r>
          <rPr>
            <sz val="10"/>
            <color indexed="81"/>
            <rFont val="Lucida Console"/>
            <family val="3"/>
          </rPr>
          <t>Última movimentação no estoque em 09/2023 quantidade 349.</t>
        </r>
      </text>
    </comment>
    <comment ref="R213" authorId="0" shapeId="0" xr:uid="{035BAAAD-1D68-4C9F-826E-A766F039CE2B}">
      <text>
        <r>
          <rPr>
            <sz val="10"/>
            <color indexed="81"/>
            <rFont val="Lucida Console"/>
            <family val="3"/>
          </rPr>
          <t>05.05.2017</t>
        </r>
      </text>
    </comment>
    <comment ref="Y213" authorId="0" shapeId="0" xr:uid="{91F8499A-8810-44AF-B95A-92517E3506EB}">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08FD515B-6E95-4ED8-AB96-1838D41E1F22}">
      <text>
        <r>
          <rPr>
            <sz val="10"/>
            <color indexed="81"/>
            <rFont val="Lucida Console"/>
            <family val="3"/>
          </rPr>
          <t>Última movimentação no estoque em 06/2023 quantidade 73.</t>
        </r>
      </text>
    </comment>
    <comment ref="R214" authorId="0" shapeId="0" xr:uid="{7A4BF87E-A426-4826-8AC3-375BB1BEEDE9}">
      <text>
        <r>
          <rPr>
            <sz val="10"/>
            <color indexed="81"/>
            <rFont val="Lucida Console"/>
            <family val="3"/>
          </rPr>
          <t>04.02.2019</t>
        </r>
      </text>
    </comment>
    <comment ref="Y214" authorId="0" shapeId="0" xr:uid="{AF6D0AB3-9F29-4ACF-B72B-901F3C25DDC7}">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2476FED8-E485-4912-9E7F-5CF49167D62B}">
      <text>
        <r>
          <rPr>
            <sz val="10"/>
            <color indexed="81"/>
            <rFont val="Lucida Console"/>
            <family val="3"/>
          </rPr>
          <t>Última movimentação no estoque em 07/2023 quantidade 504.</t>
        </r>
      </text>
    </comment>
    <comment ref="R215" authorId="0" shapeId="0" xr:uid="{59464E18-9E46-4656-AECE-FD39CA2985B8}">
      <text>
        <r>
          <rPr>
            <sz val="10"/>
            <color indexed="81"/>
            <rFont val="Lucida Console"/>
            <family val="3"/>
          </rPr>
          <t>01.01.1901</t>
        </r>
      </text>
    </comment>
    <comment ref="Y215" authorId="0" shapeId="0" xr:uid="{70E547D8-C302-476E-8B17-DE4A7FE7C7E5}">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53A9D35F-DF86-4A70-9A3B-0B575309DDF7}">
      <text>
        <r>
          <rPr>
            <sz val="10"/>
            <color indexed="81"/>
            <rFont val="Lucida Console"/>
            <family val="3"/>
          </rPr>
          <t>Última movimentação no estoque em 05/2023 quantidade 65.</t>
        </r>
      </text>
    </comment>
    <comment ref="R216" authorId="0" shapeId="0" xr:uid="{F7BC30D0-D6BC-42D8-A0E9-47A687A1B4E1}">
      <text>
        <r>
          <rPr>
            <sz val="10"/>
            <color indexed="81"/>
            <rFont val="Lucida Console"/>
            <family val="3"/>
          </rPr>
          <t>01.01.1901</t>
        </r>
      </text>
    </comment>
    <comment ref="Y216" authorId="0" shapeId="0" xr:uid="{59EC231A-E4EB-4460-B13C-67E77AF82076}">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2FD37971-6087-4B03-96EE-6490A8CEDF50}">
      <text>
        <r>
          <rPr>
            <sz val="10"/>
            <color indexed="81"/>
            <rFont val="Lucida Console"/>
            <family val="3"/>
          </rPr>
          <t>Última movimentação no estoque em 01/2023 quantidade 10.</t>
        </r>
      </text>
    </comment>
    <comment ref="R217" authorId="0" shapeId="0" xr:uid="{F5F08C3B-834F-4D1F-85D5-8CC65B79293D}">
      <text>
        <r>
          <rPr>
            <sz val="10"/>
            <color indexed="81"/>
            <rFont val="Lucida Console"/>
            <family val="3"/>
          </rPr>
          <t>01.01.1901</t>
        </r>
      </text>
    </comment>
    <comment ref="Y217" authorId="0" shapeId="0" xr:uid="{1C24A2B7-1E2A-4271-B84B-513C3899A4FB}">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46B73641-3B42-49B5-98BC-298149DBDA44}">
      <text>
        <r>
          <rPr>
            <sz val="10"/>
            <color indexed="81"/>
            <rFont val="Lucida Console"/>
            <family val="3"/>
          </rPr>
          <t>Última movimentação no estoque em 09/2023 quantidade 30.</t>
        </r>
      </text>
    </comment>
    <comment ref="R218" authorId="0" shapeId="0" xr:uid="{65EDF96A-9BA5-411B-AD2E-31AF6780286B}">
      <text>
        <r>
          <rPr>
            <sz val="10"/>
            <color indexed="81"/>
            <rFont val="Lucida Console"/>
            <family val="3"/>
          </rPr>
          <t>01.01.1901</t>
        </r>
      </text>
    </comment>
    <comment ref="Y218" authorId="0" shapeId="0" xr:uid="{A85BC5B5-A402-4597-8845-059CE20F51E0}">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569EE876-5B28-4B98-AD61-415CF5972E81}">
      <text>
        <r>
          <rPr>
            <sz val="10"/>
            <color indexed="81"/>
            <rFont val="Lucida Console"/>
            <family val="3"/>
          </rPr>
          <t>Última movimentação no estoque em 09/2023 quantidade 30.</t>
        </r>
      </text>
    </comment>
    <comment ref="R219" authorId="0" shapeId="0" xr:uid="{F68B1258-D415-4BD2-A0B6-3ADB8EE72D7B}">
      <text>
        <r>
          <rPr>
            <sz val="10"/>
            <color indexed="81"/>
            <rFont val="Lucida Console"/>
            <family val="3"/>
          </rPr>
          <t>13.05.2008</t>
        </r>
      </text>
    </comment>
    <comment ref="Y219" authorId="0" shapeId="0" xr:uid="{D8F64A0D-8C36-4187-B75C-54F0CD1B1044}">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FD7599E0-CAB4-4BBB-93E5-392A11E51D0E}">
      <text>
        <r>
          <rPr>
            <sz val="10"/>
            <color indexed="81"/>
            <rFont val="Lucida Console"/>
            <family val="3"/>
          </rPr>
          <t>Última movimentação no estoque em 09/2023 quantidade 400.</t>
        </r>
      </text>
    </comment>
    <comment ref="R220" authorId="0" shapeId="0" xr:uid="{7FAF50D1-CA72-4FCA-8D27-57B7110957F9}">
      <text>
        <r>
          <rPr>
            <sz val="10"/>
            <color indexed="81"/>
            <rFont val="Lucida Console"/>
            <family val="3"/>
          </rPr>
          <t>13.05.2008</t>
        </r>
      </text>
    </comment>
    <comment ref="Y220" authorId="0" shapeId="0" xr:uid="{65E84411-098E-43F6-A841-FE50C3E2C5D6}">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6F686FD0-1D24-495D-94B2-D6EC60BA8808}">
      <text>
        <r>
          <rPr>
            <sz val="10"/>
            <color indexed="81"/>
            <rFont val="Lucida Console"/>
            <family val="3"/>
          </rPr>
          <t>Última movimentação no estoque em 07/2023 quantidade 4.</t>
        </r>
      </text>
    </comment>
    <comment ref="R221" authorId="0" shapeId="0" xr:uid="{F7CDCA69-8C2E-4E2D-827A-2C7A3C21E8A0}">
      <text>
        <r>
          <rPr>
            <sz val="10"/>
            <color indexed="81"/>
            <rFont val="Lucida Console"/>
            <family val="3"/>
          </rPr>
          <t>14.10.2014</t>
        </r>
      </text>
    </comment>
    <comment ref="Y221" authorId="0" shapeId="0" xr:uid="{CCA3349A-AD7D-4240-88F7-79DE43DE7386}">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4E113779-8642-4FF6-BE26-351D2AD1D0B6}">
      <text>
        <r>
          <rPr>
            <sz val="10"/>
            <color indexed="81"/>
            <rFont val="Lucida Console"/>
            <family val="3"/>
          </rPr>
          <t>Última movimentação no estoque em 07/2023 quantidade 10.</t>
        </r>
      </text>
    </comment>
    <comment ref="R222" authorId="0" shapeId="0" xr:uid="{C47B3B4F-7131-4198-B529-4599DE4D2A77}">
      <text>
        <r>
          <rPr>
            <sz val="10"/>
            <color indexed="81"/>
            <rFont val="Lucida Console"/>
            <family val="3"/>
          </rPr>
          <t>14.10.2014</t>
        </r>
      </text>
    </comment>
    <comment ref="Y222" authorId="0" shapeId="0" xr:uid="{5EECAB9B-A475-4010-978C-CA75A5BECBB1}">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AE2AA3F0-F76E-47A9-B731-6DEB1C58C3C0}">
      <text>
        <r>
          <rPr>
            <sz val="10"/>
            <color indexed="81"/>
            <rFont val="Lucida Console"/>
            <family val="3"/>
          </rPr>
          <t>Última movimentação no estoque em 09/2023 quantidade 900.</t>
        </r>
      </text>
    </comment>
    <comment ref="R223" authorId="0" shapeId="0" xr:uid="{693209F7-E6BA-4E34-8012-718791418EE8}">
      <text>
        <r>
          <rPr>
            <sz val="10"/>
            <color indexed="81"/>
            <rFont val="Lucida Console"/>
            <family val="3"/>
          </rPr>
          <t>16.04.2008</t>
        </r>
      </text>
    </comment>
    <comment ref="Y223" authorId="0" shapeId="0" xr:uid="{ACECDD12-ABAD-45E0-A13A-B9136436AB07}">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4D4CA2C1-25DD-4AB8-9D07-070F93C60D4D}">
      <text>
        <r>
          <rPr>
            <sz val="10"/>
            <color indexed="81"/>
            <rFont val="Lucida Console"/>
            <family val="3"/>
          </rPr>
          <t>Última movimentação no estoque em 12/2022 quantidade 80.</t>
        </r>
      </text>
    </comment>
    <comment ref="R224" authorId="0" shapeId="0" xr:uid="{FBACA531-20EC-4621-A859-7043C4DF248E}">
      <text>
        <r>
          <rPr>
            <sz val="10"/>
            <color indexed="81"/>
            <rFont val="Lucida Console"/>
            <family val="3"/>
          </rPr>
          <t>04.04.2013</t>
        </r>
      </text>
    </comment>
    <comment ref="Y224" authorId="0" shapeId="0" xr:uid="{6562EF13-2391-4B3A-A102-C60348015615}">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122AA1C0-FE17-4F60-894C-740E61495C4E}">
      <text>
        <r>
          <rPr>
            <sz val="10"/>
            <color indexed="81"/>
            <rFont val="Lucida Console"/>
            <family val="3"/>
          </rPr>
          <t>Última movimentação no estoque em 01/2023 quantidade 15.</t>
        </r>
      </text>
    </comment>
    <comment ref="R225" authorId="0" shapeId="0" xr:uid="{45EA06E2-60C4-4598-8585-921D5C5C54B9}">
      <text>
        <r>
          <rPr>
            <sz val="10"/>
            <color indexed="81"/>
            <rFont val="Lucida Console"/>
            <family val="3"/>
          </rPr>
          <t>01.01.1901</t>
        </r>
      </text>
    </comment>
    <comment ref="Y225" authorId="0" shapeId="0" xr:uid="{909B0708-6B3F-4918-AE26-C0D86CE3C5AC}">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356F2CA9-A698-45C3-8249-F3D930D84F14}">
      <text>
        <r>
          <rPr>
            <sz val="10"/>
            <color indexed="81"/>
            <rFont val="Lucida Console"/>
            <family val="3"/>
          </rPr>
          <t>Última movimentação no estoque em 06/2023 quantidade 30.</t>
        </r>
      </text>
    </comment>
    <comment ref="R226" authorId="0" shapeId="0" xr:uid="{E278606E-0E60-480E-B060-D2704F5CB370}">
      <text>
        <r>
          <rPr>
            <sz val="10"/>
            <color indexed="81"/>
            <rFont val="Lucida Console"/>
            <family val="3"/>
          </rPr>
          <t>08.03.2004</t>
        </r>
      </text>
    </comment>
    <comment ref="Y226" authorId="0" shapeId="0" xr:uid="{F2814432-6579-4678-8A77-AB554FF99806}">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B5E59648-190A-428D-9935-5DDD97C1E1D2}">
      <text>
        <r>
          <rPr>
            <sz val="10"/>
            <color indexed="81"/>
            <rFont val="Lucida Console"/>
            <family val="3"/>
          </rPr>
          <t>Última movimentação no estoque em 06/2023 quantidade 20.</t>
        </r>
      </text>
    </comment>
    <comment ref="R227" authorId="0" shapeId="0" xr:uid="{E61BBAB0-E2E2-4AE9-9A34-2B917F522946}">
      <text>
        <r>
          <rPr>
            <sz val="10"/>
            <color indexed="81"/>
            <rFont val="Lucida Console"/>
            <family val="3"/>
          </rPr>
          <t>01.01.1901</t>
        </r>
      </text>
    </comment>
    <comment ref="Y227" authorId="0" shapeId="0" xr:uid="{DC244C65-A5FF-4934-B274-B7DC41C0199F}">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AC3CDF39-A26A-4F6D-ABF5-671A5CC346BB}">
      <text>
        <r>
          <rPr>
            <sz val="10"/>
            <color indexed="81"/>
            <rFont val="Lucida Console"/>
            <family val="3"/>
          </rPr>
          <t>Última movimentação no estoque em 06/2023 quantidade 20.</t>
        </r>
      </text>
    </comment>
    <comment ref="R228" authorId="0" shapeId="0" xr:uid="{A8E93688-6A9A-44F0-B083-E8B578DB77B6}">
      <text>
        <r>
          <rPr>
            <sz val="10"/>
            <color indexed="81"/>
            <rFont val="Lucida Console"/>
            <family val="3"/>
          </rPr>
          <t>01.01.1901</t>
        </r>
      </text>
    </comment>
    <comment ref="Y228" authorId="0" shapeId="0" xr:uid="{A4445972-DF48-4421-83A6-62FBE748933F}">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06B245FF-DB2C-4EBC-9568-9F51414ECFCC}">
      <text>
        <r>
          <rPr>
            <sz val="10"/>
            <color indexed="81"/>
            <rFont val="Lucida Console"/>
            <family val="3"/>
          </rPr>
          <t>Última movimentação no estoque em 06/2023 quantidade 20.</t>
        </r>
      </text>
    </comment>
    <comment ref="R229" authorId="0" shapeId="0" xr:uid="{218B5CDC-5DD1-46D0-AC38-CF8742475132}">
      <text>
        <r>
          <rPr>
            <sz val="10"/>
            <color indexed="81"/>
            <rFont val="Lucida Console"/>
            <family val="3"/>
          </rPr>
          <t>01.01.1901</t>
        </r>
      </text>
    </comment>
    <comment ref="Y229" authorId="0" shapeId="0" xr:uid="{A1CAF57B-91D4-4D14-A621-C10DFA289B80}">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E82BD5C0-9C93-4EB4-B3CF-A421368AF494}">
      <text>
        <r>
          <rPr>
            <sz val="10"/>
            <color indexed="81"/>
            <rFont val="Lucida Console"/>
            <family val="3"/>
          </rPr>
          <t>Última movimentação no estoque em 06/2023 quantidade 20.</t>
        </r>
      </text>
    </comment>
    <comment ref="R230" authorId="0" shapeId="0" xr:uid="{A14B61E9-8FAC-4153-B080-EF92FCCE98B1}">
      <text>
        <r>
          <rPr>
            <sz val="10"/>
            <color indexed="81"/>
            <rFont val="Lucida Console"/>
            <family val="3"/>
          </rPr>
          <t>01.01.1901</t>
        </r>
      </text>
    </comment>
    <comment ref="Y230" authorId="0" shapeId="0" xr:uid="{5294E82E-1863-4AD0-94CD-8A4BA4FB580F}">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B22FC380-7CD6-4645-8A95-ACBE4FD8AFF5}">
      <text>
        <r>
          <rPr>
            <sz val="10"/>
            <color indexed="81"/>
            <rFont val="Lucida Console"/>
            <family val="3"/>
          </rPr>
          <t>Última movimentação no estoque em 06/2023 quantidade 26.</t>
        </r>
      </text>
    </comment>
    <comment ref="R231" authorId="0" shapeId="0" xr:uid="{FB0CCA80-8A6C-4E70-9886-2594E50D4197}">
      <text>
        <r>
          <rPr>
            <sz val="10"/>
            <color indexed="81"/>
            <rFont val="Lucida Console"/>
            <family val="3"/>
          </rPr>
          <t>01.01.1901</t>
        </r>
      </text>
    </comment>
    <comment ref="Y231" authorId="0" shapeId="0" xr:uid="{BCF969EC-035F-473C-ADB8-491005B8F3F1}">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6777A92C-7ED4-41FF-A7F6-1C0189EFF684}">
      <text>
        <r>
          <rPr>
            <sz val="10"/>
            <color indexed="81"/>
            <rFont val="Lucida Console"/>
            <family val="3"/>
          </rPr>
          <t>Última movimentação no estoque em 06/2023 quantidade 24.</t>
        </r>
      </text>
    </comment>
    <comment ref="R232" authorId="0" shapeId="0" xr:uid="{931F54ED-3A4C-4BF0-AF01-B7D52EFB6753}">
      <text>
        <r>
          <rPr>
            <sz val="10"/>
            <color indexed="81"/>
            <rFont val="Lucida Console"/>
            <family val="3"/>
          </rPr>
          <t>01.01.1901</t>
        </r>
      </text>
    </comment>
    <comment ref="Y232" authorId="0" shapeId="0" xr:uid="{3C68E4CA-61D6-4406-9EB2-365CBF24DA06}">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AC808531-94AF-41E8-9477-D540A02BB14E}">
      <text>
        <r>
          <rPr>
            <sz val="10"/>
            <color indexed="81"/>
            <rFont val="Lucida Console"/>
            <family val="3"/>
          </rPr>
          <t>Última movimentação no estoque em 06/2023 quantidade 23.</t>
        </r>
      </text>
    </comment>
    <comment ref="R233" authorId="0" shapeId="0" xr:uid="{BA93D9E9-81D2-462B-B92E-CCE0C4648F90}">
      <text>
        <r>
          <rPr>
            <sz val="10"/>
            <color indexed="81"/>
            <rFont val="Lucida Console"/>
            <family val="3"/>
          </rPr>
          <t>01.01.1901</t>
        </r>
      </text>
    </comment>
    <comment ref="Y233" authorId="0" shapeId="0" xr:uid="{6CE62299-8B6D-409C-9370-7AD0957F680E}">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8E218244-BC20-4805-8FFE-9F3677DD4C34}">
      <text>
        <r>
          <rPr>
            <sz val="10"/>
            <color indexed="81"/>
            <rFont val="Lucida Console"/>
            <family val="3"/>
          </rPr>
          <t>Última movimentação no estoque em 07/2023 quantidade 10.</t>
        </r>
      </text>
    </comment>
    <comment ref="R234" authorId="0" shapeId="0" xr:uid="{A7B47B30-2106-4E92-A533-AAF38664D941}">
      <text>
        <r>
          <rPr>
            <sz val="10"/>
            <color indexed="81"/>
            <rFont val="Lucida Console"/>
            <family val="3"/>
          </rPr>
          <t>01.07.2004</t>
        </r>
      </text>
    </comment>
    <comment ref="Y234" authorId="0" shapeId="0" xr:uid="{E8CB1068-7BE9-4DC0-84FB-DB228DE473B5}">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B42CC8B3-D26C-4724-ACEC-6DA18FC76690}">
      <text>
        <r>
          <rPr>
            <sz val="10"/>
            <color indexed="81"/>
            <rFont val="Lucida Console"/>
            <family val="3"/>
          </rPr>
          <t>Última movimentação no estoque em 08/2023 quantidade 30.</t>
        </r>
      </text>
    </comment>
    <comment ref="R235" authorId="0" shapeId="0" xr:uid="{B8775E3C-CEFB-4134-A80A-D162D9F74350}">
      <text>
        <r>
          <rPr>
            <sz val="10"/>
            <color indexed="81"/>
            <rFont val="Lucida Console"/>
            <family val="3"/>
          </rPr>
          <t>15.06.2021</t>
        </r>
      </text>
    </comment>
    <comment ref="Y235" authorId="0" shapeId="0" xr:uid="{806A3E2B-AF04-45D3-B989-B0C25BBC9E1F}">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28319DC7-2063-4413-B7F9-79C2D4BF3DCE}">
      <text>
        <r>
          <rPr>
            <sz val="10"/>
            <color indexed="81"/>
            <rFont val="Lucida Console"/>
            <family val="3"/>
          </rPr>
          <t>Última movimentação no estoque em 09/2023 quantidade 8.</t>
        </r>
      </text>
    </comment>
    <comment ref="R236" authorId="0" shapeId="0" xr:uid="{6497213D-7CA4-43C0-87EA-7557AB4884C4}">
      <text>
        <r>
          <rPr>
            <sz val="10"/>
            <color indexed="81"/>
            <rFont val="Lucida Console"/>
            <family val="3"/>
          </rPr>
          <t>01.01.1901</t>
        </r>
      </text>
    </comment>
    <comment ref="Y236" authorId="0" shapeId="0" xr:uid="{7E8C26F1-AE2E-4123-A338-A5413E5B3CA8}">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BFBD32F0-F117-46CE-BB03-69E90BA2F3AA}">
      <text>
        <r>
          <rPr>
            <sz val="10"/>
            <color indexed="81"/>
            <rFont val="Lucida Console"/>
            <family val="3"/>
          </rPr>
          <t>Última movimentação no estoque em 08/2023 quantidade 200.</t>
        </r>
      </text>
    </comment>
    <comment ref="R237" authorId="0" shapeId="0" xr:uid="{1C26FF76-17A6-4504-AE93-194A5EE6E312}">
      <text>
        <r>
          <rPr>
            <sz val="10"/>
            <color indexed="81"/>
            <rFont val="Lucida Console"/>
            <family val="3"/>
          </rPr>
          <t>20.08.2021</t>
        </r>
      </text>
    </comment>
    <comment ref="Y237" authorId="0" shapeId="0" xr:uid="{F85275A6-9CDF-4650-91FF-99EAFBBFE2EB}">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8C342857-C20D-4FA0-87E6-6DF962AABE72}">
      <text>
        <r>
          <rPr>
            <sz val="10"/>
            <color indexed="81"/>
            <rFont val="Lucida Console"/>
            <family val="3"/>
          </rPr>
          <t>Última movimentação no estoque em 07/2023 quantidade 4.</t>
        </r>
      </text>
    </comment>
    <comment ref="R238" authorId="0" shapeId="0" xr:uid="{72A078AF-0A5D-48CD-8FF4-364BCC684B10}">
      <text>
        <r>
          <rPr>
            <sz val="10"/>
            <color indexed="81"/>
            <rFont val="Lucida Console"/>
            <family val="3"/>
          </rPr>
          <t>09.09.2008</t>
        </r>
      </text>
    </comment>
    <comment ref="Y238" authorId="0" shapeId="0" xr:uid="{E7F91F2D-5983-4D0C-97C5-16888BAB0743}">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12B707FB-0D29-49E3-B26B-E9DBB2FE4A15}">
      <text>
        <r>
          <rPr>
            <sz val="10"/>
            <color indexed="81"/>
            <rFont val="Lucida Console"/>
            <family val="3"/>
          </rPr>
          <t>Última movimentação no estoque em 04/2023 quantidade 31.</t>
        </r>
      </text>
    </comment>
    <comment ref="R239" authorId="0" shapeId="0" xr:uid="{81AFC543-45CD-4306-A37C-F7979E146018}">
      <text>
        <r>
          <rPr>
            <sz val="10"/>
            <color indexed="81"/>
            <rFont val="Lucida Console"/>
            <family val="3"/>
          </rPr>
          <t>01.01.1901</t>
        </r>
      </text>
    </comment>
    <comment ref="Y239" authorId="0" shapeId="0" xr:uid="{051D5EAC-F128-4C48-B440-BD03B7BF06AB}">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16183C1A-CDCA-4DB3-940E-A3C70ABF7E4F}">
      <text>
        <r>
          <rPr>
            <sz val="10"/>
            <color indexed="81"/>
            <rFont val="Lucida Console"/>
            <family val="3"/>
          </rPr>
          <t>Última movimentação no estoque em 09/2023 quantidade 8.482.</t>
        </r>
      </text>
    </comment>
    <comment ref="R240" authorId="0" shapeId="0" xr:uid="{F58BB8A4-43D4-4C10-B2B6-E13B4626092E}">
      <text>
        <r>
          <rPr>
            <sz val="10"/>
            <color indexed="81"/>
            <rFont val="Lucida Console"/>
            <family val="3"/>
          </rPr>
          <t>01.01.1901</t>
        </r>
      </text>
    </comment>
    <comment ref="Y240" authorId="0" shapeId="0" xr:uid="{037EEA80-7804-4758-B804-9B252B527DF0}">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51DB99D5-9420-48AD-B7C5-C8DAC4B03910}">
      <text>
        <r>
          <rPr>
            <sz val="10"/>
            <color indexed="81"/>
            <rFont val="Lucida Console"/>
            <family val="3"/>
          </rPr>
          <t>Última movimentação no estoque em 09/2023 quantidade 859.</t>
        </r>
      </text>
    </comment>
    <comment ref="R241" authorId="0" shapeId="0" xr:uid="{E6C80B5D-65E0-4492-B4D4-6C505E3AA3A6}">
      <text>
        <r>
          <rPr>
            <sz val="10"/>
            <color indexed="81"/>
            <rFont val="Lucida Console"/>
            <family val="3"/>
          </rPr>
          <t>18.08.2004</t>
        </r>
      </text>
    </comment>
    <comment ref="Y241" authorId="0" shapeId="0" xr:uid="{E9EB7F5E-FA66-4133-AE0E-421E6D4D9325}">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07B090FD-13B2-4843-AA16-6A17D964EA61}">
      <text>
        <r>
          <rPr>
            <sz val="10"/>
            <color indexed="81"/>
            <rFont val="Lucida Console"/>
            <family val="3"/>
          </rPr>
          <t>Última movimentação no estoque em 08/2023 quantidade 176.</t>
        </r>
      </text>
    </comment>
    <comment ref="R242" authorId="0" shapeId="0" xr:uid="{5A230A26-D99A-4B87-9FDE-6907A9A94391}">
      <text>
        <r>
          <rPr>
            <sz val="10"/>
            <color indexed="81"/>
            <rFont val="Lucida Console"/>
            <family val="3"/>
          </rPr>
          <t>30.01.2017</t>
        </r>
      </text>
    </comment>
    <comment ref="Y242" authorId="0" shapeId="0" xr:uid="{02DBD298-45C8-4051-A86A-35BF0CD0F9A5}">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D57BE657-0798-464A-A6C1-4AB3A107251E}">
      <text>
        <r>
          <rPr>
            <sz val="10"/>
            <color indexed="81"/>
            <rFont val="Lucida Console"/>
            <family val="3"/>
          </rPr>
          <t>Última movimentação no estoque em 08/2023 quantidade 188.</t>
        </r>
      </text>
    </comment>
    <comment ref="R243" authorId="0" shapeId="0" xr:uid="{82608EDB-D96B-474F-8E29-22814B3B9379}">
      <text>
        <r>
          <rPr>
            <sz val="10"/>
            <color indexed="81"/>
            <rFont val="Lucida Console"/>
            <family val="3"/>
          </rPr>
          <t>18.08.2004</t>
        </r>
      </text>
    </comment>
    <comment ref="Y243" authorId="0" shapeId="0" xr:uid="{92ED98F3-2B72-4C04-A086-5172EBF315C0}">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C4FF2DD5-039F-4B1E-94F1-583E52FF8FEA}">
      <text>
        <r>
          <rPr>
            <sz val="10"/>
            <color indexed="81"/>
            <rFont val="Lucida Console"/>
            <family val="3"/>
          </rPr>
          <t>Última movimentação no estoque em 09/2023 quantidade 80.</t>
        </r>
      </text>
    </comment>
    <comment ref="R244" authorId="0" shapeId="0" xr:uid="{EA40C5BF-A867-4FAB-98BB-A747C63EC4D4}">
      <text>
        <r>
          <rPr>
            <sz val="10"/>
            <color indexed="81"/>
            <rFont val="Lucida Console"/>
            <family val="3"/>
          </rPr>
          <t>26.03.2004</t>
        </r>
      </text>
    </comment>
    <comment ref="Y244" authorId="0" shapeId="0" xr:uid="{E59CB942-4068-4F8D-9F19-AAF1AC2C4BF2}">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7B302EEF-A9D8-4367-895B-F8B3FDAB1D1C}">
      <text>
        <r>
          <rPr>
            <sz val="10"/>
            <color indexed="81"/>
            <rFont val="Lucida Console"/>
            <family val="3"/>
          </rPr>
          <t>Última movimentação no estoque em 04/2023 quantidade 218.</t>
        </r>
      </text>
    </comment>
    <comment ref="R245" authorId="0" shapeId="0" xr:uid="{0F466565-1A8A-4D36-AA5F-7F89CDB422EE}">
      <text>
        <r>
          <rPr>
            <sz val="10"/>
            <color indexed="81"/>
            <rFont val="Lucida Console"/>
            <family val="3"/>
          </rPr>
          <t>15.03.2018</t>
        </r>
      </text>
    </comment>
    <comment ref="Y245" authorId="0" shapeId="0" xr:uid="{9BFF28FA-F793-4503-8421-349169839823}">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C3AB4F63-BC0C-4E81-89D1-FEC79CA0391E}">
      <text>
        <r>
          <rPr>
            <sz val="10"/>
            <color indexed="81"/>
            <rFont val="Lucida Console"/>
            <family val="3"/>
          </rPr>
          <t>Última movimentação no estoque em 05/2023 quantidade 86.</t>
        </r>
      </text>
    </comment>
    <comment ref="R246" authorId="0" shapeId="0" xr:uid="{706A5915-1361-4927-9A8C-75BC1B8EF2CE}">
      <text>
        <r>
          <rPr>
            <sz val="10"/>
            <color indexed="81"/>
            <rFont val="Lucida Console"/>
            <family val="3"/>
          </rPr>
          <t>01.01.1901</t>
        </r>
      </text>
    </comment>
    <comment ref="Y246" authorId="0" shapeId="0" xr:uid="{0FCB3673-329B-46B8-B69E-6DF13CDA50AE}">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65ADBB96-41B5-4847-A83B-2ADCEAA37581}">
      <text>
        <r>
          <rPr>
            <sz val="10"/>
            <color indexed="81"/>
            <rFont val="Lucida Console"/>
            <family val="3"/>
          </rPr>
          <t>Última movimentação no estoque em 09/2023 quantidade 65.</t>
        </r>
      </text>
    </comment>
    <comment ref="R247" authorId="0" shapeId="0" xr:uid="{B2AA5CF9-2610-4699-8B45-43AEEB345F42}">
      <text>
        <r>
          <rPr>
            <sz val="10"/>
            <color indexed="81"/>
            <rFont val="Lucida Console"/>
            <family val="3"/>
          </rPr>
          <t>26.06.2018</t>
        </r>
      </text>
    </comment>
    <comment ref="Y247" authorId="0" shapeId="0" xr:uid="{29EC22AE-7E14-4500-BE4E-D21F7E369D31}">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D3C84824-2878-4CAE-8DF4-54E6F7B0C539}">
      <text>
        <r>
          <rPr>
            <sz val="10"/>
            <color indexed="81"/>
            <rFont val="Lucida Console"/>
            <family val="3"/>
          </rPr>
          <t>Última movimentação no estoque em 09/2023 quantidade 20.</t>
        </r>
      </text>
    </comment>
    <comment ref="R248" authorId="0" shapeId="0" xr:uid="{99EF0D76-5760-4448-B9AD-4D5D36D981D0}">
      <text>
        <r>
          <rPr>
            <sz val="10"/>
            <color indexed="81"/>
            <rFont val="Lucida Console"/>
            <family val="3"/>
          </rPr>
          <t>01.01.1901</t>
        </r>
      </text>
    </comment>
    <comment ref="Y248" authorId="0" shapeId="0" xr:uid="{DDB27A27-843B-4AA9-BD39-9F3B89869445}">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73BDE08A-5E5A-4BE0-89FC-E0C751EA0EC5}">
      <text>
        <r>
          <rPr>
            <sz val="10"/>
            <color indexed="81"/>
            <rFont val="Lucida Console"/>
            <family val="3"/>
          </rPr>
          <t>Última movimentação no estoque em 09/2023 quantidade 50.</t>
        </r>
      </text>
    </comment>
    <comment ref="R249" authorId="0" shapeId="0" xr:uid="{25922DE2-5717-4CA4-ADC8-48870AC4636C}">
      <text>
        <r>
          <rPr>
            <sz val="10"/>
            <color indexed="81"/>
            <rFont val="Lucida Console"/>
            <family val="3"/>
          </rPr>
          <t>26.06.2018</t>
        </r>
      </text>
    </comment>
    <comment ref="Y249" authorId="0" shapeId="0" xr:uid="{7A070EDA-D00A-45CF-952C-FE1D1D5CF7A5}">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A2343D09-E856-4569-B903-D4014AEEED8B}">
      <text>
        <r>
          <rPr>
            <sz val="10"/>
            <color indexed="81"/>
            <rFont val="Lucida Console"/>
            <family val="3"/>
          </rPr>
          <t>Última movimentação no estoque em 04/2023 quantidade 20.</t>
        </r>
      </text>
    </comment>
    <comment ref="R250" authorId="0" shapeId="0" xr:uid="{DA9D3ACC-4A4F-48BE-947F-D4EC52FAEA1B}">
      <text>
        <r>
          <rPr>
            <sz val="10"/>
            <color indexed="81"/>
            <rFont val="Lucida Console"/>
            <family val="3"/>
          </rPr>
          <t>26.06.2018</t>
        </r>
      </text>
    </comment>
    <comment ref="Y250" authorId="0" shapeId="0" xr:uid="{40D7FE80-F6D1-4080-A24B-99BE8CB81334}">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9FC9EAD1-4EB7-4A53-9D7D-3D23245C58A7}">
      <text>
        <r>
          <rPr>
            <sz val="10"/>
            <color indexed="81"/>
            <rFont val="Lucida Console"/>
            <family val="3"/>
          </rPr>
          <t>Última movimentação no estoque em 09/2023 quantidade 10.</t>
        </r>
      </text>
    </comment>
    <comment ref="R251" authorId="0" shapeId="0" xr:uid="{6AC319B3-1D67-4EB8-9CBC-2548489ED499}">
      <text>
        <r>
          <rPr>
            <sz val="10"/>
            <color indexed="81"/>
            <rFont val="Lucida Console"/>
            <family val="3"/>
          </rPr>
          <t>01.01.1901</t>
        </r>
      </text>
    </comment>
    <comment ref="Y251" authorId="0" shapeId="0" xr:uid="{07CED89D-8E38-404A-9A2A-A4F762694744}">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AE2E95AA-108E-4B11-865B-4EC7855F5977}">
      <text>
        <r>
          <rPr>
            <sz val="10"/>
            <color indexed="81"/>
            <rFont val="Lucida Console"/>
            <family val="3"/>
          </rPr>
          <t>Última movimentação no estoque em 08/2023 quantidade 11.</t>
        </r>
      </text>
    </comment>
    <comment ref="R252" authorId="0" shapeId="0" xr:uid="{5DAF205B-9C22-4D5F-B772-FA2085F246DC}">
      <text>
        <r>
          <rPr>
            <sz val="10"/>
            <color indexed="81"/>
            <rFont val="Lucida Console"/>
            <family val="3"/>
          </rPr>
          <t>01.01.1901</t>
        </r>
      </text>
    </comment>
    <comment ref="Y252" authorId="0" shapeId="0" xr:uid="{E8D1230E-0F30-447B-9346-C793466345BE}">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F7631AEB-9062-4F31-BEA8-F994F14D97B0}">
      <text>
        <r>
          <rPr>
            <sz val="10"/>
            <color indexed="81"/>
            <rFont val="Lucida Console"/>
            <family val="3"/>
          </rPr>
          <t>Última movimentação no estoque em 07/2023 quantidade 20.</t>
        </r>
      </text>
    </comment>
    <comment ref="R253" authorId="0" shapeId="0" xr:uid="{08332D45-EDCE-4CB1-B531-71F8DBC42255}">
      <text>
        <r>
          <rPr>
            <sz val="10"/>
            <color indexed="81"/>
            <rFont val="Lucida Console"/>
            <family val="3"/>
          </rPr>
          <t>26.06.2018</t>
        </r>
      </text>
    </comment>
    <comment ref="Y253" authorId="0" shapeId="0" xr:uid="{23222336-AAD5-4785-9A23-ADF56CE682E1}">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FDAE7E65-F0ED-4445-A1B9-FF8CB43CF600}">
      <text>
        <r>
          <rPr>
            <sz val="10"/>
            <color indexed="81"/>
            <rFont val="Lucida Console"/>
            <family val="3"/>
          </rPr>
          <t>Última movimentação no estoque em 05/2023 quantidade 2.</t>
        </r>
      </text>
    </comment>
    <comment ref="R254" authorId="0" shapeId="0" xr:uid="{C1DC2A68-CFAA-444F-845F-8D086915B364}">
      <text>
        <r>
          <rPr>
            <sz val="10"/>
            <color indexed="81"/>
            <rFont val="Lucida Console"/>
            <family val="3"/>
          </rPr>
          <t>01.01.1901</t>
        </r>
      </text>
    </comment>
    <comment ref="Y254" authorId="0" shapeId="0" xr:uid="{C4591688-CDEE-45C3-84E0-725DF97C86FD}">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28EFC90F-4904-4F08-A447-C00480E2296F}">
      <text>
        <r>
          <rPr>
            <sz val="10"/>
            <color indexed="81"/>
            <rFont val="Lucida Console"/>
            <family val="3"/>
          </rPr>
          <t>Última movimentação no estoque em 05/2023 quantidade 10.</t>
        </r>
      </text>
    </comment>
    <comment ref="R255" authorId="0" shapeId="0" xr:uid="{4872735C-FA64-435C-8830-AE4341BB3C1E}">
      <text>
        <r>
          <rPr>
            <sz val="10"/>
            <color indexed="81"/>
            <rFont val="Lucida Console"/>
            <family val="3"/>
          </rPr>
          <t>01.01.1901</t>
        </r>
      </text>
    </comment>
    <comment ref="Y255" authorId="0" shapeId="0" xr:uid="{7DCD5D0E-932D-43F9-A2D1-0F07F715B468}">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E0E94361-FB90-4E49-91D9-15E692B3CEF7}">
      <text>
        <r>
          <rPr>
            <sz val="10"/>
            <color indexed="81"/>
            <rFont val="Lucida Console"/>
            <family val="3"/>
          </rPr>
          <t>Última movimentação no estoque em 09/2023 quantidade 20.</t>
        </r>
      </text>
    </comment>
    <comment ref="R256" authorId="0" shapeId="0" xr:uid="{0E9FB561-DFDD-4421-8D6B-FD3458981E92}">
      <text>
        <r>
          <rPr>
            <sz val="10"/>
            <color indexed="81"/>
            <rFont val="Lucida Console"/>
            <family val="3"/>
          </rPr>
          <t>01.01.1901</t>
        </r>
      </text>
    </comment>
    <comment ref="Y256" authorId="0" shapeId="0" xr:uid="{B9EB79F6-0F72-4E00-9B05-14012BBCD0A2}">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805BC3ED-B2F9-469E-8654-D7CD79A1C7AC}">
      <text>
        <r>
          <rPr>
            <sz val="10"/>
            <color indexed="81"/>
            <rFont val="Lucida Console"/>
            <family val="3"/>
          </rPr>
          <t>Última movimentação no estoque em 09/2023 quantidade 20.</t>
        </r>
      </text>
    </comment>
    <comment ref="R257" authorId="0" shapeId="0" xr:uid="{9567C471-5215-4EF8-940F-EBFEB793ADAC}">
      <text>
        <r>
          <rPr>
            <sz val="10"/>
            <color indexed="81"/>
            <rFont val="Lucida Console"/>
            <family val="3"/>
          </rPr>
          <t>01.01.1901</t>
        </r>
      </text>
    </comment>
    <comment ref="Y257" authorId="0" shapeId="0" xr:uid="{BC054050-24F0-4CED-A6A3-58A8B304E5E6}">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7D1A6B1A-CCBB-4F25-B20C-2B6700D0C27E}">
      <text>
        <r>
          <rPr>
            <sz val="10"/>
            <color indexed="81"/>
            <rFont val="Lucida Console"/>
            <family val="3"/>
          </rPr>
          <t>Última movimentação no estoque em 04/2023 quantidade 6.</t>
        </r>
      </text>
    </comment>
    <comment ref="R258" authorId="0" shapeId="0" xr:uid="{A1FC1BE9-714D-41DB-ADA2-EAA03498C4DD}">
      <text>
        <r>
          <rPr>
            <sz val="10"/>
            <color indexed="81"/>
            <rFont val="Lucida Console"/>
            <family val="3"/>
          </rPr>
          <t>01.01.1901</t>
        </r>
      </text>
    </comment>
    <comment ref="Y258" authorId="0" shapeId="0" xr:uid="{61ACDD74-D860-4DB2-9C23-E735EE1C515C}">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351D0562-683B-4703-8315-02F50FA6BE5F}">
      <text>
        <r>
          <rPr>
            <sz val="10"/>
            <color indexed="81"/>
            <rFont val="Lucida Console"/>
            <family val="3"/>
          </rPr>
          <t>Última movimentação no estoque em 05/2023 quantidade 15.</t>
        </r>
      </text>
    </comment>
    <comment ref="R259" authorId="0" shapeId="0" xr:uid="{CD7C62B5-A3C7-4745-BEF0-A963FEBBB12D}">
      <text>
        <r>
          <rPr>
            <sz val="10"/>
            <color indexed="81"/>
            <rFont val="Lucida Console"/>
            <family val="3"/>
          </rPr>
          <t>01.01.1901</t>
        </r>
      </text>
    </comment>
    <comment ref="Y259" authorId="0" shapeId="0" xr:uid="{FD58DD72-5558-4B3F-8E12-F5598F7934D1}">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64583AE1-E52D-4ED5-9AA1-70554302FD38}">
      <text>
        <r>
          <rPr>
            <sz val="10"/>
            <color indexed="81"/>
            <rFont val="Lucida Console"/>
            <family val="3"/>
          </rPr>
          <t>Última movimentação no estoque em 08/2023 quantidade 262.</t>
        </r>
      </text>
    </comment>
    <comment ref="R260" authorId="0" shapeId="0" xr:uid="{F95DF65D-9BEE-4FFF-95EF-F3A94D7DC2C8}">
      <text>
        <r>
          <rPr>
            <sz val="10"/>
            <color indexed="81"/>
            <rFont val="Lucida Console"/>
            <family val="3"/>
          </rPr>
          <t>01.01.1901</t>
        </r>
      </text>
    </comment>
    <comment ref="Y260" authorId="0" shapeId="0" xr:uid="{2F74FDD2-174A-4E1F-A930-DACA39A234ED}">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9967112F-7906-4B3C-A1D2-2D1C731BF6C2}">
      <text>
        <r>
          <rPr>
            <sz val="10"/>
            <color indexed="81"/>
            <rFont val="Lucida Console"/>
            <family val="3"/>
          </rPr>
          <t>Última movimentação no estoque em 09/2023 quantidade 20.</t>
        </r>
      </text>
    </comment>
    <comment ref="R261" authorId="0" shapeId="0" xr:uid="{06C34DF9-5C2E-489E-8C54-3FF082F5428E}">
      <text>
        <r>
          <rPr>
            <sz val="10"/>
            <color indexed="81"/>
            <rFont val="Lucida Console"/>
            <family val="3"/>
          </rPr>
          <t>01.01.1901</t>
        </r>
      </text>
    </comment>
    <comment ref="Y261" authorId="0" shapeId="0" xr:uid="{BD7E78F2-5DAC-4BA2-B7C4-31D0922C5303}">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EED3AB9A-3BC8-4DA9-84D0-FD5C294492F5}">
      <text>
        <r>
          <rPr>
            <sz val="10"/>
            <color indexed="81"/>
            <rFont val="Lucida Console"/>
            <family val="3"/>
          </rPr>
          <t>Última movimentação no estoque em 09/2023 quantidade 10.</t>
        </r>
      </text>
    </comment>
    <comment ref="R262" authorId="0" shapeId="0" xr:uid="{7465EA3C-90EB-42EF-BD12-822280A11E1C}">
      <text>
        <r>
          <rPr>
            <sz val="10"/>
            <color indexed="81"/>
            <rFont val="Lucida Console"/>
            <family val="3"/>
          </rPr>
          <t>01.01.1901</t>
        </r>
      </text>
    </comment>
    <comment ref="Y262" authorId="0" shapeId="0" xr:uid="{ABE49602-64DA-4498-8EFA-8B05067A7639}">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8F56E224-52CF-42DE-8107-6D75C322747A}">
      <text>
        <r>
          <rPr>
            <sz val="10"/>
            <color indexed="81"/>
            <rFont val="Lucida Console"/>
            <family val="3"/>
          </rPr>
          <t>Última movimentação no estoque em 09/2023 quantidade 10.</t>
        </r>
      </text>
    </comment>
    <comment ref="R263" authorId="0" shapeId="0" xr:uid="{F861A8FB-6053-4AAB-AC78-49ADC8DBCD65}">
      <text>
        <r>
          <rPr>
            <sz val="10"/>
            <color indexed="81"/>
            <rFont val="Lucida Console"/>
            <family val="3"/>
          </rPr>
          <t>05.05.2010</t>
        </r>
      </text>
    </comment>
    <comment ref="Y263" authorId="0" shapeId="0" xr:uid="{9C13A1D7-4927-44F9-B797-8E21E287FF02}">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4F98DAAA-355C-4843-B4BC-6B9268567245}">
      <text>
        <r>
          <rPr>
            <sz val="10"/>
            <color indexed="81"/>
            <rFont val="Lucida Console"/>
            <family val="3"/>
          </rPr>
          <t>Última movimentação no estoque em 05/2023 quantidade 3.</t>
        </r>
      </text>
    </comment>
    <comment ref="R264" authorId="0" shapeId="0" xr:uid="{8DBC8A89-C175-42BC-95BA-22AE4605D20B}">
      <text>
        <r>
          <rPr>
            <sz val="10"/>
            <color indexed="81"/>
            <rFont val="Lucida Console"/>
            <family val="3"/>
          </rPr>
          <t>01.01.1901</t>
        </r>
      </text>
    </comment>
    <comment ref="Y264" authorId="0" shapeId="0" xr:uid="{C9BE8102-F974-4157-9D82-381DA3F2A3ED}">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9F52A2EA-9A95-465A-960B-061022A0767E}">
      <text>
        <r>
          <rPr>
            <sz val="10"/>
            <color indexed="81"/>
            <rFont val="Lucida Console"/>
            <family val="3"/>
          </rPr>
          <t>Última movimentação no estoque em 04/2023 quantidade 38.</t>
        </r>
      </text>
    </comment>
    <comment ref="R265" authorId="0" shapeId="0" xr:uid="{3F0A3D2A-C658-4E9E-B2BD-DAEEA8AAF158}">
      <text>
        <r>
          <rPr>
            <sz val="10"/>
            <color indexed="81"/>
            <rFont val="Lucida Console"/>
            <family val="3"/>
          </rPr>
          <t>01.01.1901</t>
        </r>
      </text>
    </comment>
    <comment ref="Y265" authorId="0" shapeId="0" xr:uid="{E5D8A6E4-4FE3-4B98-8C9E-C6B1BBE0FCA6}">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34F2CF1B-3B5D-4333-B30F-0B8EFE5425B4}">
      <text>
        <r>
          <rPr>
            <sz val="10"/>
            <color indexed="81"/>
            <rFont val="Lucida Console"/>
            <family val="3"/>
          </rPr>
          <t>Última movimentação no estoque em 11/2022 quantidade 15.</t>
        </r>
      </text>
    </comment>
    <comment ref="R266" authorId="0" shapeId="0" xr:uid="{D1AD2D66-99FC-41FE-8755-450C9CD4AED9}">
      <text>
        <r>
          <rPr>
            <sz val="10"/>
            <color indexed="81"/>
            <rFont val="Lucida Console"/>
            <family val="3"/>
          </rPr>
          <t>24.10.2007</t>
        </r>
      </text>
    </comment>
    <comment ref="Y266" authorId="0" shapeId="0" xr:uid="{6FCA709D-D9F4-4FF9-9417-224D22D06695}">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3D8E1E23-D500-42EE-9971-57709ADDD4EE}">
      <text>
        <r>
          <rPr>
            <sz val="10"/>
            <color indexed="81"/>
            <rFont val="Lucida Console"/>
            <family val="3"/>
          </rPr>
          <t>Última movimentação no estoque em 09/2023 quantidade 1.124.</t>
        </r>
      </text>
    </comment>
    <comment ref="R267" authorId="0" shapeId="0" xr:uid="{5B8964BC-FABE-4A46-A819-2FCB0A156323}">
      <text>
        <r>
          <rPr>
            <sz val="10"/>
            <color indexed="81"/>
            <rFont val="Lucida Console"/>
            <family val="3"/>
          </rPr>
          <t>01.01.1901</t>
        </r>
      </text>
    </comment>
    <comment ref="Y267" authorId="0" shapeId="0" xr:uid="{02A823B3-8FAE-46D7-A66F-7EB17BCD90FE}">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7A24D7AC-E366-45EF-A169-1CC205EA4981}">
      <text>
        <r>
          <rPr>
            <sz val="10"/>
            <color indexed="81"/>
            <rFont val="Lucida Console"/>
            <family val="3"/>
          </rPr>
          <t>Última movimentação no estoque em 05/2023 quantidade 20.</t>
        </r>
      </text>
    </comment>
    <comment ref="R268" authorId="0" shapeId="0" xr:uid="{D33DE441-05FA-480C-8A4B-C09AFD373480}">
      <text>
        <r>
          <rPr>
            <sz val="10"/>
            <color indexed="81"/>
            <rFont val="Lucida Console"/>
            <family val="3"/>
          </rPr>
          <t>13.09.2019</t>
        </r>
      </text>
    </comment>
    <comment ref="Y268" authorId="0" shapeId="0" xr:uid="{6214B6C3-101E-468F-912D-DEB6A15F7EAE}">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E3E4FFE4-22A1-4041-9C13-E60A7A0189E7}">
      <text>
        <r>
          <rPr>
            <sz val="10"/>
            <color indexed="81"/>
            <rFont val="Lucida Console"/>
            <family val="3"/>
          </rPr>
          <t>Última movimentação no estoque em 03/2023 quantidade 10.</t>
        </r>
      </text>
    </comment>
    <comment ref="R269" authorId="0" shapeId="0" xr:uid="{6A47049E-D18E-4801-9052-22BE3875770A}">
      <text>
        <r>
          <rPr>
            <sz val="10"/>
            <color indexed="81"/>
            <rFont val="Lucida Console"/>
            <family val="3"/>
          </rPr>
          <t>07.02.2012</t>
        </r>
      </text>
    </comment>
    <comment ref="Y269" authorId="0" shapeId="0" xr:uid="{55E629E4-FA33-4D2A-9CB7-278BC95CB16D}">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A043F4D4-A996-448F-A3AE-915BAB1057DA}">
      <text>
        <r>
          <rPr>
            <sz val="10"/>
            <color indexed="81"/>
            <rFont val="Lucida Console"/>
            <family val="3"/>
          </rPr>
          <t>Última movimentação no estoque em 07/2023 quantidade 65.</t>
        </r>
      </text>
    </comment>
    <comment ref="R270" authorId="0" shapeId="0" xr:uid="{F576FA4C-CFC8-4101-8775-12C33F9837BE}">
      <text>
        <r>
          <rPr>
            <sz val="10"/>
            <color indexed="81"/>
            <rFont val="Lucida Console"/>
            <family val="3"/>
          </rPr>
          <t>07.02.2012</t>
        </r>
      </text>
    </comment>
    <comment ref="Y270" authorId="0" shapeId="0" xr:uid="{878EFBBF-7CF3-4EAC-A738-A75D1576523C}">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CA47EEC0-A26D-4561-A48B-0A105F7B0054}">
      <text>
        <r>
          <rPr>
            <sz val="10"/>
            <color indexed="81"/>
            <rFont val="Lucida Console"/>
            <family val="3"/>
          </rPr>
          <t>Última movimentação no estoque em 08/2023 quantidade 150.</t>
        </r>
      </text>
    </comment>
    <comment ref="R271" authorId="0" shapeId="0" xr:uid="{18955073-9E09-4AC6-A79E-F54843D3C7B0}">
      <text>
        <r>
          <rPr>
            <sz val="10"/>
            <color indexed="81"/>
            <rFont val="Lucida Console"/>
            <family val="3"/>
          </rPr>
          <t>24.08.2004</t>
        </r>
      </text>
    </comment>
    <comment ref="Y271" authorId="0" shapeId="0" xr:uid="{11160107-297E-4526-8047-8E2093943ECC}">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8383230B-8811-48CA-A7F9-27E6AA3FA7DB}">
      <text>
        <r>
          <rPr>
            <sz val="10"/>
            <color indexed="81"/>
            <rFont val="Lucida Console"/>
            <family val="3"/>
          </rPr>
          <t>Última movimentação no estoque em 05/2023 quantidade 132.</t>
        </r>
      </text>
    </comment>
    <comment ref="R272" authorId="0" shapeId="0" xr:uid="{7EF76304-2EF9-431A-A132-5F4755426957}">
      <text>
        <r>
          <rPr>
            <sz val="10"/>
            <color indexed="81"/>
            <rFont val="Lucida Console"/>
            <family val="3"/>
          </rPr>
          <t>01.07.2004</t>
        </r>
      </text>
    </comment>
    <comment ref="Y272" authorId="0" shapeId="0" xr:uid="{7F1B971B-1A47-4843-B492-5B056524A45E}">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224440D2-A0BD-4CCE-97D5-20D0F6455C30}">
      <text>
        <r>
          <rPr>
            <sz val="10"/>
            <color indexed="81"/>
            <rFont val="Lucida Console"/>
            <family val="3"/>
          </rPr>
          <t>Última movimentação no estoque em 05/2023 quantidade 200.</t>
        </r>
      </text>
    </comment>
    <comment ref="R273" authorId="0" shapeId="0" xr:uid="{7BC378EA-CC8B-41CB-B465-5177E65AA9FB}">
      <text>
        <r>
          <rPr>
            <sz val="10"/>
            <color indexed="81"/>
            <rFont val="Lucida Console"/>
            <family val="3"/>
          </rPr>
          <t>30.05.2005</t>
        </r>
      </text>
    </comment>
    <comment ref="Y273" authorId="0" shapeId="0" xr:uid="{C8FCA10B-9143-4534-9555-46BF2AFBBD75}">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766A5D0F-6682-40B3-BB5B-67DF490DA241}">
      <text>
        <r>
          <rPr>
            <sz val="10"/>
            <color indexed="81"/>
            <rFont val="Lucida Console"/>
            <family val="3"/>
          </rPr>
          <t>Última movimentação no estoque em 04/2023 quantidade 2.</t>
        </r>
      </text>
    </comment>
    <comment ref="D274" authorId="0" shapeId="0" xr:uid="{D24463C2-B6EA-4682-A6EC-3E321A632C20}">
      <text>
        <r>
          <rPr>
            <sz val="10"/>
            <color indexed="81"/>
            <rFont val="Lucida Console"/>
            <family val="3"/>
          </rPr>
          <t>_x000D_
Quantidade Original: 0_x000D_
Quantidade importada do código 85.798: +264</t>
        </r>
      </text>
    </comment>
    <comment ref="L274" authorId="0" shapeId="0" xr:uid="{653493F3-B4EC-4332-A105-4EFECACD75B6}">
      <text>
        <r>
          <rPr>
            <sz val="10"/>
            <color indexed="81"/>
            <rFont val="Lucida Console"/>
            <family val="3"/>
          </rPr>
          <t>_x000D_
Quantidade Original: 2_x000D_
Quantidade importada do código 85.798: +2</t>
        </r>
      </text>
    </comment>
    <comment ref="R274" authorId="0" shapeId="0" xr:uid="{F9959413-11FE-4B10-9E1E-CFFC06E33658}">
      <text>
        <r>
          <rPr>
            <sz val="10"/>
            <color indexed="81"/>
            <rFont val="Lucida Console"/>
            <family val="3"/>
          </rPr>
          <t>01.06.2020</t>
        </r>
      </text>
    </comment>
    <comment ref="Y274" authorId="0" shapeId="0" xr:uid="{4D88857D-F779-47C1-8BBC-C651A794E35D}">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3FC57A73-3235-4172-A803-69D78E860EAF}">
      <text>
        <r>
          <rPr>
            <sz val="10"/>
            <color indexed="81"/>
            <rFont val="Lucida Console"/>
            <family val="3"/>
          </rPr>
          <t>Última movimentação no estoque em 04/2023 quantidade 4.</t>
        </r>
      </text>
    </comment>
    <comment ref="R275" authorId="0" shapeId="0" xr:uid="{7A29CADA-9E5F-4940-8965-34E42C6DCAC6}">
      <text>
        <r>
          <rPr>
            <sz val="10"/>
            <color indexed="81"/>
            <rFont val="Lucida Console"/>
            <family val="3"/>
          </rPr>
          <t>01.01.1901</t>
        </r>
      </text>
    </comment>
    <comment ref="Y275" authorId="0" shapeId="0" xr:uid="{99CF0E48-60BC-451E-9342-539D52143680}">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66A09667-CDD1-416B-862B-BD245488991E}">
      <text>
        <r>
          <rPr>
            <sz val="10"/>
            <color indexed="81"/>
            <rFont val="Lucida Console"/>
            <family val="3"/>
          </rPr>
          <t>Última movimentação no estoque em 03/2023 quantidade 10.</t>
        </r>
      </text>
    </comment>
    <comment ref="R276" authorId="0" shapeId="0" xr:uid="{C3A1B612-EFF7-4898-AFC9-1F9DD2DC8A94}">
      <text>
        <r>
          <rPr>
            <sz val="10"/>
            <color indexed="81"/>
            <rFont val="Lucida Console"/>
            <family val="3"/>
          </rPr>
          <t>01.01.1901</t>
        </r>
      </text>
    </comment>
    <comment ref="Y276" authorId="0" shapeId="0" xr:uid="{B830C2E3-EFA2-49C8-A105-4C1B9D488148}">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CF510A2E-4E3F-4D73-83D2-1FA21723B2EA}">
      <text>
        <r>
          <rPr>
            <sz val="10"/>
            <color indexed="81"/>
            <rFont val="Lucida Console"/>
            <family val="3"/>
          </rPr>
          <t>Última movimentação no estoque em 04/2023 quantidade 191.</t>
        </r>
      </text>
    </comment>
    <comment ref="R277" authorId="0" shapeId="0" xr:uid="{B6966CDE-D51E-4AD0-BDF4-57DA29F75987}">
      <text>
        <r>
          <rPr>
            <sz val="10"/>
            <color indexed="81"/>
            <rFont val="Lucida Console"/>
            <family val="3"/>
          </rPr>
          <t>31.10.2005</t>
        </r>
      </text>
    </comment>
    <comment ref="Y277" authorId="0" shapeId="0" xr:uid="{70F16E12-D96A-4597-9AF9-543075258A16}">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55852086-0E83-48EC-8FAB-5121AC3B4804}">
      <text>
        <r>
          <rPr>
            <sz val="10"/>
            <color indexed="81"/>
            <rFont val="Lucida Console"/>
            <family val="3"/>
          </rPr>
          <t>Última movimentação no estoque em 05/2023 quantidade 4.</t>
        </r>
      </text>
    </comment>
    <comment ref="R278" authorId="0" shapeId="0" xr:uid="{A4BC5686-38F0-4D68-AB01-4A1D26BBA5D5}">
      <text>
        <r>
          <rPr>
            <sz val="10"/>
            <color indexed="81"/>
            <rFont val="Lucida Console"/>
            <family val="3"/>
          </rPr>
          <t>30.04.2009</t>
        </r>
      </text>
    </comment>
    <comment ref="Y278" authorId="0" shapeId="0" xr:uid="{7E7A08CD-1338-49D6-9FD2-AA67EF6B997E}">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358DCC55-2D2B-4FEE-9320-0094693F8F70}">
      <text>
        <r>
          <rPr>
            <sz val="10"/>
            <color indexed="81"/>
            <rFont val="Lucida Console"/>
            <family val="3"/>
          </rPr>
          <t>Última movimentação no estoque em 09/2023 quantidade 22.</t>
        </r>
      </text>
    </comment>
    <comment ref="R279" authorId="0" shapeId="0" xr:uid="{A53A3106-3A57-4655-8B8A-95EAE81F41D6}">
      <text>
        <r>
          <rPr>
            <sz val="10"/>
            <color indexed="81"/>
            <rFont val="Lucida Console"/>
            <family val="3"/>
          </rPr>
          <t>31.10.2005</t>
        </r>
      </text>
    </comment>
    <comment ref="Y279" authorId="0" shapeId="0" xr:uid="{AFE0C68B-97F8-49DE-9B45-4B49A0DE1E31}">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FD90DDD4-47FF-4641-95A2-157A8AF4C5C8}">
      <text>
        <r>
          <rPr>
            <sz val="10"/>
            <color indexed="81"/>
            <rFont val="Lucida Console"/>
            <family val="3"/>
          </rPr>
          <t>Última movimentação no estoque em 09/2023 quantidade 20.</t>
        </r>
      </text>
    </comment>
    <comment ref="R280" authorId="0" shapeId="0" xr:uid="{131A83DB-3330-43A0-BE3F-A1F0CC9C406F}">
      <text>
        <r>
          <rPr>
            <sz val="10"/>
            <color indexed="81"/>
            <rFont val="Lucida Console"/>
            <family val="3"/>
          </rPr>
          <t>31.10.2005</t>
        </r>
      </text>
    </comment>
    <comment ref="Y280" authorId="0" shapeId="0" xr:uid="{D675D3EC-D217-4691-9BF7-F0E3D4FB65F0}">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37CB1C52-1AC6-4CBA-A444-FE145F27C096}">
      <text>
        <r>
          <rPr>
            <sz val="10"/>
            <color indexed="81"/>
            <rFont val="Lucida Console"/>
            <family val="3"/>
          </rPr>
          <t>Última movimentação no estoque em 09/2023 quantidade 30.</t>
        </r>
      </text>
    </comment>
    <comment ref="R281" authorId="0" shapeId="0" xr:uid="{4FB89C85-3478-4306-A8B8-6BA265B50222}">
      <text>
        <r>
          <rPr>
            <sz val="10"/>
            <color indexed="81"/>
            <rFont val="Lucida Console"/>
            <family val="3"/>
          </rPr>
          <t>31.10.2005</t>
        </r>
      </text>
    </comment>
    <comment ref="Y281" authorId="0" shapeId="0" xr:uid="{B8955C77-F1C5-48B1-BD4D-CBE3191F912C}">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489866A9-BDFD-4763-AE15-B2243D58F59A}">
      <text>
        <r>
          <rPr>
            <sz val="10"/>
            <color indexed="81"/>
            <rFont val="Lucida Console"/>
            <family val="3"/>
          </rPr>
          <t>Última movimentação no estoque em 07/2023 quantidade 20.</t>
        </r>
      </text>
    </comment>
    <comment ref="R282" authorId="0" shapeId="0" xr:uid="{297046C5-58AA-44FC-90C6-3EA796537885}">
      <text>
        <r>
          <rPr>
            <sz val="10"/>
            <color indexed="81"/>
            <rFont val="Lucida Console"/>
            <family val="3"/>
          </rPr>
          <t>31.10.2005</t>
        </r>
      </text>
    </comment>
    <comment ref="Y282" authorId="0" shapeId="0" xr:uid="{3E3F7C56-4C42-4B50-A2D7-489350AE3DD2}">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A51E7998-27C4-409F-AE67-BABA01070BE1}">
      <text>
        <r>
          <rPr>
            <sz val="10"/>
            <color indexed="81"/>
            <rFont val="Lucida Console"/>
            <family val="3"/>
          </rPr>
          <t>Última movimentação no estoque em 06/2023 quantidade 20.</t>
        </r>
      </text>
    </comment>
    <comment ref="R283" authorId="0" shapeId="0" xr:uid="{ABD0B291-4EFC-4AD4-ADFE-EADBA207D7A9}">
      <text>
        <r>
          <rPr>
            <sz val="10"/>
            <color indexed="81"/>
            <rFont val="Lucida Console"/>
            <family val="3"/>
          </rPr>
          <t>31.10.2005</t>
        </r>
      </text>
    </comment>
    <comment ref="Y283" authorId="0" shapeId="0" xr:uid="{9DE7431E-D2FB-4EDD-8970-6712FBC8BDD2}">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C5962766-9BC3-4E43-91E1-987BA97274CA}">
      <text>
        <r>
          <rPr>
            <sz val="10"/>
            <color indexed="81"/>
            <rFont val="Lucida Console"/>
            <family val="3"/>
          </rPr>
          <t>Última movimentação no estoque em 08/2023 quantidade 15.</t>
        </r>
      </text>
    </comment>
    <comment ref="R284" authorId="0" shapeId="0" xr:uid="{31477F14-AFC9-40C1-B252-63D1310171FC}">
      <text>
        <r>
          <rPr>
            <sz val="10"/>
            <color indexed="81"/>
            <rFont val="Lucida Console"/>
            <family val="3"/>
          </rPr>
          <t>31.10.2005</t>
        </r>
      </text>
    </comment>
    <comment ref="Y284" authorId="0" shapeId="0" xr:uid="{F197F190-9085-477C-B8C6-107AA245A7D5}">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E32EFD96-9D15-426C-813D-95C2B6E6E3B7}">
      <text>
        <r>
          <rPr>
            <sz val="10"/>
            <color indexed="81"/>
            <rFont val="Lucida Console"/>
            <family val="3"/>
          </rPr>
          <t>Última movimentação no estoque em 08/2023 quantidade 10.</t>
        </r>
      </text>
    </comment>
    <comment ref="R285" authorId="0" shapeId="0" xr:uid="{13B1D7AA-A9D5-424B-9866-DC9B79EC62AB}">
      <text>
        <r>
          <rPr>
            <sz val="10"/>
            <color indexed="81"/>
            <rFont val="Lucida Console"/>
            <family val="3"/>
          </rPr>
          <t>31.10.2005</t>
        </r>
      </text>
    </comment>
    <comment ref="Y285" authorId="0" shapeId="0" xr:uid="{C59C3EB2-0287-4458-AC51-633B1A8282F8}">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6426E3DE-3F3D-4ECE-9372-45F17C4BBAD2}">
      <text>
        <r>
          <rPr>
            <sz val="10"/>
            <color indexed="81"/>
            <rFont val="Lucida Console"/>
            <family val="3"/>
          </rPr>
          <t>Última movimentação no estoque em 02/2023 quantidade 1.</t>
        </r>
      </text>
    </comment>
    <comment ref="R286" authorId="0" shapeId="0" xr:uid="{D591163C-09F7-4319-AAB9-91D384BDFA2C}">
      <text>
        <r>
          <rPr>
            <sz val="10"/>
            <color indexed="81"/>
            <rFont val="Lucida Console"/>
            <family val="3"/>
          </rPr>
          <t>31.10.2005</t>
        </r>
      </text>
    </comment>
    <comment ref="Y286" authorId="0" shapeId="0" xr:uid="{2E681346-C285-4D41-8759-958C3D2506A3}">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72D693BA-1BFB-4187-8862-AE5FD8A16234}">
      <text>
        <r>
          <rPr>
            <sz val="10"/>
            <color indexed="81"/>
            <rFont val="Lucida Console"/>
            <family val="3"/>
          </rPr>
          <t>Última movimentação no estoque em 04/2023 quantidade 5.</t>
        </r>
      </text>
    </comment>
    <comment ref="R287" authorId="0" shapeId="0" xr:uid="{BA0377C5-DEFF-463D-9BA0-7B10404FBFAF}">
      <text>
        <r>
          <rPr>
            <sz val="10"/>
            <color indexed="81"/>
            <rFont val="Lucida Console"/>
            <family val="3"/>
          </rPr>
          <t>31.10.2005</t>
        </r>
      </text>
    </comment>
    <comment ref="Y287" authorId="0" shapeId="0" xr:uid="{97B3FF5A-37BA-4A51-9606-4401BA4B5F09}">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D007080A-9A9D-4F31-8B0F-3D935FEC42BA}">
      <text>
        <r>
          <rPr>
            <sz val="10"/>
            <color indexed="81"/>
            <rFont val="Lucida Console"/>
            <family val="3"/>
          </rPr>
          <t>Última movimentação no estoque em 04/2023 quantidade 3.</t>
        </r>
      </text>
    </comment>
    <comment ref="R288" authorId="0" shapeId="0" xr:uid="{1E219667-B95C-41F5-8DCA-5495ED67B132}">
      <text>
        <r>
          <rPr>
            <sz val="10"/>
            <color indexed="81"/>
            <rFont val="Lucida Console"/>
            <family val="3"/>
          </rPr>
          <t>31.10.2005</t>
        </r>
      </text>
    </comment>
    <comment ref="Y288" authorId="0" shapeId="0" xr:uid="{A7A20C63-9EAD-47A1-88B8-B81E6C3BE914}">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D4350F74-E308-43F9-9258-E80E51C69704}">
      <text>
        <r>
          <rPr>
            <sz val="10"/>
            <color indexed="81"/>
            <rFont val="Lucida Console"/>
            <family val="3"/>
          </rPr>
          <t>Última movimentação no estoque em 04/2023 quantidade 10.</t>
        </r>
      </text>
    </comment>
    <comment ref="R289" authorId="0" shapeId="0" xr:uid="{E77C6C47-86B7-4310-8896-3C06DB85551D}">
      <text>
        <r>
          <rPr>
            <sz val="10"/>
            <color indexed="81"/>
            <rFont val="Lucida Console"/>
            <family val="3"/>
          </rPr>
          <t>31.10.2005</t>
        </r>
      </text>
    </comment>
    <comment ref="Y289" authorId="0" shapeId="0" xr:uid="{3A33E027-3943-4E8E-8FE8-D744BA3D4EB9}">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144A37E7-6B70-4CA4-89A7-801E6CDF1EBE}">
      <text>
        <r>
          <rPr>
            <sz val="10"/>
            <color indexed="81"/>
            <rFont val="Lucida Console"/>
            <family val="3"/>
          </rPr>
          <t>Última movimentação no estoque em 04/2023 quantidade 9.</t>
        </r>
      </text>
    </comment>
    <comment ref="R290" authorId="0" shapeId="0" xr:uid="{ECD1B789-21CC-47B0-B1B2-EC666A9154B4}">
      <text>
        <r>
          <rPr>
            <sz val="10"/>
            <color indexed="81"/>
            <rFont val="Lucida Console"/>
            <family val="3"/>
          </rPr>
          <t>31.10.2005</t>
        </r>
      </text>
    </comment>
    <comment ref="Y290" authorId="0" shapeId="0" xr:uid="{D646D393-F65D-4BBF-AF29-98E9AFB5652C}">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6A2A8C66-995E-4F9D-BA79-83798A55FCE6}">
      <text>
        <r>
          <rPr>
            <sz val="10"/>
            <color indexed="81"/>
            <rFont val="Lucida Console"/>
            <family val="3"/>
          </rPr>
          <t>Última movimentação no estoque em 02/2023 quantidade 3.</t>
        </r>
      </text>
    </comment>
    <comment ref="R291" authorId="0" shapeId="0" xr:uid="{34F88048-BF0B-4816-BAB9-A211EEA6C6B2}">
      <text>
        <r>
          <rPr>
            <sz val="10"/>
            <color indexed="81"/>
            <rFont val="Lucida Console"/>
            <family val="3"/>
          </rPr>
          <t>31.10.2005</t>
        </r>
      </text>
    </comment>
    <comment ref="Y291" authorId="0" shapeId="0" xr:uid="{C2631F05-B3F8-4364-A5F3-8B072A70E259}">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AAC5DDCA-6DDE-4010-BEB6-55C72395DBCC}">
      <text>
        <r>
          <rPr>
            <sz val="10"/>
            <color indexed="81"/>
            <rFont val="Lucida Console"/>
            <family val="3"/>
          </rPr>
          <t>Última movimentação no estoque em 06/2023 quantidade 5.</t>
        </r>
      </text>
    </comment>
    <comment ref="R292" authorId="0" shapeId="0" xr:uid="{A214FB9B-66F5-4A69-A25E-70ACDC9E1F6B}">
      <text>
        <r>
          <rPr>
            <sz val="10"/>
            <color indexed="81"/>
            <rFont val="Lucida Console"/>
            <family val="3"/>
          </rPr>
          <t>31.10.2005</t>
        </r>
      </text>
    </comment>
    <comment ref="Y292" authorId="0" shapeId="0" xr:uid="{2DCEFDCB-8623-4969-ABE8-513C8A0106C1}">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D8B08EB0-C567-4E7F-8FBD-E2B19F6EBF42}">
      <text>
        <r>
          <rPr>
            <sz val="10"/>
            <color indexed="81"/>
            <rFont val="Lucida Console"/>
            <family val="3"/>
          </rPr>
          <t>Última movimentação no estoque em 09/2023 quantidade 1.</t>
        </r>
      </text>
    </comment>
    <comment ref="R293" authorId="0" shapeId="0" xr:uid="{87A1DFF8-E5DA-4A8D-A699-1E63188B5EA2}">
      <text>
        <r>
          <rPr>
            <sz val="10"/>
            <color indexed="81"/>
            <rFont val="Lucida Console"/>
            <family val="3"/>
          </rPr>
          <t>31.10.2005</t>
        </r>
      </text>
    </comment>
    <comment ref="Y293" authorId="0" shapeId="0" xr:uid="{4B4E3AA7-28A7-428E-9EED-0D6D260ADCAE}">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A44CE39E-E1C5-45FE-B219-6DF6660CC705}">
      <text>
        <r>
          <rPr>
            <sz val="10"/>
            <color indexed="81"/>
            <rFont val="Lucida Console"/>
            <family val="3"/>
          </rPr>
          <t>Última movimentação no estoque em 04/2023 quantidade 5.</t>
        </r>
      </text>
    </comment>
    <comment ref="R294" authorId="0" shapeId="0" xr:uid="{AAE0E513-DDD4-43A2-87C1-0F86C6D2F2C0}">
      <text>
        <r>
          <rPr>
            <sz val="10"/>
            <color indexed="81"/>
            <rFont val="Lucida Console"/>
            <family val="3"/>
          </rPr>
          <t>19.10.2007</t>
        </r>
      </text>
    </comment>
    <comment ref="Y294" authorId="0" shapeId="0" xr:uid="{0BCD33F4-FA9D-43C1-8231-28AFC9EEA1E7}">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A7449FEB-B91D-4D94-B694-321FE52DA195}">
      <text>
        <r>
          <rPr>
            <sz val="10"/>
            <color indexed="81"/>
            <rFont val="Lucida Console"/>
            <family val="3"/>
          </rPr>
          <t>Última movimentação no estoque em 01/2023 quantidade 3.</t>
        </r>
      </text>
    </comment>
    <comment ref="R295" authorId="0" shapeId="0" xr:uid="{A44BEE52-D85F-4E33-BF61-CAFC273604CC}">
      <text>
        <r>
          <rPr>
            <sz val="10"/>
            <color indexed="81"/>
            <rFont val="Lucida Console"/>
            <family val="3"/>
          </rPr>
          <t>19.10.2007</t>
        </r>
      </text>
    </comment>
    <comment ref="Y295" authorId="0" shapeId="0" xr:uid="{12243473-E3EC-41C9-B107-6F9026A594A5}">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1E79F7AC-87A4-431C-B0C9-29F7458004CB}">
      <text>
        <r>
          <rPr>
            <sz val="10"/>
            <color indexed="81"/>
            <rFont val="Lucida Console"/>
            <family val="3"/>
          </rPr>
          <t>Última movimentação no estoque em 07/2023 quantidade 3.</t>
        </r>
      </text>
    </comment>
    <comment ref="R296" authorId="0" shapeId="0" xr:uid="{77096311-3889-4556-92D5-E6208757A94A}">
      <text>
        <r>
          <rPr>
            <sz val="10"/>
            <color indexed="81"/>
            <rFont val="Lucida Console"/>
            <family val="3"/>
          </rPr>
          <t>11.05.2009</t>
        </r>
      </text>
    </comment>
    <comment ref="Y296" authorId="0" shapeId="0" xr:uid="{6D17E769-4ED2-4AFB-9D42-37ED31B5F8F9}">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1EEB8775-803D-437D-99BC-0091D95D52D0}">
      <text>
        <r>
          <rPr>
            <sz val="10"/>
            <color indexed="81"/>
            <rFont val="Lucida Console"/>
            <family val="3"/>
          </rPr>
          <t>Última movimentação no estoque em 04/2023 quantidade 1.</t>
        </r>
      </text>
    </comment>
    <comment ref="R297" authorId="0" shapeId="0" xr:uid="{417B2F2E-BE49-4EAA-B520-ED6A1966EE96}">
      <text>
        <r>
          <rPr>
            <sz val="10"/>
            <color indexed="81"/>
            <rFont val="Lucida Console"/>
            <family val="3"/>
          </rPr>
          <t>11.02.2015</t>
        </r>
      </text>
    </comment>
    <comment ref="Y297" authorId="0" shapeId="0" xr:uid="{CC7E487A-3154-42EF-B12F-A9AE996A55C8}">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2A925D11-97A4-485F-ABE6-67C17DD4F3BE}">
      <text>
        <r>
          <rPr>
            <sz val="10"/>
            <color indexed="81"/>
            <rFont val="Lucida Console"/>
            <family val="3"/>
          </rPr>
          <t>Última movimentação no estoque em 01/2023 quantidade 2.</t>
        </r>
      </text>
    </comment>
    <comment ref="R298" authorId="0" shapeId="0" xr:uid="{9EE8A27B-D4A2-42E2-93E2-F8DF27BB4B2C}">
      <text>
        <r>
          <rPr>
            <sz val="10"/>
            <color indexed="81"/>
            <rFont val="Lucida Console"/>
            <family val="3"/>
          </rPr>
          <t>11.02.2015</t>
        </r>
      </text>
    </comment>
    <comment ref="Y298" authorId="0" shapeId="0" xr:uid="{D365AB86-3C98-4CED-AFBD-1BB0F2EFCF18}">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3FA8CCE8-5CFE-4AF9-A229-86DC87C8F7C4}">
      <text>
        <r>
          <rPr>
            <sz val="10"/>
            <color indexed="81"/>
            <rFont val="Lucida Console"/>
            <family val="3"/>
          </rPr>
          <t>Última movimentação no estoque em 08/2023 quantidade 1.</t>
        </r>
      </text>
    </comment>
    <comment ref="R299" authorId="0" shapeId="0" xr:uid="{E8366A99-1F9A-4D8D-B711-1E68A6C2580A}">
      <text>
        <r>
          <rPr>
            <sz val="10"/>
            <color indexed="81"/>
            <rFont val="Lucida Console"/>
            <family val="3"/>
          </rPr>
          <t>05.09.2007</t>
        </r>
      </text>
    </comment>
    <comment ref="Y299" authorId="0" shapeId="0" xr:uid="{4B3FDF7D-34F5-490E-9FC6-B9EAF651573D}">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ECFB1AF5-5E00-4FA3-BBBC-51E6C4852FFF}">
      <text>
        <r>
          <rPr>
            <sz val="10"/>
            <color indexed="81"/>
            <rFont val="Lucida Console"/>
            <family val="3"/>
          </rPr>
          <t>Última movimentação no estoque em 09/2023 quantidade 6.</t>
        </r>
      </text>
    </comment>
    <comment ref="R300" authorId="0" shapeId="0" xr:uid="{A6D1B7FA-D3F4-4B2D-9D32-CC147C183871}">
      <text>
        <r>
          <rPr>
            <sz val="10"/>
            <color indexed="81"/>
            <rFont val="Lucida Console"/>
            <family val="3"/>
          </rPr>
          <t>01.01.1901</t>
        </r>
      </text>
    </comment>
    <comment ref="Y300" authorId="0" shapeId="0" xr:uid="{F24C4209-D86C-4275-AFBF-4900FBBC4C01}">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4715ADAC-B93E-447F-9D57-45124695D297}">
      <text>
        <r>
          <rPr>
            <sz val="10"/>
            <color indexed="81"/>
            <rFont val="Lucida Console"/>
            <family val="3"/>
          </rPr>
          <t>Última movimentação no estoque em 04/2023 quantidade 48.</t>
        </r>
      </text>
    </comment>
    <comment ref="R301" authorId="0" shapeId="0" xr:uid="{617C3D66-AC59-44CD-A85C-24B325AEDE2F}">
      <text>
        <r>
          <rPr>
            <sz val="10"/>
            <color indexed="81"/>
            <rFont val="Lucida Console"/>
            <family val="3"/>
          </rPr>
          <t>01.01.1901</t>
        </r>
      </text>
    </comment>
    <comment ref="Y301" authorId="0" shapeId="0" xr:uid="{FF4DE08D-72E0-48A7-A601-BBD9DC6FD364}">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CA00D9EC-4F74-4C44-A7DF-C5301138CD84}">
      <text>
        <r>
          <rPr>
            <sz val="10"/>
            <color indexed="81"/>
            <rFont val="Lucida Console"/>
            <family val="3"/>
          </rPr>
          <t>Última movimentação no estoque em 09/2023 quantidade 47.</t>
        </r>
      </text>
    </comment>
    <comment ref="R302" authorId="0" shapeId="0" xr:uid="{357243F1-96E5-4A7A-B584-D933AE41701D}">
      <text>
        <r>
          <rPr>
            <sz val="10"/>
            <color indexed="81"/>
            <rFont val="Lucida Console"/>
            <family val="3"/>
          </rPr>
          <t>22.02.2019</t>
        </r>
      </text>
    </comment>
    <comment ref="Y302" authorId="0" shapeId="0" xr:uid="{0B9BF265-9951-49C3-81A1-3427C6A493EE}">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34D29477-230F-4BBB-ABA2-776CB3CC26A9}">
      <text>
        <r>
          <rPr>
            <sz val="10"/>
            <color indexed="81"/>
            <rFont val="Lucida Console"/>
            <family val="3"/>
          </rPr>
          <t>Última movimentação no estoque em 05/2023 quantidade 48.</t>
        </r>
      </text>
    </comment>
    <comment ref="R303" authorId="0" shapeId="0" xr:uid="{C791984B-1E73-4F0F-B7A5-A715863C6C07}">
      <text>
        <r>
          <rPr>
            <sz val="10"/>
            <color indexed="81"/>
            <rFont val="Lucida Console"/>
            <family val="3"/>
          </rPr>
          <t>22.02.2019</t>
        </r>
      </text>
    </comment>
    <comment ref="Y303" authorId="0" shapeId="0" xr:uid="{5E47743F-775C-46A0-865D-1261183E1A57}">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0B173BE0-D4ED-44B2-B61E-24668467F195}">
      <text>
        <r>
          <rPr>
            <sz val="10"/>
            <color indexed="81"/>
            <rFont val="Lucida Console"/>
            <family val="3"/>
          </rPr>
          <t>Última movimentação no estoque em 04/2023 quantidade 144.</t>
        </r>
      </text>
    </comment>
    <comment ref="R304" authorId="0" shapeId="0" xr:uid="{8B781FAF-7937-4050-9DB8-971302C15B89}">
      <text>
        <r>
          <rPr>
            <sz val="10"/>
            <color indexed="81"/>
            <rFont val="Lucida Console"/>
            <family val="3"/>
          </rPr>
          <t>01.01.1901</t>
        </r>
      </text>
    </comment>
    <comment ref="Y304" authorId="0" shapeId="0" xr:uid="{CC0ABD73-75B1-4603-9A10-386DED414954}">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EC4B822B-4E89-4C35-86F6-0F409410E253}">
      <text>
        <r>
          <rPr>
            <sz val="10"/>
            <color indexed="81"/>
            <rFont val="Lucida Console"/>
            <family val="3"/>
          </rPr>
          <t>Última movimentação no estoque em 09/2023 quantidade 63.</t>
        </r>
      </text>
    </comment>
    <comment ref="R305" authorId="0" shapeId="0" xr:uid="{1F071990-A7E7-45CA-AE1F-7637DC4F075B}">
      <text>
        <r>
          <rPr>
            <sz val="10"/>
            <color indexed="81"/>
            <rFont val="Lucida Console"/>
            <family val="3"/>
          </rPr>
          <t>10.11.2008</t>
        </r>
      </text>
    </comment>
    <comment ref="Y305" authorId="0" shapeId="0" xr:uid="{5AB93314-C992-4E64-A43B-6393CCC38ABB}">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8C60AAD6-5E6D-4AA1-A0AB-012B6D562251}">
      <text>
        <r>
          <rPr>
            <sz val="10"/>
            <color indexed="81"/>
            <rFont val="Lucida Console"/>
            <family val="3"/>
          </rPr>
          <t>Última movimentação no estoque em 11/2022 quantidade 1.</t>
        </r>
      </text>
    </comment>
    <comment ref="R306" authorId="0" shapeId="0" xr:uid="{81106556-59F8-479A-AE99-D9D882179BBE}">
      <text>
        <r>
          <rPr>
            <sz val="10"/>
            <color indexed="81"/>
            <rFont val="Lucida Console"/>
            <family val="3"/>
          </rPr>
          <t>16.10.2007</t>
        </r>
      </text>
    </comment>
    <comment ref="Y306" authorId="0" shapeId="0" xr:uid="{16B46C52-976E-4B1A-AA2A-4AF9A9FADDDD}">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347D35C5-6FCD-44ED-8E0E-9FAD52B98DC9}">
      <text>
        <r>
          <rPr>
            <sz val="10"/>
            <color indexed="81"/>
            <rFont val="Lucida Console"/>
            <family val="3"/>
          </rPr>
          <t>Última movimentação no estoque em 07/2023 quantidade 20.</t>
        </r>
      </text>
    </comment>
    <comment ref="R307" authorId="0" shapeId="0" xr:uid="{7A780705-0E65-40A6-95C4-DEE248811392}">
      <text>
        <r>
          <rPr>
            <sz val="10"/>
            <color indexed="81"/>
            <rFont val="Lucida Console"/>
            <family val="3"/>
          </rPr>
          <t>16.10.2007</t>
        </r>
      </text>
    </comment>
    <comment ref="Y307" authorId="0" shapeId="0" xr:uid="{A4257D3D-FCB2-4C8F-B537-C4114467EFCA}">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A4D3B0BA-F5E2-481F-9F31-EEF6A724C568}">
      <text>
        <r>
          <rPr>
            <sz val="10"/>
            <color indexed="81"/>
            <rFont val="Lucida Console"/>
            <family val="3"/>
          </rPr>
          <t>Última movimentação no estoque em 04/2023 quantidade 10.</t>
        </r>
      </text>
    </comment>
    <comment ref="R308" authorId="0" shapeId="0" xr:uid="{3B2FB96B-9B51-472D-8985-BD72359088DA}">
      <text>
        <r>
          <rPr>
            <sz val="10"/>
            <color indexed="81"/>
            <rFont val="Lucida Console"/>
            <family val="3"/>
          </rPr>
          <t>05.09.2017</t>
        </r>
      </text>
    </comment>
    <comment ref="Y308" authorId="0" shapeId="0" xr:uid="{C666CBA5-913E-4911-B67E-DA84994796D4}">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3B2D3494-502B-42EE-8E76-844A4932A2E5}">
      <text>
        <r>
          <rPr>
            <sz val="10"/>
            <color indexed="81"/>
            <rFont val="Lucida Console"/>
            <family val="3"/>
          </rPr>
          <t>Última movimentação no estoque em 05/2023 quantidade 200.</t>
        </r>
      </text>
    </comment>
    <comment ref="R309" authorId="0" shapeId="0" xr:uid="{3098AD21-7B00-4F0D-AEF8-315107D04396}">
      <text>
        <r>
          <rPr>
            <sz val="10"/>
            <color indexed="81"/>
            <rFont val="Lucida Console"/>
            <family val="3"/>
          </rPr>
          <t>20.02.2015</t>
        </r>
      </text>
    </comment>
    <comment ref="Y309" authorId="0" shapeId="0" xr:uid="{28079D4C-27E9-461B-AF22-B01B2BF6E179}">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EDA1B0F0-6936-4C6B-943E-DD978F515331}">
      <text>
        <r>
          <rPr>
            <sz val="10"/>
            <color indexed="81"/>
            <rFont val="Lucida Console"/>
            <family val="3"/>
          </rPr>
          <t>Última movimentação no estoque em 08/2023 quantidade 50.</t>
        </r>
      </text>
    </comment>
    <comment ref="R310" authorId="0" shapeId="0" xr:uid="{DE30FEE4-D82F-44F1-8122-C58EA7793228}">
      <text>
        <r>
          <rPr>
            <sz val="10"/>
            <color indexed="81"/>
            <rFont val="Lucida Console"/>
            <family val="3"/>
          </rPr>
          <t>08.09.2011</t>
        </r>
      </text>
    </comment>
    <comment ref="Y310" authorId="0" shapeId="0" xr:uid="{74B9E425-80CF-437E-84BF-176BC9204D49}">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77376897-C4E2-470C-8289-8113EFD4363F}">
      <text>
        <r>
          <rPr>
            <sz val="10"/>
            <color indexed="81"/>
            <rFont val="Lucida Console"/>
            <family val="3"/>
          </rPr>
          <t>Última movimentação no estoque em 06/2023 quantidade 50.</t>
        </r>
      </text>
    </comment>
    <comment ref="R311" authorId="0" shapeId="0" xr:uid="{BA51565F-C6B9-4AAD-8DAB-9729E6F9EEC1}">
      <text>
        <r>
          <rPr>
            <sz val="10"/>
            <color indexed="81"/>
            <rFont val="Lucida Console"/>
            <family val="3"/>
          </rPr>
          <t>25.05.2007</t>
        </r>
      </text>
    </comment>
    <comment ref="Y311" authorId="0" shapeId="0" xr:uid="{2BB2134A-6EDA-4482-A8ED-79FD74C92AFB}">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5ED0C70D-1C0F-4FDE-ACE9-6F6AB7BDED53}">
      <text>
        <r>
          <rPr>
            <sz val="10"/>
            <color indexed="81"/>
            <rFont val="Lucida Console"/>
            <family val="3"/>
          </rPr>
          <t>Última movimentação no estoque em 07/2023 quantidade 2.</t>
        </r>
      </text>
    </comment>
    <comment ref="R312" authorId="0" shapeId="0" xr:uid="{DF83E211-0C06-4537-BE3F-1076E71BBCFB}">
      <text>
        <r>
          <rPr>
            <sz val="10"/>
            <color indexed="81"/>
            <rFont val="Lucida Console"/>
            <family val="3"/>
          </rPr>
          <t>01.01.1901</t>
        </r>
      </text>
    </comment>
    <comment ref="Y312" authorId="0" shapeId="0" xr:uid="{9633FF60-0F0A-4258-A471-5C00AADC1F6B}">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5E163628-4FAC-4661-9CC9-5999168677BF}">
      <text>
        <r>
          <rPr>
            <sz val="10"/>
            <color indexed="81"/>
            <rFont val="Lucida Console"/>
            <family val="3"/>
          </rPr>
          <t>Última movimentação no estoque em 09/2023 quantidade 130.</t>
        </r>
      </text>
    </comment>
    <comment ref="R313" authorId="0" shapeId="0" xr:uid="{00AA2E42-E455-4397-B72F-5EA74B8B99DF}">
      <text>
        <r>
          <rPr>
            <sz val="10"/>
            <color indexed="81"/>
            <rFont val="Lucida Console"/>
            <family val="3"/>
          </rPr>
          <t>01.01.1901</t>
        </r>
      </text>
    </comment>
    <comment ref="Y313" authorId="0" shapeId="0" xr:uid="{99DCD3C2-45FE-4C9F-9C7C-BFE14D155D8E}">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BD01442A-F023-4CC9-97FA-2F7314B11F33}">
      <text>
        <r>
          <rPr>
            <sz val="10"/>
            <color indexed="81"/>
            <rFont val="Lucida Console"/>
            <family val="3"/>
          </rPr>
          <t>Última movimentação no estoque em 04/2023 quantidade 165.</t>
        </r>
      </text>
    </comment>
    <comment ref="R314" authorId="0" shapeId="0" xr:uid="{63DEDE2A-4E00-4024-8ECA-0F83064A6D81}">
      <text>
        <r>
          <rPr>
            <sz val="10"/>
            <color indexed="81"/>
            <rFont val="Lucida Console"/>
            <family val="3"/>
          </rPr>
          <t>01.01.1901</t>
        </r>
      </text>
    </comment>
    <comment ref="Y314" authorId="0" shapeId="0" xr:uid="{155CF6B7-F0E3-4A7C-9327-73800B142D54}">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74797AEC-896C-4375-8694-EF65BC532428}">
      <text>
        <r>
          <rPr>
            <sz val="10"/>
            <color indexed="81"/>
            <rFont val="Lucida Console"/>
            <family val="3"/>
          </rPr>
          <t>Última movimentação no estoque em 04/2023 quantidade 100.</t>
        </r>
      </text>
    </comment>
    <comment ref="R315" authorId="0" shapeId="0" xr:uid="{92C6575A-D284-4AE1-96BD-85E783ED2DAC}">
      <text>
        <r>
          <rPr>
            <sz val="10"/>
            <color indexed="81"/>
            <rFont val="Lucida Console"/>
            <family val="3"/>
          </rPr>
          <t>01.01.1901</t>
        </r>
      </text>
    </comment>
    <comment ref="Y315" authorId="0" shapeId="0" xr:uid="{FB86B3CE-34E8-44E0-ADF4-A19B1E13BBFB}">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CB9A6E20-2561-4BA0-BAE8-C1461D2F4780}">
      <text>
        <r>
          <rPr>
            <sz val="10"/>
            <color indexed="81"/>
            <rFont val="Lucida Console"/>
            <family val="3"/>
          </rPr>
          <t>Última movimentação no estoque em 09/2023 quantidade 100.</t>
        </r>
      </text>
    </comment>
    <comment ref="R316" authorId="0" shapeId="0" xr:uid="{A99F91E1-6A07-43CA-968F-F4E56DAC94A1}">
      <text>
        <r>
          <rPr>
            <sz val="10"/>
            <color indexed="81"/>
            <rFont val="Lucida Console"/>
            <family val="3"/>
          </rPr>
          <t>24.04.2009</t>
        </r>
      </text>
    </comment>
    <comment ref="Y316" authorId="0" shapeId="0" xr:uid="{E2E96F26-1C54-4E8E-918A-C4C40A616803}">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5E3BE726-3BDF-435A-81C0-E00B04099F3E}">
      <text>
        <r>
          <rPr>
            <sz val="10"/>
            <color indexed="81"/>
            <rFont val="Lucida Console"/>
            <family val="3"/>
          </rPr>
          <t>Última movimentação no estoque em 05/2023 quantidade 4.</t>
        </r>
      </text>
    </comment>
    <comment ref="R317" authorId="0" shapeId="0" xr:uid="{2B3B3779-9AF2-44A4-AB41-6FEA5E89F6AD}">
      <text>
        <r>
          <rPr>
            <sz val="10"/>
            <color indexed="81"/>
            <rFont val="Lucida Console"/>
            <family val="3"/>
          </rPr>
          <t>16.10.2007</t>
        </r>
      </text>
    </comment>
    <comment ref="Y317" authorId="0" shapeId="0" xr:uid="{28CE87B4-3A93-43A4-9759-AE8227F47770}">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821CA532-40D7-4F1A-85E6-D37DACFE5328}">
      <text>
        <r>
          <rPr>
            <sz val="10"/>
            <color indexed="81"/>
            <rFont val="Lucida Console"/>
            <family val="3"/>
          </rPr>
          <t>Última movimentação no estoque em 05/2023 quantidade 10.</t>
        </r>
      </text>
    </comment>
    <comment ref="R318" authorId="0" shapeId="0" xr:uid="{B04339F3-136A-4065-B6E9-8FA03819CF96}">
      <text>
        <r>
          <rPr>
            <sz val="10"/>
            <color indexed="81"/>
            <rFont val="Lucida Console"/>
            <family val="3"/>
          </rPr>
          <t>10.07.2019</t>
        </r>
      </text>
    </comment>
    <comment ref="Y318" authorId="0" shapeId="0" xr:uid="{2DD70BE5-F147-4FBC-AD95-3847D42F97CE}">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97AE8684-C0EA-4F9B-8423-5835137A9DB6}">
      <text>
        <r>
          <rPr>
            <sz val="10"/>
            <color indexed="81"/>
            <rFont val="Lucida Console"/>
            <family val="3"/>
          </rPr>
          <t>Última movimentação no estoque em 09/2023 quantidade 344.</t>
        </r>
      </text>
    </comment>
    <comment ref="R319" authorId="0" shapeId="0" xr:uid="{AD5B348A-738E-473A-A74B-1DA80F50EF33}">
      <text>
        <r>
          <rPr>
            <sz val="10"/>
            <color indexed="81"/>
            <rFont val="Lucida Console"/>
            <family val="3"/>
          </rPr>
          <t>01.01.1901</t>
        </r>
      </text>
    </comment>
    <comment ref="Y319" authorId="0" shapeId="0" xr:uid="{655AC53A-D8CB-4B9F-8E81-3649B8D2EED8}">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97A0A535-5CAF-44BD-9E84-E6059EFCD31C}">
      <text>
        <r>
          <rPr>
            <sz val="10"/>
            <color indexed="81"/>
            <rFont val="Lucida Console"/>
            <family val="3"/>
          </rPr>
          <t>Última movimentação no estoque em 03/2023 quantidade 2.354.</t>
        </r>
      </text>
    </comment>
    <comment ref="R320" authorId="0" shapeId="0" xr:uid="{422B50C0-95B7-4017-BD65-5F3F39429DBB}">
      <text>
        <r>
          <rPr>
            <sz val="10"/>
            <color indexed="81"/>
            <rFont val="Lucida Console"/>
            <family val="3"/>
          </rPr>
          <t>01.01.1901</t>
        </r>
      </text>
    </comment>
    <comment ref="Y320" authorId="0" shapeId="0" xr:uid="{5F048E81-2C35-4694-BF77-A64D8D0D49DC}">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69F0AA88-0B42-4251-8890-95DB5D1C2EBA}">
      <text>
        <r>
          <rPr>
            <sz val="10"/>
            <color indexed="81"/>
            <rFont val="Lucida Console"/>
            <family val="3"/>
          </rPr>
          <t>Última movimentação no estoque em 09/2023 quantidade 1.095.</t>
        </r>
      </text>
    </comment>
    <comment ref="R321" authorId="0" shapeId="0" xr:uid="{ED4939E8-395A-4C54-8969-CFC7924211FC}">
      <text>
        <r>
          <rPr>
            <sz val="10"/>
            <color indexed="81"/>
            <rFont val="Lucida Console"/>
            <family val="3"/>
          </rPr>
          <t>06.04.2005</t>
        </r>
      </text>
    </comment>
    <comment ref="Y321" authorId="0" shapeId="0" xr:uid="{CE30CCAE-A7CB-4371-855A-CA8BCD48C0B2}">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F34BB569-FE0E-4BBE-A0F0-01B97181681C}">
      <text>
        <r>
          <rPr>
            <sz val="10"/>
            <color indexed="81"/>
            <rFont val="Lucida Console"/>
            <family val="3"/>
          </rPr>
          <t>Última movimentação no estoque em 09/2023 quantidade 3.165.</t>
        </r>
      </text>
    </comment>
    <comment ref="R322" authorId="0" shapeId="0" xr:uid="{F5AFE3AD-04A0-44BC-8973-F1EC67D41C8C}">
      <text>
        <r>
          <rPr>
            <sz val="10"/>
            <color indexed="81"/>
            <rFont val="Lucida Console"/>
            <family val="3"/>
          </rPr>
          <t>01.01.1901</t>
        </r>
      </text>
    </comment>
    <comment ref="Y322" authorId="0" shapeId="0" xr:uid="{7380CA12-E32D-40F0-816B-6ED62474C37F}">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130ACC52-3812-4B05-AA01-64D727BC64B3}">
      <text>
        <r>
          <rPr>
            <sz val="10"/>
            <color indexed="81"/>
            <rFont val="Lucida Console"/>
            <family val="3"/>
          </rPr>
          <t>Última movimentação no estoque em 09/2023 quantidade 1.605.</t>
        </r>
      </text>
    </comment>
    <comment ref="R323" authorId="0" shapeId="0" xr:uid="{02683967-59A9-4E69-A0B5-46F3BDC4EB7B}">
      <text>
        <r>
          <rPr>
            <sz val="10"/>
            <color indexed="81"/>
            <rFont val="Lucida Console"/>
            <family val="3"/>
          </rPr>
          <t>01.01.1901</t>
        </r>
      </text>
    </comment>
    <comment ref="Y323" authorId="0" shapeId="0" xr:uid="{BAEF97B8-FE42-4A07-9CCD-C7EE578C75B2}">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417F7535-2E95-4027-A86D-E968C8214EA0}">
      <text>
        <r>
          <rPr>
            <sz val="10"/>
            <color indexed="81"/>
            <rFont val="Lucida Console"/>
            <family val="3"/>
          </rPr>
          <t>Última movimentação no estoque em 09/2023 quantidade 5.727.</t>
        </r>
      </text>
    </comment>
    <comment ref="R324" authorId="0" shapeId="0" xr:uid="{8922290F-B2C7-4257-A92D-8B793EB383C5}">
      <text>
        <r>
          <rPr>
            <sz val="10"/>
            <color indexed="81"/>
            <rFont val="Lucida Console"/>
            <family val="3"/>
          </rPr>
          <t>01.01.1901</t>
        </r>
      </text>
    </comment>
    <comment ref="Y324" authorId="0" shapeId="0" xr:uid="{C5DA590D-FDB5-4A7E-B716-F7743CB0C2F4}">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2B9EDD64-410D-4674-812D-1D53143268B8}">
      <text>
        <r>
          <rPr>
            <sz val="10"/>
            <color indexed="81"/>
            <rFont val="Lucida Console"/>
            <family val="3"/>
          </rPr>
          <t>Última movimentação no estoque em 08/2023 quantidade 417.</t>
        </r>
      </text>
    </comment>
    <comment ref="R325" authorId="0" shapeId="0" xr:uid="{FFB1DFB1-2CD1-4753-9798-3E07EA60784C}">
      <text>
        <r>
          <rPr>
            <sz val="10"/>
            <color indexed="81"/>
            <rFont val="Lucida Console"/>
            <family val="3"/>
          </rPr>
          <t>01.01.1901</t>
        </r>
      </text>
    </comment>
    <comment ref="Y325" authorId="0" shapeId="0" xr:uid="{44B9E0A5-EEAC-40FD-9B96-470E299C6882}">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C3486D09-D3EB-4DC5-A1B5-3F82AF4AA547}">
      <text>
        <r>
          <rPr>
            <sz val="10"/>
            <color indexed="81"/>
            <rFont val="Lucida Console"/>
            <family val="3"/>
          </rPr>
          <t>Última movimentação no estoque em 11/2022 quantidade 2.</t>
        </r>
      </text>
    </comment>
    <comment ref="R326" authorId="0" shapeId="0" xr:uid="{E935BA18-A8DF-4C0A-A940-B0805DFEF424}">
      <text>
        <r>
          <rPr>
            <sz val="10"/>
            <color indexed="81"/>
            <rFont val="Lucida Console"/>
            <family val="3"/>
          </rPr>
          <t>01.01.1901</t>
        </r>
      </text>
    </comment>
    <comment ref="Y326" authorId="0" shapeId="0" xr:uid="{F97E253B-6CFC-4745-A274-1F219323B734}">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F86A644A-792B-46EC-B6D1-2DAFEBF26E57}">
      <text>
        <r>
          <rPr>
            <sz val="10"/>
            <color indexed="81"/>
            <rFont val="Lucida Console"/>
            <family val="3"/>
          </rPr>
          <t>Última movimentação no estoque em 11/2022 quantidade 1.</t>
        </r>
      </text>
    </comment>
    <comment ref="R327" authorId="0" shapeId="0" xr:uid="{4BFD603F-5592-43F1-AA7A-EB54BEC7F523}">
      <text>
        <r>
          <rPr>
            <sz val="10"/>
            <color indexed="81"/>
            <rFont val="Lucida Console"/>
            <family val="3"/>
          </rPr>
          <t>01.01.1901</t>
        </r>
      </text>
    </comment>
    <comment ref="Y327" authorId="0" shapeId="0" xr:uid="{C064E76C-4504-4AC5-975A-E749C0725252}">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CBA50E10-D6FB-4F30-B8EE-4F83C31CB349}">
      <text>
        <r>
          <rPr>
            <sz val="10"/>
            <color indexed="81"/>
            <rFont val="Lucida Console"/>
            <family val="3"/>
          </rPr>
          <t>Última movimentação no estoque em 09/2023 quantidade 14.</t>
        </r>
      </text>
    </comment>
    <comment ref="R328" authorId="0" shapeId="0" xr:uid="{1834C828-E08C-4B57-A00B-1DCB123E84D6}">
      <text>
        <r>
          <rPr>
            <sz val="10"/>
            <color indexed="81"/>
            <rFont val="Lucida Console"/>
            <family val="3"/>
          </rPr>
          <t>07.02.2017</t>
        </r>
      </text>
    </comment>
    <comment ref="Y328" authorId="0" shapeId="0" xr:uid="{13B7FDF0-65B1-4109-ACEC-1EA94FE5F2A5}">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CAEFB14A-7A9F-499B-AC68-5E28B8E209E8}">
      <text>
        <r>
          <rPr>
            <sz val="10"/>
            <color indexed="81"/>
            <rFont val="Lucida Console"/>
            <family val="3"/>
          </rPr>
          <t>Última movimentação no estoque em 09/2023 quantidade 14.</t>
        </r>
      </text>
    </comment>
    <comment ref="R329" authorId="0" shapeId="0" xr:uid="{DDC9F8B3-1561-43B5-8E35-C984E8A6BA1C}">
      <text>
        <r>
          <rPr>
            <sz val="10"/>
            <color indexed="81"/>
            <rFont val="Lucida Console"/>
            <family val="3"/>
          </rPr>
          <t>07.02.2017</t>
        </r>
      </text>
    </comment>
    <comment ref="Y329" authorId="0" shapeId="0" xr:uid="{F3D27E7F-FC7D-46E6-BA47-F278B390F44F}">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3B965E12-498A-474A-B6B6-EAF581534B9C}">
      <text>
        <r>
          <rPr>
            <sz val="10"/>
            <color indexed="81"/>
            <rFont val="Lucida Console"/>
            <family val="3"/>
          </rPr>
          <t>Última movimentação no estoque em 09/2023 quantidade 10.</t>
        </r>
      </text>
    </comment>
    <comment ref="R330" authorId="0" shapeId="0" xr:uid="{C5BFAB73-DAB1-476F-888C-B00775EF2ED7}">
      <text>
        <r>
          <rPr>
            <sz val="10"/>
            <color indexed="81"/>
            <rFont val="Lucida Console"/>
            <family val="3"/>
          </rPr>
          <t>01.01.1901</t>
        </r>
      </text>
    </comment>
    <comment ref="Y330" authorId="0" shapeId="0" xr:uid="{B86042D4-B502-4443-A3FC-6F732FB0BFD7}">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98AC027A-D79E-416F-B5BB-CCAB3EA9D884}">
      <text>
        <r>
          <rPr>
            <sz val="10"/>
            <color indexed="81"/>
            <rFont val="Lucida Console"/>
            <family val="3"/>
          </rPr>
          <t>Última movimentação no estoque em 09/2023 quantidade 745.</t>
        </r>
      </text>
    </comment>
    <comment ref="R331" authorId="0" shapeId="0" xr:uid="{1675C995-503C-4569-A284-950602C72FD7}">
      <text>
        <r>
          <rPr>
            <sz val="10"/>
            <color indexed="81"/>
            <rFont val="Lucida Console"/>
            <family val="3"/>
          </rPr>
          <t>13.11.2017</t>
        </r>
      </text>
    </comment>
    <comment ref="Y331" authorId="0" shapeId="0" xr:uid="{D82C7BFA-5EA4-44E6-A635-81A10E8E9A49}">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C65EBDFB-19EC-45BF-8666-ED2CF546E0D0}">
      <text>
        <r>
          <rPr>
            <sz val="10"/>
            <color indexed="81"/>
            <rFont val="Lucida Console"/>
            <family val="3"/>
          </rPr>
          <t>Última movimentação no estoque em 09/2023 quantidade 28.</t>
        </r>
      </text>
    </comment>
    <comment ref="R332" authorId="0" shapeId="0" xr:uid="{1DD459D3-ED69-41D3-9889-8AA6DEF013CC}">
      <text>
        <r>
          <rPr>
            <sz val="10"/>
            <color indexed="81"/>
            <rFont val="Lucida Console"/>
            <family val="3"/>
          </rPr>
          <t>30.10.2017</t>
        </r>
      </text>
    </comment>
    <comment ref="Y332" authorId="0" shapeId="0" xr:uid="{7245CF85-632D-4363-95AC-F94743FEEE57}">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8188D188-161B-4975-8A15-8206C90D6555}">
      <text>
        <r>
          <rPr>
            <sz val="10"/>
            <color indexed="81"/>
            <rFont val="Lucida Console"/>
            <family val="3"/>
          </rPr>
          <t>Última movimentação no estoque em 09/2023 quantidade 74.</t>
        </r>
      </text>
    </comment>
    <comment ref="R333" authorId="0" shapeId="0" xr:uid="{57C4BA75-9742-4588-8175-809049855027}">
      <text>
        <r>
          <rPr>
            <sz val="10"/>
            <color indexed="81"/>
            <rFont val="Lucida Console"/>
            <family val="3"/>
          </rPr>
          <t>30.10.2017</t>
        </r>
      </text>
    </comment>
    <comment ref="Y333" authorId="0" shapeId="0" xr:uid="{863CB297-AAEF-478B-87B7-F823D463E2FD}">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9C5DD568-F4D6-45BD-908C-3909912C3103}">
      <text>
        <r>
          <rPr>
            <sz val="10"/>
            <color indexed="81"/>
            <rFont val="Lucida Console"/>
            <family val="3"/>
          </rPr>
          <t>Última movimentação no estoque em 09/2023 quantidade 74.</t>
        </r>
      </text>
    </comment>
    <comment ref="R334" authorId="0" shapeId="0" xr:uid="{2B8A3036-7141-447F-B061-5FE14F94713B}">
      <text>
        <r>
          <rPr>
            <sz val="10"/>
            <color indexed="81"/>
            <rFont val="Lucida Console"/>
            <family val="3"/>
          </rPr>
          <t>01.01.1901</t>
        </r>
      </text>
    </comment>
    <comment ref="Y334" authorId="0" shapeId="0" xr:uid="{F133175D-15EE-4F83-90CD-FF64A2D3020A}">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80AD2447-C9B6-4DE5-82CE-24410CE29A43}">
      <text>
        <r>
          <rPr>
            <sz val="10"/>
            <color indexed="81"/>
            <rFont val="Lucida Console"/>
            <family val="3"/>
          </rPr>
          <t>Última movimentação no estoque em 08/2023 quantidade 144.</t>
        </r>
      </text>
    </comment>
    <comment ref="R335" authorId="0" shapeId="0" xr:uid="{6338662C-282C-4E2B-A662-4F05E7DD3B9D}">
      <text>
        <r>
          <rPr>
            <sz val="10"/>
            <color indexed="81"/>
            <rFont val="Lucida Console"/>
            <family val="3"/>
          </rPr>
          <t>08.04.2021</t>
        </r>
      </text>
    </comment>
    <comment ref="Y335" authorId="0" shapeId="0" xr:uid="{C3F1F7D7-8B46-4A41-B8AA-F24376BA464A}">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419EA532-C321-4420-B52A-1B395316CE0F}">
      <text>
        <r>
          <rPr>
            <sz val="10"/>
            <color indexed="81"/>
            <rFont val="Lucida Console"/>
            <family val="3"/>
          </rPr>
          <t>Última movimentação no estoque em 09/2023 quantidade 164.</t>
        </r>
      </text>
    </comment>
    <comment ref="R336" authorId="0" shapeId="0" xr:uid="{A1051B1E-969B-439E-8B52-A1241A82D833}">
      <text>
        <r>
          <rPr>
            <sz val="10"/>
            <color indexed="81"/>
            <rFont val="Lucida Console"/>
            <family val="3"/>
          </rPr>
          <t>01.01.1901</t>
        </r>
      </text>
    </comment>
    <comment ref="Y336" authorId="0" shapeId="0" xr:uid="{FDBDEA27-A708-4A66-BBCC-9A70D50EC5B3}">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7A249362-1933-4953-8C48-7D33FAE726FB}">
      <text>
        <r>
          <rPr>
            <sz val="10"/>
            <color indexed="81"/>
            <rFont val="Lucida Console"/>
            <family val="3"/>
          </rPr>
          <t>Última movimentação no estoque em 09/2023 quantidade 4.</t>
        </r>
      </text>
    </comment>
    <comment ref="R337" authorId="0" shapeId="0" xr:uid="{F879060A-3F05-4473-9022-47431088E000}">
      <text>
        <r>
          <rPr>
            <sz val="10"/>
            <color indexed="81"/>
            <rFont val="Lucida Console"/>
            <family val="3"/>
          </rPr>
          <t>01.01.1901</t>
        </r>
      </text>
    </comment>
    <comment ref="Y337" authorId="0" shapeId="0" xr:uid="{99CE1FC6-79B9-429B-BD74-A95E86EF795A}">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AE92B348-92A5-4722-B843-6E163A1B8FBB}">
      <text>
        <r>
          <rPr>
            <sz val="10"/>
            <color indexed="81"/>
            <rFont val="Lucida Console"/>
            <family val="3"/>
          </rPr>
          <t>Última movimentação no estoque em 04/2023 quantidade 484.</t>
        </r>
      </text>
    </comment>
    <comment ref="R338" authorId="0" shapeId="0" xr:uid="{D458B712-2261-4163-B2DB-A6030AFC478D}">
      <text>
        <r>
          <rPr>
            <sz val="10"/>
            <color indexed="81"/>
            <rFont val="Lucida Console"/>
            <family val="3"/>
          </rPr>
          <t>01.01.1901</t>
        </r>
      </text>
    </comment>
    <comment ref="Y338" authorId="0" shapeId="0" xr:uid="{4E1011A5-5F33-4F82-8645-98C6F7B6013F}">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62B19C83-5BDB-4176-B02A-B9E4C6E70BA1}">
      <text>
        <r>
          <rPr>
            <sz val="10"/>
            <color indexed="81"/>
            <rFont val="Lucida Console"/>
            <family val="3"/>
          </rPr>
          <t>Última movimentação no estoque em 09/2023 quantidade 67.</t>
        </r>
      </text>
    </comment>
    <comment ref="R339" authorId="0" shapeId="0" xr:uid="{6244A304-5180-4D24-A1F6-76AE3C25BE84}">
      <text>
        <r>
          <rPr>
            <sz val="10"/>
            <color indexed="81"/>
            <rFont val="Lucida Console"/>
            <family val="3"/>
          </rPr>
          <t>01.01.1901</t>
        </r>
      </text>
    </comment>
    <comment ref="Y339" authorId="0" shapeId="0" xr:uid="{3F3DD10A-8804-44E4-B8C8-B4D51F830C6A}">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ECA7DD97-552E-4745-8260-67AFD46A502C}">
      <text>
        <r>
          <rPr>
            <sz val="10"/>
            <color indexed="81"/>
            <rFont val="Lucida Console"/>
            <family val="3"/>
          </rPr>
          <t>Última movimentação no estoque em 04/2023 quantidade 45.</t>
        </r>
      </text>
    </comment>
    <comment ref="R340" authorId="0" shapeId="0" xr:uid="{D3404773-EAFD-4E67-8970-40A40E08334B}">
      <text>
        <r>
          <rPr>
            <sz val="10"/>
            <color indexed="81"/>
            <rFont val="Lucida Console"/>
            <family val="3"/>
          </rPr>
          <t>22.02.2019</t>
        </r>
      </text>
    </comment>
    <comment ref="Y340" authorId="0" shapeId="0" xr:uid="{9D630C4E-9B32-4C72-A798-196D0B50A25A}">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110F1205-D7C5-4D3E-84EF-D2EB87F176CA}">
      <text>
        <r>
          <rPr>
            <sz val="10"/>
            <color indexed="81"/>
            <rFont val="Lucida Console"/>
            <family val="3"/>
          </rPr>
          <t>Última movimentação no estoque em 03/2023 quantidade 16.</t>
        </r>
      </text>
    </comment>
    <comment ref="R341" authorId="0" shapeId="0" xr:uid="{65CA5155-E948-46B3-853B-18CA611A2BEE}">
      <text>
        <r>
          <rPr>
            <sz val="10"/>
            <color indexed="81"/>
            <rFont val="Lucida Console"/>
            <family val="3"/>
          </rPr>
          <t>22.02.2019</t>
        </r>
      </text>
    </comment>
    <comment ref="Y341" authorId="0" shapeId="0" xr:uid="{6A0F98E9-59A9-4EEC-BD68-F26A6CC19F9D}">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89A60FA8-7055-45D6-B0B8-445749927D04}">
      <text>
        <r>
          <rPr>
            <sz val="10"/>
            <color indexed="81"/>
            <rFont val="Lucida Console"/>
            <family val="3"/>
          </rPr>
          <t>Última movimentação no estoque em 06/2023 quantidade 500.</t>
        </r>
      </text>
    </comment>
    <comment ref="R342" authorId="0" shapeId="0" xr:uid="{329E8B57-4BAE-4C4B-8F08-1031BAF20D3A}">
      <text>
        <r>
          <rPr>
            <sz val="10"/>
            <color indexed="81"/>
            <rFont val="Lucida Console"/>
            <family val="3"/>
          </rPr>
          <t>02.03.2017</t>
        </r>
      </text>
    </comment>
    <comment ref="Y342" authorId="0" shapeId="0" xr:uid="{1FA654FC-5F48-4B66-9798-CD37A3408718}">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E3DC191E-9DE4-4CAE-A337-E06E58823D83}">
      <text>
        <r>
          <rPr>
            <sz val="10"/>
            <color indexed="81"/>
            <rFont val="Lucida Console"/>
            <family val="3"/>
          </rPr>
          <t>Última movimentação no estoque em 09/2023 quantidade 25.</t>
        </r>
      </text>
    </comment>
    <comment ref="R343" authorId="0" shapeId="0" xr:uid="{2E3DCFD1-1804-4CB6-AF06-D005AA619181}">
      <text>
        <r>
          <rPr>
            <sz val="10"/>
            <color indexed="81"/>
            <rFont val="Lucida Console"/>
            <family val="3"/>
          </rPr>
          <t>01.01.1901</t>
        </r>
      </text>
    </comment>
    <comment ref="Y343" authorId="0" shapeId="0" xr:uid="{745E2342-BB18-4312-8471-3CE5A15C0497}">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2458344B-B7FD-4AF2-B2AA-2AB2A3B0842A}">
      <text>
        <r>
          <rPr>
            <sz val="10"/>
            <color indexed="81"/>
            <rFont val="Lucida Console"/>
            <family val="3"/>
          </rPr>
          <t>Última movimentação no estoque em 02/2023 quantidade 25.</t>
        </r>
      </text>
    </comment>
    <comment ref="R344" authorId="0" shapeId="0" xr:uid="{E0144A2A-36D1-435E-8488-A434BAC490C6}">
      <text>
        <r>
          <rPr>
            <sz val="10"/>
            <color indexed="81"/>
            <rFont val="Lucida Console"/>
            <family val="3"/>
          </rPr>
          <t>01.01.1901</t>
        </r>
      </text>
    </comment>
    <comment ref="Y344" authorId="0" shapeId="0" xr:uid="{58BB6F84-1AB2-48EF-B34A-683C289D4C5D}">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747004F4-8890-44E6-97D7-1EAD8223FCE7}">
      <text>
        <r>
          <rPr>
            <sz val="10"/>
            <color indexed="81"/>
            <rFont val="Lucida Console"/>
            <family val="3"/>
          </rPr>
          <t>Última movimentação no estoque em 07/2023 quantidade 200.</t>
        </r>
      </text>
    </comment>
    <comment ref="R345" authorId="0" shapeId="0" xr:uid="{A7806BE7-4076-4E79-B421-C186CAD3BBF1}">
      <text>
        <r>
          <rPr>
            <sz val="10"/>
            <color indexed="81"/>
            <rFont val="Lucida Console"/>
            <family val="3"/>
          </rPr>
          <t>01.01.1901</t>
        </r>
      </text>
    </comment>
    <comment ref="Y345" authorId="0" shapeId="0" xr:uid="{B9FA05E0-5C4E-4CD9-B4B2-D4B460EC1A50}">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153CD084-61B1-4956-8D43-0B84B06F0DE4}">
      <text>
        <r>
          <rPr>
            <sz val="10"/>
            <color indexed="81"/>
            <rFont val="Lucida Console"/>
            <family val="3"/>
          </rPr>
          <t>Última movimentação no estoque em 05/2023 quantidade 40.</t>
        </r>
      </text>
    </comment>
    <comment ref="R346" authorId="0" shapeId="0" xr:uid="{D0A5F5D8-E6CD-4100-9EE3-E249BA0F3A09}">
      <text>
        <r>
          <rPr>
            <sz val="10"/>
            <color indexed="81"/>
            <rFont val="Lucida Console"/>
            <family val="3"/>
          </rPr>
          <t>01.01.1901</t>
        </r>
      </text>
    </comment>
    <comment ref="Y346" authorId="0" shapeId="0" xr:uid="{ADFFF0E5-42B5-4FAD-A476-8939FD1E8777}">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BBEC2F62-3917-491D-8235-D4173362D02A}">
      <text>
        <r>
          <rPr>
            <sz val="10"/>
            <color indexed="81"/>
            <rFont val="Lucida Console"/>
            <family val="3"/>
          </rPr>
          <t>Última movimentação no estoque em 02/2023 quantidade 1.</t>
        </r>
      </text>
    </comment>
    <comment ref="R347" authorId="0" shapeId="0" xr:uid="{21D5C7A1-CCDD-4D02-8235-59641223C0EE}">
      <text>
        <r>
          <rPr>
            <sz val="10"/>
            <color indexed="81"/>
            <rFont val="Lucida Console"/>
            <family val="3"/>
          </rPr>
          <t>19.08.2005</t>
        </r>
      </text>
    </comment>
    <comment ref="Y347" authorId="0" shapeId="0" xr:uid="{FB691F10-6312-4AA9-9981-3933DB060926}">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4B4F3D65-CCA6-427D-A275-35530D47B686}">
      <text>
        <r>
          <rPr>
            <sz val="10"/>
            <color indexed="81"/>
            <rFont val="Lucida Console"/>
            <family val="3"/>
          </rPr>
          <t>Última movimentação no estoque em 03/2023 quantidade 20.</t>
        </r>
      </text>
    </comment>
    <comment ref="R348" authorId="0" shapeId="0" xr:uid="{842A4054-4FC8-404E-93C2-B756CF0E8AA1}">
      <text>
        <r>
          <rPr>
            <sz val="10"/>
            <color indexed="81"/>
            <rFont val="Lucida Console"/>
            <family val="3"/>
          </rPr>
          <t>01.01.1901</t>
        </r>
      </text>
    </comment>
    <comment ref="Y348" authorId="0" shapeId="0" xr:uid="{F33F0A2C-E371-456A-B0E9-0DFE72CFBE34}">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40822D46-94D1-45B1-9B92-7713213D204F}">
      <text>
        <r>
          <rPr>
            <sz val="10"/>
            <color indexed="81"/>
            <rFont val="Lucida Console"/>
            <family val="3"/>
          </rPr>
          <t>Última movimentação no estoque em 05/2023 quantidade 40.</t>
        </r>
      </text>
    </comment>
    <comment ref="R349" authorId="0" shapeId="0" xr:uid="{4C60E0EC-CD52-49C5-812B-C8780711C5C3}">
      <text>
        <r>
          <rPr>
            <sz val="10"/>
            <color indexed="81"/>
            <rFont val="Lucida Console"/>
            <family val="3"/>
          </rPr>
          <t>01.01.1901</t>
        </r>
      </text>
    </comment>
    <comment ref="Y349" authorId="0" shapeId="0" xr:uid="{C9043451-DC4D-463C-919A-05B0C8D2971A}">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E49A877B-71BB-485A-B48A-3517C485F28F}">
      <text>
        <r>
          <rPr>
            <sz val="10"/>
            <color indexed="81"/>
            <rFont val="Lucida Console"/>
            <family val="3"/>
          </rPr>
          <t>Última movimentação no estoque em 05/2023 quantidade 10.</t>
        </r>
      </text>
    </comment>
    <comment ref="R350" authorId="0" shapeId="0" xr:uid="{FFD3D404-6746-47B0-9FC1-CF9A4AB1D9AE}">
      <text>
        <r>
          <rPr>
            <sz val="10"/>
            <color indexed="81"/>
            <rFont val="Lucida Console"/>
            <family val="3"/>
          </rPr>
          <t>01.01.1901</t>
        </r>
      </text>
    </comment>
    <comment ref="Y350" authorId="0" shapeId="0" xr:uid="{CB0B1BA1-0E2B-4204-92A2-162FBF6B9B07}">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BC5F3B1A-9BC7-47D8-8DF2-51F398D69475}">
      <text>
        <r>
          <rPr>
            <sz val="10"/>
            <color indexed="81"/>
            <rFont val="Lucida Console"/>
            <family val="3"/>
          </rPr>
          <t>Última movimentação no estoque em 01/2023 quantidade 2.</t>
        </r>
      </text>
    </comment>
    <comment ref="R351" authorId="0" shapeId="0" xr:uid="{AFF4F235-BC02-4176-85E2-85DA11FE8EC4}">
      <text>
        <r>
          <rPr>
            <sz val="10"/>
            <color indexed="81"/>
            <rFont val="Lucida Console"/>
            <family val="3"/>
          </rPr>
          <t>01.01.1901</t>
        </r>
      </text>
    </comment>
    <comment ref="Y351" authorId="0" shapeId="0" xr:uid="{8BEC456B-C877-42E4-8DA8-3604B6C38AE9}">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675F11C2-B960-4843-9A43-8046FF6E88F4}">
      <text>
        <r>
          <rPr>
            <sz val="10"/>
            <color indexed="81"/>
            <rFont val="Lucida Console"/>
            <family val="3"/>
          </rPr>
          <t>Última movimentação no estoque em 01/2023 quantidade 4.</t>
        </r>
      </text>
    </comment>
    <comment ref="R352" authorId="0" shapeId="0" xr:uid="{52757B1D-43F7-490B-B200-AB9C7557CFF4}">
      <text>
        <r>
          <rPr>
            <sz val="10"/>
            <color indexed="81"/>
            <rFont val="Lucida Console"/>
            <family val="3"/>
          </rPr>
          <t>01.01.1901</t>
        </r>
      </text>
    </comment>
    <comment ref="Y352" authorId="0" shapeId="0" xr:uid="{D93B87D2-E7BB-406E-9BAE-1019D0B87B32}">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38A426F2-965C-4D0F-8A03-B6E74835AF16}">
      <text>
        <r>
          <rPr>
            <sz val="10"/>
            <color indexed="81"/>
            <rFont val="Lucida Console"/>
            <family val="3"/>
          </rPr>
          <t>Última movimentação no estoque em 06/2023 quantidade 60.</t>
        </r>
      </text>
    </comment>
    <comment ref="R353" authorId="0" shapeId="0" xr:uid="{CB43B401-4B57-4B22-8A67-0A779E9082C7}">
      <text>
        <r>
          <rPr>
            <sz val="10"/>
            <color indexed="81"/>
            <rFont val="Lucida Console"/>
            <family val="3"/>
          </rPr>
          <t>13.10.2016</t>
        </r>
      </text>
    </comment>
    <comment ref="Y353" authorId="0" shapeId="0" xr:uid="{BCA821C2-27D3-4F28-8031-7BB84F7D4D30}">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0468E5F0-D761-4B65-A6AF-051D2FB970BC}">
      <text>
        <r>
          <rPr>
            <sz val="10"/>
            <color indexed="81"/>
            <rFont val="Lucida Console"/>
            <family val="3"/>
          </rPr>
          <t>Última movimentação no estoque em 07/2023 quantidade 15.</t>
        </r>
      </text>
    </comment>
    <comment ref="R354" authorId="0" shapeId="0" xr:uid="{087F3054-E9DA-4DCD-A40B-60C5D09B5A0D}">
      <text>
        <r>
          <rPr>
            <sz val="10"/>
            <color indexed="81"/>
            <rFont val="Lucida Console"/>
            <family val="3"/>
          </rPr>
          <t>14.05.2010</t>
        </r>
      </text>
    </comment>
    <comment ref="Y354" authorId="0" shapeId="0" xr:uid="{EB244906-438F-4FEE-8CA8-5BA35AB8B371}">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D0BD93F9-55E0-4B10-AF6E-93B43424B01F}">
      <text>
        <r>
          <rPr>
            <sz val="10"/>
            <color indexed="81"/>
            <rFont val="Lucida Console"/>
            <family val="3"/>
          </rPr>
          <t>Última movimentação no estoque em 09/2023 quantidade 28.</t>
        </r>
      </text>
    </comment>
    <comment ref="R355" authorId="0" shapeId="0" xr:uid="{90EBBD76-AB75-40D2-A9C9-094943454394}">
      <text>
        <r>
          <rPr>
            <sz val="10"/>
            <color indexed="81"/>
            <rFont val="Lucida Console"/>
            <family val="3"/>
          </rPr>
          <t>26.06.2018</t>
        </r>
      </text>
    </comment>
    <comment ref="Y355" authorId="0" shapeId="0" xr:uid="{8740BF43-CC87-4EAC-A738-98431C8E54C2}">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B9CF96E-3585-4174-AECC-61901B09A2DA}">
      <text>
        <r>
          <rPr>
            <sz val="10"/>
            <color indexed="81"/>
            <rFont val="Lucida Console"/>
            <family val="3"/>
          </rPr>
          <t>Última movimentação no estoque em 07/2023 quantidade 4.</t>
        </r>
      </text>
    </comment>
    <comment ref="R356" authorId="0" shapeId="0" xr:uid="{369E6C74-006D-46C8-84D8-10DF22D44FE2}">
      <text>
        <r>
          <rPr>
            <sz val="10"/>
            <color indexed="81"/>
            <rFont val="Lucida Console"/>
            <family val="3"/>
          </rPr>
          <t>27.06.2007</t>
        </r>
      </text>
    </comment>
    <comment ref="Y356" authorId="0" shapeId="0" xr:uid="{99FFC8A8-C4CB-4AC4-8F07-E5082CF64AEF}">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DED3E3BB-3C57-43F2-B8DA-E1EA21D9FC4F}">
      <text>
        <r>
          <rPr>
            <sz val="10"/>
            <color indexed="81"/>
            <rFont val="Lucida Console"/>
            <family val="3"/>
          </rPr>
          <t>Última movimentação no estoque em 04/2023 quantidade 3.</t>
        </r>
      </text>
    </comment>
    <comment ref="R357" authorId="0" shapeId="0" xr:uid="{05E4C4E2-6700-475A-8642-4155BA43E035}">
      <text>
        <r>
          <rPr>
            <sz val="10"/>
            <color indexed="81"/>
            <rFont val="Lucida Console"/>
            <family val="3"/>
          </rPr>
          <t>30.01.2017</t>
        </r>
      </text>
    </comment>
    <comment ref="Y357" authorId="0" shapeId="0" xr:uid="{4AAA630D-A60C-4E24-AC48-F80F771413E6}">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D0C41011-305E-4465-AAF4-DA26538E6224}">
      <text>
        <r>
          <rPr>
            <sz val="10"/>
            <color indexed="81"/>
            <rFont val="Lucida Console"/>
            <family val="3"/>
          </rPr>
          <t>Última movimentação no estoque em 09/2023 quantidade 390.</t>
        </r>
      </text>
    </comment>
    <comment ref="R358" authorId="0" shapeId="0" xr:uid="{E573E167-5F7D-4DFA-B4DE-737F91A007F5}">
      <text>
        <r>
          <rPr>
            <sz val="10"/>
            <color indexed="81"/>
            <rFont val="Lucida Console"/>
            <family val="3"/>
          </rPr>
          <t>30.01.2017</t>
        </r>
      </text>
    </comment>
    <comment ref="Y358" authorId="0" shapeId="0" xr:uid="{C1B6ABAA-E784-4A62-B61C-A8C8BD7BA206}">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CADD0922-8A74-42C7-BE4B-E60866493DF6}">
      <text>
        <r>
          <rPr>
            <sz val="10"/>
            <color indexed="81"/>
            <rFont val="Lucida Console"/>
            <family val="3"/>
          </rPr>
          <t>Última movimentação no estoque em 09/2023 quantidade 403.</t>
        </r>
      </text>
    </comment>
    <comment ref="R359" authorId="0" shapeId="0" xr:uid="{09E102DE-7C3A-46D1-8256-913FA578605A}">
      <text>
        <r>
          <rPr>
            <sz val="10"/>
            <color indexed="81"/>
            <rFont val="Lucida Console"/>
            <family val="3"/>
          </rPr>
          <t>11.11.2016</t>
        </r>
      </text>
    </comment>
    <comment ref="Y359" authorId="0" shapeId="0" xr:uid="{DA4393EB-44BB-43CC-AB35-A45D5904605D}">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F9160BEA-82FC-45C6-AB51-495E44E167AE}">
      <text>
        <r>
          <rPr>
            <sz val="10"/>
            <color indexed="81"/>
            <rFont val="Lucida Console"/>
            <family val="3"/>
          </rPr>
          <t>Última movimentação no estoque em 09/2023 quantidade 380.</t>
        </r>
      </text>
    </comment>
    <comment ref="R360" authorId="0" shapeId="0" xr:uid="{65013A9B-5D51-4597-A0D3-11F279EE280E}">
      <text>
        <r>
          <rPr>
            <sz val="10"/>
            <color indexed="81"/>
            <rFont val="Lucida Console"/>
            <family val="3"/>
          </rPr>
          <t>01.01.1901</t>
        </r>
      </text>
    </comment>
    <comment ref="Y360" authorId="0" shapeId="0" xr:uid="{C1F24D23-4B2D-4B3E-BBC7-3AA288D74CEE}">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1414091F-4A23-4F90-A5C5-040DC81E9086}">
      <text>
        <r>
          <rPr>
            <sz val="10"/>
            <color indexed="81"/>
            <rFont val="Lucida Console"/>
            <family val="3"/>
          </rPr>
          <t>Última movimentação no estoque em 05/2023 quantidade 114.</t>
        </r>
      </text>
    </comment>
    <comment ref="R361" authorId="0" shapeId="0" xr:uid="{005AC5A2-7D0E-4130-AA6C-67B3AEAAC0C3}">
      <text>
        <r>
          <rPr>
            <sz val="10"/>
            <color indexed="81"/>
            <rFont val="Lucida Console"/>
            <family val="3"/>
          </rPr>
          <t>08.08.2016</t>
        </r>
      </text>
    </comment>
    <comment ref="Y361" authorId="0" shapeId="0" xr:uid="{A169D3F3-FF7E-4D63-9A30-234F08C38FA7}">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82CE12C8-F642-448B-8A2A-21C61F3238CA}">
      <text>
        <r>
          <rPr>
            <sz val="10"/>
            <color indexed="81"/>
            <rFont val="Lucida Console"/>
            <family val="3"/>
          </rPr>
          <t>Última movimentação no estoque em 09/2023 quantidade 1.198.</t>
        </r>
      </text>
    </comment>
    <comment ref="R362" authorId="0" shapeId="0" xr:uid="{FF411A1C-BA36-422F-B4C3-AAB2BB6407B5}">
      <text>
        <r>
          <rPr>
            <sz val="10"/>
            <color indexed="81"/>
            <rFont val="Lucida Console"/>
            <family val="3"/>
          </rPr>
          <t>11.11.2016</t>
        </r>
      </text>
    </comment>
    <comment ref="Y362" authorId="0" shapeId="0" xr:uid="{30225CC7-7E88-46D6-BF5D-6EF88A7B3816}">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1CA8EBA4-96D3-4837-8879-B26B98B83208}">
      <text>
        <r>
          <rPr>
            <sz val="10"/>
            <color indexed="81"/>
            <rFont val="Lucida Console"/>
            <family val="3"/>
          </rPr>
          <t>Última movimentação no estoque em 09/2023 quantidade 971.</t>
        </r>
      </text>
    </comment>
    <comment ref="R363" authorId="0" shapeId="0" xr:uid="{93ADE2C8-8688-41C5-954B-F2A0CB060D5F}">
      <text>
        <r>
          <rPr>
            <sz val="10"/>
            <color indexed="81"/>
            <rFont val="Lucida Console"/>
            <family val="3"/>
          </rPr>
          <t>11.11.2016</t>
        </r>
      </text>
    </comment>
    <comment ref="Y363" authorId="0" shapeId="0" xr:uid="{C7BA98C1-A04C-46CC-A833-E939014BEA7D}">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4B995C65-1ADC-4A23-9760-55546EE38E7E}">
      <text>
        <r>
          <rPr>
            <sz val="10"/>
            <color indexed="81"/>
            <rFont val="Lucida Console"/>
            <family val="3"/>
          </rPr>
          <t>Última movimentação no estoque em 09/2023 quantidade 1.774.</t>
        </r>
      </text>
    </comment>
    <comment ref="R364" authorId="0" shapeId="0" xr:uid="{279360CF-39DF-4046-995A-E23D6F7933E7}">
      <text>
        <r>
          <rPr>
            <sz val="10"/>
            <color indexed="81"/>
            <rFont val="Lucida Console"/>
            <family val="3"/>
          </rPr>
          <t>15.03.2018</t>
        </r>
      </text>
    </comment>
    <comment ref="Y364" authorId="0" shapeId="0" xr:uid="{F7430435-C5FE-47E1-8AE0-E130D095CBAD}">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69D3E6D4-5B5E-47A8-A2BB-887C0396BBA6}">
      <text>
        <r>
          <rPr>
            <sz val="10"/>
            <color indexed="81"/>
            <rFont val="Lucida Console"/>
            <family val="3"/>
          </rPr>
          <t>Última movimentação no estoque em 12/2022 quantidade 23.</t>
        </r>
      </text>
    </comment>
    <comment ref="R365" authorId="0" shapeId="0" xr:uid="{2597477C-69FA-425D-A05F-F49216310028}">
      <text>
        <r>
          <rPr>
            <sz val="10"/>
            <color indexed="81"/>
            <rFont val="Lucida Console"/>
            <family val="3"/>
          </rPr>
          <t>16.07.2015</t>
        </r>
      </text>
    </comment>
    <comment ref="Y365" authorId="0" shapeId="0" xr:uid="{30010C0E-D995-4732-9B53-D3BBBBA094D9}">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1344344C-E289-4366-BF47-ADD8B46CE690}">
      <text>
        <r>
          <rPr>
            <sz val="10"/>
            <color indexed="81"/>
            <rFont val="Lucida Console"/>
            <family val="3"/>
          </rPr>
          <t>Última movimentação no estoque em 02/2023 quantidade 31.</t>
        </r>
      </text>
    </comment>
    <comment ref="R366" authorId="0" shapeId="0" xr:uid="{782B9C8F-2569-4309-8F2C-1B171CD36D4A}">
      <text>
        <r>
          <rPr>
            <sz val="10"/>
            <color indexed="81"/>
            <rFont val="Lucida Console"/>
            <family val="3"/>
          </rPr>
          <t>27.03.2007</t>
        </r>
      </text>
    </comment>
    <comment ref="Y366" authorId="0" shapeId="0" xr:uid="{643770D7-691D-4095-8759-6FEA54B1909D}">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CA4C9AFB-29F2-420F-898F-880D527E2640}">
      <text>
        <r>
          <rPr>
            <sz val="10"/>
            <color indexed="81"/>
            <rFont val="Lucida Console"/>
            <family val="3"/>
          </rPr>
          <t>Última movimentação no estoque em 07/2023 quantidade 10.</t>
        </r>
      </text>
    </comment>
    <comment ref="R367" authorId="0" shapeId="0" xr:uid="{332C9CDB-6ACD-472E-9CBA-5B8D387B1587}">
      <text>
        <r>
          <rPr>
            <sz val="10"/>
            <color indexed="81"/>
            <rFont val="Lucida Console"/>
            <family val="3"/>
          </rPr>
          <t>01.01.1901</t>
        </r>
      </text>
    </comment>
    <comment ref="Y367" authorId="0" shapeId="0" xr:uid="{2E211322-C4AB-4BC1-B80C-6400D845C521}">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0EF06003-0F13-4A40-8063-333897148493}">
      <text>
        <r>
          <rPr>
            <sz val="10"/>
            <color indexed="81"/>
            <rFont val="Lucida Console"/>
            <family val="3"/>
          </rPr>
          <t>Última movimentação no estoque em 09/2023 quantidade 241.</t>
        </r>
      </text>
    </comment>
    <comment ref="R368" authorId="0" shapeId="0" xr:uid="{05D4691A-E3D6-4937-AFC1-5E24642C1217}">
      <text>
        <r>
          <rPr>
            <sz val="10"/>
            <color indexed="81"/>
            <rFont val="Lucida Console"/>
            <family val="3"/>
          </rPr>
          <t>01.01.1901</t>
        </r>
      </text>
    </comment>
    <comment ref="Y368" authorId="0" shapeId="0" xr:uid="{E3DE7D41-08CC-43B7-A468-E86B41CFDFCE}">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9F1E09B3-9213-432F-BFDD-AE2340241894}">
      <text>
        <r>
          <rPr>
            <sz val="10"/>
            <color indexed="81"/>
            <rFont val="Lucida Console"/>
            <family val="3"/>
          </rPr>
          <t>Última movimentação no estoque em 07/2023 quantidade 10.</t>
        </r>
      </text>
    </comment>
    <comment ref="R369" authorId="0" shapeId="0" xr:uid="{416DEAB8-99C9-452D-B206-9EFC9F0599FB}">
      <text>
        <r>
          <rPr>
            <sz val="10"/>
            <color indexed="81"/>
            <rFont val="Lucida Console"/>
            <family val="3"/>
          </rPr>
          <t>01.01.1901</t>
        </r>
      </text>
    </comment>
    <comment ref="Y369" authorId="0" shapeId="0" xr:uid="{DD95BCED-E37D-41C2-A85B-A1E0C58B58D8}">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4F6F9222-0C4E-4D00-8295-B2C1DD50C570}">
      <text>
        <r>
          <rPr>
            <sz val="10"/>
            <color indexed="81"/>
            <rFont val="Lucida Console"/>
            <family val="3"/>
          </rPr>
          <t>Última movimentação no estoque em 09/2023 quantidade 100.</t>
        </r>
      </text>
    </comment>
    <comment ref="R370" authorId="0" shapeId="0" xr:uid="{519377E1-14F2-4AC5-AA74-7DF4E28E2F1E}">
      <text>
        <r>
          <rPr>
            <sz val="10"/>
            <color indexed="81"/>
            <rFont val="Lucida Console"/>
            <family val="3"/>
          </rPr>
          <t>06.06.2017</t>
        </r>
      </text>
    </comment>
    <comment ref="Y370" authorId="0" shapeId="0" xr:uid="{8693CB3C-A01B-4F72-BF93-7DCF284CC1D7}">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0326CE0A-E57F-4AB3-A724-D47F641B5B7C}">
      <text>
        <r>
          <rPr>
            <sz val="10"/>
            <color indexed="81"/>
            <rFont val="Lucida Console"/>
            <family val="3"/>
          </rPr>
          <t>Última movimentação no estoque em 01/2023 quantidade 1.</t>
        </r>
      </text>
    </comment>
    <comment ref="R371" authorId="0" shapeId="0" xr:uid="{A46A51BB-BC38-46DE-9547-F2EA91D21343}">
      <text>
        <r>
          <rPr>
            <sz val="10"/>
            <color indexed="81"/>
            <rFont val="Lucida Console"/>
            <family val="3"/>
          </rPr>
          <t>14.07.2006</t>
        </r>
      </text>
    </comment>
    <comment ref="Y371" authorId="0" shapeId="0" xr:uid="{B73FADE7-0BA6-4C9F-9BB6-965F82E5144F}">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0277056F-FA91-4743-9244-8E62B42526FD}">
      <text>
        <r>
          <rPr>
            <sz val="10"/>
            <color indexed="81"/>
            <rFont val="Lucida Console"/>
            <family val="3"/>
          </rPr>
          <t>Última movimentação no estoque em 09/2023 quantidade 6.</t>
        </r>
      </text>
    </comment>
    <comment ref="R372" authorId="0" shapeId="0" xr:uid="{3A461ACD-205D-4C1E-9A67-A13FDF63D611}">
      <text>
        <r>
          <rPr>
            <sz val="10"/>
            <color indexed="81"/>
            <rFont val="Lucida Console"/>
            <family val="3"/>
          </rPr>
          <t>01.01.1901</t>
        </r>
      </text>
    </comment>
    <comment ref="Y372" authorId="0" shapeId="0" xr:uid="{F64DC621-5250-4A4C-BD2A-6549583630CC}">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54F6218C-D4DC-42A5-AD1F-A2EAAB3D6462}">
      <text>
        <r>
          <rPr>
            <sz val="10"/>
            <color indexed="81"/>
            <rFont val="Lucida Console"/>
            <family val="3"/>
          </rPr>
          <t>Última movimentação no estoque em 08/2023 quantidade 2.</t>
        </r>
      </text>
    </comment>
    <comment ref="R373" authorId="0" shapeId="0" xr:uid="{17B5B549-0D24-42A4-A7E9-2924FA95AD2D}">
      <text>
        <r>
          <rPr>
            <sz val="10"/>
            <color indexed="81"/>
            <rFont val="Lucida Console"/>
            <family val="3"/>
          </rPr>
          <t>01.01.1901</t>
        </r>
      </text>
    </comment>
    <comment ref="Y373" authorId="0" shapeId="0" xr:uid="{0CE4B5C0-194A-43F4-A6F6-4C736B0625A8}">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E9D28B33-1484-4076-9E84-D5776AF20319}">
      <text>
        <r>
          <rPr>
            <sz val="10"/>
            <color indexed="81"/>
            <rFont val="Lucida Console"/>
            <family val="3"/>
          </rPr>
          <t>Última movimentação no estoque em 03/2023 quantidade 3.</t>
        </r>
      </text>
    </comment>
    <comment ref="R374" authorId="0" shapeId="0" xr:uid="{690F9906-A058-45CF-BF50-48A10F988FE6}">
      <text>
        <r>
          <rPr>
            <sz val="10"/>
            <color indexed="81"/>
            <rFont val="Lucida Console"/>
            <family val="3"/>
          </rPr>
          <t>01.01.1901</t>
        </r>
      </text>
    </comment>
    <comment ref="Y374" authorId="0" shapeId="0" xr:uid="{5DA4D192-D332-466F-8D83-3D51BF2FD9D9}">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522F3855-7BB7-4D9D-A52F-FDB49D5CF789}">
      <text>
        <r>
          <rPr>
            <sz val="10"/>
            <color indexed="81"/>
            <rFont val="Lucida Console"/>
            <family val="3"/>
          </rPr>
          <t>Última movimentação no estoque em 03/2023 quantidade 3.</t>
        </r>
      </text>
    </comment>
    <comment ref="R375" authorId="0" shapeId="0" xr:uid="{83E5D9D7-75A3-4F69-A17B-8009B5C56A58}">
      <text>
        <r>
          <rPr>
            <sz val="10"/>
            <color indexed="81"/>
            <rFont val="Lucida Console"/>
            <family val="3"/>
          </rPr>
          <t>01.01.1901</t>
        </r>
      </text>
    </comment>
    <comment ref="Y375" authorId="0" shapeId="0" xr:uid="{FBC79AA3-543F-4C89-93E6-9952D459C610}">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0C38E262-B717-44A3-A9C4-B8F1A90D769A}">
      <text>
        <r>
          <rPr>
            <sz val="10"/>
            <color indexed="81"/>
            <rFont val="Lucida Console"/>
            <family val="3"/>
          </rPr>
          <t>Última movimentação no estoque em 07/2023 quantidade 6.</t>
        </r>
      </text>
    </comment>
    <comment ref="R376" authorId="0" shapeId="0" xr:uid="{E671EBF8-F354-4C0D-8129-09D47FAB8EE1}">
      <text>
        <r>
          <rPr>
            <sz val="10"/>
            <color indexed="81"/>
            <rFont val="Lucida Console"/>
            <family val="3"/>
          </rPr>
          <t>01.01.1901</t>
        </r>
      </text>
    </comment>
    <comment ref="Y376" authorId="0" shapeId="0" xr:uid="{E619FAE4-90CB-4222-91E4-AD8C6FFEEFE9}">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91804DB4-30BB-4CE3-B901-57D974AB9901}">
      <text>
        <r>
          <rPr>
            <sz val="10"/>
            <color indexed="81"/>
            <rFont val="Lucida Console"/>
            <family val="3"/>
          </rPr>
          <t>Última movimentação no estoque em 08/2023 quantidade 9.</t>
        </r>
      </text>
    </comment>
    <comment ref="R377" authorId="0" shapeId="0" xr:uid="{CCAA4717-306F-447C-8E3A-5EEE8265415D}">
      <text>
        <r>
          <rPr>
            <sz val="10"/>
            <color indexed="81"/>
            <rFont val="Lucida Console"/>
            <family val="3"/>
          </rPr>
          <t>11.04.2007</t>
        </r>
      </text>
    </comment>
    <comment ref="Y377" authorId="0" shapeId="0" xr:uid="{6C774E6C-8A4A-429F-8C4A-D4B48C072F7E}">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52472634-7C64-4885-8D52-6BEDA6D51531}">
      <text>
        <r>
          <rPr>
            <sz val="10"/>
            <color indexed="81"/>
            <rFont val="Lucida Console"/>
            <family val="3"/>
          </rPr>
          <t>Última movimentação no estoque em 09/2023 quantidade 483.</t>
        </r>
      </text>
    </comment>
    <comment ref="R378" authorId="0" shapeId="0" xr:uid="{BB36022A-380F-47D8-B8ED-9D1EC9330748}">
      <text>
        <r>
          <rPr>
            <sz val="10"/>
            <color indexed="81"/>
            <rFont val="Lucida Console"/>
            <family val="3"/>
          </rPr>
          <t>01.01.1901</t>
        </r>
      </text>
    </comment>
    <comment ref="Y378" authorId="0" shapeId="0" xr:uid="{DD63FFE0-FAF3-4E10-9C38-CA1963BF7171}">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BD4D998C-E493-43E1-98F5-BAF3ECC10B94}">
      <text>
        <r>
          <rPr>
            <sz val="10"/>
            <color indexed="81"/>
            <rFont val="Lucida Console"/>
            <family val="3"/>
          </rPr>
          <t>Última movimentação no estoque em 11/2022 quantidade 1.</t>
        </r>
      </text>
    </comment>
    <comment ref="R379" authorId="0" shapeId="0" xr:uid="{E8B1A5A9-5ABE-4182-A7D4-CDA6D5239C04}">
      <text>
        <r>
          <rPr>
            <sz val="10"/>
            <color indexed="81"/>
            <rFont val="Lucida Console"/>
            <family val="3"/>
          </rPr>
          <t>08.06.2021</t>
        </r>
      </text>
    </comment>
    <comment ref="Y379" authorId="0" shapeId="0" xr:uid="{C275A6E0-81A6-4FB2-8BC8-C5009E57E55B}">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99237C0B-F079-4768-84CA-AC6C9A072507}">
      <text>
        <r>
          <rPr>
            <sz val="10"/>
            <color indexed="81"/>
            <rFont val="Lucida Console"/>
            <family val="3"/>
          </rPr>
          <t>Última movimentação no estoque em 06/2023 quantidade 38.</t>
        </r>
      </text>
    </comment>
    <comment ref="R380" authorId="0" shapeId="0" xr:uid="{59CD8594-7CB0-44C5-A4EE-37E6A423A98A}">
      <text>
        <r>
          <rPr>
            <sz val="10"/>
            <color indexed="81"/>
            <rFont val="Lucida Console"/>
            <family val="3"/>
          </rPr>
          <t>16.10.2007</t>
        </r>
      </text>
    </comment>
    <comment ref="Y380" authorId="0" shapeId="0" xr:uid="{C3E80C27-0F24-4C6B-9295-F3944A5194B6}">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89BDDB51-C273-4D14-8021-F3C3462FA2A7}">
      <text>
        <r>
          <rPr>
            <sz val="10"/>
            <color indexed="81"/>
            <rFont val="Lucida Console"/>
            <family val="3"/>
          </rPr>
          <t>Última movimentação no estoque em 07/2023 quantidade 20.</t>
        </r>
      </text>
    </comment>
    <comment ref="R381" authorId="0" shapeId="0" xr:uid="{C775B520-6A50-4051-AE7F-948791B19333}">
      <text>
        <r>
          <rPr>
            <sz val="10"/>
            <color indexed="81"/>
            <rFont val="Lucida Console"/>
            <family val="3"/>
          </rPr>
          <t>02.12.2005</t>
        </r>
      </text>
    </comment>
    <comment ref="Y381" authorId="0" shapeId="0" xr:uid="{0CE2BD86-A9D7-44B0-9AB6-CAE5E7D3FDAF}">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1C1C253A-BCFC-4CCA-8E59-719CC0326689}">
      <text>
        <r>
          <rPr>
            <sz val="10"/>
            <color indexed="81"/>
            <rFont val="Lucida Console"/>
            <family val="3"/>
          </rPr>
          <t>Última movimentação no estoque em 06/2023 quantidade 29.</t>
        </r>
      </text>
    </comment>
    <comment ref="R382" authorId="0" shapeId="0" xr:uid="{49CBE65E-4CA3-4E1F-8ABA-5C8FDBFFF1E9}">
      <text>
        <r>
          <rPr>
            <sz val="10"/>
            <color indexed="81"/>
            <rFont val="Lucida Console"/>
            <family val="3"/>
          </rPr>
          <t>01.01.1901</t>
        </r>
      </text>
    </comment>
    <comment ref="Y382" authorId="0" shapeId="0" xr:uid="{1F238139-10EB-404A-92A2-3E89871D355A}">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2FA38694-03C1-402D-9CA6-5DD78C921F83}">
      <text>
        <r>
          <rPr>
            <sz val="10"/>
            <color indexed="81"/>
            <rFont val="Lucida Console"/>
            <family val="3"/>
          </rPr>
          <t>Última movimentação no estoque em 09/2023 quantidade 100.</t>
        </r>
      </text>
    </comment>
    <comment ref="R383" authorId="0" shapeId="0" xr:uid="{16E56E43-583D-4E95-B8D9-289AC3540AEE}">
      <text>
        <r>
          <rPr>
            <sz val="10"/>
            <color indexed="81"/>
            <rFont val="Lucida Console"/>
            <family val="3"/>
          </rPr>
          <t>12.09.2019</t>
        </r>
      </text>
    </comment>
    <comment ref="Y383" authorId="0" shapeId="0" xr:uid="{4CF565B8-C3CF-46BA-A307-6AB659727A3D}">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159F3C2A-7126-4829-8846-E290DE4E0E58}">
      <text>
        <r>
          <rPr>
            <sz val="10"/>
            <color indexed="81"/>
            <rFont val="Lucida Console"/>
            <family val="3"/>
          </rPr>
          <t>Última movimentação no estoque em 09/2023 quantidade 331.</t>
        </r>
      </text>
    </comment>
    <comment ref="R384" authorId="0" shapeId="0" xr:uid="{A8437B8E-ABA6-4C83-81F6-BFFE0B7F9CBA}">
      <text>
        <r>
          <rPr>
            <sz val="10"/>
            <color indexed="81"/>
            <rFont val="Lucida Console"/>
            <family val="3"/>
          </rPr>
          <t>01.01.1901</t>
        </r>
      </text>
    </comment>
    <comment ref="Y384" authorId="0" shapeId="0" xr:uid="{147CF8CE-AA2F-4963-BDE2-AF2D4883550D}">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FE04D551-5DD5-4E0A-9010-24B20455FD88}">
      <text>
        <r>
          <rPr>
            <sz val="10"/>
            <color indexed="81"/>
            <rFont val="Lucida Console"/>
            <family val="3"/>
          </rPr>
          <t>Última movimentação no estoque em 07/2023 quantidade 46.</t>
        </r>
      </text>
    </comment>
    <comment ref="R385" authorId="0" shapeId="0" xr:uid="{9AE47F1F-6600-4208-AED3-AAC11B78E52B}">
      <text>
        <r>
          <rPr>
            <sz val="10"/>
            <color indexed="81"/>
            <rFont val="Lucida Console"/>
            <family val="3"/>
          </rPr>
          <t>11.11.2016</t>
        </r>
      </text>
    </comment>
    <comment ref="Y385" authorId="0" shapeId="0" xr:uid="{A445A098-6232-4A0A-8542-C0EB48FB7CE9}">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E1C12ECD-9631-4C8B-930E-0C19911F365D}">
      <text>
        <r>
          <rPr>
            <sz val="10"/>
            <color indexed="81"/>
            <rFont val="Lucida Console"/>
            <family val="3"/>
          </rPr>
          <t>Última movimentação no estoque em 09/2023 quantidade 148.</t>
        </r>
      </text>
    </comment>
    <comment ref="R386" authorId="0" shapeId="0" xr:uid="{0C36805B-ECD4-4896-B118-401868196CB0}">
      <text>
        <r>
          <rPr>
            <sz val="10"/>
            <color indexed="81"/>
            <rFont val="Lucida Console"/>
            <family val="3"/>
          </rPr>
          <t>26.11.2004</t>
        </r>
      </text>
    </comment>
    <comment ref="Y386" authorId="0" shapeId="0" xr:uid="{76F119EE-2AF9-44FE-B08B-AC95222B466F}">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A441B408-0B77-47F0-9C93-465819F4B3CD}">
      <text>
        <r>
          <rPr>
            <sz val="10"/>
            <color indexed="81"/>
            <rFont val="Lucida Console"/>
            <family val="3"/>
          </rPr>
          <t>Última movimentação no estoque em 06/2023 quantidade 340.</t>
        </r>
      </text>
    </comment>
    <comment ref="R387" authorId="0" shapeId="0" xr:uid="{DB5BA31B-40CD-47C3-AA6E-FC4D1A862538}">
      <text>
        <r>
          <rPr>
            <sz val="10"/>
            <color indexed="81"/>
            <rFont val="Lucida Console"/>
            <family val="3"/>
          </rPr>
          <t>26.11.2004</t>
        </r>
      </text>
    </comment>
    <comment ref="Y387" authorId="0" shapeId="0" xr:uid="{88A57639-99D0-449E-9C9D-A7B0359B05FA}">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40E484BC-3508-47CC-B054-C0D56DE75BED}">
      <text>
        <r>
          <rPr>
            <sz val="10"/>
            <color indexed="81"/>
            <rFont val="Lucida Console"/>
            <family val="3"/>
          </rPr>
          <t>Última movimentação no estoque em 03/2023 quantidade 100.</t>
        </r>
      </text>
    </comment>
    <comment ref="R388" authorId="0" shapeId="0" xr:uid="{20B54066-E96A-4FBD-BB53-379D20D27F90}">
      <text>
        <r>
          <rPr>
            <sz val="10"/>
            <color indexed="81"/>
            <rFont val="Lucida Console"/>
            <family val="3"/>
          </rPr>
          <t>01.01.1901</t>
        </r>
      </text>
    </comment>
    <comment ref="Y388" authorId="0" shapeId="0" xr:uid="{6CC280EF-A5DF-44B2-A253-EF822D1AD6EE}">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E6E35E72-BCEC-4FDE-8854-E12FA28747FC}">
      <text>
        <r>
          <rPr>
            <sz val="10"/>
            <color indexed="81"/>
            <rFont val="Lucida Console"/>
            <family val="3"/>
          </rPr>
          <t>Última movimentação no estoque em 09/2023 quantidade 85.</t>
        </r>
      </text>
    </comment>
    <comment ref="R389" authorId="0" shapeId="0" xr:uid="{E6E2E877-DEB2-44A9-89FE-F9C637354A30}">
      <text>
        <r>
          <rPr>
            <sz val="10"/>
            <color indexed="81"/>
            <rFont val="Lucida Console"/>
            <family val="3"/>
          </rPr>
          <t>01.01.1901</t>
        </r>
      </text>
    </comment>
    <comment ref="Y389" authorId="0" shapeId="0" xr:uid="{CD5493BA-3897-48C6-A95D-9C64E1F16032}">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397CD71D-1A48-45E3-8D8F-28B29AE50AB7}">
      <text>
        <r>
          <rPr>
            <sz val="10"/>
            <color indexed="81"/>
            <rFont val="Lucida Console"/>
            <family val="3"/>
          </rPr>
          <t>Última movimentação no estoque em 09/2023 quantidade 4.</t>
        </r>
      </text>
    </comment>
    <comment ref="R390" authorId="0" shapeId="0" xr:uid="{E29321CE-4DF8-4886-8E91-06CF42CE1D1E}">
      <text>
        <r>
          <rPr>
            <sz val="10"/>
            <color indexed="81"/>
            <rFont val="Lucida Console"/>
            <family val="3"/>
          </rPr>
          <t>01.01.1901</t>
        </r>
      </text>
    </comment>
    <comment ref="Y390" authorId="0" shapeId="0" xr:uid="{873A27C2-3641-4923-A25F-5C14E50EF0A1}">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70FE76F3-35A2-4925-9980-9F32E1D3E6D3}">
      <text>
        <r>
          <rPr>
            <sz val="10"/>
            <color indexed="81"/>
            <rFont val="Lucida Console"/>
            <family val="3"/>
          </rPr>
          <t>Última movimentação no estoque em 09/2023 quantidade 58.</t>
        </r>
      </text>
    </comment>
    <comment ref="R391" authorId="0" shapeId="0" xr:uid="{925BBA50-D8D7-4AC3-B164-AB8492880A1E}">
      <text>
        <r>
          <rPr>
            <sz val="10"/>
            <color indexed="81"/>
            <rFont val="Lucida Console"/>
            <family val="3"/>
          </rPr>
          <t>01.01.1901</t>
        </r>
      </text>
    </comment>
    <comment ref="Y391" authorId="0" shapeId="0" xr:uid="{BB66BA15-AD97-4F51-A20B-3ED52FF1FDB0}">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D10D0D71-6B1A-4DBB-BDD9-2215DD86D59E}">
      <text>
        <r>
          <rPr>
            <sz val="10"/>
            <color indexed="81"/>
            <rFont val="Lucida Console"/>
            <family val="3"/>
          </rPr>
          <t>Última movimentação no estoque em 09/2023 quantidade 316.</t>
        </r>
      </text>
    </comment>
    <comment ref="R392" authorId="0" shapeId="0" xr:uid="{1B19FAF3-FD61-48C7-9B89-369BE8942AC7}">
      <text>
        <r>
          <rPr>
            <sz val="10"/>
            <color indexed="81"/>
            <rFont val="Lucida Console"/>
            <family val="3"/>
          </rPr>
          <t>01.01.1901</t>
        </r>
      </text>
    </comment>
    <comment ref="Y392" authorId="0" shapeId="0" xr:uid="{E70ABC46-B28F-4600-9243-4C869307D4A5}">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67A068A9-60A8-4D09-819C-41248184403F}">
      <text>
        <r>
          <rPr>
            <sz val="10"/>
            <color indexed="81"/>
            <rFont val="Lucida Console"/>
            <family val="3"/>
          </rPr>
          <t>Última movimentação no estoque em 09/2023 quantidade 95.</t>
        </r>
      </text>
    </comment>
    <comment ref="R393" authorId="0" shapeId="0" xr:uid="{56FFC443-6BCA-4A55-9228-D40296E3938E}">
      <text>
        <r>
          <rPr>
            <sz val="10"/>
            <color indexed="81"/>
            <rFont val="Lucida Console"/>
            <family val="3"/>
          </rPr>
          <t>10.10.2007</t>
        </r>
      </text>
    </comment>
    <comment ref="Y393" authorId="0" shapeId="0" xr:uid="{99280E85-C1C0-4B97-B24E-E7F11A7FC439}">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BC7340D2-5635-4D62-AD42-81C4C2AB428A}">
      <text>
        <r>
          <rPr>
            <sz val="10"/>
            <color indexed="81"/>
            <rFont val="Lucida Console"/>
            <family val="3"/>
          </rPr>
          <t>Última movimentação no estoque em 09/2023 quantidade 150.</t>
        </r>
      </text>
    </comment>
    <comment ref="R394" authorId="0" shapeId="0" xr:uid="{79A9F9FF-FA09-4F91-9496-756CE033BC27}">
      <text>
        <r>
          <rPr>
            <sz val="10"/>
            <color indexed="81"/>
            <rFont val="Lucida Console"/>
            <family val="3"/>
          </rPr>
          <t>28.02.2008</t>
        </r>
      </text>
    </comment>
    <comment ref="Y394" authorId="0" shapeId="0" xr:uid="{2AE37E37-4E1A-4C70-98FB-105042902252}">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C3A014BA-5F00-4824-900A-B418145EF543}">
      <text>
        <r>
          <rPr>
            <sz val="10"/>
            <color indexed="81"/>
            <rFont val="Lucida Console"/>
            <family val="3"/>
          </rPr>
          <t>Última movimentação no estoque em 09/2023 quantidade 50.</t>
        </r>
      </text>
    </comment>
    <comment ref="R395" authorId="0" shapeId="0" xr:uid="{FB96A8F7-F579-4103-BD49-262F8EDE237A}">
      <text>
        <r>
          <rPr>
            <sz val="10"/>
            <color indexed="81"/>
            <rFont val="Lucida Console"/>
            <family val="3"/>
          </rPr>
          <t>01.01.1901</t>
        </r>
      </text>
    </comment>
    <comment ref="Y395" authorId="0" shapeId="0" xr:uid="{19E4C2DD-96ED-4462-9F4C-8994359C7E9D}">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55C8BFFF-A5E3-4D3E-996F-E8C04FF3D6F7}">
      <text>
        <r>
          <rPr>
            <sz val="10"/>
            <color indexed="81"/>
            <rFont val="Lucida Console"/>
            <family val="3"/>
          </rPr>
          <t>Última movimentação no estoque em 07/2023 quantidade 60.</t>
        </r>
      </text>
    </comment>
    <comment ref="R396" authorId="0" shapeId="0" xr:uid="{3F8A0A86-5C64-4FFB-B102-999C5FD20157}">
      <text>
        <r>
          <rPr>
            <sz val="10"/>
            <color indexed="81"/>
            <rFont val="Lucida Console"/>
            <family val="3"/>
          </rPr>
          <t>01.01.1901</t>
        </r>
      </text>
    </comment>
    <comment ref="Y396" authorId="0" shapeId="0" xr:uid="{BBF3366A-8E4A-4F39-99DD-D54148966BF1}">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82124533-3BB0-4B93-B1DA-667E972C72DD}">
      <text>
        <r>
          <rPr>
            <sz val="10"/>
            <color indexed="81"/>
            <rFont val="Lucida Console"/>
            <family val="3"/>
          </rPr>
          <t>Última movimentação no estoque em 08/2023 quantidade 17.</t>
        </r>
      </text>
    </comment>
    <comment ref="R397" authorId="0" shapeId="0" xr:uid="{A7A34031-A40C-4591-90BF-3F28A9AA85C2}">
      <text>
        <r>
          <rPr>
            <sz val="10"/>
            <color indexed="81"/>
            <rFont val="Lucida Console"/>
            <family val="3"/>
          </rPr>
          <t>17.10.2008</t>
        </r>
      </text>
    </comment>
    <comment ref="Y397" authorId="0" shapeId="0" xr:uid="{93FF887F-97B9-48A4-998E-FB8709F1D340}">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C1029E99-F545-47B8-AD3F-70C959E32CC2}">
      <text>
        <r>
          <rPr>
            <sz val="10"/>
            <color indexed="81"/>
            <rFont val="Lucida Console"/>
            <family val="3"/>
          </rPr>
          <t>Última movimentação no estoque em 08/2023 quantidade 4.</t>
        </r>
      </text>
    </comment>
    <comment ref="R398" authorId="0" shapeId="0" xr:uid="{D27A8EDB-23AE-4E3D-917D-888C8B8C9357}">
      <text>
        <r>
          <rPr>
            <sz val="10"/>
            <color indexed="81"/>
            <rFont val="Lucida Console"/>
            <family val="3"/>
          </rPr>
          <t>01.01.1901</t>
        </r>
      </text>
    </comment>
    <comment ref="Y398" authorId="0" shapeId="0" xr:uid="{1EC00179-3E20-45E7-BDFC-AF0BA51E1C82}">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BD8FA062-A5A4-4AD4-BBCA-4570F3341956}">
      <text>
        <r>
          <rPr>
            <sz val="10"/>
            <color indexed="81"/>
            <rFont val="Lucida Console"/>
            <family val="3"/>
          </rPr>
          <t>Última movimentação no estoque em 09/2023 quantidade 190.</t>
        </r>
      </text>
    </comment>
    <comment ref="R399" authorId="0" shapeId="0" xr:uid="{31ACAC81-60C2-4DE8-BFFB-94BCE933FEED}">
      <text>
        <r>
          <rPr>
            <sz val="10"/>
            <color indexed="81"/>
            <rFont val="Lucida Console"/>
            <family val="3"/>
          </rPr>
          <t>16.10.2008</t>
        </r>
      </text>
    </comment>
    <comment ref="Y399" authorId="0" shapeId="0" xr:uid="{DA6706E6-F262-40AB-9460-337AC2F3AC49}">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DFE9B3C-5888-42C9-B578-DBC9AC98940A}">
      <text>
        <r>
          <rPr>
            <sz val="10"/>
            <color indexed="81"/>
            <rFont val="Lucida Console"/>
            <family val="3"/>
          </rPr>
          <t>Última movimentação no estoque em 04/2023 quantidade 11.</t>
        </r>
      </text>
    </comment>
    <comment ref="R400" authorId="0" shapeId="0" xr:uid="{EE6BF2BB-542A-4525-954D-1CF9F31B3820}">
      <text>
        <r>
          <rPr>
            <sz val="10"/>
            <color indexed="81"/>
            <rFont val="Lucida Console"/>
            <family val="3"/>
          </rPr>
          <t>01.08.2006</t>
        </r>
      </text>
    </comment>
    <comment ref="Y400" authorId="0" shapeId="0" xr:uid="{08AA8010-834D-418A-880D-CC422A6540C7}">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69C94F2D-5A3D-4319-B024-96A593503DB1}">
      <text>
        <r>
          <rPr>
            <sz val="10"/>
            <color indexed="81"/>
            <rFont val="Lucida Console"/>
            <family val="3"/>
          </rPr>
          <t>Última movimentação no estoque em 04/2023 quantidade 1.</t>
        </r>
      </text>
    </comment>
    <comment ref="R401" authorId="0" shapeId="0" xr:uid="{99635833-E37C-4AFC-BE1A-AC32D3640832}">
      <text>
        <r>
          <rPr>
            <sz val="10"/>
            <color indexed="81"/>
            <rFont val="Lucida Console"/>
            <family val="3"/>
          </rPr>
          <t>01.08.2006</t>
        </r>
      </text>
    </comment>
    <comment ref="Y401" authorId="0" shapeId="0" xr:uid="{B29F74BC-7123-4BE2-B5FA-F8315EC8367F}">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33A17E00-3EE1-4B38-A5D4-04A042B21815}">
      <text>
        <r>
          <rPr>
            <sz val="10"/>
            <color indexed="81"/>
            <rFont val="Lucida Console"/>
            <family val="3"/>
          </rPr>
          <t>Última movimentação no estoque em 04/2023 quantidade 4.</t>
        </r>
      </text>
    </comment>
    <comment ref="R402" authorId="0" shapeId="0" xr:uid="{CE4D06EE-A2D6-4AED-A145-FE830EA085C0}">
      <text>
        <r>
          <rPr>
            <sz val="10"/>
            <color indexed="81"/>
            <rFont val="Lucida Console"/>
            <family val="3"/>
          </rPr>
          <t>20.08.2009</t>
        </r>
      </text>
    </comment>
    <comment ref="Y402" authorId="0" shapeId="0" xr:uid="{5929330C-DC77-4A00-B108-E6489A4C3993}">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0705B74C-9997-4AA2-B6C1-E3F8BDB29393}">
      <text>
        <r>
          <rPr>
            <sz val="10"/>
            <color indexed="81"/>
            <rFont val="Lucida Console"/>
            <family val="3"/>
          </rPr>
          <t>Última movimentação no estoque em 09/2023 quantidade 50.</t>
        </r>
      </text>
    </comment>
    <comment ref="R403" authorId="0" shapeId="0" xr:uid="{647CC711-5D31-4291-9C97-5CA5FD09B245}">
      <text>
        <r>
          <rPr>
            <sz val="10"/>
            <color indexed="81"/>
            <rFont val="Lucida Console"/>
            <family val="3"/>
          </rPr>
          <t>20.08.2009</t>
        </r>
      </text>
    </comment>
    <comment ref="Y403" authorId="0" shapeId="0" xr:uid="{C351E800-DE38-4C83-9F6B-A3CEC7879B8F}">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82790BB2-4FD3-48D4-9508-4E145A93945D}">
      <text>
        <r>
          <rPr>
            <sz val="10"/>
            <color indexed="81"/>
            <rFont val="Lucida Console"/>
            <family val="3"/>
          </rPr>
          <t>Última movimentação no estoque em 05/2023 quantidade 20.</t>
        </r>
      </text>
    </comment>
    <comment ref="R404" authorId="0" shapeId="0" xr:uid="{EC412219-779B-41DD-95C5-3E103D40E18A}">
      <text>
        <r>
          <rPr>
            <sz val="10"/>
            <color indexed="81"/>
            <rFont val="Lucida Console"/>
            <family val="3"/>
          </rPr>
          <t>11.05.2009</t>
        </r>
      </text>
    </comment>
    <comment ref="Y404" authorId="0" shapeId="0" xr:uid="{0D24EE3E-AF2D-41C8-BF1B-31C4450B0D0C}">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459B965F-4101-4577-B195-98EBEA4A1DFE}">
      <text>
        <r>
          <rPr>
            <sz val="10"/>
            <color indexed="81"/>
            <rFont val="Lucida Console"/>
            <family val="3"/>
          </rPr>
          <t>Última movimentação no estoque em 07/2023 quantidade 75.</t>
        </r>
      </text>
    </comment>
    <comment ref="R405" authorId="0" shapeId="0" xr:uid="{8884B0CA-A6BC-4101-94F0-5E9BF448FF42}">
      <text>
        <r>
          <rPr>
            <sz val="10"/>
            <color indexed="81"/>
            <rFont val="Lucida Console"/>
            <family val="3"/>
          </rPr>
          <t>01.01.1901</t>
        </r>
      </text>
    </comment>
    <comment ref="Y405" authorId="0" shapeId="0" xr:uid="{8565E802-AEAA-4A93-ABE0-BE8B18C80789}">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AA8C3FB8-FB93-43AF-9D26-451A39326D74}">
      <text>
        <r>
          <rPr>
            <sz val="10"/>
            <color indexed="81"/>
            <rFont val="Lucida Console"/>
            <family val="3"/>
          </rPr>
          <t>Última movimentação no estoque em 07/2023 quantidade 16.</t>
        </r>
      </text>
    </comment>
    <comment ref="R406" authorId="0" shapeId="0" xr:uid="{DBFB4348-B705-4292-92E8-D686B30A2CC8}">
      <text>
        <r>
          <rPr>
            <sz val="10"/>
            <color indexed="81"/>
            <rFont val="Lucida Console"/>
            <family val="3"/>
          </rPr>
          <t>11.05.2009</t>
        </r>
      </text>
    </comment>
    <comment ref="Y406" authorId="0" shapeId="0" xr:uid="{F2301BE8-0F47-4020-AACA-0ED423187348}">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02426E29-5A23-4FC5-BECB-3B9F78A1CF37}">
      <text>
        <r>
          <rPr>
            <sz val="10"/>
            <color indexed="81"/>
            <rFont val="Lucida Console"/>
            <family val="3"/>
          </rPr>
          <t>Última movimentação no estoque em 08/2023 quantidade 20.</t>
        </r>
      </text>
    </comment>
    <comment ref="R407" authorId="0" shapeId="0" xr:uid="{3D2DD426-888D-4109-B285-1F35A365A71F}">
      <text>
        <r>
          <rPr>
            <sz val="10"/>
            <color indexed="81"/>
            <rFont val="Lucida Console"/>
            <family val="3"/>
          </rPr>
          <t>01.01.1901</t>
        </r>
      </text>
    </comment>
    <comment ref="Y407" authorId="0" shapeId="0" xr:uid="{A89DA93F-DFA5-4B86-AEF7-4685C1269556}">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7AC03580-DD7C-4F17-A231-0A6B2FE1B146}">
      <text>
        <r>
          <rPr>
            <sz val="10"/>
            <color indexed="81"/>
            <rFont val="Lucida Console"/>
            <family val="3"/>
          </rPr>
          <t>Última movimentação no estoque em 08/2023 quantidade 46.</t>
        </r>
      </text>
    </comment>
    <comment ref="R408" authorId="0" shapeId="0" xr:uid="{EEF509C3-C792-49BB-BCBB-5EE34961567E}">
      <text>
        <r>
          <rPr>
            <sz val="10"/>
            <color indexed="81"/>
            <rFont val="Lucida Console"/>
            <family val="3"/>
          </rPr>
          <t>01.01.1901</t>
        </r>
      </text>
    </comment>
    <comment ref="Y408" authorId="0" shapeId="0" xr:uid="{1B7FD2A0-EB1A-4014-B62C-577BEE196995}">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CFA561D7-C655-4F17-8E99-66214D6461E1}">
      <text>
        <r>
          <rPr>
            <sz val="10"/>
            <color indexed="81"/>
            <rFont val="Lucida Console"/>
            <family val="3"/>
          </rPr>
          <t>Última movimentação no estoque em 07/2023 quantidade 8.</t>
        </r>
      </text>
    </comment>
    <comment ref="R409" authorId="0" shapeId="0" xr:uid="{6F91AAD9-9E6A-4F4F-929B-1100543337E5}">
      <text>
        <r>
          <rPr>
            <sz val="10"/>
            <color indexed="81"/>
            <rFont val="Lucida Console"/>
            <family val="3"/>
          </rPr>
          <t>07.02.2011</t>
        </r>
      </text>
    </comment>
    <comment ref="Y409" authorId="0" shapeId="0" xr:uid="{E88F35CB-0E8D-498C-BC80-DEAB108A9CDA}">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BC3943B1-3AF7-47D0-AE3A-D276648DF06A}">
      <text>
        <r>
          <rPr>
            <sz val="10"/>
            <color indexed="81"/>
            <rFont val="Lucida Console"/>
            <family val="3"/>
          </rPr>
          <t>Última movimentação no estoque em 05/2023 quantidade 24.</t>
        </r>
      </text>
    </comment>
    <comment ref="R410" authorId="0" shapeId="0" xr:uid="{D2B8BC5E-4291-4931-ADBD-49C28EEC1197}">
      <text>
        <r>
          <rPr>
            <sz val="10"/>
            <color indexed="81"/>
            <rFont val="Lucida Console"/>
            <family val="3"/>
          </rPr>
          <t>23.07.2015</t>
        </r>
      </text>
    </comment>
    <comment ref="Y410" authorId="0" shapeId="0" xr:uid="{3DB613F9-753F-4814-ABFC-0CB06082F0EC}">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BD989411-92B6-4501-B023-EAE8BB0CD19C}">
      <text>
        <r>
          <rPr>
            <sz val="10"/>
            <color indexed="81"/>
            <rFont val="Lucida Console"/>
            <family val="3"/>
          </rPr>
          <t>Última movimentação no estoque em 09/2023 quantidade 125.</t>
        </r>
      </text>
    </comment>
    <comment ref="R411" authorId="0" shapeId="0" xr:uid="{3E97D88E-AE65-4F2B-BDF8-5D435F3475FE}">
      <text>
        <r>
          <rPr>
            <sz val="10"/>
            <color indexed="81"/>
            <rFont val="Lucida Console"/>
            <family val="3"/>
          </rPr>
          <t>11.10.2006</t>
        </r>
      </text>
    </comment>
    <comment ref="Y411" authorId="0" shapeId="0" xr:uid="{3691DB08-0821-4FAC-8397-AC840D955721}">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5D999A64-F361-4AE2-B94B-254D008BEE57}">
      <text>
        <r>
          <rPr>
            <sz val="10"/>
            <color indexed="81"/>
            <rFont val="Lucida Console"/>
            <family val="3"/>
          </rPr>
          <t>Última movimentação no estoque em 08/2023 quantidade 50.</t>
        </r>
      </text>
    </comment>
    <comment ref="R412" authorId="0" shapeId="0" xr:uid="{871FAA31-C4D1-4BA3-9944-1AD66C60945A}">
      <text>
        <r>
          <rPr>
            <sz val="10"/>
            <color indexed="81"/>
            <rFont val="Lucida Console"/>
            <family val="3"/>
          </rPr>
          <t>01.01.1901</t>
        </r>
      </text>
    </comment>
    <comment ref="Y412" authorId="0" shapeId="0" xr:uid="{6986CFE0-74BF-45BD-B331-ACA4A4E6B638}">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39A25295-6E5B-44AE-A300-93F30A714747}">
      <text>
        <r>
          <rPr>
            <sz val="10"/>
            <color indexed="81"/>
            <rFont val="Lucida Console"/>
            <family val="3"/>
          </rPr>
          <t>Última movimentação no estoque em 08/2023 quantidade 55.</t>
        </r>
      </text>
    </comment>
    <comment ref="R413" authorId="0" shapeId="0" xr:uid="{E65E4BD1-85D1-416F-9204-0E762FDF9B71}">
      <text>
        <r>
          <rPr>
            <sz val="10"/>
            <color indexed="81"/>
            <rFont val="Lucida Console"/>
            <family val="3"/>
          </rPr>
          <t>01.01.1901</t>
        </r>
      </text>
    </comment>
    <comment ref="Y413" authorId="0" shapeId="0" xr:uid="{BA7E8AC7-D03A-4C0B-B061-921F96214D0F}">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9EFC2C79-A38E-4898-9D52-2BB0DDECABEF}">
      <text>
        <r>
          <rPr>
            <sz val="10"/>
            <color indexed="81"/>
            <rFont val="Lucida Console"/>
            <family val="3"/>
          </rPr>
          <t>Última movimentação no estoque em 04/2023 quantidade 10.</t>
        </r>
      </text>
    </comment>
    <comment ref="R414" authorId="0" shapeId="0" xr:uid="{7AA4F1E7-3D21-4EF6-82B7-A72C3B0635A9}">
      <text>
        <r>
          <rPr>
            <sz val="10"/>
            <color indexed="81"/>
            <rFont val="Lucida Console"/>
            <family val="3"/>
          </rPr>
          <t>01.01.1901</t>
        </r>
      </text>
    </comment>
    <comment ref="Y414" authorId="0" shapeId="0" xr:uid="{5B6EFB8E-05D4-4BE2-8BDC-6EEBE71FF6DD}">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FDF9D11B-0FF2-4363-9AD0-95AD1E00BD47}">
      <text>
        <r>
          <rPr>
            <sz val="10"/>
            <color indexed="81"/>
            <rFont val="Lucida Console"/>
            <family val="3"/>
          </rPr>
          <t>Última movimentação no estoque em 04/2023 quantidade 4.</t>
        </r>
      </text>
    </comment>
    <comment ref="R415" authorId="0" shapeId="0" xr:uid="{73662EA4-CE75-4A51-9E81-D402F5AAF4EE}">
      <text>
        <r>
          <rPr>
            <sz val="10"/>
            <color indexed="81"/>
            <rFont val="Lucida Console"/>
            <family val="3"/>
          </rPr>
          <t>25.01.2008</t>
        </r>
      </text>
    </comment>
    <comment ref="Y415" authorId="0" shapeId="0" xr:uid="{AC0546B5-9EF6-40DD-AE52-237109EBB180}">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80B7030F-BB2F-491C-B15D-3B2EB47364E4}">
      <text>
        <r>
          <rPr>
            <sz val="10"/>
            <color indexed="81"/>
            <rFont val="Lucida Console"/>
            <family val="3"/>
          </rPr>
          <t>Última movimentação no estoque em 08/2023 quantidade 1.</t>
        </r>
      </text>
    </comment>
    <comment ref="R416" authorId="0" shapeId="0" xr:uid="{3CC08198-5349-4D91-BD31-36A669D103F0}">
      <text>
        <r>
          <rPr>
            <sz val="10"/>
            <color indexed="81"/>
            <rFont val="Lucida Console"/>
            <family val="3"/>
          </rPr>
          <t>27.10.2009</t>
        </r>
      </text>
    </comment>
    <comment ref="Y416" authorId="0" shapeId="0" xr:uid="{464B057A-B3C7-45C8-928F-DE2F26B70FA6}">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4E3039E0-9BAF-4BC0-A788-134D6C9334D8}">
      <text>
        <r>
          <rPr>
            <sz val="10"/>
            <color indexed="81"/>
            <rFont val="Lucida Console"/>
            <family val="3"/>
          </rPr>
          <t>Última movimentação no estoque em 08/2023 quantidade 3.</t>
        </r>
      </text>
    </comment>
    <comment ref="R417" authorId="0" shapeId="0" xr:uid="{7CFE28F7-83C9-45D5-B63C-5021F45161A1}">
      <text>
        <r>
          <rPr>
            <sz val="10"/>
            <color indexed="81"/>
            <rFont val="Lucida Console"/>
            <family val="3"/>
          </rPr>
          <t>01.01.1901</t>
        </r>
      </text>
    </comment>
    <comment ref="Y417" authorId="0" shapeId="0" xr:uid="{3D15FE02-0F5B-4F00-BEE0-482E2F49DC1C}">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7FE48454-1904-40DD-98F4-12ECC4C44F31}">
      <text>
        <r>
          <rPr>
            <sz val="10"/>
            <color indexed="81"/>
            <rFont val="Lucida Console"/>
            <family val="3"/>
          </rPr>
          <t>Última movimentação no estoque em 09/2023 quantidade 127.</t>
        </r>
      </text>
    </comment>
    <comment ref="R418" authorId="0" shapeId="0" xr:uid="{83042956-47AF-4863-9964-CD9BE44530EF}">
      <text>
        <r>
          <rPr>
            <sz val="10"/>
            <color indexed="81"/>
            <rFont val="Lucida Console"/>
            <family val="3"/>
          </rPr>
          <t>15.03.2018</t>
        </r>
      </text>
    </comment>
    <comment ref="Y418" authorId="0" shapeId="0" xr:uid="{28070912-2272-4332-B0CC-487F9250C9AA}">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2825C06C-9180-45FE-8864-9DEF3674EADE}">
      <text>
        <r>
          <rPr>
            <sz val="10"/>
            <color indexed="81"/>
            <rFont val="Lucida Console"/>
            <family val="3"/>
          </rPr>
          <t>Última movimentação no estoque em 07/2023 quantidade 200.</t>
        </r>
      </text>
    </comment>
    <comment ref="R419" authorId="0" shapeId="0" xr:uid="{9E644E90-D416-4735-8C7C-E6EFF4AFAAF0}">
      <text>
        <r>
          <rPr>
            <sz val="10"/>
            <color indexed="81"/>
            <rFont val="Lucida Console"/>
            <family val="3"/>
          </rPr>
          <t>29.04.2019</t>
        </r>
      </text>
    </comment>
    <comment ref="Y419" authorId="0" shapeId="0" xr:uid="{262A1138-1BD1-406B-B6EC-578D528F5958}">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DF16C0D6-094A-4E7F-98D5-95CCFBA47ACD}">
      <text>
        <r>
          <rPr>
            <sz val="10"/>
            <color indexed="81"/>
            <rFont val="Lucida Console"/>
            <family val="3"/>
          </rPr>
          <t>Última movimentação no estoque em 09/2023 quantidade 150.</t>
        </r>
      </text>
    </comment>
    <comment ref="R420" authorId="0" shapeId="0" xr:uid="{E2895293-2934-45EC-8E8C-C1BD8C2DC790}">
      <text>
        <r>
          <rPr>
            <sz val="10"/>
            <color indexed="81"/>
            <rFont val="Lucida Console"/>
            <family val="3"/>
          </rPr>
          <t>29.04.2019</t>
        </r>
      </text>
    </comment>
    <comment ref="Y420" authorId="0" shapeId="0" xr:uid="{96D63108-621E-4B93-A6D0-9991C8BFA1D6}">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09527A72-AC22-4437-A68E-F1824F5E47C3}">
      <text>
        <r>
          <rPr>
            <sz val="10"/>
            <color indexed="81"/>
            <rFont val="Lucida Console"/>
            <family val="3"/>
          </rPr>
          <t>Última movimentação no estoque em 09/2023 quantidade 100.</t>
        </r>
      </text>
    </comment>
    <comment ref="R421" authorId="0" shapeId="0" xr:uid="{B8BE85F7-06D3-476F-B977-528B7E3A1A20}">
      <text>
        <r>
          <rPr>
            <sz val="10"/>
            <color indexed="81"/>
            <rFont val="Lucida Console"/>
            <family val="3"/>
          </rPr>
          <t>23.02.2018</t>
        </r>
      </text>
    </comment>
    <comment ref="Y421" authorId="0" shapeId="0" xr:uid="{3174CF54-642B-4B32-B1BD-12BA59DC7614}">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009A1417-DFD2-45FD-8596-2E86B46229D2}">
      <text>
        <r>
          <rPr>
            <sz val="10"/>
            <color indexed="81"/>
            <rFont val="Lucida Console"/>
            <family val="3"/>
          </rPr>
          <t>Última movimentação no estoque em 09/2023 quantidade 238.</t>
        </r>
      </text>
    </comment>
    <comment ref="R422" authorId="0" shapeId="0" xr:uid="{A9F2688E-EC42-4665-88AE-C13C5B616835}">
      <text>
        <r>
          <rPr>
            <sz val="10"/>
            <color indexed="81"/>
            <rFont val="Lucida Console"/>
            <family val="3"/>
          </rPr>
          <t>18.05.2018</t>
        </r>
      </text>
    </comment>
    <comment ref="Y422" authorId="0" shapeId="0" xr:uid="{021867AB-B3D3-4F05-BBDC-3F7CD8AFA05C}">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F8642793-6C1B-427B-8D33-0DF3C0C6E5F6}">
      <text>
        <r>
          <rPr>
            <sz val="10"/>
            <color indexed="81"/>
            <rFont val="Lucida Console"/>
            <family val="3"/>
          </rPr>
          <t>Última movimentação no estoque em 06/2023 quantidade 2.</t>
        </r>
      </text>
    </comment>
    <comment ref="R423" authorId="0" shapeId="0" xr:uid="{9EDEF333-C4DB-4D87-A4D8-93EA41748AB0}">
      <text>
        <r>
          <rPr>
            <sz val="10"/>
            <color indexed="81"/>
            <rFont val="Lucida Console"/>
            <family val="3"/>
          </rPr>
          <t>11.11.2016</t>
        </r>
      </text>
    </comment>
    <comment ref="Y423" authorId="0" shapeId="0" xr:uid="{3A387A0B-845D-455D-ADD7-E17FA209224D}">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B8F3B8FF-7404-43D2-B89E-CDDF39DA9A95}">
      <text>
        <r>
          <rPr>
            <sz val="10"/>
            <color indexed="81"/>
            <rFont val="Lucida Console"/>
            <family val="3"/>
          </rPr>
          <t>Última movimentação no estoque em 09/2023 quantidade 227.</t>
        </r>
      </text>
    </comment>
    <comment ref="R424" authorId="0" shapeId="0" xr:uid="{5E84AD24-8615-4488-9B45-0E6EA0C70082}">
      <text>
        <r>
          <rPr>
            <sz val="10"/>
            <color indexed="81"/>
            <rFont val="Lucida Console"/>
            <family val="3"/>
          </rPr>
          <t>26.06.2018</t>
        </r>
      </text>
    </comment>
    <comment ref="Y424" authorId="0" shapeId="0" xr:uid="{EFCAA1F2-F983-4BE8-BE5B-6395E614668D}">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24265632-5CF8-4D34-9516-1CECB8CB3011}">
      <text>
        <r>
          <rPr>
            <sz val="10"/>
            <color indexed="81"/>
            <rFont val="Lucida Console"/>
            <family val="3"/>
          </rPr>
          <t>Última movimentação no estoque em 09/2023 quantidade 120.</t>
        </r>
      </text>
    </comment>
    <comment ref="R425" authorId="0" shapeId="0" xr:uid="{A877B048-8D92-44A6-BB34-C6193036A64B}">
      <text>
        <r>
          <rPr>
            <sz val="10"/>
            <color indexed="81"/>
            <rFont val="Lucida Console"/>
            <family val="3"/>
          </rPr>
          <t>12.09.2019</t>
        </r>
      </text>
    </comment>
    <comment ref="Y425" authorId="0" shapeId="0" xr:uid="{76B00502-148B-4006-B72F-92AA128677DF}">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A1E59A79-2338-4DBD-B96D-9530F897F240}">
      <text>
        <r>
          <rPr>
            <sz val="10"/>
            <color indexed="81"/>
            <rFont val="Lucida Console"/>
            <family val="3"/>
          </rPr>
          <t>Última movimentação no estoque em 09/2023 quantidade 368.</t>
        </r>
      </text>
    </comment>
    <comment ref="R426" authorId="0" shapeId="0" xr:uid="{075B6822-0D55-403D-97AA-E4999D89C9A0}">
      <text>
        <r>
          <rPr>
            <sz val="10"/>
            <color indexed="81"/>
            <rFont val="Lucida Console"/>
            <family val="3"/>
          </rPr>
          <t>12.09.2019</t>
        </r>
      </text>
    </comment>
    <comment ref="Y426" authorId="0" shapeId="0" xr:uid="{288B0DC7-F8C5-42F2-93C5-EAB2097D7363}">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FFFDE937-A036-4F9E-858C-EF96E69C0F59}">
      <text>
        <r>
          <rPr>
            <sz val="10"/>
            <color indexed="81"/>
            <rFont val="Lucida Console"/>
            <family val="3"/>
          </rPr>
          <t>Última movimentação no estoque em 09/2023 quantidade 4.814.</t>
        </r>
      </text>
    </comment>
    <comment ref="R427" authorId="0" shapeId="0" xr:uid="{93A4516C-5EEA-45C9-9E77-35851610473C}">
      <text>
        <r>
          <rPr>
            <sz val="10"/>
            <color indexed="81"/>
            <rFont val="Lucida Console"/>
            <family val="3"/>
          </rPr>
          <t>08.08.2016</t>
        </r>
      </text>
    </comment>
    <comment ref="Y427" authorId="0" shapeId="0" xr:uid="{2D9712D0-1F13-4BF0-81D6-2F5850A38CDD}">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EA1CD46C-23B0-4A14-9064-FC18B0F5A03D}">
      <text>
        <r>
          <rPr>
            <sz val="10"/>
            <color indexed="81"/>
            <rFont val="Lucida Console"/>
            <family val="3"/>
          </rPr>
          <t>Última movimentação no estoque em 06/2023 quantidade 76.</t>
        </r>
      </text>
    </comment>
    <comment ref="R428" authorId="0" shapeId="0" xr:uid="{675B5E3B-E9D6-435D-9E71-69098FAD58CC}">
      <text>
        <r>
          <rPr>
            <sz val="10"/>
            <color indexed="81"/>
            <rFont val="Lucida Console"/>
            <family val="3"/>
          </rPr>
          <t>08.08.2016</t>
        </r>
      </text>
    </comment>
    <comment ref="Y428" authorId="0" shapeId="0" xr:uid="{7CAB1810-08F7-4423-9332-FDC14BC1CA3A}">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031E376F-BEF4-4BEA-BE31-286CB79CBD9E}">
      <text>
        <r>
          <rPr>
            <sz val="10"/>
            <color indexed="81"/>
            <rFont val="Lucida Console"/>
            <family val="3"/>
          </rPr>
          <t>Última movimentação no estoque em 09/2023 quantidade 728.</t>
        </r>
      </text>
    </comment>
    <comment ref="R429" authorId="0" shapeId="0" xr:uid="{644B8377-A49E-4EB1-A7DC-51045EC9CF12}">
      <text>
        <r>
          <rPr>
            <sz val="10"/>
            <color indexed="81"/>
            <rFont val="Lucida Console"/>
            <family val="3"/>
          </rPr>
          <t>20.11.2020</t>
        </r>
      </text>
    </comment>
    <comment ref="Y429" authorId="0" shapeId="0" xr:uid="{31742F53-0758-46DF-BAFD-BA5B0B9ABC13}">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B3F0DC77-84E6-467B-9576-08FDAEAB2A08}">
      <text>
        <r>
          <rPr>
            <sz val="10"/>
            <color indexed="81"/>
            <rFont val="Lucida Console"/>
            <family val="3"/>
          </rPr>
          <t>Última movimentação no estoque em 05/2023 quantidade 1.</t>
        </r>
      </text>
    </comment>
    <comment ref="R430" authorId="0" shapeId="0" xr:uid="{A7658A26-4C61-40AF-96FB-D885BC652C58}">
      <text>
        <r>
          <rPr>
            <sz val="10"/>
            <color indexed="81"/>
            <rFont val="Lucida Console"/>
            <family val="3"/>
          </rPr>
          <t>25.04.2017</t>
        </r>
      </text>
    </comment>
    <comment ref="Y430" authorId="0" shapeId="0" xr:uid="{9A03A3E5-B463-4C4B-874E-90765AD9EBED}">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C5E5A307-8344-44D9-9E0C-E0B575847339}">
      <text>
        <r>
          <rPr>
            <sz val="10"/>
            <color indexed="81"/>
            <rFont val="Lucida Console"/>
            <family val="3"/>
          </rPr>
          <t>Última movimentação no estoque em 08/2023 quantidade 2.</t>
        </r>
      </text>
    </comment>
    <comment ref="R431" authorId="0" shapeId="0" xr:uid="{3A8B6CE2-A2F3-408E-879A-297459A77666}">
      <text>
        <r>
          <rPr>
            <sz val="10"/>
            <color indexed="81"/>
            <rFont val="Lucida Console"/>
            <family val="3"/>
          </rPr>
          <t>01.01.1901</t>
        </r>
      </text>
    </comment>
    <comment ref="Y431" authorId="0" shapeId="0" xr:uid="{94F576B7-6F6B-4CDD-B493-71B808F1ED11}">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86AD60D0-371E-461B-8C94-5127C6FFB0D2}">
      <text>
        <r>
          <rPr>
            <sz val="10"/>
            <color indexed="81"/>
            <rFont val="Lucida Console"/>
            <family val="3"/>
          </rPr>
          <t>Última movimentação no estoque em 09/2023 quantidade 238.</t>
        </r>
      </text>
    </comment>
    <comment ref="R432" authorId="0" shapeId="0" xr:uid="{899D1D9B-E072-489E-88DE-A85F0E4B5733}">
      <text>
        <r>
          <rPr>
            <sz val="10"/>
            <color indexed="81"/>
            <rFont val="Lucida Console"/>
            <family val="3"/>
          </rPr>
          <t>01.01.1901</t>
        </r>
      </text>
    </comment>
    <comment ref="Y432" authorId="0" shapeId="0" xr:uid="{116867B8-DAC7-481B-B8BF-5C0D5FCFCB6C}">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523ACED6-3906-4074-A79D-0C9257B1B646}">
      <text>
        <r>
          <rPr>
            <sz val="10"/>
            <color indexed="81"/>
            <rFont val="Lucida Console"/>
            <family val="3"/>
          </rPr>
          <t>Última movimentação no estoque em 09/2023 quantidade 2.111.</t>
        </r>
      </text>
    </comment>
    <comment ref="R433" authorId="0" shapeId="0" xr:uid="{38191BA6-6478-488B-BF4A-70FFA558827A}">
      <text>
        <r>
          <rPr>
            <sz val="10"/>
            <color indexed="81"/>
            <rFont val="Lucida Console"/>
            <family val="3"/>
          </rPr>
          <t>01.01.1901</t>
        </r>
      </text>
    </comment>
    <comment ref="Y433" authorId="0" shapeId="0" xr:uid="{C06489CE-9008-4F8A-B122-0E4CF7E4DAC5}">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D22F8852-3241-4266-BF46-79A39C67125C}">
      <text>
        <r>
          <rPr>
            <sz val="10"/>
            <color indexed="81"/>
            <rFont val="Lucida Console"/>
            <family val="3"/>
          </rPr>
          <t>Última movimentação no estoque em 10/2022 quantidade 1.</t>
        </r>
      </text>
    </comment>
    <comment ref="R434" authorId="0" shapeId="0" xr:uid="{2D128308-E140-4628-AAD3-64397842BC90}">
      <text>
        <r>
          <rPr>
            <sz val="10"/>
            <color indexed="81"/>
            <rFont val="Lucida Console"/>
            <family val="3"/>
          </rPr>
          <t>20.09.2017</t>
        </r>
      </text>
    </comment>
    <comment ref="Y434" authorId="0" shapeId="0" xr:uid="{A71BDFD8-17D0-4F26-9FA3-C8C6913A623D}">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1FB8F15C-5F94-4BC1-8430-E868597DD9DF}">
      <text>
        <r>
          <rPr>
            <sz val="10"/>
            <color indexed="81"/>
            <rFont val="Lucida Console"/>
            <family val="3"/>
          </rPr>
          <t>Última movimentação no estoque em 09/2023 quantidade 52.</t>
        </r>
      </text>
    </comment>
    <comment ref="R435" authorId="0" shapeId="0" xr:uid="{FB775961-44FC-416A-AF49-BE6358F5A695}">
      <text>
        <r>
          <rPr>
            <sz val="10"/>
            <color indexed="81"/>
            <rFont val="Lucida Console"/>
            <family val="3"/>
          </rPr>
          <t>20.09.2017</t>
        </r>
      </text>
    </comment>
    <comment ref="Y435" authorId="0" shapeId="0" xr:uid="{3E4041B2-C6D2-4CDA-9827-A3725E50BC08}">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14A1AAFF-A33F-4944-9E8A-F76AD328C24F}">
      <text>
        <r>
          <rPr>
            <sz val="10"/>
            <color indexed="81"/>
            <rFont val="Lucida Console"/>
            <family val="3"/>
          </rPr>
          <t>Última movimentação no estoque em 09/2023 quantidade 40.</t>
        </r>
      </text>
    </comment>
    <comment ref="R436" authorId="0" shapeId="0" xr:uid="{4BC0CF12-AC84-4F95-8C3B-5229080E32AE}">
      <text>
        <r>
          <rPr>
            <sz val="10"/>
            <color indexed="81"/>
            <rFont val="Lucida Console"/>
            <family val="3"/>
          </rPr>
          <t>01.01.1901</t>
        </r>
      </text>
    </comment>
    <comment ref="Y436" authorId="0" shapeId="0" xr:uid="{7CCB8F9C-4660-4860-B7C6-4A7A4C55CBB4}">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D13EB0DC-03E5-4099-B7E1-3584140731C6}">
      <text>
        <r>
          <rPr>
            <sz val="10"/>
            <color indexed="81"/>
            <rFont val="Lucida Console"/>
            <family val="3"/>
          </rPr>
          <t>Última movimentação no estoque em 09/2023 quantidade 13.</t>
        </r>
      </text>
    </comment>
    <comment ref="R437" authorId="0" shapeId="0" xr:uid="{A1E2E370-480E-445F-AEDD-488CBB80D320}">
      <text>
        <r>
          <rPr>
            <sz val="10"/>
            <color indexed="81"/>
            <rFont val="Lucida Console"/>
            <family val="3"/>
          </rPr>
          <t>01.01.1901</t>
        </r>
      </text>
    </comment>
    <comment ref="Y437" authorId="0" shapeId="0" xr:uid="{DC047244-E322-4EE0-9E0F-7392B0D8224C}">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DEE7F210-D385-4447-86BD-B8CED5A3A92E}">
      <text>
        <r>
          <rPr>
            <sz val="10"/>
            <color indexed="81"/>
            <rFont val="Lucida Console"/>
            <family val="3"/>
          </rPr>
          <t>Última movimentação no estoque em 02/2023 quantidade 27.</t>
        </r>
      </text>
    </comment>
    <comment ref="R438" authorId="0" shapeId="0" xr:uid="{76334542-CF1F-4EDF-A3B4-80E6CFFDFF93}">
      <text>
        <r>
          <rPr>
            <sz val="10"/>
            <color indexed="81"/>
            <rFont val="Lucida Console"/>
            <family val="3"/>
          </rPr>
          <t>01.01.1901</t>
        </r>
      </text>
    </comment>
    <comment ref="Y438" authorId="0" shapeId="0" xr:uid="{E4A82A5D-2A3E-4302-ACD4-FFCB9047B91F}">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4A38D3D3-2B4A-4570-A926-EC41FF5F29F2}">
      <text>
        <r>
          <rPr>
            <sz val="10"/>
            <color indexed="81"/>
            <rFont val="Lucida Console"/>
            <family val="3"/>
          </rPr>
          <t>Última movimentação no estoque em 01/2023 quantidade 18.</t>
        </r>
      </text>
    </comment>
    <comment ref="R439" authorId="0" shapeId="0" xr:uid="{A0962D9D-7461-4AE3-9B20-4833B7C5DE82}">
      <text>
        <r>
          <rPr>
            <sz val="10"/>
            <color indexed="81"/>
            <rFont val="Lucida Console"/>
            <family val="3"/>
          </rPr>
          <t>01.01.1901</t>
        </r>
      </text>
    </comment>
    <comment ref="Y439" authorId="0" shapeId="0" xr:uid="{71B9B296-F213-45A9-8949-9175EA6651D5}">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F61366BD-CBC6-4C0B-A1CC-DAE684CC37AB}">
      <text>
        <r>
          <rPr>
            <sz val="10"/>
            <color indexed="81"/>
            <rFont val="Lucida Console"/>
            <family val="3"/>
          </rPr>
          <t>Última movimentação no estoque em 04/2023 quantidade 1.</t>
        </r>
      </text>
    </comment>
    <comment ref="R440" authorId="0" shapeId="0" xr:uid="{2C4DEE0F-862E-430E-9179-C7490BF24155}">
      <text>
        <r>
          <rPr>
            <sz val="10"/>
            <color indexed="81"/>
            <rFont val="Lucida Console"/>
            <family val="3"/>
          </rPr>
          <t>01.01.1901</t>
        </r>
      </text>
    </comment>
    <comment ref="Y440" authorId="0" shapeId="0" xr:uid="{6FF009A7-47C4-4145-8CCD-C2EA07EA59ED}">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85E31E0C-74E9-4194-AC4D-8238243503EE}">
      <text>
        <r>
          <rPr>
            <sz val="10"/>
            <color indexed="81"/>
            <rFont val="Lucida Console"/>
            <family val="3"/>
          </rPr>
          <t>Última movimentação no estoque em 11/2022 quantidade 10.</t>
        </r>
      </text>
    </comment>
    <comment ref="R441" authorId="0" shapeId="0" xr:uid="{277FDCE0-ECBD-4545-BBAA-8FDD4BD1129D}">
      <text>
        <r>
          <rPr>
            <sz val="10"/>
            <color indexed="81"/>
            <rFont val="Lucida Console"/>
            <family val="3"/>
          </rPr>
          <t>01.01.1901</t>
        </r>
      </text>
    </comment>
    <comment ref="Y441" authorId="0" shapeId="0" xr:uid="{1F9AB73B-46D8-43AE-AD42-E375651E164E}">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C7D747A5-A5E6-4C48-8F75-6D7A39326C51}">
      <text>
        <r>
          <rPr>
            <sz val="10"/>
            <color indexed="81"/>
            <rFont val="Lucida Console"/>
            <family val="3"/>
          </rPr>
          <t>Última movimentação no estoque em 05/2023 quantidade 10.</t>
        </r>
      </text>
    </comment>
    <comment ref="R442" authorId="0" shapeId="0" xr:uid="{3343829C-69A9-4133-A55E-C2B0C5B7BB5E}">
      <text>
        <r>
          <rPr>
            <sz val="10"/>
            <color indexed="81"/>
            <rFont val="Lucida Console"/>
            <family val="3"/>
          </rPr>
          <t>01.01.1901</t>
        </r>
      </text>
    </comment>
    <comment ref="Y442" authorId="0" shapeId="0" xr:uid="{9DE8EF97-ACC7-431F-A0F1-DC318BF1502E}">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48025075-7861-43D0-AB40-9037FED5F04E}">
      <text>
        <r>
          <rPr>
            <sz val="10"/>
            <color indexed="81"/>
            <rFont val="Lucida Console"/>
            <family val="3"/>
          </rPr>
          <t>Última movimentação no estoque em 05/2023 quantidade 15.</t>
        </r>
      </text>
    </comment>
    <comment ref="R443" authorId="0" shapeId="0" xr:uid="{00A1A1CD-93D6-46B8-A6A6-825F103AB2BA}">
      <text>
        <r>
          <rPr>
            <sz val="10"/>
            <color indexed="81"/>
            <rFont val="Lucida Console"/>
            <family val="3"/>
          </rPr>
          <t>01.01.1901</t>
        </r>
      </text>
    </comment>
    <comment ref="Y443" authorId="0" shapeId="0" xr:uid="{E9D108CC-2BC1-4854-A80D-07CCEE1F50B0}">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C338875C-23C5-476A-9AC4-CC978BABAE68}">
      <text>
        <r>
          <rPr>
            <sz val="10"/>
            <color indexed="81"/>
            <rFont val="Lucida Console"/>
            <family val="3"/>
          </rPr>
          <t>Última movimentação no estoque em 05/2023 quantidade 29.</t>
        </r>
      </text>
    </comment>
    <comment ref="R444" authorId="0" shapeId="0" xr:uid="{0BE97516-B34C-420D-8406-E5259637FD03}">
      <text>
        <r>
          <rPr>
            <sz val="10"/>
            <color indexed="81"/>
            <rFont val="Lucida Console"/>
            <family val="3"/>
          </rPr>
          <t>01.01.1901</t>
        </r>
      </text>
    </comment>
    <comment ref="Y444" authorId="0" shapeId="0" xr:uid="{16CC45C6-1D6F-4154-9390-E3167F30FA4D}">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9F007FA4-A406-4C1D-958D-6AE00C9EB0FB}">
      <text>
        <r>
          <rPr>
            <sz val="10"/>
            <color indexed="81"/>
            <rFont val="Lucida Console"/>
            <family val="3"/>
          </rPr>
          <t>Última movimentação no estoque em 04/2023 quantidade 55.</t>
        </r>
      </text>
    </comment>
    <comment ref="R445" authorId="0" shapeId="0" xr:uid="{A1007CA1-8848-42C7-96CB-4C1F7C646620}">
      <text>
        <r>
          <rPr>
            <sz val="10"/>
            <color indexed="81"/>
            <rFont val="Lucida Console"/>
            <family val="3"/>
          </rPr>
          <t>01.01.1901</t>
        </r>
      </text>
    </comment>
    <comment ref="Y445" authorId="0" shapeId="0" xr:uid="{0D457935-CDDE-4C9E-85A3-32028F5468BF}">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10E1BCFE-3C28-4C8D-B480-D18A6F26ACA6}">
      <text>
        <r>
          <rPr>
            <sz val="10"/>
            <color indexed="81"/>
            <rFont val="Lucida Console"/>
            <family val="3"/>
          </rPr>
          <t>Última movimentação no estoque em 04/2023 quantidade 5.</t>
        </r>
      </text>
    </comment>
    <comment ref="R446" authorId="0" shapeId="0" xr:uid="{A9AACF74-CC76-49D9-9ECB-77743E76255A}">
      <text>
        <r>
          <rPr>
            <sz val="10"/>
            <color indexed="81"/>
            <rFont val="Lucida Console"/>
            <family val="3"/>
          </rPr>
          <t>01.01.1901</t>
        </r>
      </text>
    </comment>
    <comment ref="Y446" authorId="0" shapeId="0" xr:uid="{7F0A698D-B0F0-4331-8A5B-59DCCE04D592}">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975633ED-F0E2-4DFB-8037-8A9FE1661F7D}">
      <text>
        <r>
          <rPr>
            <sz val="10"/>
            <color indexed="81"/>
            <rFont val="Lucida Console"/>
            <family val="3"/>
          </rPr>
          <t>Última movimentação no estoque em 04/2023 quantidade 65.</t>
        </r>
      </text>
    </comment>
    <comment ref="R447" authorId="0" shapeId="0" xr:uid="{8E2DAD7C-65BB-462E-9CF8-DD7E24D7C0C7}">
      <text>
        <r>
          <rPr>
            <sz val="10"/>
            <color indexed="81"/>
            <rFont val="Lucida Console"/>
            <family val="3"/>
          </rPr>
          <t>01.01.1901</t>
        </r>
      </text>
    </comment>
    <comment ref="Y447" authorId="0" shapeId="0" xr:uid="{587447AC-767D-4798-A80A-23F4F1030D73}">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95CBB7CA-D46E-414F-8ED0-A82B12D0F4F7}">
      <text>
        <r>
          <rPr>
            <sz val="10"/>
            <color indexed="81"/>
            <rFont val="Lucida Console"/>
            <family val="3"/>
          </rPr>
          <t>Última movimentação no estoque em 07/2023 quantidade 23.</t>
        </r>
      </text>
    </comment>
    <comment ref="R448" authorId="0" shapeId="0" xr:uid="{7756B28B-7972-4821-B3C9-0219DAA56CB8}">
      <text>
        <r>
          <rPr>
            <sz val="10"/>
            <color indexed="81"/>
            <rFont val="Lucida Console"/>
            <family val="3"/>
          </rPr>
          <t>01.01.1901</t>
        </r>
      </text>
    </comment>
    <comment ref="Y448" authorId="0" shapeId="0" xr:uid="{4A130BD5-68B4-4EF6-878C-F965124D8C77}">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68C92642-4D32-4DFB-9DF9-F1B2850992EA}">
      <text>
        <r>
          <rPr>
            <sz val="10"/>
            <color indexed="81"/>
            <rFont val="Lucida Console"/>
            <family val="3"/>
          </rPr>
          <t>Última movimentação no estoque em 10/2022 quantidade 29.</t>
        </r>
      </text>
    </comment>
    <comment ref="R449" authorId="0" shapeId="0" xr:uid="{67B897EF-995F-4100-8BD2-F85A45AE997A}">
      <text>
        <r>
          <rPr>
            <sz val="10"/>
            <color indexed="81"/>
            <rFont val="Lucida Console"/>
            <family val="3"/>
          </rPr>
          <t>01.01.1901</t>
        </r>
      </text>
    </comment>
    <comment ref="Y449" authorId="0" shapeId="0" xr:uid="{7D377780-0324-48E7-BA27-4FB563C33DCC}">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83AB356A-3A2E-4B12-A503-D6BCF4BB926A}">
      <text>
        <r>
          <rPr>
            <sz val="10"/>
            <color indexed="81"/>
            <rFont val="Lucida Console"/>
            <family val="3"/>
          </rPr>
          <t>Última movimentação no estoque em 09/2023 quantidade 10.</t>
        </r>
      </text>
    </comment>
    <comment ref="R450" authorId="0" shapeId="0" xr:uid="{88E9DB2F-F68B-4F44-9CC7-77260C5FF525}">
      <text>
        <r>
          <rPr>
            <sz val="10"/>
            <color indexed="81"/>
            <rFont val="Lucida Console"/>
            <family val="3"/>
          </rPr>
          <t>01.01.1901</t>
        </r>
      </text>
    </comment>
    <comment ref="Y450" authorId="0" shapeId="0" xr:uid="{BC6A434E-3764-405A-903A-2278FB95445F}">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853EE408-5E96-4C9B-B3DD-AAEAA4A8861D}">
      <text>
        <r>
          <rPr>
            <sz val="10"/>
            <color indexed="81"/>
            <rFont val="Lucida Console"/>
            <family val="3"/>
          </rPr>
          <t>Última movimentação no estoque em 07/2023 quantidade 12.</t>
        </r>
      </text>
    </comment>
    <comment ref="R451" authorId="0" shapeId="0" xr:uid="{10532DC9-2EEF-491E-BCCC-67C7719995E2}">
      <text>
        <r>
          <rPr>
            <sz val="10"/>
            <color indexed="81"/>
            <rFont val="Lucida Console"/>
            <family val="3"/>
          </rPr>
          <t>07.11.2005</t>
        </r>
      </text>
    </comment>
    <comment ref="Y451" authorId="0" shapeId="0" xr:uid="{10229F42-4777-4E04-AD58-72FDB11D494F}">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37944093-0652-4276-B1C5-378F632A1077}">
      <text>
        <r>
          <rPr>
            <sz val="10"/>
            <color indexed="81"/>
            <rFont val="Lucida Console"/>
            <family val="3"/>
          </rPr>
          <t>Última movimentação no estoque em 09/2023 quantidade 307.</t>
        </r>
      </text>
    </comment>
    <comment ref="R452" authorId="0" shapeId="0" xr:uid="{986267BA-CB55-4D2B-B302-4AC63757F3EB}">
      <text>
        <r>
          <rPr>
            <sz val="10"/>
            <color indexed="81"/>
            <rFont val="Lucida Console"/>
            <family val="3"/>
          </rPr>
          <t>01.01.1901</t>
        </r>
      </text>
    </comment>
    <comment ref="Y452" authorId="0" shapeId="0" xr:uid="{80630746-663F-4DAC-8B55-8428BF5D6D7C}">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FD623628-51CE-4B62-968B-90B42B031965}">
      <text>
        <r>
          <rPr>
            <sz val="10"/>
            <color indexed="81"/>
            <rFont val="Lucida Console"/>
            <family val="3"/>
          </rPr>
          <t>Última movimentação no estoque em 08/2023 quantidade 143.</t>
        </r>
      </text>
    </comment>
    <comment ref="R453" authorId="0" shapeId="0" xr:uid="{E00C0311-424A-441C-8858-4C9D9FFBAE3D}">
      <text>
        <r>
          <rPr>
            <sz val="10"/>
            <color indexed="81"/>
            <rFont val="Lucida Console"/>
            <family val="3"/>
          </rPr>
          <t>01.01.1901</t>
        </r>
      </text>
    </comment>
    <comment ref="Y453" authorId="0" shapeId="0" xr:uid="{5B503F32-73C9-464A-B33F-61153D432B68}">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D17EEE56-9385-41E6-9C2D-D4F15C012942}">
      <text>
        <r>
          <rPr>
            <sz val="10"/>
            <color indexed="81"/>
            <rFont val="Lucida Console"/>
            <family val="3"/>
          </rPr>
          <t>Última movimentação no estoque em 05/2023 quantidade 2.</t>
        </r>
      </text>
    </comment>
    <comment ref="R454" authorId="0" shapeId="0" xr:uid="{1375DB44-4DA8-4C25-A334-D223C5E34043}">
      <text>
        <r>
          <rPr>
            <sz val="10"/>
            <color indexed="81"/>
            <rFont val="Lucida Console"/>
            <family val="3"/>
          </rPr>
          <t>29.04.2019</t>
        </r>
      </text>
    </comment>
    <comment ref="Y454" authorId="0" shapeId="0" xr:uid="{04C49735-F737-4A4E-8D61-DB6FC5AC30F6}">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35B1EAA3-91B6-4B0B-A16A-5625C1813A29}">
      <text>
        <r>
          <rPr>
            <sz val="10"/>
            <color indexed="81"/>
            <rFont val="Lucida Console"/>
            <family val="3"/>
          </rPr>
          <t>Última movimentação no estoque em 02/2023 quantidade 50.</t>
        </r>
      </text>
    </comment>
    <comment ref="R455" authorId="0" shapeId="0" xr:uid="{1AC5A137-FA1B-455D-97A1-0F7BA35469B1}">
      <text>
        <r>
          <rPr>
            <sz val="10"/>
            <color indexed="81"/>
            <rFont val="Lucida Console"/>
            <family val="3"/>
          </rPr>
          <t>01.01.1901</t>
        </r>
      </text>
    </comment>
    <comment ref="Y455" authorId="0" shapeId="0" xr:uid="{BC4348FC-E313-4C3A-BB17-EA42B4C61902}">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8C72129D-054D-4320-BEA3-516466653AC7}">
      <text>
        <r>
          <rPr>
            <sz val="10"/>
            <color indexed="81"/>
            <rFont val="Lucida Console"/>
            <family val="3"/>
          </rPr>
          <t>Última movimentação no estoque em 01/2023 quantidade 10.</t>
        </r>
      </text>
    </comment>
    <comment ref="R456" authorId="0" shapeId="0" xr:uid="{1A6AB99F-253C-40E7-B580-1F775278668A}">
      <text>
        <r>
          <rPr>
            <sz val="10"/>
            <color indexed="81"/>
            <rFont val="Lucida Console"/>
            <family val="3"/>
          </rPr>
          <t>01.01.1901</t>
        </r>
      </text>
    </comment>
    <comment ref="Y456" authorId="0" shapeId="0" xr:uid="{9F90985D-8A80-408A-BE92-65910D1AE20D}">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0FF2BB20-8DC7-472C-9D5A-733A4FED8E87}">
      <text>
        <r>
          <rPr>
            <sz val="10"/>
            <color indexed="81"/>
            <rFont val="Lucida Console"/>
            <family val="3"/>
          </rPr>
          <t>Última movimentação no estoque em 04/2023 quantidade 110.</t>
        </r>
      </text>
    </comment>
    <comment ref="R457" authorId="0" shapeId="0" xr:uid="{FE8AB7AD-8881-48FC-82AF-833C3C56A239}">
      <text>
        <r>
          <rPr>
            <sz val="10"/>
            <color indexed="81"/>
            <rFont val="Lucida Console"/>
            <family val="3"/>
          </rPr>
          <t>16.02.2021</t>
        </r>
      </text>
    </comment>
    <comment ref="Y457" authorId="0" shapeId="0" xr:uid="{6D8A67E0-1F8E-45E1-94C3-96E3927D50AB}">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E39385C3-1E5E-4BFE-9E71-7B621B371CA4}">
      <text>
        <r>
          <rPr>
            <sz val="10"/>
            <color indexed="81"/>
            <rFont val="Lucida Console"/>
            <family val="3"/>
          </rPr>
          <t>Última movimentação no estoque em 07/2023 quantidade 10.</t>
        </r>
      </text>
    </comment>
    <comment ref="R458" authorId="0" shapeId="0" xr:uid="{CCAD0DC9-5D6B-40E9-9747-877ABBD20CC7}">
      <text>
        <r>
          <rPr>
            <sz val="10"/>
            <color indexed="81"/>
            <rFont val="Lucida Console"/>
            <family val="3"/>
          </rPr>
          <t>26.09.2019</t>
        </r>
      </text>
    </comment>
    <comment ref="Y458" authorId="0" shapeId="0" xr:uid="{0EC84E21-E569-46F4-A5F6-E8C93E46BECD}">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0F8BD536-FD4F-4096-A227-A3CAD4CF1050}">
      <text>
        <r>
          <rPr>
            <sz val="10"/>
            <color indexed="81"/>
            <rFont val="Lucida Console"/>
            <family val="3"/>
          </rPr>
          <t>Última movimentação no estoque em 09/2023 quantidade 50.</t>
        </r>
      </text>
    </comment>
    <comment ref="R459" authorId="0" shapeId="0" xr:uid="{863DB575-769B-4434-9EC9-EF29ED35EA6F}">
      <text>
        <r>
          <rPr>
            <sz val="10"/>
            <color indexed="81"/>
            <rFont val="Lucida Console"/>
            <family val="3"/>
          </rPr>
          <t>26.09.2019</t>
        </r>
      </text>
    </comment>
    <comment ref="Y459" authorId="0" shapeId="0" xr:uid="{8E232A8B-BBDA-4A3F-B17A-D0AAFA157291}">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9CCC6A00-0F7E-470C-B68B-69A26781F459}">
      <text>
        <r>
          <rPr>
            <sz val="10"/>
            <color indexed="81"/>
            <rFont val="Lucida Console"/>
            <family val="3"/>
          </rPr>
          <t>Última movimentação no estoque em 09/2023 quantidade 45.</t>
        </r>
      </text>
    </comment>
    <comment ref="R460" authorId="0" shapeId="0" xr:uid="{7AC0096A-ADF7-42A4-8514-D85B39E6A77D}">
      <text>
        <r>
          <rPr>
            <sz val="10"/>
            <color indexed="81"/>
            <rFont val="Lucida Console"/>
            <family val="3"/>
          </rPr>
          <t>26.09.2019</t>
        </r>
      </text>
    </comment>
    <comment ref="Y460" authorId="0" shapeId="0" xr:uid="{20AE16E4-6F7F-4AD5-B895-42509B43464B}">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AE526BEB-530C-429C-92D4-B677A5691F5B}">
      <text>
        <r>
          <rPr>
            <sz val="10"/>
            <color indexed="81"/>
            <rFont val="Lucida Console"/>
            <family val="3"/>
          </rPr>
          <t>Última movimentação no estoque em 05/2023 quantidade 10.</t>
        </r>
      </text>
    </comment>
    <comment ref="R461" authorId="0" shapeId="0" xr:uid="{35A4C74A-22CA-4EF7-8BB3-49439BACC5E5}">
      <text>
        <r>
          <rPr>
            <sz val="10"/>
            <color indexed="81"/>
            <rFont val="Lucida Console"/>
            <family val="3"/>
          </rPr>
          <t>07.11.2008</t>
        </r>
      </text>
    </comment>
    <comment ref="Y461" authorId="0" shapeId="0" xr:uid="{09907BDC-A3F9-4F2C-9BB4-7C15D21C017F}">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8F028D3A-C5B6-432B-9675-8EBA05375508}">
      <text>
        <r>
          <rPr>
            <sz val="10"/>
            <color indexed="81"/>
            <rFont val="Lucida Console"/>
            <family val="3"/>
          </rPr>
          <t>Última movimentação no estoque em 06/2023 quantidade 6.</t>
        </r>
      </text>
    </comment>
    <comment ref="R462" authorId="0" shapeId="0" xr:uid="{A5BDD983-1229-4785-BB5B-BF17AD27E66E}">
      <text>
        <r>
          <rPr>
            <sz val="10"/>
            <color indexed="81"/>
            <rFont val="Lucida Console"/>
            <family val="3"/>
          </rPr>
          <t>13.03.2007</t>
        </r>
      </text>
    </comment>
    <comment ref="Y462" authorId="0" shapeId="0" xr:uid="{7CD5E721-5ACB-4830-9BBC-71435D7280AD}">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A9523B3A-C8A9-4A43-B8D6-CAF053149E12}">
      <text>
        <r>
          <rPr>
            <sz val="10"/>
            <color indexed="81"/>
            <rFont val="Lucida Console"/>
            <family val="3"/>
          </rPr>
          <t>Última movimentação no estoque em 09/2023 quantidade 25.</t>
        </r>
      </text>
    </comment>
    <comment ref="R463" authorId="0" shapeId="0" xr:uid="{458432DA-8D2E-4FA3-BD08-6C415A731146}">
      <text>
        <r>
          <rPr>
            <sz val="10"/>
            <color indexed="81"/>
            <rFont val="Lucida Console"/>
            <family val="3"/>
          </rPr>
          <t>12.12.2006</t>
        </r>
      </text>
    </comment>
    <comment ref="Y463" authorId="0" shapeId="0" xr:uid="{263401BA-EE3D-4C3C-B716-92CDC708CC8A}">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0AE4383F-3216-4D03-A886-B75058539CC9}">
      <text>
        <r>
          <rPr>
            <sz val="10"/>
            <color indexed="81"/>
            <rFont val="Lucida Console"/>
            <family val="3"/>
          </rPr>
          <t>Última movimentação no estoque em 09/2023 quantidade 128.</t>
        </r>
      </text>
    </comment>
    <comment ref="R464" authorId="0" shapeId="0" xr:uid="{EF460F83-D8D8-4972-8E7D-267B81AA605F}">
      <text>
        <r>
          <rPr>
            <sz val="10"/>
            <color indexed="81"/>
            <rFont val="Lucida Console"/>
            <family val="3"/>
          </rPr>
          <t>01.02.2005</t>
        </r>
      </text>
    </comment>
    <comment ref="Y464" authorId="0" shapeId="0" xr:uid="{32519C16-EE77-4545-9373-FF8AEDE13122}">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99AA5D31-AAFC-480A-B7E2-6A5914D74FB4}">
      <text>
        <r>
          <rPr>
            <sz val="10"/>
            <color indexed="81"/>
            <rFont val="Lucida Console"/>
            <family val="3"/>
          </rPr>
          <t>Última movimentação no estoque em 09/2023 quantidade 494.</t>
        </r>
      </text>
    </comment>
    <comment ref="R465" authorId="0" shapeId="0" xr:uid="{7FECD788-1CE7-49E5-8833-7D046884E297}">
      <text>
        <r>
          <rPr>
            <sz val="10"/>
            <color indexed="81"/>
            <rFont val="Lucida Console"/>
            <family val="3"/>
          </rPr>
          <t>01.02.2005</t>
        </r>
      </text>
    </comment>
    <comment ref="Y465" authorId="0" shapeId="0" xr:uid="{31F10C49-9218-462E-BD23-C1BB16BE808E}">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6B2B93C3-0088-4FFC-A5E0-F1FE70C04BD2}">
      <text>
        <r>
          <rPr>
            <sz val="10"/>
            <color indexed="81"/>
            <rFont val="Lucida Console"/>
            <family val="3"/>
          </rPr>
          <t>Última movimentação no estoque em 09/2023 quantidade 1.982.</t>
        </r>
      </text>
    </comment>
    <comment ref="R466" authorId="0" shapeId="0" xr:uid="{74211D12-9121-4CD2-992F-855BA63B9219}">
      <text>
        <r>
          <rPr>
            <sz val="10"/>
            <color indexed="81"/>
            <rFont val="Lucida Console"/>
            <family val="3"/>
          </rPr>
          <t>17.04.2019</t>
        </r>
      </text>
    </comment>
    <comment ref="Y466" authorId="0" shapeId="0" xr:uid="{9BD21D03-DAF4-427E-88AD-C3B50F594B43}">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6A5CA691-60C8-45F5-A55B-80EB43D95DC4}">
      <text>
        <r>
          <rPr>
            <sz val="10"/>
            <color indexed="81"/>
            <rFont val="Lucida Console"/>
            <family val="3"/>
          </rPr>
          <t>Última movimentação no estoque em 09/2023 quantidade 2.</t>
        </r>
      </text>
    </comment>
    <comment ref="R467" authorId="0" shapeId="0" xr:uid="{0E430893-D384-41EC-A66D-B12F29E14530}">
      <text>
        <r>
          <rPr>
            <sz val="10"/>
            <color indexed="81"/>
            <rFont val="Lucida Console"/>
            <family val="3"/>
          </rPr>
          <t>01.01.1901</t>
        </r>
      </text>
    </comment>
    <comment ref="Y467" authorId="0" shapeId="0" xr:uid="{C318F7A3-1D60-480B-A526-06E72FCD59AD}">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662B3987-CA7C-4687-AE5A-0DE1B70CE943}">
      <text>
        <r>
          <rPr>
            <sz val="10"/>
            <color indexed="81"/>
            <rFont val="Lucida Console"/>
            <family val="3"/>
          </rPr>
          <t>Última movimentação no estoque em 09/2023 quantidade 30.</t>
        </r>
      </text>
    </comment>
    <comment ref="R468" authorId="0" shapeId="0" xr:uid="{9C5B6AD9-2198-4E23-AAAE-E04BFD5E12E9}">
      <text>
        <r>
          <rPr>
            <sz val="10"/>
            <color indexed="81"/>
            <rFont val="Lucida Console"/>
            <family val="3"/>
          </rPr>
          <t>01.01.1901</t>
        </r>
      </text>
    </comment>
    <comment ref="Y468" authorId="0" shapeId="0" xr:uid="{AE111D99-C2A6-4DDB-BEC0-A07BA1E788E6}">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6740DFA4-6096-4196-A433-9B4FCB0CCA07}">
      <text>
        <r>
          <rPr>
            <sz val="10"/>
            <color indexed="81"/>
            <rFont val="Lucida Console"/>
            <family val="3"/>
          </rPr>
          <t>Última movimentação no estoque em 04/2023 quantidade 10.</t>
        </r>
      </text>
    </comment>
    <comment ref="R469" authorId="0" shapeId="0" xr:uid="{5A4E9B7C-CF55-492A-B640-712B6FF95D7C}">
      <text>
        <r>
          <rPr>
            <sz val="10"/>
            <color indexed="81"/>
            <rFont val="Lucida Console"/>
            <family val="3"/>
          </rPr>
          <t>01.01.1901</t>
        </r>
      </text>
    </comment>
    <comment ref="Y469" authorId="0" shapeId="0" xr:uid="{B8F79030-7F3D-452A-A47E-5B004CD9256F}">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D191DC03-1882-41ED-AEEC-16D009064AD3}">
      <text>
        <r>
          <rPr>
            <sz val="10"/>
            <color indexed="81"/>
            <rFont val="Lucida Console"/>
            <family val="3"/>
          </rPr>
          <t>Última movimentação no estoque em 04/2023 quantidade 10.</t>
        </r>
      </text>
    </comment>
    <comment ref="R470" authorId="0" shapeId="0" xr:uid="{5BB9160B-AEDE-48E5-9B69-8BE5B7EBA904}">
      <text>
        <r>
          <rPr>
            <sz val="10"/>
            <color indexed="81"/>
            <rFont val="Lucida Console"/>
            <family val="3"/>
          </rPr>
          <t>01.01.1901</t>
        </r>
      </text>
    </comment>
    <comment ref="Y470" authorId="0" shapeId="0" xr:uid="{A1275F1D-4BEE-40A9-9D7A-1F39144C5147}">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1A92D024-A4F4-45DC-81DF-7EE40121407D}">
      <text>
        <r>
          <rPr>
            <sz val="10"/>
            <color indexed="81"/>
            <rFont val="Lucida Console"/>
            <family val="3"/>
          </rPr>
          <t>Última movimentação no estoque em 09/2023 quantidade 50.</t>
        </r>
      </text>
    </comment>
    <comment ref="R471" authorId="0" shapeId="0" xr:uid="{47615DF6-6FED-408C-9253-8B16E49389CF}">
      <text>
        <r>
          <rPr>
            <sz val="10"/>
            <color indexed="81"/>
            <rFont val="Lucida Console"/>
            <family val="3"/>
          </rPr>
          <t>01.01.1901</t>
        </r>
      </text>
    </comment>
    <comment ref="Y471" authorId="0" shapeId="0" xr:uid="{EAA0E222-F112-4F97-968F-34524E8AA570}">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CA599670-6EA3-461E-B6DA-CF76134F5934}">
      <text>
        <r>
          <rPr>
            <sz val="10"/>
            <color indexed="81"/>
            <rFont val="Lucida Console"/>
            <family val="3"/>
          </rPr>
          <t>Última movimentação no estoque em 09/2023 quantidade 20.</t>
        </r>
      </text>
    </comment>
    <comment ref="R472" authorId="0" shapeId="0" xr:uid="{F6956874-9BAB-4770-A776-874119A239BA}">
      <text>
        <r>
          <rPr>
            <sz val="10"/>
            <color indexed="81"/>
            <rFont val="Lucida Console"/>
            <family val="3"/>
          </rPr>
          <t>01.01.1901</t>
        </r>
      </text>
    </comment>
    <comment ref="Y472" authorId="0" shapeId="0" xr:uid="{AC43EDE1-B542-4A4B-A2CF-66BE7DBA97A5}">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487A18C6-E162-4C7B-99AE-432F2D61690F}">
      <text>
        <r>
          <rPr>
            <sz val="10"/>
            <color indexed="81"/>
            <rFont val="Lucida Console"/>
            <family val="3"/>
          </rPr>
          <t>Última movimentação no estoque em 04/2023 quantidade 15.</t>
        </r>
      </text>
    </comment>
    <comment ref="R473" authorId="0" shapeId="0" xr:uid="{3958909B-B835-4AA4-BE28-84DD85D61CA6}">
      <text>
        <r>
          <rPr>
            <sz val="10"/>
            <color indexed="81"/>
            <rFont val="Lucida Console"/>
            <family val="3"/>
          </rPr>
          <t>23.04.2019</t>
        </r>
      </text>
    </comment>
    <comment ref="Y473" authorId="0" shapeId="0" xr:uid="{4A2A8CED-0A81-4B73-AADA-E2761366E14E}">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17C2CEAC-61CC-4CE7-8D96-CB778792338B}">
      <text>
        <r>
          <rPr>
            <sz val="10"/>
            <color indexed="81"/>
            <rFont val="Lucida Console"/>
            <family val="3"/>
          </rPr>
          <t>Última movimentação no estoque em 07/2023 quantidade 3.</t>
        </r>
      </text>
    </comment>
    <comment ref="R474" authorId="0" shapeId="0" xr:uid="{87BE3A6A-2305-4544-940C-EE4E9371F70C}">
      <text>
        <r>
          <rPr>
            <sz val="10"/>
            <color indexed="81"/>
            <rFont val="Lucida Console"/>
            <family val="3"/>
          </rPr>
          <t>12.03.2013</t>
        </r>
      </text>
    </comment>
    <comment ref="Y474" authorId="0" shapeId="0" xr:uid="{36B03208-A2FF-4E6E-B5CD-7446130985A8}">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78161C52-DB42-4907-AFDE-8C1FFC1187CD}">
      <text>
        <r>
          <rPr>
            <sz val="10"/>
            <color indexed="81"/>
            <rFont val="Lucida Console"/>
            <family val="3"/>
          </rPr>
          <t>Última movimentação no estoque em 09/2023 quantidade 15.</t>
        </r>
      </text>
    </comment>
    <comment ref="R475" authorId="0" shapeId="0" xr:uid="{4AAFDEBF-B233-4FB2-8AA0-D940F440A9ED}">
      <text>
        <r>
          <rPr>
            <sz val="10"/>
            <color indexed="81"/>
            <rFont val="Lucida Console"/>
            <family val="3"/>
          </rPr>
          <t>01.01.1901</t>
        </r>
      </text>
    </comment>
    <comment ref="Y475" authorId="0" shapeId="0" xr:uid="{69564226-F248-4E36-B1E9-F1BEAEE35C9E}">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DA7B0253-8A7E-424C-8D24-0FA81C9387C3}">
      <text>
        <r>
          <rPr>
            <sz val="10"/>
            <color indexed="81"/>
            <rFont val="Lucida Console"/>
            <family val="3"/>
          </rPr>
          <t>Última movimentação no estoque em 04/2023 quantidade 20.</t>
        </r>
      </text>
    </comment>
    <comment ref="R476" authorId="0" shapeId="0" xr:uid="{3C0866A3-05A8-45B3-82DE-851B611A3ABC}">
      <text>
        <r>
          <rPr>
            <sz val="10"/>
            <color indexed="81"/>
            <rFont val="Lucida Console"/>
            <family val="3"/>
          </rPr>
          <t>01.01.1901</t>
        </r>
      </text>
    </comment>
    <comment ref="Y476" authorId="0" shapeId="0" xr:uid="{A87B9485-A33D-42E9-B913-103F62734C09}">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EC2DED40-1D35-4133-8790-5772DF7F80B6}">
      <text>
        <r>
          <rPr>
            <sz val="10"/>
            <color indexed="81"/>
            <rFont val="Lucida Console"/>
            <family val="3"/>
          </rPr>
          <t>Última movimentação no estoque em 01/2023 quantidade 2.</t>
        </r>
      </text>
    </comment>
    <comment ref="R477" authorId="0" shapeId="0" xr:uid="{8044FADF-3E25-4A72-BE67-2891A2CDE4E4}">
      <text>
        <r>
          <rPr>
            <sz val="10"/>
            <color indexed="81"/>
            <rFont val="Lucida Console"/>
            <family val="3"/>
          </rPr>
          <t>01.01.1901</t>
        </r>
      </text>
    </comment>
    <comment ref="Y477" authorId="0" shapeId="0" xr:uid="{B265A42B-A04F-47D4-BCA0-CA1D669DB27C}">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DB758B22-B81F-4D78-BBC6-34F72C78A315}">
      <text>
        <r>
          <rPr>
            <sz val="10"/>
            <color indexed="81"/>
            <rFont val="Lucida Console"/>
            <family val="3"/>
          </rPr>
          <t>Última movimentação no estoque em 04/2023 quantidade 20.</t>
        </r>
      </text>
    </comment>
    <comment ref="R478" authorId="0" shapeId="0" xr:uid="{74979882-AA65-45C2-9EB4-E1A2E872A2A1}">
      <text>
        <r>
          <rPr>
            <sz val="10"/>
            <color indexed="81"/>
            <rFont val="Lucida Console"/>
            <family val="3"/>
          </rPr>
          <t>01.01.1901</t>
        </r>
      </text>
    </comment>
    <comment ref="Y478" authorId="0" shapeId="0" xr:uid="{85371F81-1847-422C-9672-3D71855E3739}">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F712FFA8-0FE3-4659-B082-A4B44B0A12AF}">
      <text>
        <r>
          <rPr>
            <sz val="10"/>
            <color indexed="81"/>
            <rFont val="Lucida Console"/>
            <family val="3"/>
          </rPr>
          <t>Última movimentação no estoque em 04/2023 quantidade 20.</t>
        </r>
      </text>
    </comment>
    <comment ref="R479" authorId="0" shapeId="0" xr:uid="{DCE17AE7-F779-4BE8-8527-3F6FD3BFFDBA}">
      <text>
        <r>
          <rPr>
            <sz val="10"/>
            <color indexed="81"/>
            <rFont val="Lucida Console"/>
            <family val="3"/>
          </rPr>
          <t>01.01.1901</t>
        </r>
      </text>
    </comment>
    <comment ref="Y479" authorId="0" shapeId="0" xr:uid="{832FCD87-9082-4E83-A9EF-36BEB39412C7}">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165FB491-FA4B-454A-9EE2-73BADD1C01B3}">
      <text>
        <r>
          <rPr>
            <sz val="10"/>
            <color indexed="81"/>
            <rFont val="Lucida Console"/>
            <family val="3"/>
          </rPr>
          <t>Última movimentação no estoque em 04/2023 quantidade 15.</t>
        </r>
      </text>
    </comment>
    <comment ref="R480" authorId="0" shapeId="0" xr:uid="{15495762-78E7-4CC1-8D3A-EECF824FD382}">
      <text>
        <r>
          <rPr>
            <sz val="10"/>
            <color indexed="81"/>
            <rFont val="Lucida Console"/>
            <family val="3"/>
          </rPr>
          <t>25.04.2019</t>
        </r>
      </text>
    </comment>
    <comment ref="Y480" authorId="0" shapeId="0" xr:uid="{B8AF8942-9260-4F1D-80C7-E1AB3747343D}">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E9EABF73-56EE-4AD7-BF26-EFC1795A9065}">
      <text>
        <r>
          <rPr>
            <sz val="10"/>
            <color indexed="81"/>
            <rFont val="Lucida Console"/>
            <family val="3"/>
          </rPr>
          <t>Última movimentação no estoque em 09/2023 quantidade 1.</t>
        </r>
      </text>
    </comment>
    <comment ref="R481" authorId="0" shapeId="0" xr:uid="{10A8B7E0-7BCB-4A61-A6C4-5018C0D98E41}">
      <text>
        <r>
          <rPr>
            <sz val="10"/>
            <color indexed="81"/>
            <rFont val="Lucida Console"/>
            <family val="3"/>
          </rPr>
          <t>30.08.2021</t>
        </r>
      </text>
    </comment>
    <comment ref="Y481" authorId="0" shapeId="0" xr:uid="{5774F825-3DDF-450D-A6CD-8091CAE9D882}">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518E946B-9233-4A1D-AAA2-F8863A584FB4}">
      <text>
        <r>
          <rPr>
            <sz val="10"/>
            <color indexed="81"/>
            <rFont val="Lucida Console"/>
            <family val="3"/>
          </rPr>
          <t>Última movimentação no estoque em 09/2023 quantidade 106.</t>
        </r>
      </text>
    </comment>
    <comment ref="R482" authorId="0" shapeId="0" xr:uid="{6B70BACD-504A-40F0-81E5-B0DAA54813C8}">
      <text>
        <r>
          <rPr>
            <sz val="10"/>
            <color indexed="81"/>
            <rFont val="Lucida Console"/>
            <family val="3"/>
          </rPr>
          <t>14.08.2003</t>
        </r>
      </text>
    </comment>
    <comment ref="Y482" authorId="0" shapeId="0" xr:uid="{1A80BA02-3809-4004-A4E3-233424A24F71}">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99763986-5C12-4E01-847D-9EAA37CF3B2D}">
      <text>
        <r>
          <rPr>
            <sz val="10"/>
            <color indexed="81"/>
            <rFont val="Lucida Console"/>
            <family val="3"/>
          </rPr>
          <t>Última movimentação no estoque em 09/2023 quantidade 10.</t>
        </r>
      </text>
    </comment>
    <comment ref="R483" authorId="0" shapeId="0" xr:uid="{C8A2308B-E387-4E48-A7F1-B0C1E81A7EF0}">
      <text>
        <r>
          <rPr>
            <sz val="10"/>
            <color indexed="81"/>
            <rFont val="Lucida Console"/>
            <family val="3"/>
          </rPr>
          <t>14.08.2003</t>
        </r>
      </text>
    </comment>
    <comment ref="Y483" authorId="0" shapeId="0" xr:uid="{19AE7386-FBDF-4C93-98FB-C98D41F2EB36}">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E0CE98D5-603E-4635-BE1B-AEE5B13B8D61}">
      <text>
        <r>
          <rPr>
            <sz val="10"/>
            <color indexed="81"/>
            <rFont val="Lucida Console"/>
            <family val="3"/>
          </rPr>
          <t>Última movimentação no estoque em 08/2023 quantidade 50.</t>
        </r>
      </text>
    </comment>
    <comment ref="R484" authorId="0" shapeId="0" xr:uid="{14FEAAB9-0F73-4326-884D-B25551514D41}">
      <text>
        <r>
          <rPr>
            <sz val="10"/>
            <color indexed="81"/>
            <rFont val="Lucida Console"/>
            <family val="3"/>
          </rPr>
          <t>23.04.2019</t>
        </r>
      </text>
    </comment>
    <comment ref="Y484" authorId="0" shapeId="0" xr:uid="{DBCE328F-1E24-48EF-8E0B-665F79B9FA42}">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4183584F-A344-45EE-B6D7-D946D2024F21}">
      <text>
        <r>
          <rPr>
            <sz val="10"/>
            <color indexed="81"/>
            <rFont val="Lucida Console"/>
            <family val="3"/>
          </rPr>
          <t>Última movimentação no estoque em 05/2023 quantidade 6.</t>
        </r>
      </text>
    </comment>
    <comment ref="R485" authorId="0" shapeId="0" xr:uid="{6B35FB82-FD8D-4976-9469-27B6964F0C94}">
      <text>
        <r>
          <rPr>
            <sz val="10"/>
            <color indexed="81"/>
            <rFont val="Lucida Console"/>
            <family val="3"/>
          </rPr>
          <t>01.01.1901</t>
        </r>
      </text>
    </comment>
    <comment ref="Y485" authorId="0" shapeId="0" xr:uid="{4683EE9D-45D6-4C1D-95D7-295BBED01A66}">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291B61A9-1F56-425B-A60C-752EE7382CEB}">
      <text>
        <r>
          <rPr>
            <sz val="10"/>
            <color indexed="81"/>
            <rFont val="Lucida Console"/>
            <family val="3"/>
          </rPr>
          <t>Última movimentação no estoque em 06/2023 quantidade 29.</t>
        </r>
      </text>
    </comment>
    <comment ref="R486" authorId="0" shapeId="0" xr:uid="{2E2344B1-8BB0-46DE-8531-41C6500C5AE0}">
      <text>
        <r>
          <rPr>
            <sz val="10"/>
            <color indexed="81"/>
            <rFont val="Lucida Console"/>
            <family val="3"/>
          </rPr>
          <t>22.08.2012</t>
        </r>
      </text>
    </comment>
    <comment ref="Y486" authorId="0" shapeId="0" xr:uid="{A293B498-11D0-473D-96D1-F25E61618400}">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5872A912-AEE8-4DF3-A79E-54CA29D83149}">
      <text>
        <r>
          <rPr>
            <sz val="10"/>
            <color indexed="81"/>
            <rFont val="Lucida Console"/>
            <family val="3"/>
          </rPr>
          <t>Última movimentação no estoque em 09/2023 quantidade 17.</t>
        </r>
      </text>
    </comment>
    <comment ref="R487" authorId="0" shapeId="0" xr:uid="{7B1276FF-38FF-438A-8BAB-47F4CF3DBBA9}">
      <text>
        <r>
          <rPr>
            <sz val="10"/>
            <color indexed="81"/>
            <rFont val="Lucida Console"/>
            <family val="3"/>
          </rPr>
          <t>18.02.2014</t>
        </r>
      </text>
    </comment>
    <comment ref="Y487" authorId="0" shapeId="0" xr:uid="{3947D446-C8C0-40AA-99D7-4E49760AC3A6}">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D1CA30BD-015A-4390-9A15-72C9379BEE64}">
      <text>
        <r>
          <rPr>
            <sz val="10"/>
            <color indexed="81"/>
            <rFont val="Lucida Console"/>
            <family val="3"/>
          </rPr>
          <t>Última movimentação no estoque em 09/2023 quantidade 10.</t>
        </r>
      </text>
    </comment>
    <comment ref="R488" authorId="0" shapeId="0" xr:uid="{149D814A-564F-4641-B936-253974D12317}">
      <text>
        <r>
          <rPr>
            <sz val="10"/>
            <color indexed="81"/>
            <rFont val="Lucida Console"/>
            <family val="3"/>
          </rPr>
          <t>05.05.2017</t>
        </r>
      </text>
    </comment>
    <comment ref="Y488" authorId="0" shapeId="0" xr:uid="{75659641-15E0-4EDF-AC12-6308B8444C72}">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7D1A7FF9-B5BF-45C1-BEBC-01F17346FAD3}">
      <text>
        <r>
          <rPr>
            <sz val="10"/>
            <color indexed="81"/>
            <rFont val="Lucida Console"/>
            <family val="3"/>
          </rPr>
          <t>Última movimentação no estoque em 09/2023 quantidade 2.664.</t>
        </r>
      </text>
    </comment>
    <comment ref="R489" authorId="0" shapeId="0" xr:uid="{0AED467C-53B0-4730-A791-1B9B1C6CCEEE}">
      <text>
        <r>
          <rPr>
            <sz val="10"/>
            <color indexed="81"/>
            <rFont val="Lucida Console"/>
            <family val="3"/>
          </rPr>
          <t>05.05.2017</t>
        </r>
      </text>
    </comment>
    <comment ref="Y489" authorId="0" shapeId="0" xr:uid="{1C9E6747-BA02-49A9-8E4E-975C5173E177}">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5524888C-D390-4886-AA65-9B2F310C861A}">
      <text>
        <r>
          <rPr>
            <sz val="10"/>
            <color indexed="81"/>
            <rFont val="Lucida Console"/>
            <family val="3"/>
          </rPr>
          <t>Última movimentação no estoque em 09/2023 quantidade 1.033.</t>
        </r>
      </text>
    </comment>
    <comment ref="R490" authorId="0" shapeId="0" xr:uid="{35597D01-476B-4778-8DD8-8C7A43144316}">
      <text>
        <r>
          <rPr>
            <sz val="10"/>
            <color indexed="81"/>
            <rFont val="Lucida Console"/>
            <family val="3"/>
          </rPr>
          <t>01.01.1901</t>
        </r>
      </text>
    </comment>
    <comment ref="Y490" authorId="0" shapeId="0" xr:uid="{F2624437-5FF9-4880-B624-4C4578F9E653}">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ACACC41A-F888-4D00-93A6-06ACFD3FE0FD}">
      <text>
        <r>
          <rPr>
            <sz val="10"/>
            <color indexed="81"/>
            <rFont val="Lucida Console"/>
            <family val="3"/>
          </rPr>
          <t>Última movimentação no estoque em 09/2023 quantidade 89.</t>
        </r>
      </text>
    </comment>
    <comment ref="R491" authorId="0" shapeId="0" xr:uid="{81E76E8D-EDB0-435A-AF57-61053996EADB}">
      <text>
        <r>
          <rPr>
            <sz val="10"/>
            <color indexed="81"/>
            <rFont val="Lucida Console"/>
            <family val="3"/>
          </rPr>
          <t>01.01.1901</t>
        </r>
      </text>
    </comment>
    <comment ref="Y491" authorId="0" shapeId="0" xr:uid="{DBE456AA-DB72-40B4-B1A4-86DF8A529278}">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0D93B314-EA71-4B18-9E2B-E9878B1F71C5}">
      <text>
        <r>
          <rPr>
            <sz val="10"/>
            <color indexed="81"/>
            <rFont val="Lucida Console"/>
            <family val="3"/>
          </rPr>
          <t>Última movimentação no estoque em 08/2023 quantidade 22.</t>
        </r>
      </text>
    </comment>
    <comment ref="R492" authorId="0" shapeId="0" xr:uid="{E6BDDC40-8D1F-458C-9ABB-760213FAA3A6}">
      <text>
        <r>
          <rPr>
            <sz val="10"/>
            <color indexed="81"/>
            <rFont val="Lucida Console"/>
            <family val="3"/>
          </rPr>
          <t>01.01.1901</t>
        </r>
      </text>
    </comment>
    <comment ref="Y492" authorId="0" shapeId="0" xr:uid="{855FA6FB-E79F-414D-888B-84A68006A43D}">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8BFA066F-BC4B-4648-8DC0-7D0087C32513}">
      <text>
        <r>
          <rPr>
            <sz val="10"/>
            <color indexed="81"/>
            <rFont val="Lucida Console"/>
            <family val="3"/>
          </rPr>
          <t>Última movimentação no estoque em 05/2023 quantidade 40.</t>
        </r>
      </text>
    </comment>
    <comment ref="R493" authorId="0" shapeId="0" xr:uid="{FD86EBD4-627F-4C63-A03D-7E8542D674A5}">
      <text>
        <r>
          <rPr>
            <sz val="10"/>
            <color indexed="81"/>
            <rFont val="Lucida Console"/>
            <family val="3"/>
          </rPr>
          <t>01.01.1901</t>
        </r>
      </text>
    </comment>
    <comment ref="Y493" authorId="0" shapeId="0" xr:uid="{06D3CFD9-2389-4313-AB1C-DAAFD27120FE}">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6E6E3CC5-48D0-4BA2-83DD-C39006CA271F}">
      <text>
        <r>
          <rPr>
            <sz val="10"/>
            <color indexed="81"/>
            <rFont val="Lucida Console"/>
            <family val="3"/>
          </rPr>
          <t>Última movimentação no estoque em 04/2023 quantidade 32.</t>
        </r>
      </text>
    </comment>
    <comment ref="R494" authorId="0" shapeId="0" xr:uid="{1494F228-430C-40FB-9274-B2ABCE62BEB2}">
      <text>
        <r>
          <rPr>
            <sz val="10"/>
            <color indexed="81"/>
            <rFont val="Lucida Console"/>
            <family val="3"/>
          </rPr>
          <t>22.07.2015</t>
        </r>
      </text>
    </comment>
    <comment ref="Y494" authorId="0" shapeId="0" xr:uid="{77081D4D-879F-41F4-8CF0-29A6080F1E9C}">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49A833F6-8661-49DB-B116-B2156BF30323}">
      <text>
        <r>
          <rPr>
            <sz val="10"/>
            <color indexed="81"/>
            <rFont val="Lucida Console"/>
            <family val="3"/>
          </rPr>
          <t>Última movimentação no estoque em 06/2023 quantidade 15.</t>
        </r>
      </text>
    </comment>
    <comment ref="R495" authorId="0" shapeId="0" xr:uid="{F5206F18-2128-47B9-95AA-1D602DC8970B}">
      <text>
        <r>
          <rPr>
            <sz val="10"/>
            <color indexed="81"/>
            <rFont val="Lucida Console"/>
            <family val="3"/>
          </rPr>
          <t>26.08.2004</t>
        </r>
      </text>
    </comment>
    <comment ref="Y495" authorId="0" shapeId="0" xr:uid="{9FF173D4-BB64-4313-98A1-DC05153EAEC2}">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996D5C65-3803-44C0-901A-0F795BBC91AB}">
      <text>
        <r>
          <rPr>
            <sz val="10"/>
            <color indexed="81"/>
            <rFont val="Lucida Console"/>
            <family val="3"/>
          </rPr>
          <t>Última movimentação no estoque em 09/2023 quantidade 2.</t>
        </r>
      </text>
    </comment>
    <comment ref="R496" authorId="0" shapeId="0" xr:uid="{ADE0CEAE-456A-4AEE-9C1D-03BB3D9BB639}">
      <text>
        <r>
          <rPr>
            <sz val="10"/>
            <color indexed="81"/>
            <rFont val="Lucida Console"/>
            <family val="3"/>
          </rPr>
          <t>21.08.2018</t>
        </r>
      </text>
    </comment>
    <comment ref="Y496" authorId="0" shapeId="0" xr:uid="{4170C19C-4F78-4D48-B531-C984BE1C928A}">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C715DAA6-E3AB-4DEC-B4BA-8DBEC2999A45}">
      <text>
        <r>
          <rPr>
            <sz val="10"/>
            <color indexed="81"/>
            <rFont val="Lucida Console"/>
            <family val="3"/>
          </rPr>
          <t>Última movimentação no estoque em 09/2023 quantidade 14.</t>
        </r>
      </text>
    </comment>
    <comment ref="R497" authorId="0" shapeId="0" xr:uid="{668E656C-EC5B-4B5F-BB4E-C52CAB7A731D}">
      <text>
        <r>
          <rPr>
            <sz val="10"/>
            <color indexed="81"/>
            <rFont val="Lucida Console"/>
            <family val="3"/>
          </rPr>
          <t>26.06.2018</t>
        </r>
      </text>
    </comment>
    <comment ref="Y497" authorId="0" shapeId="0" xr:uid="{249D34EA-C8DA-4011-98FD-C3D613595D81}">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67B460D4-BF8F-4A8D-99BC-64D427E741D1}">
      <text>
        <r>
          <rPr>
            <sz val="10"/>
            <color indexed="81"/>
            <rFont val="Lucida Console"/>
            <family val="3"/>
          </rPr>
          <t>Última movimentação no estoque em 08/2023 quantidade 50.</t>
        </r>
      </text>
    </comment>
    <comment ref="R498" authorId="0" shapeId="0" xr:uid="{73185109-7B79-439E-BEB0-2DFB18CDB075}">
      <text>
        <r>
          <rPr>
            <sz val="10"/>
            <color indexed="81"/>
            <rFont val="Lucida Console"/>
            <family val="3"/>
          </rPr>
          <t>23.04.2019</t>
        </r>
      </text>
    </comment>
    <comment ref="Y498" authorId="0" shapeId="0" xr:uid="{0ABCBB12-A9C4-4E6B-AFD9-314206F4522E}">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E46E079B-1688-43CF-AF73-12A43D33C347}">
      <text>
        <r>
          <rPr>
            <sz val="10"/>
            <color indexed="81"/>
            <rFont val="Lucida Console"/>
            <family val="3"/>
          </rPr>
          <t>Última movimentação no estoque em 01/2023 quantidade 2.</t>
        </r>
      </text>
    </comment>
    <comment ref="R499" authorId="0" shapeId="0" xr:uid="{AF4B1185-6DB0-405B-B751-0617C858EEF4}">
      <text>
        <r>
          <rPr>
            <sz val="10"/>
            <color indexed="81"/>
            <rFont val="Lucida Console"/>
            <family val="3"/>
          </rPr>
          <t>01.01.1901</t>
        </r>
      </text>
    </comment>
    <comment ref="Y499" authorId="0" shapeId="0" xr:uid="{388B6D94-DE45-4FA0-922D-36F6A1BC2905}">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A31899CA-E2FC-4F71-A241-4D257E564DB7}">
      <text>
        <r>
          <rPr>
            <sz val="10"/>
            <color indexed="81"/>
            <rFont val="Lucida Console"/>
            <family val="3"/>
          </rPr>
          <t>Última movimentação no estoque em 09/2023 quantidade 50.</t>
        </r>
      </text>
    </comment>
    <comment ref="R500" authorId="0" shapeId="0" xr:uid="{6884D059-78F7-425C-9A70-813FAAA6C4C7}">
      <text>
        <r>
          <rPr>
            <sz val="10"/>
            <color indexed="81"/>
            <rFont val="Lucida Console"/>
            <family val="3"/>
          </rPr>
          <t>16.07.2015</t>
        </r>
      </text>
    </comment>
    <comment ref="Y500" authorId="0" shapeId="0" xr:uid="{A7FC9E4F-CE68-4605-978F-AFDF546745A1}">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5453394F-7C4D-439C-94EA-3FF0D3E11F05}">
      <text>
        <r>
          <rPr>
            <sz val="10"/>
            <color indexed="81"/>
            <rFont val="Lucida Console"/>
            <family val="3"/>
          </rPr>
          <t>Última movimentação no estoque em 06/2023 quantidade 12.</t>
        </r>
      </text>
    </comment>
    <comment ref="R501" authorId="0" shapeId="0" xr:uid="{BF218094-075A-4BFD-8038-BBD85E7D543F}">
      <text>
        <r>
          <rPr>
            <sz val="10"/>
            <color indexed="81"/>
            <rFont val="Lucida Console"/>
            <family val="3"/>
          </rPr>
          <t>21.09.2011</t>
        </r>
      </text>
    </comment>
    <comment ref="Y501" authorId="0" shapeId="0" xr:uid="{6AC4BA51-59A0-43FB-A46E-3D9D90225BFE}">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A0E8058A-783D-4414-807A-C59943AFCFC5}">
      <text>
        <r>
          <rPr>
            <sz val="10"/>
            <color indexed="81"/>
            <rFont val="Lucida Console"/>
            <family val="3"/>
          </rPr>
          <t>Última movimentação no estoque em 09/2023 quantidade 5.</t>
        </r>
      </text>
    </comment>
    <comment ref="R502" authorId="0" shapeId="0" xr:uid="{36DF77D2-2737-4A35-9D2A-4CE463FCBB1D}">
      <text>
        <r>
          <rPr>
            <sz val="10"/>
            <color indexed="81"/>
            <rFont val="Lucida Console"/>
            <family val="3"/>
          </rPr>
          <t>04.04.2016</t>
        </r>
      </text>
    </comment>
    <comment ref="Y502" authorId="0" shapeId="0" xr:uid="{DC1895E0-F030-44AD-97A4-CA62D619CBAD}">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60B3CAE4-E791-4B9B-A329-06D8712CB144}">
      <text>
        <r>
          <rPr>
            <sz val="10"/>
            <color indexed="81"/>
            <rFont val="Lucida Console"/>
            <family val="3"/>
          </rPr>
          <t>Última movimentação no estoque em 08/2023 quantidade 22.</t>
        </r>
      </text>
    </comment>
    <comment ref="R503" authorId="0" shapeId="0" xr:uid="{88426ED4-9C93-4263-930A-C1819037AF5F}">
      <text>
        <r>
          <rPr>
            <sz val="10"/>
            <color indexed="81"/>
            <rFont val="Lucida Console"/>
            <family val="3"/>
          </rPr>
          <t>06.08.2004</t>
        </r>
      </text>
    </comment>
    <comment ref="Y503" authorId="0" shapeId="0" xr:uid="{65BEF028-8705-488B-BE3A-A16278FC9AE4}">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70C7297F-A506-4C17-B4C7-18202F8893AD}">
      <text>
        <r>
          <rPr>
            <sz val="10"/>
            <color indexed="81"/>
            <rFont val="Lucida Console"/>
            <family val="3"/>
          </rPr>
          <t>Última movimentação no estoque em 06/2023 quantidade 17.</t>
        </r>
      </text>
    </comment>
    <comment ref="R504" authorId="0" shapeId="0" xr:uid="{B2C28190-9D83-469F-BA4E-9EE655F62BC5}">
      <text>
        <r>
          <rPr>
            <sz val="10"/>
            <color indexed="81"/>
            <rFont val="Lucida Console"/>
            <family val="3"/>
          </rPr>
          <t>10.07.2017</t>
        </r>
      </text>
    </comment>
    <comment ref="Y504" authorId="0" shapeId="0" xr:uid="{7033286F-9A1A-4355-B0EC-42DB6279DD87}">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AB7A39F2-D605-4615-9C16-69400FF758D1}">
      <text>
        <r>
          <rPr>
            <sz val="10"/>
            <color indexed="81"/>
            <rFont val="Lucida Console"/>
            <family val="3"/>
          </rPr>
          <t>Última movimentação no estoque em 08/2023 quantidade 193.</t>
        </r>
      </text>
    </comment>
    <comment ref="R505" authorId="0" shapeId="0" xr:uid="{3F26E0F5-1502-4CC5-B4C3-60D24033EEDE}">
      <text>
        <r>
          <rPr>
            <sz val="10"/>
            <color indexed="81"/>
            <rFont val="Lucida Console"/>
            <family val="3"/>
          </rPr>
          <t>01.01.1901</t>
        </r>
      </text>
    </comment>
    <comment ref="Y505" authorId="0" shapeId="0" xr:uid="{2820EA97-BA37-4462-B8EC-974645A87F37}">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D0BE7C46-152D-45B5-9671-E460977BDCA9}">
      <text>
        <r>
          <rPr>
            <sz val="10"/>
            <color indexed="81"/>
            <rFont val="Lucida Console"/>
            <family val="3"/>
          </rPr>
          <t>Última movimentação no estoque em 08/2023 quantidade 193.</t>
        </r>
      </text>
    </comment>
    <comment ref="R506" authorId="0" shapeId="0" xr:uid="{3B9A6958-86A0-4573-9AB2-4799BB058774}">
      <text>
        <r>
          <rPr>
            <sz val="10"/>
            <color indexed="81"/>
            <rFont val="Lucida Console"/>
            <family val="3"/>
          </rPr>
          <t>01.01.1901</t>
        </r>
      </text>
    </comment>
    <comment ref="Y506" authorId="0" shapeId="0" xr:uid="{3FC2709B-15A6-4605-85F7-A6BB72859CE8}">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B3F0AEBC-6F68-45DB-8B38-B0A0DA0816AB}">
      <text>
        <r>
          <rPr>
            <sz val="10"/>
            <color indexed="81"/>
            <rFont val="Lucida Console"/>
            <family val="3"/>
          </rPr>
          <t>Última movimentação no estoque em 09/2023 quantidade 397.</t>
        </r>
      </text>
    </comment>
    <comment ref="R507" authorId="0" shapeId="0" xr:uid="{B9570ED2-B74D-40FA-BF6B-0DB15989177F}">
      <text>
        <r>
          <rPr>
            <sz val="10"/>
            <color indexed="81"/>
            <rFont val="Lucida Console"/>
            <family val="3"/>
          </rPr>
          <t>27.02.2008</t>
        </r>
      </text>
    </comment>
    <comment ref="Y507" authorId="0" shapeId="0" xr:uid="{07718F34-78EE-4A5E-A624-869F5DCBE236}">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DD09223E-6323-4718-8992-956ACEAEFA26}">
      <text>
        <r>
          <rPr>
            <sz val="10"/>
            <color indexed="81"/>
            <rFont val="Lucida Console"/>
            <family val="3"/>
          </rPr>
          <t>Última movimentação no estoque em 09/2023 quantidade 132.</t>
        </r>
      </text>
    </comment>
    <comment ref="R508" authorId="0" shapeId="0" xr:uid="{9C177A11-9CC5-49A2-83C3-6B3B1801A3D6}">
      <text>
        <r>
          <rPr>
            <sz val="10"/>
            <color indexed="81"/>
            <rFont val="Lucida Console"/>
            <family val="3"/>
          </rPr>
          <t>01.01.1901</t>
        </r>
      </text>
    </comment>
    <comment ref="Y508" authorId="0" shapeId="0" xr:uid="{5265751B-4973-460E-9D56-57984270294E}">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10F07A63-8DCC-455F-83D3-6920447A96B6}">
      <text>
        <r>
          <rPr>
            <sz val="10"/>
            <color indexed="81"/>
            <rFont val="Lucida Console"/>
            <family val="3"/>
          </rPr>
          <t>Última movimentação no estoque em 09/2023 quantidade 1.861.</t>
        </r>
      </text>
    </comment>
    <comment ref="R509" authorId="0" shapeId="0" xr:uid="{445D121A-653C-496A-9D2E-DF50602CBACB}">
      <text>
        <r>
          <rPr>
            <sz val="10"/>
            <color indexed="81"/>
            <rFont val="Lucida Console"/>
            <family val="3"/>
          </rPr>
          <t>01.01.1901</t>
        </r>
      </text>
    </comment>
    <comment ref="Y509" authorId="0" shapeId="0" xr:uid="{5A05F7C5-229B-48C3-8D63-9C809E87F76E}">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A07192B3-2832-4797-A583-CE416B85ACC8}">
      <text>
        <r>
          <rPr>
            <sz val="10"/>
            <color indexed="81"/>
            <rFont val="Lucida Console"/>
            <family val="3"/>
          </rPr>
          <t>Última movimentação no estoque em 09/2023 quantidade 430.</t>
        </r>
      </text>
    </comment>
    <comment ref="R510" authorId="0" shapeId="0" xr:uid="{0C9074F1-0857-4AE8-8CBB-15CE5329D0D7}">
      <text>
        <r>
          <rPr>
            <sz val="10"/>
            <color indexed="81"/>
            <rFont val="Lucida Console"/>
            <family val="3"/>
          </rPr>
          <t>18.09.2012</t>
        </r>
      </text>
    </comment>
    <comment ref="Y510" authorId="0" shapeId="0" xr:uid="{3DDB13C3-A56F-4D97-B031-4978E1794C63}">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770B4F9C-1E50-4A60-96AD-B960BDBBF11E}">
      <text>
        <r>
          <rPr>
            <sz val="10"/>
            <color indexed="81"/>
            <rFont val="Lucida Console"/>
            <family val="3"/>
          </rPr>
          <t>Última movimentação no estoque em 09/2023 quantidade 785.</t>
        </r>
      </text>
    </comment>
    <comment ref="R511" authorId="0" shapeId="0" xr:uid="{7B3C43E2-D559-44B6-882C-BF6917F90633}">
      <text>
        <r>
          <rPr>
            <sz val="10"/>
            <color indexed="81"/>
            <rFont val="Lucida Console"/>
            <family val="3"/>
          </rPr>
          <t>01.01.1901</t>
        </r>
      </text>
    </comment>
    <comment ref="Y511" authorId="0" shapeId="0" xr:uid="{8ADA09F6-1238-48B3-9A07-CB2FE369D7A3}">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5CF13868-93CA-4BB7-9C61-188B13B7325C}">
      <text>
        <r>
          <rPr>
            <sz val="10"/>
            <color indexed="81"/>
            <rFont val="Lucida Console"/>
            <family val="3"/>
          </rPr>
          <t>Última movimentação no estoque em 09/2023 quantidade 765.</t>
        </r>
      </text>
    </comment>
    <comment ref="R512" authorId="0" shapeId="0" xr:uid="{D54908FA-9340-48EE-995B-2065DA33DF7B}">
      <text>
        <r>
          <rPr>
            <sz val="10"/>
            <color indexed="81"/>
            <rFont val="Lucida Console"/>
            <family val="3"/>
          </rPr>
          <t>01.01.1901</t>
        </r>
      </text>
    </comment>
    <comment ref="Y512" authorId="0" shapeId="0" xr:uid="{1EE24A8C-6303-4EC8-A561-84A6EE2AAC80}">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80677574-4FE2-49A4-A6EF-6092BF9BC9E2}">
      <text>
        <r>
          <rPr>
            <sz val="10"/>
            <color indexed="81"/>
            <rFont val="Lucida Console"/>
            <family val="3"/>
          </rPr>
          <t>Última movimentação no estoque em 09/2023 quantidade 394.</t>
        </r>
      </text>
    </comment>
    <comment ref="R513" authorId="0" shapeId="0" xr:uid="{275E4297-FBC0-442C-976A-297515483737}">
      <text>
        <r>
          <rPr>
            <sz val="10"/>
            <color indexed="81"/>
            <rFont val="Lucida Console"/>
            <family val="3"/>
          </rPr>
          <t>01.01.1901</t>
        </r>
      </text>
    </comment>
    <comment ref="Y513" authorId="0" shapeId="0" xr:uid="{8A82685E-DCFE-4729-8E69-6A9BC9610E12}">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0117B951-8BF2-46F5-9ED6-684769CD8542}">
      <text>
        <r>
          <rPr>
            <sz val="10"/>
            <color indexed="81"/>
            <rFont val="Lucida Console"/>
            <family val="3"/>
          </rPr>
          <t>Última movimentação no estoque em 09/2023 quantidade 196.</t>
        </r>
      </text>
    </comment>
    <comment ref="R514" authorId="0" shapeId="0" xr:uid="{11EAC528-5AE6-406A-9AE1-A5E4AAB5FF43}">
      <text>
        <r>
          <rPr>
            <sz val="10"/>
            <color indexed="81"/>
            <rFont val="Lucida Console"/>
            <family val="3"/>
          </rPr>
          <t>01.01.1901</t>
        </r>
      </text>
    </comment>
    <comment ref="Y514" authorId="0" shapeId="0" xr:uid="{BA1C1955-10B8-4852-8918-82A3A21BE76C}">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75965732-1D5E-4F01-8DE0-D14CEFF4B177}">
      <text>
        <r>
          <rPr>
            <sz val="10"/>
            <color indexed="81"/>
            <rFont val="Lucida Console"/>
            <family val="3"/>
          </rPr>
          <t>Última movimentação no estoque em 08/2023 quantidade 671.</t>
        </r>
      </text>
    </comment>
    <comment ref="R515" authorId="0" shapeId="0" xr:uid="{59E6A0C9-3EFA-45CC-BF9C-D5DEB2F43291}">
      <text>
        <r>
          <rPr>
            <sz val="10"/>
            <color indexed="81"/>
            <rFont val="Lucida Console"/>
            <family val="3"/>
          </rPr>
          <t>06.11.2003</t>
        </r>
      </text>
    </comment>
    <comment ref="Y515" authorId="0" shapeId="0" xr:uid="{76ABA711-62C1-41E5-BD99-C095A15A54D4}">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A6639D49-CEB6-4CDB-9CB2-7FA14B2D66E6}">
      <text>
        <r>
          <rPr>
            <sz val="10"/>
            <color indexed="81"/>
            <rFont val="Lucida Console"/>
            <family val="3"/>
          </rPr>
          <t>Última movimentação no estoque em 09/2023 quantidade 155.</t>
        </r>
      </text>
    </comment>
    <comment ref="R516" authorId="0" shapeId="0" xr:uid="{589669B2-2CCF-4339-8487-432ABDC18F2F}">
      <text>
        <r>
          <rPr>
            <sz val="10"/>
            <color indexed="81"/>
            <rFont val="Lucida Console"/>
            <family val="3"/>
          </rPr>
          <t>01.01.1901</t>
        </r>
      </text>
    </comment>
    <comment ref="Y516" authorId="0" shapeId="0" xr:uid="{745C50CA-F446-4FED-80DB-3D67BCA083D2}">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2029FD11-EDAB-424A-855B-5FDE441C17CF}">
      <text>
        <r>
          <rPr>
            <sz val="10"/>
            <color indexed="81"/>
            <rFont val="Lucida Console"/>
            <family val="3"/>
          </rPr>
          <t>Última movimentação no estoque em 08/2023 quantidade 12.</t>
        </r>
      </text>
    </comment>
    <comment ref="R517" authorId="0" shapeId="0" xr:uid="{469DB5B2-FC1A-4435-9E83-FA533E7EDD68}">
      <text>
        <r>
          <rPr>
            <sz val="10"/>
            <color indexed="81"/>
            <rFont val="Lucida Console"/>
            <family val="3"/>
          </rPr>
          <t>01.01.1901</t>
        </r>
      </text>
    </comment>
    <comment ref="Y517" authorId="0" shapeId="0" xr:uid="{2A393976-E5A8-4169-B4F5-44450ED11AD9}">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8ED68CCA-99D6-4D2D-9344-F35AFC812A84}">
      <text>
        <r>
          <rPr>
            <sz val="10"/>
            <color indexed="81"/>
            <rFont val="Lucida Console"/>
            <family val="3"/>
          </rPr>
          <t>Última movimentação no estoque em 07/2023 quantidade 19.</t>
        </r>
      </text>
    </comment>
    <comment ref="R518" authorId="0" shapeId="0" xr:uid="{5851B932-025D-4651-BA91-2AEE5EBAF99D}">
      <text>
        <r>
          <rPr>
            <sz val="10"/>
            <color indexed="81"/>
            <rFont val="Lucida Console"/>
            <family val="3"/>
          </rPr>
          <t>01.01.1901</t>
        </r>
      </text>
    </comment>
    <comment ref="Y518" authorId="0" shapeId="0" xr:uid="{0C6AAAD3-F921-4012-985D-749EAEEB775D}">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3498E0FD-5CF9-42CC-A802-9B989DAC526F}">
      <text>
        <r>
          <rPr>
            <sz val="10"/>
            <color indexed="81"/>
            <rFont val="Lucida Console"/>
            <family val="3"/>
          </rPr>
          <t>Última movimentação no estoque em 08/2023 quantidade 1.245.</t>
        </r>
      </text>
    </comment>
    <comment ref="R519" authorId="0" shapeId="0" xr:uid="{DC8E8F85-A17A-47B7-BD7D-D5E83FCB4CD3}">
      <text>
        <r>
          <rPr>
            <sz val="10"/>
            <color indexed="81"/>
            <rFont val="Lucida Console"/>
            <family val="3"/>
          </rPr>
          <t>01.01.1901</t>
        </r>
      </text>
    </comment>
    <comment ref="Y519" authorId="0" shapeId="0" xr:uid="{AF1FAEDC-9D5A-4196-9D27-5A125DB69436}">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AFD33229-5532-49EC-9BAC-ED301BE17155}">
      <text>
        <r>
          <rPr>
            <sz val="10"/>
            <color indexed="81"/>
            <rFont val="Lucida Console"/>
            <family val="3"/>
          </rPr>
          <t>Última movimentação no estoque em 08/2023 quantidade 1.</t>
        </r>
      </text>
    </comment>
    <comment ref="R520" authorId="0" shapeId="0" xr:uid="{BC553654-8594-4A4E-A063-116E634CB64C}">
      <text>
        <r>
          <rPr>
            <sz val="10"/>
            <color indexed="81"/>
            <rFont val="Lucida Console"/>
            <family val="3"/>
          </rPr>
          <t>01.01.1901</t>
        </r>
      </text>
    </comment>
    <comment ref="Y520" authorId="0" shapeId="0" xr:uid="{895D43C5-8C41-4F10-B9A5-25379FA1BFA7}">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9F98858A-E9D9-41DC-BBA5-CA92EF7D5857}">
      <text>
        <r>
          <rPr>
            <sz val="10"/>
            <color indexed="81"/>
            <rFont val="Lucida Console"/>
            <family val="3"/>
          </rPr>
          <t>Última movimentação no estoque em 08/2023 quantidade 133.</t>
        </r>
      </text>
    </comment>
    <comment ref="R521" authorId="0" shapeId="0" xr:uid="{D61C5BF8-1042-4D20-A430-9464B5231FC7}">
      <text>
        <r>
          <rPr>
            <sz val="10"/>
            <color indexed="81"/>
            <rFont val="Lucida Console"/>
            <family val="3"/>
          </rPr>
          <t>01.01.1901</t>
        </r>
      </text>
    </comment>
    <comment ref="Y521" authorId="0" shapeId="0" xr:uid="{1F727EA9-F6F6-4E7E-97BC-B74707C6A1BB}">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7B18047C-B2AE-403F-9872-D369C6455F8D}">
      <text>
        <r>
          <rPr>
            <sz val="10"/>
            <color indexed="81"/>
            <rFont val="Lucida Console"/>
            <family val="3"/>
          </rPr>
          <t>Última movimentação no estoque em 08/2023 quantidade 747.</t>
        </r>
      </text>
    </comment>
    <comment ref="R522" authorId="0" shapeId="0" xr:uid="{C19B3DC6-71E8-4B6F-B5A1-33FF7FA07631}">
      <text>
        <r>
          <rPr>
            <sz val="10"/>
            <color indexed="81"/>
            <rFont val="Lucida Console"/>
            <family val="3"/>
          </rPr>
          <t>01.01.1901</t>
        </r>
      </text>
    </comment>
    <comment ref="Y522" authorId="0" shapeId="0" xr:uid="{51D21049-376C-47DE-A770-AAE1E81B81C9}">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F835D862-D224-44C1-9BA2-B81C71716890}">
      <text>
        <r>
          <rPr>
            <sz val="10"/>
            <color indexed="81"/>
            <rFont val="Lucida Console"/>
            <family val="3"/>
          </rPr>
          <t>Última movimentação no estoque em 08/2023 quantidade 279.</t>
        </r>
      </text>
    </comment>
    <comment ref="R523" authorId="0" shapeId="0" xr:uid="{5C0ED62C-DE03-4C2E-A393-E527A8F1FC0D}">
      <text>
        <r>
          <rPr>
            <sz val="10"/>
            <color indexed="81"/>
            <rFont val="Lucida Console"/>
            <family val="3"/>
          </rPr>
          <t>01.01.1901</t>
        </r>
      </text>
    </comment>
    <comment ref="Y523" authorId="0" shapeId="0" xr:uid="{EFE2D197-C160-4C3C-A8BC-D91F13038983}">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73FA0366-219F-4323-BFFF-5279B3623C9A}">
      <text>
        <r>
          <rPr>
            <sz val="10"/>
            <color indexed="81"/>
            <rFont val="Lucida Console"/>
            <family val="3"/>
          </rPr>
          <t>Última movimentação no estoque em 08/2023 quantidade 324.</t>
        </r>
      </text>
    </comment>
    <comment ref="R524" authorId="0" shapeId="0" xr:uid="{83225079-EA19-4610-ACDE-EF9248A67205}">
      <text>
        <r>
          <rPr>
            <sz val="10"/>
            <color indexed="81"/>
            <rFont val="Lucida Console"/>
            <family val="3"/>
          </rPr>
          <t>01.01.1901</t>
        </r>
      </text>
    </comment>
    <comment ref="Y524" authorId="0" shapeId="0" xr:uid="{0DA2412F-4E51-43AD-AF03-B8B151FC58BA}">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7309399D-4EDF-4BC0-8E3E-14CE3353C543}">
      <text>
        <r>
          <rPr>
            <sz val="10"/>
            <color indexed="81"/>
            <rFont val="Lucida Console"/>
            <family val="3"/>
          </rPr>
          <t>Última movimentação no estoque em 08/2023 quantidade 267.</t>
        </r>
      </text>
    </comment>
    <comment ref="R525" authorId="0" shapeId="0" xr:uid="{275392E9-3F68-40C5-BA2E-A26EE43E8DE9}">
      <text>
        <r>
          <rPr>
            <sz val="10"/>
            <color indexed="81"/>
            <rFont val="Lucida Console"/>
            <family val="3"/>
          </rPr>
          <t>01.01.1901</t>
        </r>
      </text>
    </comment>
    <comment ref="Y525" authorId="0" shapeId="0" xr:uid="{020CDE82-DD8F-45A0-B65A-95406111BB78}">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425D37F9-5F45-4918-BC3D-E6AC86353303}">
      <text>
        <r>
          <rPr>
            <sz val="10"/>
            <color indexed="81"/>
            <rFont val="Lucida Console"/>
            <family val="3"/>
          </rPr>
          <t>Última movimentação no estoque em 09/2023 quantidade 311.</t>
        </r>
      </text>
    </comment>
    <comment ref="R526" authorId="0" shapeId="0" xr:uid="{588726D1-3592-47D9-BB0F-A0A631F86EE0}">
      <text>
        <r>
          <rPr>
            <sz val="10"/>
            <color indexed="81"/>
            <rFont val="Lucida Console"/>
            <family val="3"/>
          </rPr>
          <t>01.01.1901</t>
        </r>
      </text>
    </comment>
    <comment ref="Y526" authorId="0" shapeId="0" xr:uid="{704FE49D-9625-4E2F-8638-84C9F98084D9}">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595BE872-3E31-4FCA-BBE8-485AD92314EA}">
      <text>
        <r>
          <rPr>
            <sz val="10"/>
            <color indexed="81"/>
            <rFont val="Lucida Console"/>
            <family val="3"/>
          </rPr>
          <t>Última movimentação no estoque em 09/2023 quantidade 571.</t>
        </r>
      </text>
    </comment>
    <comment ref="R527" authorId="0" shapeId="0" xr:uid="{711DDB70-0EB2-4D46-B9FA-60BF6C7F64C7}">
      <text>
        <r>
          <rPr>
            <sz val="10"/>
            <color indexed="81"/>
            <rFont val="Lucida Console"/>
            <family val="3"/>
          </rPr>
          <t>01.01.1901</t>
        </r>
      </text>
    </comment>
    <comment ref="Y527" authorId="0" shapeId="0" xr:uid="{697D18A3-4C3A-486E-9D9D-B7E87658A140}">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A647259E-C300-4E80-B8CC-5EC37B4BE3E1}">
      <text>
        <r>
          <rPr>
            <sz val="10"/>
            <color indexed="81"/>
            <rFont val="Lucida Console"/>
            <family val="3"/>
          </rPr>
          <t>Última movimentação no estoque em 09/2023 quantidade 548.</t>
        </r>
      </text>
    </comment>
    <comment ref="R528" authorId="0" shapeId="0" xr:uid="{F2DC6003-6E37-4F34-912A-C3C75A6AFBF9}">
      <text>
        <r>
          <rPr>
            <sz val="10"/>
            <color indexed="81"/>
            <rFont val="Lucida Console"/>
            <family val="3"/>
          </rPr>
          <t>01.01.1901</t>
        </r>
      </text>
    </comment>
    <comment ref="Y528" authorId="0" shapeId="0" xr:uid="{D37BDF4A-029B-41D7-ACC2-8941EF040CD5}">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FB7720B0-8C83-4CD3-A0D2-E919E6161B74}">
      <text>
        <r>
          <rPr>
            <sz val="10"/>
            <color indexed="81"/>
            <rFont val="Lucida Console"/>
            <family val="3"/>
          </rPr>
          <t>Última movimentação no estoque em 09/2023 quantidade 569.</t>
        </r>
      </text>
    </comment>
    <comment ref="R529" authorId="0" shapeId="0" xr:uid="{0598A5CE-F465-484F-A7AF-8A72D62D7C61}">
      <text>
        <r>
          <rPr>
            <sz val="10"/>
            <color indexed="81"/>
            <rFont val="Lucida Console"/>
            <family val="3"/>
          </rPr>
          <t>01.01.1901</t>
        </r>
      </text>
    </comment>
    <comment ref="Y529" authorId="0" shapeId="0" xr:uid="{426E0E15-937E-4645-AF15-582D6AB1D0C4}">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FAF61583-9E0F-4C64-9EAD-057C5BE0FF7C}">
      <text>
        <r>
          <rPr>
            <sz val="10"/>
            <color indexed="81"/>
            <rFont val="Lucida Console"/>
            <family val="3"/>
          </rPr>
          <t>Última movimentação no estoque em 09/2023 quantidade 177.</t>
        </r>
      </text>
    </comment>
    <comment ref="R530" authorId="0" shapeId="0" xr:uid="{0D424237-40A1-4BA4-B7F7-977CDA68A9E8}">
      <text>
        <r>
          <rPr>
            <sz val="10"/>
            <color indexed="81"/>
            <rFont val="Lucida Console"/>
            <family val="3"/>
          </rPr>
          <t>01.01.1901</t>
        </r>
      </text>
    </comment>
    <comment ref="Y530" authorId="0" shapeId="0" xr:uid="{85570525-39D7-4E97-B92D-C5C4416268AD}">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0473CADB-36A4-4830-B618-32AEB1ED0E74}">
      <text>
        <r>
          <rPr>
            <sz val="10"/>
            <color indexed="81"/>
            <rFont val="Lucida Console"/>
            <family val="3"/>
          </rPr>
          <t>Última movimentação no estoque em 09/2023 quantidade 480.</t>
        </r>
      </text>
    </comment>
    <comment ref="R531" authorId="0" shapeId="0" xr:uid="{489B422F-384D-4F64-B158-99E26BEF5FCC}">
      <text>
        <r>
          <rPr>
            <sz val="10"/>
            <color indexed="81"/>
            <rFont val="Lucida Console"/>
            <family val="3"/>
          </rPr>
          <t>20.07.2015</t>
        </r>
      </text>
    </comment>
    <comment ref="Y531" authorId="0" shapeId="0" xr:uid="{4A28FD7D-047C-4201-BD8B-688DB18A71B2}">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8DD48D94-2DE7-4CF9-9C58-97A41FA41D62}">
      <text>
        <r>
          <rPr>
            <sz val="10"/>
            <color indexed="81"/>
            <rFont val="Lucida Console"/>
            <family val="3"/>
          </rPr>
          <t>Última movimentação no estoque em 09/2023 quantidade 1.037.</t>
        </r>
      </text>
    </comment>
    <comment ref="R532" authorId="0" shapeId="0" xr:uid="{F55983F6-DA0C-4B4A-9519-6AABA6BDC0DC}">
      <text>
        <r>
          <rPr>
            <sz val="10"/>
            <color indexed="81"/>
            <rFont val="Lucida Console"/>
            <family val="3"/>
          </rPr>
          <t>21.07.2006</t>
        </r>
      </text>
    </comment>
    <comment ref="Y532" authorId="0" shapeId="0" xr:uid="{CB692136-B316-483A-8EAE-A111161D646E}">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B128D23A-7D66-485E-8B33-B8A45FAE36B7}">
      <text>
        <r>
          <rPr>
            <sz val="10"/>
            <color indexed="81"/>
            <rFont val="Lucida Console"/>
            <family val="3"/>
          </rPr>
          <t>Última movimentação no estoque em 08/2023 quantidade 52.</t>
        </r>
      </text>
    </comment>
    <comment ref="R533" authorId="0" shapeId="0" xr:uid="{154B11B6-6823-435D-AA37-7B450F837827}">
      <text>
        <r>
          <rPr>
            <sz val="10"/>
            <color indexed="81"/>
            <rFont val="Lucida Console"/>
            <family val="3"/>
          </rPr>
          <t>21.07.2006</t>
        </r>
      </text>
    </comment>
    <comment ref="Y533" authorId="0" shapeId="0" xr:uid="{72517461-4B39-4FA7-BDA5-6EE5217FA472}">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4249B77-CA2D-4BE7-9432-EC8B224A68C0}">
      <text>
        <r>
          <rPr>
            <sz val="10"/>
            <color indexed="81"/>
            <rFont val="Lucida Console"/>
            <family val="3"/>
          </rPr>
          <t>Última movimentação no estoque em 07/2023 quantidade 403.</t>
        </r>
      </text>
    </comment>
    <comment ref="R534" authorId="0" shapeId="0" xr:uid="{3B8D15D8-8AE4-423D-8532-6F7A00BE6E43}">
      <text>
        <r>
          <rPr>
            <sz val="10"/>
            <color indexed="81"/>
            <rFont val="Lucida Console"/>
            <family val="3"/>
          </rPr>
          <t>21.07.2006</t>
        </r>
      </text>
    </comment>
    <comment ref="Y534" authorId="0" shapeId="0" xr:uid="{70E0083E-4647-464B-A19A-D36ADF7CBFB5}">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0DA40C35-13B4-4D36-90FD-008995D7FEFD}">
      <text>
        <r>
          <rPr>
            <sz val="10"/>
            <color indexed="81"/>
            <rFont val="Lucida Console"/>
            <family val="3"/>
          </rPr>
          <t>Última movimentação no estoque em 08/2023 quantidade 344.</t>
        </r>
      </text>
    </comment>
    <comment ref="R535" authorId="0" shapeId="0" xr:uid="{A088EE73-6D51-450C-83A8-7B77C8DCD753}">
      <text>
        <r>
          <rPr>
            <sz val="10"/>
            <color indexed="81"/>
            <rFont val="Lucida Console"/>
            <family val="3"/>
          </rPr>
          <t>21.07.2006</t>
        </r>
      </text>
    </comment>
    <comment ref="Y535" authorId="0" shapeId="0" xr:uid="{9902650D-6463-4AA7-B529-A38444360AC9}">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D1B563C5-70DD-4B68-8D6A-E2D40A0E7342}">
      <text>
        <r>
          <rPr>
            <sz val="10"/>
            <color indexed="81"/>
            <rFont val="Lucida Console"/>
            <family val="3"/>
          </rPr>
          <t>Última movimentação no estoque em 08/2023 quantidade 529.</t>
        </r>
      </text>
    </comment>
    <comment ref="R536" authorId="0" shapeId="0" xr:uid="{7080947F-A581-4140-8A25-5D0B5035E41A}">
      <text>
        <r>
          <rPr>
            <sz val="10"/>
            <color indexed="81"/>
            <rFont val="Lucida Console"/>
            <family val="3"/>
          </rPr>
          <t>21.07.2006</t>
        </r>
      </text>
    </comment>
    <comment ref="Y536" authorId="0" shapeId="0" xr:uid="{CE56271F-CF76-41C5-9A1D-C02DFD329D70}">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E85C08C0-4E8E-4C39-BC86-3A810921DA6E}">
      <text>
        <r>
          <rPr>
            <sz val="10"/>
            <color indexed="81"/>
            <rFont val="Lucida Console"/>
            <family val="3"/>
          </rPr>
          <t>Última movimentação no estoque em 09/2023 quantidade 159.</t>
        </r>
      </text>
    </comment>
    <comment ref="R537" authorId="0" shapeId="0" xr:uid="{4C964CBF-D89B-410D-B938-3DF14C2CB534}">
      <text>
        <r>
          <rPr>
            <sz val="10"/>
            <color indexed="81"/>
            <rFont val="Lucida Console"/>
            <family val="3"/>
          </rPr>
          <t>21.07.2006</t>
        </r>
      </text>
    </comment>
    <comment ref="Y537" authorId="0" shapeId="0" xr:uid="{1C9C24E3-1734-417D-84AA-F666C81C453D}">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B5986EE9-2D5C-4800-9D9B-22C3B60F6AD0}">
      <text>
        <r>
          <rPr>
            <sz val="10"/>
            <color indexed="81"/>
            <rFont val="Lucida Console"/>
            <family val="3"/>
          </rPr>
          <t>Última movimentação no estoque em 08/2023 quantidade 252.</t>
        </r>
      </text>
    </comment>
    <comment ref="R538" authorId="0" shapeId="0" xr:uid="{41AAA1F6-562D-46AC-98BF-6A19DF07C29E}">
      <text>
        <r>
          <rPr>
            <sz val="10"/>
            <color indexed="81"/>
            <rFont val="Lucida Console"/>
            <family val="3"/>
          </rPr>
          <t>01.01.1901</t>
        </r>
      </text>
    </comment>
    <comment ref="Y538" authorId="0" shapeId="0" xr:uid="{47AD55D4-7475-49F6-9A23-098A117C2865}">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C171A87D-4767-4C36-9555-1536780AE14B}">
      <text>
        <r>
          <rPr>
            <sz val="10"/>
            <color indexed="81"/>
            <rFont val="Lucida Console"/>
            <family val="3"/>
          </rPr>
          <t>Última movimentação no estoque em 09/2023 quantidade 632.</t>
        </r>
      </text>
    </comment>
    <comment ref="R539" authorId="0" shapeId="0" xr:uid="{900965B9-CB90-486C-9B0E-5D77F3C2A240}">
      <text>
        <r>
          <rPr>
            <sz val="10"/>
            <color indexed="81"/>
            <rFont val="Lucida Console"/>
            <family val="3"/>
          </rPr>
          <t>01.08.2006</t>
        </r>
      </text>
    </comment>
    <comment ref="Y539" authorId="0" shapeId="0" xr:uid="{FE927931-BFA6-4C4F-994E-B09831184670}">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91004708-C1AC-407E-9629-3B54520A7587}">
      <text>
        <r>
          <rPr>
            <sz val="10"/>
            <color indexed="81"/>
            <rFont val="Lucida Console"/>
            <family val="3"/>
          </rPr>
          <t>Última movimentação no estoque em 07/2023 quantidade 162.</t>
        </r>
      </text>
    </comment>
    <comment ref="R540" authorId="0" shapeId="0" xr:uid="{141D7965-C95B-4749-8A3D-807AE1F8EF39}">
      <text>
        <r>
          <rPr>
            <sz val="10"/>
            <color indexed="81"/>
            <rFont val="Lucida Console"/>
            <family val="3"/>
          </rPr>
          <t>01.08.2006</t>
        </r>
      </text>
    </comment>
    <comment ref="Y540" authorId="0" shapeId="0" xr:uid="{41D09328-E24E-4281-829D-7C7DD4BBC1E9}">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C0AFB9DE-CA94-43B5-8232-8FF3A34185D8}">
      <text>
        <r>
          <rPr>
            <sz val="10"/>
            <color indexed="81"/>
            <rFont val="Lucida Console"/>
            <family val="3"/>
          </rPr>
          <t>Última movimentação no estoque em 06/2023 quantidade 334.</t>
        </r>
      </text>
    </comment>
    <comment ref="R541" authorId="0" shapeId="0" xr:uid="{260B50FD-1F77-4A94-8482-89C1F88AE5EB}">
      <text>
        <r>
          <rPr>
            <sz val="10"/>
            <color indexed="81"/>
            <rFont val="Lucida Console"/>
            <family val="3"/>
          </rPr>
          <t>01.08.2006</t>
        </r>
      </text>
    </comment>
    <comment ref="Y541" authorId="0" shapeId="0" xr:uid="{0006ADFF-EBB1-4FDD-8E74-9F0EBF070255}">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D41B326E-DC09-442A-8F43-3CB8C44A1D41}">
      <text>
        <r>
          <rPr>
            <sz val="10"/>
            <color indexed="81"/>
            <rFont val="Lucida Console"/>
            <family val="3"/>
          </rPr>
          <t>Última movimentação no estoque em 08/2023 quantidade 2.</t>
        </r>
      </text>
    </comment>
    <comment ref="R542" authorId="0" shapeId="0" xr:uid="{CFB0129C-E58F-4144-9849-F969DF7C217F}">
      <text>
        <r>
          <rPr>
            <sz val="10"/>
            <color indexed="81"/>
            <rFont val="Lucida Console"/>
            <family val="3"/>
          </rPr>
          <t>01.08.2006</t>
        </r>
      </text>
    </comment>
    <comment ref="Y542" authorId="0" shapeId="0" xr:uid="{69CB3A7A-8763-48D5-9C0E-C57A071F6F96}">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1DE2DCD8-95A5-4683-8A41-C4335FD44F49}">
      <text>
        <r>
          <rPr>
            <sz val="10"/>
            <color indexed="81"/>
            <rFont val="Lucida Console"/>
            <family val="3"/>
          </rPr>
          <t>Última movimentação no estoque em 09/2023 quantidade 520.</t>
        </r>
      </text>
    </comment>
    <comment ref="R543" authorId="0" shapeId="0" xr:uid="{887F1151-1117-468A-85D4-BEFBA571E6DB}">
      <text>
        <r>
          <rPr>
            <sz val="10"/>
            <color indexed="81"/>
            <rFont val="Lucida Console"/>
            <family val="3"/>
          </rPr>
          <t>01.08.2006</t>
        </r>
      </text>
    </comment>
    <comment ref="Y543" authorId="0" shapeId="0" xr:uid="{2298AE7C-DF48-4ED6-ADA0-8D51BB23BC66}">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D0757C0B-9A63-4CFB-8A33-3998BBCB404B}">
      <text>
        <r>
          <rPr>
            <sz val="10"/>
            <color indexed="81"/>
            <rFont val="Lucida Console"/>
            <family val="3"/>
          </rPr>
          <t>Última movimentação no estoque em 07/2023 quantidade 11.</t>
        </r>
      </text>
    </comment>
    <comment ref="R544" authorId="0" shapeId="0" xr:uid="{C97D43EC-3A4F-4604-BCDC-C5E154FF95BD}">
      <text>
        <r>
          <rPr>
            <sz val="10"/>
            <color indexed="81"/>
            <rFont val="Lucida Console"/>
            <family val="3"/>
          </rPr>
          <t>05.04.2011</t>
        </r>
      </text>
    </comment>
    <comment ref="Y544" authorId="0" shapeId="0" xr:uid="{F71EE38D-5482-489A-8770-88DA375C4E85}">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B1A59C06-880A-464D-901E-BB2CFB23B9D6}">
      <text>
        <r>
          <rPr>
            <sz val="10"/>
            <color indexed="81"/>
            <rFont val="Lucida Console"/>
            <family val="3"/>
          </rPr>
          <t>Última movimentação no estoque em 09/2023 quantidade 2.</t>
        </r>
      </text>
    </comment>
    <comment ref="R545" authorId="0" shapeId="0" xr:uid="{B5771C50-FD0C-46E4-B810-770B7AAB6B92}">
      <text>
        <r>
          <rPr>
            <sz val="10"/>
            <color indexed="81"/>
            <rFont val="Lucida Console"/>
            <family val="3"/>
          </rPr>
          <t>14.06.2013</t>
        </r>
      </text>
    </comment>
    <comment ref="Y545" authorId="0" shapeId="0" xr:uid="{F593DBAB-2912-4060-9562-E4CF2F5365F8}">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8506DA83-9A66-4A10-B030-13814DD21CC0}">
      <text>
        <r>
          <rPr>
            <sz val="10"/>
            <color indexed="81"/>
            <rFont val="Lucida Console"/>
            <family val="3"/>
          </rPr>
          <t>Última movimentação no estoque em 09/2023 quantidade 3.098.</t>
        </r>
      </text>
    </comment>
    <comment ref="R546" authorId="0" shapeId="0" xr:uid="{C4CAF931-4D00-4043-9BF8-A32A3D8E7743}">
      <text>
        <r>
          <rPr>
            <sz val="10"/>
            <color indexed="81"/>
            <rFont val="Lucida Console"/>
            <family val="3"/>
          </rPr>
          <t>21.05.2019</t>
        </r>
      </text>
    </comment>
    <comment ref="Y546" authorId="0" shapeId="0" xr:uid="{5806ED19-3E3C-4236-ACBE-3273A48843C6}">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771874ED-257F-4296-B76D-335FDECDF06A}">
      <text>
        <r>
          <rPr>
            <sz val="10"/>
            <color indexed="81"/>
            <rFont val="Lucida Console"/>
            <family val="3"/>
          </rPr>
          <t>Última movimentação no estoque em 09/2023 quantidade 108.</t>
        </r>
      </text>
    </comment>
    <comment ref="R547" authorId="0" shapeId="0" xr:uid="{35F3D7D2-77EC-4A53-97C4-7E45EFED0207}">
      <text>
        <r>
          <rPr>
            <sz val="10"/>
            <color indexed="81"/>
            <rFont val="Lucida Console"/>
            <family val="3"/>
          </rPr>
          <t>01.01.1901</t>
        </r>
      </text>
    </comment>
    <comment ref="Y547" authorId="0" shapeId="0" xr:uid="{8D4B6665-5F08-4297-B742-C33B31B35762}">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FCA97BAE-4CD1-45B3-8EF9-365259A0131B}">
      <text>
        <r>
          <rPr>
            <sz val="10"/>
            <color indexed="81"/>
            <rFont val="Lucida Console"/>
            <family val="3"/>
          </rPr>
          <t>Última movimentação no estoque em 09/2023 quantidade 656.</t>
        </r>
      </text>
    </comment>
    <comment ref="R548" authorId="0" shapeId="0" xr:uid="{5955461D-A18A-4171-B934-756FCE24CFA3}">
      <text>
        <r>
          <rPr>
            <sz val="10"/>
            <color indexed="81"/>
            <rFont val="Lucida Console"/>
            <family val="3"/>
          </rPr>
          <t>01.01.1901</t>
        </r>
      </text>
    </comment>
    <comment ref="Y548" authorId="0" shapeId="0" xr:uid="{0A9F0C27-853C-46C0-A9CC-13460C1DF4E7}">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8E178325-17AA-43AF-B9E4-9498E5B5E333}">
      <text>
        <r>
          <rPr>
            <sz val="10"/>
            <color indexed="81"/>
            <rFont val="Lucida Console"/>
            <family val="3"/>
          </rPr>
          <t>Última movimentação no estoque em 09/2023 quantidade 486.</t>
        </r>
      </text>
    </comment>
    <comment ref="R549" authorId="0" shapeId="0" xr:uid="{26B912FF-53B4-4FDB-B36E-4D1711CB8D9B}">
      <text>
        <r>
          <rPr>
            <sz val="10"/>
            <color indexed="81"/>
            <rFont val="Lucida Console"/>
            <family val="3"/>
          </rPr>
          <t>01.01.1901</t>
        </r>
      </text>
    </comment>
    <comment ref="Y549" authorId="0" shapeId="0" xr:uid="{B2DF1CB1-8BB3-4491-99DA-71F2BC2DFD08}">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A8D88F80-0C70-48D4-B65C-91E1BFFB37AF}">
      <text>
        <r>
          <rPr>
            <sz val="10"/>
            <color indexed="81"/>
            <rFont val="Lucida Console"/>
            <family val="3"/>
          </rPr>
          <t>Última movimentação no estoque em 09/2023 quantidade 515.</t>
        </r>
      </text>
    </comment>
    <comment ref="R550" authorId="0" shapeId="0" xr:uid="{1A6FF9B8-3131-42C8-A30D-899BD187B547}">
      <text>
        <r>
          <rPr>
            <sz val="10"/>
            <color indexed="81"/>
            <rFont val="Lucida Console"/>
            <family val="3"/>
          </rPr>
          <t>01.01.1901</t>
        </r>
      </text>
    </comment>
    <comment ref="Y550" authorId="0" shapeId="0" xr:uid="{A5779A5E-1009-4387-BE29-EB404CE8BAE7}">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85C838CA-D9D5-4EEB-A940-2E94DA3D18A6}">
      <text>
        <r>
          <rPr>
            <sz val="10"/>
            <color indexed="81"/>
            <rFont val="Lucida Console"/>
            <family val="3"/>
          </rPr>
          <t>Última movimentação no estoque em 09/2023 quantidade 540.</t>
        </r>
      </text>
    </comment>
    <comment ref="R551" authorId="0" shapeId="0" xr:uid="{352ABE4F-0D34-4526-BDDD-F74858A90E7A}">
      <text>
        <r>
          <rPr>
            <sz val="10"/>
            <color indexed="81"/>
            <rFont val="Lucida Console"/>
            <family val="3"/>
          </rPr>
          <t>01.01.1901</t>
        </r>
      </text>
    </comment>
    <comment ref="Y551" authorId="0" shapeId="0" xr:uid="{EA6CD25B-0C62-497E-90FE-52BBD874E1B7}">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BB530F39-D227-498D-9810-04901121B6AD}">
      <text>
        <r>
          <rPr>
            <sz val="10"/>
            <color indexed="81"/>
            <rFont val="Lucida Console"/>
            <family val="3"/>
          </rPr>
          <t>Última movimentação no estoque em 09/2023 quantidade 450.</t>
        </r>
      </text>
    </comment>
    <comment ref="R552" authorId="0" shapeId="0" xr:uid="{5DF6C0AA-D11E-42F2-8972-F7C0FB02E08A}">
      <text>
        <r>
          <rPr>
            <sz val="10"/>
            <color indexed="81"/>
            <rFont val="Lucida Console"/>
            <family val="3"/>
          </rPr>
          <t>01.01.1901</t>
        </r>
      </text>
    </comment>
    <comment ref="Y552" authorId="0" shapeId="0" xr:uid="{6FC3CAB1-DEFE-4F5C-A803-6B74DF7242C6}">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C60B8B46-806A-4D24-97EA-D13220DEC281}">
      <text>
        <r>
          <rPr>
            <sz val="10"/>
            <color indexed="81"/>
            <rFont val="Lucida Console"/>
            <family val="3"/>
          </rPr>
          <t>Última movimentação no estoque em 09/2023 quantidade 435.</t>
        </r>
      </text>
    </comment>
    <comment ref="R553" authorId="0" shapeId="0" xr:uid="{A0F04484-0A5F-463C-B931-48889FA6C347}">
      <text>
        <r>
          <rPr>
            <sz val="10"/>
            <color indexed="81"/>
            <rFont val="Lucida Console"/>
            <family val="3"/>
          </rPr>
          <t>01.01.1901</t>
        </r>
      </text>
    </comment>
    <comment ref="Y553" authorId="0" shapeId="0" xr:uid="{733C89B6-0F67-491F-A5A3-B83BC376E79F}">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9F37B4CD-8757-4E65-B2B8-C9708728D95B}">
      <text>
        <r>
          <rPr>
            <sz val="10"/>
            <color indexed="81"/>
            <rFont val="Lucida Console"/>
            <family val="3"/>
          </rPr>
          <t>Última movimentação no estoque em 09/2023 quantidade 20.</t>
        </r>
      </text>
    </comment>
    <comment ref="R554" authorId="0" shapeId="0" xr:uid="{B880D337-D6F9-458F-A803-48709B81ABB9}">
      <text>
        <r>
          <rPr>
            <sz val="10"/>
            <color indexed="81"/>
            <rFont val="Lucida Console"/>
            <family val="3"/>
          </rPr>
          <t>01.01.1901</t>
        </r>
      </text>
    </comment>
    <comment ref="Y554" authorId="0" shapeId="0" xr:uid="{3EE510F1-A085-4869-971E-461A96C1BF0D}">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7A907389-0E86-4D9D-A638-E69E5CE102E1}">
      <text>
        <r>
          <rPr>
            <sz val="10"/>
            <color indexed="81"/>
            <rFont val="Lucida Console"/>
            <family val="3"/>
          </rPr>
          <t>Última movimentação no estoque em 09/2023 quantidade 4.884.</t>
        </r>
      </text>
    </comment>
    <comment ref="R555" authorId="0" shapeId="0" xr:uid="{69D5C83F-EE3D-4F03-874E-9DF490A33280}">
      <text>
        <r>
          <rPr>
            <sz val="10"/>
            <color indexed="81"/>
            <rFont val="Lucida Console"/>
            <family val="3"/>
          </rPr>
          <t>01.01.1901</t>
        </r>
      </text>
    </comment>
    <comment ref="Y555" authorId="0" shapeId="0" xr:uid="{C179BC31-7BB1-4711-822D-626B953DFAF7}">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E09658BF-43E3-4663-9A48-338CE42E2091}">
      <text>
        <r>
          <rPr>
            <sz val="10"/>
            <color indexed="81"/>
            <rFont val="Lucida Console"/>
            <family val="3"/>
          </rPr>
          <t>Última movimentação no estoque em 09/2023 quantidade 185.</t>
        </r>
      </text>
    </comment>
    <comment ref="R556" authorId="0" shapeId="0" xr:uid="{10C33C28-DAB6-404A-86BE-20F5B15B7F19}">
      <text>
        <r>
          <rPr>
            <sz val="10"/>
            <color indexed="81"/>
            <rFont val="Lucida Console"/>
            <family val="3"/>
          </rPr>
          <t>11.11.2016</t>
        </r>
      </text>
    </comment>
    <comment ref="Y556" authorId="0" shapeId="0" xr:uid="{F0714213-5CB4-4E4E-8225-0246ABE3DEAC}">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21E5177E-14E3-414A-9BFC-5A34CC2F7035}">
      <text>
        <r>
          <rPr>
            <sz val="10"/>
            <color indexed="81"/>
            <rFont val="Lucida Console"/>
            <family val="3"/>
          </rPr>
          <t>Última movimentação no estoque em 09/2023 quantidade 1.193.</t>
        </r>
      </text>
    </comment>
    <comment ref="R557" authorId="0" shapeId="0" xr:uid="{B1F88BFE-6B0F-4416-836D-F710D2A27695}">
      <text>
        <r>
          <rPr>
            <sz val="10"/>
            <color indexed="81"/>
            <rFont val="Lucida Console"/>
            <family val="3"/>
          </rPr>
          <t>01.01.1901</t>
        </r>
      </text>
    </comment>
    <comment ref="Y557" authorId="0" shapeId="0" xr:uid="{8B8DC680-77E6-49DE-9126-0AD5A1ED14F1}">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FC60199F-87B1-4EE1-AB4A-CAB6D44A1567}">
      <text>
        <r>
          <rPr>
            <sz val="10"/>
            <color indexed="81"/>
            <rFont val="Lucida Console"/>
            <family val="3"/>
          </rPr>
          <t>Última movimentação no estoque em 03/2023 quantidade 13.744.</t>
        </r>
      </text>
    </comment>
    <comment ref="R558" authorId="0" shapeId="0" xr:uid="{AA0C22FA-AE5E-4427-9466-60931173E511}">
      <text>
        <r>
          <rPr>
            <sz val="10"/>
            <color indexed="81"/>
            <rFont val="Lucida Console"/>
            <family val="3"/>
          </rPr>
          <t>06.07.2006</t>
        </r>
      </text>
    </comment>
    <comment ref="Y558" authorId="0" shapeId="0" xr:uid="{BCC647DC-CE9B-4869-8C46-2FBEFB63F07E}">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97396986-AD7F-4346-9393-A3E693A131D6}">
      <text>
        <r>
          <rPr>
            <sz val="10"/>
            <color indexed="81"/>
            <rFont val="Lucida Console"/>
            <family val="3"/>
          </rPr>
          <t>Última movimentação no estoque em 09/2023 quantidade 265.</t>
        </r>
      </text>
    </comment>
    <comment ref="R559" authorId="0" shapeId="0" xr:uid="{3908E086-C09F-465F-8513-2440956BA36A}">
      <text>
        <r>
          <rPr>
            <sz val="10"/>
            <color indexed="81"/>
            <rFont val="Lucida Console"/>
            <family val="3"/>
          </rPr>
          <t>06.07.2006</t>
        </r>
      </text>
    </comment>
    <comment ref="Y559" authorId="0" shapeId="0" xr:uid="{AF0F8277-6220-4A25-9B12-662E39D49906}">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C924E203-6075-42B9-B54A-8EB7B304210A}">
      <text>
        <r>
          <rPr>
            <sz val="10"/>
            <color indexed="81"/>
            <rFont val="Lucida Console"/>
            <family val="3"/>
          </rPr>
          <t>Última movimentação no estoque em 09/2023 quantidade 227.</t>
        </r>
      </text>
    </comment>
    <comment ref="R560" authorId="0" shapeId="0" xr:uid="{7DF70982-7E6F-44FC-84C7-2D3B82A2C694}">
      <text>
        <r>
          <rPr>
            <sz val="10"/>
            <color indexed="81"/>
            <rFont val="Lucida Console"/>
            <family val="3"/>
          </rPr>
          <t>01.01.1901</t>
        </r>
      </text>
    </comment>
    <comment ref="Y560" authorId="0" shapeId="0" xr:uid="{E9C9DDCB-AC30-4578-9D62-52EBC1288F1F}">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202CC829-308B-46D8-B575-DE19054E1D0F}">
      <text>
        <r>
          <rPr>
            <sz val="10"/>
            <color indexed="81"/>
            <rFont val="Lucida Console"/>
            <family val="3"/>
          </rPr>
          <t>Última movimentação no estoque em 03/2023 quantidade 691.</t>
        </r>
      </text>
    </comment>
    <comment ref="R561" authorId="0" shapeId="0" xr:uid="{F10B2FF8-BD5A-4E26-97B6-98C67892FDF5}">
      <text>
        <r>
          <rPr>
            <sz val="10"/>
            <color indexed="81"/>
            <rFont val="Lucida Console"/>
            <family val="3"/>
          </rPr>
          <t>01.01.1901</t>
        </r>
      </text>
    </comment>
    <comment ref="Y561" authorId="0" shapeId="0" xr:uid="{92969BEF-9A6F-4B98-A9B5-A2F6705D60EF}">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EA4A9FDE-DA25-451D-AC01-C8E49713A94D}">
      <text>
        <r>
          <rPr>
            <sz val="10"/>
            <color indexed="81"/>
            <rFont val="Lucida Console"/>
            <family val="3"/>
          </rPr>
          <t>Última movimentação no estoque em 09/2023 quantidade 52.</t>
        </r>
      </text>
    </comment>
    <comment ref="R562" authorId="0" shapeId="0" xr:uid="{A3BF3803-9A2A-4D7C-B8A4-7AFE91277F4F}">
      <text>
        <r>
          <rPr>
            <sz val="10"/>
            <color indexed="81"/>
            <rFont val="Lucida Console"/>
            <family val="3"/>
          </rPr>
          <t>26.01.2006</t>
        </r>
      </text>
    </comment>
    <comment ref="Y562" authorId="0" shapeId="0" xr:uid="{55E5B22A-032B-4E99-A715-85847755054C}">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6EFF7EB0-F2A6-4116-920E-EFEFCF921A11}">
      <text>
        <r>
          <rPr>
            <sz val="10"/>
            <color indexed="81"/>
            <rFont val="Lucida Console"/>
            <family val="3"/>
          </rPr>
          <t>Última movimentação no estoque em 04/2023 quantidade 41.</t>
        </r>
      </text>
    </comment>
    <comment ref="R563" authorId="0" shapeId="0" xr:uid="{C589FC50-FEBC-4610-9AA5-AC828D95A45D}">
      <text>
        <r>
          <rPr>
            <sz val="10"/>
            <color indexed="81"/>
            <rFont val="Lucida Console"/>
            <family val="3"/>
          </rPr>
          <t>04.12.2015</t>
        </r>
      </text>
    </comment>
    <comment ref="Y563" authorId="0" shapeId="0" xr:uid="{727DCC01-AEA0-49F5-ADCA-312AB3158CA0}">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F3E6C756-39E5-4926-BDFA-470D640D9141}">
      <text>
        <r>
          <rPr>
            <sz val="10"/>
            <color indexed="81"/>
            <rFont val="Lucida Console"/>
            <family val="3"/>
          </rPr>
          <t>Última movimentação no estoque em 02/2023 quantidade 1.</t>
        </r>
      </text>
    </comment>
    <comment ref="R564" authorId="0" shapeId="0" xr:uid="{D626D4D8-8E16-4834-B501-7D8D7B6DE16F}">
      <text>
        <r>
          <rPr>
            <sz val="10"/>
            <color indexed="81"/>
            <rFont val="Lucida Console"/>
            <family val="3"/>
          </rPr>
          <t>20.04.2010</t>
        </r>
      </text>
    </comment>
    <comment ref="Y564" authorId="0" shapeId="0" xr:uid="{335D0F69-CE60-406E-AAC9-DB390D6C65C9}">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AEBEF516-ACFF-4F67-84FA-E94AB3A51E69}">
      <text>
        <r>
          <rPr>
            <sz val="10"/>
            <color indexed="81"/>
            <rFont val="Lucida Console"/>
            <family val="3"/>
          </rPr>
          <t>Última movimentação no estoque em 08/2023 quantidade 200.</t>
        </r>
      </text>
    </comment>
    <comment ref="R565" authorId="0" shapeId="0" xr:uid="{2BD3166A-2FE3-4021-B8E2-C6509256CE5C}">
      <text>
        <r>
          <rPr>
            <sz val="10"/>
            <color indexed="81"/>
            <rFont val="Lucida Console"/>
            <family val="3"/>
          </rPr>
          <t>01.01.1901</t>
        </r>
      </text>
    </comment>
    <comment ref="Y565" authorId="0" shapeId="0" xr:uid="{7FBAA937-5FAA-493B-9CB7-05F4A0B32394}">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D1479C5F-5D13-4F89-80F8-3FA26BFFDFED}">
      <text>
        <r>
          <rPr>
            <sz val="10"/>
            <color indexed="81"/>
            <rFont val="Lucida Console"/>
            <family val="3"/>
          </rPr>
          <t>Última movimentação no estoque em 09/2023 quantidade 50.</t>
        </r>
      </text>
    </comment>
    <comment ref="R566" authorId="0" shapeId="0" xr:uid="{CCC7D741-D391-44A6-B091-570BE5207FA9}">
      <text>
        <r>
          <rPr>
            <sz val="10"/>
            <color indexed="81"/>
            <rFont val="Lucida Console"/>
            <family val="3"/>
          </rPr>
          <t>23.08.2013</t>
        </r>
      </text>
    </comment>
    <comment ref="Y566" authorId="0" shapeId="0" xr:uid="{BCD7F305-1B32-4573-AA82-0621E991D85D}">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D71B7522-5597-49FD-8F57-C75BBBC09840}">
      <text>
        <r>
          <rPr>
            <sz val="10"/>
            <color indexed="81"/>
            <rFont val="Lucida Console"/>
            <family val="3"/>
          </rPr>
          <t>Última movimentação no estoque em 04/2023 quantidade 10.</t>
        </r>
      </text>
    </comment>
    <comment ref="R567" authorId="0" shapeId="0" xr:uid="{285D2B18-D3F7-47A7-A204-B36BAAD04E55}">
      <text>
        <r>
          <rPr>
            <sz val="10"/>
            <color indexed="81"/>
            <rFont val="Lucida Console"/>
            <family val="3"/>
          </rPr>
          <t>23.08.2013</t>
        </r>
      </text>
    </comment>
    <comment ref="Y567" authorId="0" shapeId="0" xr:uid="{7988A4E8-5691-4187-8A25-91ED10BFB7EB}">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E8950C25-BAD6-4A16-98EF-23521EE9ECB0}">
      <text>
        <r>
          <rPr>
            <sz val="10"/>
            <color indexed="81"/>
            <rFont val="Lucida Console"/>
            <family val="3"/>
          </rPr>
          <t>Última movimentação no estoque em 04/2023 quantidade 42.</t>
        </r>
      </text>
    </comment>
    <comment ref="R568" authorId="0" shapeId="0" xr:uid="{8A4A8EB0-BE8B-436E-880D-CA5E118E2508}">
      <text>
        <r>
          <rPr>
            <sz val="10"/>
            <color indexed="81"/>
            <rFont val="Lucida Console"/>
            <family val="3"/>
          </rPr>
          <t>27.08.2004</t>
        </r>
      </text>
    </comment>
    <comment ref="Y568" authorId="0" shapeId="0" xr:uid="{DCBE3979-5DB4-4161-9F63-FE081C8DDEC6}">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BF911669-954B-4E9C-A53F-CDB0660D2277}">
      <text>
        <r>
          <rPr>
            <sz val="10"/>
            <color indexed="81"/>
            <rFont val="Lucida Console"/>
            <family val="3"/>
          </rPr>
          <t>Última movimentação no estoque em 09/2023 quantidade 10.000.</t>
        </r>
      </text>
    </comment>
    <comment ref="R569" authorId="0" shapeId="0" xr:uid="{31D13D38-7872-4964-BA82-FA4802E45E8E}">
      <text>
        <r>
          <rPr>
            <sz val="10"/>
            <color indexed="81"/>
            <rFont val="Lucida Console"/>
            <family val="3"/>
          </rPr>
          <t>15.03.2018</t>
        </r>
      </text>
    </comment>
    <comment ref="Y569" authorId="0" shapeId="0" xr:uid="{F9F6151D-6BA9-44E8-A1A4-9AA6017C702A}">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523CDF1A-266D-4F3F-BC92-8CCED45EAEB5}">
      <text>
        <r>
          <rPr>
            <sz val="10"/>
            <color indexed="81"/>
            <rFont val="Lucida Console"/>
            <family val="3"/>
          </rPr>
          <t>Última movimentação no estoque em 06/2023 quantidade 15.</t>
        </r>
      </text>
    </comment>
    <comment ref="R570" authorId="0" shapeId="0" xr:uid="{7253F121-E5D4-45C9-BF3F-2CC73D18D567}">
      <text>
        <r>
          <rPr>
            <sz val="10"/>
            <color indexed="81"/>
            <rFont val="Lucida Console"/>
            <family val="3"/>
          </rPr>
          <t>15.03.2018</t>
        </r>
      </text>
    </comment>
    <comment ref="Y570" authorId="0" shapeId="0" xr:uid="{68357E9A-222D-4B20-A8F1-BA13CAF7308C}">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D13F4508-155E-4865-91E3-A9EBDC5D1262}">
      <text>
        <r>
          <rPr>
            <sz val="10"/>
            <color indexed="81"/>
            <rFont val="Lucida Console"/>
            <family val="3"/>
          </rPr>
          <t>Última movimentação no estoque em 04/2023 quantidade 50.</t>
        </r>
      </text>
    </comment>
    <comment ref="R571" authorId="0" shapeId="0" xr:uid="{19FA8AA7-1C25-4F3A-8D50-041D752509AE}">
      <text>
        <r>
          <rPr>
            <sz val="10"/>
            <color indexed="81"/>
            <rFont val="Lucida Console"/>
            <family val="3"/>
          </rPr>
          <t>15.03.2018</t>
        </r>
      </text>
    </comment>
    <comment ref="Y571" authorId="0" shapeId="0" xr:uid="{EB74386A-50E3-48BE-8564-70664E91F85F}">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673C39D1-42B6-4D97-B44E-2053754F6A0D}">
      <text>
        <r>
          <rPr>
            <sz val="10"/>
            <color indexed="81"/>
            <rFont val="Lucida Console"/>
            <family val="3"/>
          </rPr>
          <t>Última movimentação no estoque em 08/2023 quantidade 20.</t>
        </r>
      </text>
    </comment>
    <comment ref="R572" authorId="0" shapeId="0" xr:uid="{F923888A-2B25-4BAD-9299-5DB655043101}">
      <text>
        <r>
          <rPr>
            <sz val="10"/>
            <color indexed="81"/>
            <rFont val="Lucida Console"/>
            <family val="3"/>
          </rPr>
          <t>15.03.2018</t>
        </r>
      </text>
    </comment>
    <comment ref="Y572" authorId="0" shapeId="0" xr:uid="{53BD6700-FC62-4783-82DF-E9398D5DFFB1}">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08B1F976-E311-4941-BBDA-8E671F228A58}">
      <text>
        <r>
          <rPr>
            <sz val="10"/>
            <color indexed="81"/>
            <rFont val="Lucida Console"/>
            <family val="3"/>
          </rPr>
          <t>Última movimentação no estoque em 05/2023 quantidade 5.</t>
        </r>
      </text>
    </comment>
    <comment ref="R573" authorId="0" shapeId="0" xr:uid="{B84A6A16-7881-4987-AF5F-C7E201B1E0DD}">
      <text>
        <r>
          <rPr>
            <sz val="10"/>
            <color indexed="81"/>
            <rFont val="Lucida Console"/>
            <family val="3"/>
          </rPr>
          <t>15.03.2018</t>
        </r>
      </text>
    </comment>
    <comment ref="Y573" authorId="0" shapeId="0" xr:uid="{8B470468-56B0-4E23-9692-AE955C7D2061}">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B67A8006-DBE9-491D-91BA-6A8D38AF66A4}">
      <text>
        <r>
          <rPr>
            <sz val="10"/>
            <color indexed="81"/>
            <rFont val="Lucida Console"/>
            <family val="3"/>
          </rPr>
          <t>Última movimentação no estoque em 05/2023 quantidade 1.</t>
        </r>
      </text>
    </comment>
    <comment ref="R574" authorId="0" shapeId="0" xr:uid="{8010C811-4F2F-433C-803D-06C9E685B1CF}">
      <text>
        <r>
          <rPr>
            <sz val="10"/>
            <color indexed="81"/>
            <rFont val="Lucida Console"/>
            <family val="3"/>
          </rPr>
          <t>24.01.2008</t>
        </r>
      </text>
    </comment>
    <comment ref="Y574" authorId="0" shapeId="0" xr:uid="{1ABF3493-0025-4E43-ADB7-5F2910B78956}">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FFE5FEA9-5C13-4C80-B5E1-D558D97967EF}">
      <text>
        <r>
          <rPr>
            <sz val="10"/>
            <color indexed="81"/>
            <rFont val="Lucida Console"/>
            <family val="3"/>
          </rPr>
          <t>Última movimentação no estoque em 04/2023 quantidade 2.000.</t>
        </r>
      </text>
    </comment>
    <comment ref="R575" authorId="0" shapeId="0" xr:uid="{93793B95-F853-4C4A-AEA2-28A3A494BBC4}">
      <text>
        <r>
          <rPr>
            <sz val="10"/>
            <color indexed="81"/>
            <rFont val="Lucida Console"/>
            <family val="3"/>
          </rPr>
          <t>15.03.2018</t>
        </r>
      </text>
    </comment>
    <comment ref="Y575" authorId="0" shapeId="0" xr:uid="{A2F9EFD3-958D-4DC6-8686-0B170584A713}">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3304E3B3-173E-4631-AFF6-18921F09D0B8}">
      <text>
        <r>
          <rPr>
            <sz val="10"/>
            <color indexed="81"/>
            <rFont val="Lucida Console"/>
            <family val="3"/>
          </rPr>
          <t>Última movimentação no estoque em 07/2023 quantidade 60.</t>
        </r>
      </text>
    </comment>
    <comment ref="R576" authorId="0" shapeId="0" xr:uid="{C0E7AB35-4F74-420D-8F6A-59B492FBD3F4}">
      <text>
        <r>
          <rPr>
            <sz val="10"/>
            <color indexed="81"/>
            <rFont val="Lucida Console"/>
            <family val="3"/>
          </rPr>
          <t>20.04.2004</t>
        </r>
      </text>
    </comment>
    <comment ref="Y576" authorId="0" shapeId="0" xr:uid="{F61A1335-18EA-431E-A3E6-4325B743A5B3}">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BD283D97-8DC6-4BAD-8CDE-19CB95D23979}">
      <text>
        <r>
          <rPr>
            <sz val="10"/>
            <color indexed="81"/>
            <rFont val="Lucida Console"/>
            <family val="3"/>
          </rPr>
          <t>Última movimentação no estoque em 05/2023 quantidade 270.</t>
        </r>
      </text>
    </comment>
    <comment ref="R577" authorId="0" shapeId="0" xr:uid="{4A87CC63-843E-4325-B241-D7531A43B1EB}">
      <text>
        <r>
          <rPr>
            <sz val="10"/>
            <color indexed="81"/>
            <rFont val="Lucida Console"/>
            <family val="3"/>
          </rPr>
          <t>01.01.1901</t>
        </r>
      </text>
    </comment>
    <comment ref="Y577" authorId="0" shapeId="0" xr:uid="{3BD271B9-6205-48D3-9484-3E505CB0D7B8}">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FB4E938B-7C1D-40C6-BD99-C70C4FBC3C21}">
      <text>
        <r>
          <rPr>
            <sz val="10"/>
            <color indexed="81"/>
            <rFont val="Lucida Console"/>
            <family val="3"/>
          </rPr>
          <t>Última movimentação no estoque em 08/2023 quantidade 200.</t>
        </r>
      </text>
    </comment>
    <comment ref="R578" authorId="0" shapeId="0" xr:uid="{8695623D-F807-4124-883C-5A637C1D4258}">
      <text>
        <r>
          <rPr>
            <sz val="10"/>
            <color indexed="81"/>
            <rFont val="Lucida Console"/>
            <family val="3"/>
          </rPr>
          <t>01.01.1901</t>
        </r>
      </text>
    </comment>
    <comment ref="Y578" authorId="0" shapeId="0" xr:uid="{3CCEFB26-F81E-4BED-84B2-559F24FD60F4}">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4327914A-1973-480A-914D-0D12B634244C}">
      <text>
        <r>
          <rPr>
            <sz val="10"/>
            <color indexed="81"/>
            <rFont val="Lucida Console"/>
            <family val="3"/>
          </rPr>
          <t>Última movimentação no estoque em 04/2023 quantidade 15.</t>
        </r>
      </text>
    </comment>
    <comment ref="R579" authorId="0" shapeId="0" xr:uid="{8CC3D5BD-729E-4BBF-84F3-3C7A7196F967}">
      <text>
        <r>
          <rPr>
            <sz val="10"/>
            <color indexed="81"/>
            <rFont val="Lucida Console"/>
            <family val="3"/>
          </rPr>
          <t>20.04.2004</t>
        </r>
      </text>
    </comment>
    <comment ref="Y579" authorId="0" shapeId="0" xr:uid="{4CEF3E5A-628C-41B4-8A44-8ED000557E40}">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DA157E44-BC32-4E68-831F-29A62A6A6A2A}">
      <text>
        <r>
          <rPr>
            <sz val="10"/>
            <color indexed="81"/>
            <rFont val="Lucida Console"/>
            <family val="3"/>
          </rPr>
          <t>Última movimentação no estoque em 03/2023 quantidade 50.</t>
        </r>
      </text>
    </comment>
    <comment ref="R580" authorId="0" shapeId="0" xr:uid="{E3132D05-CBFE-4981-9555-74831DDFFF8E}">
      <text>
        <r>
          <rPr>
            <sz val="10"/>
            <color indexed="81"/>
            <rFont val="Lucida Console"/>
            <family val="3"/>
          </rPr>
          <t>04.02.2013</t>
        </r>
      </text>
    </comment>
    <comment ref="Y580" authorId="0" shapeId="0" xr:uid="{635B9593-0FB5-4C19-B00D-7FDEE74E2889}">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DD6D286B-8603-41F1-A06A-AE12237B289F}">
      <text>
        <r>
          <rPr>
            <sz val="10"/>
            <color indexed="81"/>
            <rFont val="Lucida Console"/>
            <family val="3"/>
          </rPr>
          <t>Última movimentação no estoque em 09/2023 quantidade 10.</t>
        </r>
      </text>
    </comment>
    <comment ref="R581" authorId="0" shapeId="0" xr:uid="{AE702FD2-3689-4A41-A5A0-1960617A8F83}">
      <text>
        <r>
          <rPr>
            <sz val="10"/>
            <color indexed="81"/>
            <rFont val="Lucida Console"/>
            <family val="3"/>
          </rPr>
          <t>26.01.2006</t>
        </r>
      </text>
    </comment>
    <comment ref="Y581" authorId="0" shapeId="0" xr:uid="{077181E2-2F8B-4373-99D2-673F4AC9FED7}">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367A5680-53EC-4CE2-8D43-10321C329DE9}">
      <text>
        <r>
          <rPr>
            <sz val="10"/>
            <color indexed="81"/>
            <rFont val="Lucida Console"/>
            <family val="3"/>
          </rPr>
          <t>Última movimentação no estoque em 07/2023 quantidade 10.</t>
        </r>
      </text>
    </comment>
    <comment ref="R582" authorId="0" shapeId="0" xr:uid="{F2E4A6B9-003D-4C43-B399-A01D4542BEE6}">
      <text>
        <r>
          <rPr>
            <sz val="10"/>
            <color indexed="81"/>
            <rFont val="Lucida Console"/>
            <family val="3"/>
          </rPr>
          <t>26.01.2006</t>
        </r>
      </text>
    </comment>
    <comment ref="Y582" authorId="0" shapeId="0" xr:uid="{0EB64F35-7247-457D-BCBD-019A2286963C}">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057F4C1E-1BD4-40D1-9B8B-C3F5923B1BA7}">
      <text>
        <r>
          <rPr>
            <sz val="10"/>
            <color indexed="81"/>
            <rFont val="Lucida Console"/>
            <family val="3"/>
          </rPr>
          <t>Última movimentação no estoque em 04/2023 quantidade 36.</t>
        </r>
      </text>
    </comment>
    <comment ref="R583" authorId="0" shapeId="0" xr:uid="{974FF268-8660-4AAF-8689-41D1A1F3B547}">
      <text>
        <r>
          <rPr>
            <sz val="10"/>
            <color indexed="81"/>
            <rFont val="Lucida Console"/>
            <family val="3"/>
          </rPr>
          <t>15.03.2013</t>
        </r>
      </text>
    </comment>
    <comment ref="Y583" authorId="0" shapeId="0" xr:uid="{10DE0F5A-7F45-4DA9-9B06-2731B26068D3}">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C1571056-D95D-4DEC-9116-2BB3FB1A634F}">
      <text>
        <r>
          <rPr>
            <sz val="10"/>
            <color indexed="81"/>
            <rFont val="Lucida Console"/>
            <family val="3"/>
          </rPr>
          <t>Última movimentação no estoque em 07/2023 quantidade 11.</t>
        </r>
      </text>
    </comment>
    <comment ref="R584" authorId="0" shapeId="0" xr:uid="{EB64AA96-5525-4200-889B-6F401867CFB9}">
      <text>
        <r>
          <rPr>
            <sz val="10"/>
            <color indexed="81"/>
            <rFont val="Lucida Console"/>
            <family val="3"/>
          </rPr>
          <t>01.01.1901</t>
        </r>
      </text>
    </comment>
    <comment ref="Y584" authorId="0" shapeId="0" xr:uid="{FF3D98AF-C14B-4E9E-BCD6-C90F3AB52A1C}">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2F7C7E4D-CF7C-4816-A4D6-8098203A9703}">
      <text>
        <r>
          <rPr>
            <sz val="10"/>
            <color indexed="81"/>
            <rFont val="Lucida Console"/>
            <family val="3"/>
          </rPr>
          <t>Última movimentação no estoque em 09/2023 quantidade 508.</t>
        </r>
      </text>
    </comment>
    <comment ref="R585" authorId="0" shapeId="0" xr:uid="{3362DB00-E9EA-47B5-96F3-108B7FC6BB14}">
      <text>
        <r>
          <rPr>
            <sz val="10"/>
            <color indexed="81"/>
            <rFont val="Lucida Console"/>
            <family val="3"/>
          </rPr>
          <t>08.08.2016</t>
        </r>
      </text>
    </comment>
    <comment ref="Y585" authorId="0" shapeId="0" xr:uid="{34B844F8-DA8B-46B2-AA7B-756851730177}">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961942C6-34A1-4FFE-8656-E33DA6064C47}">
      <text>
        <r>
          <rPr>
            <sz val="10"/>
            <color indexed="81"/>
            <rFont val="Lucida Console"/>
            <family val="3"/>
          </rPr>
          <t>Última movimentação no estoque em 09/2023 quantidade 77.</t>
        </r>
      </text>
    </comment>
    <comment ref="R586" authorId="0" shapeId="0" xr:uid="{502AFBD7-4E40-4575-8DB6-D865D52EB0EF}">
      <text>
        <r>
          <rPr>
            <sz val="10"/>
            <color indexed="81"/>
            <rFont val="Lucida Console"/>
            <family val="3"/>
          </rPr>
          <t>01.01.1901</t>
        </r>
      </text>
    </comment>
    <comment ref="Y586" authorId="0" shapeId="0" xr:uid="{3B02CC37-054A-44B1-90E8-CC55394C0CDE}">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94715658-AECE-4A58-AB56-483F27A877AD}">
      <text>
        <r>
          <rPr>
            <sz val="10"/>
            <color indexed="81"/>
            <rFont val="Lucida Console"/>
            <family val="3"/>
          </rPr>
          <t>Última movimentação no estoque em 09/2023 quantidade 2.</t>
        </r>
      </text>
    </comment>
    <comment ref="R587" authorId="0" shapeId="0" xr:uid="{3A0B15D2-471E-4838-A6E4-D24748641A34}">
      <text>
        <r>
          <rPr>
            <sz val="10"/>
            <color indexed="81"/>
            <rFont val="Lucida Console"/>
            <family val="3"/>
          </rPr>
          <t>02.04.2004</t>
        </r>
      </text>
    </comment>
    <comment ref="Y587" authorId="0" shapeId="0" xr:uid="{4E20C97D-285E-4FFD-9302-3A56F1F3CF10}">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7927E3E4-6CF4-4820-B2A4-EEF2C7835300}">
      <text>
        <r>
          <rPr>
            <sz val="10"/>
            <color indexed="81"/>
            <rFont val="Lucida Console"/>
            <family val="3"/>
          </rPr>
          <t>Última movimentação no estoque em 09/2023 quantidade 2.</t>
        </r>
      </text>
    </comment>
    <comment ref="R588" authorId="0" shapeId="0" xr:uid="{C29109E2-83FB-465F-A2B7-9C14DE50E5CF}">
      <text>
        <r>
          <rPr>
            <sz val="10"/>
            <color indexed="81"/>
            <rFont val="Lucida Console"/>
            <family val="3"/>
          </rPr>
          <t>12.09.2019</t>
        </r>
      </text>
    </comment>
    <comment ref="Y588" authorId="0" shapeId="0" xr:uid="{07E7921E-E12A-47EC-9266-CB0EAC9417AF}">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4D4B139F-BEB6-40FA-B42B-E4141393A676}">
      <text>
        <r>
          <rPr>
            <sz val="10"/>
            <color indexed="81"/>
            <rFont val="Lucida Console"/>
            <family val="3"/>
          </rPr>
          <t>Última movimentação no estoque em 09/2023 quantidade 237.</t>
        </r>
      </text>
    </comment>
    <comment ref="R589" authorId="0" shapeId="0" xr:uid="{516D72F7-717C-4DDA-A7BF-4254D1B96385}">
      <text>
        <r>
          <rPr>
            <sz val="10"/>
            <color indexed="81"/>
            <rFont val="Lucida Console"/>
            <family val="3"/>
          </rPr>
          <t>08.07.2020</t>
        </r>
      </text>
    </comment>
    <comment ref="Y589" authorId="0" shapeId="0" xr:uid="{7F890D4B-FA5F-4B55-B4E5-1F93F121C8AC}">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5E410A60-662B-4DBE-9304-9B63BA33113F}">
      <text>
        <r>
          <rPr>
            <sz val="10"/>
            <color indexed="81"/>
            <rFont val="Lucida Console"/>
            <family val="3"/>
          </rPr>
          <t>Última movimentação no estoque em 09/2023 quantidade 178.</t>
        </r>
      </text>
    </comment>
    <comment ref="R590" authorId="0" shapeId="0" xr:uid="{95FEA032-1FF2-4026-941F-DA1E2C4D8BC3}">
      <text>
        <r>
          <rPr>
            <sz val="10"/>
            <color indexed="81"/>
            <rFont val="Lucida Console"/>
            <family val="3"/>
          </rPr>
          <t>13.03.2018</t>
        </r>
      </text>
    </comment>
    <comment ref="Y590" authorId="0" shapeId="0" xr:uid="{C12B8A84-8910-4914-955A-AEAE177F7F3E}">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03435762-ECF4-4831-9F90-6836E1498378}">
      <text>
        <r>
          <rPr>
            <sz val="10"/>
            <color indexed="81"/>
            <rFont val="Lucida Console"/>
            <family val="3"/>
          </rPr>
          <t>Última movimentação no estoque em 07/2023 quantidade 21.</t>
        </r>
      </text>
    </comment>
    <comment ref="R591" authorId="0" shapeId="0" xr:uid="{A4F9271C-76D5-43BB-83F2-13D8606F4A29}">
      <text>
        <r>
          <rPr>
            <sz val="10"/>
            <color indexed="81"/>
            <rFont val="Lucida Console"/>
            <family val="3"/>
          </rPr>
          <t>13.03.2018</t>
        </r>
      </text>
    </comment>
    <comment ref="Y591" authorId="0" shapeId="0" xr:uid="{B2AEBD28-9860-4A50-BF15-51EF93EEA9A3}">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7391D28A-7D44-455B-B824-46D3D8713BED}">
      <text>
        <r>
          <rPr>
            <sz val="10"/>
            <color indexed="81"/>
            <rFont val="Lucida Console"/>
            <family val="3"/>
          </rPr>
          <t>Última movimentação no estoque em 09/2023 quantidade 300.</t>
        </r>
      </text>
    </comment>
    <comment ref="R592" authorId="0" shapeId="0" xr:uid="{9FDF488D-B5EA-43B9-A176-58A1C443A844}">
      <text>
        <r>
          <rPr>
            <sz val="10"/>
            <color indexed="81"/>
            <rFont val="Lucida Console"/>
            <family val="3"/>
          </rPr>
          <t>13.03.2018</t>
        </r>
      </text>
    </comment>
    <comment ref="Y592" authorId="0" shapeId="0" xr:uid="{565F6588-AF0D-4032-AE93-A99C0628263C}">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0E80046A-7F3D-48B7-A2B2-1FCDF9246032}">
      <text>
        <r>
          <rPr>
            <sz val="10"/>
            <color indexed="81"/>
            <rFont val="Lucida Console"/>
            <family val="3"/>
          </rPr>
          <t>Última movimentação no estoque em 09/2023 quantidade 198.</t>
        </r>
      </text>
    </comment>
    <comment ref="R593" authorId="0" shapeId="0" xr:uid="{390325A1-844A-44D2-9CAB-F8C11C593CD5}">
      <text>
        <r>
          <rPr>
            <sz val="10"/>
            <color indexed="81"/>
            <rFont val="Lucida Console"/>
            <family val="3"/>
          </rPr>
          <t>13.03.2018</t>
        </r>
      </text>
    </comment>
    <comment ref="Y593" authorId="0" shapeId="0" xr:uid="{FCE96410-16AF-4467-9771-F4A5F0386313}">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61671AFC-9DCF-4A23-947F-D507D73210C4}">
      <text>
        <r>
          <rPr>
            <sz val="10"/>
            <color indexed="81"/>
            <rFont val="Lucida Console"/>
            <family val="3"/>
          </rPr>
          <t>Última movimentação no estoque em 09/2023 quantidade 17.</t>
        </r>
      </text>
    </comment>
    <comment ref="R594" authorId="0" shapeId="0" xr:uid="{BD7A0084-14AF-4800-8647-97FFC78BFE4C}">
      <text>
        <r>
          <rPr>
            <sz val="10"/>
            <color indexed="81"/>
            <rFont val="Lucida Console"/>
            <family val="3"/>
          </rPr>
          <t>13.03.2018</t>
        </r>
      </text>
    </comment>
    <comment ref="Y594" authorId="0" shapeId="0" xr:uid="{327F0371-BAF6-4346-A3D3-695DC6F1659D}">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D672C558-6D91-4B9D-924E-5DC0D9402B92}">
      <text>
        <r>
          <rPr>
            <sz val="10"/>
            <color indexed="81"/>
            <rFont val="Lucida Console"/>
            <family val="3"/>
          </rPr>
          <t>Última movimentação no estoque em 07/2023 quantidade 20.</t>
        </r>
      </text>
    </comment>
    <comment ref="R595" authorId="0" shapeId="0" xr:uid="{2F22B16C-9688-4CAB-8620-4721703C7B23}">
      <text>
        <r>
          <rPr>
            <sz val="10"/>
            <color indexed="81"/>
            <rFont val="Lucida Console"/>
            <family val="3"/>
          </rPr>
          <t>16.08.2005</t>
        </r>
      </text>
    </comment>
    <comment ref="Y595" authorId="0" shapeId="0" xr:uid="{B8B8B134-69E8-4F3D-B972-C946586BF0B6}">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9E86293E-55C1-4ADF-8615-8A3EA23CDB18}">
      <text>
        <r>
          <rPr>
            <sz val="10"/>
            <color indexed="81"/>
            <rFont val="Lucida Console"/>
            <family val="3"/>
          </rPr>
          <t>Última movimentação no estoque em 07/2023 quantidade 12.</t>
        </r>
      </text>
    </comment>
    <comment ref="R596" authorId="0" shapeId="0" xr:uid="{C8943FBC-483E-4691-9D68-BE76439130C0}">
      <text>
        <r>
          <rPr>
            <sz val="10"/>
            <color indexed="81"/>
            <rFont val="Lucida Console"/>
            <family val="3"/>
          </rPr>
          <t>18.11.2013</t>
        </r>
      </text>
    </comment>
    <comment ref="Y596" authorId="0" shapeId="0" xr:uid="{8AD76E33-65FE-4D0F-88FA-0F7455488B30}">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707F4913-7DCD-40EB-80C2-B6720F5C7BC0}">
      <text>
        <r>
          <rPr>
            <sz val="10"/>
            <color indexed="81"/>
            <rFont val="Lucida Console"/>
            <family val="3"/>
          </rPr>
          <t>Última movimentação no estoque em 09/2023 quantidade 4.</t>
        </r>
      </text>
    </comment>
    <comment ref="R597" authorId="0" shapeId="0" xr:uid="{7CB1D839-2FEB-4500-9C22-CD46681B4F4B}">
      <text>
        <r>
          <rPr>
            <sz val="10"/>
            <color indexed="81"/>
            <rFont val="Lucida Console"/>
            <family val="3"/>
          </rPr>
          <t>07.02.2018</t>
        </r>
      </text>
    </comment>
    <comment ref="Y597" authorId="0" shapeId="0" xr:uid="{6F300518-562F-42C7-A773-BE340E4C66F9}">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EF851BAE-7D41-4098-820D-ED12D9432637}">
      <text>
        <r>
          <rPr>
            <sz val="10"/>
            <color indexed="81"/>
            <rFont val="Lucida Console"/>
            <family val="3"/>
          </rPr>
          <t>Última movimentação no estoque em 09/2023 quantidade 1.</t>
        </r>
      </text>
    </comment>
    <comment ref="R598" authorId="0" shapeId="0" xr:uid="{EE3DD860-2795-471E-8504-3AD30201A58F}">
      <text>
        <r>
          <rPr>
            <sz val="10"/>
            <color indexed="81"/>
            <rFont val="Lucida Console"/>
            <family val="3"/>
          </rPr>
          <t>05.08.2010</t>
        </r>
      </text>
    </comment>
    <comment ref="Y598" authorId="0" shapeId="0" xr:uid="{E6B0998E-43B3-4780-9EB5-019A3BEBE6FF}">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585B7786-A7E3-457F-8B68-E8EA67635CD7}">
      <text>
        <r>
          <rPr>
            <sz val="10"/>
            <color indexed="81"/>
            <rFont val="Lucida Console"/>
            <family val="3"/>
          </rPr>
          <t>Última movimentação no estoque em 12/2022 quantidade 81.</t>
        </r>
      </text>
    </comment>
    <comment ref="R599" authorId="0" shapeId="0" xr:uid="{E63B5CB2-6E01-4ADD-9D4F-598C7CB313FB}">
      <text>
        <r>
          <rPr>
            <sz val="10"/>
            <color indexed="81"/>
            <rFont val="Lucida Console"/>
            <family val="3"/>
          </rPr>
          <t>11.04.2007</t>
        </r>
      </text>
    </comment>
    <comment ref="Y599" authorId="0" shapeId="0" xr:uid="{0DB98C69-3F5D-4504-9F62-C815C115013B}">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5A23ACB1-EDD0-49C3-B909-34623271486C}">
      <text>
        <r>
          <rPr>
            <sz val="10"/>
            <color indexed="81"/>
            <rFont val="Lucida Console"/>
            <family val="3"/>
          </rPr>
          <t>Última movimentação no estoque em 09/2023 quantidade 131.</t>
        </r>
      </text>
    </comment>
    <comment ref="R600" authorId="0" shapeId="0" xr:uid="{83280718-2A56-477A-9310-2EAB5355B76D}">
      <text>
        <r>
          <rPr>
            <sz val="10"/>
            <color indexed="81"/>
            <rFont val="Lucida Console"/>
            <family val="3"/>
          </rPr>
          <t>24.05.2012</t>
        </r>
      </text>
    </comment>
    <comment ref="Y600" authorId="0" shapeId="0" xr:uid="{C5DE2946-B419-4658-B83E-2F41099ECCA4}">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46C9A2A7-2459-4A1B-9FA1-28375561AD72}">
      <text>
        <r>
          <rPr>
            <sz val="10"/>
            <color indexed="81"/>
            <rFont val="Lucida Console"/>
            <family val="3"/>
          </rPr>
          <t>Última movimentação no estoque em 01/2023 quantidade 8.</t>
        </r>
      </text>
    </comment>
    <comment ref="R601" authorId="0" shapeId="0" xr:uid="{73E3B3B6-2153-4B73-A61D-35648E2F91DB}">
      <text>
        <r>
          <rPr>
            <sz val="10"/>
            <color indexed="81"/>
            <rFont val="Lucida Console"/>
            <family val="3"/>
          </rPr>
          <t>05.08.2010</t>
        </r>
      </text>
    </comment>
    <comment ref="Y601" authorId="0" shapeId="0" xr:uid="{E7F13BC9-92A5-40EF-8A65-1719D046BCD0}">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B29CDDF1-61E2-4AF1-A919-0540F6FB5A96}">
      <text>
        <r>
          <rPr>
            <sz val="10"/>
            <color indexed="81"/>
            <rFont val="Lucida Console"/>
            <family val="3"/>
          </rPr>
          <t>Última movimentação no estoque em 12/2022 quantidade 19.</t>
        </r>
      </text>
    </comment>
    <comment ref="R602" authorId="0" shapeId="0" xr:uid="{A7D6D5A1-6871-4520-9B97-0AD0759C5327}">
      <text>
        <r>
          <rPr>
            <sz val="10"/>
            <color indexed="81"/>
            <rFont val="Lucida Console"/>
            <family val="3"/>
          </rPr>
          <t>11.04.2007</t>
        </r>
      </text>
    </comment>
    <comment ref="Y602" authorId="0" shapeId="0" xr:uid="{3267FBC1-E067-4389-BD1D-A84716D4F65A}">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CDA39DC4-3604-436D-8A61-799A4B878F2B}">
      <text>
        <r>
          <rPr>
            <sz val="10"/>
            <color indexed="81"/>
            <rFont val="Lucida Console"/>
            <family val="3"/>
          </rPr>
          <t>Última movimentação no estoque em 09/2023 quantidade 20.</t>
        </r>
      </text>
    </comment>
    <comment ref="R603" authorId="0" shapeId="0" xr:uid="{01C149A4-8480-4713-BEF6-E78393C0A9E1}">
      <text>
        <r>
          <rPr>
            <sz val="10"/>
            <color indexed="81"/>
            <rFont val="Lucida Console"/>
            <family val="3"/>
          </rPr>
          <t>28.01.2004</t>
        </r>
      </text>
    </comment>
    <comment ref="Y603" authorId="0" shapeId="0" xr:uid="{BB12D1CB-21BC-4DD5-9C30-5D50435E2AA7}">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094FDF26-0701-4F53-A263-C4D740AB02CC}">
      <text>
        <r>
          <rPr>
            <sz val="10"/>
            <color indexed="81"/>
            <rFont val="Lucida Console"/>
            <family val="3"/>
          </rPr>
          <t>Última movimentação no estoque em 08/2023 quantidade 75.</t>
        </r>
      </text>
    </comment>
    <comment ref="R604" authorId="0" shapeId="0" xr:uid="{7EFE7478-3E75-406E-9324-C3BEEA96E34F}">
      <text>
        <r>
          <rPr>
            <sz val="10"/>
            <color indexed="81"/>
            <rFont val="Lucida Console"/>
            <family val="3"/>
          </rPr>
          <t>01.01.1901</t>
        </r>
      </text>
    </comment>
    <comment ref="Y604" authorId="0" shapeId="0" xr:uid="{6B4CCEEA-D899-439D-9DA6-972A1B3F17A9}">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61C038EB-13D1-4E75-B88F-04AB7F524828}">
      <text>
        <r>
          <rPr>
            <sz val="10"/>
            <color indexed="81"/>
            <rFont val="Lucida Console"/>
            <family val="3"/>
          </rPr>
          <t>Última movimentação no estoque em 09/2023 quantidade 34.</t>
        </r>
      </text>
    </comment>
    <comment ref="R605" authorId="0" shapeId="0" xr:uid="{4B91A7A0-3D6F-4BD9-9985-AEDCE7F3880E}">
      <text>
        <r>
          <rPr>
            <sz val="10"/>
            <color indexed="81"/>
            <rFont val="Lucida Console"/>
            <family val="3"/>
          </rPr>
          <t>08.04.2004</t>
        </r>
      </text>
    </comment>
    <comment ref="Y605" authorId="0" shapeId="0" xr:uid="{17258B49-6173-4359-96E7-B942F92ECC8E}">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23D870EB-C742-41CC-8057-959F7CB9AA62}">
      <text>
        <r>
          <rPr>
            <sz val="10"/>
            <color indexed="81"/>
            <rFont val="Lucida Console"/>
            <family val="3"/>
          </rPr>
          <t>Última movimentação no estoque em 09/2023 quantidade 3.</t>
        </r>
      </text>
    </comment>
    <comment ref="R606" authorId="0" shapeId="0" xr:uid="{530CFF8B-DF0A-435F-BAB7-8C6C67AAF48B}">
      <text>
        <r>
          <rPr>
            <sz val="10"/>
            <color indexed="81"/>
            <rFont val="Lucida Console"/>
            <family val="3"/>
          </rPr>
          <t>01.01.1901</t>
        </r>
      </text>
    </comment>
    <comment ref="Y606" authorId="0" shapeId="0" xr:uid="{5E0383E0-E215-43EB-95CC-E04963BF7F34}">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6DD154C8-BEAD-4462-B0D1-59A52A057B3A}">
      <text>
        <r>
          <rPr>
            <sz val="10"/>
            <color indexed="81"/>
            <rFont val="Lucida Console"/>
            <family val="3"/>
          </rPr>
          <t>Última movimentação no estoque em 09/2023 quantidade 86.</t>
        </r>
      </text>
    </comment>
    <comment ref="R607" authorId="0" shapeId="0" xr:uid="{60D3CD35-F98E-4662-A142-25264A02F887}">
      <text>
        <r>
          <rPr>
            <sz val="10"/>
            <color indexed="81"/>
            <rFont val="Lucida Console"/>
            <family val="3"/>
          </rPr>
          <t>01.01.1901</t>
        </r>
      </text>
    </comment>
    <comment ref="Y607" authorId="0" shapeId="0" xr:uid="{B2EBF040-60EB-4353-BBC4-19CAE6409DC1}">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8C32150D-4A9A-40FB-8331-6A974BA1BF9E}">
      <text>
        <r>
          <rPr>
            <sz val="10"/>
            <color indexed="81"/>
            <rFont val="Lucida Console"/>
            <family val="3"/>
          </rPr>
          <t>Última movimentação no estoque em 06/2023 quantidade 51.</t>
        </r>
      </text>
    </comment>
    <comment ref="R608" authorId="0" shapeId="0" xr:uid="{0D7CFC3F-324A-4A81-A2F9-6D08018B2066}">
      <text>
        <r>
          <rPr>
            <sz val="10"/>
            <color indexed="81"/>
            <rFont val="Lucida Console"/>
            <family val="3"/>
          </rPr>
          <t>17.03.2004</t>
        </r>
      </text>
    </comment>
    <comment ref="Y608" authorId="0" shapeId="0" xr:uid="{10F0359D-5661-42BC-AC0F-C160EC983BE0}">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96F417C9-662F-4055-9014-F6B345AAB17F}">
      <text>
        <r>
          <rPr>
            <sz val="10"/>
            <color indexed="81"/>
            <rFont val="Lucida Console"/>
            <family val="3"/>
          </rPr>
          <t>Última movimentação no estoque em 09/2023 quantidade 105.</t>
        </r>
      </text>
    </comment>
    <comment ref="R609" authorId="0" shapeId="0" xr:uid="{9284DD3F-E63F-457D-B156-52E9854A8B69}">
      <text>
        <r>
          <rPr>
            <sz val="10"/>
            <color indexed="81"/>
            <rFont val="Lucida Console"/>
            <family val="3"/>
          </rPr>
          <t>08.08.2016</t>
        </r>
      </text>
    </comment>
    <comment ref="Y609" authorId="0" shapeId="0" xr:uid="{B70767C5-3F25-47B8-B357-BE95A3D49116}">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63DB4A5B-4951-4FFB-8AB1-431936F71044}">
      <text>
        <r>
          <rPr>
            <sz val="10"/>
            <color indexed="81"/>
            <rFont val="Lucida Console"/>
            <family val="3"/>
          </rPr>
          <t>Última movimentação no estoque em 09/2023 quantidade 24.</t>
        </r>
      </text>
    </comment>
    <comment ref="R610" authorId="0" shapeId="0" xr:uid="{26620DA5-AD12-4525-AE8D-E2883886BB18}">
      <text>
        <r>
          <rPr>
            <sz val="10"/>
            <color indexed="81"/>
            <rFont val="Lucida Console"/>
            <family val="3"/>
          </rPr>
          <t>20.02.2020</t>
        </r>
      </text>
    </comment>
    <comment ref="Y610" authorId="0" shapeId="0" xr:uid="{25BA36DC-C656-4455-A2AC-72EF47ACD979}">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D3ACB4E3-E280-4298-B241-AFF8D0C5471A}">
      <text>
        <r>
          <rPr>
            <sz val="10"/>
            <color indexed="81"/>
            <rFont val="Lucida Console"/>
            <family val="3"/>
          </rPr>
          <t>Última movimentação no estoque em 09/2023 quantidade 160.</t>
        </r>
      </text>
    </comment>
    <comment ref="R611" authorId="0" shapeId="0" xr:uid="{C21488AD-181D-494C-9C00-DF37BC2F4077}">
      <text>
        <r>
          <rPr>
            <sz val="10"/>
            <color indexed="81"/>
            <rFont val="Lucida Console"/>
            <family val="3"/>
          </rPr>
          <t>20.02.2020</t>
        </r>
      </text>
    </comment>
    <comment ref="Y611" authorId="0" shapeId="0" xr:uid="{4D53E288-FAA1-4948-A4FE-4FF377C7214D}">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AAD1480B-9FD7-480A-BD8C-02AC1690E7C5}">
      <text>
        <r>
          <rPr>
            <sz val="10"/>
            <color indexed="81"/>
            <rFont val="Lucida Console"/>
            <family val="3"/>
          </rPr>
          <t>Última movimentação no estoque em 09/2023 quantidade 149.</t>
        </r>
      </text>
    </comment>
    <comment ref="R612" authorId="0" shapeId="0" xr:uid="{B0AB7107-F43C-4185-B4CC-8872D95711C6}">
      <text>
        <r>
          <rPr>
            <sz val="10"/>
            <color indexed="81"/>
            <rFont val="Lucida Console"/>
            <family val="3"/>
          </rPr>
          <t>20.02.2020</t>
        </r>
      </text>
    </comment>
    <comment ref="Y612" authorId="0" shapeId="0" xr:uid="{360ADF80-ED60-4303-9490-BE16C4596D48}">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D6D4DD6A-3107-4616-8A86-380978B1C2BE}">
      <text>
        <r>
          <rPr>
            <sz val="10"/>
            <color indexed="81"/>
            <rFont val="Lucida Console"/>
            <family val="3"/>
          </rPr>
          <t>Última movimentação no estoque em 09/2023 quantidade 156.</t>
        </r>
      </text>
    </comment>
    <comment ref="R613" authorId="0" shapeId="0" xr:uid="{4CC92143-49F0-4050-9343-1C81208EA64E}">
      <text>
        <r>
          <rPr>
            <sz val="10"/>
            <color indexed="81"/>
            <rFont val="Lucida Console"/>
            <family val="3"/>
          </rPr>
          <t>20.02.2020</t>
        </r>
      </text>
    </comment>
    <comment ref="Y613" authorId="0" shapeId="0" xr:uid="{E57A0A5B-9214-4D50-B9C4-EBC980D4097C}">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E880298D-E2C3-4C25-AF9D-5A83EE8C7C2B}">
      <text>
        <r>
          <rPr>
            <sz val="10"/>
            <color indexed="81"/>
            <rFont val="Lucida Console"/>
            <family val="3"/>
          </rPr>
          <t>Última movimentação no estoque em 08/2023 quantidade 15.</t>
        </r>
      </text>
    </comment>
    <comment ref="R614" authorId="0" shapeId="0" xr:uid="{2891A34F-BB2F-44A7-A8E4-20FA16B7E0D8}">
      <text>
        <r>
          <rPr>
            <sz val="10"/>
            <color indexed="81"/>
            <rFont val="Lucida Console"/>
            <family val="3"/>
          </rPr>
          <t>01.01.1901</t>
        </r>
      </text>
    </comment>
    <comment ref="Y614" authorId="0" shapeId="0" xr:uid="{43B65496-9585-4A1B-B607-A019474729C3}">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D9FF0FBA-BCAE-46A7-A959-5C8D6CA3C1D5}">
      <text>
        <r>
          <rPr>
            <sz val="10"/>
            <color indexed="81"/>
            <rFont val="Lucida Console"/>
            <family val="3"/>
          </rPr>
          <t>Última movimentação no estoque em 07/2023 quantidade 1.</t>
        </r>
      </text>
    </comment>
    <comment ref="R615" authorId="0" shapeId="0" xr:uid="{AE398AE2-DC94-4F74-A33D-24FFEF780123}">
      <text>
        <r>
          <rPr>
            <sz val="10"/>
            <color indexed="81"/>
            <rFont val="Lucida Console"/>
            <family val="3"/>
          </rPr>
          <t>01.01.1901</t>
        </r>
      </text>
    </comment>
    <comment ref="Y615" authorId="0" shapeId="0" xr:uid="{D75C571F-C303-49C3-9EE8-8FE35732869B}">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593BD55E-BDB8-470D-B083-3DD9D4073C60}">
      <text>
        <r>
          <rPr>
            <sz val="10"/>
            <color indexed="81"/>
            <rFont val="Lucida Console"/>
            <family val="3"/>
          </rPr>
          <t>Última movimentação no estoque em 07/2023 quantidade 1.</t>
        </r>
      </text>
    </comment>
    <comment ref="R616" authorId="0" shapeId="0" xr:uid="{87DC6087-0563-45D3-AA7D-ADE3B2D2AE6C}">
      <text>
        <r>
          <rPr>
            <sz val="10"/>
            <color indexed="81"/>
            <rFont val="Lucida Console"/>
            <family val="3"/>
          </rPr>
          <t>02.04.2013</t>
        </r>
      </text>
    </comment>
    <comment ref="Y616" authorId="0" shapeId="0" xr:uid="{419A9B88-ADDE-4957-B37C-9973472F4909}">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1B8B81A3-DB54-46EC-BCAC-7AB083826AF3}">
      <text>
        <r>
          <rPr>
            <sz val="10"/>
            <color indexed="81"/>
            <rFont val="Lucida Console"/>
            <family val="3"/>
          </rPr>
          <t>Última movimentação no estoque em 09/2023 quantidade 74.</t>
        </r>
      </text>
    </comment>
    <comment ref="R617" authorId="0" shapeId="0" xr:uid="{C2276558-8992-4577-9865-2D8A23A645BF}">
      <text>
        <r>
          <rPr>
            <sz val="10"/>
            <color indexed="81"/>
            <rFont val="Lucida Console"/>
            <family val="3"/>
          </rPr>
          <t>04.04.2012</t>
        </r>
      </text>
    </comment>
    <comment ref="Y617" authorId="0" shapeId="0" xr:uid="{A571B24D-6C5A-440D-855B-DB6BF016AA68}">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04CD1346-331F-4959-A29D-BFF8C4C6D0EF}">
      <text>
        <r>
          <rPr>
            <sz val="10"/>
            <color indexed="81"/>
            <rFont val="Lucida Console"/>
            <family val="3"/>
          </rPr>
          <t>Última movimentação no estoque em 09/2023 quantidade 74.</t>
        </r>
      </text>
    </comment>
    <comment ref="R618" authorId="0" shapeId="0" xr:uid="{A65C24C2-92F5-4857-8F73-F94E119D84D1}">
      <text>
        <r>
          <rPr>
            <sz val="10"/>
            <color indexed="81"/>
            <rFont val="Lucida Console"/>
            <family val="3"/>
          </rPr>
          <t>14.09.2007</t>
        </r>
      </text>
    </comment>
    <comment ref="Y618" authorId="0" shapeId="0" xr:uid="{968FB413-762F-4D9B-B398-052A63085499}">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4115CB6B-BEEA-42DE-B2D6-D38F00C1E9EB}">
      <text>
        <r>
          <rPr>
            <sz val="10"/>
            <color indexed="81"/>
            <rFont val="Lucida Console"/>
            <family val="3"/>
          </rPr>
          <t>Última movimentação no estoque em 08/2023 quantidade 37.</t>
        </r>
      </text>
    </comment>
    <comment ref="R619" authorId="0" shapeId="0" xr:uid="{7E438FA2-40EC-4354-ACED-4F6AF4E6A595}">
      <text>
        <r>
          <rPr>
            <sz val="10"/>
            <color indexed="81"/>
            <rFont val="Lucida Console"/>
            <family val="3"/>
          </rPr>
          <t>16.11.2010</t>
        </r>
      </text>
    </comment>
    <comment ref="Y619" authorId="0" shapeId="0" xr:uid="{D5658DE1-53D1-4F85-93A9-C52B73AA41FF}">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294D5503-BA89-46C0-A608-BC3DBAE4E9D0}">
      <text>
        <r>
          <rPr>
            <sz val="10"/>
            <color indexed="81"/>
            <rFont val="Lucida Console"/>
            <family val="3"/>
          </rPr>
          <t>Última movimentação no estoque em 05/2023 quantidade 284.</t>
        </r>
      </text>
    </comment>
    <comment ref="R620" authorId="0" shapeId="0" xr:uid="{8F5AF4DE-2A2A-4C48-B0F3-7AF2B98FFC94}">
      <text>
        <r>
          <rPr>
            <sz val="10"/>
            <color indexed="81"/>
            <rFont val="Lucida Console"/>
            <family val="3"/>
          </rPr>
          <t>19.11.2010</t>
        </r>
      </text>
    </comment>
    <comment ref="Y620" authorId="0" shapeId="0" xr:uid="{24A6B871-8442-4A6E-BD10-566DA4A6E63B}">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8CB6286E-9C9E-4E64-838B-AC632E368F81}">
      <text>
        <r>
          <rPr>
            <sz val="10"/>
            <color indexed="81"/>
            <rFont val="Lucida Console"/>
            <family val="3"/>
          </rPr>
          <t>Última movimentação no estoque em 01/2023 quantidade 117.</t>
        </r>
      </text>
    </comment>
    <comment ref="R621" authorId="0" shapeId="0" xr:uid="{723ACEDB-BF81-4EC4-BCCB-83FDDDB9D95B}">
      <text>
        <r>
          <rPr>
            <sz val="10"/>
            <color indexed="81"/>
            <rFont val="Lucida Console"/>
            <family val="3"/>
          </rPr>
          <t>18.06.2010</t>
        </r>
      </text>
    </comment>
    <comment ref="Y621" authorId="0" shapeId="0" xr:uid="{D4A496D4-B91C-4717-91F3-3F30D39529EB}">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6C487076-BB71-400F-A612-C3C9D6DB86BC}">
      <text>
        <r>
          <rPr>
            <sz val="10"/>
            <color indexed="81"/>
            <rFont val="Lucida Console"/>
            <family val="3"/>
          </rPr>
          <t>Última movimentação no estoque em 09/2023 quantidade 69.</t>
        </r>
      </text>
    </comment>
    <comment ref="R622" authorId="0" shapeId="0" xr:uid="{D574F376-0CC9-4833-8002-827F81C84941}">
      <text>
        <r>
          <rPr>
            <sz val="10"/>
            <color indexed="81"/>
            <rFont val="Lucida Console"/>
            <family val="3"/>
          </rPr>
          <t>13.04.2006</t>
        </r>
      </text>
    </comment>
    <comment ref="Y622" authorId="0" shapeId="0" xr:uid="{8AED84D5-BA6C-4821-8668-84EA640A496B}">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38D140BC-E730-44B4-A8A4-349553238A27}">
      <text>
        <r>
          <rPr>
            <sz val="10"/>
            <color indexed="81"/>
            <rFont val="Lucida Console"/>
            <family val="3"/>
          </rPr>
          <t>Última movimentação no estoque em 08/2023 quantidade 1.</t>
        </r>
      </text>
    </comment>
    <comment ref="R623" authorId="0" shapeId="0" xr:uid="{563F126A-03D1-46C2-95BE-82F6A7E7E0B5}">
      <text>
        <r>
          <rPr>
            <sz val="10"/>
            <color indexed="81"/>
            <rFont val="Lucida Console"/>
            <family val="3"/>
          </rPr>
          <t>01.01.1901</t>
        </r>
      </text>
    </comment>
    <comment ref="Y623" authorId="0" shapeId="0" xr:uid="{4BD32208-5B61-4F16-836F-6073FAD035AB}">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72E09637-BFCD-4709-A7F7-B25200E5F47F}">
      <text>
        <r>
          <rPr>
            <sz val="10"/>
            <color indexed="81"/>
            <rFont val="Lucida Console"/>
            <family val="3"/>
          </rPr>
          <t>Última movimentação no estoque em 09/2023 quantidade 220.</t>
        </r>
      </text>
    </comment>
    <comment ref="R624" authorId="0" shapeId="0" xr:uid="{27A935AD-C1ED-422A-81F1-8B5FAC31C6DB}">
      <text>
        <r>
          <rPr>
            <sz val="10"/>
            <color indexed="81"/>
            <rFont val="Lucida Console"/>
            <family val="3"/>
          </rPr>
          <t>01.01.1901</t>
        </r>
      </text>
    </comment>
    <comment ref="Y624" authorId="0" shapeId="0" xr:uid="{C25FB758-39C6-42DA-BE35-25641F322884}">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4F3042AB-CBFD-4407-A5BB-519E14A6E305}">
      <text>
        <r>
          <rPr>
            <sz val="10"/>
            <color indexed="81"/>
            <rFont val="Lucida Console"/>
            <family val="3"/>
          </rPr>
          <t>Última movimentação no estoque em 07/2023 quantidade 30.</t>
        </r>
      </text>
    </comment>
    <comment ref="R625" authorId="0" shapeId="0" xr:uid="{36E438F2-1BAB-4A0C-85EB-570FEA91DA39}">
      <text>
        <r>
          <rPr>
            <sz val="10"/>
            <color indexed="81"/>
            <rFont val="Lucida Console"/>
            <family val="3"/>
          </rPr>
          <t>01.01.1901</t>
        </r>
      </text>
    </comment>
    <comment ref="Y625" authorId="0" shapeId="0" xr:uid="{4B2D8834-7161-4959-98E1-2E6293191896}">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712DDD90-A898-444F-8979-AE27783DE8CE}">
      <text>
        <r>
          <rPr>
            <sz val="10"/>
            <color indexed="81"/>
            <rFont val="Lucida Console"/>
            <family val="3"/>
          </rPr>
          <t>Última movimentação no estoque em 07/2023 quantidade 30.</t>
        </r>
      </text>
    </comment>
    <comment ref="R626" authorId="0" shapeId="0" xr:uid="{9C33231D-9D77-4A92-8F0E-875EE627D277}">
      <text>
        <r>
          <rPr>
            <sz val="10"/>
            <color indexed="81"/>
            <rFont val="Lucida Console"/>
            <family val="3"/>
          </rPr>
          <t>20.08.2009</t>
        </r>
      </text>
    </comment>
    <comment ref="Y626" authorId="0" shapeId="0" xr:uid="{688F1A6D-3807-4A9B-8C11-C7DF376973CF}">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3A4D6326-9962-4E44-8FC6-FCA1ED19F8F6}">
      <text>
        <r>
          <rPr>
            <sz val="10"/>
            <color indexed="81"/>
            <rFont val="Lucida Console"/>
            <family val="3"/>
          </rPr>
          <t>Última movimentação no estoque em 09/2023 quantidade 80.</t>
        </r>
      </text>
    </comment>
    <comment ref="R627" authorId="0" shapeId="0" xr:uid="{19A20D18-8AB8-4004-946B-8EAF069C6936}">
      <text>
        <r>
          <rPr>
            <sz val="10"/>
            <color indexed="81"/>
            <rFont val="Lucida Console"/>
            <family val="3"/>
          </rPr>
          <t>20.08.2009</t>
        </r>
      </text>
    </comment>
    <comment ref="Y627" authorId="0" shapeId="0" xr:uid="{011AB8DA-3654-4AEF-8883-6EC62E2BAC9E}">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D30CCEDC-5D7D-4C0E-9BBF-5D326A31A75F}">
      <text>
        <r>
          <rPr>
            <sz val="10"/>
            <color indexed="81"/>
            <rFont val="Lucida Console"/>
            <family val="3"/>
          </rPr>
          <t>Última movimentação no estoque em 09/2023 quantidade 30.</t>
        </r>
      </text>
    </comment>
    <comment ref="R628" authorId="0" shapeId="0" xr:uid="{B1490D6A-C47A-43DD-B1D7-D854DBB6A94A}">
      <text>
        <r>
          <rPr>
            <sz val="10"/>
            <color indexed="81"/>
            <rFont val="Lucida Console"/>
            <family val="3"/>
          </rPr>
          <t>01.01.1901</t>
        </r>
      </text>
    </comment>
    <comment ref="Y628" authorId="0" shapeId="0" xr:uid="{42524073-320F-49BB-8B80-FAC230FCE02A}">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E73FAC57-B420-4DA7-B74B-902A52FA5BE4}">
      <text>
        <r>
          <rPr>
            <sz val="10"/>
            <color indexed="81"/>
            <rFont val="Lucida Console"/>
            <family val="3"/>
          </rPr>
          <t>Última movimentação no estoque em 08/2023 quantidade 28.</t>
        </r>
      </text>
    </comment>
    <comment ref="R629" authorId="0" shapeId="0" xr:uid="{2EDE9E3A-BC3D-44A5-B619-B52A2B13AEC2}">
      <text>
        <r>
          <rPr>
            <sz val="10"/>
            <color indexed="81"/>
            <rFont val="Lucida Console"/>
            <family val="3"/>
          </rPr>
          <t>15.03.2018</t>
        </r>
      </text>
    </comment>
    <comment ref="Y629" authorId="0" shapeId="0" xr:uid="{8ADDDA96-F124-4F32-8CEC-F2A0DD7F9D14}">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DD8DD8A0-73D7-4A2C-B2DE-AA35D6AF9474}">
      <text>
        <r>
          <rPr>
            <sz val="10"/>
            <color indexed="81"/>
            <rFont val="Lucida Console"/>
            <family val="3"/>
          </rPr>
          <t>Última movimentação no estoque em 02/2023 quantidade 6.</t>
        </r>
      </text>
    </comment>
    <comment ref="R630" authorId="0" shapeId="0" xr:uid="{A0213410-5797-4BE8-8B44-DDEB0D952ED2}">
      <text>
        <r>
          <rPr>
            <sz val="10"/>
            <color indexed="81"/>
            <rFont val="Lucida Console"/>
            <family val="3"/>
          </rPr>
          <t>15.03.2018</t>
        </r>
      </text>
    </comment>
    <comment ref="Y630" authorId="0" shapeId="0" xr:uid="{A927FDB3-D03A-445C-A67E-21F073644F57}">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313F46B4-E07F-4E0C-ACDA-5F0F7269C329}">
      <text>
        <r>
          <rPr>
            <sz val="10"/>
            <color indexed="81"/>
            <rFont val="Lucida Console"/>
            <family val="3"/>
          </rPr>
          <t>Última movimentação no estoque em 03/2023 quantidade 200.</t>
        </r>
      </text>
    </comment>
    <comment ref="R631" authorId="0" shapeId="0" xr:uid="{DE9B044B-E473-44FB-9B18-D1F54B49D82F}">
      <text>
        <r>
          <rPr>
            <sz val="10"/>
            <color indexed="81"/>
            <rFont val="Lucida Console"/>
            <family val="3"/>
          </rPr>
          <t>15.03.2018</t>
        </r>
      </text>
    </comment>
    <comment ref="Y631" authorId="0" shapeId="0" xr:uid="{19256D04-0D45-469C-B804-4B0E3350A5E6}">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54342772-F294-4209-A882-2F693A0CCA33}">
      <text>
        <r>
          <rPr>
            <sz val="10"/>
            <color indexed="81"/>
            <rFont val="Lucida Console"/>
            <family val="3"/>
          </rPr>
          <t>Última movimentação no estoque em 08/2023 quantidade 1.000.</t>
        </r>
      </text>
    </comment>
    <comment ref="R632" authorId="0" shapeId="0" xr:uid="{0DB044C9-E2CC-4F7B-90E0-35CA7509BE2F}">
      <text>
        <r>
          <rPr>
            <sz val="10"/>
            <color indexed="81"/>
            <rFont val="Lucida Console"/>
            <family val="3"/>
          </rPr>
          <t>01.01.1901</t>
        </r>
      </text>
    </comment>
    <comment ref="Y632" authorId="0" shapeId="0" xr:uid="{92A79484-26DB-4ABE-B211-8535D9C85C38}">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E13344DC-9549-4A88-B1E4-5EDED7ACC4AD}">
      <text>
        <r>
          <rPr>
            <sz val="10"/>
            <color indexed="81"/>
            <rFont val="Lucida Console"/>
            <family val="3"/>
          </rPr>
          <t>Última movimentação no estoque em 05/2023 quantidade 200.</t>
        </r>
      </text>
    </comment>
    <comment ref="R633" authorId="0" shapeId="0" xr:uid="{53C4483D-6EAA-4DFD-AFCB-404AD3091B4C}">
      <text>
        <r>
          <rPr>
            <sz val="10"/>
            <color indexed="81"/>
            <rFont val="Lucida Console"/>
            <family val="3"/>
          </rPr>
          <t>01.09.2020</t>
        </r>
      </text>
    </comment>
    <comment ref="Y633" authorId="0" shapeId="0" xr:uid="{37D4403F-1B03-4023-B2F4-0ECE44B7C37E}">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C4C4DB29-B6A2-4979-B18F-06C892E0BA45}">
      <text>
        <r>
          <rPr>
            <sz val="10"/>
            <color indexed="81"/>
            <rFont val="Lucida Console"/>
            <family val="3"/>
          </rPr>
          <t>Última movimentação no estoque em 09/2023 quantidade 292.</t>
        </r>
      </text>
    </comment>
    <comment ref="R634" authorId="0" shapeId="0" xr:uid="{DEF37FEA-C22F-4C61-B212-D2FACF67005D}">
      <text>
        <r>
          <rPr>
            <sz val="10"/>
            <color indexed="81"/>
            <rFont val="Lucida Console"/>
            <family val="3"/>
          </rPr>
          <t>01.09.2020</t>
        </r>
      </text>
    </comment>
    <comment ref="Y634" authorId="0" shapeId="0" xr:uid="{E6FC3521-5F60-4D3A-B4E8-D8F1ED67ACE6}">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3F2A1163-D40D-4269-BDBC-97A465285912}">
      <text>
        <r>
          <rPr>
            <sz val="10"/>
            <color indexed="81"/>
            <rFont val="Lucida Console"/>
            <family val="3"/>
          </rPr>
          <t>Última movimentação no estoque em 03/2023 quantidade 3.</t>
        </r>
      </text>
    </comment>
    <comment ref="R635" authorId="0" shapeId="0" xr:uid="{A67DA253-02ED-4FFB-8C86-655AFFEE14F3}">
      <text>
        <r>
          <rPr>
            <sz val="10"/>
            <color indexed="81"/>
            <rFont val="Lucida Console"/>
            <family val="3"/>
          </rPr>
          <t>01.01.1901</t>
        </r>
      </text>
    </comment>
    <comment ref="Y635" authorId="0" shapeId="0" xr:uid="{9657F9FC-0C00-40F1-A58A-E01FFBF5C213}">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D356ABEB-889B-46B7-A2CF-5121B3352012}">
      <text>
        <r>
          <rPr>
            <sz val="10"/>
            <color indexed="81"/>
            <rFont val="Lucida Console"/>
            <family val="3"/>
          </rPr>
          <t>Última movimentação no estoque em 08/2023 quantidade 51.</t>
        </r>
      </text>
    </comment>
    <comment ref="R636" authorId="0" shapeId="0" xr:uid="{C2AA6422-348F-44E5-B5F6-561EAE68F271}">
      <text>
        <r>
          <rPr>
            <sz val="10"/>
            <color indexed="81"/>
            <rFont val="Lucida Console"/>
            <family val="3"/>
          </rPr>
          <t>17.08.2005</t>
        </r>
      </text>
    </comment>
    <comment ref="Y636" authorId="0" shapeId="0" xr:uid="{62470F4B-D2B4-448B-B402-DED7F735723B}">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30E6A294-775A-45C2-8375-1127111ED50D}">
      <text>
        <r>
          <rPr>
            <sz val="10"/>
            <color indexed="81"/>
            <rFont val="Lucida Console"/>
            <family val="3"/>
          </rPr>
          <t>Última movimentação no estoque em 06/2023 quantidade 2.</t>
        </r>
      </text>
    </comment>
    <comment ref="R637" authorId="0" shapeId="0" xr:uid="{DB1824D8-FD9A-41A8-B5AD-7DE13D0FE315}">
      <text>
        <r>
          <rPr>
            <sz val="10"/>
            <color indexed="81"/>
            <rFont val="Lucida Console"/>
            <family val="3"/>
          </rPr>
          <t>22.10.2007</t>
        </r>
      </text>
    </comment>
    <comment ref="Y637" authorId="0" shapeId="0" xr:uid="{EA2068DD-5092-46BD-9F3C-0EB0AA593CBC}">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3D3089A2-1010-425F-A5C4-B21DEDB45E0E}">
      <text>
        <r>
          <rPr>
            <sz val="10"/>
            <color indexed="81"/>
            <rFont val="Lucida Console"/>
            <family val="3"/>
          </rPr>
          <t>Última movimentação no estoque em 05/2023 quantidade 50.</t>
        </r>
      </text>
    </comment>
    <comment ref="R638" authorId="0" shapeId="0" xr:uid="{9E9B42AD-A55E-4FCF-9A7B-FFC3BF1EB5F6}">
      <text>
        <r>
          <rPr>
            <sz val="10"/>
            <color indexed="81"/>
            <rFont val="Lucida Console"/>
            <family val="3"/>
          </rPr>
          <t>01.01.1901</t>
        </r>
      </text>
    </comment>
    <comment ref="Y638" authorId="0" shapeId="0" xr:uid="{51BFDBFA-32E6-47F9-A899-058C058E7809}">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073EFCC8-CF5C-40D1-A08B-0E2CE2051BB7}">
      <text>
        <r>
          <rPr>
            <sz val="10"/>
            <color indexed="81"/>
            <rFont val="Lucida Console"/>
            <family val="3"/>
          </rPr>
          <t>Última movimentação no estoque em 03/2023 quantidade 1.</t>
        </r>
      </text>
    </comment>
    <comment ref="R639" authorId="0" shapeId="0" xr:uid="{47EA4B29-3226-4C8C-977D-CB87E9FC70EF}">
      <text>
        <r>
          <rPr>
            <sz val="10"/>
            <color indexed="81"/>
            <rFont val="Lucida Console"/>
            <family val="3"/>
          </rPr>
          <t>01.01.1901</t>
        </r>
      </text>
    </comment>
    <comment ref="Y639" authorId="0" shapeId="0" xr:uid="{05BA0E4E-FB6D-446A-9F37-C1ADD8CC1565}">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2E473D70-E3F9-4E1A-A502-F10D4CA8C168}">
      <text>
        <r>
          <rPr>
            <sz val="10"/>
            <color indexed="81"/>
            <rFont val="Lucida Console"/>
            <family val="3"/>
          </rPr>
          <t>Última movimentação no estoque em 01/2023 quantidade 1.</t>
        </r>
      </text>
    </comment>
    <comment ref="R640" authorId="0" shapeId="0" xr:uid="{B87B314D-3B34-433C-AD5A-9E646988A27C}">
      <text>
        <r>
          <rPr>
            <sz val="10"/>
            <color indexed="81"/>
            <rFont val="Lucida Console"/>
            <family val="3"/>
          </rPr>
          <t>01.01.1901</t>
        </r>
      </text>
    </comment>
    <comment ref="Y640" authorId="0" shapeId="0" xr:uid="{C966D349-7557-442A-B788-8271F63D137B}">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4A4DBBB6-0FD0-47A2-8239-99F8DE87F760}">
      <text>
        <r>
          <rPr>
            <sz val="10"/>
            <color indexed="81"/>
            <rFont val="Lucida Console"/>
            <family val="3"/>
          </rPr>
          <t>Última movimentação no estoque em 03/2023 quantidade 4.</t>
        </r>
      </text>
    </comment>
    <comment ref="R641" authorId="0" shapeId="0" xr:uid="{26C34CDE-0D72-4384-B0EC-8640BADD8778}">
      <text>
        <r>
          <rPr>
            <sz val="10"/>
            <color indexed="81"/>
            <rFont val="Lucida Console"/>
            <family val="3"/>
          </rPr>
          <t>01.01.1901</t>
        </r>
      </text>
    </comment>
    <comment ref="Y641" authorId="0" shapeId="0" xr:uid="{4A95CDEA-5C14-4D89-B8C3-32348AC4B9A9}">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8364969E-E9AF-4F74-9572-669143B4E859}">
      <text>
        <r>
          <rPr>
            <sz val="10"/>
            <color indexed="81"/>
            <rFont val="Lucida Console"/>
            <family val="3"/>
          </rPr>
          <t>Última movimentação no estoque em 06/2023 quantidade 12.</t>
        </r>
      </text>
    </comment>
    <comment ref="R642" authorId="0" shapeId="0" xr:uid="{F5FCC883-26D7-41C1-BF4D-00B2310F055D}">
      <text>
        <r>
          <rPr>
            <sz val="10"/>
            <color indexed="81"/>
            <rFont val="Lucida Console"/>
            <family val="3"/>
          </rPr>
          <t>01.01.1901</t>
        </r>
      </text>
    </comment>
    <comment ref="Y642" authorId="0" shapeId="0" xr:uid="{9C3EFFF9-DCD8-4104-8087-EC4911D4F4C7}">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8E68C155-836A-469A-A58E-93BDB1DAC6F0}">
      <text>
        <r>
          <rPr>
            <sz val="10"/>
            <color indexed="81"/>
            <rFont val="Lucida Console"/>
            <family val="3"/>
          </rPr>
          <t>Última movimentação no estoque em 09/2023 quantidade 30.</t>
        </r>
      </text>
    </comment>
    <comment ref="R643" authorId="0" shapeId="0" xr:uid="{328A02E4-7B46-465D-B77D-A4AD2C6CE107}">
      <text>
        <r>
          <rPr>
            <sz val="10"/>
            <color indexed="81"/>
            <rFont val="Lucida Console"/>
            <family val="3"/>
          </rPr>
          <t>01.01.1901</t>
        </r>
      </text>
    </comment>
    <comment ref="Y643" authorId="0" shapeId="0" xr:uid="{6A024D24-C268-46EB-B317-2B2ADE903003}">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39099DB0-302C-43D2-9A1A-29DFF8A5DF55}">
      <text>
        <r>
          <rPr>
            <sz val="10"/>
            <color indexed="81"/>
            <rFont val="Lucida Console"/>
            <family val="3"/>
          </rPr>
          <t>Última movimentação no estoque em 08/2023 quantidade 40.</t>
        </r>
      </text>
    </comment>
    <comment ref="R644" authorId="0" shapeId="0" xr:uid="{DE0A34E6-92C4-40B4-A92C-ECA2DDBCBD93}">
      <text>
        <r>
          <rPr>
            <sz val="10"/>
            <color indexed="81"/>
            <rFont val="Lucida Console"/>
            <family val="3"/>
          </rPr>
          <t>01.01.1901</t>
        </r>
      </text>
    </comment>
    <comment ref="Y644" authorId="0" shapeId="0" xr:uid="{7CC04CBD-3C2E-44E5-87CF-6C0D1FEAB7E0}">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E716EF33-0DB8-4960-B639-D2DCB6E50AB9}">
      <text>
        <r>
          <rPr>
            <sz val="10"/>
            <color indexed="81"/>
            <rFont val="Lucida Console"/>
            <family val="3"/>
          </rPr>
          <t>Última movimentação no estoque em 06/2023 quantidade 20.</t>
        </r>
      </text>
    </comment>
    <comment ref="R645" authorId="0" shapeId="0" xr:uid="{FC9F42A3-8D28-4F49-B22E-E5822B3BC797}">
      <text>
        <r>
          <rPr>
            <sz val="10"/>
            <color indexed="81"/>
            <rFont val="Lucida Console"/>
            <family val="3"/>
          </rPr>
          <t>01.01.1901</t>
        </r>
      </text>
    </comment>
    <comment ref="Y645" authorId="0" shapeId="0" xr:uid="{EDD37A3A-C60E-45FC-AC64-6FC84F119712}">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F4BAF5D4-BDB7-40DC-A129-06E4AA568B13}">
      <text>
        <r>
          <rPr>
            <sz val="10"/>
            <color indexed="81"/>
            <rFont val="Lucida Console"/>
            <family val="3"/>
          </rPr>
          <t>Última movimentação no estoque em 06/2023 quantidade 10.</t>
        </r>
      </text>
    </comment>
    <comment ref="R646" authorId="0" shapeId="0" xr:uid="{1A5F3FD7-7C06-4A26-8A51-7F56552C286C}">
      <text>
        <r>
          <rPr>
            <sz val="10"/>
            <color indexed="81"/>
            <rFont val="Lucida Console"/>
            <family val="3"/>
          </rPr>
          <t>01.01.1901</t>
        </r>
      </text>
    </comment>
    <comment ref="Y646" authorId="0" shapeId="0" xr:uid="{72B9A579-2E98-44F4-BDA4-47CD76BF937B}">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51BC8628-E4B0-4852-9A11-82794F2B71BD}">
      <text>
        <r>
          <rPr>
            <sz val="10"/>
            <color indexed="81"/>
            <rFont val="Lucida Console"/>
            <family val="3"/>
          </rPr>
          <t>Última movimentação no estoque em 05/2023 quantidade 10.</t>
        </r>
      </text>
    </comment>
    <comment ref="R647" authorId="0" shapeId="0" xr:uid="{4B505465-12B8-4075-A852-D7983A50E0AE}">
      <text>
        <r>
          <rPr>
            <sz val="10"/>
            <color indexed="81"/>
            <rFont val="Lucida Console"/>
            <family val="3"/>
          </rPr>
          <t>01.01.1901</t>
        </r>
      </text>
    </comment>
    <comment ref="Y647" authorId="0" shapeId="0" xr:uid="{26432BFF-8E61-4949-AF7C-56485D6807E7}">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C581E548-F852-449D-87D6-D2729EE11942}">
      <text>
        <r>
          <rPr>
            <sz val="10"/>
            <color indexed="81"/>
            <rFont val="Lucida Console"/>
            <family val="3"/>
          </rPr>
          <t>Última movimentação no estoque em 09/2023 quantidade 20.</t>
        </r>
      </text>
    </comment>
    <comment ref="R648" authorId="0" shapeId="0" xr:uid="{997B6442-BADC-40B2-83AC-B8B27D0C7257}">
      <text>
        <r>
          <rPr>
            <sz val="10"/>
            <color indexed="81"/>
            <rFont val="Lucida Console"/>
            <family val="3"/>
          </rPr>
          <t>26.09.2019</t>
        </r>
      </text>
    </comment>
    <comment ref="Y648" authorId="0" shapeId="0" xr:uid="{92E9B077-F80C-4A44-94BA-1701CC143D7A}">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39835886-1EA8-4215-903E-09A4ED0FB41B}">
      <text>
        <r>
          <rPr>
            <sz val="10"/>
            <color indexed="81"/>
            <rFont val="Lucida Console"/>
            <family val="3"/>
          </rPr>
          <t>Última movimentação no estoque em 06/2023 quantidade 8.</t>
        </r>
      </text>
    </comment>
    <comment ref="R649" authorId="0" shapeId="0" xr:uid="{3919CF28-3343-4290-BAA9-9018A6290A3A}">
      <text>
        <r>
          <rPr>
            <sz val="10"/>
            <color indexed="81"/>
            <rFont val="Lucida Console"/>
            <family val="3"/>
          </rPr>
          <t>10.06.2019</t>
        </r>
      </text>
    </comment>
    <comment ref="Y649" authorId="0" shapeId="0" xr:uid="{DE0274D7-804E-468B-9643-20E9806E5D25}">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7E576426-A9FD-422E-8C3B-36FB25B6084E}">
      <text>
        <r>
          <rPr>
            <sz val="10"/>
            <color indexed="81"/>
            <rFont val="Lucida Console"/>
            <family val="3"/>
          </rPr>
          <t>Última movimentação no estoque em 05/2023 quantidade 1.</t>
        </r>
      </text>
    </comment>
    <comment ref="R650" authorId="0" shapeId="0" xr:uid="{35D6B419-7510-4EB8-9817-0ED053D54F34}">
      <text>
        <r>
          <rPr>
            <sz val="10"/>
            <color indexed="81"/>
            <rFont val="Lucida Console"/>
            <family val="3"/>
          </rPr>
          <t>04.06.2019</t>
        </r>
      </text>
    </comment>
    <comment ref="Y650" authorId="0" shapeId="0" xr:uid="{62580CFA-C827-455D-928D-E5F6E00E595A}">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877C6E6B-2B1B-4FD8-9E3A-4D8A23B3FC3A}">
      <text>
        <r>
          <rPr>
            <sz val="10"/>
            <color indexed="81"/>
            <rFont val="Lucida Console"/>
            <family val="3"/>
          </rPr>
          <t>Última movimentação no estoque em 09/2023 quantidade 20.</t>
        </r>
      </text>
    </comment>
    <comment ref="R651" authorId="0" shapeId="0" xr:uid="{0972F964-34F6-479B-B6BF-EF241C37D524}">
      <text>
        <r>
          <rPr>
            <sz val="10"/>
            <color indexed="81"/>
            <rFont val="Lucida Console"/>
            <family val="3"/>
          </rPr>
          <t>01.01.1901</t>
        </r>
      </text>
    </comment>
    <comment ref="Y651" authorId="0" shapeId="0" xr:uid="{68104C42-43A3-467D-91B8-03B507AF6824}">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3F8CBAF9-4823-4BD1-8ACC-FCE429C74116}">
      <text>
        <r>
          <rPr>
            <sz val="10"/>
            <color indexed="81"/>
            <rFont val="Lucida Console"/>
            <family val="3"/>
          </rPr>
          <t>Última movimentação no estoque em 07/2023 quantidade 32.</t>
        </r>
      </text>
    </comment>
    <comment ref="R652" authorId="0" shapeId="0" xr:uid="{BD6E50C6-15BC-41DB-A1B9-2ACF01F6B31D}">
      <text>
        <r>
          <rPr>
            <sz val="10"/>
            <color indexed="81"/>
            <rFont val="Lucida Console"/>
            <family val="3"/>
          </rPr>
          <t>12.03.2010</t>
        </r>
      </text>
    </comment>
    <comment ref="Y652" authorId="0" shapeId="0" xr:uid="{176CB3A4-8897-4753-B908-9F16E80554FB}">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AE3E9E10-E85B-4225-BA25-D92949E74F64}">
      <text>
        <r>
          <rPr>
            <sz val="10"/>
            <color indexed="81"/>
            <rFont val="Lucida Console"/>
            <family val="3"/>
          </rPr>
          <t>Última movimentação no estoque em 09/2023 quantidade 36.</t>
        </r>
      </text>
    </comment>
    <comment ref="R653" authorId="0" shapeId="0" xr:uid="{B9997CE2-726C-4240-B462-49E27A0908B0}">
      <text>
        <r>
          <rPr>
            <sz val="10"/>
            <color indexed="81"/>
            <rFont val="Lucida Console"/>
            <family val="3"/>
          </rPr>
          <t>28.02.2008</t>
        </r>
      </text>
    </comment>
    <comment ref="Y653" authorId="0" shapeId="0" xr:uid="{E4D0E9A5-EEBC-478F-BD74-D9B9F4086795}">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D35C98BC-3CCD-46A7-987D-1130078D208F}">
      <text>
        <r>
          <rPr>
            <sz val="10"/>
            <color indexed="81"/>
            <rFont val="Lucida Console"/>
            <family val="3"/>
          </rPr>
          <t>Última movimentação no estoque em 07/2023 quantidade 2.</t>
        </r>
      </text>
    </comment>
    <comment ref="R654" authorId="0" shapeId="0" xr:uid="{BB593551-91E3-46D2-B7A0-DB09F87C80DA}">
      <text>
        <r>
          <rPr>
            <sz val="10"/>
            <color indexed="81"/>
            <rFont val="Lucida Console"/>
            <family val="3"/>
          </rPr>
          <t>18.01.2019</t>
        </r>
      </text>
    </comment>
    <comment ref="Y654" authorId="0" shapeId="0" xr:uid="{416DB08A-D7FB-4397-AEC2-651AA1800C5F}">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93565ED0-11EC-422C-8BBC-376CD2DD8C09}">
      <text>
        <r>
          <rPr>
            <sz val="10"/>
            <color indexed="81"/>
            <rFont val="Lucida Console"/>
            <family val="3"/>
          </rPr>
          <t>Última movimentação no estoque em 09/2023 quantidade 50.</t>
        </r>
      </text>
    </comment>
    <comment ref="R655" authorId="0" shapeId="0" xr:uid="{E9A015DB-D5EC-4C49-A42B-80433B50B543}">
      <text>
        <r>
          <rPr>
            <sz val="10"/>
            <color indexed="81"/>
            <rFont val="Lucida Console"/>
            <family val="3"/>
          </rPr>
          <t>16.10.2008</t>
        </r>
      </text>
    </comment>
    <comment ref="Y655" authorId="0" shapeId="0" xr:uid="{03CC6A85-D8BB-4E71-B28F-C9ABF34712AB}">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BCF10C78-B155-4876-9C1A-F800C3989AE2}">
      <text>
        <r>
          <rPr>
            <sz val="10"/>
            <color indexed="81"/>
            <rFont val="Lucida Console"/>
            <family val="3"/>
          </rPr>
          <t>Última movimentação no estoque em 06/2023 quantidade 2.</t>
        </r>
      </text>
    </comment>
    <comment ref="R656" authorId="0" shapeId="0" xr:uid="{967DC483-63C6-4285-AF56-0E4D93C19F03}">
      <text>
        <r>
          <rPr>
            <sz val="10"/>
            <color indexed="81"/>
            <rFont val="Lucida Console"/>
            <family val="3"/>
          </rPr>
          <t>21.07.2009</t>
        </r>
      </text>
    </comment>
    <comment ref="Y656" authorId="0" shapeId="0" xr:uid="{12825F82-748F-4EF9-92C1-436722AC50FC}">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3B1216C6-CAE7-4769-B904-3BE1C75AD8F9}">
      <text>
        <r>
          <rPr>
            <sz val="10"/>
            <color indexed="81"/>
            <rFont val="Lucida Console"/>
            <family val="3"/>
          </rPr>
          <t>Última movimentação no estoque em 07/2023 quantidade 1.</t>
        </r>
      </text>
    </comment>
    <comment ref="R657" authorId="0" shapeId="0" xr:uid="{51997DE6-CA6A-4268-AFBB-BECC24E9DAF3}">
      <text>
        <r>
          <rPr>
            <sz val="10"/>
            <color indexed="81"/>
            <rFont val="Lucida Console"/>
            <family val="3"/>
          </rPr>
          <t>07.04.2010</t>
        </r>
      </text>
    </comment>
    <comment ref="Y657" authorId="0" shapeId="0" xr:uid="{211712D7-524A-452F-A3CF-468E6C622532}">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E6E93341-6212-442E-8C5E-C8B1D93B005E}">
      <text>
        <r>
          <rPr>
            <sz val="10"/>
            <color indexed="81"/>
            <rFont val="Lucida Console"/>
            <family val="3"/>
          </rPr>
          <t>Última movimentação no estoque em 09/2023 quantidade 1.</t>
        </r>
      </text>
    </comment>
    <comment ref="R658" authorId="0" shapeId="0" xr:uid="{C001B963-DE19-4F10-8BAB-6C08C2806C5F}">
      <text>
        <r>
          <rPr>
            <sz val="10"/>
            <color indexed="81"/>
            <rFont val="Lucida Console"/>
            <family val="3"/>
          </rPr>
          <t>01.01.1901</t>
        </r>
      </text>
    </comment>
    <comment ref="Y658" authorId="0" shapeId="0" xr:uid="{E45C3DFB-4041-496F-B126-F24C6409BC9E}">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CB44CC7C-DEF8-4198-88ED-D511142624D8}">
      <text>
        <r>
          <rPr>
            <sz val="10"/>
            <color indexed="81"/>
            <rFont val="Lucida Console"/>
            <family val="3"/>
          </rPr>
          <t>Última movimentação no estoque em 11/2022 quantidade 4.</t>
        </r>
      </text>
    </comment>
    <comment ref="R659" authorId="0" shapeId="0" xr:uid="{81B82417-D802-4CDB-9530-A16EECE0884A}">
      <text>
        <r>
          <rPr>
            <sz val="10"/>
            <color indexed="81"/>
            <rFont val="Lucida Console"/>
            <family val="3"/>
          </rPr>
          <t>01.01.1901</t>
        </r>
      </text>
    </comment>
    <comment ref="Y659" authorId="0" shapeId="0" xr:uid="{1F18450B-C3B3-4DF2-9845-3E4030D4371A}">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53B3C554-DCD8-4D03-A9F6-11D865E8CA9A}">
      <text>
        <r>
          <rPr>
            <sz val="10"/>
            <color indexed="81"/>
            <rFont val="Lucida Console"/>
            <family val="3"/>
          </rPr>
          <t>Última movimentação no estoque em 09/2023 quantidade 4.</t>
        </r>
      </text>
    </comment>
    <comment ref="R660" authorId="0" shapeId="0" xr:uid="{E403DFAE-BC18-4656-BD46-142AD0864BF4}">
      <text>
        <r>
          <rPr>
            <sz val="10"/>
            <color indexed="81"/>
            <rFont val="Lucida Console"/>
            <family val="3"/>
          </rPr>
          <t>01.01.1901</t>
        </r>
      </text>
    </comment>
    <comment ref="Y660" authorId="0" shapeId="0" xr:uid="{8D0AD147-BB82-40B2-B924-3E2B4BA6DAA2}">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86F513C7-DA18-4AB7-8538-932C7B35B905}">
      <text>
        <r>
          <rPr>
            <sz val="10"/>
            <color indexed="81"/>
            <rFont val="Lucida Console"/>
            <family val="3"/>
          </rPr>
          <t>Última movimentação no estoque em 09/2023 quantidade 1.000.</t>
        </r>
      </text>
    </comment>
    <comment ref="R661" authorId="0" shapeId="0" xr:uid="{5B26020C-0041-4770-828B-5A82C4CA2ABC}">
      <text>
        <r>
          <rPr>
            <sz val="10"/>
            <color indexed="81"/>
            <rFont val="Lucida Console"/>
            <family val="3"/>
          </rPr>
          <t>01.01.1901</t>
        </r>
      </text>
    </comment>
    <comment ref="Y661" authorId="0" shapeId="0" xr:uid="{523D7692-18A6-41E5-A97A-151C1AE6983C}">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A48DA4BF-94C4-43E5-9BCF-3B3693370563}">
      <text>
        <r>
          <rPr>
            <sz val="10"/>
            <color indexed="81"/>
            <rFont val="Lucida Console"/>
            <family val="3"/>
          </rPr>
          <t>Última movimentação no estoque em 09/2023 quantidade 627.</t>
        </r>
      </text>
    </comment>
    <comment ref="R662" authorId="0" shapeId="0" xr:uid="{15378809-6AD5-4E93-BA00-1F475CE7E98B}">
      <text>
        <r>
          <rPr>
            <sz val="10"/>
            <color indexed="81"/>
            <rFont val="Lucida Console"/>
            <family val="3"/>
          </rPr>
          <t>01.01.1901</t>
        </r>
      </text>
    </comment>
    <comment ref="Y662" authorId="0" shapeId="0" xr:uid="{8ACE1D7C-6CD3-4305-AF3D-0B6453946FB2}">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CBA7EEC4-921E-41F5-98D9-A965C3FAD2AC}">
      <text>
        <r>
          <rPr>
            <sz val="10"/>
            <color indexed="81"/>
            <rFont val="Lucida Console"/>
            <family val="3"/>
          </rPr>
          <t>Última movimentação no estoque em 05/2023 quantidade 100.</t>
        </r>
      </text>
    </comment>
    <comment ref="R663" authorId="0" shapeId="0" xr:uid="{25BCB3FC-C311-49AE-BECB-698CB2F8D07E}">
      <text>
        <r>
          <rPr>
            <sz val="10"/>
            <color indexed="81"/>
            <rFont val="Lucida Console"/>
            <family val="3"/>
          </rPr>
          <t>01.01.1901</t>
        </r>
      </text>
    </comment>
    <comment ref="Y663" authorId="0" shapeId="0" xr:uid="{F14609DA-1C8A-4475-B613-C44E1C694D6C}">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0D6C4655-9B27-41BD-A298-A6761DC7A75F}">
      <text>
        <r>
          <rPr>
            <sz val="10"/>
            <color indexed="81"/>
            <rFont val="Lucida Console"/>
            <family val="3"/>
          </rPr>
          <t>Última movimentação no estoque em 04/2023 quantidade 2.100.</t>
        </r>
      </text>
    </comment>
    <comment ref="R664" authorId="0" shapeId="0" xr:uid="{0460E41D-A5EA-445E-BD06-B80104153F96}">
      <text>
        <r>
          <rPr>
            <sz val="10"/>
            <color indexed="81"/>
            <rFont val="Lucida Console"/>
            <family val="3"/>
          </rPr>
          <t>01.01.1901</t>
        </r>
      </text>
    </comment>
    <comment ref="Y664" authorId="0" shapeId="0" xr:uid="{3505BD22-ED1B-489D-808D-746DC9589B62}">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F1285E25-3F42-40D3-806F-433019ED0475}">
      <text>
        <r>
          <rPr>
            <sz val="10"/>
            <color indexed="81"/>
            <rFont val="Lucida Console"/>
            <family val="3"/>
          </rPr>
          <t>Última movimentação no estoque em 06/2023 quantidade 500.</t>
        </r>
      </text>
    </comment>
    <comment ref="R665" authorId="0" shapeId="0" xr:uid="{DFB706B5-5A64-48A9-8336-925C70DB38ED}">
      <text>
        <r>
          <rPr>
            <sz val="10"/>
            <color indexed="81"/>
            <rFont val="Lucida Console"/>
            <family val="3"/>
          </rPr>
          <t>16.09.2005</t>
        </r>
      </text>
    </comment>
    <comment ref="Y665" authorId="0" shapeId="0" xr:uid="{8D05AB9D-84E2-4AB4-8F2F-C3E2FCA29309}">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1552D007-3FAF-4C69-9ACD-B957002E41F5}">
      <text>
        <r>
          <rPr>
            <sz val="10"/>
            <color indexed="81"/>
            <rFont val="Lucida Console"/>
            <family val="3"/>
          </rPr>
          <t>Última movimentação no estoque em 08/2023 quantidade 1.</t>
        </r>
      </text>
    </comment>
    <comment ref="R666" authorId="0" shapeId="0" xr:uid="{AB5ED5EB-E6FB-45B0-8BEA-57EF6A8B1E87}">
      <text>
        <r>
          <rPr>
            <sz val="10"/>
            <color indexed="81"/>
            <rFont val="Lucida Console"/>
            <family val="3"/>
          </rPr>
          <t>16.09.2005</t>
        </r>
      </text>
    </comment>
    <comment ref="Y666" authorId="0" shapeId="0" xr:uid="{9C07EB4A-8484-4193-A946-285AF359FFFD}">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1C0E1B86-689F-42D6-BAFB-411EFAE5BD5D}">
      <text>
        <r>
          <rPr>
            <sz val="10"/>
            <color indexed="81"/>
            <rFont val="Lucida Console"/>
            <family val="3"/>
          </rPr>
          <t>Última movimentação no estoque em 09/2023 quantidade 2.</t>
        </r>
      </text>
    </comment>
    <comment ref="R667" authorId="0" shapeId="0" xr:uid="{4C57381A-4BFB-4956-A18B-23CDA368ADC0}">
      <text>
        <r>
          <rPr>
            <sz val="10"/>
            <color indexed="81"/>
            <rFont val="Lucida Console"/>
            <family val="3"/>
          </rPr>
          <t>01.01.1901</t>
        </r>
      </text>
    </comment>
    <comment ref="Y667" authorId="0" shapeId="0" xr:uid="{0BBD6AFA-3868-472F-ADA0-7A58B127AF5F}">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37262EEE-9A7A-4506-9765-45013F82DC37}">
      <text>
        <r>
          <rPr>
            <sz val="10"/>
            <color indexed="81"/>
            <rFont val="Lucida Console"/>
            <family val="3"/>
          </rPr>
          <t>Última movimentação no estoque em 08/2023 quantidade 2.</t>
        </r>
      </text>
    </comment>
    <comment ref="R668" authorId="0" shapeId="0" xr:uid="{C91540F5-99CC-4BB6-BEAE-4FEC46878864}">
      <text>
        <r>
          <rPr>
            <sz val="10"/>
            <color indexed="81"/>
            <rFont val="Lucida Console"/>
            <family val="3"/>
          </rPr>
          <t>01.01.1901</t>
        </r>
      </text>
    </comment>
    <comment ref="Y668" authorId="0" shapeId="0" xr:uid="{692FAA39-54AC-4D75-BA9E-2CF4C2D11577}">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3CAEF345-5574-4525-B5CE-A13EC56C73E8}">
      <text>
        <r>
          <rPr>
            <sz val="10"/>
            <color indexed="81"/>
            <rFont val="Lucida Console"/>
            <family val="3"/>
          </rPr>
          <t>Última movimentação no estoque em 05/2023 quantidade 23.</t>
        </r>
      </text>
    </comment>
    <comment ref="R669" authorId="0" shapeId="0" xr:uid="{1B6DA7F2-7276-4264-8061-28ADF1BA111F}">
      <text>
        <r>
          <rPr>
            <sz val="10"/>
            <color indexed="81"/>
            <rFont val="Lucida Console"/>
            <family val="3"/>
          </rPr>
          <t>01.01.1901</t>
        </r>
      </text>
    </comment>
    <comment ref="Y669" authorId="0" shapeId="0" xr:uid="{97A630C5-DF83-4929-B63D-47C641FC5391}">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2BAC1FE8-BDFF-45DC-BF04-76B1069A08E8}">
      <text>
        <r>
          <rPr>
            <sz val="10"/>
            <color indexed="81"/>
            <rFont val="Lucida Console"/>
            <family val="3"/>
          </rPr>
          <t>Última movimentação no estoque em 06/2023 quantidade 20.</t>
        </r>
      </text>
    </comment>
    <comment ref="R670" authorId="0" shapeId="0" xr:uid="{D2B88280-82E5-4637-8E2E-C59E463B0ECE}">
      <text>
        <r>
          <rPr>
            <sz val="10"/>
            <color indexed="81"/>
            <rFont val="Lucida Console"/>
            <family val="3"/>
          </rPr>
          <t>01.01.1901</t>
        </r>
      </text>
    </comment>
    <comment ref="Y670" authorId="0" shapeId="0" xr:uid="{25779128-1B5B-47D2-A94C-07B0E0BD10EB}">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41FADACE-EC6F-4EF3-8F4B-4AD605DA735E}">
      <text>
        <r>
          <rPr>
            <sz val="10"/>
            <color indexed="81"/>
            <rFont val="Lucida Console"/>
            <family val="3"/>
          </rPr>
          <t>Última movimentação no estoque em 08/2023 quantidade 10.</t>
        </r>
      </text>
    </comment>
    <comment ref="R671" authorId="0" shapeId="0" xr:uid="{9EC36FB8-D622-4026-8F4F-EA71142416DA}">
      <text>
        <r>
          <rPr>
            <sz val="10"/>
            <color indexed="81"/>
            <rFont val="Lucida Console"/>
            <family val="3"/>
          </rPr>
          <t>01.01.1901</t>
        </r>
      </text>
    </comment>
    <comment ref="Y671" authorId="0" shapeId="0" xr:uid="{5A3B461A-15A2-4687-B518-6038108B9FE3}">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E329304A-3A49-4986-85DF-F4AF4F3CB91B}">
      <text>
        <r>
          <rPr>
            <sz val="10"/>
            <color indexed="81"/>
            <rFont val="Lucida Console"/>
            <family val="3"/>
          </rPr>
          <t>Última movimentação no estoque em 05/2023 quantidade 10.</t>
        </r>
      </text>
    </comment>
    <comment ref="R672" authorId="0" shapeId="0" xr:uid="{574B305C-5241-4958-9280-D8C8A8F8A0DD}">
      <text>
        <r>
          <rPr>
            <sz val="10"/>
            <color indexed="81"/>
            <rFont val="Lucida Console"/>
            <family val="3"/>
          </rPr>
          <t>01.01.1901</t>
        </r>
      </text>
    </comment>
    <comment ref="Y672" authorId="0" shapeId="0" xr:uid="{4AB6FB9D-0A4B-4479-B545-4DAD76F28635}">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857B58E1-8148-42B0-AC0D-72A75A23E184}">
      <text>
        <r>
          <rPr>
            <sz val="10"/>
            <color indexed="81"/>
            <rFont val="Lucida Console"/>
            <family val="3"/>
          </rPr>
          <t>Última movimentação no estoque em 05/2023 quantidade 17.</t>
        </r>
      </text>
    </comment>
    <comment ref="R673" authorId="0" shapeId="0" xr:uid="{0AF54499-44C6-4D0D-B330-07F6002F25EC}">
      <text>
        <r>
          <rPr>
            <sz val="10"/>
            <color indexed="81"/>
            <rFont val="Lucida Console"/>
            <family val="3"/>
          </rPr>
          <t>01.01.1901</t>
        </r>
      </text>
    </comment>
    <comment ref="Y673" authorId="0" shapeId="0" xr:uid="{9A101415-7FE8-47C7-9D0D-94654122EE50}">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3FAD17E2-CCB2-4005-8C4A-8C7EDDC8A24F}">
      <text>
        <r>
          <rPr>
            <sz val="10"/>
            <color indexed="81"/>
            <rFont val="Lucida Console"/>
            <family val="3"/>
          </rPr>
          <t>Última movimentação no estoque em 06/2023 quantidade 20.</t>
        </r>
      </text>
    </comment>
    <comment ref="R674" authorId="0" shapeId="0" xr:uid="{FEACC583-298D-44DD-9240-C92ABA3809A9}">
      <text>
        <r>
          <rPr>
            <sz val="10"/>
            <color indexed="81"/>
            <rFont val="Lucida Console"/>
            <family val="3"/>
          </rPr>
          <t>26.11.2009</t>
        </r>
      </text>
    </comment>
    <comment ref="Y674" authorId="0" shapeId="0" xr:uid="{0FA9F9FF-BD49-4FC3-8A06-3593F25131B9}">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37D3C5D2-0249-44BE-A919-013BD41AC47A}">
      <text>
        <r>
          <rPr>
            <sz val="10"/>
            <color indexed="81"/>
            <rFont val="Lucida Console"/>
            <family val="3"/>
          </rPr>
          <t>Última movimentação no estoque em 08/2023 quantidade 90.</t>
        </r>
      </text>
    </comment>
    <comment ref="R675" authorId="0" shapeId="0" xr:uid="{A813291B-30D6-4496-94A4-CB73F4970B5E}">
      <text>
        <r>
          <rPr>
            <sz val="10"/>
            <color indexed="81"/>
            <rFont val="Lucida Console"/>
            <family val="3"/>
          </rPr>
          <t>21.08.2018</t>
        </r>
      </text>
    </comment>
    <comment ref="Y675" authorId="0" shapeId="0" xr:uid="{7C27B550-B85A-4BA4-9AB0-C13F6AF32554}">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30A2E504-FBCA-4223-B109-1CA31274BDE1}">
      <text>
        <r>
          <rPr>
            <sz val="10"/>
            <color indexed="81"/>
            <rFont val="Lucida Console"/>
            <family val="3"/>
          </rPr>
          <t>Última movimentação no estoque em 09/2023 quantidade 514.</t>
        </r>
      </text>
    </comment>
    <comment ref="R676" authorId="0" shapeId="0" xr:uid="{536328FE-6F11-49CD-8C50-1CE8A1CDCB8A}">
      <text>
        <r>
          <rPr>
            <sz val="10"/>
            <color indexed="81"/>
            <rFont val="Lucida Console"/>
            <family val="3"/>
          </rPr>
          <t>20.01.2010</t>
        </r>
      </text>
    </comment>
    <comment ref="Y676" authorId="0" shapeId="0" xr:uid="{233A235B-F39A-470D-A05F-A471B5B12FBB}">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D13E7063-E0CF-4422-8864-EE91CC7C4500}">
      <text>
        <r>
          <rPr>
            <sz val="10"/>
            <color indexed="81"/>
            <rFont val="Lucida Console"/>
            <family val="3"/>
          </rPr>
          <t>Última movimentação no estoque em 09/2023 quantidade 140.</t>
        </r>
      </text>
    </comment>
    <comment ref="R677" authorId="0" shapeId="0" xr:uid="{7F31C7F6-EADA-462F-8650-9AAD4680E0DB}">
      <text>
        <r>
          <rPr>
            <sz val="10"/>
            <color indexed="81"/>
            <rFont val="Lucida Console"/>
            <family val="3"/>
          </rPr>
          <t>01.01.1901</t>
        </r>
      </text>
    </comment>
    <comment ref="Y677" authorId="0" shapeId="0" xr:uid="{739EC0F3-522A-45F0-AE28-614F0D410D8F}">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A08EEA85-C365-4B67-8BC9-E481006C3602}">
      <text>
        <r>
          <rPr>
            <sz val="10"/>
            <color indexed="81"/>
            <rFont val="Lucida Console"/>
            <family val="3"/>
          </rPr>
          <t>Última movimentação no estoque em 09/2023 quantidade 130.</t>
        </r>
      </text>
    </comment>
    <comment ref="R678" authorId="0" shapeId="0" xr:uid="{69A5F075-514F-4E31-A9A3-BF4F6B32BAA6}">
      <text>
        <r>
          <rPr>
            <sz val="10"/>
            <color indexed="81"/>
            <rFont val="Lucida Console"/>
            <family val="3"/>
          </rPr>
          <t>01.01.1901</t>
        </r>
      </text>
    </comment>
    <comment ref="Y678" authorId="0" shapeId="0" xr:uid="{1012FA57-5F48-4A87-89C3-DC72CD96D786}">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A6CB3C79-D71E-4B05-A631-E478301DE925}">
      <text>
        <r>
          <rPr>
            <sz val="10"/>
            <color indexed="81"/>
            <rFont val="Lucida Console"/>
            <family val="3"/>
          </rPr>
          <t>Última movimentação no estoque em 09/2023 quantidade 170.</t>
        </r>
      </text>
    </comment>
    <comment ref="R679" authorId="0" shapeId="0" xr:uid="{BC390F25-240A-4FC6-83D0-00FF050C5FF4}">
      <text>
        <r>
          <rPr>
            <sz val="10"/>
            <color indexed="81"/>
            <rFont val="Lucida Console"/>
            <family val="3"/>
          </rPr>
          <t>19.08.2008</t>
        </r>
      </text>
    </comment>
    <comment ref="Y679" authorId="0" shapeId="0" xr:uid="{1EDFC134-8B84-4FE5-9C99-4EDAAE9381F1}">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7FAF1443-A5A1-42D8-B3BB-5B1C4C786976}">
      <text>
        <r>
          <rPr>
            <sz val="10"/>
            <color indexed="81"/>
            <rFont val="Lucida Console"/>
            <family val="3"/>
          </rPr>
          <t>Última movimentação no estoque em 08/2023 quantidade 50.</t>
        </r>
      </text>
    </comment>
    <comment ref="R680" authorId="0" shapeId="0" xr:uid="{3CC94AEB-5E8F-412E-8791-740DB23599AB}">
      <text>
        <r>
          <rPr>
            <sz val="10"/>
            <color indexed="81"/>
            <rFont val="Lucida Console"/>
            <family val="3"/>
          </rPr>
          <t>24.04.2008</t>
        </r>
      </text>
    </comment>
    <comment ref="Y680" authorId="0" shapeId="0" xr:uid="{DF1A92AB-33E0-46D1-B877-888B8F53AD39}">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DC8C6399-3A9B-43B7-9873-24C3C6BE512C}">
      <text>
        <r>
          <rPr>
            <sz val="10"/>
            <color indexed="81"/>
            <rFont val="Lucida Console"/>
            <family val="3"/>
          </rPr>
          <t>Última movimentação no estoque em 04/2023 quantidade 6.</t>
        </r>
      </text>
    </comment>
    <comment ref="R681" authorId="0" shapeId="0" xr:uid="{28E84A9E-2FF5-4F97-9A5B-800DA1617FE6}">
      <text>
        <r>
          <rPr>
            <sz val="10"/>
            <color indexed="81"/>
            <rFont val="Lucida Console"/>
            <family val="3"/>
          </rPr>
          <t>24.04.2008</t>
        </r>
      </text>
    </comment>
    <comment ref="Y681" authorId="0" shapeId="0" xr:uid="{466F2643-B869-40D7-8690-AA0B4E76E88B}">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417D5613-82BD-4FF4-BE3B-A4DEDEF81616}">
      <text>
        <r>
          <rPr>
            <sz val="10"/>
            <color indexed="81"/>
            <rFont val="Lucida Console"/>
            <family val="3"/>
          </rPr>
          <t>Última movimentação no estoque em 04/2023 quantidade 6.</t>
        </r>
      </text>
    </comment>
    <comment ref="R682" authorId="0" shapeId="0" xr:uid="{659FF43A-62FF-42C0-8739-29954F946A2A}">
      <text>
        <r>
          <rPr>
            <sz val="10"/>
            <color indexed="81"/>
            <rFont val="Lucida Console"/>
            <family val="3"/>
          </rPr>
          <t>24.04.2008</t>
        </r>
      </text>
    </comment>
    <comment ref="Y682" authorId="0" shapeId="0" xr:uid="{31D4AC33-755D-4258-B909-7C4AC900A3C6}">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7AC52152-79C0-40A7-83EF-C21F7F665404}">
      <text>
        <r>
          <rPr>
            <sz val="10"/>
            <color indexed="81"/>
            <rFont val="Lucida Console"/>
            <family val="3"/>
          </rPr>
          <t>Última movimentação no estoque em 04/2023 quantidade 6.</t>
        </r>
      </text>
    </comment>
    <comment ref="R683" authorId="0" shapeId="0" xr:uid="{609C0F7F-9003-46B5-8D29-D530544B966D}">
      <text>
        <r>
          <rPr>
            <sz val="10"/>
            <color indexed="81"/>
            <rFont val="Lucida Console"/>
            <family val="3"/>
          </rPr>
          <t>01.01.1901</t>
        </r>
      </text>
    </comment>
    <comment ref="Y683" authorId="0" shapeId="0" xr:uid="{9041A671-F726-4B09-ACE9-4E99570E965B}">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C014E67D-8D78-4F05-95BC-B983C0445D7F}">
      <text>
        <r>
          <rPr>
            <sz val="10"/>
            <color indexed="81"/>
            <rFont val="Lucida Console"/>
            <family val="3"/>
          </rPr>
          <t>Última movimentação no estoque em 09/2023 quantidade 54.</t>
        </r>
      </text>
    </comment>
    <comment ref="R684" authorId="0" shapeId="0" xr:uid="{45B5AD5A-763C-4FB4-9EE4-070B7EC62B40}">
      <text>
        <r>
          <rPr>
            <sz val="10"/>
            <color indexed="81"/>
            <rFont val="Lucida Console"/>
            <family val="3"/>
          </rPr>
          <t>01.01.1901</t>
        </r>
      </text>
    </comment>
    <comment ref="Y684" authorId="0" shapeId="0" xr:uid="{591A3FBB-C5BE-48B0-BC59-5AD9249469FC}">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888266E1-E19E-46C4-AE2F-09F0DE340A57}">
      <text>
        <r>
          <rPr>
            <sz val="10"/>
            <color indexed="81"/>
            <rFont val="Lucida Console"/>
            <family val="3"/>
          </rPr>
          <t>Última movimentação no estoque em 08/2023 quantidade 50.</t>
        </r>
      </text>
    </comment>
    <comment ref="R685" authorId="0" shapeId="0" xr:uid="{CC1C7824-23F1-495A-8E70-0EE345250FA6}">
      <text>
        <r>
          <rPr>
            <sz val="10"/>
            <color indexed="81"/>
            <rFont val="Lucida Console"/>
            <family val="3"/>
          </rPr>
          <t>01.01.1901</t>
        </r>
      </text>
    </comment>
    <comment ref="Y685" authorId="0" shapeId="0" xr:uid="{E773B209-1ECE-4763-AF05-8D2CA5689A39}">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EDE7B8AB-A2DE-49EB-87E7-55EF46E76589}">
      <text>
        <r>
          <rPr>
            <sz val="10"/>
            <color indexed="81"/>
            <rFont val="Lucida Console"/>
            <family val="3"/>
          </rPr>
          <t>Última movimentação no estoque em 08/2023 quantidade 35.</t>
        </r>
      </text>
    </comment>
    <comment ref="R686" authorId="0" shapeId="0" xr:uid="{B7269484-16AE-496C-84F3-63A49A2FC504}">
      <text>
        <r>
          <rPr>
            <sz val="10"/>
            <color indexed="81"/>
            <rFont val="Lucida Console"/>
            <family val="3"/>
          </rPr>
          <t>23.06.2010</t>
        </r>
      </text>
    </comment>
    <comment ref="Y686" authorId="0" shapeId="0" xr:uid="{B85411CD-755B-451F-9F55-0E98ABDFD4C1}">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A411E4D3-E505-4071-84EB-2C3BD7C8F447}">
      <text>
        <r>
          <rPr>
            <sz val="10"/>
            <color indexed="81"/>
            <rFont val="Lucida Console"/>
            <family val="3"/>
          </rPr>
          <t>Última movimentação no estoque em 09/2023 quantidade 12.</t>
        </r>
      </text>
    </comment>
    <comment ref="R687" authorId="0" shapeId="0" xr:uid="{8381E59A-7DDF-49A5-BF84-B5C8FF65E1A6}">
      <text>
        <r>
          <rPr>
            <sz val="10"/>
            <color indexed="81"/>
            <rFont val="Lucida Console"/>
            <family val="3"/>
          </rPr>
          <t>16.09.2004</t>
        </r>
      </text>
    </comment>
    <comment ref="Y687" authorId="0" shapeId="0" xr:uid="{56E2A070-43F8-4982-91F3-2EEC62C9B19B}">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45415933-A87F-43EB-BDF8-8C65A3392469}">
      <text>
        <r>
          <rPr>
            <sz val="10"/>
            <color indexed="81"/>
            <rFont val="Lucida Console"/>
            <family val="3"/>
          </rPr>
          <t>Última movimentação no estoque em 03/2023 quantidade 6.</t>
        </r>
      </text>
    </comment>
    <comment ref="R688" authorId="0" shapeId="0" xr:uid="{3008D222-CAAB-43A7-A337-F261DCA08C0C}">
      <text>
        <r>
          <rPr>
            <sz val="10"/>
            <color indexed="81"/>
            <rFont val="Lucida Console"/>
            <family val="3"/>
          </rPr>
          <t>17.04.2019</t>
        </r>
      </text>
    </comment>
    <comment ref="Y688" authorId="0" shapeId="0" xr:uid="{89706DA6-027A-49F5-88F2-3EB30FF42EBB}">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C187AA5F-B844-4D31-9824-6A2D432F3D9F}">
      <text>
        <r>
          <rPr>
            <sz val="10"/>
            <color indexed="81"/>
            <rFont val="Lucida Console"/>
            <family val="3"/>
          </rPr>
          <t>Última movimentação no estoque em 03/2023 quantidade 21.</t>
        </r>
      </text>
    </comment>
    <comment ref="R689" authorId="0" shapeId="0" xr:uid="{E2B216D7-C077-4E98-B256-2363FBC2B755}">
      <text>
        <r>
          <rPr>
            <sz val="10"/>
            <color indexed="81"/>
            <rFont val="Lucida Console"/>
            <family val="3"/>
          </rPr>
          <t>13.03.2018</t>
        </r>
      </text>
    </comment>
    <comment ref="Y689" authorId="0" shapeId="0" xr:uid="{DC36CE00-5B63-4EF1-8831-5E84238BC1EC}">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049B80D6-24AA-4F48-90E9-CCC9B845FF20}">
      <text>
        <r>
          <rPr>
            <sz val="10"/>
            <color indexed="81"/>
            <rFont val="Lucida Console"/>
            <family val="3"/>
          </rPr>
          <t>Última movimentação no estoque em 09/2023 quantidade 68.</t>
        </r>
      </text>
    </comment>
    <comment ref="R690" authorId="0" shapeId="0" xr:uid="{9AFBA09F-DDE3-434E-AD93-88B6F14BA013}">
      <text>
        <r>
          <rPr>
            <sz val="10"/>
            <color indexed="81"/>
            <rFont val="Lucida Console"/>
            <family val="3"/>
          </rPr>
          <t>18.03.2004</t>
        </r>
      </text>
    </comment>
    <comment ref="Y690" authorId="0" shapeId="0" xr:uid="{556EAFB7-1FD9-456C-8CED-0F84E45A94A0}">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CF4FA0F7-EA9C-4F49-BD88-B271215778EA}">
      <text>
        <r>
          <rPr>
            <sz val="10"/>
            <color indexed="81"/>
            <rFont val="Lucida Console"/>
            <family val="3"/>
          </rPr>
          <t>Última movimentação no estoque em 06/2023 quantidade 18.</t>
        </r>
      </text>
    </comment>
    <comment ref="R691" authorId="0" shapeId="0" xr:uid="{B55196EB-5EBC-4845-AF90-C77A82C07E8F}">
      <text>
        <r>
          <rPr>
            <sz val="10"/>
            <color indexed="81"/>
            <rFont val="Lucida Console"/>
            <family val="3"/>
          </rPr>
          <t>19.03.2004</t>
        </r>
      </text>
    </comment>
    <comment ref="Y691" authorId="0" shapeId="0" xr:uid="{32F1227B-A988-4B68-A863-B1E8E0658901}">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32120CDA-61BF-4215-8242-41B599F035A6}">
      <text>
        <r>
          <rPr>
            <sz val="10"/>
            <color indexed="81"/>
            <rFont val="Lucida Console"/>
            <family val="3"/>
          </rPr>
          <t>Última movimentação no estoque em 08/2023 quantidade 3.</t>
        </r>
      </text>
    </comment>
    <comment ref="R692" authorId="0" shapeId="0" xr:uid="{0D4BA14B-4F54-4069-9FDE-58BE427F4DC1}">
      <text>
        <r>
          <rPr>
            <sz val="10"/>
            <color indexed="81"/>
            <rFont val="Lucida Console"/>
            <family val="3"/>
          </rPr>
          <t>01.01.1901</t>
        </r>
      </text>
    </comment>
    <comment ref="Y692" authorId="0" shapeId="0" xr:uid="{E7CF0650-644A-4761-87E0-817447973EAE}">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3E09AD22-718E-4471-91B6-1788C2A3BA74}">
      <text>
        <r>
          <rPr>
            <sz val="10"/>
            <color indexed="81"/>
            <rFont val="Lucida Console"/>
            <family val="3"/>
          </rPr>
          <t>Última movimentação no estoque em 05/2023 quantidade 5.</t>
        </r>
      </text>
    </comment>
    <comment ref="R693" authorId="0" shapeId="0" xr:uid="{3CE0869B-1D34-43DE-BAE6-9F605ACFACE5}">
      <text>
        <r>
          <rPr>
            <sz val="10"/>
            <color indexed="81"/>
            <rFont val="Lucida Console"/>
            <family val="3"/>
          </rPr>
          <t>01.01.1901</t>
        </r>
      </text>
    </comment>
    <comment ref="Y693" authorId="0" shapeId="0" xr:uid="{7D0C7024-F114-49EC-8AD8-27FAF3266984}">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BA3C8E98-2082-4B19-A8F0-610D2CD7306A}">
      <text>
        <r>
          <rPr>
            <sz val="10"/>
            <color indexed="81"/>
            <rFont val="Lucida Console"/>
            <family val="3"/>
          </rPr>
          <t>Última movimentação no estoque em 05/2023 quantidade 20.</t>
        </r>
      </text>
    </comment>
    <comment ref="R694" authorId="0" shapeId="0" xr:uid="{6A3FF5AA-65D4-4729-879E-CD120CDFA431}">
      <text>
        <r>
          <rPr>
            <sz val="10"/>
            <color indexed="81"/>
            <rFont val="Lucida Console"/>
            <family val="3"/>
          </rPr>
          <t>15.10.2010</t>
        </r>
      </text>
    </comment>
    <comment ref="Y694" authorId="0" shapeId="0" xr:uid="{28FC3BAB-4A41-46BB-AB2E-105EC5105CE3}">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45AE2F76-9C5D-4759-985E-642301D9F0BC}">
      <text>
        <r>
          <rPr>
            <sz val="10"/>
            <color indexed="81"/>
            <rFont val="Lucida Console"/>
            <family val="3"/>
          </rPr>
          <t>Última movimentação no estoque em 05/2023 quantidade 5.</t>
        </r>
      </text>
    </comment>
    <comment ref="R695" authorId="0" shapeId="0" xr:uid="{90E549AD-FF42-42D4-B2CC-2044DE260765}">
      <text>
        <r>
          <rPr>
            <sz val="10"/>
            <color indexed="81"/>
            <rFont val="Lucida Console"/>
            <family val="3"/>
          </rPr>
          <t>15.10.2010</t>
        </r>
      </text>
    </comment>
    <comment ref="Y695" authorId="0" shapeId="0" xr:uid="{A149B5DD-CC75-4A20-91D9-6EBF661A21C3}">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8D747073-82E4-4266-84C6-5DE81D91241C}">
      <text>
        <r>
          <rPr>
            <sz val="10"/>
            <color indexed="81"/>
            <rFont val="Lucida Console"/>
            <family val="3"/>
          </rPr>
          <t>Última movimentação no estoque em 05/2023 quantidade 5.</t>
        </r>
      </text>
    </comment>
    <comment ref="R696" authorId="0" shapeId="0" xr:uid="{C4EAE68B-A7DE-4D3E-9AF0-BB46302B7A48}">
      <text>
        <r>
          <rPr>
            <sz val="10"/>
            <color indexed="81"/>
            <rFont val="Lucida Console"/>
            <family val="3"/>
          </rPr>
          <t>15.10.2010</t>
        </r>
      </text>
    </comment>
    <comment ref="Y696" authorId="0" shapeId="0" xr:uid="{866F5218-DFB0-4462-8D4F-AA3AB99964D7}">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4B165311-4829-4467-953B-54402982FEBD}">
      <text>
        <r>
          <rPr>
            <sz val="10"/>
            <color indexed="81"/>
            <rFont val="Lucida Console"/>
            <family val="3"/>
          </rPr>
          <t>Última movimentação no estoque em 05/2023 quantidade 5.</t>
        </r>
      </text>
    </comment>
    <comment ref="R697" authorId="0" shapeId="0" xr:uid="{F29C3282-7BF6-44EF-8AA9-36C8D0A0AA5E}">
      <text>
        <r>
          <rPr>
            <sz val="10"/>
            <color indexed="81"/>
            <rFont val="Lucida Console"/>
            <family val="3"/>
          </rPr>
          <t>01.01.1901</t>
        </r>
      </text>
    </comment>
    <comment ref="Y697" authorId="0" shapeId="0" xr:uid="{361418D8-4F23-4622-AD4B-24A896B45E91}">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2656A7DB-35DF-40C5-B8AA-A40C4D8CA320}">
      <text>
        <r>
          <rPr>
            <sz val="10"/>
            <color indexed="81"/>
            <rFont val="Lucida Console"/>
            <family val="3"/>
          </rPr>
          <t>Última movimentação no estoque em 03/2023 quantidade 14.</t>
        </r>
      </text>
    </comment>
    <comment ref="R698" authorId="0" shapeId="0" xr:uid="{7522D49D-9E4B-4392-B0F7-182CDD04DFFB}">
      <text>
        <r>
          <rPr>
            <sz val="10"/>
            <color indexed="81"/>
            <rFont val="Lucida Console"/>
            <family val="3"/>
          </rPr>
          <t>01.01.1901</t>
        </r>
      </text>
    </comment>
    <comment ref="Y698" authorId="0" shapeId="0" xr:uid="{F0840976-6F4B-4E65-B079-84BEF2544E2F}">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F2DBE736-1ED9-4FBC-A30F-5C1726A050BA}">
      <text>
        <r>
          <rPr>
            <sz val="10"/>
            <color indexed="81"/>
            <rFont val="Lucida Console"/>
            <family val="3"/>
          </rPr>
          <t>Última movimentação no estoque em 09/2023 quantidade 66.</t>
        </r>
      </text>
    </comment>
    <comment ref="R699" authorId="0" shapeId="0" xr:uid="{6E967091-BE7D-4D1F-93B4-DBD39207C631}">
      <text>
        <r>
          <rPr>
            <sz val="10"/>
            <color indexed="81"/>
            <rFont val="Lucida Console"/>
            <family val="3"/>
          </rPr>
          <t>01.01.1901</t>
        </r>
      </text>
    </comment>
    <comment ref="Y699" authorId="0" shapeId="0" xr:uid="{2E92153F-31C8-463F-85C5-0BDD915FEB72}">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DA40E497-2C21-4317-801E-FBAC651AD5AC}">
      <text>
        <r>
          <rPr>
            <sz val="10"/>
            <color indexed="81"/>
            <rFont val="Lucida Console"/>
            <family val="3"/>
          </rPr>
          <t>Última movimentação no estoque em 08/2023 quantidade 102.</t>
        </r>
      </text>
    </comment>
    <comment ref="R700" authorId="0" shapeId="0" xr:uid="{EF6AA3B3-B582-4EF0-800B-F6FBD0D528E0}">
      <text>
        <r>
          <rPr>
            <sz val="10"/>
            <color indexed="81"/>
            <rFont val="Lucida Console"/>
            <family val="3"/>
          </rPr>
          <t>15.06.2021</t>
        </r>
      </text>
    </comment>
    <comment ref="Y700" authorId="0" shapeId="0" xr:uid="{7DA05FBF-24E9-414A-96FC-6B38DFE7C343}">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401B0578-E15F-4EF7-BDE8-8F1451C01A66}">
      <text>
        <r>
          <rPr>
            <sz val="10"/>
            <color indexed="81"/>
            <rFont val="Lucida Console"/>
            <family val="3"/>
          </rPr>
          <t>Última movimentação no estoque em 09/2023 quantidade 45.</t>
        </r>
      </text>
    </comment>
    <comment ref="R701" authorId="0" shapeId="0" xr:uid="{83D6A4D9-D47F-40C3-81A1-BAAE8F6D4DFC}">
      <text>
        <r>
          <rPr>
            <sz val="10"/>
            <color indexed="81"/>
            <rFont val="Lucida Console"/>
            <family val="3"/>
          </rPr>
          <t>19.08.2019</t>
        </r>
      </text>
    </comment>
    <comment ref="Y701" authorId="0" shapeId="0" xr:uid="{D7814D7B-7724-4142-B34A-71CD3F64194F}">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35AE20B6-AF66-4D48-AF9E-BB4A2157C5AE}">
      <text>
        <r>
          <rPr>
            <sz val="10"/>
            <color indexed="81"/>
            <rFont val="Lucida Console"/>
            <family val="3"/>
          </rPr>
          <t>Última movimentação no estoque em 09/2023 quantidade 21.</t>
        </r>
      </text>
    </comment>
    <comment ref="R702" authorId="0" shapeId="0" xr:uid="{1BF76C4B-1580-4D60-AA2C-9C642C770533}">
      <text>
        <r>
          <rPr>
            <sz val="10"/>
            <color indexed="81"/>
            <rFont val="Lucida Console"/>
            <family val="3"/>
          </rPr>
          <t>10.05.2006</t>
        </r>
      </text>
    </comment>
    <comment ref="Y702" authorId="0" shapeId="0" xr:uid="{BC81078B-DC64-4F03-A2AC-162D70DF8AB2}">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778EF388-5A08-4099-9F3A-E3D6A52BC2FE}">
      <text>
        <r>
          <rPr>
            <sz val="10"/>
            <color indexed="81"/>
            <rFont val="Lucida Console"/>
            <family val="3"/>
          </rPr>
          <t>Última movimentação no estoque em 09/2023 quantidade 576.</t>
        </r>
      </text>
    </comment>
    <comment ref="R703" authorId="0" shapeId="0" xr:uid="{B31D8678-BA01-4E1E-83FA-1DE734D66E8A}">
      <text>
        <r>
          <rPr>
            <sz val="10"/>
            <color indexed="81"/>
            <rFont val="Lucida Console"/>
            <family val="3"/>
          </rPr>
          <t>13.04.2009</t>
        </r>
      </text>
    </comment>
    <comment ref="Y703" authorId="0" shapeId="0" xr:uid="{4A568E85-FFFC-451F-BEFA-0EBEFEF3A849}">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044F30B1-C38D-4AB8-A9CB-B4EB6B516B74}">
      <text>
        <r>
          <rPr>
            <sz val="10"/>
            <color indexed="81"/>
            <rFont val="Lucida Console"/>
            <family val="3"/>
          </rPr>
          <t>Última movimentação no estoque em 09/2023 quantidade 14.</t>
        </r>
      </text>
    </comment>
    <comment ref="R704" authorId="0" shapeId="0" xr:uid="{2211C597-C72C-4D1D-9792-EE9322CDE0E4}">
      <text>
        <r>
          <rPr>
            <sz val="10"/>
            <color indexed="81"/>
            <rFont val="Lucida Console"/>
            <family val="3"/>
          </rPr>
          <t>17.01.2005</t>
        </r>
      </text>
    </comment>
    <comment ref="Y704" authorId="0" shapeId="0" xr:uid="{402480BD-14C1-44CE-A161-D8CF9D51D41A}">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E5C5C2E8-5252-4AA8-B3E8-8CFE279943D7}">
      <text>
        <r>
          <rPr>
            <sz val="10"/>
            <color indexed="81"/>
            <rFont val="Lucida Console"/>
            <family val="3"/>
          </rPr>
          <t>Última movimentação no estoque em 09/2023 quantidade 10.404.</t>
        </r>
      </text>
    </comment>
    <comment ref="R705" authorId="0" shapeId="0" xr:uid="{489FABA4-4D3F-48C1-8508-9BA86F0C6A5E}">
      <text>
        <r>
          <rPr>
            <sz val="10"/>
            <color indexed="81"/>
            <rFont val="Lucida Console"/>
            <family val="3"/>
          </rPr>
          <t>01.01.1901</t>
        </r>
      </text>
    </comment>
    <comment ref="Y705" authorId="0" shapeId="0" xr:uid="{05188419-FE62-4499-A9CF-2E5BCEDF173F}">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6D46AB2B-A92F-4527-A336-3D893B1C9EE3}">
      <text>
        <r>
          <rPr>
            <sz val="10"/>
            <color indexed="81"/>
            <rFont val="Lucida Console"/>
            <family val="3"/>
          </rPr>
          <t>Última movimentação no estoque em 09/2023 quantidade 2.740.</t>
        </r>
      </text>
    </comment>
    <comment ref="R706" authorId="0" shapeId="0" xr:uid="{9C8DCC8A-650C-4913-B4D1-44F1804AB3EF}">
      <text>
        <r>
          <rPr>
            <sz val="10"/>
            <color indexed="81"/>
            <rFont val="Lucida Console"/>
            <family val="3"/>
          </rPr>
          <t>21.08.2017</t>
        </r>
      </text>
    </comment>
    <comment ref="Y706" authorId="0" shapeId="0" xr:uid="{F889FE70-9392-468D-B6D7-004FB1AC5DED}">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3CD5A6F4-84BA-449A-A9A5-F128E4432A3A}">
      <text>
        <r>
          <rPr>
            <sz val="10"/>
            <color indexed="81"/>
            <rFont val="Lucida Console"/>
            <family val="3"/>
          </rPr>
          <t>Última movimentação no estoque em 09/2023 quantidade 3.070.</t>
        </r>
      </text>
    </comment>
    <comment ref="R707" authorId="0" shapeId="0" xr:uid="{3A8AEA0D-493C-4B59-848B-E1969C1461EC}">
      <text>
        <r>
          <rPr>
            <sz val="10"/>
            <color indexed="81"/>
            <rFont val="Lucida Console"/>
            <family val="3"/>
          </rPr>
          <t>01.01.1901</t>
        </r>
      </text>
    </comment>
    <comment ref="Y707" authorId="0" shapeId="0" xr:uid="{EEF46A7F-0DAA-48A2-9DDA-BA98DAB2EC45}">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CE173949-9A78-44F9-869C-6D439FC71141}">
      <text>
        <r>
          <rPr>
            <sz val="10"/>
            <color indexed="81"/>
            <rFont val="Lucida Console"/>
            <family val="3"/>
          </rPr>
          <t>Última movimentação no estoque em 09/2023 quantidade 810.</t>
        </r>
      </text>
    </comment>
    <comment ref="R708" authorId="0" shapeId="0" xr:uid="{1E247B21-25BE-4990-8646-40094C51A980}">
      <text>
        <r>
          <rPr>
            <sz val="10"/>
            <color indexed="81"/>
            <rFont val="Lucida Console"/>
            <family val="3"/>
          </rPr>
          <t>19.01.2009</t>
        </r>
      </text>
    </comment>
    <comment ref="Y708" authorId="0" shapeId="0" xr:uid="{47809298-EDD8-4760-AF4F-AD14EBBCF07A}">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738C5A0C-3D37-42D4-958F-2595B03DB16E}">
      <text>
        <r>
          <rPr>
            <sz val="10"/>
            <color indexed="81"/>
            <rFont val="Lucida Console"/>
            <family val="3"/>
          </rPr>
          <t>Última movimentação no estoque em 09/2023 quantidade 18.</t>
        </r>
      </text>
    </comment>
    <comment ref="R709" authorId="0" shapeId="0" xr:uid="{AB8AE77E-1442-4CBA-932F-66CAF2FE23D8}">
      <text>
        <r>
          <rPr>
            <sz val="10"/>
            <color indexed="81"/>
            <rFont val="Lucida Console"/>
            <family val="3"/>
          </rPr>
          <t>09.08.2004</t>
        </r>
      </text>
    </comment>
    <comment ref="Y709" authorId="0" shapeId="0" xr:uid="{CA2FAA88-0A5E-4CA7-9EE8-C75BEE51E3F1}">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1187D2B4-4CA3-4FDA-9DE8-0B0ECC41F68E}">
      <text>
        <r>
          <rPr>
            <sz val="10"/>
            <color indexed="81"/>
            <rFont val="Lucida Console"/>
            <family val="3"/>
          </rPr>
          <t>Última movimentação no estoque em 09/2023 quantidade 2.</t>
        </r>
      </text>
    </comment>
    <comment ref="R710" authorId="0" shapeId="0" xr:uid="{90FA5F86-4749-4C76-B0B0-7AC5DF0E7EB6}">
      <text>
        <r>
          <rPr>
            <sz val="10"/>
            <color indexed="81"/>
            <rFont val="Lucida Console"/>
            <family val="3"/>
          </rPr>
          <t>18.07.2007</t>
        </r>
      </text>
    </comment>
    <comment ref="Y710" authorId="0" shapeId="0" xr:uid="{3D4F3E06-A2EC-4240-98DF-C1D2E3136D70}">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A374F5A8-2F41-40A8-83C5-8B7BAD5504A4}">
      <text>
        <r>
          <rPr>
            <sz val="10"/>
            <color indexed="81"/>
            <rFont val="Lucida Console"/>
            <family val="3"/>
          </rPr>
          <t>Última movimentação no estoque em 09/2023 quantidade 5.</t>
        </r>
      </text>
    </comment>
    <comment ref="R711" authorId="0" shapeId="0" xr:uid="{8146F46B-7F24-400A-ABA0-9DA3390E6193}">
      <text>
        <r>
          <rPr>
            <sz val="10"/>
            <color indexed="81"/>
            <rFont val="Lucida Console"/>
            <family val="3"/>
          </rPr>
          <t>01.01.1901</t>
        </r>
      </text>
    </comment>
    <comment ref="Y711" authorId="0" shapeId="0" xr:uid="{6164F1DF-17F3-4AC7-ACB5-4371C8680E50}">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80CDDB29-7799-4949-9723-893C8739C257}">
      <text>
        <r>
          <rPr>
            <sz val="10"/>
            <color indexed="81"/>
            <rFont val="Lucida Console"/>
            <family val="3"/>
          </rPr>
          <t>Última movimentação no estoque em 08/2023 quantidade 60.</t>
        </r>
      </text>
    </comment>
    <comment ref="R712" authorId="0" shapeId="0" xr:uid="{57C1D45D-F977-4E0E-8E71-9C33425DD402}">
      <text>
        <r>
          <rPr>
            <sz val="10"/>
            <color indexed="81"/>
            <rFont val="Lucida Console"/>
            <family val="3"/>
          </rPr>
          <t>19.09.2008</t>
        </r>
      </text>
    </comment>
    <comment ref="Y712" authorId="0" shapeId="0" xr:uid="{FD47B1E4-1D56-426B-8796-3887B39094B0}">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9011E1D9-9D25-4162-A1DD-EACA00965E1B}">
      <text>
        <r>
          <rPr>
            <sz val="10"/>
            <color indexed="81"/>
            <rFont val="Lucida Console"/>
            <family val="3"/>
          </rPr>
          <t>Última movimentação no estoque em 09/2023 quantidade 1.000.</t>
        </r>
      </text>
    </comment>
    <comment ref="R713" authorId="0" shapeId="0" xr:uid="{05EF49BF-F2F7-47E5-A430-4CEDDC241C85}">
      <text>
        <r>
          <rPr>
            <sz val="10"/>
            <color indexed="81"/>
            <rFont val="Lucida Console"/>
            <family val="3"/>
          </rPr>
          <t>01.01.1901</t>
        </r>
      </text>
    </comment>
    <comment ref="Y713" authorId="0" shapeId="0" xr:uid="{8DBB234F-52FA-413D-92D2-F03586BC928E}">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EDCA802B-A552-4ACC-8DAE-F304E35AC7B0}">
      <text>
        <r>
          <rPr>
            <sz val="10"/>
            <color indexed="81"/>
            <rFont val="Lucida Console"/>
            <family val="3"/>
          </rPr>
          <t>Última movimentação no estoque em 04/2023 quantidade 500.</t>
        </r>
      </text>
    </comment>
    <comment ref="R714" authorId="0" shapeId="0" xr:uid="{BEE0A5A8-7CB6-4967-8FD8-3A5E495F90B6}">
      <text>
        <r>
          <rPr>
            <sz val="10"/>
            <color indexed="81"/>
            <rFont val="Lucida Console"/>
            <family val="3"/>
          </rPr>
          <t>28.09.2011</t>
        </r>
      </text>
    </comment>
    <comment ref="Y714" authorId="0" shapeId="0" xr:uid="{1C4D1FA5-144D-4749-B8D6-B7B3B5797AE5}">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BE7FB851-A6DD-40E7-80A6-F4DFF2EB910D}">
      <text>
        <r>
          <rPr>
            <sz val="10"/>
            <color indexed="81"/>
            <rFont val="Lucida Console"/>
            <family val="3"/>
          </rPr>
          <t>Última movimentação no estoque em 02/2023 quantidade 8.</t>
        </r>
      </text>
    </comment>
    <comment ref="R715" authorId="0" shapeId="0" xr:uid="{440060F7-A233-4800-BDF4-EBB67F23EDEB}">
      <text>
        <r>
          <rPr>
            <sz val="10"/>
            <color indexed="81"/>
            <rFont val="Lucida Console"/>
            <family val="3"/>
          </rPr>
          <t>10.03.2004</t>
        </r>
      </text>
    </comment>
    <comment ref="Y715" authorId="0" shapeId="0" xr:uid="{A031F4A3-030B-4DCB-A8E8-EFFE97D51440}">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C0BD63F4-654E-41F7-BC19-CBAB9D4C05B4}">
      <text>
        <r>
          <rPr>
            <sz val="10"/>
            <color indexed="81"/>
            <rFont val="Lucida Console"/>
            <family val="3"/>
          </rPr>
          <t>Última movimentação no estoque em 08/2023 quantidade 431.</t>
        </r>
      </text>
    </comment>
    <comment ref="R716" authorId="0" shapeId="0" xr:uid="{5DCC0EBA-1B93-4D39-BD5F-4D43A1F39BA0}">
      <text>
        <r>
          <rPr>
            <sz val="10"/>
            <color indexed="81"/>
            <rFont val="Lucida Console"/>
            <family val="3"/>
          </rPr>
          <t>07.11.2005</t>
        </r>
      </text>
    </comment>
    <comment ref="Y716" authorId="0" shapeId="0" xr:uid="{1EC8DBAA-9CD0-433A-9FEB-D4F901A64C74}">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7D2674AE-F676-4B1F-8288-7794C0047C5D}">
      <text>
        <r>
          <rPr>
            <sz val="10"/>
            <color indexed="81"/>
            <rFont val="Lucida Console"/>
            <family val="3"/>
          </rPr>
          <t>Última movimentação no estoque em 09/2023 quantidade 4.</t>
        </r>
      </text>
    </comment>
    <comment ref="R717" authorId="0" shapeId="0" xr:uid="{F945B0E3-81A6-4D50-8A2C-7E625CF01D20}">
      <text>
        <r>
          <rPr>
            <sz val="10"/>
            <color indexed="81"/>
            <rFont val="Lucida Console"/>
            <family val="3"/>
          </rPr>
          <t>10.07.2014</t>
        </r>
      </text>
    </comment>
    <comment ref="Y717" authorId="0" shapeId="0" xr:uid="{82DF8943-B068-4A74-BB16-0ECE87CCC0D2}">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EF4CE3CF-3567-4B8F-9102-8899E1F3EC6B}">
      <text>
        <r>
          <rPr>
            <sz val="10"/>
            <color indexed="81"/>
            <rFont val="Lucida Console"/>
            <family val="3"/>
          </rPr>
          <t>Última movimentação no estoque em 02/2023 quantidade 10.</t>
        </r>
      </text>
    </comment>
    <comment ref="R718" authorId="0" shapeId="0" xr:uid="{CA8B5B4B-1C68-434F-8A13-36D521001C71}">
      <text>
        <r>
          <rPr>
            <sz val="10"/>
            <color indexed="81"/>
            <rFont val="Lucida Console"/>
            <family val="3"/>
          </rPr>
          <t>01.01.1901</t>
        </r>
      </text>
    </comment>
    <comment ref="Y718" authorId="0" shapeId="0" xr:uid="{9AEFB25A-8AE1-4265-9B14-2926168B55AB}">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1E1CDD86-0ED2-4784-9542-6A4B7FF61719}">
      <text>
        <r>
          <rPr>
            <sz val="10"/>
            <color indexed="81"/>
            <rFont val="Lucida Console"/>
            <family val="3"/>
          </rPr>
          <t>Última movimentação no estoque em 09/2023 quantidade 542.</t>
        </r>
      </text>
    </comment>
    <comment ref="R719" authorId="0" shapeId="0" xr:uid="{A24E7B4A-7113-4733-8471-4D70691C8A47}">
      <text>
        <r>
          <rPr>
            <sz val="10"/>
            <color indexed="81"/>
            <rFont val="Lucida Console"/>
            <family val="3"/>
          </rPr>
          <t>12.07.2007</t>
        </r>
      </text>
    </comment>
    <comment ref="Y719" authorId="0" shapeId="0" xr:uid="{E0033CD8-E839-4628-B2FD-A1FFF5248CCE}">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E0E84591-586B-47C2-BCC1-6239F1DA8329}">
      <text>
        <r>
          <rPr>
            <sz val="10"/>
            <color indexed="81"/>
            <rFont val="Lucida Console"/>
            <family val="3"/>
          </rPr>
          <t>Última movimentação no estoque em 09/2023 quantidade 84.</t>
        </r>
      </text>
    </comment>
    <comment ref="R720" authorId="0" shapeId="0" xr:uid="{BABD5B50-54C7-4A28-B051-546C147C4D85}">
      <text>
        <r>
          <rPr>
            <sz val="10"/>
            <color indexed="81"/>
            <rFont val="Lucida Console"/>
            <family val="3"/>
          </rPr>
          <t>01.01.1901</t>
        </r>
      </text>
    </comment>
    <comment ref="Y720" authorId="0" shapeId="0" xr:uid="{21215398-9EF5-4C7B-B9BF-CDC40FBEDFB9}">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FD895632-61DE-4D7F-99F7-69DE803BE167}">
      <text>
        <r>
          <rPr>
            <sz val="10"/>
            <color indexed="81"/>
            <rFont val="Lucida Console"/>
            <family val="3"/>
          </rPr>
          <t>Última movimentação no estoque em 09/2023 quantidade 11.</t>
        </r>
      </text>
    </comment>
    <comment ref="R721" authorId="0" shapeId="0" xr:uid="{C50C5B89-2D85-4C0F-A860-DF2588974341}">
      <text>
        <r>
          <rPr>
            <sz val="10"/>
            <color indexed="81"/>
            <rFont val="Lucida Console"/>
            <family val="3"/>
          </rPr>
          <t>01.01.1901</t>
        </r>
      </text>
    </comment>
    <comment ref="Y721" authorId="0" shapeId="0" xr:uid="{75281C4A-CA01-4B37-91BC-62F386E0E878}">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934F0D64-B59A-4E01-B277-3A7029BB8F3E}">
      <text>
        <r>
          <rPr>
            <sz val="10"/>
            <color indexed="81"/>
            <rFont val="Lucida Console"/>
            <family val="3"/>
          </rPr>
          <t>Última movimentação no estoque em 09/2023 quantidade 50.</t>
        </r>
      </text>
    </comment>
    <comment ref="R722" authorId="0" shapeId="0" xr:uid="{4F8B8623-1F91-4D8B-8C0E-7C66F02EE2A0}">
      <text>
        <r>
          <rPr>
            <sz val="10"/>
            <color indexed="81"/>
            <rFont val="Lucida Console"/>
            <family val="3"/>
          </rPr>
          <t>31.08.2017</t>
        </r>
      </text>
    </comment>
    <comment ref="Y722" authorId="0" shapeId="0" xr:uid="{634FF847-1D37-4AD3-8F07-883E468AD68A}">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73344449-6281-4F05-BE0F-7DBF427C60A8}">
      <text>
        <r>
          <rPr>
            <sz val="10"/>
            <color indexed="81"/>
            <rFont val="Lucida Console"/>
            <family val="3"/>
          </rPr>
          <t>Última movimentação no estoque em 01/2023 quantidade 612.</t>
        </r>
      </text>
    </comment>
    <comment ref="R723" authorId="0" shapeId="0" xr:uid="{7D3CB83E-2C47-4CE6-8F37-88828AE10FA9}">
      <text>
        <r>
          <rPr>
            <sz val="10"/>
            <color indexed="81"/>
            <rFont val="Lucida Console"/>
            <family val="3"/>
          </rPr>
          <t>26.03.2004</t>
        </r>
      </text>
    </comment>
    <comment ref="Y723" authorId="0" shapeId="0" xr:uid="{39A4F9C9-5C1B-4974-9E6C-B07779D9BE25}">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3F814AEA-0DE5-40CA-B705-D6F9B5790E0E}">
      <text>
        <r>
          <rPr>
            <sz val="10"/>
            <color indexed="81"/>
            <rFont val="Lucida Console"/>
            <family val="3"/>
          </rPr>
          <t>Última movimentação no estoque em 05/2023 quantidade 285.</t>
        </r>
      </text>
    </comment>
    <comment ref="R724" authorId="0" shapeId="0" xr:uid="{43BC08F2-A228-4C1F-9E15-DD034B2BC18F}">
      <text>
        <r>
          <rPr>
            <sz val="10"/>
            <color indexed="81"/>
            <rFont val="Lucida Console"/>
            <family val="3"/>
          </rPr>
          <t>08.11.2010</t>
        </r>
      </text>
    </comment>
    <comment ref="Y724" authorId="0" shapeId="0" xr:uid="{8A575E44-EC3C-49FB-AF99-113864C71478}">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4126D9B4-037D-4795-8DA2-74EC299A0D79}">
      <text>
        <r>
          <rPr>
            <sz val="10"/>
            <color indexed="81"/>
            <rFont val="Lucida Console"/>
            <family val="3"/>
          </rPr>
          <t>Última movimentação no estoque em 08/2023 quantidade 31.</t>
        </r>
      </text>
    </comment>
    <comment ref="R725" authorId="0" shapeId="0" xr:uid="{CC8A4CA5-EBE0-4420-B5F8-BABF1FDCC3DE}">
      <text>
        <r>
          <rPr>
            <sz val="10"/>
            <color indexed="81"/>
            <rFont val="Lucida Console"/>
            <family val="3"/>
          </rPr>
          <t>17.07.2009</t>
        </r>
      </text>
    </comment>
    <comment ref="Y725" authorId="0" shapeId="0" xr:uid="{33C8266A-78DD-40F0-A783-6E52AEDAF8C8}">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8732931E-59CA-4DE5-86A4-FCA11941ECBC}">
      <text>
        <r>
          <rPr>
            <sz val="10"/>
            <color indexed="81"/>
            <rFont val="Lucida Console"/>
            <family val="3"/>
          </rPr>
          <t>Última movimentação no estoque em 06/2023 quantidade 9.</t>
        </r>
      </text>
    </comment>
    <comment ref="R726" authorId="0" shapeId="0" xr:uid="{98BBF037-318D-4970-B1FA-1F3A57D1EF5B}">
      <text>
        <r>
          <rPr>
            <sz val="10"/>
            <color indexed="81"/>
            <rFont val="Lucida Console"/>
            <family val="3"/>
          </rPr>
          <t>14.10.2014</t>
        </r>
      </text>
    </comment>
    <comment ref="Y726" authorId="0" shapeId="0" xr:uid="{080B41B1-4DAB-4FF0-A460-547D0CB4337C}">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5C399741-7C1D-4E9F-A5A9-89EED38C00CD}">
      <text>
        <r>
          <rPr>
            <sz val="10"/>
            <color indexed="81"/>
            <rFont val="Lucida Console"/>
            <family val="3"/>
          </rPr>
          <t>Última movimentação no estoque em 01/2023 quantidade 185.</t>
        </r>
      </text>
    </comment>
    <comment ref="R727" authorId="0" shapeId="0" xr:uid="{3BAC03D8-63E0-4DD8-8C94-B102CFCD20B2}">
      <text>
        <r>
          <rPr>
            <sz val="10"/>
            <color indexed="81"/>
            <rFont val="Lucida Console"/>
            <family val="3"/>
          </rPr>
          <t>14.10.2014</t>
        </r>
      </text>
    </comment>
    <comment ref="Y727" authorId="0" shapeId="0" xr:uid="{699FE968-C6D4-43D6-8A95-87E373C71E4C}">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F3790F11-AF30-4E27-A451-88A0E773BD3A}">
      <text>
        <r>
          <rPr>
            <sz val="10"/>
            <color indexed="81"/>
            <rFont val="Lucida Console"/>
            <family val="3"/>
          </rPr>
          <t>Última movimentação no estoque em 05/2023 quantidade 150.</t>
        </r>
      </text>
    </comment>
    <comment ref="R728" authorId="0" shapeId="0" xr:uid="{2CB4D319-F24D-4720-931A-4EE786488F7E}">
      <text>
        <r>
          <rPr>
            <sz val="10"/>
            <color indexed="81"/>
            <rFont val="Lucida Console"/>
            <family val="3"/>
          </rPr>
          <t>01.01.1901</t>
        </r>
      </text>
    </comment>
    <comment ref="Y728" authorId="0" shapeId="0" xr:uid="{F558820D-B33D-4257-8B98-92D0AC02AD77}">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85D9A6B0-637F-49FE-8BE3-8F358A89EBA0}">
      <text>
        <r>
          <rPr>
            <sz val="10"/>
            <color indexed="81"/>
            <rFont val="Lucida Console"/>
            <family val="3"/>
          </rPr>
          <t>Última movimentação no estoque em 09/2023 quantidade 20.</t>
        </r>
      </text>
    </comment>
    <comment ref="R729" authorId="0" shapeId="0" xr:uid="{4467B950-49DD-43F1-B427-9F3E351A1011}">
      <text>
        <r>
          <rPr>
            <sz val="10"/>
            <color indexed="81"/>
            <rFont val="Lucida Console"/>
            <family val="3"/>
          </rPr>
          <t>05.10.2007</t>
        </r>
      </text>
    </comment>
    <comment ref="Y729" authorId="0" shapeId="0" xr:uid="{F3DE916C-C897-4E63-96C6-20AE2FEDCC6B}">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CDABB326-59F3-47BC-A88C-FDBE272C5D64}">
      <text>
        <r>
          <rPr>
            <sz val="10"/>
            <color indexed="81"/>
            <rFont val="Lucida Console"/>
            <family val="3"/>
          </rPr>
          <t>Última movimentação no estoque em 12/2022 quantidade 3.</t>
        </r>
      </text>
    </comment>
    <comment ref="R730" authorId="0" shapeId="0" xr:uid="{28D2214A-7500-4BD1-9EEC-D49035E9AFC4}">
      <text>
        <r>
          <rPr>
            <sz val="10"/>
            <color indexed="81"/>
            <rFont val="Lucida Console"/>
            <family val="3"/>
          </rPr>
          <t>23.04.2004</t>
        </r>
      </text>
    </comment>
    <comment ref="Y730" authorId="0" shapeId="0" xr:uid="{C1EAE22C-565F-4A3D-BB6A-BEF6B7AC03F2}">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B13D1400-5BA1-44F2-B792-C8BED7F2ECDF}">
      <text>
        <r>
          <rPr>
            <sz val="10"/>
            <color indexed="81"/>
            <rFont val="Lucida Console"/>
            <family val="3"/>
          </rPr>
          <t>Última movimentação no estoque em 09/2023 quantidade 4.</t>
        </r>
      </text>
    </comment>
    <comment ref="R731" authorId="0" shapeId="0" xr:uid="{CA21F6D3-8A47-48D6-A3FA-D20020BE00A4}">
      <text>
        <r>
          <rPr>
            <sz val="10"/>
            <color indexed="81"/>
            <rFont val="Lucida Console"/>
            <family val="3"/>
          </rPr>
          <t>01.01.1901</t>
        </r>
      </text>
    </comment>
    <comment ref="Y731" authorId="0" shapeId="0" xr:uid="{1D105403-2004-457A-A2E8-7D77F3410FD6}">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DE7A13C5-FC52-437C-B546-9ABFD2F41D05}">
      <text>
        <r>
          <rPr>
            <sz val="10"/>
            <color indexed="81"/>
            <rFont val="Lucida Console"/>
            <family val="3"/>
          </rPr>
          <t>Última movimentação no estoque em 07/2023 quantidade 50.</t>
        </r>
      </text>
    </comment>
    <comment ref="R732" authorId="0" shapeId="0" xr:uid="{4FA1D49B-52A3-4914-A3E5-E7CC532EF8CB}">
      <text>
        <r>
          <rPr>
            <sz val="10"/>
            <color indexed="81"/>
            <rFont val="Lucida Console"/>
            <family val="3"/>
          </rPr>
          <t>01.01.1901</t>
        </r>
      </text>
    </comment>
    <comment ref="Y732" authorId="0" shapeId="0" xr:uid="{51BCD222-F7DE-4456-B836-5F77BE9BAF4B}">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EABAB49A-E4AE-432D-A8BA-EEC495B51386}">
      <text>
        <r>
          <rPr>
            <sz val="10"/>
            <color indexed="81"/>
            <rFont val="Lucida Console"/>
            <family val="3"/>
          </rPr>
          <t>Última movimentação no estoque em 09/2023 quantidade 100.</t>
        </r>
      </text>
    </comment>
    <comment ref="R733" authorId="0" shapeId="0" xr:uid="{F08132E1-E39F-4AD2-98FB-08C5E1525029}">
      <text>
        <r>
          <rPr>
            <sz val="10"/>
            <color indexed="81"/>
            <rFont val="Lucida Console"/>
            <family val="3"/>
          </rPr>
          <t>01.01.1901</t>
        </r>
      </text>
    </comment>
    <comment ref="Y733" authorId="0" shapeId="0" xr:uid="{6092DAD5-BC23-4923-B88B-23259DCAB01B}">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EAC0D1C1-6E46-4FF9-A7AB-359BA297188F}">
      <text>
        <r>
          <rPr>
            <sz val="10"/>
            <color indexed="81"/>
            <rFont val="Lucida Console"/>
            <family val="3"/>
          </rPr>
          <t>Última movimentação no estoque em 07/2023 quantidade 10.</t>
        </r>
      </text>
    </comment>
    <comment ref="R734" authorId="0" shapeId="0" xr:uid="{6463C0DF-6260-493B-B18D-48AA72BCFE15}">
      <text>
        <r>
          <rPr>
            <sz val="10"/>
            <color indexed="81"/>
            <rFont val="Lucida Console"/>
            <family val="3"/>
          </rPr>
          <t>01.01.1901</t>
        </r>
      </text>
    </comment>
    <comment ref="Y734" authorId="0" shapeId="0" xr:uid="{5313F72C-9566-49B2-87F3-8770F4CBEFEB}">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3104B751-E1FD-4B8F-8FAE-65A0C7969B3D}">
      <text>
        <r>
          <rPr>
            <sz val="10"/>
            <color indexed="81"/>
            <rFont val="Lucida Console"/>
            <family val="3"/>
          </rPr>
          <t>Última movimentação no estoque em 04/2023 quantidade 15.</t>
        </r>
      </text>
    </comment>
    <comment ref="R735" authorId="0" shapeId="0" xr:uid="{DDE18BB5-5174-4C1C-A958-E0707919AA8A}">
      <text>
        <r>
          <rPr>
            <sz val="10"/>
            <color indexed="81"/>
            <rFont val="Lucida Console"/>
            <family val="3"/>
          </rPr>
          <t>01.01.1901</t>
        </r>
      </text>
    </comment>
    <comment ref="Y735" authorId="0" shapeId="0" xr:uid="{E660B0BF-5426-407E-AAD0-B3B28C5D425D}">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6086C946-0BF6-42CF-B350-7F73A8D22A97}">
      <text>
        <r>
          <rPr>
            <sz val="10"/>
            <color indexed="81"/>
            <rFont val="Lucida Console"/>
            <family val="3"/>
          </rPr>
          <t>Última movimentação no estoque em 09/2023 quantidade 20.</t>
        </r>
      </text>
    </comment>
    <comment ref="R736" authorId="0" shapeId="0" xr:uid="{F867977F-B497-403D-ACBC-0097D7359F58}">
      <text>
        <r>
          <rPr>
            <sz val="10"/>
            <color indexed="81"/>
            <rFont val="Lucida Console"/>
            <family val="3"/>
          </rPr>
          <t>01.01.1901</t>
        </r>
      </text>
    </comment>
    <comment ref="Y736" authorId="0" shapeId="0" xr:uid="{614D6AB5-029F-4D21-97E8-F00082C9C981}">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BABE814A-AA5C-40BD-BD75-04511157AAE8}">
      <text>
        <r>
          <rPr>
            <sz val="10"/>
            <color indexed="81"/>
            <rFont val="Lucida Console"/>
            <family val="3"/>
          </rPr>
          <t>Última movimentação no estoque em 04/2023 quantidade 18.</t>
        </r>
      </text>
    </comment>
    <comment ref="R737" authorId="0" shapeId="0" xr:uid="{40FA9A62-18EC-48D8-B6D9-411FF074C97E}">
      <text>
        <r>
          <rPr>
            <sz val="10"/>
            <color indexed="81"/>
            <rFont val="Lucida Console"/>
            <family val="3"/>
          </rPr>
          <t>01.01.1901</t>
        </r>
      </text>
    </comment>
    <comment ref="Y737" authorId="0" shapeId="0" xr:uid="{BE5BBCDC-AF12-47E0-80C5-008B9A0F8691}">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8A1068D4-4EFD-4E75-B1A1-04859A90A469}">
      <text>
        <r>
          <rPr>
            <sz val="10"/>
            <color indexed="81"/>
            <rFont val="Lucida Console"/>
            <family val="3"/>
          </rPr>
          <t>Última movimentação no estoque em 04/2023 quantidade 15.</t>
        </r>
      </text>
    </comment>
    <comment ref="R738" authorId="0" shapeId="0" xr:uid="{6C7FB59B-F573-43AD-B865-0D6C9BF05794}">
      <text>
        <r>
          <rPr>
            <sz val="10"/>
            <color indexed="81"/>
            <rFont val="Lucida Console"/>
            <family val="3"/>
          </rPr>
          <t>01.01.1901</t>
        </r>
      </text>
    </comment>
    <comment ref="Y738" authorId="0" shapeId="0" xr:uid="{E4AD630F-F56A-4D41-B367-DF2C53A1018C}">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C4C8BCB4-30A4-46FE-9C37-27D83B662414}">
      <text>
        <r>
          <rPr>
            <sz val="10"/>
            <color indexed="81"/>
            <rFont val="Lucida Console"/>
            <family val="3"/>
          </rPr>
          <t>Última movimentação no estoque em 04/2023 quantidade 20.</t>
        </r>
      </text>
    </comment>
    <comment ref="R739" authorId="0" shapeId="0" xr:uid="{9E4AE248-6C93-40C0-8013-43F20FE92B4F}">
      <text>
        <r>
          <rPr>
            <sz val="10"/>
            <color indexed="81"/>
            <rFont val="Lucida Console"/>
            <family val="3"/>
          </rPr>
          <t>01.01.1901</t>
        </r>
      </text>
    </comment>
    <comment ref="Y739" authorId="0" shapeId="0" xr:uid="{D3402893-B822-4BD4-AA28-6798F9C0E006}">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F9FA1117-4986-45FC-B78A-675B441836E2}">
      <text>
        <r>
          <rPr>
            <sz val="10"/>
            <color indexed="81"/>
            <rFont val="Lucida Console"/>
            <family val="3"/>
          </rPr>
          <t>Última movimentação no estoque em 03/2023 quantidade 1.</t>
        </r>
      </text>
    </comment>
    <comment ref="R740" authorId="0" shapeId="0" xr:uid="{705C2FE2-9E48-48E1-A7FF-A5F60ACF3404}">
      <text>
        <r>
          <rPr>
            <sz val="10"/>
            <color indexed="81"/>
            <rFont val="Lucida Console"/>
            <family val="3"/>
          </rPr>
          <t>01.01.1901</t>
        </r>
      </text>
    </comment>
    <comment ref="Y740" authorId="0" shapeId="0" xr:uid="{536B3064-7392-475F-B561-CE36CCF25182}">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922D8333-0C47-4D99-97B8-8997D25F07A3}">
      <text>
        <r>
          <rPr>
            <sz val="10"/>
            <color indexed="81"/>
            <rFont val="Lucida Console"/>
            <family val="3"/>
          </rPr>
          <t>Última movimentação no estoque em 09/2023 quantidade 30.</t>
        </r>
      </text>
    </comment>
    <comment ref="R741" authorId="0" shapeId="0" xr:uid="{9FA4176F-3B0F-434C-861B-345291829BD1}">
      <text>
        <r>
          <rPr>
            <sz val="10"/>
            <color indexed="81"/>
            <rFont val="Lucida Console"/>
            <family val="3"/>
          </rPr>
          <t>01.01.1901</t>
        </r>
      </text>
    </comment>
    <comment ref="Y741" authorId="0" shapeId="0" xr:uid="{1EF51761-5B12-420E-81E0-BEADDDE50145}">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01B8E4BE-C5C8-452E-9158-35BE59E66306}">
      <text>
        <r>
          <rPr>
            <sz val="10"/>
            <color indexed="81"/>
            <rFont val="Lucida Console"/>
            <family val="3"/>
          </rPr>
          <t>Última movimentação no estoque em 04/2023 quantidade 15.</t>
        </r>
      </text>
    </comment>
    <comment ref="R742" authorId="0" shapeId="0" xr:uid="{083EFCE0-01D7-4CAD-B9B4-AA7BF00BBCDC}">
      <text>
        <r>
          <rPr>
            <sz val="10"/>
            <color indexed="81"/>
            <rFont val="Lucida Console"/>
            <family val="3"/>
          </rPr>
          <t>01.01.1901</t>
        </r>
      </text>
    </comment>
    <comment ref="Y742" authorId="0" shapeId="0" xr:uid="{DF2028E8-347C-4F90-8D09-C81DBE7E600D}">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AD9A43D4-9530-46C7-99F9-D1E7F8A020F5}">
      <text>
        <r>
          <rPr>
            <sz val="10"/>
            <color indexed="81"/>
            <rFont val="Lucida Console"/>
            <family val="3"/>
          </rPr>
          <t>Última movimentação no estoque em 06/2023 quantidade 20.</t>
        </r>
      </text>
    </comment>
    <comment ref="R743" authorId="0" shapeId="0" xr:uid="{15542C92-ADF2-4EA2-BEA6-9F0521FFC31C}">
      <text>
        <r>
          <rPr>
            <sz val="10"/>
            <color indexed="81"/>
            <rFont val="Lucida Console"/>
            <family val="3"/>
          </rPr>
          <t>01.01.1901</t>
        </r>
      </text>
    </comment>
    <comment ref="Y743" authorId="0" shapeId="0" xr:uid="{3695C2BA-80F1-40E7-AB26-70F5E9E32DC1}">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9F8E6C99-9880-46DA-B59D-C488C0CDAA05}">
      <text>
        <r>
          <rPr>
            <sz val="10"/>
            <color indexed="81"/>
            <rFont val="Lucida Console"/>
            <family val="3"/>
          </rPr>
          <t>Última movimentação no estoque em 06/2023 quantidade 40.</t>
        </r>
      </text>
    </comment>
    <comment ref="R744" authorId="0" shapeId="0" xr:uid="{DC6D226B-A3A8-4BA6-9ADF-6E5ACC4D4940}">
      <text>
        <r>
          <rPr>
            <sz val="10"/>
            <color indexed="81"/>
            <rFont val="Lucida Console"/>
            <family val="3"/>
          </rPr>
          <t>18.09.2017</t>
        </r>
      </text>
    </comment>
    <comment ref="Y744" authorId="0" shapeId="0" xr:uid="{02FFB226-0C37-4A99-B8CB-9606C02AD8F3}">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1B6A71F5-DDCA-4F61-AD3F-0FC6C6EBA1D8}">
      <text>
        <r>
          <rPr>
            <sz val="10"/>
            <color indexed="81"/>
            <rFont val="Lucida Console"/>
            <family val="3"/>
          </rPr>
          <t>Última movimentação no estoque em 07/2023 quantidade 4.</t>
        </r>
      </text>
    </comment>
    <comment ref="R745" authorId="0" shapeId="0" xr:uid="{21EE409C-0BE7-4827-8F92-B5D1C44D97AA}">
      <text>
        <r>
          <rPr>
            <sz val="10"/>
            <color indexed="81"/>
            <rFont val="Lucida Console"/>
            <family val="3"/>
          </rPr>
          <t>28.06.2004</t>
        </r>
      </text>
    </comment>
    <comment ref="Y745" authorId="0" shapeId="0" xr:uid="{E2B2A672-F68F-40DD-9CB3-936C98F6ABE5}">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74E1BB1C-BE32-425C-BA3F-F96ED76F299A}">
      <text>
        <r>
          <rPr>
            <sz val="10"/>
            <color indexed="81"/>
            <rFont val="Lucida Console"/>
            <family val="3"/>
          </rPr>
          <t>Última movimentação no estoque em 06/2023 quantidade 2.</t>
        </r>
      </text>
    </comment>
    <comment ref="R746" authorId="0" shapeId="0" xr:uid="{AD915A4B-2DA4-4164-892C-98C7F930FB60}">
      <text>
        <r>
          <rPr>
            <sz val="10"/>
            <color indexed="81"/>
            <rFont val="Lucida Console"/>
            <family val="3"/>
          </rPr>
          <t>01.01.1901</t>
        </r>
      </text>
    </comment>
    <comment ref="Y746" authorId="0" shapeId="0" xr:uid="{C64141E3-5D5B-4F82-89D8-FF0AF15F19F6}">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2A556569-51DA-4F7D-BCF0-5680AB7EA0C1}">
      <text>
        <r>
          <rPr>
            <sz val="10"/>
            <color indexed="81"/>
            <rFont val="Lucida Console"/>
            <family val="3"/>
          </rPr>
          <t>Última movimentação no estoque em 12/2022 quantidade 11.</t>
        </r>
      </text>
    </comment>
    <comment ref="R747" authorId="0" shapeId="0" xr:uid="{A54ED98F-5E0B-4B84-9F75-D774223414EE}">
      <text>
        <r>
          <rPr>
            <sz val="10"/>
            <color indexed="81"/>
            <rFont val="Lucida Console"/>
            <family val="3"/>
          </rPr>
          <t>01.01.1901</t>
        </r>
      </text>
    </comment>
    <comment ref="Y747" authorId="0" shapeId="0" xr:uid="{B98F856E-15A0-4343-AFAC-F4ECDA5A5B20}">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887AA1F7-1AF7-49CB-A18E-3CA17064F6B4}">
      <text>
        <r>
          <rPr>
            <sz val="10"/>
            <color indexed="81"/>
            <rFont val="Lucida Console"/>
            <family val="3"/>
          </rPr>
          <t>Última movimentação no estoque em 12/2022 quantidade 24.</t>
        </r>
      </text>
    </comment>
    <comment ref="R748" authorId="0" shapeId="0" xr:uid="{B1F676AE-7E4D-4655-8B58-6F0980C2F0DD}">
      <text>
        <r>
          <rPr>
            <sz val="10"/>
            <color indexed="81"/>
            <rFont val="Lucida Console"/>
            <family val="3"/>
          </rPr>
          <t>03.03.2010</t>
        </r>
      </text>
    </comment>
    <comment ref="Y748" authorId="0" shapeId="0" xr:uid="{E3CBCCDA-42BE-4EFF-BA5E-0FD8FC29164C}">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CB50A65A-1E85-4CB6-B77C-23B2C8FDD737}">
      <text>
        <r>
          <rPr>
            <sz val="10"/>
            <color indexed="81"/>
            <rFont val="Lucida Console"/>
            <family val="3"/>
          </rPr>
          <t>Última movimentação no estoque em 02/2023 quantidade 10.</t>
        </r>
      </text>
    </comment>
    <comment ref="R749" authorId="0" shapeId="0" xr:uid="{51C2AB6E-6DD8-411E-88F2-A4EAAE709DDB}">
      <text>
        <r>
          <rPr>
            <sz val="10"/>
            <color indexed="81"/>
            <rFont val="Lucida Console"/>
            <family val="3"/>
          </rPr>
          <t>01.12.2003</t>
        </r>
      </text>
    </comment>
    <comment ref="Y749" authorId="0" shapeId="0" xr:uid="{841B1DC7-72BD-4A40-A3DB-44112DCA2008}">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9D1E884D-C17A-4487-AD3B-CEC34B5A4758}">
      <text>
        <r>
          <rPr>
            <sz val="10"/>
            <color indexed="81"/>
            <rFont val="Lucida Console"/>
            <family val="3"/>
          </rPr>
          <t>Última movimentação no estoque em 04/2023 quantidade 4.</t>
        </r>
      </text>
    </comment>
    <comment ref="R750" authorId="0" shapeId="0" xr:uid="{2C0BDCF4-24F5-4BCF-8551-1D33CDA14DEF}">
      <text>
        <r>
          <rPr>
            <sz val="10"/>
            <color indexed="81"/>
            <rFont val="Lucida Console"/>
            <family val="3"/>
          </rPr>
          <t>12.05.2008</t>
        </r>
      </text>
    </comment>
    <comment ref="Y750" authorId="0" shapeId="0" xr:uid="{BD20A835-8317-4968-B582-DCC8720FE290}">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623063A2-5C47-42FA-954C-40801443FFAA}">
      <text>
        <r>
          <rPr>
            <sz val="10"/>
            <color indexed="81"/>
            <rFont val="Lucida Console"/>
            <family val="3"/>
          </rPr>
          <t>Última movimentação no estoque em 05/2023 quantidade 9.</t>
        </r>
      </text>
    </comment>
    <comment ref="R751" authorId="0" shapeId="0" xr:uid="{42AA09E3-DD3D-4FA9-B4F6-D9FFB74EF192}">
      <text>
        <r>
          <rPr>
            <sz val="10"/>
            <color indexed="81"/>
            <rFont val="Lucida Console"/>
            <family val="3"/>
          </rPr>
          <t>12.05.2008</t>
        </r>
      </text>
    </comment>
    <comment ref="Y751" authorId="0" shapeId="0" xr:uid="{D667F0AA-1179-42DA-9606-E3A2B85BD481}">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C5E1E012-9126-4F7F-AABB-27E2FA7AC5D6}">
      <text>
        <r>
          <rPr>
            <sz val="10"/>
            <color indexed="81"/>
            <rFont val="Lucida Console"/>
            <family val="3"/>
          </rPr>
          <t>Última movimentação no estoque em 09/2023 quantidade 300.</t>
        </r>
      </text>
    </comment>
    <comment ref="R752" authorId="0" shapeId="0" xr:uid="{52E23BDD-C5E2-47DF-830A-2E4C17A073A5}">
      <text>
        <r>
          <rPr>
            <sz val="10"/>
            <color indexed="81"/>
            <rFont val="Lucida Console"/>
            <family val="3"/>
          </rPr>
          <t>08.09.2009</t>
        </r>
      </text>
    </comment>
    <comment ref="Y752" authorId="0" shapeId="0" xr:uid="{3494A065-6B5D-4D6A-8D9C-B45AD21A6033}">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7807C11F-36A0-45BD-857C-7D093394DC6B}">
      <text>
        <r>
          <rPr>
            <sz val="10"/>
            <color indexed="81"/>
            <rFont val="Lucida Console"/>
            <family val="3"/>
          </rPr>
          <t>Última movimentação no estoque em 06/2023 quantidade 20.</t>
        </r>
      </text>
    </comment>
    <comment ref="R753" authorId="0" shapeId="0" xr:uid="{6A7CD25C-A2D8-4532-8459-A897EB9DD64D}">
      <text>
        <r>
          <rPr>
            <sz val="10"/>
            <color indexed="81"/>
            <rFont val="Lucida Console"/>
            <family val="3"/>
          </rPr>
          <t>27.10.2009</t>
        </r>
      </text>
    </comment>
    <comment ref="Y753" authorId="0" shapeId="0" xr:uid="{DE139518-B33A-4AB5-8022-F65171C341CD}">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9E16F724-1299-426E-BFDC-E7776DA8F42F}">
      <text>
        <r>
          <rPr>
            <sz val="10"/>
            <color indexed="81"/>
            <rFont val="Lucida Console"/>
            <family val="3"/>
          </rPr>
          <t>Última movimentação no estoque em 06/2023 quantidade 32.</t>
        </r>
      </text>
    </comment>
    <comment ref="R754" authorId="0" shapeId="0" xr:uid="{890127EB-4329-4304-BD8F-D1123B88EAE1}">
      <text>
        <r>
          <rPr>
            <sz val="10"/>
            <color indexed="81"/>
            <rFont val="Lucida Console"/>
            <family val="3"/>
          </rPr>
          <t>11.05.2009</t>
        </r>
      </text>
    </comment>
    <comment ref="Y754" authorId="0" shapeId="0" xr:uid="{27B2E953-C199-44F7-BA73-954A0A34BB11}">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89E0727B-11C2-430C-9288-F3331C672F6C}">
      <text>
        <r>
          <rPr>
            <sz val="10"/>
            <color indexed="81"/>
            <rFont val="Lucida Console"/>
            <family val="3"/>
          </rPr>
          <t>Última movimentação no estoque em 06/2023 quantidade 10.</t>
        </r>
      </text>
    </comment>
    <comment ref="R755" authorId="0" shapeId="0" xr:uid="{3BE2A613-3A94-43EA-A093-469112994FB9}">
      <text>
        <r>
          <rPr>
            <sz val="10"/>
            <color indexed="81"/>
            <rFont val="Lucida Console"/>
            <family val="3"/>
          </rPr>
          <t>11.05.2009</t>
        </r>
      </text>
    </comment>
    <comment ref="Y755" authorId="0" shapeId="0" xr:uid="{43FC45C5-D94D-4B97-84DD-3A2B880F73AA}">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33472122-4240-4C08-AA35-8E6E04E14871}">
      <text>
        <r>
          <rPr>
            <sz val="10"/>
            <color indexed="81"/>
            <rFont val="Lucida Console"/>
            <family val="3"/>
          </rPr>
          <t>Última movimentação no estoque em 06/2023 quantidade 20.</t>
        </r>
      </text>
    </comment>
    <comment ref="R756" authorId="0" shapeId="0" xr:uid="{DD4DC72B-50F0-4054-9EA7-C3FBB1453BF3}">
      <text>
        <r>
          <rPr>
            <sz val="10"/>
            <color indexed="81"/>
            <rFont val="Lucida Console"/>
            <family val="3"/>
          </rPr>
          <t>14.11.2007</t>
        </r>
      </text>
    </comment>
    <comment ref="Y756" authorId="0" shapeId="0" xr:uid="{1B3F5E00-4F98-43E7-A1BE-768F17D2CF65}">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E3EC0B6C-D51D-44A6-A2CB-1DF17C153D0A}">
      <text>
        <r>
          <rPr>
            <sz val="10"/>
            <color indexed="81"/>
            <rFont val="Lucida Console"/>
            <family val="3"/>
          </rPr>
          <t>Última movimentação no estoque em 07/2023 quantidade 10.</t>
        </r>
      </text>
    </comment>
    <comment ref="R757" authorId="0" shapeId="0" xr:uid="{FD44C84F-2539-4897-A941-0443F2A2B0F1}">
      <text>
        <r>
          <rPr>
            <sz val="10"/>
            <color indexed="81"/>
            <rFont val="Lucida Console"/>
            <family val="3"/>
          </rPr>
          <t>01.01.1901</t>
        </r>
      </text>
    </comment>
    <comment ref="Y757" authorId="0" shapeId="0" xr:uid="{88064289-4D32-4EEF-9BF9-1029C45B7E81}">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7D67E09F-EC88-4C38-BD15-B5580713F06E}">
      <text>
        <r>
          <rPr>
            <sz val="10"/>
            <color indexed="81"/>
            <rFont val="Lucida Console"/>
            <family val="3"/>
          </rPr>
          <t>Última movimentação no estoque em 01/2023 quantidade 10.</t>
        </r>
      </text>
    </comment>
    <comment ref="R758" authorId="0" shapeId="0" xr:uid="{2C7DB0DD-87DB-4887-BF83-6EC25CDB7D96}">
      <text>
        <r>
          <rPr>
            <sz val="10"/>
            <color indexed="81"/>
            <rFont val="Lucida Console"/>
            <family val="3"/>
          </rPr>
          <t>01.01.1901</t>
        </r>
      </text>
    </comment>
    <comment ref="Y758" authorId="0" shapeId="0" xr:uid="{C6A3AF5C-0A7A-4F27-8690-A36D52E911B9}">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F784E2ED-513A-4B14-91F7-8B108B5E73D4}">
      <text>
        <r>
          <rPr>
            <sz val="10"/>
            <color indexed="81"/>
            <rFont val="Lucida Console"/>
            <family val="3"/>
          </rPr>
          <t>Última movimentação no estoque em 06/2023 quantidade 10.</t>
        </r>
      </text>
    </comment>
    <comment ref="R759" authorId="0" shapeId="0" xr:uid="{F68948B0-668F-4A0A-B011-9346AC5D941D}">
      <text>
        <r>
          <rPr>
            <sz val="10"/>
            <color indexed="81"/>
            <rFont val="Lucida Console"/>
            <family val="3"/>
          </rPr>
          <t>01.01.1901</t>
        </r>
      </text>
    </comment>
    <comment ref="Y759" authorId="0" shapeId="0" xr:uid="{326052D2-3E93-49E5-9023-04B834D06570}">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6BCED026-329F-4943-8EA3-5DC3837B79CF}">
      <text>
        <r>
          <rPr>
            <sz val="10"/>
            <color indexed="81"/>
            <rFont val="Lucida Console"/>
            <family val="3"/>
          </rPr>
          <t>Última movimentação no estoque em 09/2023 quantidade 8.</t>
        </r>
      </text>
    </comment>
    <comment ref="R760" authorId="0" shapeId="0" xr:uid="{AAFC6531-8F49-4DC2-9D6B-71654A499A34}">
      <text>
        <r>
          <rPr>
            <sz val="10"/>
            <color indexed="81"/>
            <rFont val="Lucida Console"/>
            <family val="3"/>
          </rPr>
          <t>01.01.1901</t>
        </r>
      </text>
    </comment>
    <comment ref="Y760" authorId="0" shapeId="0" xr:uid="{0A3F98C9-0421-422F-B953-CEF6AA1880B3}">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0D3B8E6F-FA97-4156-AC6D-8B497B1A26C9}">
      <text>
        <r>
          <rPr>
            <sz val="10"/>
            <color indexed="81"/>
            <rFont val="Lucida Console"/>
            <family val="3"/>
          </rPr>
          <t>Última movimentação no estoque em 11/2022 quantidade 9.</t>
        </r>
      </text>
    </comment>
    <comment ref="R761" authorId="0" shapeId="0" xr:uid="{752F0397-9AB1-4135-B762-DEAEC03B2230}">
      <text>
        <r>
          <rPr>
            <sz val="10"/>
            <color indexed="81"/>
            <rFont val="Lucida Console"/>
            <family val="3"/>
          </rPr>
          <t>01.01.1901</t>
        </r>
      </text>
    </comment>
    <comment ref="Y761" authorId="0" shapeId="0" xr:uid="{69352993-4980-4BEA-8ECA-B299E7597E55}">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8AD18CB9-C2DD-4974-B21F-C1D0C6B67A26}">
      <text>
        <r>
          <rPr>
            <sz val="10"/>
            <color indexed="81"/>
            <rFont val="Lucida Console"/>
            <family val="3"/>
          </rPr>
          <t>Última movimentação no estoque em 08/2023 quantidade 5.</t>
        </r>
      </text>
    </comment>
    <comment ref="R762" authorId="0" shapeId="0" xr:uid="{B1E8C8FB-3EFB-4872-AA13-B2E58AC5C08E}">
      <text>
        <r>
          <rPr>
            <sz val="10"/>
            <color indexed="81"/>
            <rFont val="Lucida Console"/>
            <family val="3"/>
          </rPr>
          <t>01.01.1901</t>
        </r>
      </text>
    </comment>
    <comment ref="Y762" authorId="0" shapeId="0" xr:uid="{05E66D42-BFF1-490E-8576-F019DE4A217F}">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F271A491-36B2-4924-A043-970C8A1BB245}">
      <text>
        <r>
          <rPr>
            <sz val="10"/>
            <color indexed="81"/>
            <rFont val="Lucida Console"/>
            <family val="3"/>
          </rPr>
          <t>Última movimentação no estoque em 01/2023 quantidade 26.</t>
        </r>
      </text>
    </comment>
    <comment ref="R763" authorId="0" shapeId="0" xr:uid="{C1EF2B48-2800-4B51-B0EA-03D3F20630B7}">
      <text>
        <r>
          <rPr>
            <sz val="10"/>
            <color indexed="81"/>
            <rFont val="Lucida Console"/>
            <family val="3"/>
          </rPr>
          <t>01.01.1901</t>
        </r>
      </text>
    </comment>
    <comment ref="Y763" authorId="0" shapeId="0" xr:uid="{0694A2D5-6DD6-4B4C-9D67-6C8D28E1267A}">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49B4DBE6-F2C9-4D11-A700-4D45898C9158}">
      <text>
        <r>
          <rPr>
            <sz val="10"/>
            <color indexed="81"/>
            <rFont val="Lucida Console"/>
            <family val="3"/>
          </rPr>
          <t>Última movimentação no estoque em 06/2023 quantidade 30.</t>
        </r>
      </text>
    </comment>
    <comment ref="R764" authorId="0" shapeId="0" xr:uid="{5D11AC90-338E-453A-8998-12EE25425002}">
      <text>
        <r>
          <rPr>
            <sz val="10"/>
            <color indexed="81"/>
            <rFont val="Lucida Console"/>
            <family val="3"/>
          </rPr>
          <t>01.01.1901</t>
        </r>
      </text>
    </comment>
    <comment ref="Y764" authorId="0" shapeId="0" xr:uid="{0F9A63C1-6209-4A2F-BED8-1D62CCB836D5}">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82563B25-0AE4-49A9-8671-460EEE113E62}">
      <text>
        <r>
          <rPr>
            <sz val="10"/>
            <color indexed="81"/>
            <rFont val="Lucida Console"/>
            <family val="3"/>
          </rPr>
          <t>Última movimentação no estoque em 09/2023 quantidade 270.</t>
        </r>
      </text>
    </comment>
    <comment ref="R765" authorId="0" shapeId="0" xr:uid="{356F7D41-2199-424B-8294-0EAB737294E4}">
      <text>
        <r>
          <rPr>
            <sz val="10"/>
            <color indexed="81"/>
            <rFont val="Lucida Console"/>
            <family val="3"/>
          </rPr>
          <t>12.09.2019</t>
        </r>
      </text>
    </comment>
    <comment ref="Y765" authorId="0" shapeId="0" xr:uid="{90CDB716-FA57-4F02-AE50-0C25E025A88A}">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F18FFDAA-515C-41A0-8BAE-31F2FB38D7CF}">
      <text>
        <r>
          <rPr>
            <sz val="10"/>
            <color indexed="81"/>
            <rFont val="Lucida Console"/>
            <family val="3"/>
          </rPr>
          <t>Última movimentação no estoque em 09/2023 quantidade 527.</t>
        </r>
      </text>
    </comment>
    <comment ref="R766" authorId="0" shapeId="0" xr:uid="{DF61D45A-D3D0-43A6-BEED-56FF12C433ED}">
      <text>
        <r>
          <rPr>
            <sz val="10"/>
            <color indexed="81"/>
            <rFont val="Lucida Console"/>
            <family val="3"/>
          </rPr>
          <t>13.02.2009</t>
        </r>
      </text>
    </comment>
    <comment ref="Y766" authorId="0" shapeId="0" xr:uid="{3F30E191-C656-4A28-AA2A-C1CF3271B14B}">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E057AF23-25BA-4EBE-A4A1-4A7ED9CFB99A}">
      <text>
        <r>
          <rPr>
            <sz val="10"/>
            <color indexed="81"/>
            <rFont val="Lucida Console"/>
            <family val="3"/>
          </rPr>
          <t>Última movimentação no estoque em 03/2023 quantidade 5.</t>
        </r>
      </text>
    </comment>
    <comment ref="R767" authorId="0" shapeId="0" xr:uid="{D05F7572-341E-4E0B-8A3D-D7D33DEF61AC}">
      <text>
        <r>
          <rPr>
            <sz val="10"/>
            <color indexed="81"/>
            <rFont val="Lucida Console"/>
            <family val="3"/>
          </rPr>
          <t>08.07.2014</t>
        </r>
      </text>
    </comment>
    <comment ref="Y767" authorId="0" shapeId="0" xr:uid="{479FC12C-FD4A-4A8B-AE91-97BCE2F3E745}">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7502D007-9FAD-44C9-B438-F7C36DAA064C}">
      <text>
        <r>
          <rPr>
            <sz val="10"/>
            <color indexed="81"/>
            <rFont val="Lucida Console"/>
            <family val="3"/>
          </rPr>
          <t>Última movimentação no estoque em 09/2023 quantidade 7.</t>
        </r>
      </text>
    </comment>
    <comment ref="R768" authorId="0" shapeId="0" xr:uid="{73F7E304-0F45-4742-8400-A02147D92574}">
      <text>
        <r>
          <rPr>
            <sz val="10"/>
            <color indexed="81"/>
            <rFont val="Lucida Console"/>
            <family val="3"/>
          </rPr>
          <t>01.01.1901</t>
        </r>
      </text>
    </comment>
    <comment ref="Y768" authorId="0" shapeId="0" xr:uid="{D3FD3042-211D-4641-B69D-18DD35F6C3F5}">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272A072A-1D58-43BC-BFE2-C00D0F54B729}">
      <text>
        <r>
          <rPr>
            <sz val="10"/>
            <color indexed="81"/>
            <rFont val="Lucida Console"/>
            <family val="3"/>
          </rPr>
          <t>Última movimentação no estoque em 09/2023 quantidade 400.</t>
        </r>
      </text>
    </comment>
    <comment ref="R769" authorId="0" shapeId="0" xr:uid="{4A8392C2-15FD-419E-A54F-CCA3826DAE5E}">
      <text>
        <r>
          <rPr>
            <sz val="10"/>
            <color indexed="81"/>
            <rFont val="Lucida Console"/>
            <family val="3"/>
          </rPr>
          <t>24.02.2011</t>
        </r>
      </text>
    </comment>
    <comment ref="Y769" authorId="0" shapeId="0" xr:uid="{ECFA26D1-700C-4571-A8B2-C92560FA2B9F}">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BCA9EE6D-4DA7-4795-A0B1-6AF1B03BBD22}">
      <text>
        <r>
          <rPr>
            <sz val="10"/>
            <color indexed="81"/>
            <rFont val="Lucida Console"/>
            <family val="3"/>
          </rPr>
          <t>Última movimentação no estoque em 07/2023 quantidade 17.</t>
        </r>
      </text>
    </comment>
    <comment ref="R770" authorId="0" shapeId="0" xr:uid="{2CB7512F-548B-4727-A182-36EF355AA157}">
      <text>
        <r>
          <rPr>
            <sz val="10"/>
            <color indexed="81"/>
            <rFont val="Lucida Console"/>
            <family val="3"/>
          </rPr>
          <t>01.01.1901</t>
        </r>
      </text>
    </comment>
    <comment ref="Y770" authorId="0" shapeId="0" xr:uid="{3C977799-96FD-454A-9938-3C8DE4D4BBEB}">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6E5BDEB0-5730-41DC-9725-4D843F54F094}">
      <text>
        <r>
          <rPr>
            <sz val="10"/>
            <color indexed="81"/>
            <rFont val="Lucida Console"/>
            <family val="3"/>
          </rPr>
          <t>Última movimentação no estoque em 08/2023 quantidade 13.</t>
        </r>
      </text>
    </comment>
    <comment ref="R771" authorId="0" shapeId="0" xr:uid="{D315AE0B-6E77-4455-A908-3E47B9678584}">
      <text>
        <r>
          <rPr>
            <sz val="10"/>
            <color indexed="81"/>
            <rFont val="Lucida Console"/>
            <family val="3"/>
          </rPr>
          <t>08.09.2005</t>
        </r>
      </text>
    </comment>
    <comment ref="Y771" authorId="0" shapeId="0" xr:uid="{BDEA5CFA-C582-48A7-80BD-5EFB6A141E10}">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ABDF48FC-3F95-4E04-83E1-EC29E126FC60}">
      <text>
        <r>
          <rPr>
            <sz val="10"/>
            <color indexed="81"/>
            <rFont val="Lucida Console"/>
            <family val="3"/>
          </rPr>
          <t>Última movimentação no estoque em 08/2023 quantidade 15.</t>
        </r>
      </text>
    </comment>
    <comment ref="R772" authorId="0" shapeId="0" xr:uid="{6A9CEB5F-F3B1-4162-ADB9-BFE25B09FB5A}">
      <text>
        <r>
          <rPr>
            <sz val="10"/>
            <color indexed="81"/>
            <rFont val="Lucida Console"/>
            <family val="3"/>
          </rPr>
          <t>01.01.1901</t>
        </r>
      </text>
    </comment>
    <comment ref="Y772" authorId="0" shapeId="0" xr:uid="{101CDFCD-0354-4DAE-9259-75F24D33D3F3}">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948E8651-C8F7-4506-A9DA-7B7EF3FEE108}">
      <text>
        <r>
          <rPr>
            <sz val="10"/>
            <color indexed="81"/>
            <rFont val="Lucida Console"/>
            <family val="3"/>
          </rPr>
          <t>Última movimentação no estoque em 09/2023 quantidade 10.</t>
        </r>
      </text>
    </comment>
    <comment ref="R773" authorId="0" shapeId="0" xr:uid="{27519DC4-19BD-400A-93BC-B0B7CF9F1E36}">
      <text>
        <r>
          <rPr>
            <sz val="10"/>
            <color indexed="81"/>
            <rFont val="Lucida Console"/>
            <family val="3"/>
          </rPr>
          <t>01.01.1901</t>
        </r>
      </text>
    </comment>
    <comment ref="Y773" authorId="0" shapeId="0" xr:uid="{56DEF6A3-3DDC-4964-822B-024F16ECB982}">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BE51D53E-D950-4FA7-8603-2CBF666836DF}">
      <text>
        <r>
          <rPr>
            <sz val="10"/>
            <color indexed="81"/>
            <rFont val="Lucida Console"/>
            <family val="3"/>
          </rPr>
          <t>Última movimentação no estoque em 08/2023 quantidade 28.</t>
        </r>
      </text>
    </comment>
    <comment ref="R774" authorId="0" shapeId="0" xr:uid="{60B509D9-3876-4942-9B96-1A0D01D73EB9}">
      <text>
        <r>
          <rPr>
            <sz val="10"/>
            <color indexed="81"/>
            <rFont val="Lucida Console"/>
            <family val="3"/>
          </rPr>
          <t>01.01.1901</t>
        </r>
      </text>
    </comment>
    <comment ref="Y774" authorId="0" shapeId="0" xr:uid="{9B43F9B3-45DF-43E6-AF27-3D87F69DBC08}">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CB1FE2B1-8AAB-45C3-BD70-F671AB5C8549}">
      <text>
        <r>
          <rPr>
            <sz val="10"/>
            <color indexed="81"/>
            <rFont val="Lucida Console"/>
            <family val="3"/>
          </rPr>
          <t>Última movimentação no estoque em 08/2023 quantidade 17.</t>
        </r>
      </text>
    </comment>
    <comment ref="R775" authorId="0" shapeId="0" xr:uid="{CA84B72C-5757-48B4-85AB-78E25A565076}">
      <text>
        <r>
          <rPr>
            <sz val="10"/>
            <color indexed="81"/>
            <rFont val="Lucida Console"/>
            <family val="3"/>
          </rPr>
          <t>24.06.2021</t>
        </r>
      </text>
    </comment>
    <comment ref="Y775" authorId="0" shapeId="0" xr:uid="{305D1561-D33D-4215-A84F-2C041BD23BEE}">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C84F8A8C-B931-45CF-AC1B-2935C0C5A8E8}">
      <text>
        <r>
          <rPr>
            <sz val="10"/>
            <color indexed="81"/>
            <rFont val="Lucida Console"/>
            <family val="3"/>
          </rPr>
          <t>Última movimentação no estoque em 09/2023 quantidade 4.</t>
        </r>
      </text>
    </comment>
    <comment ref="R776" authorId="0" shapeId="0" xr:uid="{AEDB42A5-CA0D-4B15-8361-05D7340089A9}">
      <text>
        <r>
          <rPr>
            <sz val="10"/>
            <color indexed="81"/>
            <rFont val="Lucida Console"/>
            <family val="3"/>
          </rPr>
          <t>01.01.1901</t>
        </r>
      </text>
    </comment>
    <comment ref="Y776" authorId="0" shapeId="0" xr:uid="{149FBAEF-D39E-4A01-8A7E-FF15632C268F}">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744801BF-52EB-45D0-B4C4-B46A5AD48DE0}">
      <text>
        <r>
          <rPr>
            <sz val="10"/>
            <color indexed="81"/>
            <rFont val="Lucida Console"/>
            <family val="3"/>
          </rPr>
          <t>Última movimentação no estoque em 04/2023 quantidade 3.</t>
        </r>
      </text>
    </comment>
    <comment ref="R777" authorId="0" shapeId="0" xr:uid="{17A5E402-22C7-45DA-847B-A878C65A7CBB}">
      <text>
        <r>
          <rPr>
            <sz val="10"/>
            <color indexed="81"/>
            <rFont val="Lucida Console"/>
            <family val="3"/>
          </rPr>
          <t>28.06.2021</t>
        </r>
      </text>
    </comment>
    <comment ref="Y777" authorId="0" shapeId="0" xr:uid="{95DD7A24-F251-48BC-BB05-73B5F4870D16}">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F993CD69-D4E5-4933-B0BF-1C571FB4F8F6}">
      <text>
        <r>
          <rPr>
            <sz val="10"/>
            <color indexed="81"/>
            <rFont val="Lucida Console"/>
            <family val="3"/>
          </rPr>
          <t>Última movimentação no estoque em 09/2023 quantidade 2.</t>
        </r>
      </text>
    </comment>
    <comment ref="R778" authorId="0" shapeId="0" xr:uid="{DCEE57FB-633E-4A19-883B-9D4A4AC1D615}">
      <text>
        <r>
          <rPr>
            <sz val="10"/>
            <color indexed="81"/>
            <rFont val="Lucida Console"/>
            <family val="3"/>
          </rPr>
          <t>28.06.2021</t>
        </r>
      </text>
    </comment>
    <comment ref="Y778" authorId="0" shapeId="0" xr:uid="{B9D10E4C-7E6E-43C8-B5DF-A887699715E0}">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B9C3D3FB-ED53-46A2-AD1F-43D711DB8177}">
      <text>
        <r>
          <rPr>
            <sz val="10"/>
            <color indexed="81"/>
            <rFont val="Lucida Console"/>
            <family val="3"/>
          </rPr>
          <t>Última movimentação no estoque em 09/2023 quantidade 72.</t>
        </r>
      </text>
    </comment>
    <comment ref="R779" authorId="0" shapeId="0" xr:uid="{FCA554A1-4A48-4E23-9790-F73704E9E208}">
      <text>
        <r>
          <rPr>
            <sz val="10"/>
            <color indexed="81"/>
            <rFont val="Lucida Console"/>
            <family val="3"/>
          </rPr>
          <t>08.06.2021</t>
        </r>
      </text>
    </comment>
    <comment ref="Y779" authorId="0" shapeId="0" xr:uid="{C0B2E6E3-F509-45D2-93CA-50BDDC58E742}">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D3C3E6B1-E92C-4AAA-9724-AC1F66637D80}">
      <text>
        <r>
          <rPr>
            <sz val="10"/>
            <color indexed="81"/>
            <rFont val="Lucida Console"/>
            <family val="3"/>
          </rPr>
          <t>Última movimentação no estoque em 09/2023 quantidade 74.</t>
        </r>
      </text>
    </comment>
    <comment ref="R780" authorId="0" shapeId="0" xr:uid="{B2786A27-EC18-4080-A9C8-F654C532AB0B}">
      <text>
        <r>
          <rPr>
            <sz val="10"/>
            <color indexed="81"/>
            <rFont val="Lucida Console"/>
            <family val="3"/>
          </rPr>
          <t>28.06.2021</t>
        </r>
      </text>
    </comment>
    <comment ref="Y780" authorId="0" shapeId="0" xr:uid="{DE3CF61C-202E-4667-9B35-1D3CE17A8847}">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9431D165-F5C6-4DB5-BF30-43579529FE16}">
      <text>
        <r>
          <rPr>
            <sz val="10"/>
            <color indexed="81"/>
            <rFont val="Lucida Console"/>
            <family val="3"/>
          </rPr>
          <t>Última movimentação no estoque em 08/2023 quantidade 6.</t>
        </r>
      </text>
    </comment>
    <comment ref="R781" authorId="0" shapeId="0" xr:uid="{0AD74F3E-297D-483D-84C0-BC8DD51BBB68}">
      <text>
        <r>
          <rPr>
            <sz val="10"/>
            <color indexed="81"/>
            <rFont val="Lucida Console"/>
            <family val="3"/>
          </rPr>
          <t>08.06.2021</t>
        </r>
      </text>
    </comment>
    <comment ref="Y781" authorId="0" shapeId="0" xr:uid="{5F995211-4F68-45DE-8AD3-B8355D0F44BC}">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943EC0AB-6A96-42F0-85F3-D394D33DA091}">
      <text>
        <r>
          <rPr>
            <sz val="10"/>
            <color indexed="81"/>
            <rFont val="Lucida Console"/>
            <family val="3"/>
          </rPr>
          <t>Última movimentação no estoque em 09/2023 quantidade 2.</t>
        </r>
      </text>
    </comment>
    <comment ref="R782" authorId="0" shapeId="0" xr:uid="{F34A3821-2AA6-4E28-A0FC-6261EF4E24A7}">
      <text>
        <r>
          <rPr>
            <sz val="10"/>
            <color indexed="81"/>
            <rFont val="Lucida Console"/>
            <family val="3"/>
          </rPr>
          <t>08.06.2021</t>
        </r>
      </text>
    </comment>
    <comment ref="Y782" authorId="0" shapeId="0" xr:uid="{54688098-6B5D-4A7D-9286-6F197297A2FA}">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9E88FD0E-F166-4EC4-B95C-D1C84ACEBAB2}">
      <text>
        <r>
          <rPr>
            <sz val="10"/>
            <color indexed="81"/>
            <rFont val="Lucida Console"/>
            <family val="3"/>
          </rPr>
          <t>Última movimentação no estoque em 09/2023 quantidade 16.</t>
        </r>
      </text>
    </comment>
    <comment ref="R783" authorId="0" shapeId="0" xr:uid="{F6AA88D3-C401-431E-B658-65B4F52EF4A2}">
      <text>
        <r>
          <rPr>
            <sz val="10"/>
            <color indexed="81"/>
            <rFont val="Lucida Console"/>
            <family val="3"/>
          </rPr>
          <t>30.05.2008</t>
        </r>
      </text>
    </comment>
    <comment ref="Y783" authorId="0" shapeId="0" xr:uid="{BE8C34FE-331D-4220-9177-4F18D24E2757}">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5B500927-AE28-45D9-B7A4-2FD66C63021F}">
      <text>
        <r>
          <rPr>
            <sz val="10"/>
            <color indexed="81"/>
            <rFont val="Lucida Console"/>
            <family val="3"/>
          </rPr>
          <t>Última movimentação no estoque em 09/2023 quantidade 417.</t>
        </r>
      </text>
    </comment>
    <comment ref="R784" authorId="0" shapeId="0" xr:uid="{CED2BB5A-366A-4026-A467-E5B4D82B9D44}">
      <text>
        <r>
          <rPr>
            <sz val="10"/>
            <color indexed="81"/>
            <rFont val="Lucida Console"/>
            <family val="3"/>
          </rPr>
          <t>27.04.2004</t>
        </r>
      </text>
    </comment>
    <comment ref="Y784" authorId="0" shapeId="0" xr:uid="{1F725353-E57B-4EF5-B739-8A10CB73479E}">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95E544E8-17AC-4071-9992-FCD7472916CB}">
      <text>
        <r>
          <rPr>
            <sz val="10"/>
            <color indexed="81"/>
            <rFont val="Lucida Console"/>
            <family val="3"/>
          </rPr>
          <t>Última movimentação no estoque em 09/2023 quantidade 351.</t>
        </r>
      </text>
    </comment>
    <comment ref="R785" authorId="0" shapeId="0" xr:uid="{CC314AA7-FA2A-407A-A79B-65D3D0A4DD4E}">
      <text>
        <r>
          <rPr>
            <sz val="10"/>
            <color indexed="81"/>
            <rFont val="Lucida Console"/>
            <family val="3"/>
          </rPr>
          <t>27.04.2004</t>
        </r>
      </text>
    </comment>
    <comment ref="Y785" authorId="0" shapeId="0" xr:uid="{897BB43B-2094-495F-9AC5-46402E0C2416}">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8A599D6D-FBDF-4464-839C-AD2B98ADC759}">
      <text>
        <r>
          <rPr>
            <sz val="10"/>
            <color indexed="81"/>
            <rFont val="Lucida Console"/>
            <family val="3"/>
          </rPr>
          <t>Última movimentação no estoque em 09/2023 quantidade 364.</t>
        </r>
      </text>
    </comment>
    <comment ref="R786" authorId="0" shapeId="0" xr:uid="{7D8E3CA5-A406-4FF9-B140-6E1A6C4DF151}">
      <text>
        <r>
          <rPr>
            <sz val="10"/>
            <color indexed="81"/>
            <rFont val="Lucida Console"/>
            <family val="3"/>
          </rPr>
          <t>27.04.2004</t>
        </r>
      </text>
    </comment>
    <comment ref="Y786" authorId="0" shapeId="0" xr:uid="{BD8FB2FE-E67B-4084-A503-22029E7FF457}">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042D8214-34C1-4CF0-860C-C2FBBCCA6AFD}">
      <text>
        <r>
          <rPr>
            <sz val="10"/>
            <color indexed="81"/>
            <rFont val="Lucida Console"/>
            <family val="3"/>
          </rPr>
          <t>Última movimentação no estoque em 09/2023 quantidade 411.</t>
        </r>
      </text>
    </comment>
    <comment ref="R787" authorId="0" shapeId="0" xr:uid="{E210551C-DA67-4EC1-81B9-8E5377DA0FD4}">
      <text>
        <r>
          <rPr>
            <sz val="10"/>
            <color indexed="81"/>
            <rFont val="Lucida Console"/>
            <family val="3"/>
          </rPr>
          <t>27.04.2004</t>
        </r>
      </text>
    </comment>
    <comment ref="Y787" authorId="0" shapeId="0" xr:uid="{782CA304-1904-43D0-9711-DCFA8BE3AC0B}">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F33ED4B1-1E71-49BC-ABD6-28768C587EB9}">
      <text>
        <r>
          <rPr>
            <sz val="10"/>
            <color indexed="81"/>
            <rFont val="Lucida Console"/>
            <family val="3"/>
          </rPr>
          <t>Última movimentação no estoque em 09/2023 quantidade 594.</t>
        </r>
      </text>
    </comment>
    <comment ref="R788" authorId="0" shapeId="0" xr:uid="{EC41784A-8DC4-4993-BDB2-A6E5FBD44A08}">
      <text>
        <r>
          <rPr>
            <sz val="10"/>
            <color indexed="81"/>
            <rFont val="Lucida Console"/>
            <family val="3"/>
          </rPr>
          <t>28.07.2004</t>
        </r>
      </text>
    </comment>
    <comment ref="Y788" authorId="0" shapeId="0" xr:uid="{A876D173-9E79-4BD2-9016-CA549E968495}">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1E4EA036-9BA4-4E68-A541-911D11DDE5DE}">
      <text>
        <r>
          <rPr>
            <sz val="10"/>
            <color indexed="81"/>
            <rFont val="Lucida Console"/>
            <family val="3"/>
          </rPr>
          <t>Última movimentação no estoque em 09/2023 quantidade 436.</t>
        </r>
      </text>
    </comment>
    <comment ref="R789" authorId="0" shapeId="0" xr:uid="{940C1C02-0C1E-4DC8-9F90-45F6B9B2407B}">
      <text>
        <r>
          <rPr>
            <sz val="10"/>
            <color indexed="81"/>
            <rFont val="Lucida Console"/>
            <family val="3"/>
          </rPr>
          <t>28.07.2004</t>
        </r>
      </text>
    </comment>
    <comment ref="Y789" authorId="0" shapeId="0" xr:uid="{94792019-46BB-4C40-9D0D-562E62E684DA}">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C8C282F8-B204-464B-B571-C3BB111213FC}">
      <text>
        <r>
          <rPr>
            <sz val="10"/>
            <color indexed="81"/>
            <rFont val="Lucida Console"/>
            <family val="3"/>
          </rPr>
          <t>Última movimentação no estoque em 07/2023 quantidade 11.</t>
        </r>
      </text>
    </comment>
    <comment ref="R790" authorId="0" shapeId="0" xr:uid="{A51E91CB-B04B-40D8-ACF4-F53BB4C0B60C}">
      <text>
        <r>
          <rPr>
            <sz val="10"/>
            <color indexed="81"/>
            <rFont val="Lucida Console"/>
            <family val="3"/>
          </rPr>
          <t>28.06.2021</t>
        </r>
      </text>
    </comment>
    <comment ref="Y790" authorId="0" shapeId="0" xr:uid="{F3653AC9-34F2-428B-95C5-A582412E9C9E}">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80DC22D5-407A-43F5-B78D-34128B6C58A3}">
      <text>
        <r>
          <rPr>
            <sz val="10"/>
            <color indexed="81"/>
            <rFont val="Lucida Console"/>
            <family val="3"/>
          </rPr>
          <t>Última movimentação no estoque em 09/2023 quantidade 2.</t>
        </r>
      </text>
    </comment>
    <comment ref="R791" authorId="0" shapeId="0" xr:uid="{AF4BBDB3-9D19-48B8-AD71-0B0FD08EC4EE}">
      <text>
        <r>
          <rPr>
            <sz val="10"/>
            <color indexed="81"/>
            <rFont val="Lucida Console"/>
            <family val="3"/>
          </rPr>
          <t>28.06.2021</t>
        </r>
      </text>
    </comment>
    <comment ref="Y791" authorId="0" shapeId="0" xr:uid="{F42DE90D-4BD3-4544-A192-D38D4096FFBE}">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22155FCE-8BF4-4473-AC7E-0635304F0A78}">
      <text>
        <r>
          <rPr>
            <sz val="10"/>
            <color indexed="81"/>
            <rFont val="Lucida Console"/>
            <family val="3"/>
          </rPr>
          <t>Última movimentação no estoque em 09/2023 quantidade 33.</t>
        </r>
      </text>
    </comment>
    <comment ref="R792" authorId="0" shapeId="0" xr:uid="{454D230E-697B-487D-96D3-541CBF9BE583}">
      <text>
        <r>
          <rPr>
            <sz val="10"/>
            <color indexed="81"/>
            <rFont val="Lucida Console"/>
            <family val="3"/>
          </rPr>
          <t>24.06.2021</t>
        </r>
      </text>
    </comment>
    <comment ref="Y792" authorId="0" shapeId="0" xr:uid="{82ED5512-AF6B-46EE-80BE-D32E08AB8909}">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0005CA62-4345-4331-B454-5922FD147FA5}">
      <text>
        <r>
          <rPr>
            <sz val="10"/>
            <color indexed="81"/>
            <rFont val="Lucida Console"/>
            <family val="3"/>
          </rPr>
          <t>Última movimentação no estoque em 09/2023 quantidade 24.</t>
        </r>
      </text>
    </comment>
    <comment ref="R793" authorId="0" shapeId="0" xr:uid="{ACF89D4B-6A23-4096-9432-1014A046B6A0}">
      <text>
        <r>
          <rPr>
            <sz val="10"/>
            <color indexed="81"/>
            <rFont val="Lucida Console"/>
            <family val="3"/>
          </rPr>
          <t>01.01.1901</t>
        </r>
      </text>
    </comment>
    <comment ref="Y793" authorId="0" shapeId="0" xr:uid="{B9AC1983-0B46-46C0-8A8E-E307EBA4B763}">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D9B0EB70-785E-4608-BB08-FD2A709D7CF2}">
      <text>
        <r>
          <rPr>
            <sz val="10"/>
            <color indexed="81"/>
            <rFont val="Lucida Console"/>
            <family val="3"/>
          </rPr>
          <t>Última movimentação no estoque em 07/2023 quantidade 26.</t>
        </r>
      </text>
    </comment>
    <comment ref="R794" authorId="0" shapeId="0" xr:uid="{E90C76FA-A60F-459F-A423-3C6B4AB784C6}">
      <text>
        <r>
          <rPr>
            <sz val="10"/>
            <color indexed="81"/>
            <rFont val="Lucida Console"/>
            <family val="3"/>
          </rPr>
          <t>01.01.1901</t>
        </r>
      </text>
    </comment>
    <comment ref="Y794" authorId="0" shapeId="0" xr:uid="{7ED05B79-49A0-408F-9701-E1C2FBFDFF35}">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A3D9F815-1627-4114-A08E-631F76797B6A}">
      <text>
        <r>
          <rPr>
            <sz val="10"/>
            <color indexed="81"/>
            <rFont val="Lucida Console"/>
            <family val="3"/>
          </rPr>
          <t>Última movimentação no estoque em 08/2023 quantidade 2.</t>
        </r>
      </text>
    </comment>
    <comment ref="R795" authorId="0" shapeId="0" xr:uid="{A10E4908-4791-4159-9BB0-1EC5867498E6}">
      <text>
        <r>
          <rPr>
            <sz val="10"/>
            <color indexed="81"/>
            <rFont val="Lucida Console"/>
            <family val="3"/>
          </rPr>
          <t>14.08.2015</t>
        </r>
      </text>
    </comment>
    <comment ref="Y795" authorId="0" shapeId="0" xr:uid="{DCAE1C5D-6678-464A-A2F3-71C755D98809}">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0445EB55-363F-4345-B207-C15EB78ADA64}">
      <text>
        <r>
          <rPr>
            <sz val="10"/>
            <color indexed="81"/>
            <rFont val="Lucida Console"/>
            <family val="3"/>
          </rPr>
          <t>Última movimentação no estoque em 09/2023 quantidade 374.</t>
        </r>
      </text>
    </comment>
    <comment ref="R796" authorId="0" shapeId="0" xr:uid="{64764A71-B86D-4D26-962D-7C73BC2612E2}">
      <text>
        <r>
          <rPr>
            <sz val="10"/>
            <color indexed="81"/>
            <rFont val="Lucida Console"/>
            <family val="3"/>
          </rPr>
          <t>20.08.2009</t>
        </r>
      </text>
    </comment>
    <comment ref="Y796" authorId="0" shapeId="0" xr:uid="{E19ED44B-EA71-46BA-BD51-89C24DD2AD61}">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E6EDAF67-E3E1-4213-B54C-F442A2F89B05}">
      <text>
        <r>
          <rPr>
            <sz val="10"/>
            <color indexed="81"/>
            <rFont val="Lucida Console"/>
            <family val="3"/>
          </rPr>
          <t>Última movimentação no estoque em 08/2023 quantidade 22.</t>
        </r>
      </text>
    </comment>
    <comment ref="R797" authorId="0" shapeId="0" xr:uid="{E6FEFEC0-344F-4DED-B668-40A968B7421E}">
      <text>
        <r>
          <rPr>
            <sz val="10"/>
            <color indexed="81"/>
            <rFont val="Lucida Console"/>
            <family val="3"/>
          </rPr>
          <t>07.02.2011</t>
        </r>
      </text>
    </comment>
    <comment ref="Y797" authorId="0" shapeId="0" xr:uid="{633F6A7E-5D09-42C2-8868-A81A57C7203E}">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3CFD26F7-3DC4-43B0-BB50-B7D998AD59D4}">
      <text>
        <r>
          <rPr>
            <sz val="10"/>
            <color indexed="81"/>
            <rFont val="Lucida Console"/>
            <family val="3"/>
          </rPr>
          <t>Última movimentação no estoque em 09/2023 quantidade 30.</t>
        </r>
      </text>
    </comment>
    <comment ref="R798" authorId="0" shapeId="0" xr:uid="{98082C3C-22A0-4314-960B-EF08CC3A64E4}">
      <text>
        <r>
          <rPr>
            <sz val="10"/>
            <color indexed="81"/>
            <rFont val="Lucida Console"/>
            <family val="3"/>
          </rPr>
          <t>20.08.2009</t>
        </r>
      </text>
    </comment>
    <comment ref="Y798" authorId="0" shapeId="0" xr:uid="{7A7CEBFD-D235-4B81-BF36-3B6CD6014329}">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19914C94-15A2-4AE7-BE13-41E3BA8F8F4B}">
      <text>
        <r>
          <rPr>
            <sz val="10"/>
            <color indexed="81"/>
            <rFont val="Lucida Console"/>
            <family val="3"/>
          </rPr>
          <t>Última movimentação no estoque em 09/2023 quantidade 1.</t>
        </r>
      </text>
    </comment>
    <comment ref="R799" authorId="0" shapeId="0" xr:uid="{0982C181-F4E6-43D8-A1C0-FD9E57DFD2AE}">
      <text>
        <r>
          <rPr>
            <sz val="10"/>
            <color indexed="81"/>
            <rFont val="Lucida Console"/>
            <family val="3"/>
          </rPr>
          <t>12.12.2018</t>
        </r>
      </text>
    </comment>
    <comment ref="Y799" authorId="0" shapeId="0" xr:uid="{CA3F1A8D-4CB6-4A78-A7CB-84E2BF3E5FBD}">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3DC56330-39BB-4F06-BDA8-EEA645F58D6B}">
      <text>
        <r>
          <rPr>
            <sz val="10"/>
            <color indexed="81"/>
            <rFont val="Lucida Console"/>
            <family val="3"/>
          </rPr>
          <t>Última movimentação no estoque em 06/2023 quantidade 12.</t>
        </r>
      </text>
    </comment>
    <comment ref="R800" authorId="0" shapeId="0" xr:uid="{B5146716-2722-4DB7-A6A4-876E0B6A7DBA}">
      <text>
        <r>
          <rPr>
            <sz val="10"/>
            <color indexed="81"/>
            <rFont val="Lucida Console"/>
            <family val="3"/>
          </rPr>
          <t>12.12.2018</t>
        </r>
      </text>
    </comment>
    <comment ref="Y800" authorId="0" shapeId="0" xr:uid="{5730B3A0-631C-44C1-9FFF-F40B5ABE0E3F}">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5391F33C-2646-4F66-8BE1-1DD4BFD457DD}">
      <text>
        <r>
          <rPr>
            <sz val="10"/>
            <color indexed="81"/>
            <rFont val="Lucida Console"/>
            <family val="3"/>
          </rPr>
          <t>Última movimentação no estoque em 06/2023 quantidade 62.</t>
        </r>
      </text>
    </comment>
    <comment ref="R801" authorId="0" shapeId="0" xr:uid="{4C0ED619-2F89-436B-8F08-149BA8D4560A}">
      <text>
        <r>
          <rPr>
            <sz val="10"/>
            <color indexed="81"/>
            <rFont val="Lucida Console"/>
            <family val="3"/>
          </rPr>
          <t>01.02.2011</t>
        </r>
      </text>
    </comment>
    <comment ref="Y801" authorId="0" shapeId="0" xr:uid="{0178A11F-35CC-4848-82FE-073002FB2196}">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6BDAD439-B786-4DAA-8FFB-8941929542C6}">
      <text>
        <r>
          <rPr>
            <sz val="10"/>
            <color indexed="81"/>
            <rFont val="Lucida Console"/>
            <family val="3"/>
          </rPr>
          <t>Última movimentação no estoque em 05/2023 quantidade 30.</t>
        </r>
      </text>
    </comment>
    <comment ref="R802" authorId="0" shapeId="0" xr:uid="{F991FBC5-9357-407E-89A3-23837298E236}">
      <text>
        <r>
          <rPr>
            <sz val="10"/>
            <color indexed="81"/>
            <rFont val="Lucida Console"/>
            <family val="3"/>
          </rPr>
          <t>16.08.2010</t>
        </r>
      </text>
    </comment>
    <comment ref="Y802" authorId="0" shapeId="0" xr:uid="{7A23FB66-B9F5-4E02-A4C8-6C0DABF39C03}">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30DA5901-600F-4925-9F27-0B7CBB43D623}">
      <text>
        <r>
          <rPr>
            <sz val="10"/>
            <color indexed="81"/>
            <rFont val="Lucida Console"/>
            <family val="3"/>
          </rPr>
          <t>Última movimentação no estoque em 09/2023 quantidade 90.</t>
        </r>
      </text>
    </comment>
    <comment ref="R803" authorId="0" shapeId="0" xr:uid="{77431FB4-864E-47F6-9481-B5619898B989}">
      <text>
        <r>
          <rPr>
            <sz val="10"/>
            <color indexed="81"/>
            <rFont val="Lucida Console"/>
            <family val="3"/>
          </rPr>
          <t>20.08.2009</t>
        </r>
      </text>
    </comment>
    <comment ref="Y803" authorId="0" shapeId="0" xr:uid="{15B07462-3853-4E00-BAE4-5482070468E5}">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89911F48-8BE8-42D3-804E-D7AAF123A573}">
      <text>
        <r>
          <rPr>
            <sz val="10"/>
            <color indexed="81"/>
            <rFont val="Lucida Console"/>
            <family val="3"/>
          </rPr>
          <t>Última movimentação no estoque em 09/2023 quantidade 23.</t>
        </r>
      </text>
    </comment>
    <comment ref="R804" authorId="0" shapeId="0" xr:uid="{97418835-D6CE-4361-8370-C8A939D9B5C4}">
      <text>
        <r>
          <rPr>
            <sz val="10"/>
            <color indexed="81"/>
            <rFont val="Lucida Console"/>
            <family val="3"/>
          </rPr>
          <t>20.08.2009</t>
        </r>
      </text>
    </comment>
    <comment ref="Y804" authorId="0" shapeId="0" xr:uid="{1316CF80-23A1-4BDB-9B56-445002FF6802}">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913DE0C1-90D8-4ED6-8DC0-230024FAE494}">
      <text>
        <r>
          <rPr>
            <sz val="10"/>
            <color indexed="81"/>
            <rFont val="Lucida Console"/>
            <family val="3"/>
          </rPr>
          <t>Última movimentação no estoque em 08/2023 quantidade 40.</t>
        </r>
      </text>
    </comment>
    <comment ref="R805" authorId="0" shapeId="0" xr:uid="{192EA9A1-866B-45DC-9B5D-85D9BA0C64C9}">
      <text>
        <r>
          <rPr>
            <sz val="10"/>
            <color indexed="81"/>
            <rFont val="Lucida Console"/>
            <family val="3"/>
          </rPr>
          <t>15.03.2018</t>
        </r>
      </text>
    </comment>
    <comment ref="Y805" authorId="0" shapeId="0" xr:uid="{D0593606-B336-41DE-B911-CBD71292121A}">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F1D96EC4-378E-452F-B44E-DB292BC2204F}">
      <text>
        <r>
          <rPr>
            <sz val="10"/>
            <color indexed="81"/>
            <rFont val="Lucida Console"/>
            <family val="3"/>
          </rPr>
          <t>Última movimentação no estoque em 09/2023 quantidade 10.</t>
        </r>
      </text>
    </comment>
    <comment ref="R806" authorId="0" shapeId="0" xr:uid="{201543AB-A83B-422C-B630-45A51AA68B2D}">
      <text>
        <r>
          <rPr>
            <sz val="10"/>
            <color indexed="81"/>
            <rFont val="Lucida Console"/>
            <family val="3"/>
          </rPr>
          <t>15.03.2018</t>
        </r>
      </text>
    </comment>
    <comment ref="Y806" authorId="0" shapeId="0" xr:uid="{99815A86-4349-4651-AC8A-2DE81BDA00B8}">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28A9A2CD-4EDD-419D-A9D0-E0B0E5124BA8}">
      <text>
        <r>
          <rPr>
            <sz val="10"/>
            <color indexed="81"/>
            <rFont val="Lucida Console"/>
            <family val="3"/>
          </rPr>
          <t>Última movimentação no estoque em 09/2023 quantidade 10.</t>
        </r>
      </text>
    </comment>
    <comment ref="R807" authorId="0" shapeId="0" xr:uid="{4D719FA6-4678-4622-8D08-2B4886BC161A}">
      <text>
        <r>
          <rPr>
            <sz val="10"/>
            <color indexed="81"/>
            <rFont val="Lucida Console"/>
            <family val="3"/>
          </rPr>
          <t>13.07.2018</t>
        </r>
      </text>
    </comment>
    <comment ref="Y807" authorId="0" shapeId="0" xr:uid="{54D25F36-0A0A-4397-B20D-E6AE8F1F8812}">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2F84EC58-B46F-4F11-BC55-41D67C9723CC}">
      <text>
        <r>
          <rPr>
            <sz val="10"/>
            <color indexed="81"/>
            <rFont val="Lucida Console"/>
            <family val="3"/>
          </rPr>
          <t>Última movimentação no estoque em 09/2023 quantidade 30.</t>
        </r>
      </text>
    </comment>
    <comment ref="R808" authorId="0" shapeId="0" xr:uid="{9138F098-5578-444A-9F56-174E20917EF2}">
      <text>
        <r>
          <rPr>
            <sz val="10"/>
            <color indexed="81"/>
            <rFont val="Lucida Console"/>
            <family val="3"/>
          </rPr>
          <t>01.01.1901</t>
        </r>
      </text>
    </comment>
    <comment ref="Y808" authorId="0" shapeId="0" xr:uid="{38D45422-4A7B-432D-BAC3-86D8500C221A}">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3AFC5217-3D89-4A57-BA7A-35331FE24563}">
      <text>
        <r>
          <rPr>
            <sz val="10"/>
            <color indexed="81"/>
            <rFont val="Lucida Console"/>
            <family val="3"/>
          </rPr>
          <t>Última movimentação no estoque em 09/2023 quantidade 124.</t>
        </r>
      </text>
    </comment>
    <comment ref="R809" authorId="0" shapeId="0" xr:uid="{DEF0EE54-A4FC-4390-AB2F-F3389C076483}">
      <text>
        <r>
          <rPr>
            <sz val="10"/>
            <color indexed="81"/>
            <rFont val="Lucida Console"/>
            <family val="3"/>
          </rPr>
          <t>01.01.1901</t>
        </r>
      </text>
    </comment>
    <comment ref="Y809" authorId="0" shapeId="0" xr:uid="{56F54130-D2F7-4BC7-AE61-17F032BB57A9}">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ED0A56A5-BF2D-4469-99C1-2A984B622B88}">
      <text>
        <r>
          <rPr>
            <sz val="10"/>
            <color indexed="81"/>
            <rFont val="Lucida Console"/>
            <family val="3"/>
          </rPr>
          <t>Última movimentação no estoque em 09/2023 quantidade 72.</t>
        </r>
      </text>
    </comment>
    <comment ref="R810" authorId="0" shapeId="0" xr:uid="{A745B351-3857-4009-9DFD-D1F4D936BFAC}">
      <text>
        <r>
          <rPr>
            <sz val="10"/>
            <color indexed="81"/>
            <rFont val="Lucida Console"/>
            <family val="3"/>
          </rPr>
          <t>15.06.2021</t>
        </r>
      </text>
    </comment>
    <comment ref="Y810" authorId="0" shapeId="0" xr:uid="{9814B13B-6C33-46D9-B503-2B40B0BC6F64}">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7AFEC1D6-C897-4F20-BBB2-98AA7C4798D7}">
      <text>
        <r>
          <rPr>
            <sz val="10"/>
            <color indexed="81"/>
            <rFont val="Lucida Console"/>
            <family val="3"/>
          </rPr>
          <t>Última movimentação no estoque em 09/2023 quantidade 40.</t>
        </r>
      </text>
    </comment>
    <comment ref="R811" authorId="0" shapeId="0" xr:uid="{06ACE13A-B908-4B86-A241-FFCA2EC6034C}">
      <text>
        <r>
          <rPr>
            <sz val="10"/>
            <color indexed="81"/>
            <rFont val="Lucida Console"/>
            <family val="3"/>
          </rPr>
          <t>24.06.2009</t>
        </r>
      </text>
    </comment>
    <comment ref="Y811" authorId="0" shapeId="0" xr:uid="{C779CD26-6791-4313-B835-FBD1F75E10AE}">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F95AE873-A418-4542-8B18-CE7431D7970C}">
      <text>
        <r>
          <rPr>
            <sz val="10"/>
            <color indexed="81"/>
            <rFont val="Lucida Console"/>
            <family val="3"/>
          </rPr>
          <t>Última movimentação no estoque em 09/2023 quantidade 88.</t>
        </r>
      </text>
    </comment>
    <comment ref="R812" authorId="0" shapeId="0" xr:uid="{02CDBA3C-83AF-4D7F-AEBB-687437D95888}">
      <text>
        <r>
          <rPr>
            <sz val="10"/>
            <color indexed="81"/>
            <rFont val="Lucida Console"/>
            <family val="3"/>
          </rPr>
          <t>01.01.1901</t>
        </r>
      </text>
    </comment>
    <comment ref="Y812" authorId="0" shapeId="0" xr:uid="{FF0C7B7C-A35D-4915-9BD3-955CA5994C59}">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1925520A-9458-42A3-BCBD-4F8B5CF7A74B}">
      <text>
        <r>
          <rPr>
            <sz val="10"/>
            <color indexed="81"/>
            <rFont val="Lucida Console"/>
            <family val="3"/>
          </rPr>
          <t>Última movimentação no estoque em 09/2023 quantidade 4.048.</t>
        </r>
      </text>
    </comment>
    <comment ref="R813" authorId="0" shapeId="0" xr:uid="{86AB5D11-B457-47B8-A145-855B8608C77B}">
      <text>
        <r>
          <rPr>
            <sz val="10"/>
            <color indexed="81"/>
            <rFont val="Lucida Console"/>
            <family val="3"/>
          </rPr>
          <t>30.10.2017</t>
        </r>
      </text>
    </comment>
    <comment ref="Y813" authorId="0" shapeId="0" xr:uid="{3DA491A8-FEC1-4A88-B2FA-9D220CC3BE5E}">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366BFAA2-C689-485F-923C-38D7DE96812D}">
      <text>
        <r>
          <rPr>
            <sz val="10"/>
            <color indexed="81"/>
            <rFont val="Lucida Console"/>
            <family val="3"/>
          </rPr>
          <t>Última movimentação no estoque em 09/2023 quantidade 50.</t>
        </r>
      </text>
    </comment>
    <comment ref="R814" authorId="0" shapeId="0" xr:uid="{4A8F24B2-F7D9-4FF6-A2A3-A50AC9520B41}">
      <text>
        <r>
          <rPr>
            <sz val="10"/>
            <color indexed="81"/>
            <rFont val="Lucida Console"/>
            <family val="3"/>
          </rPr>
          <t>01.01.1901</t>
        </r>
      </text>
    </comment>
    <comment ref="Y814" authorId="0" shapeId="0" xr:uid="{F3A4DEDB-C060-4648-965B-16AF65324C8F}">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1C715419-5438-4E71-85F7-72241F7BAA02}">
      <text>
        <r>
          <rPr>
            <sz val="10"/>
            <color indexed="81"/>
            <rFont val="Lucida Console"/>
            <family val="3"/>
          </rPr>
          <t>Última movimentação no estoque em 10/2022 quantidade 3.</t>
        </r>
      </text>
    </comment>
    <comment ref="R815" authorId="0" shapeId="0" xr:uid="{24DF555A-78DA-40E1-B457-EBF4F4A6DF8D}">
      <text>
        <r>
          <rPr>
            <sz val="10"/>
            <color indexed="81"/>
            <rFont val="Lucida Console"/>
            <family val="3"/>
          </rPr>
          <t>19.10.2007</t>
        </r>
      </text>
    </comment>
    <comment ref="Y815" authorId="0" shapeId="0" xr:uid="{BE10B122-54CD-41EB-8E04-4C2D828BDC65}">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61BEB39A-E2A0-430B-A3EE-8826580367F9}">
      <text>
        <r>
          <rPr>
            <sz val="10"/>
            <color indexed="81"/>
            <rFont val="Lucida Console"/>
            <family val="3"/>
          </rPr>
          <t>Última movimentação no estoque em 02/2023 quantidade 1.</t>
        </r>
      </text>
    </comment>
    <comment ref="R816" authorId="0" shapeId="0" xr:uid="{A890DFB9-155D-4819-90F6-9A7B98F72251}">
      <text>
        <r>
          <rPr>
            <sz val="10"/>
            <color indexed="81"/>
            <rFont val="Lucida Console"/>
            <family val="3"/>
          </rPr>
          <t>01.01.1901</t>
        </r>
      </text>
    </comment>
    <comment ref="Y816" authorId="0" shapeId="0" xr:uid="{28E77191-18A5-46A3-9903-15425DE0FC43}">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B2BC9259-4301-444E-92A8-9E8E2C516529}">
      <text>
        <r>
          <rPr>
            <sz val="10"/>
            <color indexed="81"/>
            <rFont val="Lucida Console"/>
            <family val="3"/>
          </rPr>
          <t>Última movimentação no estoque em 09/2023 quantidade 132.</t>
        </r>
      </text>
    </comment>
    <comment ref="R817" authorId="0" shapeId="0" xr:uid="{21947192-70C4-48DD-8B81-F4E43681E21B}">
      <text>
        <r>
          <rPr>
            <sz val="10"/>
            <color indexed="81"/>
            <rFont val="Lucida Console"/>
            <family val="3"/>
          </rPr>
          <t>27.09.2007</t>
        </r>
      </text>
    </comment>
    <comment ref="Y817" authorId="0" shapeId="0" xr:uid="{2C43DD41-3F1E-47B2-B28E-E3BB667C5D6D}">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937C7384-0CF4-4C51-95BD-45710642416C}">
      <text>
        <r>
          <rPr>
            <sz val="10"/>
            <color indexed="81"/>
            <rFont val="Lucida Console"/>
            <family val="3"/>
          </rPr>
          <t>Última movimentação no estoque em 09/2023 quantidade 4.</t>
        </r>
      </text>
    </comment>
    <comment ref="R818" authorId="0" shapeId="0" xr:uid="{5B6CF560-A811-4363-A346-FC2F13A86399}">
      <text>
        <r>
          <rPr>
            <sz val="10"/>
            <color indexed="81"/>
            <rFont val="Lucida Console"/>
            <family val="3"/>
          </rPr>
          <t>27.09.2007</t>
        </r>
      </text>
    </comment>
    <comment ref="Y818" authorId="0" shapeId="0" xr:uid="{672C2F12-BDE2-427C-B164-FA7F5215E1FE}">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EC92BFDB-6E28-4E6E-BFBE-75A18FCE8458}">
      <text>
        <r>
          <rPr>
            <sz val="10"/>
            <color indexed="81"/>
            <rFont val="Lucida Console"/>
            <family val="3"/>
          </rPr>
          <t>Última movimentação no estoque em 09/2023 quantidade 6.</t>
        </r>
      </text>
    </comment>
    <comment ref="R819" authorId="0" shapeId="0" xr:uid="{4BB41130-AB66-4E62-987D-43AEADC0360F}">
      <text>
        <r>
          <rPr>
            <sz val="10"/>
            <color indexed="81"/>
            <rFont val="Lucida Console"/>
            <family val="3"/>
          </rPr>
          <t>03.09.2007</t>
        </r>
      </text>
    </comment>
    <comment ref="Y819" authorId="0" shapeId="0" xr:uid="{0C2382EC-FBFB-4756-A1BB-74D98351D180}">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186963FA-FEF9-491A-BD2B-AAD03CAB9544}">
      <text>
        <r>
          <rPr>
            <sz val="10"/>
            <color indexed="81"/>
            <rFont val="Lucida Console"/>
            <family val="3"/>
          </rPr>
          <t>Última movimentação no estoque em 09/2023 quantidade 4.</t>
        </r>
      </text>
    </comment>
    <comment ref="R820" authorId="0" shapeId="0" xr:uid="{44650421-2C75-44D1-BD22-A805D6FC1949}">
      <text>
        <r>
          <rPr>
            <sz val="10"/>
            <color indexed="81"/>
            <rFont val="Lucida Console"/>
            <family val="3"/>
          </rPr>
          <t>19.09.2011</t>
        </r>
      </text>
    </comment>
    <comment ref="Y820" authorId="0" shapeId="0" xr:uid="{8CA40ABC-5DAD-4BB8-9684-52D7BD5D2B3A}">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B411A68F-FEFF-4F0E-88F2-06AD0C817C18}">
      <text>
        <r>
          <rPr>
            <sz val="10"/>
            <color indexed="81"/>
            <rFont val="Lucida Console"/>
            <family val="3"/>
          </rPr>
          <t>Última movimentação no estoque em 07/2023 quantidade 1.</t>
        </r>
      </text>
    </comment>
    <comment ref="R821" authorId="0" shapeId="0" xr:uid="{228E74EA-B3B5-46C5-BA51-13C867067B2F}">
      <text>
        <r>
          <rPr>
            <sz val="10"/>
            <color indexed="81"/>
            <rFont val="Lucida Console"/>
            <family val="3"/>
          </rPr>
          <t>03.09.2007</t>
        </r>
      </text>
    </comment>
    <comment ref="Y821" authorId="0" shapeId="0" xr:uid="{7146BF1C-77A8-4613-AD05-0F26E0D39D85}">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9C278A7C-82FC-4805-8BE6-02A03BBFF14D}">
      <text>
        <r>
          <rPr>
            <sz val="10"/>
            <color indexed="81"/>
            <rFont val="Lucida Console"/>
            <family val="3"/>
          </rPr>
          <t>Última movimentação no estoque em 09/2023 quantidade 7.</t>
        </r>
      </text>
    </comment>
    <comment ref="R822" authorId="0" shapeId="0" xr:uid="{C982333F-5397-4E5B-B6A4-F0D4E2050CA0}">
      <text>
        <r>
          <rPr>
            <sz val="10"/>
            <color indexed="81"/>
            <rFont val="Lucida Console"/>
            <family val="3"/>
          </rPr>
          <t>01.01.1901</t>
        </r>
      </text>
    </comment>
    <comment ref="Y822" authorId="0" shapeId="0" xr:uid="{9D54428F-7B7B-4583-A24F-6647E7EAB79A}">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6210028E-5F47-4648-A456-B49DEED91DD3}">
      <text>
        <r>
          <rPr>
            <sz val="10"/>
            <color indexed="81"/>
            <rFont val="Lucida Console"/>
            <family val="3"/>
          </rPr>
          <t>Última movimentação no estoque em 08/2023 quantidade 60.</t>
        </r>
      </text>
    </comment>
    <comment ref="R823" authorId="0" shapeId="0" xr:uid="{4C7CE696-B035-46C4-8F5E-4A1FDC8C0042}">
      <text>
        <r>
          <rPr>
            <sz val="10"/>
            <color indexed="81"/>
            <rFont val="Lucida Console"/>
            <family val="3"/>
          </rPr>
          <t>01.01.1901</t>
        </r>
      </text>
    </comment>
    <comment ref="Y823" authorId="0" shapeId="0" xr:uid="{360C84C1-7EB3-4C1D-AD11-A6ACF5D12943}">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1F1D321A-1141-45F6-8734-F67961FB7E32}">
      <text>
        <r>
          <rPr>
            <sz val="10"/>
            <color indexed="81"/>
            <rFont val="Lucida Console"/>
            <family val="3"/>
          </rPr>
          <t>Última movimentação no estoque em 04/2023 quantidade 80.</t>
        </r>
      </text>
    </comment>
    <comment ref="R824" authorId="0" shapeId="0" xr:uid="{BD60BCF8-F5D2-412C-9FAF-1E0942427A38}">
      <text>
        <r>
          <rPr>
            <sz val="10"/>
            <color indexed="81"/>
            <rFont val="Lucida Console"/>
            <family val="3"/>
          </rPr>
          <t>01.01.1901</t>
        </r>
      </text>
    </comment>
    <comment ref="Y824" authorId="0" shapeId="0" xr:uid="{41F23356-663A-4A95-9C16-F9674E1D9755}">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C25C69B9-714E-4A5C-9092-7A27623C3CEA}">
      <text>
        <r>
          <rPr>
            <sz val="10"/>
            <color indexed="81"/>
            <rFont val="Lucida Console"/>
            <family val="3"/>
          </rPr>
          <t>Última movimentação no estoque em 08/2023 quantidade 160.</t>
        </r>
      </text>
    </comment>
    <comment ref="R825" authorId="0" shapeId="0" xr:uid="{81DEDE42-216F-4A31-A298-0C406FAB8D7E}">
      <text>
        <r>
          <rPr>
            <sz val="10"/>
            <color indexed="81"/>
            <rFont val="Lucida Console"/>
            <family val="3"/>
          </rPr>
          <t>01.01.1901</t>
        </r>
      </text>
    </comment>
    <comment ref="Y825" authorId="0" shapeId="0" xr:uid="{2D7E7311-C6FE-4A67-8183-ADDC5E4C25F7}">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932DEFC0-9FFF-4C9C-9526-76D703D8619D}">
      <text>
        <r>
          <rPr>
            <sz val="10"/>
            <color indexed="81"/>
            <rFont val="Lucida Console"/>
            <family val="3"/>
          </rPr>
          <t>Última movimentação no estoque em 05/2023 quantidade 2.</t>
        </r>
      </text>
    </comment>
    <comment ref="R826" authorId="0" shapeId="0" xr:uid="{1FB8FEA8-4661-4F84-9550-978384C3B25C}">
      <text>
        <r>
          <rPr>
            <sz val="10"/>
            <color indexed="81"/>
            <rFont val="Lucida Console"/>
            <family val="3"/>
          </rPr>
          <t>01.01.1901</t>
        </r>
      </text>
    </comment>
    <comment ref="Y826" authorId="0" shapeId="0" xr:uid="{7B1BE4A0-C9AA-4146-808D-3319CA9EA7FD}">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A899A049-36B0-4A50-A177-B16AF4E419EA}">
      <text>
        <r>
          <rPr>
            <sz val="10"/>
            <color indexed="81"/>
            <rFont val="Lucida Console"/>
            <family val="3"/>
          </rPr>
          <t>Última movimentação no estoque em 06/2023 quantidade 2.</t>
        </r>
      </text>
    </comment>
    <comment ref="R827" authorId="0" shapeId="0" xr:uid="{64E0C746-D20C-478F-AC4A-579F96B02C6B}">
      <text>
        <r>
          <rPr>
            <sz val="10"/>
            <color indexed="81"/>
            <rFont val="Lucida Console"/>
            <family val="3"/>
          </rPr>
          <t>01.01.1901</t>
        </r>
      </text>
    </comment>
    <comment ref="Y827" authorId="0" shapeId="0" xr:uid="{1649335F-AB88-48B1-9244-EAC23C5566B0}">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E865E8DE-269B-4F20-B37C-9C369E0211AE}">
      <text>
        <r>
          <rPr>
            <sz val="10"/>
            <color indexed="81"/>
            <rFont val="Lucida Console"/>
            <family val="3"/>
          </rPr>
          <t>Última movimentação no estoque em 09/2023 quantidade 10.</t>
        </r>
      </text>
    </comment>
    <comment ref="R828" authorId="0" shapeId="0" xr:uid="{C22426B5-C771-4237-B1F6-B8CB4E471F37}">
      <text>
        <r>
          <rPr>
            <sz val="10"/>
            <color indexed="81"/>
            <rFont val="Lucida Console"/>
            <family val="3"/>
          </rPr>
          <t>01.01.1901</t>
        </r>
      </text>
    </comment>
    <comment ref="Y828" authorId="0" shapeId="0" xr:uid="{EE843FF0-0345-4F72-8E87-E00C88A353BE}">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41CA274D-9E77-4F96-9180-78B38E43A18D}">
      <text>
        <r>
          <rPr>
            <sz val="10"/>
            <color indexed="81"/>
            <rFont val="Lucida Console"/>
            <family val="3"/>
          </rPr>
          <t>Última movimentação no estoque em 09/2023 quantidade 30.</t>
        </r>
      </text>
    </comment>
    <comment ref="R829" authorId="0" shapeId="0" xr:uid="{D6A38B00-8083-4685-B67A-783B31C75409}">
      <text>
        <r>
          <rPr>
            <sz val="10"/>
            <color indexed="81"/>
            <rFont val="Lucida Console"/>
            <family val="3"/>
          </rPr>
          <t>01.01.1901</t>
        </r>
      </text>
    </comment>
    <comment ref="Y829" authorId="0" shapeId="0" xr:uid="{022E67AA-68F9-4E9B-9673-D443975CBEEF}">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8F51769D-8336-4F9B-A4CC-84CFAB4952E5}">
      <text>
        <r>
          <rPr>
            <sz val="10"/>
            <color indexed="81"/>
            <rFont val="Lucida Console"/>
            <family val="3"/>
          </rPr>
          <t>Última movimentação no estoque em 04/2023 quantidade 6.</t>
        </r>
      </text>
    </comment>
    <comment ref="R830" authorId="0" shapeId="0" xr:uid="{59998697-6B33-409B-AAFD-D0FD4938234F}">
      <text>
        <r>
          <rPr>
            <sz val="10"/>
            <color indexed="81"/>
            <rFont val="Lucida Console"/>
            <family val="3"/>
          </rPr>
          <t>01.01.1901</t>
        </r>
      </text>
    </comment>
    <comment ref="Y830" authorId="0" shapeId="0" xr:uid="{DDC676C9-6953-46F0-B171-B2AB17696A74}">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875C1275-3FCA-4991-8E54-E710CD2C2846}">
      <text>
        <r>
          <rPr>
            <sz val="10"/>
            <color indexed="81"/>
            <rFont val="Lucida Console"/>
            <family val="3"/>
          </rPr>
          <t>Última movimentação no estoque em 09/2023 quantidade 14.</t>
        </r>
      </text>
    </comment>
    <comment ref="R831" authorId="0" shapeId="0" xr:uid="{9FAE18E9-9D44-4C49-AD63-29A679E1D024}">
      <text>
        <r>
          <rPr>
            <sz val="10"/>
            <color indexed="81"/>
            <rFont val="Lucida Console"/>
            <family val="3"/>
          </rPr>
          <t>01.01.1901</t>
        </r>
      </text>
    </comment>
    <comment ref="Y831" authorId="0" shapeId="0" xr:uid="{FB7F2B99-64E1-465B-9D6C-A07E1B35FCD2}">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9BC60076-1CDD-4749-AB52-DCE236F7C400}">
      <text>
        <r>
          <rPr>
            <sz val="10"/>
            <color indexed="81"/>
            <rFont val="Lucida Console"/>
            <family val="3"/>
          </rPr>
          <t>Última movimentação no estoque em 09/2023 quantidade 6.</t>
        </r>
      </text>
    </comment>
    <comment ref="R832" authorId="0" shapeId="0" xr:uid="{B64C9051-9B70-4438-AE7E-4BC74D46B9D2}">
      <text>
        <r>
          <rPr>
            <sz val="10"/>
            <color indexed="81"/>
            <rFont val="Lucida Console"/>
            <family val="3"/>
          </rPr>
          <t>09.04.2010</t>
        </r>
      </text>
    </comment>
    <comment ref="Y832" authorId="0" shapeId="0" xr:uid="{384B4C1F-95E4-416D-9206-C64DE3368F53}">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501EE26C-CD07-44F0-B2F4-E2E57C7FA832}">
      <text>
        <r>
          <rPr>
            <sz val="10"/>
            <color indexed="81"/>
            <rFont val="Lucida Console"/>
            <family val="3"/>
          </rPr>
          <t>Última movimentação no estoque em 08/2023 quantidade 3.</t>
        </r>
      </text>
    </comment>
    <comment ref="R833" authorId="0" shapeId="0" xr:uid="{71BC856E-882A-4B23-8449-6CD6FFF36FCF}">
      <text>
        <r>
          <rPr>
            <sz val="10"/>
            <color indexed="81"/>
            <rFont val="Lucida Console"/>
            <family val="3"/>
          </rPr>
          <t>01.01.1901</t>
        </r>
      </text>
    </comment>
    <comment ref="Y833" authorId="0" shapeId="0" xr:uid="{B1B2BA99-2566-4ECA-8017-4ACFC88CF4AD}">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77386990-3DE7-4D88-A4CF-1F264BACB65B}">
      <text>
        <r>
          <rPr>
            <sz val="10"/>
            <color indexed="81"/>
            <rFont val="Lucida Console"/>
            <family val="3"/>
          </rPr>
          <t>Última movimentação no estoque em 09/2023 quantidade 10.</t>
        </r>
      </text>
    </comment>
    <comment ref="R834" authorId="0" shapeId="0" xr:uid="{5E348D9F-F671-4DA0-B749-03F4F3A53080}">
      <text>
        <r>
          <rPr>
            <sz val="10"/>
            <color indexed="81"/>
            <rFont val="Lucida Console"/>
            <family val="3"/>
          </rPr>
          <t>01.01.1901</t>
        </r>
      </text>
    </comment>
    <comment ref="Y834" authorId="0" shapeId="0" xr:uid="{AB5F6104-7A9E-4802-8C8A-4C61574EFF17}">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00D05EFE-539F-444E-9F3A-B55F593E31CB}">
      <text>
        <r>
          <rPr>
            <sz val="10"/>
            <color indexed="81"/>
            <rFont val="Lucida Console"/>
            <family val="3"/>
          </rPr>
          <t>Última movimentação no estoque em 08/2023 quantidade 352.</t>
        </r>
      </text>
    </comment>
    <comment ref="R835" authorId="0" shapeId="0" xr:uid="{57FBACF6-2AC4-4BE6-891C-AB60F846DBF1}">
      <text>
        <r>
          <rPr>
            <sz val="10"/>
            <color indexed="81"/>
            <rFont val="Lucida Console"/>
            <family val="3"/>
          </rPr>
          <t>17.06.2009</t>
        </r>
      </text>
    </comment>
    <comment ref="Y835" authorId="0" shapeId="0" xr:uid="{910342DA-D4DF-4746-9354-997BAC1E085A}">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9B14A9C5-D420-4D20-9E29-A815BEB1C067}">
      <text>
        <r>
          <rPr>
            <sz val="10"/>
            <color indexed="81"/>
            <rFont val="Lucida Console"/>
            <family val="3"/>
          </rPr>
          <t>Última movimentação no estoque em 06/2023 quantidade 91.</t>
        </r>
      </text>
    </comment>
    <comment ref="R836" authorId="0" shapeId="0" xr:uid="{F750D23E-0C7A-491E-96DE-857E4F375E6F}">
      <text>
        <r>
          <rPr>
            <sz val="10"/>
            <color indexed="81"/>
            <rFont val="Lucida Console"/>
            <family val="3"/>
          </rPr>
          <t>01.01.1901</t>
        </r>
      </text>
    </comment>
    <comment ref="Y836" authorId="0" shapeId="0" xr:uid="{D972AF47-66C3-4615-8C2A-3614DBD37361}">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47AEDE67-8CDB-4DB8-A9EA-F30760846C50}">
      <text>
        <r>
          <rPr>
            <sz val="10"/>
            <color indexed="81"/>
            <rFont val="Lucida Console"/>
            <family val="3"/>
          </rPr>
          <t>Última movimentação no estoque em 08/2023 quantidade 253.</t>
        </r>
      </text>
    </comment>
    <comment ref="R837" authorId="0" shapeId="0" xr:uid="{29A7459A-9839-4B4E-A52C-87D0CEF95730}">
      <text>
        <r>
          <rPr>
            <sz val="10"/>
            <color indexed="81"/>
            <rFont val="Lucida Console"/>
            <family val="3"/>
          </rPr>
          <t>01.01.1901</t>
        </r>
      </text>
    </comment>
    <comment ref="Y837" authorId="0" shapeId="0" xr:uid="{B8C362D4-D840-47A6-B541-D1C57F2711C4}">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8C4A2657-7B02-4BB0-BE9D-3BF584FAC37D}">
      <text>
        <r>
          <rPr>
            <sz val="10"/>
            <color indexed="81"/>
            <rFont val="Lucida Console"/>
            <family val="3"/>
          </rPr>
          <t>Última movimentação no estoque em 09/2023 quantidade 40.</t>
        </r>
      </text>
    </comment>
    <comment ref="R838" authorId="0" shapeId="0" xr:uid="{D2A2216E-CE04-4287-AE48-D96F94D224E6}">
      <text>
        <r>
          <rPr>
            <sz val="10"/>
            <color indexed="81"/>
            <rFont val="Lucida Console"/>
            <family val="3"/>
          </rPr>
          <t>01.01.1901</t>
        </r>
      </text>
    </comment>
    <comment ref="Y838" authorId="0" shapeId="0" xr:uid="{1E00B2B6-7BF3-4722-8395-4AEC06B797B3}">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AF44D489-EC64-407F-8D3F-57A243D12ED5}">
      <text>
        <r>
          <rPr>
            <sz val="10"/>
            <color indexed="81"/>
            <rFont val="Lucida Console"/>
            <family val="3"/>
          </rPr>
          <t>Última movimentação no estoque em 04/2023 quantidade 34.</t>
        </r>
      </text>
    </comment>
    <comment ref="R839" authorId="0" shapeId="0" xr:uid="{4B4928B2-D0C2-44E8-8BC9-05AECF07B706}">
      <text>
        <r>
          <rPr>
            <sz val="10"/>
            <color indexed="81"/>
            <rFont val="Lucida Console"/>
            <family val="3"/>
          </rPr>
          <t>01.01.1901</t>
        </r>
      </text>
    </comment>
    <comment ref="Y839" authorId="0" shapeId="0" xr:uid="{0FDF3F77-253C-41A4-899C-E5BC0992A934}">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FDB4BFDD-6635-4BF9-8AD9-B166F007E7A6}">
      <text>
        <r>
          <rPr>
            <sz val="10"/>
            <color indexed="81"/>
            <rFont val="Lucida Console"/>
            <family val="3"/>
          </rPr>
          <t>Última movimentação no estoque em 04/2023 quantidade 5.</t>
        </r>
      </text>
    </comment>
    <comment ref="R840" authorId="0" shapeId="0" xr:uid="{E118CECA-0A17-4D1B-86F0-19CB95E1BF9C}">
      <text>
        <r>
          <rPr>
            <sz val="10"/>
            <color indexed="81"/>
            <rFont val="Lucida Console"/>
            <family val="3"/>
          </rPr>
          <t>01.01.1901</t>
        </r>
      </text>
    </comment>
    <comment ref="Y840" authorId="0" shapeId="0" xr:uid="{9C100E0A-82DB-4338-8411-22DD14F339B2}">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BF4C76EC-92AB-4267-ADE5-4C0C4815CA60}">
      <text>
        <r>
          <rPr>
            <sz val="10"/>
            <color indexed="81"/>
            <rFont val="Lucida Console"/>
            <family val="3"/>
          </rPr>
          <t>Última movimentação no estoque em 04/2023 quantidade 8.</t>
        </r>
      </text>
    </comment>
    <comment ref="R841" authorId="0" shapeId="0" xr:uid="{8211F045-57A9-4A23-A351-D2898DE17149}">
      <text>
        <r>
          <rPr>
            <sz val="10"/>
            <color indexed="81"/>
            <rFont val="Lucida Console"/>
            <family val="3"/>
          </rPr>
          <t>01.07.2004</t>
        </r>
      </text>
    </comment>
    <comment ref="Y841" authorId="0" shapeId="0" xr:uid="{96D47872-6CF2-4F12-90CC-EB5B495CB6E2}">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98A13F86-8300-441F-B701-8949B462CBC2}">
      <text>
        <r>
          <rPr>
            <sz val="10"/>
            <color indexed="81"/>
            <rFont val="Lucida Console"/>
            <family val="3"/>
          </rPr>
          <t>Última movimentação no estoque em 05/2023 quantidade 50.</t>
        </r>
      </text>
    </comment>
    <comment ref="R842" authorId="0" shapeId="0" xr:uid="{C4B9D96D-474C-4E11-A125-BF2945BDA52C}">
      <text>
        <r>
          <rPr>
            <sz val="10"/>
            <color indexed="81"/>
            <rFont val="Lucida Console"/>
            <family val="3"/>
          </rPr>
          <t>25.01.2008</t>
        </r>
      </text>
    </comment>
    <comment ref="Y842" authorId="0" shapeId="0" xr:uid="{6C0A558D-4D1B-4348-ACFB-7A49AC5736C5}">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329D74BB-669F-4A06-BCB4-7C409D8549F5}">
      <text>
        <r>
          <rPr>
            <sz val="10"/>
            <color indexed="81"/>
            <rFont val="Lucida Console"/>
            <family val="3"/>
          </rPr>
          <t>Última movimentação no estoque em 09/2023 quantidade 14.</t>
        </r>
      </text>
    </comment>
    <comment ref="R843" authorId="0" shapeId="0" xr:uid="{2B52DD7D-C8FF-413D-9C66-D0EF8C27D6D5}">
      <text>
        <r>
          <rPr>
            <sz val="10"/>
            <color indexed="81"/>
            <rFont val="Lucida Console"/>
            <family val="3"/>
          </rPr>
          <t>17.10.2006</t>
        </r>
      </text>
    </comment>
    <comment ref="Y843" authorId="0" shapeId="0" xr:uid="{231BE98D-B300-4AC2-A0BF-04B390148EF2}">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25E8643B-C982-40D8-B685-ABCA5F54ED25}">
      <text>
        <r>
          <rPr>
            <sz val="10"/>
            <color indexed="81"/>
            <rFont val="Lucida Console"/>
            <family val="3"/>
          </rPr>
          <t>Última movimentação no estoque em 09/2023 quantidade 50.</t>
        </r>
      </text>
    </comment>
    <comment ref="R844" authorId="0" shapeId="0" xr:uid="{620607CB-0C7E-4A7F-8C2B-ED37A8541975}">
      <text>
        <r>
          <rPr>
            <sz val="10"/>
            <color indexed="81"/>
            <rFont val="Lucida Console"/>
            <family val="3"/>
          </rPr>
          <t>25.04.2017</t>
        </r>
      </text>
    </comment>
    <comment ref="Y844" authorId="0" shapeId="0" xr:uid="{33437540-A350-493F-804F-D995D4AFB266}">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A3821CA2-20FF-4988-9899-7FF4C0EF0F16}">
      <text>
        <r>
          <rPr>
            <sz val="10"/>
            <color indexed="81"/>
            <rFont val="Lucida Console"/>
            <family val="3"/>
          </rPr>
          <t>Última movimentação no estoque em 08/2023 quantidade 2.</t>
        </r>
      </text>
    </comment>
    <comment ref="R845" authorId="0" shapeId="0" xr:uid="{E7CE78D9-0F61-4386-AFC4-7170D88C30A0}">
      <text>
        <r>
          <rPr>
            <sz val="10"/>
            <color indexed="81"/>
            <rFont val="Lucida Console"/>
            <family val="3"/>
          </rPr>
          <t>01.01.1901</t>
        </r>
      </text>
    </comment>
    <comment ref="Y845" authorId="0" shapeId="0" xr:uid="{683DB16F-D7E5-4BCC-ABA9-3DCCF3CEEB8E}">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1E8EB6C0-0F69-4F58-A499-F6538EC7BF42}">
      <text>
        <r>
          <rPr>
            <sz val="10"/>
            <color indexed="81"/>
            <rFont val="Lucida Console"/>
            <family val="3"/>
          </rPr>
          <t>Última movimentação no estoque em 09/2023 quantidade 31.</t>
        </r>
      </text>
    </comment>
    <comment ref="R846" authorId="0" shapeId="0" xr:uid="{C577D716-E444-48CF-BB16-3E590D086A5D}">
      <text>
        <r>
          <rPr>
            <sz val="10"/>
            <color indexed="81"/>
            <rFont val="Lucida Console"/>
            <family val="3"/>
          </rPr>
          <t>01.01.1901</t>
        </r>
      </text>
    </comment>
    <comment ref="Y846" authorId="0" shapeId="0" xr:uid="{95852432-8F93-4116-9D03-D887A5960E7A}">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FBA1EDE9-D8A7-478E-9027-1053D4CA4D2A}">
      <text>
        <r>
          <rPr>
            <sz val="10"/>
            <color indexed="81"/>
            <rFont val="Lucida Console"/>
            <family val="3"/>
          </rPr>
          <t>Última movimentação no estoque em 09/2023 quantidade 31.</t>
        </r>
      </text>
    </comment>
    <comment ref="R847" authorId="0" shapeId="0" xr:uid="{66677A64-B515-4BFD-AA0A-3ADD19A8026D}">
      <text>
        <r>
          <rPr>
            <sz val="10"/>
            <color indexed="81"/>
            <rFont val="Lucida Console"/>
            <family val="3"/>
          </rPr>
          <t>01.01.1901</t>
        </r>
      </text>
    </comment>
    <comment ref="Y847" authorId="0" shapeId="0" xr:uid="{E4379BB7-3777-41BB-B0A4-04CF92EBFA49}">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B6DC6C71-8C2F-4674-9E49-AD8E72CE635A}">
      <text>
        <r>
          <rPr>
            <sz val="10"/>
            <color indexed="81"/>
            <rFont val="Lucida Console"/>
            <family val="3"/>
          </rPr>
          <t>Última movimentação no estoque em 09/2023 quantidade 31.</t>
        </r>
      </text>
    </comment>
    <comment ref="R848" authorId="0" shapeId="0" xr:uid="{4F23F4E1-003D-4C03-9E7C-4745119BDEED}">
      <text>
        <r>
          <rPr>
            <sz val="10"/>
            <color indexed="81"/>
            <rFont val="Lucida Console"/>
            <family val="3"/>
          </rPr>
          <t>01.01.1901</t>
        </r>
      </text>
    </comment>
    <comment ref="Y848" authorId="0" shapeId="0" xr:uid="{AA8164EE-4153-4D54-B33A-C12F292E66ED}">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FA182810-9414-4BC8-A35B-5B803EFBFCC2}">
      <text>
        <r>
          <rPr>
            <sz val="10"/>
            <color indexed="81"/>
            <rFont val="Lucida Console"/>
            <family val="3"/>
          </rPr>
          <t>Última movimentação no estoque em 09/2023 quantidade 100.</t>
        </r>
      </text>
    </comment>
    <comment ref="R849" authorId="0" shapeId="0" xr:uid="{B91E3347-801A-4E03-9246-536ED758F576}">
      <text>
        <r>
          <rPr>
            <sz val="10"/>
            <color indexed="81"/>
            <rFont val="Lucida Console"/>
            <family val="3"/>
          </rPr>
          <t>01.01.1901</t>
        </r>
      </text>
    </comment>
    <comment ref="Y849" authorId="0" shapeId="0" xr:uid="{3221C4D8-94AE-408F-9ECC-2FBA898DD3C4}">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16C2C0B5-3A73-4E93-8652-9F638FC2A226}">
      <text>
        <r>
          <rPr>
            <sz val="10"/>
            <color indexed="81"/>
            <rFont val="Lucida Console"/>
            <family val="3"/>
          </rPr>
          <t>Última movimentação no estoque em 05/2023 quantidade 10.</t>
        </r>
      </text>
    </comment>
    <comment ref="R850" authorId="0" shapeId="0" xr:uid="{93BF8263-5EE6-4965-BFCE-4A217111AE1F}">
      <text>
        <r>
          <rPr>
            <sz val="10"/>
            <color indexed="81"/>
            <rFont val="Lucida Console"/>
            <family val="3"/>
          </rPr>
          <t>08.06.2021</t>
        </r>
      </text>
    </comment>
    <comment ref="Y850" authorId="0" shapeId="0" xr:uid="{DB62C59C-0B6C-423D-9ABE-61CD50EDE1E5}">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1D70AFB6-2E7D-40AB-BDD1-39E3604DE035}">
      <text>
        <r>
          <rPr>
            <sz val="10"/>
            <color indexed="81"/>
            <rFont val="Lucida Console"/>
            <family val="3"/>
          </rPr>
          <t>Última movimentação no estoque em 02/2023 quantidade 38.</t>
        </r>
      </text>
    </comment>
    <comment ref="R851" authorId="0" shapeId="0" xr:uid="{90640C5D-384C-4765-A48E-DFC2EEEF5854}">
      <text>
        <r>
          <rPr>
            <sz val="10"/>
            <color indexed="81"/>
            <rFont val="Lucida Console"/>
            <family val="3"/>
          </rPr>
          <t>12.08.2003</t>
        </r>
      </text>
    </comment>
    <comment ref="Y851" authorId="0" shapeId="0" xr:uid="{CD81C7FD-E4A3-4DFC-87ED-29CFB14EC0F2}">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D7A8B507-8391-4673-B2FC-974891AE3D86}">
      <text>
        <r>
          <rPr>
            <sz val="10"/>
            <color indexed="81"/>
            <rFont val="Lucida Console"/>
            <family val="3"/>
          </rPr>
          <t>Última movimentação no estoque em 06/2023 quantidade 34.</t>
        </r>
      </text>
    </comment>
    <comment ref="R852" authorId="0" shapeId="0" xr:uid="{77CB70FB-2A1E-477F-AE93-DD3256753546}">
      <text>
        <r>
          <rPr>
            <sz val="10"/>
            <color indexed="81"/>
            <rFont val="Lucida Console"/>
            <family val="3"/>
          </rPr>
          <t>10.03.2004</t>
        </r>
      </text>
    </comment>
    <comment ref="Y852" authorId="0" shapeId="0" xr:uid="{4A38F749-F299-4EC7-8006-AFBB0945B615}">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5734635A-5FEF-4DA1-813B-95B47680672F}">
      <text>
        <r>
          <rPr>
            <sz val="10"/>
            <color indexed="81"/>
            <rFont val="Lucida Console"/>
            <family val="3"/>
          </rPr>
          <t>Última movimentação no estoque em 06/2023 quantidade 15.</t>
        </r>
      </text>
    </comment>
    <comment ref="R853" authorId="0" shapeId="0" xr:uid="{4FD7DDCB-DCEE-47A5-B36E-ABAD5270B6F5}">
      <text>
        <r>
          <rPr>
            <sz val="10"/>
            <color indexed="81"/>
            <rFont val="Lucida Console"/>
            <family val="3"/>
          </rPr>
          <t>12.08.2003</t>
        </r>
      </text>
    </comment>
    <comment ref="Y853" authorId="0" shapeId="0" xr:uid="{99E8094A-49DF-4B1F-A9FA-A3FD47F98E32}">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D798634B-7A2A-4759-8379-495A8B95082C}">
      <text>
        <r>
          <rPr>
            <sz val="10"/>
            <color indexed="81"/>
            <rFont val="Lucida Console"/>
            <family val="3"/>
          </rPr>
          <t>Última movimentação no estoque em 07/2023 quantidade 4.</t>
        </r>
      </text>
    </comment>
    <comment ref="R854" authorId="0" shapeId="0" xr:uid="{EDD28269-53D6-4E5B-97DC-12BA00FEF3E8}">
      <text>
        <r>
          <rPr>
            <sz val="10"/>
            <color indexed="81"/>
            <rFont val="Lucida Console"/>
            <family val="3"/>
          </rPr>
          <t>10.03.2004</t>
        </r>
      </text>
    </comment>
    <comment ref="Y854" authorId="0" shapeId="0" xr:uid="{EB116D43-9BD3-450A-8A23-4B584B6F9C1D}">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DCED436D-0D27-44CB-A11F-C9E8F8E38D85}">
      <text>
        <r>
          <rPr>
            <sz val="10"/>
            <color indexed="81"/>
            <rFont val="Lucida Console"/>
            <family val="3"/>
          </rPr>
          <t>Última movimentação no estoque em 06/2023 quantidade 34.</t>
        </r>
      </text>
    </comment>
    <comment ref="R855" authorId="0" shapeId="0" xr:uid="{E8AC0EEB-3D38-4541-A342-E7F1EC99B6D3}">
      <text>
        <r>
          <rPr>
            <sz val="10"/>
            <color indexed="81"/>
            <rFont val="Lucida Console"/>
            <family val="3"/>
          </rPr>
          <t>12.08.2003</t>
        </r>
      </text>
    </comment>
    <comment ref="Y855" authorId="0" shapeId="0" xr:uid="{F31A5ED1-E3C8-4154-A438-6A044E491969}">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31FF95B1-E79A-46A7-96B6-18057F7D49B2}">
      <text>
        <r>
          <rPr>
            <sz val="10"/>
            <color indexed="81"/>
            <rFont val="Lucida Console"/>
            <family val="3"/>
          </rPr>
          <t>Última movimentação no estoque em 12/2022 quantidade 47.</t>
        </r>
      </text>
    </comment>
    <comment ref="R856" authorId="0" shapeId="0" xr:uid="{D63387AB-8F10-4781-ABB1-8614B922CB4F}">
      <text>
        <r>
          <rPr>
            <sz val="10"/>
            <color indexed="81"/>
            <rFont val="Lucida Console"/>
            <family val="3"/>
          </rPr>
          <t>10.03.2004</t>
        </r>
      </text>
    </comment>
    <comment ref="Y856" authorId="0" shapeId="0" xr:uid="{27EBBBDD-1CBC-4D8C-BBF8-6B0467B16621}">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FD334F8C-D1ED-466E-9B85-AE44DF55E24B}">
      <text>
        <r>
          <rPr>
            <sz val="10"/>
            <color indexed="81"/>
            <rFont val="Lucida Console"/>
            <family val="3"/>
          </rPr>
          <t>Última movimentação no estoque em 08/2023 quantidade 50.</t>
        </r>
      </text>
    </comment>
    <comment ref="R857" authorId="0" shapeId="0" xr:uid="{168077ED-E693-497F-87FD-19D68F82730F}">
      <text>
        <r>
          <rPr>
            <sz val="10"/>
            <color indexed="81"/>
            <rFont val="Lucida Console"/>
            <family val="3"/>
          </rPr>
          <t>12.08.2003</t>
        </r>
      </text>
    </comment>
    <comment ref="Y857" authorId="0" shapeId="0" xr:uid="{6F20B9C0-CCBB-41AC-A138-16CCE5788D80}">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FC7803FD-2110-4AF0-B178-DAEBF0C4449B}">
      <text>
        <r>
          <rPr>
            <sz val="10"/>
            <color indexed="81"/>
            <rFont val="Lucida Console"/>
            <family val="3"/>
          </rPr>
          <t>Última movimentação no estoque em 09/2023 quantidade 18.</t>
        </r>
      </text>
    </comment>
    <comment ref="R858" authorId="0" shapeId="0" xr:uid="{C2919D6F-8CA7-4A2F-A0AC-3AE10CEAB0AE}">
      <text>
        <r>
          <rPr>
            <sz val="10"/>
            <color indexed="81"/>
            <rFont val="Lucida Console"/>
            <family val="3"/>
          </rPr>
          <t>13.10.2004</t>
        </r>
      </text>
    </comment>
    <comment ref="Y858" authorId="0" shapeId="0" xr:uid="{5EF33871-B2B8-4C5E-A2A7-0BF0A9605F5D}">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237C5709-1825-4678-892B-EE30F5C7022B}">
      <text>
        <r>
          <rPr>
            <sz val="10"/>
            <color indexed="81"/>
            <rFont val="Lucida Console"/>
            <family val="3"/>
          </rPr>
          <t>Última movimentação no estoque em 07/2023 quantidade 15.</t>
        </r>
      </text>
    </comment>
    <comment ref="R859" authorId="0" shapeId="0" xr:uid="{365AE715-8B55-4127-B785-35E162104964}">
      <text>
        <r>
          <rPr>
            <sz val="10"/>
            <color indexed="81"/>
            <rFont val="Lucida Console"/>
            <family val="3"/>
          </rPr>
          <t>12.04.2010</t>
        </r>
      </text>
    </comment>
    <comment ref="Y859" authorId="0" shapeId="0" xr:uid="{006AAFAE-3FB1-4C21-8E73-0E8C156F1509}">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9C818F50-9EA7-4755-AFC0-8794A57C64B0}">
      <text>
        <r>
          <rPr>
            <sz val="10"/>
            <color indexed="81"/>
            <rFont val="Lucida Console"/>
            <family val="3"/>
          </rPr>
          <t>Última movimentação no estoque em 06/2023 quantidade 14.</t>
        </r>
      </text>
    </comment>
    <comment ref="R860" authorId="0" shapeId="0" xr:uid="{79957028-7A7D-41DD-93D9-ACCFDBBE28BF}">
      <text>
        <r>
          <rPr>
            <sz val="10"/>
            <color indexed="81"/>
            <rFont val="Lucida Console"/>
            <family val="3"/>
          </rPr>
          <t>12.04.2010</t>
        </r>
      </text>
    </comment>
    <comment ref="Y860" authorId="0" shapeId="0" xr:uid="{CD0364E9-7C29-4553-837F-DC419704180A}">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7E14EFFD-5958-4792-B3DA-8934B5325399}">
      <text>
        <r>
          <rPr>
            <sz val="10"/>
            <color indexed="81"/>
            <rFont val="Lucida Console"/>
            <family val="3"/>
          </rPr>
          <t>Última movimentação no estoque em 07/2023 quantidade 2.</t>
        </r>
      </text>
    </comment>
    <comment ref="R861" authorId="0" shapeId="0" xr:uid="{735CC764-936E-4016-8BC7-D20A29CF146A}">
      <text>
        <r>
          <rPr>
            <sz val="10"/>
            <color indexed="81"/>
            <rFont val="Lucida Console"/>
            <family val="3"/>
          </rPr>
          <t>28.06.2010</t>
        </r>
      </text>
    </comment>
    <comment ref="Y861" authorId="0" shapeId="0" xr:uid="{1BFA57A5-4549-4773-930F-7637A9DEEFC9}">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06C20655-9BC2-4AAF-9ECD-09F4851B47AA}">
      <text>
        <r>
          <rPr>
            <sz val="10"/>
            <color indexed="81"/>
            <rFont val="Lucida Console"/>
            <family val="3"/>
          </rPr>
          <t>Última movimentação no estoque em 07/2023 quantidade 1.</t>
        </r>
      </text>
    </comment>
    <comment ref="R862" authorId="0" shapeId="0" xr:uid="{427674C4-2856-4908-AD08-6984A7D36028}">
      <text>
        <r>
          <rPr>
            <sz val="10"/>
            <color indexed="81"/>
            <rFont val="Lucida Console"/>
            <family val="3"/>
          </rPr>
          <t>01.01.1901</t>
        </r>
      </text>
    </comment>
    <comment ref="Y862" authorId="0" shapeId="0" xr:uid="{85278B25-CB30-435D-99CF-CDCBF6D792B9}">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6932E7FC-D11C-444F-A623-8C7821DB71BC}">
      <text>
        <r>
          <rPr>
            <sz val="10"/>
            <color indexed="81"/>
            <rFont val="Lucida Console"/>
            <family val="3"/>
          </rPr>
          <t>Última movimentação no estoque em 05/2023 quantidade 20.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F06EE155-0F82-4D9C-AF61-662FD9B0BD5A}">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<sst xmlns="http://schemas.openxmlformats.org/spreadsheetml/2006/main" count="25346" uniqueCount="2255">
  <si>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</si>
  <si>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</si>
  <si>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</si>
  <si>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</si>
  <si>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</si>
  <si>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</si>
  <si>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</si>
  <si>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</si>
  <si>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</si>
  <si>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</si>
  <si>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</si>
  <si>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</si>
  <si>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</si>
  <si>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</si>
  <si>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</si>
  <si>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</si>
  <si>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</si>
  <si>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</si>
  <si>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</si>
  <si>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</si>
  <si>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</si>
  <si>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</si>
  <si>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</si>
  <si>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</si>
  <si>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</si>
  <si>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</si>
  <si>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</si>
  <si>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</si>
  <si>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</si>
  <si>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</si>
  <si>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</si>
  <si>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</si>
  <si>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</si>
  <si>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</si>
  <si>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</si>
  <si>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</si>
  <si>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</si>
  <si>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</si>
  <si>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</si>
  <si>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</si>
  <si>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</si>
  <si>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</si>
  <si>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</si>
  <si>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</si>
  <si>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</si>
  <si>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</si>
  <si>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</si>
  <si>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</si>
  <si>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</si>
  <si>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</si>
  <si>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</si>
  <si>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</si>
  <si>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</si>
  <si>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</si>
  <si>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</si>
  <si>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</si>
  <si>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</si>
  <si>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</si>
  <si>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</si>
  <si>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</si>
  <si>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</si>
  <si>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</si>
  <si>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</si>
  <si>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</si>
  <si>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</si>
  <si>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</si>
  <si>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</si>
  <si>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</si>
  <si>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</si>
  <si>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</si>
  <si>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</si>
  <si>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</si>
  <si>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</si>
  <si>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</si>
  <si>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</si>
  <si>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</si>
  <si>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</si>
  <si>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</si>
  <si>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</si>
  <si>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</si>
  <si>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</si>
  <si>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</si>
  <si>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</si>
  <si>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</si>
  <si>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</si>
  <si>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</si>
  <si>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</si>
  <si>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</si>
  <si>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</si>
  <si>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</si>
  <si>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</si>
  <si>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</si>
  <si>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</si>
  <si>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</si>
  <si>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</si>
  <si>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</si>
  <si>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</si>
  <si>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</si>
  <si>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</si>
  <si>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</si>
  <si>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</si>
  <si>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</si>
  <si>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</si>
  <si>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</si>
  <si>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</si>
  <si>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</si>
  <si>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</si>
  <si>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</si>
  <si>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</si>
  <si>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</si>
  <si>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</si>
  <si>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</si>
  <si>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</si>
  <si>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</si>
  <si>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</si>
  <si>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</si>
  <si>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</si>
  <si>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</si>
  <si>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</si>
  <si>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</si>
  <si>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</si>
  <si>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</si>
  <si>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</si>
  <si>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</si>
  <si>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</si>
  <si>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</si>
  <si>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</si>
  <si>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</si>
  <si>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</si>
  <si>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</si>
  <si>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</si>
  <si>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</si>
  <si>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</si>
  <si>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</si>
  <si>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</si>
  <si>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</si>
  <si>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</si>
  <si>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</si>
  <si>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</si>
  <si>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</si>
  <si>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</si>
  <si>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</si>
  <si>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</si>
  <si>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</si>
  <si>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</si>
  <si>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</si>
  <si>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</si>
  <si>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</si>
  <si>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</si>
  <si>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</si>
  <si>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</si>
  <si>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</si>
  <si>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</si>
  <si>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</si>
  <si>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</si>
  <si>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</si>
  <si>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</si>
  <si>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</si>
  <si>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</si>
  <si>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</si>
  <si>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</si>
  <si>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</si>
  <si>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</si>
  <si>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</si>
  <si>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</si>
  <si>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</si>
  <si>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</si>
  <si>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</si>
  <si>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</si>
  <si>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</si>
  <si>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</si>
  <si>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</si>
  <si>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</si>
  <si>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</si>
  <si>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</si>
  <si>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</si>
  <si>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</si>
  <si>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</si>
  <si>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</si>
  <si>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</si>
  <si>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</si>
  <si>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</si>
  <si>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</si>
  <si>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</si>
  <si>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</si>
  <si>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</si>
  <si>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</si>
  <si>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</si>
  <si>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</si>
  <si>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</si>
  <si>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</si>
  <si>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</si>
  <si>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</si>
  <si>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</si>
  <si>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</si>
  <si>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</si>
  <si>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</si>
  <si>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</si>
  <si>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</si>
  <si>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</si>
  <si>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</si>
  <si>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</si>
  <si>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</si>
  <si>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</si>
  <si>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</si>
  <si>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</si>
  <si>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</si>
  <si>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</si>
  <si>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</si>
  <si>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</si>
  <si>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</si>
  <si>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</si>
  <si>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</si>
  <si>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</si>
  <si>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</si>
  <si>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</si>
  <si>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</si>
  <si>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</si>
  <si>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</si>
  <si>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</si>
  <si>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</si>
  <si>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</si>
  <si>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</si>
  <si>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</si>
  <si>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</si>
  <si>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</si>
  <si>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</si>
  <si>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</si>
  <si>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</si>
  <si>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</si>
  <si>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</si>
  <si>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</si>
  <si>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</si>
  <si>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</si>
  <si>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</si>
  <si>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</si>
  <si>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</si>
  <si>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</si>
  <si>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</si>
  <si>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</si>
  <si>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</si>
  <si>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</si>
  <si>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</si>
  <si>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</si>
  <si>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</si>
  <si>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</si>
  <si>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</si>
  <si>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</si>
  <si>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</si>
  <si>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</si>
  <si>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</si>
  <si>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</si>
  <si>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</si>
  <si>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</si>
  <si>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</si>
  <si>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</si>
  <si>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</si>
  <si>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</si>
  <si>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</si>
  <si>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</si>
  <si>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</si>
  <si>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</si>
  <si>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</si>
  <si>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</si>
  <si>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</si>
  <si>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</si>
  <si>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</si>
  <si>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</si>
  <si>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</si>
  <si>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</si>
  <si>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</si>
  <si>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</si>
  <si>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</si>
  <si>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</si>
  <si>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</si>
  <si>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</si>
  <si>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</si>
  <si>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</si>
  <si>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</si>
  <si>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</si>
  <si>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</si>
  <si>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</si>
  <si>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</si>
  <si>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</si>
  <si>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</si>
  <si>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</si>
  <si>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</si>
  <si>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</si>
  <si>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</si>
  <si>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</si>
  <si>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</si>
  <si>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</si>
  <si>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</si>
  <si>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</si>
  <si>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</si>
  <si>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</si>
  <si>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</si>
  <si>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</si>
  <si>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</si>
  <si>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</si>
  <si>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</si>
  <si>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</si>
  <si>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</si>
  <si>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</si>
  <si>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</si>
  <si>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</si>
  <si>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</si>
  <si>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</si>
  <si>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</si>
  <si>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</si>
  <si>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</si>
  <si>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</si>
  <si>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</si>
  <si>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</si>
  <si>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</si>
  <si>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</si>
  <si>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</si>
  <si>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</si>
  <si>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</si>
  <si>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</si>
  <si>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</si>
  <si>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</si>
  <si>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</si>
  <si>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</si>
  <si>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</si>
  <si>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</si>
  <si>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</si>
  <si>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</si>
  <si>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</si>
  <si>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</si>
  <si>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</si>
  <si>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</si>
  <si>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</si>
  <si>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</si>
  <si>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</si>
  <si>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</si>
  <si>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</si>
  <si>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</si>
  <si>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</si>
  <si>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</si>
  <si>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</si>
  <si>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</si>
  <si>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</si>
  <si>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</si>
  <si>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</si>
  <si>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</si>
  <si>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</si>
  <si>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</si>
  <si>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</si>
  <si>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</si>
  <si>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</si>
  <si>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</si>
  <si>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</si>
  <si>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</si>
  <si>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</si>
  <si>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</si>
  <si>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</si>
  <si>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</si>
  <si>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</si>
  <si>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</si>
  <si>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</si>
  <si>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</si>
  <si>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</si>
  <si>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</si>
  <si>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</si>
  <si>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</si>
  <si>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</si>
  <si>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</si>
  <si>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</si>
  <si>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</si>
  <si>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</si>
  <si>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</si>
  <si>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</si>
  <si>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</si>
  <si>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</si>
  <si>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</si>
  <si>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</si>
  <si>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</si>
  <si>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</si>
  <si>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</si>
  <si>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</si>
  <si>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</si>
  <si>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</si>
  <si>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</si>
  <si>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</si>
  <si>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</si>
  <si>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</si>
  <si>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</si>
  <si>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</si>
  <si>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</si>
  <si>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</si>
  <si>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</si>
  <si>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</si>
  <si>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</si>
  <si>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</si>
  <si>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</si>
  <si>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</si>
  <si>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</si>
  <si>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</si>
  <si>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</si>
  <si>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</si>
  <si>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</si>
  <si>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</si>
  <si>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</si>
  <si>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</si>
  <si>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</si>
  <si>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</si>
  <si>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</si>
  <si>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</si>
  <si>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</si>
  <si>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</si>
  <si>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</si>
  <si>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</si>
  <si>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</si>
  <si>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</si>
  <si>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</si>
  <si>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</si>
  <si>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</si>
  <si>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</si>
  <si>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</si>
  <si>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</si>
  <si>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</si>
  <si>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</si>
  <si>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</si>
  <si>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</si>
  <si>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</si>
  <si>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</si>
  <si>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</si>
  <si>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</si>
  <si>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</si>
  <si>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</si>
  <si>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</si>
  <si>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</si>
  <si>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</si>
  <si>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</si>
  <si>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</si>
  <si>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</si>
  <si>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</si>
  <si>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</si>
  <si>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</si>
  <si>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</si>
  <si>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</si>
  <si>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</si>
  <si>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</si>
  <si>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</si>
  <si>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</si>
  <si>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</si>
  <si>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</si>
  <si>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</si>
  <si>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</si>
  <si>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</si>
  <si>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</si>
  <si>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</si>
  <si>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</si>
  <si>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</si>
  <si>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</si>
  <si>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</si>
  <si>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</si>
  <si>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</si>
  <si>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</si>
  <si>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</si>
  <si>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</si>
  <si>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</si>
  <si>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</si>
  <si>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</si>
  <si>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</si>
  <si>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</si>
  <si>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</si>
  <si>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</si>
  <si>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</si>
  <si>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</si>
  <si>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</si>
  <si>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</si>
  <si>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</si>
  <si>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</si>
  <si>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</si>
  <si>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</si>
  <si>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</si>
  <si>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</si>
  <si>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</si>
  <si>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</si>
  <si>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</si>
  <si>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</si>
  <si>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</si>
  <si>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</si>
  <si>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</si>
  <si>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</si>
  <si>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</si>
  <si>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</si>
  <si>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</si>
  <si>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</si>
  <si>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</si>
  <si>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</si>
  <si>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</si>
  <si>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</si>
  <si>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</si>
  <si>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</si>
  <si>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</si>
  <si>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</si>
  <si>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</si>
  <si>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</si>
  <si>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</si>
  <si>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</si>
  <si>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</si>
  <si>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</si>
  <si>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</si>
  <si>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</si>
  <si>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</si>
  <si>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</si>
  <si>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</si>
  <si>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</si>
  <si>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</si>
  <si>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</si>
  <si>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</si>
  <si>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</si>
  <si>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</si>
  <si>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</si>
  <si>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</si>
  <si>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</si>
  <si>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</si>
  <si>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</si>
  <si>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</si>
  <si>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</si>
  <si>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</si>
  <si>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</si>
  <si>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</si>
  <si>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</si>
  <si>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</si>
  <si>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</si>
  <si>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</si>
  <si>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</si>
  <si>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</si>
  <si>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</si>
  <si>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</si>
  <si>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</si>
  <si>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</si>
  <si>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</si>
  <si>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</si>
  <si>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</si>
  <si>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</si>
  <si>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</si>
  <si>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</si>
  <si>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</si>
  <si>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</si>
  <si>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</si>
  <si>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</si>
  <si>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</si>
  <si>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</si>
  <si>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</si>
  <si>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</si>
  <si>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</si>
  <si>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</si>
  <si>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</si>
  <si>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</si>
  <si>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</si>
  <si>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</si>
  <si>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</si>
  <si>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</si>
  <si>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</si>
  <si>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</si>
  <si>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</si>
  <si>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</si>
  <si>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</si>
  <si>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</si>
  <si>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</si>
  <si>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</si>
  <si>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</si>
  <si>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</si>
  <si>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</si>
  <si>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</si>
  <si>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</si>
  <si>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</si>
  <si>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</si>
  <si>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</si>
  <si>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</si>
  <si>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</si>
  <si>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</si>
  <si>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</si>
  <si>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</si>
  <si>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</si>
  <si>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</si>
  <si>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</si>
  <si>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</si>
  <si>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</si>
  <si>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</si>
  <si>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</si>
  <si>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</si>
  <si>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</si>
  <si>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</si>
  <si>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</si>
  <si>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</si>
  <si>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</si>
  <si>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</si>
  <si>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</si>
  <si>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</si>
  <si>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</si>
  <si>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</si>
  <si>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</si>
  <si>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</si>
  <si>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</si>
  <si>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</si>
  <si>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</si>
  <si>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</si>
  <si>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</si>
  <si>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</si>
  <si>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</si>
  <si>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</si>
  <si>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</si>
  <si>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</si>
  <si>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</si>
  <si>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</si>
  <si>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</si>
  <si>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</si>
  <si>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</si>
  <si>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</si>
  <si>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</si>
  <si>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</si>
  <si>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</si>
  <si>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</si>
  <si>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</si>
  <si>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</si>
  <si>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</si>
  <si>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</si>
  <si>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</si>
  <si>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</si>
  <si>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</si>
  <si>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</si>
  <si>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</si>
  <si>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</si>
  <si>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</si>
  <si>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</si>
  <si>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</si>
  <si>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</si>
  <si>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</si>
  <si>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</si>
  <si>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</si>
  <si>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</si>
  <si>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</si>
  <si>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</si>
  <si>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</si>
  <si>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</si>
  <si>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</si>
  <si>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</si>
  <si>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</si>
  <si>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</si>
  <si>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</si>
  <si>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</si>
  <si>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</si>
  <si>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</si>
  <si>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</si>
  <si>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</si>
  <si>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</si>
  <si>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</si>
  <si>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</si>
  <si>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</si>
  <si>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</si>
  <si>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</si>
  <si>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</si>
  <si>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</si>
  <si>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</si>
  <si>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</si>
  <si>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</si>
  <si>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</si>
  <si>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</si>
  <si>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</si>
  <si>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</si>
  <si>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</si>
  <si>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</si>
  <si>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</si>
  <si>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</si>
  <si>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</si>
  <si>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</si>
  <si>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</si>
  <si>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</si>
  <si>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</si>
  <si>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</si>
  <si>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</si>
  <si>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</si>
  <si>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</si>
  <si>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</si>
  <si>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</si>
  <si>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</si>
  <si>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</si>
  <si>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</si>
  <si>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</si>
  <si>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</si>
  <si>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</si>
  <si>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</si>
  <si>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</si>
  <si>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</si>
  <si>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</si>
  <si>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</si>
  <si>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</si>
  <si>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</si>
  <si>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</si>
  <si>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</si>
  <si>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</si>
  <si>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</si>
  <si>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</si>
  <si>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</si>
  <si>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</si>
  <si>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</si>
  <si>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</si>
  <si>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</si>
  <si>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</si>
  <si>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</si>
  <si>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</si>
  <si>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</si>
  <si>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</si>
  <si>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</si>
  <si>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</si>
  <si>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</si>
  <si>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</si>
  <si>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</si>
  <si>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</si>
  <si>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</si>
  <si>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</si>
  <si>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</si>
  <si>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</si>
  <si>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</si>
  <si>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</si>
  <si>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</si>
  <si>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</si>
  <si>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</si>
  <si>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</si>
  <si>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</si>
  <si>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</si>
  <si>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</si>
  <si>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</si>
  <si>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</si>
  <si>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</si>
  <si>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</si>
  <si>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</si>
  <si>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</si>
  <si>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</si>
  <si>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</si>
  <si>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</si>
  <si>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</si>
  <si>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</si>
  <si>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</si>
  <si>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</si>
  <si>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</si>
  <si>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</si>
  <si>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</si>
  <si>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</si>
  <si>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</si>
  <si>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</si>
  <si>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</si>
  <si>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</si>
  <si>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</si>
  <si>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</si>
  <si>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</si>
  <si>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</si>
  <si>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</si>
  <si>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</si>
  <si>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</si>
  <si>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</si>
  <si>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</si>
  <si>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</si>
  <si>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</si>
  <si>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</si>
  <si>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</si>
  <si>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</si>
  <si>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</si>
  <si>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</si>
  <si>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</si>
  <si>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</si>
  <si>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</si>
  <si>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</si>
  <si>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</si>
  <si>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</si>
  <si>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</si>
  <si>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</si>
  <si>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</si>
  <si>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</si>
  <si>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</si>
  <si>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</si>
  <si>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</si>
  <si>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</si>
  <si>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</si>
  <si>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</si>
  <si>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</si>
  <si>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</si>
  <si>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</si>
  <si>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</si>
  <si>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</si>
  <si>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</si>
  <si>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</si>
  <si>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</si>
  <si>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</si>
  <si>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</si>
  <si>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</si>
  <si>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</si>
  <si>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</si>
  <si>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</si>
  <si>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</si>
  <si>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</si>
  <si>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</si>
  <si>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</si>
  <si>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</si>
  <si>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</si>
  <si>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</si>
  <si>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</si>
  <si>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</si>
  <si>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</si>
  <si>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</si>
  <si>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</si>
  <si>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</si>
  <si>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</si>
  <si>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</si>
  <si>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</si>
  <si>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</si>
  <si>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</si>
  <si>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</si>
  <si>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</si>
  <si>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</si>
  <si>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</si>
  <si>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</si>
  <si>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</si>
  <si>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</si>
  <si>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</si>
  <si>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</si>
  <si>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</si>
  <si>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</si>
  <si>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</si>
  <si>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</si>
  <si>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</si>
  <si>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</si>
  <si>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</si>
  <si>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</si>
  <si>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</si>
  <si>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</si>
  <si>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</si>
  <si>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</si>
  <si>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</si>
  <si>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</si>
  <si>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</si>
  <si>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</si>
  <si>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</si>
  <si>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</si>
  <si>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</si>
  <si>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</si>
  <si>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</si>
  <si>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</si>
  <si>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</si>
  <si>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</si>
  <si>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</si>
  <si>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</si>
  <si>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</si>
  <si>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</si>
  <si>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</si>
  <si>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</si>
  <si>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</si>
  <si>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</si>
  <si>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</si>
  <si>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</si>
  <si>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</si>
  <si>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</si>
  <si>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</si>
  <si>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</si>
  <si>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</si>
  <si>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</si>
  <si>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</si>
  <si>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</si>
  <si>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</si>
  <si>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</si>
  <si>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</si>
  <si>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</si>
  <si>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</si>
  <si>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</si>
  <si>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</si>
  <si>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</si>
  <si>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</si>
  <si>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</si>
  <si>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</si>
  <si>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</si>
  <si>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</si>
  <si>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</si>
  <si>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</si>
  <si>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</si>
  <si>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</si>
  <si>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21.11.2023 - 17:31:04</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</si>
  <si>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</si>
  <si>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</si>
  <si>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</si>
  <si>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</si>
  <si>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</si>
  <si>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</si>
  <si>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</si>
  <si>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</si>
  <si>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</si>
  <si>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</si>
  <si>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</si>
  <si>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</si>
  <si>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</si>
  <si>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</si>
  <si>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</si>
  <si>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</si>
  <si>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</si>
  <si>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</si>
  <si>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</si>
  <si>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</si>
  <si>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</si>
  <si>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</si>
  <si>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</si>
  <si>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</si>
  <si>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</si>
  <si>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</si>
  <si>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</si>
  <si>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</si>
  <si>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</si>
  <si>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</si>
  <si>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</si>
  <si>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</si>
  <si>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</si>
  <si>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</si>
  <si>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</si>
  <si>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</si>
  <si>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</si>
  <si>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</si>
  <si>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</si>
  <si>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</si>
  <si>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</si>
  <si>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</si>
  <si>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</si>
  <si>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</si>
  <si>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</si>
  <si>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</si>
  <si>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</si>
  <si>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</si>
  <si>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</si>
  <si>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</si>
  <si>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</si>
  <si>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</si>
  <si>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</si>
  <si>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</si>
  <si>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</si>
  <si>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</si>
  <si>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</si>
  <si>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</si>
  <si>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</si>
  <si>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</si>
  <si>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</si>
  <si>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</si>
  <si>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</si>
  <si>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</si>
  <si>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</si>
  <si>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</si>
  <si>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</si>
  <si>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</si>
  <si>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</si>
  <si>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</si>
  <si>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</si>
  <si>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</si>
  <si>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</si>
  <si>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</si>
  <si>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</si>
  <si>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</si>
  <si>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</si>
  <si>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</si>
  <si>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</si>
  <si>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</si>
  <si>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</si>
  <si>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</si>
  <si>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</si>
  <si>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</si>
  <si>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</si>
  <si>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</si>
  <si>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</si>
  <si>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</si>
  <si>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</si>
  <si>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</si>
  <si>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</si>
  <si>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</si>
  <si>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</si>
  <si>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</si>
  <si>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</si>
  <si>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</si>
  <si>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</si>
  <si>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</si>
  <si>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</si>
  <si>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</si>
  <si>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</si>
  <si>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</si>
  <si>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</si>
  <si>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</si>
  <si>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</si>
  <si>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</si>
  <si>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</si>
  <si>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</si>
  <si>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</si>
  <si>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</si>
  <si>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</si>
  <si>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</si>
  <si>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</si>
  <si>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</si>
  <si>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</si>
  <si>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</si>
  <si>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</si>
  <si>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</si>
  <si>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</si>
  <si>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</si>
  <si>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</si>
  <si>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</si>
  <si>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</si>
  <si>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</si>
  <si>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</si>
  <si>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</si>
  <si>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</si>
  <si>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</si>
  <si>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</si>
  <si>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</si>
  <si>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</si>
  <si>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</si>
  <si>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</si>
  <si>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</si>
  <si>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</si>
  <si>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</si>
  <si>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</si>
  <si>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</si>
  <si>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</si>
  <si>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</si>
  <si>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</si>
  <si>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</si>
  <si>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</si>
  <si>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</si>
  <si>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</si>
  <si>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</si>
  <si>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</si>
  <si>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</si>
  <si>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</si>
  <si>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</si>
  <si>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</si>
  <si>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</si>
  <si>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</si>
  <si>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</si>
  <si>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</si>
  <si>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</si>
  <si>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</si>
  <si>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</si>
  <si>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</si>
  <si>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</si>
  <si>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</si>
  <si>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</si>
  <si>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</si>
  <si>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</si>
  <si>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</si>
  <si>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</si>
  <si>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</si>
  <si>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</si>
  <si>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</si>
  <si>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</si>
  <si>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</si>
  <si>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</si>
  <si>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</si>
  <si>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</si>
  <si>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</si>
  <si>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</si>
  <si>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</si>
  <si>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</si>
  <si>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</si>
  <si>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</si>
  <si>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</si>
  <si>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</si>
  <si>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</si>
  <si>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</si>
  <si>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</si>
  <si>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</si>
  <si>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</si>
  <si>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</si>
  <si>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</si>
  <si>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</si>
  <si>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</si>
  <si>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</si>
  <si>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</si>
  <si>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</si>
  <si>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</si>
  <si>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</si>
  <si>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</si>
  <si>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</si>
  <si>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</si>
  <si>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</si>
  <si>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</si>
  <si>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</si>
  <si>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</si>
  <si>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</si>
  <si>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</si>
  <si>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</si>
  <si>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</si>
  <si>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</si>
  <si>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</si>
  <si>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</si>
  <si>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</si>
  <si>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</si>
  <si>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</si>
  <si>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</si>
  <si>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</si>
  <si>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</si>
  <si>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</si>
  <si>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</si>
  <si>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</si>
  <si>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</si>
  <si>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</si>
  <si>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</si>
  <si>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</si>
  <si>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</si>
  <si>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</si>
  <si>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</si>
  <si>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</si>
  <si>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</si>
  <si>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</si>
  <si>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</si>
  <si>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</si>
  <si>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</si>
  <si>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</si>
  <si>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</si>
  <si>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</si>
  <si>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</si>
  <si>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</si>
  <si>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</si>
  <si>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</si>
  <si>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</si>
  <si>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</si>
  <si>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</si>
  <si>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</si>
  <si>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</si>
  <si>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</si>
  <si>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</si>
  <si>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</si>
  <si>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</si>
  <si>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</si>
  <si>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</si>
  <si>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</si>
  <si>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</si>
  <si>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</si>
  <si>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</si>
  <si>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</si>
  <si>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</si>
  <si>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</si>
  <si>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</si>
  <si>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</si>
  <si>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</si>
  <si>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</si>
  <si>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</si>
  <si>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</si>
  <si>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</si>
  <si>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</si>
  <si>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</si>
  <si>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</si>
  <si>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</si>
  <si>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</si>
  <si>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</si>
  <si>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</si>
  <si>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</si>
  <si>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</si>
  <si>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</si>
  <si>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</si>
  <si>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</si>
  <si>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</si>
  <si>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</si>
  <si>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</si>
  <si>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</si>
  <si>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</si>
  <si>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</si>
  <si>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</si>
  <si>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</si>
  <si>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</si>
  <si>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</si>
  <si>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</si>
  <si>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</si>
  <si>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</si>
  <si>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</si>
  <si>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</si>
  <si>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</si>
  <si>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</si>
  <si>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</si>
  <si>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</si>
  <si>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</si>
  <si>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</si>
  <si>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</si>
  <si>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</si>
  <si>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</si>
  <si>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</si>
  <si>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</si>
  <si>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</si>
  <si>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</si>
  <si>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</si>
  <si>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</si>
  <si>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</si>
  <si>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</si>
  <si>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</si>
  <si>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</si>
  <si>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</si>
  <si>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</si>
  <si>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</si>
  <si>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</si>
  <si>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</si>
  <si>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</si>
  <si>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</si>
  <si>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</si>
  <si>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</si>
  <si>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</si>
  <si>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</si>
  <si>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</si>
  <si>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</si>
  <si>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</si>
  <si>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</si>
  <si>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</si>
  <si>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</si>
  <si>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</si>
  <si>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</si>
  <si>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</si>
  <si>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</si>
  <si>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</si>
  <si>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</si>
  <si>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TOUCA DE PROTECAO PARA CABELOS, TIPO COZINHEIRA, EM MATERIAL DESCARTAVEL (TNT) SANFONADA - COR BRANCA</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</si>
  <si>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</si>
  <si>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</si>
  <si>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</si>
  <si>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</si>
  <si>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</si>
  <si>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</si>
  <si>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</si>
  <si>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</si>
  <si>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</si>
  <si>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</si>
  <si>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</si>
  <si>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</si>
  <si>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</si>
  <si>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</si>
  <si>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</si>
  <si>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</si>
  <si>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</si>
  <si>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</si>
  <si>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</si>
  <si>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</si>
  <si>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</si>
  <si>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</si>
  <si>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</si>
  <si>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</si>
  <si>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</si>
  <si>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</si>
  <si>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</si>
  <si>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</si>
  <si>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</si>
  <si>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</si>
  <si>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</si>
  <si>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</si>
  <si>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</si>
  <si>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</si>
  <si>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</si>
  <si>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</si>
  <si>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</si>
  <si>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</si>
  <si>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</si>
  <si>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</si>
  <si>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</si>
  <si>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</si>
  <si>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</si>
  <si>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</si>
  <si>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</si>
  <si>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</si>
  <si>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</si>
  <si>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</si>
  <si>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</si>
  <si>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</si>
  <si>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</si>
  <si>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</si>
  <si>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</si>
  <si>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</si>
  <si>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</si>
  <si>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</si>
  <si>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</si>
  <si>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</si>
  <si>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</si>
  <si>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</si>
  <si>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</si>
  <si>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</si>
  <si>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</si>
  <si>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</si>
  <si>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</si>
  <si>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</si>
  <si>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</si>
  <si>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</si>
  <si>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</si>
  <si>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</si>
  <si>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</si>
  <si>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</si>
  <si>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</si>
  <si>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</si>
  <si>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</si>
  <si>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</si>
  <si>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</si>
  <si>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</si>
  <si>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</si>
  <si>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</si>
  <si>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</si>
  <si>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</si>
  <si>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</si>
  <si>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</si>
  <si>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</si>
  <si>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</si>
  <si>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</si>
  <si>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</si>
  <si>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</si>
  <si>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</si>
  <si>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</si>
  <si>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</si>
  <si>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</si>
  <si>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</si>
  <si>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</si>
  <si>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</si>
  <si>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</si>
  <si>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</si>
  <si>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</si>
  <si>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</si>
  <si>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</si>
  <si>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</si>
  <si>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</si>
  <si>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</si>
  <si>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</si>
  <si>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</si>
  <si>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</si>
  <si>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</si>
  <si>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</si>
  <si>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</si>
  <si>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</si>
  <si>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</si>
  <si>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</si>
  <si>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</si>
  <si>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</si>
  <si>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</si>
  <si>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</si>
  <si>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</si>
  <si>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</si>
  <si>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</si>
  <si>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</si>
  <si>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</si>
  <si>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</si>
  <si>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</si>
  <si>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</si>
  <si>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</si>
  <si>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</si>
  <si>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</si>
  <si>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</si>
  <si>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</si>
  <si>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</si>
  <si>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</si>
  <si>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</si>
  <si>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</si>
  <si>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</si>
  <si>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</si>
  <si>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</si>
  <si>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</si>
  <si>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</si>
  <si>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</si>
  <si>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</si>
  <si>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</si>
  <si>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</si>
  <si>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</si>
  <si>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</si>
  <si>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</si>
  <si>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</si>
  <si>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</si>
  <si>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</si>
  <si>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</si>
  <si>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</si>
  <si>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</si>
  <si>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</si>
  <si>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</si>
  <si>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</si>
  <si>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</si>
  <si>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</si>
  <si>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</si>
  <si>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</si>
  <si>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</si>
  <si>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</si>
  <si>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</si>
  <si>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</si>
  <si>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</si>
  <si>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</si>
  <si>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</si>
  <si>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</si>
  <si>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</si>
  <si>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</si>
  <si>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</si>
  <si>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</si>
  <si>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</si>
  <si>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</si>
  <si>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</si>
  <si>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</si>
  <si>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</si>
  <si>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</si>
  <si>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</si>
  <si>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</si>
  <si>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</si>
  <si>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</si>
  <si>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</si>
  <si>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</si>
  <si>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</si>
  <si>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</si>
  <si>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</si>
  <si>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</si>
  <si>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</si>
  <si>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</si>
  <si>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</si>
  <si>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</si>
  <si>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</si>
  <si>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</si>
  <si>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</si>
  <si>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</si>
  <si>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</si>
  <si>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</si>
  <si>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</si>
  <si>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</si>
  <si>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</si>
  <si>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</si>
  <si>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</si>
  <si>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</si>
  <si>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</si>
  <si>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</si>
  <si>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</si>
  <si>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</si>
  <si>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</si>
  <si>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</si>
  <si>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</si>
  <si>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</si>
  <si>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</si>
  <si>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</si>
  <si>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</si>
  <si>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</si>
  <si>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</si>
  <si>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</si>
  <si>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</si>
  <si>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</si>
  <si>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</si>
  <si>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</si>
  <si>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</si>
  <si>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</si>
  <si>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</si>
  <si>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</si>
  <si>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</si>
  <si>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</si>
  <si>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</si>
  <si>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</si>
  <si>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</si>
  <si>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</si>
  <si>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</si>
  <si>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</si>
  <si>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</si>
  <si>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</si>
  <si>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</si>
  <si>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</si>
  <si>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</si>
  <si>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</si>
  <si>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</si>
  <si>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</si>
  <si>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</si>
  <si>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</si>
  <si>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</si>
  <si>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</si>
  <si>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</si>
  <si>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</si>
  <si>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</si>
  <si>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</si>
  <si>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</si>
  <si>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</si>
  <si>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</si>
  <si>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</si>
  <si>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</si>
  <si>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</si>
  <si>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</si>
  <si>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</si>
  <si>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</si>
  <si>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</si>
  <si>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</si>
  <si>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</si>
  <si>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</si>
  <si>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</si>
  <si>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</si>
  <si>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</si>
  <si>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</si>
  <si>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</si>
  <si>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</si>
  <si>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</si>
  <si>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</si>
  <si>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</si>
  <si>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</si>
  <si>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</si>
  <si>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</si>
  <si>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</si>
  <si>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</si>
  <si>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</si>
  <si>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</si>
  <si>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</si>
  <si>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</si>
  <si>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</si>
  <si>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</si>
  <si>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</si>
  <si>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</si>
  <si>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</si>
  <si>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</si>
  <si>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</si>
  <si>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</si>
  <si>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</si>
  <si>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</si>
  <si>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</si>
  <si>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</si>
  <si>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</si>
  <si>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</si>
  <si>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</si>
  <si>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</si>
  <si>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</si>
  <si>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</si>
  <si>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</si>
  <si>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</si>
  <si>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</si>
  <si>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</si>
  <si>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</si>
  <si>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</si>
  <si>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</si>
  <si>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</si>
  <si>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</si>
  <si>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</si>
  <si>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</si>
  <si>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</si>
  <si>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</si>
  <si>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</si>
  <si>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</si>
  <si>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</si>
  <si>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</si>
  <si>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</si>
  <si>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</si>
  <si>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</si>
  <si>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</si>
  <si>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</si>
  <si>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</si>
  <si>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</si>
  <si>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</si>
  <si>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</si>
  <si>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</si>
  <si>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</si>
  <si>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</si>
  <si>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</si>
  <si>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</si>
  <si>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</si>
  <si>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</si>
  <si>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</si>
  <si>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</si>
  <si>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</si>
  <si>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</si>
  <si>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</si>
  <si>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</si>
  <si>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</si>
  <si>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</si>
  <si>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</si>
  <si>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</si>
  <si>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</si>
  <si>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</si>
  <si>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</si>
  <si>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</si>
  <si>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</si>
  <si>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</si>
  <si>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</si>
  <si>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</si>
  <si>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</si>
  <si>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</si>
  <si>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</si>
  <si>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</si>
  <si>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</si>
  <si>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</si>
  <si>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</si>
  <si>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</si>
  <si>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</si>
  <si>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</si>
  <si>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</si>
  <si>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</si>
  <si>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</si>
  <si>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</si>
  <si>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</si>
  <si>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</si>
  <si>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</si>
  <si>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</si>
  <si>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</si>
  <si>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</si>
  <si>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</si>
  <si>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</si>
  <si>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</si>
  <si>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</si>
  <si>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</si>
  <si>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</si>
  <si>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</si>
  <si>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</si>
  <si>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</si>
  <si>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</si>
  <si>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</si>
  <si>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</si>
  <si>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</si>
  <si>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</si>
  <si>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</si>
  <si>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</si>
  <si>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</si>
  <si>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</si>
  <si>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</si>
  <si>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</si>
  <si>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</si>
  <si>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</si>
  <si>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</si>
  <si>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</si>
  <si>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</si>
  <si>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</si>
  <si>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</si>
  <si>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</si>
  <si>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</si>
  <si>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</si>
  <si>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</si>
  <si>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</si>
  <si>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</si>
  <si>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</si>
  <si>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</si>
  <si>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</si>
  <si>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</si>
  <si>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</si>
  <si>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</si>
  <si>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</si>
  <si>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</si>
  <si>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</si>
  <si>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</si>
  <si>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</si>
  <si>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</si>
  <si>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</si>
  <si>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</si>
  <si>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</si>
  <si>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</si>
  <si>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</si>
  <si>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</si>
  <si>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</si>
  <si>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</si>
  <si>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</si>
  <si>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</si>
  <si>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</si>
  <si>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</si>
  <si>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</si>
  <si>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</si>
  <si>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</si>
  <si>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</si>
  <si>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</si>
  <si>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</si>
  <si>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</si>
  <si>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</si>
  <si>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</si>
  <si>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</si>
  <si>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</si>
  <si>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</si>
  <si>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</si>
  <si>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</si>
  <si>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</si>
  <si>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</si>
  <si>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</si>
  <si>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</si>
  <si>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</si>
  <si>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</si>
  <si>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</si>
  <si>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</si>
  <si>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</si>
  <si>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</si>
  <si>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</si>
  <si>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</si>
  <si>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</si>
  <si>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</si>
  <si>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</si>
  <si>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</si>
  <si>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</si>
  <si>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</si>
  <si>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</si>
  <si>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</si>
  <si>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</si>
  <si>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</si>
  <si>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</si>
  <si>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</si>
  <si>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</si>
  <si>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</si>
  <si>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</si>
  <si>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</si>
  <si>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</si>
  <si>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</si>
  <si>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</si>
  <si>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</si>
  <si>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</si>
  <si>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</si>
  <si>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</si>
  <si>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</si>
  <si>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</si>
  <si>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</si>
  <si>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</si>
  <si>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</si>
  <si>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</si>
  <si>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</si>
  <si>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</si>
  <si>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</si>
  <si>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</si>
  <si>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</si>
  <si>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</si>
  <si>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</si>
  <si>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</si>
  <si>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</si>
  <si>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</si>
  <si>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</si>
  <si>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</si>
  <si>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</si>
  <si>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</si>
  <si>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</si>
  <si>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</si>
  <si>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</si>
  <si>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</si>
  <si>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</si>
  <si>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</si>
  <si>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</si>
  <si>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</si>
  <si>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</si>
  <si>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</si>
  <si>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</si>
  <si>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</si>
  <si>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</si>
  <si>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</si>
  <si>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</si>
  <si>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</si>
  <si>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</si>
  <si>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</si>
  <si>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</si>
  <si>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</si>
  <si>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</si>
  <si>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</si>
  <si>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</si>
  <si>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</si>
  <si>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</si>
  <si>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</si>
  <si>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</si>
  <si>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</si>
  <si>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</si>
  <si>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</si>
  <si>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</si>
  <si>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</si>
  <si>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</si>
  <si>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</si>
  <si>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</si>
  <si>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</si>
  <si>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</si>
  <si>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</si>
  <si>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</si>
  <si>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</si>
  <si>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</si>
  <si>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</si>
  <si>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</si>
  <si>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</si>
  <si>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</si>
  <si>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</si>
  <si>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</si>
  <si>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</si>
  <si>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</si>
  <si>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</si>
  <si>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</si>
  <si>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</si>
  <si>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</si>
  <si>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</si>
  <si>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</si>
  <si>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</si>
  <si>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</si>
  <si>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</si>
  <si>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</si>
  <si>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</si>
  <si>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</si>
  <si>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</si>
  <si>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</si>
  <si>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</si>
  <si>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</si>
  <si>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</si>
  <si>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</si>
  <si>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</si>
  <si>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</si>
  <si>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</si>
  <si>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</si>
  <si>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</si>
  <si>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</si>
  <si>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</si>
  <si>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</si>
  <si>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</si>
  <si>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</si>
  <si>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</si>
  <si>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</si>
  <si>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</si>
  <si>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</si>
  <si>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</si>
  <si>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</si>
  <si>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</si>
  <si>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</si>
  <si>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</si>
  <si>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</si>
  <si>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</si>
  <si>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</si>
  <si>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</si>
  <si>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</si>
  <si>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</si>
  <si>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</si>
  <si>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</si>
  <si>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</si>
  <si>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</si>
  <si>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</si>
  <si>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</si>
  <si>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</si>
  <si>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</si>
  <si>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</si>
  <si>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</si>
  <si>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</si>
  <si>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</si>
  <si>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</si>
  <si>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</si>
  <si>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</si>
  <si>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</si>
  <si>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</si>
  <si>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</si>
  <si>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</si>
  <si>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</si>
  <si>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</si>
  <si>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</si>
  <si>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</si>
  <si>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</si>
  <si>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</si>
  <si>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</si>
  <si>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</si>
  <si>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</si>
  <si>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</si>
  <si>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</si>
  <si>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</si>
  <si>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</si>
  <si>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</si>
  <si>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</si>
  <si>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</si>
  <si>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</si>
  <si>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</si>
  <si>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</si>
  <si>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</si>
  <si>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</si>
  <si>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</si>
  <si>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</si>
  <si>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</si>
  <si>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</si>
  <si>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</si>
  <si>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</si>
  <si>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</si>
  <si>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</si>
  <si>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</si>
  <si>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</si>
  <si>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</si>
  <si>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</si>
  <si>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</si>
  <si>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</si>
  <si>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</si>
  <si>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</si>
  <si>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</si>
  <si>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</si>
  <si>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</si>
  <si>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</si>
  <si>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</si>
  <si>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</si>
  <si>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</si>
  <si>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</si>
  <si>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</si>
  <si>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</si>
  <si>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</si>
  <si>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</si>
  <si>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</si>
  <si>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</si>
  <si>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</si>
  <si>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</si>
  <si>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</si>
  <si>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</si>
  <si>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</si>
  <si>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</si>
  <si>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</si>
  <si>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</si>
  <si>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</si>
  <si>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</si>
  <si>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</si>
  <si>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</si>
  <si>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</si>
  <si>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</si>
  <si>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</si>
  <si>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</si>
  <si>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</si>
  <si>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</si>
  <si>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</si>
  <si>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</si>
  <si>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</si>
  <si>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</si>
  <si>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</si>
  <si>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</si>
  <si>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</si>
  <si>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</si>
  <si>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</si>
  <si>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</si>
  <si>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</si>
  <si>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</si>
  <si>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</si>
  <si>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</si>
  <si>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</si>
  <si>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</si>
  <si>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</si>
  <si>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</si>
  <si>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</si>
  <si>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</si>
  <si>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</si>
  <si>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</si>
  <si>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</si>
  <si>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</si>
  <si>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</si>
  <si>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</si>
  <si>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</si>
  <si>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</si>
  <si>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</si>
  <si>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</si>
  <si>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</si>
  <si>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</si>
  <si>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</si>
  <si>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</si>
  <si>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</si>
  <si>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</si>
  <si>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</si>
  <si>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</si>
  <si>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</si>
  <si>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</si>
  <si>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</si>
  <si>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</si>
  <si>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</si>
  <si>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</si>
  <si>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</si>
  <si>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</si>
  <si>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</si>
  <si>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</si>
  <si>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</si>
  <si>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</si>
  <si>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</si>
  <si>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</si>
  <si>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</si>
  <si>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</si>
  <si>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</si>
  <si>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</si>
  <si>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</si>
  <si>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</si>
  <si>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</si>
  <si>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</si>
  <si>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</si>
  <si>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</si>
  <si>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</si>
  <si>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</si>
  <si>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</si>
  <si>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</si>
  <si>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</si>
  <si>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</si>
  <si>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</si>
  <si>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</si>
  <si>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</si>
  <si>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</si>
  <si>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</si>
  <si>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</si>
  <si>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</si>
  <si>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</si>
  <si>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</si>
  <si>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</si>
  <si>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</si>
  <si>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</si>
  <si>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</si>
  <si>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</si>
  <si>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</si>
  <si>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</si>
  <si>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</si>
  <si>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</si>
  <si>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</si>
  <si>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</si>
  <si>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</si>
  <si>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</si>
  <si>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</si>
  <si>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</si>
  <si>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</si>
  <si>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</si>
  <si>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</si>
  <si>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</si>
  <si>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</si>
  <si>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</si>
  <si>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</si>
  <si>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</si>
  <si>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</si>
  <si>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</si>
  <si>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</si>
  <si>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</si>
  <si>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</si>
  <si>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</si>
  <si>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</si>
  <si>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</si>
  <si>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</si>
  <si>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</si>
  <si>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</si>
  <si>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</si>
  <si>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</si>
  <si>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</si>
  <si>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</si>
  <si>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</si>
  <si>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</si>
  <si>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</si>
  <si>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</si>
  <si>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</si>
  <si>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</si>
  <si>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</si>
  <si>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</si>
  <si>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</si>
  <si>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</si>
  <si>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</si>
  <si>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</si>
  <si>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</si>
  <si>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</si>
  <si>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</si>
  <si>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</si>
  <si>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</si>
  <si>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</si>
  <si>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</si>
  <si>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</si>
  <si>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</si>
  <si>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</si>
  <si>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</si>
  <si>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</si>
  <si>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</si>
  <si>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</si>
  <si>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</si>
  <si>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</si>
  <si>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</si>
  <si>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</si>
  <si>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</si>
  <si>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</si>
  <si>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</si>
  <si>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</si>
  <si>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</si>
  <si>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</si>
  <si>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</si>
  <si>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</si>
  <si>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</si>
  <si>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</si>
  <si>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</si>
  <si>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</si>
  <si>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</si>
  <si>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</si>
  <si>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</si>
  <si>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</si>
  <si>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</si>
  <si>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</si>
  <si>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</si>
  <si>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</si>
  <si>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</si>
  <si>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</si>
  <si>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</si>
  <si>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</si>
  <si>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</si>
  <si>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</si>
  <si>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</si>
  <si>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</si>
  <si>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</si>
  <si>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</si>
  <si>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DM-Construção</t>
  </si>
  <si>
    <t>.</t>
  </si>
  <si>
    <t>Administrativo</t>
  </si>
  <si>
    <t>Pedagógico</t>
  </si>
  <si>
    <t>DM-Pintura</t>
  </si>
  <si>
    <t>DM-Hidráulica</t>
  </si>
  <si>
    <t>DM-Elétrica</t>
  </si>
  <si>
    <t>DM-Serralheria</t>
  </si>
  <si>
    <t>DM-Marcenaria</t>
  </si>
  <si>
    <t># 2</t>
  </si>
  <si>
    <t>SegMedTra</t>
  </si>
  <si>
    <t>DM-Geral</t>
  </si>
  <si>
    <t>Eventos</t>
  </si>
  <si>
    <t>DM-Jardinagem</t>
  </si>
  <si>
    <t>Informática</t>
  </si>
  <si>
    <t>*</t>
  </si>
  <si>
    <t>8/20 | Aguardando!</t>
  </si>
  <si>
    <t>143/21 | Aguardando!</t>
  </si>
  <si>
    <t>81/21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</si>
  <si>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</si>
  <si>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</si>
  <si>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</si>
  <si>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</si>
  <si>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</si>
  <si>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</si>
  <si>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</si>
  <si>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</si>
  <si>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</si>
  <si>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</si>
  <si>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</si>
  <si>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</si>
  <si>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</si>
  <si>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</si>
  <si>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</si>
  <si>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</si>
  <si>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</si>
  <si>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</si>
  <si>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</si>
  <si>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</si>
  <si>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</si>
  <si>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</si>
  <si>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</si>
  <si>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</si>
  <si>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</si>
  <si>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</si>
  <si>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</si>
  <si>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</si>
  <si>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</si>
  <si>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</si>
  <si>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</si>
  <si>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</si>
  <si>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</si>
  <si>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</si>
  <si>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</si>
  <si>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</si>
  <si>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</si>
  <si>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</si>
  <si>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</si>
  <si>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</si>
  <si>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</si>
  <si>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</si>
  <si>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</si>
  <si>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</si>
  <si>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</si>
  <si>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</si>
  <si>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</si>
  <si>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</si>
  <si>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</si>
  <si>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</si>
  <si>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</si>
  <si>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</si>
  <si>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</si>
  <si>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</si>
  <si>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</si>
  <si>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</si>
  <si>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</si>
  <si>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</si>
  <si>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</si>
  <si>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</si>
  <si>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</si>
  <si>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</si>
  <si>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</si>
  <si>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</si>
  <si>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</si>
  <si>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</si>
  <si>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</si>
  <si>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</si>
  <si>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</si>
  <si>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</si>
  <si>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</si>
  <si>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</si>
  <si>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</si>
  <si>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</si>
  <si>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</si>
  <si>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</si>
  <si>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</si>
  <si>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</si>
  <si>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</si>
  <si>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</si>
  <si>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</si>
  <si>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</si>
  <si>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</si>
  <si>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</si>
  <si>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</si>
  <si>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</si>
  <si>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</si>
  <si>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</si>
  <si>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</si>
  <si>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</si>
  <si>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</si>
  <si>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</si>
  <si>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</si>
  <si>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</si>
  <si>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</si>
  <si>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</si>
  <si>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</si>
  <si>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</si>
  <si>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</si>
  <si>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</si>
  <si>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</si>
  <si>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</si>
  <si>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</si>
  <si>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</si>
  <si>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</si>
  <si>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</si>
  <si>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</si>
  <si>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</si>
  <si>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274/20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</si>
  <si>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</si>
  <si>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</si>
  <si>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</si>
  <si>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</si>
  <si>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</si>
  <si>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</si>
  <si>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</si>
  <si>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</si>
  <si>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</si>
  <si>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</si>
  <si>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</si>
  <si>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</si>
  <si>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</si>
  <si>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</si>
  <si>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</si>
  <si>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</si>
  <si>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</si>
  <si>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</si>
  <si>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</si>
  <si>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</si>
  <si>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</si>
  <si>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</si>
  <si>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</si>
  <si>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</si>
  <si>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</si>
  <si>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</si>
  <si>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</si>
  <si>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</si>
  <si>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</si>
  <si>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</si>
  <si>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</si>
  <si>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</si>
  <si>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</si>
  <si>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</si>
  <si>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</si>
  <si>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</si>
  <si>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</si>
  <si>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</si>
  <si>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</si>
  <si>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07.2023</t>
  </si>
  <si>
    <t>04.2023</t>
  </si>
  <si>
    <t>08.2023</t>
  </si>
  <si>
    <t>10.2022</t>
  </si>
  <si>
    <t>11.2022</t>
  </si>
  <si>
    <t>05.2023</t>
  </si>
  <si>
    <t>03.2023</t>
  </si>
  <si>
    <t>06.2023</t>
  </si>
  <si>
    <t>01.2023</t>
  </si>
  <si>
    <t>02.2023</t>
  </si>
  <si>
    <t>12.2022</t>
  </si>
  <si>
    <t>TELA DE ARAME GALVANIZADO - FIO 10 - MALHA 2.1/2" X 4 METROS DE ALTURA</t>
  </si>
  <si>
    <t>TELA DE ARAME GALVANIZADO - FIO 10 - MALHA 2.1/2" X 2 M DE ALTURA</t>
  </si>
  <si>
    <t>SABAO EM PO, EMBALAGEM C/ 01 KG - CARACTERISTICAS: COM AMACIANTE, QUE REMOVA A GORDURA E SUJEIRA COM FACILIDADE.</t>
  </si>
  <si>
    <t>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</si>
  <si>
    <t xml:space="preserve">RASCUNHO DA ESTIMATIVA DE REABERTURA DE ATA Nº 017 / 2023
                                               OBRAS
Obs.: X = Fora de Estoque ou na Lista de Exclusão / 0 = Não estimado por excesso de saldo
Vencimento e Previsão de Renovação </t>
  </si>
  <si>
    <t>Seleção: Códigos Específicos</t>
  </si>
  <si>
    <t>PREFEITURA MUNICIPAL</t>
  </si>
  <si>
    <t>SECRETARIA DE EDUCAÇÃO</t>
  </si>
  <si>
    <t>Prefeitura Municipal</t>
  </si>
  <si>
    <t>Secretaria de Educação</t>
  </si>
  <si>
    <t>BANDEIRA DA CIDADE - 1,12 X 1,60 M, , MODELO BORDADO, CONFECCIONADA EM TECIDO 100% POLIESTER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</si>
</sst>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2"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sz val="14"/>
      <color rgb="FFFF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top style="dashed">
        <color indexed="64"/>
      </top>
      <bottom/>
      <diagonal/>
    </border>
    <border>
      <left/>
      <right style="dashed">
        <color indexed="64"/>
      </right>
      <top style="dashed">
        <color indexed="64"/>
      </top>
      <bottom/>
      <diagonal/>
    </border>
    <border>
      <left style="dashed">
        <color indexed="64"/>
      </left>
      <right style="dashed">
        <color indexed="64"/>
      </right>
      <top style="dashed">
        <color indexed="64"/>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94">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76" fontId="37" fillId="0" borderId="0" xfId="0" applyNumberFormat="1" applyFont="1" applyAlignment="1">
      <alignment horizontal="left" vertical="top"/>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right" vertical="top"/>
    </xf>
    <xf numFmtId="183" fontId="37" fillId="0" borderId="0" xfId="0" applyNumberFormat="1" applyFont="1" applyAlignment="1">
      <alignment horizontal="lef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37" fillId="0" borderId="0" xfId="0" applyFont="1" applyAlignment="1">
      <alignment horizontal="left" vertical="top"/>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176" fontId="0" fillId="8" borderId="0" xfId="0" applyNumberForma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3" fontId="0" fillId="0" borderId="33" xfId="1" applyNumberFormat="1" applyFont="1" applyFill="1" applyBorder="1" applyAlignment="1">
      <alignment horizontal="right" vertical="center" indent="1"/>
    </xf>
    <xf numFmtId="197" fontId="0" fillId="0" borderId="33" xfId="1" applyNumberFormat="1" applyFont="1" applyFill="1" applyBorder="1" applyAlignment="1">
      <alignment horizontal="right" vertical="center" indent="1"/>
    </xf>
    <xf numFmtId="167" fontId="0" fillId="0" borderId="21" xfId="0" applyNumberFormat="1" applyBorder="1" applyAlignment="1">
      <alignment horizontal="right" vertical="center"/>
    </xf>
    <xf numFmtId="3" fontId="0" fillId="0" borderId="21" xfId="0" applyNumberFormat="1" applyBorder="1" applyAlignment="1">
      <alignment horizontal="left" vertical="center"/>
    </xf>
    <xf numFmtId="0" fontId="61" fillId="0" borderId="26" xfId="0" applyFont="1" applyBorder="1" applyAlignment="1">
      <alignment horizontal="center" vertical="center"/>
    </xf>
    <xf numFmtId="0" fontId="1" fillId="0" borderId="32" xfId="0" applyFont="1" applyBorder="1" applyAlignment="1">
      <alignment horizontal="center" vertical="center"/>
    </xf>
    <xf numFmtId="3" fontId="0" fillId="0" borderId="33" xfId="0" applyNumberFormat="1" applyBorder="1" applyAlignment="1">
      <alignment horizontal="center" vertical="center"/>
    </xf>
    <xf numFmtId="0" fontId="0" fillId="0" borderId="33" xfId="0" applyBorder="1" applyAlignment="1">
      <alignment horizontal="left" vertical="center" wrapText="1" indent="1"/>
    </xf>
    <xf numFmtId="0" fontId="0" fillId="0" borderId="33" xfId="0" applyBorder="1" applyAlignment="1">
      <alignment horizontal="center" vertical="center"/>
    </xf>
    <xf numFmtId="3" fontId="1" fillId="0" borderId="33" xfId="0" applyNumberFormat="1" applyFont="1" applyBorder="1" applyAlignment="1">
      <alignment horizontal="right" vertical="center" indent="1"/>
    </xf>
    <xf numFmtId="49" fontId="0" fillId="0" borderId="33" xfId="0" applyNumberFormat="1" applyBorder="1" applyAlignment="1">
      <alignment horizontal="center" vertical="center"/>
    </xf>
    <xf numFmtId="167" fontId="0" fillId="0" borderId="33" xfId="0" applyNumberFormat="1" applyBorder="1" applyAlignment="1">
      <alignment horizontal="right" vertical="center" indent="1"/>
    </xf>
    <xf numFmtId="171" fontId="0" fillId="0" borderId="33" xfId="0" applyNumberFormat="1" applyBorder="1" applyAlignment="1">
      <alignment horizontal="center" vertical="center"/>
    </xf>
    <xf numFmtId="171" fontId="0" fillId="0" borderId="33" xfId="0" applyNumberFormat="1" applyBorder="1" applyAlignment="1">
      <alignment horizontal="left" vertical="center"/>
    </xf>
    <xf numFmtId="0" fontId="0" fillId="0" borderId="33" xfId="0" applyBorder="1" applyAlignment="1">
      <alignment vertical="center"/>
    </xf>
    <xf numFmtId="167" fontId="0" fillId="0" borderId="33" xfId="0" applyNumberFormat="1" applyBorder="1" applyAlignment="1">
      <alignment horizontal="right" vertical="center"/>
    </xf>
    <xf numFmtId="170" fontId="0" fillId="0" borderId="33" xfId="0" applyNumberFormat="1" applyBorder="1" applyAlignment="1">
      <alignment horizontal="center" vertical="center"/>
    </xf>
    <xf numFmtId="1" fontId="0" fillId="0" borderId="33" xfId="0" applyNumberFormat="1" applyBorder="1" applyAlignment="1">
      <alignment horizontal="center" vertical="center"/>
    </xf>
    <xf numFmtId="3" fontId="0" fillId="0" borderId="33" xfId="0" applyNumberFormat="1" applyBorder="1" applyAlignment="1">
      <alignment horizontal="left" vertical="center"/>
    </xf>
    <xf numFmtId="180" fontId="1" fillId="0" borderId="33" xfId="0" applyNumberFormat="1" applyFont="1" applyBorder="1" applyAlignment="1">
      <alignment horizontal="center" vertical="center" textRotation="90"/>
    </xf>
    <xf numFmtId="3" fontId="4" fillId="0" borderId="33" xfId="0" applyNumberFormat="1" applyFont="1" applyBorder="1" applyAlignment="1">
      <alignment horizontal="center" vertical="center"/>
    </xf>
    <xf numFmtId="0" fontId="61" fillId="0" borderId="31" xfId="0" applyFont="1" applyBorder="1" applyAlignment="1">
      <alignment horizontal="center" vertical="center"/>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2">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family val="2"/>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1"/>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7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80.emf"/><Relationship Id="rId1" Type="http://schemas.openxmlformats.org/officeDocument/2006/relationships/image" Target="../media/image7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2.emf"/><Relationship Id="rId1" Type="http://schemas.openxmlformats.org/officeDocument/2006/relationships/image" Target="../media/image83.emf"/><Relationship Id="rId4" Type="http://schemas.openxmlformats.org/officeDocument/2006/relationships/image" Target="../media/image81.emf"/></Relationships>
</file>

<file path=xl/drawings/drawing1.xml><?xml version="1.0" encoding="utf-8"?>
<xdr:wsDr xmlns:xdr="http://schemas.openxmlformats.org/drawingml/2006/spreadsheetDrawing" xmlns:a="http://schemas.openxmlformats.org/drawingml/2006/main">
  <xdr:twoCellAnchor editAs="oneCell">
    <xdr:from>
      <xdr:col>0</xdr:col>
      <xdr:colOff>185702</xdr:colOff>
      <xdr:row>0</xdr:row>
      <xdr:rowOff>55147</xdr:rowOff>
    </xdr:from>
    <xdr:to>
      <xdr:col>2</xdr:col>
      <xdr:colOff>187126</xdr:colOff>
      <xdr:row>4</xdr:row>
      <xdr:rowOff>231775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5702" y="55147"/>
          <a:ext cx="1148981" cy="11242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594360</xdr:colOff>
          <xdr:row>0</xdr:row>
          <xdr:rowOff>121920</xdr:rowOff>
        </xdr:from>
        <xdr:to>
          <xdr:col>24</xdr:col>
          <xdr:colOff>693420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784860</xdr:colOff>
          <xdr:row>0</xdr:row>
          <xdr:rowOff>121920</xdr:rowOff>
        </xdr:from>
        <xdr:to>
          <xdr:col>25</xdr:col>
          <xdr:colOff>975360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198120</xdr:colOff>
          <xdr:row>0</xdr:row>
          <xdr:rowOff>121920</xdr:rowOff>
        </xdr:from>
        <xdr:to>
          <xdr:col>30</xdr:col>
          <xdr:colOff>243840</xdr:colOff>
          <xdr:row>3</xdr:row>
          <xdr:rowOff>22860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335280</xdr:colOff>
          <xdr:row>0</xdr:row>
          <xdr:rowOff>121920</xdr:rowOff>
        </xdr:from>
        <xdr:to>
          <xdr:col>32</xdr:col>
          <xdr:colOff>381000</xdr:colOff>
          <xdr:row>3</xdr:row>
          <xdr:rowOff>7620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60960</xdr:colOff>
          <xdr:row>0</xdr:row>
          <xdr:rowOff>121920</xdr:rowOff>
        </xdr:from>
        <xdr:to>
          <xdr:col>28</xdr:col>
          <xdr:colOff>114300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68580</xdr:rowOff>
        </xdr:from>
        <xdr:to>
          <xdr:col>1</xdr:col>
          <xdr:colOff>210094</xdr:colOff>
          <xdr:row>0</xdr:row>
          <xdr:rowOff>579120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2991394</xdr:colOff>
          <xdr:row>0</xdr:row>
          <xdr:rowOff>68580</xdr:rowOff>
        </xdr:from>
        <xdr:to>
          <xdr:col>1</xdr:col>
          <xdr:colOff>4797334</xdr:colOff>
          <xdr:row>0</xdr:row>
          <xdr:rowOff>579120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43180</xdr:rowOff>
        </xdr:from>
        <xdr:to>
          <xdr:col>1</xdr:col>
          <xdr:colOff>210094</xdr:colOff>
          <xdr:row>1</xdr:row>
          <xdr:rowOff>561340</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240574</xdr:colOff>
          <xdr:row>1</xdr:row>
          <xdr:rowOff>43180</xdr:rowOff>
        </xdr:from>
        <xdr:to>
          <xdr:col>1</xdr:col>
          <xdr:colOff>1132114</xdr:colOff>
          <xdr:row>1</xdr:row>
          <xdr:rowOff>561340</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2069374</xdr:colOff>
          <xdr:row>1</xdr:row>
          <xdr:rowOff>43180</xdr:rowOff>
        </xdr:from>
        <xdr:to>
          <xdr:col>1</xdr:col>
          <xdr:colOff>2960914</xdr:colOff>
          <xdr:row>1</xdr:row>
          <xdr:rowOff>561340</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240574</xdr:colOff>
          <xdr:row>0</xdr:row>
          <xdr:rowOff>68580</xdr:rowOff>
        </xdr:from>
        <xdr:to>
          <xdr:col>1</xdr:col>
          <xdr:colOff>1132114</xdr:colOff>
          <xdr:row>0</xdr:row>
          <xdr:rowOff>579120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2983774</xdr:colOff>
          <xdr:row>1</xdr:row>
          <xdr:rowOff>43180</xdr:rowOff>
        </xdr:from>
        <xdr:to>
          <xdr:col>1</xdr:col>
          <xdr:colOff>3875314</xdr:colOff>
          <xdr:row>1</xdr:row>
          <xdr:rowOff>561340</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1154974</xdr:colOff>
          <xdr:row>0</xdr:row>
          <xdr:rowOff>68580</xdr:rowOff>
        </xdr:from>
        <xdr:to>
          <xdr:col>1</xdr:col>
          <xdr:colOff>2046514</xdr:colOff>
          <xdr:row>0</xdr:row>
          <xdr:rowOff>579120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2069374</xdr:colOff>
          <xdr:row>0</xdr:row>
          <xdr:rowOff>68580</xdr:rowOff>
        </xdr:from>
        <xdr:to>
          <xdr:col>1</xdr:col>
          <xdr:colOff>2960914</xdr:colOff>
          <xdr:row>0</xdr:row>
          <xdr:rowOff>579120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1154974</xdr:colOff>
          <xdr:row>1</xdr:row>
          <xdr:rowOff>43180</xdr:rowOff>
        </xdr:from>
        <xdr:to>
          <xdr:col>1</xdr:col>
          <xdr:colOff>2046514</xdr:colOff>
          <xdr:row>1</xdr:row>
          <xdr:rowOff>561340</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3898174</xdr:colOff>
          <xdr:row>1</xdr:row>
          <xdr:rowOff>43180</xdr:rowOff>
        </xdr:from>
        <xdr:to>
          <xdr:col>1</xdr:col>
          <xdr:colOff>4789714</xdr:colOff>
          <xdr:row>1</xdr:row>
          <xdr:rowOff>561340</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181429</xdr:colOff>
          <xdr:row>1</xdr:row>
          <xdr:rowOff>43180</xdr:rowOff>
        </xdr:from>
        <xdr:to>
          <xdr:col>3</xdr:col>
          <xdr:colOff>680357</xdr:colOff>
          <xdr:row>1</xdr:row>
          <xdr:rowOff>561340</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53340</xdr:rowOff>
        </xdr:from>
        <xdr:to>
          <xdr:col>1</xdr:col>
          <xdr:colOff>3025140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53340</xdr:rowOff>
        </xdr:from>
        <xdr:to>
          <xdr:col>1</xdr:col>
          <xdr:colOff>1325880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121920</xdr:rowOff>
        </xdr:from>
        <xdr:to>
          <xdr:col>0</xdr:col>
          <xdr:colOff>6271260</xdr:colOff>
          <xdr:row>2</xdr:row>
          <xdr:rowOff>76200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83820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28</xdr:row>
          <xdr:rowOff>68580</xdr:rowOff>
        </xdr:from>
        <xdr:to>
          <xdr:col>0</xdr:col>
          <xdr:colOff>12626340</xdr:colOff>
          <xdr:row>30</xdr:row>
          <xdr:rowOff>45720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121920</xdr:rowOff>
        </xdr:from>
        <xdr:to>
          <xdr:col>0</xdr:col>
          <xdr:colOff>12626340</xdr:colOff>
          <xdr:row>2</xdr:row>
          <xdr:rowOff>76200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83820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68580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53340</xdr:rowOff>
        </xdr:from>
        <xdr:to>
          <xdr:col>0</xdr:col>
          <xdr:colOff>6271260</xdr:colOff>
          <xdr:row>26</xdr:row>
          <xdr:rowOff>15240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68580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121920</xdr:rowOff>
        </xdr:from>
        <xdr:to>
          <xdr:col>0</xdr:col>
          <xdr:colOff>6271260</xdr:colOff>
          <xdr:row>6</xdr:row>
          <xdr:rowOff>83820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106680</xdr:rowOff>
        </xdr:from>
        <xdr:to>
          <xdr:col>0</xdr:col>
          <xdr:colOff>6271260</xdr:colOff>
          <xdr:row>10</xdr:row>
          <xdr:rowOff>68580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60960</xdr:rowOff>
        </xdr:from>
        <xdr:to>
          <xdr:col>0</xdr:col>
          <xdr:colOff>6271260</xdr:colOff>
          <xdr:row>22</xdr:row>
          <xdr:rowOff>15240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121920</xdr:rowOff>
        </xdr:from>
        <xdr:to>
          <xdr:col>0</xdr:col>
          <xdr:colOff>12626340</xdr:colOff>
          <xdr:row>6</xdr:row>
          <xdr:rowOff>83820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106680</xdr:rowOff>
        </xdr:from>
        <xdr:to>
          <xdr:col>0</xdr:col>
          <xdr:colOff>12626340</xdr:colOff>
          <xdr:row>10</xdr:row>
          <xdr:rowOff>68580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99060</xdr:rowOff>
        </xdr:from>
        <xdr:to>
          <xdr:col>0</xdr:col>
          <xdr:colOff>12626340</xdr:colOff>
          <xdr:row>12</xdr:row>
          <xdr:rowOff>60960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76200</xdr:rowOff>
        </xdr:from>
        <xdr:to>
          <xdr:col>0</xdr:col>
          <xdr:colOff>12626340</xdr:colOff>
          <xdr:row>14</xdr:row>
          <xdr:rowOff>45720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76200</xdr:rowOff>
        </xdr:from>
        <xdr:to>
          <xdr:col>0</xdr:col>
          <xdr:colOff>12626340</xdr:colOff>
          <xdr:row>18</xdr:row>
          <xdr:rowOff>38100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53340</xdr:rowOff>
        </xdr:from>
        <xdr:to>
          <xdr:col>0</xdr:col>
          <xdr:colOff>12626340</xdr:colOff>
          <xdr:row>20</xdr:row>
          <xdr:rowOff>22860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53340</xdr:rowOff>
        </xdr:from>
        <xdr:to>
          <xdr:col>0</xdr:col>
          <xdr:colOff>12626340</xdr:colOff>
          <xdr:row>24</xdr:row>
          <xdr:rowOff>15240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99060</xdr:rowOff>
        </xdr:from>
        <xdr:to>
          <xdr:col>0</xdr:col>
          <xdr:colOff>6271260</xdr:colOff>
          <xdr:row>12</xdr:row>
          <xdr:rowOff>60960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60960</xdr:rowOff>
        </xdr:from>
        <xdr:to>
          <xdr:col>0</xdr:col>
          <xdr:colOff>12626340</xdr:colOff>
          <xdr:row>22</xdr:row>
          <xdr:rowOff>15240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83820</xdr:rowOff>
        </xdr:from>
        <xdr:to>
          <xdr:col>0</xdr:col>
          <xdr:colOff>6271260</xdr:colOff>
          <xdr:row>16</xdr:row>
          <xdr:rowOff>45720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76200</xdr:rowOff>
        </xdr:from>
        <xdr:to>
          <xdr:col>0</xdr:col>
          <xdr:colOff>6271260</xdr:colOff>
          <xdr:row>14</xdr:row>
          <xdr:rowOff>45720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83820</xdr:rowOff>
        </xdr:from>
        <xdr:to>
          <xdr:col>0</xdr:col>
          <xdr:colOff>12626340</xdr:colOff>
          <xdr:row>16</xdr:row>
          <xdr:rowOff>45720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53340</xdr:rowOff>
        </xdr:from>
        <xdr:to>
          <xdr:col>0</xdr:col>
          <xdr:colOff>6271260</xdr:colOff>
          <xdr:row>24</xdr:row>
          <xdr:rowOff>15240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76200</xdr:rowOff>
        </xdr:from>
        <xdr:to>
          <xdr:col>0</xdr:col>
          <xdr:colOff>6271260</xdr:colOff>
          <xdr:row>18</xdr:row>
          <xdr:rowOff>38100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53340</xdr:rowOff>
        </xdr:from>
        <xdr:to>
          <xdr:col>0</xdr:col>
          <xdr:colOff>12626340</xdr:colOff>
          <xdr:row>26</xdr:row>
          <xdr:rowOff>15240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1127760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2974340</xdr:colOff>
          <xdr:row>0</xdr:row>
          <xdr:rowOff>529590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529590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4225290</xdr:colOff>
          <xdr:row>0</xdr:row>
          <xdr:rowOff>529590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828647</xdr:colOff>
      <xdr:row>4</xdr:row>
      <xdr:rowOff>233045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521970</xdr:colOff>
          <xdr:row>1</xdr:row>
          <xdr:rowOff>190500</xdr:rowOff>
        </xdr:from>
        <xdr:to>
          <xdr:col>24</xdr:col>
          <xdr:colOff>373380</xdr:colOff>
          <xdr:row>3</xdr:row>
          <xdr:rowOff>78740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1</xdr:row>
          <xdr:rowOff>190500</xdr:rowOff>
        </xdr:from>
        <xdr:to>
          <xdr:col>26</xdr:col>
          <xdr:colOff>454660</xdr:colOff>
          <xdr:row>3</xdr:row>
          <xdr:rowOff>78740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521970</xdr:colOff>
          <xdr:row>0</xdr:row>
          <xdr:rowOff>38100</xdr:rowOff>
        </xdr:from>
        <xdr:to>
          <xdr:col>24</xdr:col>
          <xdr:colOff>373380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3</xdr:row>
          <xdr:rowOff>109220</xdr:rowOff>
        </xdr:from>
        <xdr:to>
          <xdr:col>26</xdr:col>
          <xdr:colOff>454660</xdr:colOff>
          <xdr:row>4</xdr:row>
          <xdr:rowOff>238760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0</xdr:row>
          <xdr:rowOff>38100</xdr:rowOff>
        </xdr:from>
        <xdr:to>
          <xdr:col>26</xdr:col>
          <xdr:colOff>454660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3</xdr:row>
          <xdr:rowOff>109220</xdr:rowOff>
        </xdr:from>
        <xdr:to>
          <xdr:col>29</xdr:col>
          <xdr:colOff>439420</xdr:colOff>
          <xdr:row>4</xdr:row>
          <xdr:rowOff>238760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1</xdr:row>
          <xdr:rowOff>190500</xdr:rowOff>
        </xdr:from>
        <xdr:to>
          <xdr:col>29</xdr:col>
          <xdr:colOff>439420</xdr:colOff>
          <xdr:row>3</xdr:row>
          <xdr:rowOff>78740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521970</xdr:colOff>
          <xdr:row>3</xdr:row>
          <xdr:rowOff>109220</xdr:rowOff>
        </xdr:from>
        <xdr:to>
          <xdr:col>24</xdr:col>
          <xdr:colOff>373380</xdr:colOff>
          <xdr:row>4</xdr:row>
          <xdr:rowOff>238760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0</xdr:row>
          <xdr:rowOff>38100</xdr:rowOff>
        </xdr:from>
        <xdr:to>
          <xdr:col>29</xdr:col>
          <xdr:colOff>439420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480060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320040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1203960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1737360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22" totalsRowShown="0" headerRowDxfId="319" dataDxfId="317" headerRowBorderDxfId="318" tableBorderDxfId="316" totalsRowBorderDxfId="315">
  <sortState xmlns:xlrd2="http://schemas.microsoft.com/office/spreadsheetml/2017/richdata2" ref="A9:X9">
    <sortCondition ref="B9"/>
  </sortState>
  <tableColumns count="26">
    <tableColumn id="1" xr3:uid="{00000000-0010-0000-0000-000001000000}" name="ITEM" dataDxfId="314"/>
    <tableColumn id="2" xr3:uid="{00000000-0010-0000-0000-000002000000}" name="CÓDIGO" dataDxfId="313"/>
    <tableColumn id="3" xr3:uid="{00000000-0010-0000-0000-000003000000}" name="ESPECIFICAÇÃO" dataDxfId="312"/>
    <tableColumn id="4" xr3:uid="{00000000-0010-0000-0000-000004000000}" name="UN" dataDxfId="311"/>
    <tableColumn id="5" xr3:uid="{00000000-0010-0000-0000-000005000000}" name="GRUPO" dataDxfId="310"/>
    <tableColumn id="6" xr3:uid="{00000000-0010-0000-0000-000006000000}" name="SUBG" dataDxfId="309"/>
    <tableColumn id="7" xr3:uid="{00000000-0010-0000-0000-000007000000}" name="COMPRA" dataDxfId="308"/>
    <tableColumn id="8" xr3:uid="{00000000-0010-0000-0000-000008000000}" name="SALDO ESTOQUE" dataDxfId="307" dataCellStyle="Moeda"/>
    <tableColumn id="9" xr3:uid="{00000000-0010-0000-0000-000009000000}" name="TOTAL CONSUMO ÚLTIMO ANO" dataDxfId="306" dataCellStyle="Moeda"/>
    <tableColumn id="28" xr3:uid="{00000000-0010-0000-0000-00001C000000}" name="TEMPO ESTOQUE (MESES)" dataDxfId="305" dataCellStyle="Moeda">
      <calculatedColumnFormula>IF(tabEstimativaAta[[#This Row],[TOTAL CONSUMO ÚLTIMO ANO]]&gt;0,tabEstimativaAta[[#This Row],[SALDO ESTOQUE]] / (tabEstimativaAta[[#This Row],[TOTAL CONSUMO ÚLTIMO ANO]] / 12),0)</calculatedColumnFormula>
    </tableColumn>
    <tableColumn id="10" xr3:uid="{00000000-0010-0000-0000-00000A000000}" name="ATA" dataDxfId="304"/>
    <tableColumn id="11" xr3:uid="{00000000-0010-0000-0000-00000B000000}" name="ATA QTDE" dataDxfId="303"/>
    <tableColumn id="12" xr3:uid="{00000000-0010-0000-0000-00000C000000}" name="VIGÊNCIA DA ATA" dataDxfId="302"/>
    <tableColumn id="13" xr3:uid="{00000000-0010-0000-0000-00000D000000}" name="FORNECEDOR" dataDxfId="301"/>
    <tableColumn id="14" xr3:uid="{00000000-0010-0000-0000-00000E000000}" name="RC Nº" dataDxfId="300"/>
    <tableColumn id="15" xr3:uid="{00000000-0010-0000-0000-00000F000000}" name="RC QTDE" dataDxfId="299"/>
    <tableColumn id="16" xr3:uid="{00000000-0010-0000-0000-000010000000}" name="AF Nº" dataDxfId="298"/>
    <tableColumn id="17" xr3:uid="{00000000-0010-0000-0000-000011000000}" name="AF SALDO" dataDxfId="297"/>
    <tableColumn id="18" xr3:uid="{00000000-0010-0000-0000-000012000000}" name="DATA ENTREGA" dataDxfId="296"/>
    <tableColumn id="19" xr3:uid="{00000000-0010-0000-0000-000013000000}" name="RC" dataDxfId="295"/>
    <tableColumn id="20" xr3:uid="{00000000-0010-0000-0000-000014000000}" name="FICHA" dataDxfId="294"/>
    <tableColumn id="21" xr3:uid="{00000000-0010-0000-0000-000015000000}" name="PROJ" dataDxfId="293"/>
    <tableColumn id="24" xr3:uid="{00000000-0010-0000-0000-000018000000}" name="OBSERVAÇÕES" dataDxfId="292"/>
    <tableColumn id="23" xr3:uid="{00000000-0010-0000-0000-000017000000}" name="ESTIMATIVA ANTERIOR" dataDxfId="291"/>
    <tableColumn id="22" xr3:uid="{00000000-0010-0000-0000-000016000000}" name="QUANTIDADE ESTIMADA" dataDxfId="290">
      <calculatedColumnFormula>IF(tabEstimativaAta[[#This Row],[COMPRA]] = 1, 0, tabEstimativaAta[[#This Row],[COMPRA]])</calculatedColumnFormula>
    </tableColumn>
    <tableColumn id="25" xr3:uid="{00000000-0010-0000-0000-000019000000}" name="INFORMAR &quot;OK&quot; OU NOVA QUANTIDADE" dataDxfId="28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70" dataDxfId="3">
  <autoFilter ref="A3:BK946" xr:uid="{00000000-000C-0000-FFFF-FFFF01000000}"/>
  <tableColumns count="63">
    <tableColumn id="1" xr3:uid="{00000000-0010-0000-0100-000001000000}" name="CÓDIGO" dataDxfId="66"/>
    <tableColumn id="2" xr3:uid="{00000000-0010-0000-0100-000002000000}" name="DESCRIÇÃO" dataDxfId="65"/>
    <tableColumn id="3" xr3:uid="{00000000-0010-0000-0100-000003000000}" name="UNIDADE" dataDxfId="64"/>
    <tableColumn id="4" xr3:uid="{00000000-0010-0000-0100-000004000000}" name="VALOR UNIT." dataDxfId="63"/>
    <tableColumn id="5" xr3:uid="{00000000-0010-0000-0100-000005000000}" name="MARCA" dataDxfId="62"/>
    <tableColumn id="6" xr3:uid="{00000000-0010-0000-0100-000006000000}" name="FORNECEDOR" dataDxfId="61"/>
    <tableColumn id="7" xr3:uid="{00000000-0010-0000-0100-000007000000}" name="LICITACAO" dataDxfId="60"/>
    <tableColumn id="8" xr3:uid="{00000000-0010-0000-0100-000008000000}" name="QTDE ATUAL" dataDxfId="59"/>
    <tableColumn id="9" xr3:uid="{00000000-0010-0000-0100-000009000000}" name="COD. ALMOX" dataDxfId="58"/>
    <tableColumn id="10" xr3:uid="{00000000-0010-0000-0100-00000A000000}" name="PREÇO MÉDIO" dataDxfId="57"/>
    <tableColumn id="11" xr3:uid="{00000000-0010-0000-0100-00000B000000}" name="L.C. 6 MESES" dataDxfId="56"/>
    <tableColumn id="12" xr3:uid="{00000000-0010-0000-0100-00000C000000}" name="TEMPO ESTOQUE" dataDxfId="55">
      <calculatedColumnFormula>IF(tabItens[[#This Row],[Média]] &gt; 0, tabItens[[#This Row],[QTDE ATUAL]] / tabItens[[#This Row],[Média]],999.9)</calculatedColumnFormula>
    </tableColumn>
    <tableColumn id="13" xr3:uid="{00000000-0010-0000-0100-00000D000000}" name="LC" dataDxfId="54"/>
    <tableColumn id="14" xr3:uid="{00000000-0010-0000-0100-00000E000000}" name="TOTAL" dataDxfId="53">
      <calculatedColumnFormula>tabItens[[#This Row],[VALOR UNIT.]] * tabItens[[#This Row],[LC]]</calculatedColumnFormula>
    </tableColumn>
    <tableColumn id="15" xr3:uid="{00000000-0010-0000-0100-00000F000000}" name="ATA Nº/ANO" dataDxfId="52"/>
    <tableColumn id="39" xr3:uid="{00000000-0010-0000-0100-000027000000}" name="ATA SALDO" dataDxfId="51"/>
    <tableColumn id="16" xr3:uid="{00000000-0010-0000-0100-000010000000}" name="ATA QTDE" dataDxfId="50"/>
    <tableColumn id="17" xr3:uid="{00000000-0010-0000-0100-000011000000}" name="ATA VALOR" dataDxfId="49"/>
    <tableColumn id="18" xr3:uid="{00000000-0010-0000-0100-000012000000}" name="ATA DT.VALID." dataDxfId="48"/>
    <tableColumn id="64" xr3:uid="{00000000-0010-0000-0100-000040000000}" name="ATA MESES" dataDxfId="47">
      <calculatedColumnFormula>ROUNDDOWN(IFERROR(tabItens[[#This Row],[ATA DT.VALID.]] - $D$1,0) / 30,0)</calculatedColumnFormula>
    </tableColumn>
    <tableColumn id="60" xr3:uid="{00000000-0010-0000-0100-00003C000000}" name="DESCRIÇÃO DA ESTRUTURA" dataDxfId="46"/>
    <tableColumn id="19" xr3:uid="{00000000-0010-0000-0100-000013000000}" name="ESTRUTURA" dataDxfId="45"/>
    <tableColumn id="65" xr3:uid="{00000000-0010-0000-0100-000041000000}" name="SETOR" dataDxfId="44"/>
    <tableColumn id="20" xr3:uid="{00000000-0010-0000-0100-000014000000}" name="GRUPO" dataDxfId="43"/>
    <tableColumn id="21" xr3:uid="{00000000-0010-0000-0100-000015000000}" name="SUBGRUPO" dataDxfId="42"/>
    <tableColumn id="22" xr3:uid="{00000000-0010-0000-0100-000016000000}" name="RC Nº" dataDxfId="41"/>
    <tableColumn id="23" xr3:uid="{00000000-0010-0000-0100-000017000000}" name="RC ANO" dataDxfId="40"/>
    <tableColumn id="24" xr3:uid="{00000000-0010-0000-0100-000018000000}" name="RC QTDE" dataDxfId="39"/>
    <tableColumn id="25" xr3:uid="{00000000-0010-0000-0100-000019000000}" name="AF Nº" dataDxfId="38"/>
    <tableColumn id="26" xr3:uid="{00000000-0010-0000-0100-00001A000000}" name="AF ANO" dataDxfId="37"/>
    <tableColumn id="27" xr3:uid="{00000000-0010-0000-0100-00001B000000}" name="AF SALDO" dataDxfId="36"/>
    <tableColumn id="28" xr3:uid="{00000000-0010-0000-0100-00001C000000}" name="AF QTDE" dataDxfId="35"/>
    <tableColumn id="29" xr3:uid="{00000000-0010-0000-0100-00001D000000}" name="AF FORN" dataDxfId="34"/>
    <tableColumn id="53" xr3:uid="{00000000-0010-0000-0100-000035000000}" name="AF VENC" dataDxfId="33"/>
    <tableColumn id="45" xr3:uid="{00000000-0010-0000-0100-00002D000000}" name="PONTO PEDIDO" dataDxfId="32"/>
    <tableColumn id="30" xr3:uid="{00000000-0010-0000-0100-00001E000000}" name="DATA ENTREGA" dataDxfId="31"/>
    <tableColumn id="38" xr3:uid="{00000000-0010-0000-0100-000026000000}" name="DATA INCLUSÃO" dataDxfId="30"/>
    <tableColumn id="41" xr3:uid="{00000000-0010-0000-0100-000029000000}" name="DATA ALTERAÇÃO" dataDxfId="29"/>
    <tableColumn id="40" xr3:uid="{00000000-0010-0000-0100-000028000000}" name="DATA DESATIVAÇÃO" dataDxfId="28"/>
    <tableColumn id="31" xr3:uid="{00000000-0010-0000-0100-00001F000000}" name="DESCRIÇÃO DETALHADA" dataDxfId="27"/>
    <tableColumn id="46" xr3:uid="{00000000-0010-0000-0100-00002E000000}" name="Excluir?" dataDxfId="26">
      <calculatedColumnFormula>_xlfn.IFNA(IF(VLOOKUP(tabItens[[#This Row],[CÓDIGO]],tabExcluirDoEstoque[#Data],1,FALSE),"sim",""),"")</calculatedColumnFormula>
    </tableColumn>
    <tableColumn id="47" xr3:uid="{00000000-0010-0000-0100-00002F000000}" name="Semanas ATA" dataDxfId="25">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4"/>
    <tableColumn id="48" xr3:uid="{00000000-0010-0000-0100-000030000000}" name="ÚltMov" dataDxfId="23">
      <calculatedColumnFormula>IF(ISBLANK(tabItens[[#This Row],[CÓDIGO]]),"",IFERROR(VLOOKUP(tabItens[[#This Row],[CÓDIGO]],Consumo!$C$2:$AC$862,26,FALSE),0))</calculatedColumnFormula>
    </tableColumn>
    <tableColumn id="55" xr3:uid="{00000000-0010-0000-0100-000037000000}" name="04_MESES" dataDxfId="22">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21">
      <calculatedColumnFormula>SUMIF(Consumo!$C$3:$C$862,tabItens[[#This Row],[CÓDIGO]],Consumo!$Z$3:$Z$862)</calculatedColumnFormula>
    </tableColumn>
    <tableColumn id="59" xr3:uid="{00000000-0010-0000-0100-00003B000000}" name="Pico" dataDxfId="20">
      <calculatedColumnFormula>SUMIF(Consumo!$C$3:$C$862,tabItens[[#This Row],[CÓDIGO]],Consumo!$AA$3:$AA$862)</calculatedColumnFormula>
    </tableColumn>
    <tableColumn id="49" xr3:uid="{00000000-0010-0000-0100-000031000000}" name="Média" dataDxfId="19">
      <calculatedColumnFormula>SUMIF(Consumo!$C$3:$C$862,tabItens[[#This Row],[CÓDIGO]],Consumo!$Y$3:$Y$862)</calculatedColumnFormula>
    </tableColumn>
    <tableColumn id="32" xr3:uid="{00000000-0010-0000-0100-000020000000}" name="Saldo" dataDxfId="18">
      <calculatedColumnFormula>tabItens[[#This Row],[QTDE ATUAL]] + tabItens[[#This Row],[RC QTDE]] + tabItens[[#This Row],[AF SALDO]] + tabItens[[#This Row],[Recentes]]</calculatedColumnFormula>
    </tableColumn>
    <tableColumn id="42" xr3:uid="{00000000-0010-0000-0100-00002A000000}" name="PontoMês" dataDxfId="17"/>
    <tableColumn id="43" xr3:uid="{00000000-0010-0000-0100-00002B000000}" name="PontoQtM" dataDxfId="16"/>
    <tableColumn id="50" xr3:uid="{00000000-0010-0000-0100-000032000000}" name="PontoPed" dataDxfId="15">
      <calculatedColumnFormula>IF(ISBLANK(tabItens[[#This Row],[CÓDIGO]]),"",tabItens[[#This Row],[PontoMês]] * (AZ$2+tabItens[[#This Row],[PontoQtM]]))</calculatedColumnFormula>
    </tableColumn>
    <tableColumn id="44" xr3:uid="{00000000-0010-0000-0100-00002C000000}" name="Abaixo" dataDxfId="14">
      <calculatedColumnFormula>tabItens[[#This Row],[PontoPed]] - tabItens[[#This Row],[Saldo]] + (1/10)</calculatedColumnFormula>
    </tableColumn>
    <tableColumn id="52" xr3:uid="{00000000-0010-0000-0100-000034000000}" name="AbaixoFisico" dataDxfId="13">
      <calculatedColumnFormula xml:space="preserve"> tabItens[[#This Row],[PontoMês]] * BB$2 - tabItens[[#This Row],[QTDE ATUAL]] - (1/10)</calculatedColumnFormula>
    </tableColumn>
    <tableColumn id="54" xr3:uid="{00000000-0010-0000-0100-000036000000}" name="PctAb" dataDxfId="12">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11">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10">
      <calculatedColumnFormula>IF( tabItens[[#This Row],[Consumo]] &gt; tabItens[[#This Row],[04_MESES]]/4*$AV$2, tabItens[[#This Row],[Consumo]]/$AV$2, tabItens[[#This Row],[04_MESES]]/4 ) * $BE$2 + tabItens[[#This Row],[COMPRA_EXTRA]]</calculatedColumnFormula>
    </tableColumn>
    <tableColumn id="36" xr3:uid="{00000000-0010-0000-0100-000024000000}" name="NãoComprado" dataDxfId="9">
      <calculatedColumnFormula>MAX( tabItens[[#This Row],[Sugestão]] - tabItens[[#This Row],[LC]], 0 )</calculatedColumnFormula>
    </tableColumn>
    <tableColumn id="58" xr3:uid="{00000000-0010-0000-0100-00003A000000}" name="Pend" dataDxfId="8">
      <calculatedColumnFormula>SUMIF(Consumo!$C$3:$C$862,tabItens[[#This Row],[CÓDIGO]],Consumo!$E$3:$E$862)</calculatedColumnFormula>
    </tableColumn>
    <tableColumn id="57" xr3:uid="{00000000-0010-0000-0100-000039000000}" name="%Pend" dataDxfId="7">
      <calculatedColumnFormula>IF(AND(tabItens[[#This Row],[Pend]] &gt; 0,tabItens[[#This Row],[Consumo]] &lt;&gt; 0), tabItens[[#This Row],[Pend]] / tabItens[[#This Row],[Consumo]], 0 )</calculatedColumnFormula>
    </tableColumn>
    <tableColumn id="56" xr3:uid="{00000000-0010-0000-0100-000038000000}" name="CompraAnterior" dataDxfId="6"/>
    <tableColumn id="61" xr3:uid="{00000000-0010-0000-0100-00003D000000}" name="COMPRA_EXTRA" dataDxfId="5"/>
    <tableColumn id="37" xr3:uid="{00000000-0010-0000-0100-000025000000}" name="Fim"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252" dataDxfId="250" headerRowBorderDxfId="251" tableBorderDxfId="249">
  <autoFilter ref="A2:AK956" xr:uid="{00000000-000C-0000-FFFF-FFFF02000000}"/>
  <tableColumns count="37">
    <tableColumn id="1" xr3:uid="{00000000-0010-0000-0200-000001000000}" name="CÓDIGO" dataDxfId="248"/>
    <tableColumn id="2" xr3:uid="{00000000-0010-0000-0200-000002000000}" name="DESCRIÇÃO" dataDxfId="247"/>
    <tableColumn id="3" xr3:uid="{00000000-0010-0000-0200-000003000000}" name="UNIDADE" dataDxfId="246"/>
    <tableColumn id="4" xr3:uid="{00000000-0010-0000-0200-000004000000}" name="VALOR UNIT." dataDxfId="245"/>
    <tableColumn id="5" xr3:uid="{00000000-0010-0000-0200-000005000000}" name="MARCA" dataDxfId="244"/>
    <tableColumn id="6" xr3:uid="{00000000-0010-0000-0200-000006000000}" name="FORNECEDOR" dataDxfId="243"/>
    <tableColumn id="7" xr3:uid="{00000000-0010-0000-0200-000007000000}" name="LICITACAO" dataDxfId="242"/>
    <tableColumn id="8" xr3:uid="{00000000-0010-0000-0200-000008000000}" name="QTDE ATUAL" dataDxfId="241"/>
    <tableColumn id="9" xr3:uid="{00000000-0010-0000-0200-000009000000}" name="COD. ALMOX" dataDxfId="240"/>
    <tableColumn id="10" xr3:uid="{00000000-0010-0000-0200-00000A000000}" name="PREÇO MÉDIO" dataDxfId="239"/>
    <tableColumn id="11" xr3:uid="{00000000-0010-0000-0200-00000B000000}" name="L.C. 6 MESES" dataDxfId="238"/>
    <tableColumn id="12" xr3:uid="{00000000-0010-0000-0200-00000C000000}" name="TEMPO ESTOQUE" dataDxfId="237"/>
    <tableColumn id="13" xr3:uid="{00000000-0010-0000-0200-00000D000000}" name="LC" dataDxfId="236"/>
    <tableColumn id="14" xr3:uid="{00000000-0010-0000-0200-00000E000000}" name="TOTAL" dataDxfId="235"/>
    <tableColumn id="15" xr3:uid="{00000000-0010-0000-0200-00000F000000}" name="ATA Nº/ANO" dataDxfId="234"/>
    <tableColumn id="16" xr3:uid="{00000000-0010-0000-0200-000010000000}" name="ATA QTDE" dataDxfId="233"/>
    <tableColumn id="17" xr3:uid="{00000000-0010-0000-0200-000011000000}" name="ATA VALOR" dataDxfId="232"/>
    <tableColumn id="18" xr3:uid="{00000000-0010-0000-0200-000012000000}" name="ATA DT.VALID." dataDxfId="231"/>
    <tableColumn id="19" xr3:uid="{00000000-0010-0000-0200-000013000000}" name="DESCRIÇÃO DA ESTRUTURA" dataDxfId="230"/>
    <tableColumn id="20" xr3:uid="{00000000-0010-0000-0200-000014000000}" name="ESTRUTURA" dataDxfId="229"/>
    <tableColumn id="21" xr3:uid="{00000000-0010-0000-0200-000015000000}" name="GRUPO" dataDxfId="228"/>
    <tableColumn id="22" xr3:uid="{00000000-0010-0000-0200-000016000000}" name="SUBGRUPO" dataDxfId="227"/>
    <tableColumn id="23" xr3:uid="{00000000-0010-0000-0200-000017000000}" name="RC Nº" dataDxfId="226"/>
    <tableColumn id="24" xr3:uid="{00000000-0010-0000-0200-000018000000}" name="RC ANO" dataDxfId="225"/>
    <tableColumn id="25" xr3:uid="{00000000-0010-0000-0200-000019000000}" name="RC QTDE" dataDxfId="224"/>
    <tableColumn id="26" xr3:uid="{00000000-0010-0000-0200-00001A000000}" name="AF Nº" dataDxfId="223"/>
    <tableColumn id="27" xr3:uid="{00000000-0010-0000-0200-00001B000000}" name="AF ANO" dataDxfId="222"/>
    <tableColumn id="28" xr3:uid="{00000000-0010-0000-0200-00001C000000}" name="AF SALDO" dataDxfId="221"/>
    <tableColumn id="29" xr3:uid="{00000000-0010-0000-0200-00001D000000}" name="AF QTDE" dataDxfId="220"/>
    <tableColumn id="37" xr3:uid="{00000000-0010-0000-0200-000025000000}" name="AF FORN" dataDxfId="219"/>
    <tableColumn id="36" xr3:uid="{00000000-0010-0000-0200-000024000000}" name="AF VENC" dataDxfId="218"/>
    <tableColumn id="30" xr3:uid="{00000000-0010-0000-0200-00001E000000}" name="PONTO PEDIDO" dataDxfId="217"/>
    <tableColumn id="31" xr3:uid="{00000000-0010-0000-0200-00001F000000}" name="DATA ENTREGA" dataDxfId="216"/>
    <tableColumn id="32" xr3:uid="{00000000-0010-0000-0200-000020000000}" name="DATA INCLUSÃO" dataDxfId="215"/>
    <tableColumn id="33" xr3:uid="{00000000-0010-0000-0200-000021000000}" name="DATA ALTERAÇÃO" dataDxfId="214"/>
    <tableColumn id="34" xr3:uid="{00000000-0010-0000-0200-000022000000}" name="DATA DESATIVAÇÃO" dataDxfId="213"/>
    <tableColumn id="35" xr3:uid="{00000000-0010-0000-0200-000023000000}" name="DESCRIÇÃO DETALHADA" dataDxfId="21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11" dataDxfId="209" headerRowBorderDxfId="210" tableBorderDxfId="208" totalsRowBorderDxfId="207">
  <tableColumns count="14">
    <tableColumn id="1" xr3:uid="{00000000-0010-0000-0300-000001000000}" name="CÓDIGO" dataDxfId="206"/>
    <tableColumn id="2" xr3:uid="{00000000-0010-0000-0300-000002000000}" name="DESCRIÇÃO" dataDxfId="205"/>
    <tableColumn id="3" xr3:uid="{00000000-0010-0000-0300-000003000000}" name="UNIDADE" dataDxfId="204"/>
    <tableColumn id="13" xr3:uid="{00000000-0010-0000-0300-00000D000000}" name="GRUPO" dataDxfId="203"/>
    <tableColumn id="4" xr3:uid="{00000000-0010-0000-0300-000004000000}" name="ESTOQUE FÍSICO" dataDxfId="202"/>
    <tableColumn id="12" xr3:uid="{00000000-0010-0000-0300-00000C000000}" name="DURAÇÃO EM MESES" dataDxfId="201"/>
    <tableColumn id="5" xr3:uid="{00000000-0010-0000-0300-000005000000}" name="COMPRAS EM ANDAMENTO" dataDxfId="200"/>
    <tableColumn id="6" xr3:uid="{00000000-0010-0000-0300-000006000000}" name="SALDO" dataDxfId="199"/>
    <tableColumn id="7" xr3:uid="{00000000-0010-0000-0300-000007000000}" name="ÚLTIMA ENTRADA ESTOQUE" dataDxfId="198"/>
    <tableColumn id="8" xr3:uid="{00000000-0010-0000-0300-000008000000}" name="ÚLTIMA SAÍDA" dataDxfId="197"/>
    <tableColumn id="9" xr3:uid="{00000000-0010-0000-0300-000009000000}" name="CONSUMO" dataDxfId="196"/>
    <tableColumn id="14" xr3:uid="{00000000-0010-0000-0300-00000E000000}" name="COMPRA EXTRA" dataDxfId="195"/>
    <tableColumn id="10" xr3:uid="{00000000-0010-0000-0300-00000A000000}" name="SUGESTÃO DE COMPRA" dataDxfId="194"/>
    <tableColumn id="11" xr3:uid="{00000000-0010-0000-0300-00000B000000}" name="QUANT ESTIMADA PELO SETOR" dataDxfId="193"/>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90" headerRowBorderDxfId="191" tableBorderDxfId="189">
  <autoFilter ref="M1:P2" xr:uid="{00000000-0009-0000-0100-000008000000}"/>
  <tableColumns count="4">
    <tableColumn id="1" xr3:uid="{00000000-0010-0000-0400-000001000000}" name="Código do Item" dataDxfId="188"/>
    <tableColumn id="2" xr3:uid="{00000000-0010-0000-0400-000002000000}" name="Descrição" dataDxfId="187">
      <calculatedColumnFormula>IF(ISBLANK(tabCodigosParaFiltrar[Código do Item]),"",VLOOKUP(tabCodigosParaFiltrar[Código do Item],Itens!$A$4:$B$946,2,FALSE))</calculatedColumnFormula>
    </tableColumn>
    <tableColumn id="4" xr3:uid="{00000000-0010-0000-0400-000004000000}" name="Última Estimativa" dataDxfId="186"/>
    <tableColumn id="3" xr3:uid="{00000000-0010-0000-0400-000003000000}" name="FIM" dataDxfId="185">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5A9D58-8946-472F-9B86-675CD63026EE}" name="tabConsumo" displayName="tabConsumo" ref="A2:AC862" totalsRowShown="0" headerRowDxfId="182">
  <autoFilter ref="A2:AC862" xr:uid="{715A9D58-8946-472F-9B86-675CD63026EE}"/>
  <tableColumns count="29">
    <tableColumn id="1" xr3:uid="{B72F6578-F0EE-4798-8B92-6224E90FB5FA}" name="DESCRICAO" dataDxfId="181"/>
    <tableColumn id="2" xr3:uid="{6EBCE885-428D-421C-8FEC-B4E586AD8B07}" name="UN" dataDxfId="180"/>
    <tableColumn id="3" xr3:uid="{250086A4-7AC8-4E2E-B037-E05FB396D4A1}" name="CODIGO" dataDxfId="179"/>
    <tableColumn id="4" xr3:uid="{B77CD7A5-16F2-455B-9974-073E11C75BFC}" name="SALDO" dataDxfId="178"/>
    <tableColumn id="5" xr3:uid="{B65B9941-5645-410D-AA19-A89CB7D1CC42}" name="QTD.PENDENTE" dataDxfId="177"/>
    <tableColumn id="6" xr3:uid="{CF7E5753-C253-4A04-927F-44EDB52964C6}" name="10_22" dataDxfId="176"/>
    <tableColumn id="7" xr3:uid="{714118EB-1C24-461B-B7DF-1FE5A8284DFF}" name="11_22" dataDxfId="175"/>
    <tableColumn id="8" xr3:uid="{C46278F1-4D39-4A42-9D2C-07F60D0EEFF6}" name="12_22" dataDxfId="174"/>
    <tableColumn id="9" xr3:uid="{CBA1ECC6-A111-4A10-AF15-DAEEF8CEF44F}" name="01_23" dataDxfId="173"/>
    <tableColumn id="10" xr3:uid="{1CD35443-6FE8-4A69-A0B2-3A1C99E6211A}" name="02_23" dataDxfId="172"/>
    <tableColumn id="11" xr3:uid="{762DB983-E1DB-4A4C-90E8-3989A20D4258}" name="03_23" dataDxfId="171"/>
    <tableColumn id="12" xr3:uid="{82F3B877-13B5-4D3E-AA98-6F51E0F3D740}" name="04_23" dataDxfId="170"/>
    <tableColumn id="13" xr3:uid="{0468B696-AD0D-43D6-B403-D935EB17E22C}" name="05_23" dataDxfId="169"/>
    <tableColumn id="14" xr3:uid="{F1D73E1B-1933-4EFA-A071-E77FB40D082C}" name="06_23" dataDxfId="168"/>
    <tableColumn id="15" xr3:uid="{DC93BBDB-B698-4D8D-9FCE-CE5C76AB93A2}" name="07_23" dataDxfId="167"/>
    <tableColumn id="16" xr3:uid="{D82EF462-9C8C-4D21-B3B7-648238AAC35A}" name="08_23" dataDxfId="166"/>
    <tableColumn id="17" xr3:uid="{565F1D3E-CA81-4727-89D5-1F79278BE7B1}" name="09_23" dataDxfId="165"/>
    <tableColumn id="18" xr3:uid="{3F80CBD6-CC75-420F-8D4B-44B919A82688}" name="DtIncl" dataDxfId="164"/>
    <tableColumn id="19" xr3:uid="{7CCFB80F-BA1B-4E9C-BE71-7842F191A486}" name="Div" dataDxfId="163">
      <calculatedColumnFormula xml:space="preserve"> 12</calculatedColumnFormula>
    </tableColumn>
    <tableColumn id="20" xr3:uid="{BDF202C7-D3D2-4D00-958D-6486FF0187C9}" name="Média.A" dataDxfId="162">
      <calculatedColumnFormula>SUM( tabConsumo[[#This Row],[QTD.PENDENTE]]:tabConsumo[[#This Row],[09_23]] ) / tabConsumo[[#This Row],[Div]]</calculatedColumnFormula>
    </tableColumn>
    <tableColumn id="21" xr3:uid="{9D755176-5A25-44FC-9CFB-68CC2BC842D4}" name="DP1" dataDxfId="161">
      <calculatedColumnFormula xml:space="preserve"> tabConsumo[[#This Row],[Média.A]] + (_xlfn.STDEV.S( tabConsumo[[#This Row],[QTD.PENDENTE]]:tabConsumo[[#This Row],[09_23]] ) * 1)</calculatedColumnFormula>
    </tableColumn>
    <tableColumn id="22" xr3:uid="{51D9A343-1371-4E93-98EF-F22AABC49ED2}" name="DP2" dataDxfId="160">
      <calculatedColumnFormula xml:space="preserve"> tabConsumo[[#This Row],[Média.A]] + (_xlfn.STDEV.S( tabConsumo[[#This Row],[QTD.PENDENTE]]:tabConsumo[[#This Row],[09_23]] ) * 2)</calculatedColumnFormula>
    </tableColumn>
    <tableColumn id="23" xr3:uid="{3EF406E1-799A-4666-9186-3AAAEF67AE08}" name="DP3" dataDxfId="159">
      <calculatedColumnFormula xml:space="preserve"> tabConsumo[[#This Row],[Média.A]] + (_xlfn.STDEV.S( tabConsumo[[#This Row],[QTD.PENDENTE]]:tabConsumo[[#This Row],[09_23]] ) * 3)</calculatedColumnFormula>
    </tableColumn>
    <tableColumn id="24" xr3:uid="{AE711D02-EE0F-493E-96FD-782A00693A78}" name="Nº DP" dataDxfId="158">
      <calculatedColumnFormula xml:space="preserve"> 2</calculatedColumnFormula>
    </tableColumn>
    <tableColumn id="25" xr3:uid="{2645A31C-8984-4E77-B8B4-97E9B1F63CD8}" name="Média.C"/>
    <tableColumn id="26" xr3:uid="{79E28E44-7F74-4CB0-8597-EF89071FA801}" name="Consumo.C" dataDxfId="157">
      <calculatedColumnFormula>SUM( tabConsumo[[#This Row],[QTD.PENDENTE]]:tabConsumo[[#This Row],[09_23]] )</calculatedColumnFormula>
    </tableColumn>
    <tableColumn id="27" xr3:uid="{3C644795-56EF-45F9-A673-FF19E52BFB59}" name="Pico" dataDxfId="156">
      <calculatedColumnFormula>LARGE(tabConsumo[[#This Row],[10_22]:[09_23]],1)</calculatedColumnFormula>
    </tableColumn>
    <tableColumn id="28" xr3:uid="{CB82A352-8388-44C6-B3EC-43BDFBA9AE74}" name="ÚltMov"/>
    <tableColumn id="29" xr3:uid="{83AAD4E4-9E9D-4C01-B3AC-05CA91934460}" name="Fim" dataDxfId="15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153" headerRowBorderDxfId="154" tableBorderDxfId="152">
  <tableColumns count="8">
    <tableColumn id="1" xr3:uid="{00000000-0010-0000-0500-000001000000}" name="CÓDIGO" dataDxfId="151"/>
    <tableColumn id="2" xr3:uid="{00000000-0010-0000-0500-000002000000}" name="DESCRIÇÃO" dataDxfId="150"/>
    <tableColumn id="3" xr3:uid="{00000000-0010-0000-0500-000003000000}" name="UN" dataDxfId="149"/>
    <tableColumn id="4" xr3:uid="{00000000-0010-0000-0500-000004000000}" name="GRUPO" dataDxfId="148"/>
    <tableColumn id="5" xr3:uid="{00000000-0010-0000-0500-000005000000}" name="SUBGR" dataDxfId="147"/>
    <tableColumn id="10" xr3:uid="{00000000-0010-0000-0500-00000A000000}" name="US_NOME" dataDxfId="146"/>
    <tableColumn id="9" xr3:uid="{00000000-0010-0000-0500-000009000000}" name="US_DATH" dataDxfId="145"/>
    <tableColumn id="8" xr3:uid="{00000000-0010-0000-0500-000008000000}" name="TRANSF" dataDxfId="144"/>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42" dataDxfId="141">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140"/>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138" dataDxfId="136" headerRowBorderDxfId="137" tableBorderDxfId="135" totalsRowBorderDxfId="134">
  <sortState xmlns:xlrd2="http://schemas.microsoft.com/office/spreadsheetml/2017/richdata2" ref="A11:Z15">
    <sortCondition ref="B11:B15"/>
  </sortState>
  <tableColumns count="26">
    <tableColumn id="1" xr3:uid="{00000000-0010-0000-0700-000001000000}" name="ITEM" dataDxfId="133"/>
    <tableColumn id="2" xr3:uid="{00000000-0010-0000-0700-000002000000}" name="CÓDIGO" dataDxfId="132"/>
    <tableColumn id="3" xr3:uid="{00000000-0010-0000-0700-000003000000}" name="DESCRIÇÃO" dataDxfId="131"/>
    <tableColumn id="4" xr3:uid="{00000000-0010-0000-0700-000004000000}" name="UN" dataDxfId="130"/>
    <tableColumn id="5" xr3:uid="{00000000-0010-0000-0700-000005000000}" name="GRUPO" dataDxfId="129"/>
    <tableColumn id="6" xr3:uid="{00000000-0010-0000-0700-000006000000}" name="SUBG" dataDxfId="128"/>
    <tableColumn id="7" xr3:uid="{00000000-0010-0000-0700-000007000000}" name="COMPRA" dataDxfId="127"/>
    <tableColumn id="8" xr3:uid="{00000000-0010-0000-0700-000008000000}" name="VALOR UNIT." dataDxfId="126" dataCellStyle="Moeda"/>
    <tableColumn id="9" xr3:uid="{00000000-0010-0000-0700-000009000000}" name="VALOR TOTAL" dataDxfId="125" dataCellStyle="Moeda">
      <calculatedColumnFormula>G11*H11</calculatedColumnFormula>
    </tableColumn>
    <tableColumn id="10" xr3:uid="{00000000-0010-0000-0700-00000A000000}" name="ATA" dataDxfId="124"/>
    <tableColumn id="11" xr3:uid="{00000000-0010-0000-0700-00000B000000}" name="ATA QTDE" dataDxfId="123"/>
    <tableColumn id="12" xr3:uid="{00000000-0010-0000-0700-00000C000000}" name="VIGÊNCIA DA ATA" dataDxfId="122"/>
    <tableColumn id="13" xr3:uid="{00000000-0010-0000-0700-00000D000000}" name="FORNECEDOR" dataDxfId="121"/>
    <tableColumn id="14" xr3:uid="{00000000-0010-0000-0700-00000E000000}" name="RC Nº" dataDxfId="120"/>
    <tableColumn id="15" xr3:uid="{00000000-0010-0000-0700-00000F000000}" name="RC QTDE" dataDxfId="119"/>
    <tableColumn id="16" xr3:uid="{00000000-0010-0000-0700-000010000000}" name="AF Nº" dataDxfId="118"/>
    <tableColumn id="17" xr3:uid="{00000000-0010-0000-0700-000011000000}" name="AF SALDO" dataDxfId="117"/>
    <tableColumn id="23" xr3:uid="{00000000-0010-0000-0700-000017000000}" name="Recentes" dataDxfId="116">
      <calculatedColumnFormula>SUMIF(tabItens[CÓDIGO],tabAssinaturas[[#This Row],[CÓDIGO]],tabItens[Recentes])</calculatedColumnFormula>
    </tableColumn>
    <tableColumn id="18" xr3:uid="{00000000-0010-0000-0700-000012000000}" name="DATA ENTREGA" dataDxfId="115"/>
    <tableColumn id="26" xr3:uid="{00000000-0010-0000-0700-00001A000000}" name="US_NOME" dataDxfId="114"/>
    <tableColumn id="24" xr3:uid="{00000000-0010-0000-0700-000018000000}" name="US_DATH" dataDxfId="113"/>
    <tableColumn id="19" xr3:uid="{00000000-0010-0000-0700-000013000000}" name="RC" dataDxfId="112"/>
    <tableColumn id="20" xr3:uid="{00000000-0010-0000-0700-000014000000}" name="PROJ" dataDxfId="111"/>
    <tableColumn id="21" xr3:uid="{00000000-0010-0000-0700-000015000000}" name="FICHA" dataDxfId="110"/>
    <tableColumn id="25" xr3:uid="{00000000-0010-0000-0700-000019000000}" name="OBSERVAÇÕES" dataDxfId="109"/>
    <tableColumn id="22" xr3:uid="{00000000-0010-0000-0700-000016000000}" name="DEST" dataDxfId="10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06" dataDxfId="105">
  <autoFilter ref="A1:D2" xr:uid="{00000000-000C-0000-FFFF-FFFF08000000}"/>
  <tableColumns count="4">
    <tableColumn id="1" xr3:uid="{00000000-0010-0000-0800-000001000000}" name="RC" dataDxfId="104" totalsRowDxfId="103"/>
    <tableColumn id="2" xr3:uid="{00000000-0010-0000-0800-000002000000}" name="VALOR" totalsRowFunction="sum" dataDxfId="102" totalsRowDxfId="101"/>
    <tableColumn id="4" xr3:uid="{00000000-0010-0000-0800-000004000000}" name="Assinatura" totalsRowFunction="sum" dataDxfId="100" totalsRowDxfId="99">
      <calculatedColumnFormula>IF(ISBLANK(tabRCsGeradas[[#This Row],[RC]]),0,SUMIF(tabAssinaturas[RC],tabRCsGeradas[[#This Row],[RC]],tabAssinaturas[VALOR TOTAL]))</calculatedColumnFormula>
    </tableColumn>
    <tableColumn id="5" xr3:uid="{00000000-0010-0000-0800-000005000000}" name="Diferente" dataDxfId="98">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97">
  <autoFilter ref="A2:L3" xr:uid="{00000000-0009-0000-0100-00000B000000}"/>
  <tableColumns count="12">
    <tableColumn id="1" xr3:uid="{00000000-0010-0000-0900-000001000000}" name="AF ANO" dataDxfId="96"/>
    <tableColumn id="2" xr3:uid="{00000000-0010-0000-0900-000002000000}" name="AF Nº" dataDxfId="95"/>
    <tableColumn id="3" xr3:uid="{00000000-0010-0000-0900-000003000000}" name="AF SALDO" dataDxfId="94"/>
    <tableColumn id="4" xr3:uid="{00000000-0010-0000-0900-000004000000}" name="AF QTDE" dataDxfId="93"/>
    <tableColumn id="5" xr3:uid="{00000000-0010-0000-0900-000005000000}" name="CÓDIGO" dataDxfId="92"/>
    <tableColumn id="6" xr3:uid="{00000000-0010-0000-0900-000006000000}" name="DESCRIÇÃO" dataDxfId="91"/>
    <tableColumn id="12" xr3:uid="{00000000-0010-0000-0900-00000C000000}" name="ESTOQUE" dataDxfId="90"/>
    <tableColumn id="7" xr3:uid="{00000000-0010-0000-0900-000007000000}" name="FORNECEDOR" dataDxfId="89"/>
    <tableColumn id="8" xr3:uid="{00000000-0010-0000-0900-000008000000}" name="PREVISÃO" dataDxfId="88"/>
    <tableColumn id="9" xr3:uid="{00000000-0010-0000-0900-000009000000}" name="STATUS" dataDxfId="87"/>
    <tableColumn id="10" xr3:uid="{00000000-0010-0000-0900-00000A000000}" name="SITUAÇÃO" dataDxfId="86"/>
    <tableColumn id="11" xr3:uid="{00000000-0010-0000-0900-00000B000000}" name="OBSERVAÇÃO" dataDxfId="85"/>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84" dataDxfId="83">
  <tableColumns count="16">
    <tableColumn id="2" xr3:uid="{00000000-0010-0000-0A00-000002000000}" name="CÓDIGO" dataDxfId="82"/>
    <tableColumn id="3" xr3:uid="{00000000-0010-0000-0A00-000003000000}" name="DESCRIÇÃO" dataDxfId="81"/>
    <tableColumn id="16" xr3:uid="{00000000-0010-0000-0A00-000010000000}" name="GRUPO" dataDxfId="80"/>
    <tableColumn id="1" xr3:uid="{00000000-0010-0000-0A00-000001000000}" name="SUBGRUPO" dataDxfId="79"/>
    <tableColumn id="4" xr3:uid="{00000000-0010-0000-0A00-000004000000}" name="TIPO" dataDxfId="78"/>
    <tableColumn id="5" xr3:uid="{00000000-0010-0000-0A00-000005000000}" name="ANO" dataDxfId="77"/>
    <tableColumn id="6" xr3:uid="{00000000-0010-0000-0A00-000006000000}" name="Nº" dataDxfId="76"/>
    <tableColumn id="7" xr3:uid="{00000000-0010-0000-0A00-000007000000}" name="QTDE" dataDxfId="75"/>
    <tableColumn id="8" xr3:uid="{00000000-0010-0000-0A00-000008000000}" name="SALDO" dataDxfId="74"/>
    <tableColumn id="9" xr3:uid="{00000000-0010-0000-0A00-000009000000}" name="ESTOQUE" dataDxfId="73"/>
    <tableColumn id="10" xr3:uid="{00000000-0010-0000-0A00-00000A000000}" name="FORNECEDOR" dataDxfId="72"/>
    <tableColumn id="11" xr3:uid="{00000000-0010-0000-0A00-00000B000000}" name="PREVISÃO" dataDxfId="71"/>
    <tableColumn id="12" xr3:uid="{00000000-0010-0000-0A00-00000C000000}" name="STATUS" dataDxfId="70"/>
    <tableColumn id="13" xr3:uid="{00000000-0010-0000-0A00-00000D000000}" name="SITUAÇÃO" dataDxfId="69"/>
    <tableColumn id="14" xr3:uid="{00000000-0010-0000-0A00-00000E000000}" name="OBSERVAÇÃO" dataDxfId="68"/>
    <tableColumn id="15" xr3:uid="{00000000-0010-0000-0A00-00000F000000}" name="FIM" dataDxfId="67"/>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9.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8.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8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2.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4.emf"/><Relationship Id="rId5" Type="http://schemas.openxmlformats.org/officeDocument/2006/relationships/image" Target="../media/image81.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22"/>
  <sheetViews>
    <sheetView showGridLines="0" tabSelected="1" zoomScale="85" zoomScaleNormal="85" workbookViewId="0">
      <pane ySplit="8" topLeftCell="A9" activePane="bottomLeft" state="frozen"/>
      <selection pane="bottomLeft" activeCell="C8" sqref="C8"/>
    </sheetView>
  </sheetViews>
  <sheetFormatPr defaultRowHeight="50.1" customHeight="1" x14ac:dyDescent="0.3"/>
  <cols>
    <col min="1" max="1" width="6.109375" customWidth="1"/>
    <col min="2" max="2" width="10.77734375" style="39" customWidth="1"/>
    <col min="3" max="3" width="40.77734375" style="4" customWidth="1"/>
    <col min="4" max="4" width="4.88671875" style="3" customWidth="1"/>
    <col min="5" max="5" width="3.6640625" style="3" hidden="1" customWidth="1"/>
    <col min="6" max="6" width="3.6640625" style="37" hidden="1" customWidth="1"/>
    <col min="7" max="7" width="13.5546875" style="40" hidden="1" customWidth="1"/>
    <col min="8" max="8" width="10.77734375" customWidth="1"/>
    <col min="9" max="9" width="10.7773437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6640625" style="4" customWidth="1"/>
    <col min="25" max="25" width="15.77734375" customWidth="1"/>
    <col min="26" max="26" width="14.88671875" customWidth="1"/>
  </cols>
  <sheetData>
    <row r="1" spans="1:26" ht="18" customHeight="1" x14ac:dyDescent="0.3">
      <c r="A1" s="325"/>
      <c r="B1" s="325"/>
      <c r="C1" s="324"/>
      <c r="D1" s="324"/>
      <c r="E1" s="324"/>
      <c r="F1" s="324"/>
      <c r="G1" s="324"/>
      <c r="H1" s="324"/>
      <c r="I1" s="324"/>
      <c r="J1" s="324"/>
      <c r="K1" s="324"/>
      <c r="L1" s="324"/>
      <c r="M1" s="324"/>
      <c r="N1" s="324"/>
      <c r="O1" s="324"/>
      <c r="P1" s="324"/>
      <c r="Q1" s="324"/>
      <c r="R1" s="324"/>
      <c r="S1" s="324"/>
      <c r="T1" s="324"/>
      <c r="U1" s="324"/>
      <c r="V1" s="324"/>
      <c r="W1" s="324"/>
      <c r="X1" s="324"/>
    </row>
    <row r="2" spans="1:26" ht="19.5" customHeight="1" x14ac:dyDescent="0.3">
      <c r="A2" s="325"/>
      <c r="B2" s="325"/>
      <c r="C2" s="324" t="s">
        <v>2252</v>
      </c>
      <c r="D2" s="324"/>
      <c r="E2" s="324"/>
      <c r="F2" s="324"/>
      <c r="G2" s="324"/>
      <c r="H2" s="324"/>
      <c r="I2" s="324"/>
      <c r="J2" s="324"/>
      <c r="K2" s="324"/>
      <c r="L2" s="324"/>
      <c r="M2" s="324"/>
      <c r="N2" s="324"/>
      <c r="O2" s="324"/>
      <c r="P2" s="324"/>
      <c r="Q2" s="324"/>
      <c r="R2" s="324"/>
      <c r="S2" s="324"/>
      <c r="T2" s="324"/>
      <c r="U2" s="324"/>
      <c r="V2" s="324"/>
      <c r="W2" s="324"/>
      <c r="X2" s="324"/>
    </row>
    <row r="3" spans="1:26" ht="18" customHeight="1" x14ac:dyDescent="0.3">
      <c r="A3" s="325"/>
      <c r="B3" s="325"/>
      <c r="C3" s="324" t="s">
        <v>2253</v>
      </c>
      <c r="D3" s="324"/>
      <c r="E3" s="324"/>
      <c r="F3" s="324"/>
      <c r="G3" s="324"/>
      <c r="H3" s="324"/>
      <c r="I3" s="324"/>
      <c r="J3" s="324"/>
      <c r="K3" s="324"/>
      <c r="L3" s="324"/>
      <c r="M3" s="324"/>
      <c r="N3" s="324"/>
      <c r="O3" s="324"/>
      <c r="P3" s="324"/>
      <c r="Q3" s="324"/>
      <c r="R3" s="324"/>
      <c r="S3" s="324"/>
      <c r="T3" s="324"/>
      <c r="U3" s="324"/>
      <c r="V3" s="324"/>
      <c r="W3" s="324"/>
      <c r="X3" s="324"/>
    </row>
    <row r="4" spans="1:26" ht="18" customHeight="1" x14ac:dyDescent="0.3">
      <c r="A4" s="326"/>
      <c r="B4" s="326"/>
      <c r="C4" s="324"/>
      <c r="D4" s="324"/>
      <c r="E4" s="324"/>
      <c r="F4" s="324"/>
      <c r="G4" s="324"/>
      <c r="H4" s="324"/>
      <c r="I4" s="324"/>
      <c r="J4" s="324"/>
      <c r="K4" s="324"/>
      <c r="L4" s="324"/>
      <c r="M4" s="324"/>
      <c r="N4" s="324"/>
      <c r="O4" s="324"/>
      <c r="P4" s="324"/>
      <c r="Q4" s="324"/>
      <c r="R4" s="324"/>
      <c r="S4" s="324"/>
      <c r="T4" s="324"/>
      <c r="U4" s="324"/>
      <c r="V4" s="324"/>
      <c r="W4" s="324"/>
      <c r="X4" s="324"/>
    </row>
    <row r="5" spans="1:26" ht="20.100000000000001" customHeight="1" x14ac:dyDescent="0.3">
      <c r="A5" s="322"/>
      <c r="B5" s="322"/>
      <c r="C5" s="323" t="s">
        <v>69</v>
      </c>
      <c r="D5" s="323"/>
      <c r="E5" s="323"/>
      <c r="F5" s="323"/>
      <c r="G5" s="323"/>
      <c r="H5" s="323"/>
      <c r="I5" s="323"/>
      <c r="J5" s="323"/>
      <c r="K5" s="323"/>
      <c r="L5" s="323"/>
      <c r="M5" s="323"/>
      <c r="N5" s="323"/>
      <c r="O5" s="323"/>
      <c r="P5" s="323"/>
      <c r="Q5" s="323"/>
      <c r="R5" s="323"/>
      <c r="S5" s="323"/>
      <c r="T5" s="323"/>
      <c r="U5" s="323"/>
      <c r="V5" s="323"/>
      <c r="W5" s="323"/>
      <c r="X5" s="323"/>
    </row>
    <row r="6" spans="1:26" ht="23.25" customHeight="1" x14ac:dyDescent="0.3">
      <c r="A6" s="66"/>
      <c r="B6"/>
      <c r="C6"/>
      <c r="D6"/>
      <c r="E6"/>
      <c r="F6" s="65"/>
      <c r="G6"/>
      <c r="J6"/>
      <c r="L6" s="98" t="s">
        <v>67</v>
      </c>
      <c r="M6" s="93"/>
      <c r="N6" s="92"/>
      <c r="O6" s="92"/>
      <c r="P6" s="92"/>
      <c r="Q6" s="92"/>
      <c r="R6" s="94"/>
      <c r="S6" s="92"/>
      <c r="T6" s="92"/>
      <c r="U6" s="92"/>
      <c r="V6" s="92"/>
      <c r="W6" s="92"/>
      <c r="X6" s="92"/>
    </row>
    <row r="7" spans="1:26" ht="71.25" customHeight="1" x14ac:dyDescent="0.3">
      <c r="A7" s="321" t="s">
        <v>2248</v>
      </c>
      <c r="B7" s="321"/>
      <c r="C7" s="321"/>
      <c r="D7" s="321"/>
      <c r="E7" s="321"/>
      <c r="F7" s="321"/>
      <c r="G7" s="321"/>
      <c r="H7" s="321"/>
      <c r="I7" s="321"/>
      <c r="J7" s="321"/>
      <c r="K7" s="321"/>
      <c r="L7" s="321"/>
      <c r="M7" s="321"/>
      <c r="N7" s="321"/>
      <c r="O7" s="321"/>
      <c r="P7" s="321"/>
      <c r="Q7" s="321"/>
      <c r="R7" s="321"/>
      <c r="S7" s="321"/>
      <c r="T7" s="321"/>
      <c r="U7" s="321"/>
      <c r="V7" s="321"/>
      <c r="W7" s="321"/>
      <c r="X7" s="321"/>
      <c r="Y7" s="321"/>
      <c r="Z7" s="321"/>
    </row>
    <row r="8" spans="1:26" s="38" customFormat="1" ht="63" customHeight="1" x14ac:dyDescent="0.3">
      <c r="A8" s="116" t="s">
        <v>41</v>
      </c>
      <c r="B8" s="117" t="s">
        <v>0</v>
      </c>
      <c r="C8" s="118" t="s">
        <v>65</v>
      </c>
      <c r="D8" s="119" t="s">
        <v>31</v>
      </c>
      <c r="E8" s="120" t="s">
        <v>20</v>
      </c>
      <c r="F8" s="120" t="s">
        <v>42</v>
      </c>
      <c r="G8" s="121" t="s">
        <v>43</v>
      </c>
      <c r="H8" s="122" t="s">
        <v>68</v>
      </c>
      <c r="I8" s="123" t="s">
        <v>108</v>
      </c>
      <c r="J8" s="123" t="s">
        <v>109</v>
      </c>
      <c r="K8" s="119" t="s">
        <v>45</v>
      </c>
      <c r="L8" s="123" t="s">
        <v>15</v>
      </c>
      <c r="M8" s="124" t="s">
        <v>46</v>
      </c>
      <c r="N8" s="125" t="s">
        <v>5</v>
      </c>
      <c r="O8" s="119" t="s">
        <v>22</v>
      </c>
      <c r="P8" s="119" t="s">
        <v>23</v>
      </c>
      <c r="Q8" s="119" t="s">
        <v>24</v>
      </c>
      <c r="R8" s="119" t="s">
        <v>26</v>
      </c>
      <c r="S8" s="126" t="s">
        <v>29</v>
      </c>
      <c r="T8" s="127" t="s">
        <v>47</v>
      </c>
      <c r="U8" s="128" t="s">
        <v>49</v>
      </c>
      <c r="V8" s="128" t="s">
        <v>50</v>
      </c>
      <c r="W8" s="129" t="s">
        <v>48</v>
      </c>
      <c r="X8" s="228" t="s">
        <v>121</v>
      </c>
      <c r="Y8" s="122" t="s">
        <v>66</v>
      </c>
      <c r="Z8" s="130" t="s">
        <v>122</v>
      </c>
    </row>
    <row r="9" spans="1:26" ht="60" customHeight="1" x14ac:dyDescent="0.3">
      <c r="A9" s="226">
        <v>1</v>
      </c>
      <c r="B9" s="131">
        <v>9413</v>
      </c>
      <c r="C9" s="132" t="s">
        <v>887</v>
      </c>
      <c r="D9" s="133" t="s">
        <v>31</v>
      </c>
      <c r="E9" s="133">
        <v>72</v>
      </c>
      <c r="F9" s="133">
        <v>6</v>
      </c>
      <c r="G9" s="134">
        <v>0</v>
      </c>
      <c r="H9" s="135">
        <v>5316</v>
      </c>
      <c r="I9" s="135">
        <v>21246</v>
      </c>
      <c r="J9" s="230">
        <f>IF(tabEstimativaAta[[#This Row],[TOTAL CONSUMO ÚLTIMO ANO]]&gt;0,tabEstimativaAta[[#This Row],[SALDO ESTOQUE]] / (tabEstimativaAta[[#This Row],[TOTAL CONSUMO ÚLTIMO ANO]] / 12),0)</f>
        <v>3.0025416548997459</v>
      </c>
      <c r="K9" s="136" t="s">
        <v>891</v>
      </c>
      <c r="L9" s="137">
        <v>106700</v>
      </c>
      <c r="M9" s="138">
        <v>45377</v>
      </c>
      <c r="N9" s="139"/>
      <c r="O9" s="140" t="s">
        <v>883</v>
      </c>
      <c r="P9" s="140"/>
      <c r="Q9" s="140">
        <v>12192</v>
      </c>
      <c r="R9" s="140">
        <v>2700</v>
      </c>
      <c r="S9" s="141"/>
      <c r="T9" s="131"/>
      <c r="U9" s="142"/>
      <c r="V9" s="131"/>
      <c r="W9" s="143"/>
      <c r="X9" s="229">
        <v>10000</v>
      </c>
      <c r="Y9" s="227">
        <v>9000</v>
      </c>
      <c r="Z9" s="225"/>
    </row>
    <row r="10" spans="1:26" ht="60" customHeight="1" x14ac:dyDescent="0.3">
      <c r="A10" s="226">
        <v>2</v>
      </c>
      <c r="B10" s="131">
        <v>12685</v>
      </c>
      <c r="C10" s="132" t="s">
        <v>951</v>
      </c>
      <c r="D10" s="133" t="s">
        <v>328</v>
      </c>
      <c r="E10" s="133">
        <v>72</v>
      </c>
      <c r="F10" s="133">
        <v>10</v>
      </c>
      <c r="G10" s="134">
        <v>0</v>
      </c>
      <c r="H10" s="135">
        <v>0</v>
      </c>
      <c r="I10" s="135">
        <v>621</v>
      </c>
      <c r="J10" s="230">
        <f>IF(tabEstimativaAta[[#This Row],[TOTAL CONSUMO ÚLTIMO ANO]]&gt;0,tabEstimativaAta[[#This Row],[SALDO ESTOQUE]] / (tabEstimativaAta[[#This Row],[TOTAL CONSUMO ÚLTIMO ANO]] / 12),0)</f>
        <v>0</v>
      </c>
      <c r="K10" s="136" t="s">
        <v>891</v>
      </c>
      <c r="L10" s="137">
        <v>22440</v>
      </c>
      <c r="M10" s="138">
        <v>45377</v>
      </c>
      <c r="N10" s="139"/>
      <c r="O10" s="140" t="s">
        <v>883</v>
      </c>
      <c r="P10" s="140"/>
      <c r="Q10" s="140">
        <v>12193</v>
      </c>
      <c r="R10" s="301">
        <v>100</v>
      </c>
      <c r="S10" s="141"/>
      <c r="T10" s="131"/>
      <c r="U10" s="142"/>
      <c r="V10" s="131"/>
      <c r="W10" s="302"/>
      <c r="X10" s="229">
        <v>350</v>
      </c>
      <c r="Y10" s="227">
        <v>200</v>
      </c>
      <c r="Z10" s="303"/>
    </row>
    <row r="11" spans="1:26" ht="244.8" x14ac:dyDescent="0.3">
      <c r="A11" s="226">
        <v>3</v>
      </c>
      <c r="B11" s="131">
        <v>14154</v>
      </c>
      <c r="C11" s="132" t="s">
        <v>1058</v>
      </c>
      <c r="D11" s="133" t="s">
        <v>256</v>
      </c>
      <c r="E11" s="133">
        <v>72</v>
      </c>
      <c r="F11" s="133">
        <v>6</v>
      </c>
      <c r="G11" s="134">
        <v>0</v>
      </c>
      <c r="H11" s="135">
        <v>3297</v>
      </c>
      <c r="I11" s="135">
        <v>11757</v>
      </c>
      <c r="J11" s="230">
        <f>IF(tabEstimativaAta[[#This Row],[TOTAL CONSUMO ÚLTIMO ANO]]&gt;0,tabEstimativaAta[[#This Row],[SALDO ESTOQUE]] / (tabEstimativaAta[[#This Row],[TOTAL CONSUMO ÚLTIMO ANO]] / 12),0)</f>
        <v>3.3651441694309772</v>
      </c>
      <c r="K11" s="136" t="s">
        <v>891</v>
      </c>
      <c r="L11" s="137">
        <v>27500</v>
      </c>
      <c r="M11" s="138">
        <v>45377</v>
      </c>
      <c r="N11" s="139"/>
      <c r="O11" s="140" t="s">
        <v>883</v>
      </c>
      <c r="P11" s="140"/>
      <c r="Q11" s="140"/>
      <c r="R11" s="301"/>
      <c r="S11" s="141"/>
      <c r="T11" s="131"/>
      <c r="U11" s="142"/>
      <c r="V11" s="131"/>
      <c r="W11" s="302"/>
      <c r="X11" s="229">
        <v>6000</v>
      </c>
      <c r="Y11" s="227">
        <v>6000</v>
      </c>
      <c r="Z11" s="303"/>
    </row>
    <row r="12" spans="1:26" ht="60" customHeight="1" x14ac:dyDescent="0.3">
      <c r="A12" s="226">
        <v>4</v>
      </c>
      <c r="B12" s="131">
        <v>24371</v>
      </c>
      <c r="C12" s="132" t="s">
        <v>1190</v>
      </c>
      <c r="D12" s="133" t="s">
        <v>256</v>
      </c>
      <c r="E12" s="133">
        <v>51</v>
      </c>
      <c r="F12" s="133">
        <v>7</v>
      </c>
      <c r="G12" s="134">
        <v>0</v>
      </c>
      <c r="H12" s="135">
        <v>19274</v>
      </c>
      <c r="I12" s="135">
        <v>27386</v>
      </c>
      <c r="J12" s="230">
        <f>IF(tabEstimativaAta[[#This Row],[TOTAL CONSUMO ÚLTIMO ANO]]&gt;0,tabEstimativaAta[[#This Row],[SALDO ESTOQUE]] / (tabEstimativaAta[[#This Row],[TOTAL CONSUMO ÚLTIMO ANO]] / 12),0)</f>
        <v>8.4454830935514504</v>
      </c>
      <c r="K12" s="136" t="s">
        <v>1192</v>
      </c>
      <c r="L12" s="137">
        <v>38900</v>
      </c>
      <c r="M12" s="138">
        <v>45327</v>
      </c>
      <c r="N12" s="139"/>
      <c r="O12" s="140" t="s">
        <v>883</v>
      </c>
      <c r="P12" s="140"/>
      <c r="Q12" s="140"/>
      <c r="R12" s="301"/>
      <c r="S12" s="141"/>
      <c r="T12" s="131"/>
      <c r="U12" s="142"/>
      <c r="V12" s="131"/>
      <c r="W12" s="302"/>
      <c r="X12" s="229">
        <v>14000</v>
      </c>
      <c r="Y12" s="227">
        <v>12000</v>
      </c>
      <c r="Z12" s="303"/>
    </row>
    <row r="13" spans="1:26" ht="60" customHeight="1" x14ac:dyDescent="0.3">
      <c r="A13" s="226">
        <v>5</v>
      </c>
      <c r="B13" s="131">
        <v>27136</v>
      </c>
      <c r="C13" s="132" t="s">
        <v>1215</v>
      </c>
      <c r="D13" s="133" t="s">
        <v>256</v>
      </c>
      <c r="E13" s="133">
        <v>62</v>
      </c>
      <c r="F13" s="133">
        <v>10</v>
      </c>
      <c r="G13" s="134">
        <v>0</v>
      </c>
      <c r="H13" s="135">
        <v>34248</v>
      </c>
      <c r="I13" s="135">
        <v>161172</v>
      </c>
      <c r="J13" s="230">
        <f>IF(tabEstimativaAta[[#This Row],[TOTAL CONSUMO ÚLTIMO ANO]]&gt;0,tabEstimativaAta[[#This Row],[SALDO ESTOQUE]] / (tabEstimativaAta[[#This Row],[TOTAL CONSUMO ÚLTIMO ANO]] / 12),0)</f>
        <v>2.5499218226490954</v>
      </c>
      <c r="K13" s="136" t="s">
        <v>891</v>
      </c>
      <c r="L13" s="137">
        <v>275000</v>
      </c>
      <c r="M13" s="138">
        <v>45377</v>
      </c>
      <c r="N13" s="139"/>
      <c r="O13" s="140" t="s">
        <v>883</v>
      </c>
      <c r="P13" s="140"/>
      <c r="Q13" s="140"/>
      <c r="R13" s="301"/>
      <c r="S13" s="141"/>
      <c r="T13" s="131"/>
      <c r="U13" s="142"/>
      <c r="V13" s="131"/>
      <c r="W13" s="302"/>
      <c r="X13" s="229">
        <v>170000</v>
      </c>
      <c r="Y13" s="227">
        <v>160000</v>
      </c>
      <c r="Z13" s="303"/>
    </row>
    <row r="14" spans="1:26" ht="60" customHeight="1" x14ac:dyDescent="0.3">
      <c r="A14" s="226">
        <v>6</v>
      </c>
      <c r="B14" s="131">
        <v>32534</v>
      </c>
      <c r="C14" s="132" t="s">
        <v>1244</v>
      </c>
      <c r="D14" s="133" t="s">
        <v>256</v>
      </c>
      <c r="E14" s="133">
        <v>51</v>
      </c>
      <c r="F14" s="133">
        <v>7</v>
      </c>
      <c r="G14" s="134">
        <v>0</v>
      </c>
      <c r="H14" s="135">
        <v>4399</v>
      </c>
      <c r="I14" s="135">
        <v>3407</v>
      </c>
      <c r="J14" s="230">
        <f>IF(tabEstimativaAta[[#This Row],[TOTAL CONSUMO ÚLTIMO ANO]]&gt;0,tabEstimativaAta[[#This Row],[SALDO ESTOQUE]] / (tabEstimativaAta[[#This Row],[TOTAL CONSUMO ÚLTIMO ANO]] / 12),0)</f>
        <v>15.493982976225418</v>
      </c>
      <c r="K14" s="136" t="s">
        <v>1192</v>
      </c>
      <c r="L14" s="137">
        <v>10600</v>
      </c>
      <c r="M14" s="138">
        <v>45327</v>
      </c>
      <c r="N14" s="139"/>
      <c r="O14" s="140" t="s">
        <v>883</v>
      </c>
      <c r="P14" s="140"/>
      <c r="Q14" s="140"/>
      <c r="R14" s="301"/>
      <c r="S14" s="141"/>
      <c r="T14" s="131"/>
      <c r="U14" s="142"/>
      <c r="V14" s="131"/>
      <c r="W14" s="302"/>
      <c r="X14" s="229">
        <v>1500</v>
      </c>
      <c r="Y14" s="227">
        <v>1600</v>
      </c>
      <c r="Z14" s="303"/>
    </row>
    <row r="15" spans="1:26" ht="60" customHeight="1" x14ac:dyDescent="0.3">
      <c r="A15" s="226">
        <v>7</v>
      </c>
      <c r="B15" s="131">
        <v>34801</v>
      </c>
      <c r="C15" s="132" t="s">
        <v>1252</v>
      </c>
      <c r="D15" s="133" t="s">
        <v>256</v>
      </c>
      <c r="E15" s="133">
        <v>51</v>
      </c>
      <c r="F15" s="133">
        <v>7</v>
      </c>
      <c r="G15" s="134">
        <v>0</v>
      </c>
      <c r="H15" s="135">
        <v>2439</v>
      </c>
      <c r="I15" s="135">
        <v>2852</v>
      </c>
      <c r="J15" s="230">
        <f>IF(tabEstimativaAta[[#This Row],[TOTAL CONSUMO ÚLTIMO ANO]]&gt;0,tabEstimativaAta[[#This Row],[SALDO ESTOQUE]] / (tabEstimativaAta[[#This Row],[TOTAL CONSUMO ÚLTIMO ANO]] / 12),0)</f>
        <v>10.262272089761572</v>
      </c>
      <c r="K15" s="136" t="s">
        <v>1192</v>
      </c>
      <c r="L15" s="137">
        <v>10100</v>
      </c>
      <c r="M15" s="138">
        <v>45327</v>
      </c>
      <c r="N15" s="139"/>
      <c r="O15" s="140" t="s">
        <v>883</v>
      </c>
      <c r="P15" s="140"/>
      <c r="Q15" s="140"/>
      <c r="R15" s="301"/>
      <c r="S15" s="141"/>
      <c r="T15" s="131"/>
      <c r="U15" s="142"/>
      <c r="V15" s="131"/>
      <c r="W15" s="302"/>
      <c r="X15" s="229">
        <v>1200</v>
      </c>
      <c r="Y15" s="227">
        <v>1200</v>
      </c>
      <c r="Z15" s="303"/>
    </row>
    <row r="16" spans="1:26" ht="60" customHeight="1" x14ac:dyDescent="0.3">
      <c r="A16" s="226">
        <v>8</v>
      </c>
      <c r="B16" s="131">
        <v>54680</v>
      </c>
      <c r="C16" s="132" t="s">
        <v>2244</v>
      </c>
      <c r="D16" s="133" t="s">
        <v>553</v>
      </c>
      <c r="E16" s="133">
        <v>51</v>
      </c>
      <c r="F16" s="133">
        <v>30</v>
      </c>
      <c r="G16" s="134">
        <v>0</v>
      </c>
      <c r="H16" s="135">
        <v>130</v>
      </c>
      <c r="I16" s="135">
        <v>151</v>
      </c>
      <c r="J16" s="230">
        <f>IF(tabEstimativaAta[[#This Row],[TOTAL CONSUMO ÚLTIMO ANO]]&gt;0,tabEstimativaAta[[#This Row],[SALDO ESTOQUE]] / (tabEstimativaAta[[#This Row],[TOTAL CONSUMO ÚLTIMO ANO]] / 12),0)</f>
        <v>10.331125827814569</v>
      </c>
      <c r="K16" s="136" t="s">
        <v>1192</v>
      </c>
      <c r="L16" s="137">
        <v>5500</v>
      </c>
      <c r="M16" s="138">
        <v>45328</v>
      </c>
      <c r="N16" s="139"/>
      <c r="O16" s="140" t="s">
        <v>883</v>
      </c>
      <c r="P16" s="140"/>
      <c r="Q16" s="140"/>
      <c r="R16" s="301"/>
      <c r="S16" s="141"/>
      <c r="T16" s="131"/>
      <c r="U16" s="142"/>
      <c r="V16" s="131"/>
      <c r="W16" s="302"/>
      <c r="X16" s="229">
        <v>200</v>
      </c>
      <c r="Y16" s="227">
        <v>100</v>
      </c>
      <c r="Z16" s="303"/>
    </row>
    <row r="17" spans="1:26" ht="60" customHeight="1" x14ac:dyDescent="0.3">
      <c r="A17" s="226">
        <v>9</v>
      </c>
      <c r="B17" s="131">
        <v>64044</v>
      </c>
      <c r="C17" s="132" t="s">
        <v>2245</v>
      </c>
      <c r="D17" s="133" t="s">
        <v>553</v>
      </c>
      <c r="E17" s="133">
        <v>51</v>
      </c>
      <c r="F17" s="133">
        <v>30</v>
      </c>
      <c r="G17" s="134">
        <v>0</v>
      </c>
      <c r="H17" s="135">
        <v>320</v>
      </c>
      <c r="I17" s="135">
        <v>170</v>
      </c>
      <c r="J17" s="230">
        <f>IF(tabEstimativaAta[[#This Row],[TOTAL CONSUMO ÚLTIMO ANO]]&gt;0,tabEstimativaAta[[#This Row],[SALDO ESTOQUE]] / (tabEstimativaAta[[#This Row],[TOTAL CONSUMO ÚLTIMO ANO]] / 12),0)</f>
        <v>22.588235294117649</v>
      </c>
      <c r="K17" s="136" t="s">
        <v>1192</v>
      </c>
      <c r="L17" s="137">
        <v>3000</v>
      </c>
      <c r="M17" s="138">
        <v>45328</v>
      </c>
      <c r="N17" s="139"/>
      <c r="O17" s="140" t="s">
        <v>883</v>
      </c>
      <c r="P17" s="140"/>
      <c r="Q17" s="140"/>
      <c r="R17" s="301"/>
      <c r="S17" s="141"/>
      <c r="T17" s="131"/>
      <c r="U17" s="142"/>
      <c r="V17" s="131"/>
      <c r="W17" s="302"/>
      <c r="X17" s="229">
        <v>100</v>
      </c>
      <c r="Y17" s="227">
        <v>50</v>
      </c>
      <c r="Z17" s="303"/>
    </row>
    <row r="18" spans="1:26" ht="60" customHeight="1" x14ac:dyDescent="0.3">
      <c r="A18" s="226">
        <v>10</v>
      </c>
      <c r="B18" s="131">
        <v>87698</v>
      </c>
      <c r="C18" s="132" t="s">
        <v>1494</v>
      </c>
      <c r="D18" s="133" t="s">
        <v>256</v>
      </c>
      <c r="E18" s="133">
        <v>72</v>
      </c>
      <c r="F18" s="133">
        <v>5</v>
      </c>
      <c r="G18" s="134">
        <v>0</v>
      </c>
      <c r="H18" s="135">
        <v>10</v>
      </c>
      <c r="I18" s="135">
        <v>18</v>
      </c>
      <c r="J18" s="230">
        <f>IF(tabEstimativaAta[[#This Row],[TOTAL CONSUMO ÚLTIMO ANO]]&gt;0,tabEstimativaAta[[#This Row],[SALDO ESTOQUE]] / (tabEstimativaAta[[#This Row],[TOTAL CONSUMO ÚLTIMO ANO]] / 12),0)</f>
        <v>6.666666666666667</v>
      </c>
      <c r="K18" s="136" t="s">
        <v>891</v>
      </c>
      <c r="L18" s="137">
        <v>330</v>
      </c>
      <c r="M18" s="138">
        <v>45377</v>
      </c>
      <c r="N18" s="139"/>
      <c r="O18" s="140" t="s">
        <v>883</v>
      </c>
      <c r="P18" s="140"/>
      <c r="Q18" s="140"/>
      <c r="R18" s="301"/>
      <c r="S18" s="141"/>
      <c r="T18" s="131"/>
      <c r="U18" s="142"/>
      <c r="V18" s="131"/>
      <c r="W18" s="302"/>
      <c r="X18" s="229">
        <v>100</v>
      </c>
      <c r="Y18" s="227">
        <v>0</v>
      </c>
      <c r="Z18" s="303"/>
    </row>
    <row r="19" spans="1:26" ht="60" customHeight="1" x14ac:dyDescent="0.3">
      <c r="A19" s="226">
        <v>11</v>
      </c>
      <c r="B19" s="131">
        <v>87699</v>
      </c>
      <c r="C19" s="132" t="s">
        <v>1497</v>
      </c>
      <c r="D19" s="133" t="s">
        <v>256</v>
      </c>
      <c r="E19" s="133">
        <v>72</v>
      </c>
      <c r="F19" s="133">
        <v>5</v>
      </c>
      <c r="G19" s="134">
        <v>0</v>
      </c>
      <c r="H19" s="135">
        <v>86</v>
      </c>
      <c r="I19" s="135">
        <v>3</v>
      </c>
      <c r="J19" s="230">
        <f>IF(tabEstimativaAta[[#This Row],[TOTAL CONSUMO ÚLTIMO ANO]]&gt;0,tabEstimativaAta[[#This Row],[SALDO ESTOQUE]] / (tabEstimativaAta[[#This Row],[TOTAL CONSUMO ÚLTIMO ANO]] / 12),0)</f>
        <v>344</v>
      </c>
      <c r="K19" s="136" t="s">
        <v>891</v>
      </c>
      <c r="L19" s="137">
        <v>330</v>
      </c>
      <c r="M19" s="138">
        <v>45377</v>
      </c>
      <c r="N19" s="139"/>
      <c r="O19" s="140" t="s">
        <v>883</v>
      </c>
      <c r="P19" s="140"/>
      <c r="Q19" s="140"/>
      <c r="R19" s="301"/>
      <c r="S19" s="141"/>
      <c r="T19" s="131"/>
      <c r="U19" s="142"/>
      <c r="V19" s="131"/>
      <c r="W19" s="302"/>
      <c r="X19" s="229">
        <v>100</v>
      </c>
      <c r="Y19" s="227">
        <v>100</v>
      </c>
      <c r="Z19" s="303"/>
    </row>
    <row r="20" spans="1:26" ht="60" customHeight="1" x14ac:dyDescent="0.3">
      <c r="A20" s="226">
        <v>12</v>
      </c>
      <c r="B20" s="131">
        <v>91669</v>
      </c>
      <c r="C20" s="132" t="s">
        <v>2246</v>
      </c>
      <c r="D20" s="133" t="s">
        <v>31</v>
      </c>
      <c r="E20" s="133">
        <v>72</v>
      </c>
      <c r="F20" s="133">
        <v>9</v>
      </c>
      <c r="G20" s="134">
        <v>0</v>
      </c>
      <c r="H20" s="135">
        <v>668</v>
      </c>
      <c r="I20" s="135">
        <v>6548</v>
      </c>
      <c r="J20" s="230">
        <f>IF(tabEstimativaAta[[#This Row],[TOTAL CONSUMO ÚLTIMO ANO]]&gt;0,tabEstimativaAta[[#This Row],[SALDO ESTOQUE]] / (tabEstimativaAta[[#This Row],[TOTAL CONSUMO ÚLTIMO ANO]] / 12),0)</f>
        <v>1.2241905925473429</v>
      </c>
      <c r="K20" s="136" t="s">
        <v>891</v>
      </c>
      <c r="L20" s="137">
        <v>4950</v>
      </c>
      <c r="M20" s="138">
        <v>45377</v>
      </c>
      <c r="N20" s="139"/>
      <c r="O20" s="140" t="s">
        <v>883</v>
      </c>
      <c r="P20" s="140"/>
      <c r="Q20" s="140">
        <v>12191</v>
      </c>
      <c r="R20" s="301">
        <v>800</v>
      </c>
      <c r="S20" s="141"/>
      <c r="T20" s="131"/>
      <c r="U20" s="142"/>
      <c r="V20" s="131"/>
      <c r="W20" s="302"/>
      <c r="X20" s="229">
        <v>3500</v>
      </c>
      <c r="Y20" s="227">
        <v>1000</v>
      </c>
      <c r="Z20" s="303"/>
    </row>
    <row r="21" spans="1:26" ht="187.2" x14ac:dyDescent="0.3">
      <c r="A21" s="226">
        <v>13</v>
      </c>
      <c r="B21" s="131">
        <v>102922</v>
      </c>
      <c r="C21" s="132" t="s">
        <v>2247</v>
      </c>
      <c r="D21" s="133" t="s">
        <v>328</v>
      </c>
      <c r="E21" s="133">
        <v>72</v>
      </c>
      <c r="F21" s="133">
        <v>10</v>
      </c>
      <c r="G21" s="134">
        <v>0</v>
      </c>
      <c r="H21" s="135">
        <v>826</v>
      </c>
      <c r="I21" s="135">
        <v>21129</v>
      </c>
      <c r="J21" s="230">
        <f>IF(tabEstimativaAta[[#This Row],[TOTAL CONSUMO ÚLTIMO ANO]]&gt;0,tabEstimativaAta[[#This Row],[SALDO ESTOQUE]] / (tabEstimativaAta[[#This Row],[TOTAL CONSUMO ÚLTIMO ANO]] / 12),0)</f>
        <v>0.46911827346301294</v>
      </c>
      <c r="K21" s="136" t="s">
        <v>891</v>
      </c>
      <c r="L21" s="137">
        <v>44000</v>
      </c>
      <c r="M21" s="138">
        <v>45377</v>
      </c>
      <c r="N21" s="139"/>
      <c r="O21" s="140" t="s">
        <v>883</v>
      </c>
      <c r="P21" s="140"/>
      <c r="Q21" s="140">
        <v>12190</v>
      </c>
      <c r="R21" s="301">
        <v>4000</v>
      </c>
      <c r="S21" s="141"/>
      <c r="T21" s="131"/>
      <c r="U21" s="142"/>
      <c r="V21" s="131"/>
      <c r="W21" s="302"/>
      <c r="X21" s="229">
        <v>12000</v>
      </c>
      <c r="Y21" s="227">
        <v>400</v>
      </c>
      <c r="Z21" s="303"/>
    </row>
    <row r="22" spans="1:26" ht="60" customHeight="1" x14ac:dyDescent="0.3">
      <c r="A22" s="304">
        <v>14</v>
      </c>
      <c r="B22" s="305">
        <v>133021</v>
      </c>
      <c r="C22" s="306" t="s">
        <v>1843</v>
      </c>
      <c r="D22" s="307" t="s">
        <v>31</v>
      </c>
      <c r="E22" s="307">
        <v>72</v>
      </c>
      <c r="F22" s="307">
        <v>7</v>
      </c>
      <c r="G22" s="308">
        <v>0</v>
      </c>
      <c r="H22" s="299">
        <v>85</v>
      </c>
      <c r="I22" s="299">
        <v>878</v>
      </c>
      <c r="J22" s="300">
        <f>IF(tabEstimativaAta[[#This Row],[TOTAL CONSUMO ÚLTIMO ANO]]&gt;0,tabEstimativaAta[[#This Row],[SALDO ESTOQUE]] / (tabEstimativaAta[[#This Row],[TOTAL CONSUMO ÚLTIMO ANO]] / 12),0)</f>
        <v>1.1617312072892938</v>
      </c>
      <c r="K22" s="309" t="s">
        <v>891</v>
      </c>
      <c r="L22" s="310">
        <v>17600</v>
      </c>
      <c r="M22" s="311">
        <v>45377</v>
      </c>
      <c r="N22" s="312"/>
      <c r="O22" s="313" t="s">
        <v>883</v>
      </c>
      <c r="P22" s="313"/>
      <c r="Q22" s="313"/>
      <c r="R22" s="314"/>
      <c r="S22" s="315"/>
      <c r="T22" s="305"/>
      <c r="U22" s="316"/>
      <c r="V22" s="305"/>
      <c r="W22" s="317"/>
      <c r="X22" s="318">
        <v>500</v>
      </c>
      <c r="Y22" s="319">
        <v>100</v>
      </c>
      <c r="Z22" s="320"/>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0" priority="1"/>
  </conditionalFormatting>
  <printOptions horizontalCentered="1"/>
  <pageMargins left="0" right="0" top="0" bottom="0" header="0" footer="0"/>
  <pageSetup paperSize="9" scale="79" fitToHeight="0" orientation="portrait" errors="blank" r:id="rId1"/>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60960</xdr:colOff>
                <xdr:row>0</xdr:row>
                <xdr:rowOff>121920</xdr:rowOff>
              </from>
              <to>
                <xdr:col>28</xdr:col>
                <xdr:colOff>114300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30</xdr:col>
                <xdr:colOff>335280</xdr:colOff>
                <xdr:row>0</xdr:row>
                <xdr:rowOff>121920</xdr:rowOff>
              </from>
              <to>
                <xdr:col>32</xdr:col>
                <xdr:colOff>381000</xdr:colOff>
                <xdr:row>3</xdr:row>
                <xdr:rowOff>7620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198120</xdr:colOff>
                <xdr:row>0</xdr:row>
                <xdr:rowOff>121920</xdr:rowOff>
              </from>
              <to>
                <xdr:col>30</xdr:col>
                <xdr:colOff>243840</xdr:colOff>
                <xdr:row>3</xdr:row>
                <xdr:rowOff>22860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784860</xdr:colOff>
                <xdr:row>0</xdr:row>
                <xdr:rowOff>121920</xdr:rowOff>
              </from>
              <to>
                <xdr:col>25</xdr:col>
                <xdr:colOff>975360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9</xdr:col>
                <xdr:colOff>594360</xdr:colOff>
                <xdr:row>0</xdr:row>
                <xdr:rowOff>121920</xdr:rowOff>
              </from>
              <to>
                <xdr:col>24</xdr:col>
                <xdr:colOff>693420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zoomScale="70" zoomScaleNormal="70" workbookViewId="0">
      <pane xSplit="2" ySplit="3" topLeftCell="C503" activePane="bottomRight" state="frozen"/>
      <selection pane="topRight" activeCell="C1" sqref="C1"/>
      <selection pane="bottomLeft" activeCell="A2" sqref="A2"/>
      <selection pane="bottomRight" activeCell="B505" sqref="B505"/>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27"/>
      <c r="B1" s="327"/>
      <c r="D1" s="96">
        <v>45217.597187500003</v>
      </c>
      <c r="E1" s="3"/>
      <c r="F1" s="27"/>
      <c r="G1" s="3"/>
      <c r="H1" s="30" t="s">
        <v>2251</v>
      </c>
      <c r="M1" s="28"/>
      <c r="AC1" s="21"/>
      <c r="AD1" s="12"/>
      <c r="AE1" s="11"/>
      <c r="AG1" s="11"/>
      <c r="AH1" s="11"/>
      <c r="AM1" s="37"/>
      <c r="AO1" s="3"/>
      <c r="AP1" s="35">
        <v>4</v>
      </c>
      <c r="AS1" s="40"/>
      <c r="AT1" s="40"/>
      <c r="AV1" s="36">
        <v>47</v>
      </c>
      <c r="AW1" s="36"/>
      <c r="AX1" s="36"/>
      <c r="AY1" s="8"/>
      <c r="AZ1" s="8"/>
      <c r="BA1" s="8"/>
      <c r="BB1" s="8"/>
      <c r="BD1" s="8"/>
      <c r="BE1" s="84">
        <v>12</v>
      </c>
    </row>
    <row r="2" spans="1:63" ht="50.25" customHeight="1" x14ac:dyDescent="0.7">
      <c r="A2" s="327"/>
      <c r="B2" s="327"/>
      <c r="D2" s="3"/>
      <c r="E2" s="3"/>
      <c r="F2" s="27"/>
      <c r="G2" s="3"/>
      <c r="H2" s="45" t="s">
        <v>2249</v>
      </c>
      <c r="AI2"/>
      <c r="AM2" s="37"/>
      <c r="AO2" s="34">
        <f>COUNTIF(AO4:AO946,"=sim")</f>
        <v>44</v>
      </c>
      <c r="AP2" s="35">
        <v>8</v>
      </c>
      <c r="AS2" s="40"/>
      <c r="AT2" s="40"/>
      <c r="AV2" s="35">
        <v>12</v>
      </c>
      <c r="AW2" s="40"/>
      <c r="AX2" s="40"/>
      <c r="AY2" s="8"/>
      <c r="AZ2" s="46">
        <v>0</v>
      </c>
      <c r="BA2" s="8"/>
      <c r="BB2" s="84">
        <v>1</v>
      </c>
      <c r="BD2" s="8"/>
      <c r="BE2" s="84">
        <v>6</v>
      </c>
    </row>
    <row r="3" spans="1:63" x14ac:dyDescent="0.3">
      <c r="A3" s="243" t="s">
        <v>0</v>
      </c>
      <c r="B3" s="244" t="s">
        <v>1</v>
      </c>
      <c r="C3" s="245" t="s">
        <v>2</v>
      </c>
      <c r="D3" s="246" t="s">
        <v>3</v>
      </c>
      <c r="E3" s="244" t="s">
        <v>4</v>
      </c>
      <c r="F3" s="244" t="s">
        <v>5</v>
      </c>
      <c r="G3" s="244" t="s">
        <v>6</v>
      </c>
      <c r="H3" s="247" t="s">
        <v>7</v>
      </c>
      <c r="I3" s="248" t="s">
        <v>8</v>
      </c>
      <c r="J3" s="249" t="s">
        <v>9</v>
      </c>
      <c r="K3" s="247" t="s">
        <v>10</v>
      </c>
      <c r="L3" s="250" t="s">
        <v>11</v>
      </c>
      <c r="M3" s="251" t="s">
        <v>12</v>
      </c>
      <c r="N3" s="252" t="s">
        <v>13</v>
      </c>
      <c r="O3" s="253" t="s">
        <v>14</v>
      </c>
      <c r="P3" s="253" t="s">
        <v>112</v>
      </c>
      <c r="Q3" s="254" t="s">
        <v>15</v>
      </c>
      <c r="R3" s="255" t="s">
        <v>16</v>
      </c>
      <c r="S3" s="256" t="s">
        <v>17</v>
      </c>
      <c r="T3" s="257" t="s">
        <v>110</v>
      </c>
      <c r="U3" s="258" t="s">
        <v>18</v>
      </c>
      <c r="V3" s="244" t="s">
        <v>19</v>
      </c>
      <c r="W3" s="259" t="s">
        <v>123</v>
      </c>
      <c r="X3" s="260" t="s">
        <v>20</v>
      </c>
      <c r="Y3" s="259" t="s">
        <v>21</v>
      </c>
      <c r="Z3" s="261" t="s">
        <v>22</v>
      </c>
      <c r="AA3" s="262" t="s">
        <v>111</v>
      </c>
      <c r="AB3" s="263" t="s">
        <v>23</v>
      </c>
      <c r="AC3" s="254" t="s">
        <v>24</v>
      </c>
      <c r="AD3" s="254" t="s">
        <v>25</v>
      </c>
      <c r="AE3" s="264" t="s">
        <v>26</v>
      </c>
      <c r="AF3" s="265" t="s">
        <v>27</v>
      </c>
      <c r="AG3" s="266" t="s">
        <v>91</v>
      </c>
      <c r="AH3" s="262" t="s">
        <v>92</v>
      </c>
      <c r="AI3" s="254" t="s">
        <v>28</v>
      </c>
      <c r="AJ3" s="254" t="s">
        <v>29</v>
      </c>
      <c r="AK3" s="256" t="s">
        <v>37</v>
      </c>
      <c r="AL3" s="256" t="s">
        <v>38</v>
      </c>
      <c r="AM3" s="256" t="s">
        <v>39</v>
      </c>
      <c r="AN3" s="244" t="s">
        <v>40</v>
      </c>
      <c r="AO3" s="267" t="s">
        <v>30</v>
      </c>
      <c r="AP3" s="268" t="s">
        <v>33</v>
      </c>
      <c r="AQ3" s="254" t="s">
        <v>53</v>
      </c>
      <c r="AR3" s="269" t="s">
        <v>51</v>
      </c>
      <c r="AS3" s="269" t="s">
        <v>103</v>
      </c>
      <c r="AT3" s="266" t="s">
        <v>54</v>
      </c>
      <c r="AU3" s="266" t="s">
        <v>107</v>
      </c>
      <c r="AV3" s="266" t="s">
        <v>32</v>
      </c>
      <c r="AW3" s="270" t="s">
        <v>70</v>
      </c>
      <c r="AX3" s="247" t="s">
        <v>79</v>
      </c>
      <c r="AY3" s="247" t="s">
        <v>78</v>
      </c>
      <c r="AZ3" s="247" t="s">
        <v>35</v>
      </c>
      <c r="BA3" s="266" t="s">
        <v>71</v>
      </c>
      <c r="BB3" s="266" t="s">
        <v>81</v>
      </c>
      <c r="BC3" s="251" t="s">
        <v>96</v>
      </c>
      <c r="BD3" s="271" t="s">
        <v>36</v>
      </c>
      <c r="BE3" s="266" t="s">
        <v>59</v>
      </c>
      <c r="BF3" s="266" t="s">
        <v>60</v>
      </c>
      <c r="BG3" s="266" t="s">
        <v>104</v>
      </c>
      <c r="BH3" s="272" t="s">
        <v>106</v>
      </c>
      <c r="BI3" s="266" t="s">
        <v>105</v>
      </c>
      <c r="BJ3" s="266" t="s">
        <v>115</v>
      </c>
      <c r="BK3" s="245" t="s">
        <v>55</v>
      </c>
    </row>
    <row r="4" spans="1:63" ht="15" customHeight="1" x14ac:dyDescent="0.3">
      <c r="A4" s="354">
        <v>2278</v>
      </c>
      <c r="B4" s="355" t="s">
        <v>252</v>
      </c>
      <c r="C4" s="356" t="s">
        <v>253</v>
      </c>
      <c r="D4" s="357">
        <v>5.01</v>
      </c>
      <c r="E4" s="358"/>
      <c r="F4" s="358"/>
      <c r="G4" s="358" t="s">
        <v>883</v>
      </c>
      <c r="H4" s="359">
        <v>208</v>
      </c>
      <c r="I4" s="360">
        <v>103003</v>
      </c>
      <c r="J4" s="361">
        <v>5.01</v>
      </c>
      <c r="K4" s="362">
        <v>1</v>
      </c>
      <c r="L4" s="363">
        <f>IF(tabItens[[#This Row],[Média]] &gt; 0, tabItens[[#This Row],[QTDE ATUAL]] / tabItens[[#This Row],[Média]],999.9)</f>
        <v>999.9</v>
      </c>
      <c r="M4" s="364">
        <v>0</v>
      </c>
      <c r="N4" s="365">
        <f>tabItens[[#This Row],[VALOR UNIT.]] * tabItens[[#This Row],[LC]]</f>
        <v>0</v>
      </c>
      <c r="O4" s="366"/>
      <c r="P4" s="367"/>
      <c r="Q4" s="368"/>
      <c r="R4" s="365"/>
      <c r="S4" s="369"/>
      <c r="T4" s="370">
        <f>ROUNDDOWN(IFERROR(tabItens[[#This Row],[ATA DT.VALID.]] - $D$1,0) / 30,0)</f>
        <v>-1507</v>
      </c>
      <c r="U4" s="355" t="s">
        <v>884</v>
      </c>
      <c r="V4" s="371">
        <v>1</v>
      </c>
      <c r="W4" s="372" t="s">
        <v>2066</v>
      </c>
      <c r="X4" s="373">
        <v>70</v>
      </c>
      <c r="Y4" s="374">
        <v>17</v>
      </c>
      <c r="Z4" s="375"/>
      <c r="AA4" s="376"/>
      <c r="AB4" s="377"/>
      <c r="AC4" s="377"/>
      <c r="AD4" s="376"/>
      <c r="AE4" s="377"/>
      <c r="AF4" s="370"/>
      <c r="AG4" s="378" t="s">
        <v>2067</v>
      </c>
      <c r="AH4" s="379"/>
      <c r="AI4" s="370">
        <v>0</v>
      </c>
      <c r="AJ4" s="379">
        <v>44550</v>
      </c>
      <c r="AK4" s="379" t="s">
        <v>883</v>
      </c>
      <c r="AL4" s="379">
        <v>44536</v>
      </c>
      <c r="AM4" s="369"/>
      <c r="AN4" s="358"/>
      <c r="AO4" s="380" t="str">
        <f>_xlfn.IFNA(IF(VLOOKUP(tabItens[[#This Row],[CÓDIGO]],tabExcluirDoEstoque[#Data],1,FALSE),"sim",""),"")</f>
        <v>sim</v>
      </c>
      <c r="AP4" s="381" t="str">
        <f ca="1">IF(OR(ISBLANK(tabItens[[#This Row],[ATA DT.VALID.]]),tabItens[[#This Row],[ATA DT.VALID.]]="",tabItens[[#This Row],[ATA DT.VALID.]]=" "),"",IF(TYPE(tabItens[[#This Row],[ATA DT.VALID.]])=1,ROUNDUP((tabItens[[#This Row],[ATA DT.VALID.]]-TODAY())/7,0),""))</f>
        <v/>
      </c>
      <c r="AQ4" s="382"/>
      <c r="AR4" s="383" t="str">
        <f>IF(ISBLANK(tabItens[[#This Row],[CÓDIGO]]),"",IFERROR(VLOOKUP(tabItens[[#This Row],[CÓDIGO]],Consumo!$C$2:$AC$862,26,FALSE),0))</f>
        <v>10.2022</v>
      </c>
      <c r="AS4" s="384">
        <f>SUMIF(Consumo!$C$3:$C$862,tabItens[[#This Row],[CÓDIGO]],Consumo!$N$3:$N$862) + SUMIF(Consumo!$C$3:$C$862,tabItens[[#This Row],[CÓDIGO]],Consumo!$O$3:$O$862) + SUMIF(Consumo!$C$3:$C$862,tabItens[[#This Row],[CÓDIGO]],Consumo!$P$3:$P$862) + SUMIF(Consumo!$C$3:$C$862,tabItens[[#This Row],[CÓDIGO]],Consumo!$Q$3:$Q$862)</f>
        <v>0</v>
      </c>
      <c r="AT4" s="384">
        <f>SUMIF(Consumo!$C$3:$C$862,tabItens[[#This Row],[CÓDIGO]],Consumo!$Z$3:$Z$862)</f>
        <v>1</v>
      </c>
      <c r="AU4" s="385">
        <f>SUMIF(Consumo!$C$3:$C$862,tabItens[[#This Row],[CÓDIGO]],Consumo!$AA$3:$AA$862)</f>
        <v>1</v>
      </c>
      <c r="AV4" s="386">
        <f>SUMIF(Consumo!$C$3:$C$862,tabItens[[#This Row],[CÓDIGO]],Consumo!$Y$3:$Y$862)</f>
        <v>0</v>
      </c>
      <c r="AW4" s="359">
        <f>tabItens[[#This Row],[QTDE ATUAL]] + tabItens[[#This Row],[RC QTDE]] + tabItens[[#This Row],[AF SALDO]] + tabItens[[#This Row],[Recentes]]</f>
        <v>208</v>
      </c>
      <c r="AX4" s="387">
        <v>1</v>
      </c>
      <c r="AY4" s="387">
        <v>4</v>
      </c>
      <c r="AZ4" s="387">
        <f>IF(ISBLANK(tabItens[[#This Row],[CÓDIGO]]),"",tabItens[[#This Row],[PontoMês]] * (AZ$2+tabItens[[#This Row],[PontoQtM]]))</f>
        <v>4</v>
      </c>
      <c r="BA4" s="386">
        <f>tabItens[[#This Row],[PontoPed]] - tabItens[[#This Row],[Saldo]] + (1/10)</f>
        <v>-203.9</v>
      </c>
      <c r="BB4" s="386">
        <f xml:space="preserve"> tabItens[[#This Row],[PontoMês]] * BB$2 - tabItens[[#This Row],[QTDE ATUAL]] - (1/10)</f>
        <v>-207.1</v>
      </c>
      <c r="BC4" s="388">
        <f>IF( tabItens[[#This Row],[PontoPed]]&gt;0, IF(tabItens[[#This Row],[PontoPed]]&lt;1, 1, IF( tabItens[[#This Row],[Saldo]]&gt;tabItens[[#This Row],[PontoPed]], 0, (tabItens[[#This Row],[PontoPed]]-tabItens[[#This Row],[Saldo]])/tabItens[[#This Row],[PontoPed]] ) ), 0 )</f>
        <v>0</v>
      </c>
      <c r="BD4" s="389">
        <f>ROUNDDOWN(IF( OR( AND(tabItens[[#This Row],[PontoPed]]&lt;tabItens[[#This Row],[Saldo]],tabItens[[#This Row],[Saldo]]&gt;0), tabItens[[#This Row],[PontoPed]]=0), 99, IF(AND(tabItens[[#This Row],[Saldo]]=0,tabItens[[#This Row],[PontoPed]]&gt;0), 0, (1-tabItens[[#This Row],[PctAb]])*10 ) ),0)</f>
        <v>99</v>
      </c>
      <c r="BE4" s="390">
        <f>IF( tabItens[[#This Row],[Consumo]] &gt; tabItens[[#This Row],[04_MESES]]/4*$AV$2, tabItens[[#This Row],[Consumo]]/$AV$2, tabItens[[#This Row],[04_MESES]]/4 ) * $BE$2 + tabItens[[#This Row],[COMPRA_EXTRA]]</f>
        <v>0.5</v>
      </c>
      <c r="BF4" s="391">
        <f>MAX( tabItens[[#This Row],[Sugestão]] - tabItens[[#This Row],[LC]], 0 )</f>
        <v>0.5</v>
      </c>
      <c r="BG4" s="391">
        <f>SUMIF(Consumo!$C$3:$C$862,tabItens[[#This Row],[CÓDIGO]],Consumo!$E$3:$E$862)</f>
        <v>0</v>
      </c>
      <c r="BH4" s="392">
        <f>IF(AND(tabItens[[#This Row],[Pend]] &gt; 0,tabItens[[#This Row],[Consumo]] &lt;&gt; 0), tabItens[[#This Row],[Pend]] / tabItens[[#This Row],[Consumo]], 0 )</f>
        <v>0</v>
      </c>
      <c r="BI4" s="391"/>
      <c r="BJ4" s="391"/>
      <c r="BK4" s="393" t="s">
        <v>2081</v>
      </c>
    </row>
    <row r="5" spans="1:63" x14ac:dyDescent="0.3">
      <c r="A5" s="354">
        <v>4680</v>
      </c>
      <c r="B5" s="355" t="s">
        <v>885</v>
      </c>
      <c r="C5" s="356" t="s">
        <v>253</v>
      </c>
      <c r="D5" s="357">
        <v>8.14</v>
      </c>
      <c r="E5" s="358"/>
      <c r="F5" s="358"/>
      <c r="G5" s="358" t="s">
        <v>883</v>
      </c>
      <c r="H5" s="359">
        <v>21196</v>
      </c>
      <c r="I5" s="360">
        <v>103003</v>
      </c>
      <c r="J5" s="361">
        <v>8.14</v>
      </c>
      <c r="K5" s="362">
        <v>12926</v>
      </c>
      <c r="L5" s="363">
        <f>IF(tabItens[[#This Row],[Média]] &gt; 0, tabItens[[#This Row],[QTDE ATUAL]] / tabItens[[#This Row],[Média]],999.9)</f>
        <v>12.106235126130414</v>
      </c>
      <c r="M5" s="364">
        <v>0</v>
      </c>
      <c r="N5" s="365">
        <f>tabItens[[#This Row],[VALOR UNIT.]] * tabItens[[#This Row],[LC]]</f>
        <v>0</v>
      </c>
      <c r="O5" s="366" t="s">
        <v>2082</v>
      </c>
      <c r="P5" s="367"/>
      <c r="Q5" s="368"/>
      <c r="R5" s="365"/>
      <c r="S5" s="369"/>
      <c r="T5" s="370">
        <f>ROUNDDOWN(IFERROR(tabItens[[#This Row],[ATA DT.VALID.]] - $D$1,0) / 30,0)</f>
        <v>-1507</v>
      </c>
      <c r="U5" s="355" t="s">
        <v>886</v>
      </c>
      <c r="V5" s="371">
        <v>1</v>
      </c>
      <c r="W5" s="372" t="s">
        <v>2068</v>
      </c>
      <c r="X5" s="373">
        <v>20</v>
      </c>
      <c r="Y5" s="374">
        <v>3</v>
      </c>
      <c r="Z5" s="375"/>
      <c r="AA5" s="376"/>
      <c r="AB5" s="377"/>
      <c r="AC5" s="377"/>
      <c r="AD5" s="376"/>
      <c r="AE5" s="377"/>
      <c r="AF5" s="370"/>
      <c r="AG5" s="378" t="s">
        <v>2067</v>
      </c>
      <c r="AH5" s="379"/>
      <c r="AI5" s="370">
        <v>6988</v>
      </c>
      <c r="AJ5" s="379">
        <v>45069</v>
      </c>
      <c r="AK5" s="379" t="s">
        <v>883</v>
      </c>
      <c r="AL5" s="379">
        <v>45138</v>
      </c>
      <c r="AM5" s="369"/>
      <c r="AN5" s="358"/>
      <c r="AO5" s="380" t="str">
        <f>_xlfn.IFNA(IF(VLOOKUP(tabItens[[#This Row],[CÓDIGO]],tabExcluirDoEstoque[#Data],1,FALSE),"sim",""),"")</f>
        <v/>
      </c>
      <c r="AP5" s="381" t="str">
        <f ca="1">IF(OR(ISBLANK(tabItens[[#This Row],[ATA DT.VALID.]]),tabItens[[#This Row],[ATA DT.VALID.]]="",tabItens[[#This Row],[ATA DT.VALID.]]=" "),"",IF(TYPE(tabItens[[#This Row],[ATA DT.VALID.]])=1,ROUNDUP((tabItens[[#This Row],[ATA DT.VALID.]]-TODAY())/7,0),""))</f>
        <v/>
      </c>
      <c r="AQ5" s="382">
        <v>0</v>
      </c>
      <c r="AR5" s="383" t="str">
        <f>IF(ISBLANK(tabItens[[#This Row],[CÓDIGO]]),"",IFERROR(VLOOKUP(tabItens[[#This Row],[CÓDIGO]],Consumo!$C$2:$AC$862,26,FALSE),0))</f>
        <v>09.2023</v>
      </c>
      <c r="AS5" s="384">
        <f>SUMIF(Consumo!$C$3:$C$862,tabItens[[#This Row],[CÓDIGO]],Consumo!$N$3:$N$862) + SUMIF(Consumo!$C$3:$C$862,tabItens[[#This Row],[CÓDIGO]],Consumo!$O$3:$O$862) + SUMIF(Consumo!$C$3:$C$862,tabItens[[#This Row],[CÓDIGO]],Consumo!$P$3:$P$862) + SUMIF(Consumo!$C$3:$C$862,tabItens[[#This Row],[CÓDIGO]],Consumo!$Q$3:$Q$862)</f>
        <v>8390</v>
      </c>
      <c r="AT5" s="384">
        <f>SUMIF(Consumo!$C$3:$C$862,tabItens[[#This Row],[CÓDIGO]],Consumo!$Z$3:$Z$862)</f>
        <v>21010</v>
      </c>
      <c r="AU5" s="385">
        <f>SUMIF(Consumo!$C$3:$C$862,tabItens[[#This Row],[CÓDIGO]],Consumo!$AA$3:$AA$862)</f>
        <v>2517</v>
      </c>
      <c r="AV5" s="386">
        <f>SUMIF(Consumo!$C$3:$C$862,tabItens[[#This Row],[CÓDIGO]],Consumo!$Y$3:$Y$862)</f>
        <v>1750.8333333333333</v>
      </c>
      <c r="AW5" s="359">
        <f>tabItens[[#This Row],[QTDE ATUAL]] + tabItens[[#This Row],[RC QTDE]] + tabItens[[#This Row],[AF SALDO]] + tabItens[[#This Row],[Recentes]]</f>
        <v>21196</v>
      </c>
      <c r="AX5" s="387">
        <v>805</v>
      </c>
      <c r="AY5" s="387">
        <v>4</v>
      </c>
      <c r="AZ5" s="387">
        <f>IF(ISBLANK(tabItens[[#This Row],[CÓDIGO]]),"",tabItens[[#This Row],[PontoMês]] * (AZ$2+tabItens[[#This Row],[PontoQtM]]))</f>
        <v>3220</v>
      </c>
      <c r="BA5" s="386">
        <f>tabItens[[#This Row],[PontoPed]] - tabItens[[#This Row],[Saldo]] + (1/10)</f>
        <v>-17975.900000000001</v>
      </c>
      <c r="BB5" s="386">
        <f xml:space="preserve"> tabItens[[#This Row],[PontoMês]] * BB$2 - tabItens[[#This Row],[QTDE ATUAL]] - (1/10)</f>
        <v>-20391.099999999999</v>
      </c>
      <c r="BC5" s="388">
        <f>IF( tabItens[[#This Row],[PontoPed]]&gt;0, IF(tabItens[[#This Row],[PontoPed]]&lt;1, 1, IF( tabItens[[#This Row],[Saldo]]&gt;tabItens[[#This Row],[PontoPed]], 0, (tabItens[[#This Row],[PontoPed]]-tabItens[[#This Row],[Saldo]])/tabItens[[#This Row],[PontoPed]] ) ), 0 )</f>
        <v>0</v>
      </c>
      <c r="BD5" s="389">
        <f>ROUNDDOWN(IF( OR( AND(tabItens[[#This Row],[PontoPed]]&lt;tabItens[[#This Row],[Saldo]],tabItens[[#This Row],[Saldo]]&gt;0), tabItens[[#This Row],[PontoPed]]=0), 99, IF(AND(tabItens[[#This Row],[Saldo]]=0,tabItens[[#This Row],[PontoPed]]&gt;0), 0, (1-tabItens[[#This Row],[PctAb]])*10 ) ),0)</f>
        <v>99</v>
      </c>
      <c r="BE5" s="390">
        <f>IF( tabItens[[#This Row],[Consumo]] &gt; tabItens[[#This Row],[04_MESES]]/4*$AV$2, tabItens[[#This Row],[Consumo]]/$AV$2, tabItens[[#This Row],[04_MESES]]/4 ) * $BE$2 + tabItens[[#This Row],[COMPRA_EXTRA]]</f>
        <v>12585</v>
      </c>
      <c r="BF5" s="391">
        <f>MAX( tabItens[[#This Row],[Sugestão]] - tabItens[[#This Row],[LC]], 0 )</f>
        <v>12585</v>
      </c>
      <c r="BG5" s="391">
        <f>SUMIF(Consumo!$C$3:$C$862,tabItens[[#This Row],[CÓDIGO]],Consumo!$E$3:$E$862)</f>
        <v>44</v>
      </c>
      <c r="BH5" s="392">
        <f>IF(AND(tabItens[[#This Row],[Pend]] &gt; 0,tabItens[[#This Row],[Consumo]] &lt;&gt; 0), tabItens[[#This Row],[Pend]] / tabItens[[#This Row],[Consumo]], 0 )</f>
        <v>2.0942408376963353E-3</v>
      </c>
      <c r="BI5" s="391"/>
      <c r="BJ5" s="391"/>
      <c r="BK5" s="393" t="s">
        <v>2081</v>
      </c>
    </row>
    <row r="6" spans="1:63" x14ac:dyDescent="0.3">
      <c r="A6" s="354">
        <v>24371</v>
      </c>
      <c r="B6" s="355" t="s">
        <v>1190</v>
      </c>
      <c r="C6" s="356" t="s">
        <v>256</v>
      </c>
      <c r="D6" s="357">
        <v>2.96</v>
      </c>
      <c r="E6" s="358"/>
      <c r="F6" s="358" t="s">
        <v>1061</v>
      </c>
      <c r="G6" s="358" t="s">
        <v>1191</v>
      </c>
      <c r="H6" s="359">
        <v>19274</v>
      </c>
      <c r="I6" s="360">
        <v>103003</v>
      </c>
      <c r="J6" s="361">
        <v>2.96</v>
      </c>
      <c r="K6" s="362">
        <v>20572</v>
      </c>
      <c r="L6" s="363">
        <f>IF(tabItens[[#This Row],[Média]] &gt; 0, tabItens[[#This Row],[QTDE ATUAL]] / tabItens[[#This Row],[Média]],999.9)</f>
        <v>8.4454830935514504</v>
      </c>
      <c r="M6" s="364">
        <v>0</v>
      </c>
      <c r="N6" s="365">
        <f>tabItens[[#This Row],[VALOR UNIT.]] * tabItens[[#This Row],[LC]]</f>
        <v>0</v>
      </c>
      <c r="O6" s="366" t="s">
        <v>1192</v>
      </c>
      <c r="P6" s="367">
        <v>0</v>
      </c>
      <c r="Q6" s="368">
        <v>38900</v>
      </c>
      <c r="R6" s="365">
        <v>115144</v>
      </c>
      <c r="S6" s="369">
        <v>45327</v>
      </c>
      <c r="T6" s="370">
        <f>ROUNDDOWN(IFERROR(tabItens[[#This Row],[ATA DT.VALID.]] - $D$1,0) / 30,0)</f>
        <v>3</v>
      </c>
      <c r="U6" s="355" t="s">
        <v>1193</v>
      </c>
      <c r="V6" s="371">
        <v>1</v>
      </c>
      <c r="W6" s="372" t="s">
        <v>2066</v>
      </c>
      <c r="X6" s="373">
        <v>51</v>
      </c>
      <c r="Y6" s="374">
        <v>7</v>
      </c>
      <c r="Z6" s="375"/>
      <c r="AA6" s="376"/>
      <c r="AB6" s="377"/>
      <c r="AC6" s="377"/>
      <c r="AD6" s="376"/>
      <c r="AE6" s="377"/>
      <c r="AF6" s="370"/>
      <c r="AG6" s="378" t="s">
        <v>2067</v>
      </c>
      <c r="AH6" s="379"/>
      <c r="AI6" s="370">
        <v>9128</v>
      </c>
      <c r="AJ6" s="379">
        <v>45154</v>
      </c>
      <c r="AK6" s="379" t="s">
        <v>883</v>
      </c>
      <c r="AL6" s="379">
        <v>45076</v>
      </c>
      <c r="AM6" s="369"/>
      <c r="AN6" s="358"/>
      <c r="AO6" s="380" t="str">
        <f>_xlfn.IFNA(IF(VLOOKUP(tabItens[[#This Row],[CÓDIGO]],tabExcluirDoEstoque[#Data],1,FALSE),"sim",""),"")</f>
        <v/>
      </c>
      <c r="AP6" s="381">
        <f ca="1">IF(OR(ISBLANK(tabItens[[#This Row],[ATA DT.VALID.]]),tabItens[[#This Row],[ATA DT.VALID.]]="",tabItens[[#This Row],[ATA DT.VALID.]]=" "),"",IF(TYPE(tabItens[[#This Row],[ATA DT.VALID.]])=1,ROUNDUP((tabItens[[#This Row],[ATA DT.VALID.]]-TODAY())/7,0),""))</f>
        <v>10</v>
      </c>
      <c r="AQ6" s="382">
        <v>0</v>
      </c>
      <c r="AR6" s="383" t="str">
        <f>IF(ISBLANK(tabItens[[#This Row],[CÓDIGO]]),"",IFERROR(VLOOKUP(tabItens[[#This Row],[CÓDIGO]],Consumo!$C$2:$AC$862,26,FALSE),0))</f>
        <v>09.2023</v>
      </c>
      <c r="AS6" s="384">
        <f>SUMIF(Consumo!$C$3:$C$862,tabItens[[#This Row],[CÓDIGO]],Consumo!$N$3:$N$862) + SUMIF(Consumo!$C$3:$C$862,tabItens[[#This Row],[CÓDIGO]],Consumo!$O$3:$O$862) + SUMIF(Consumo!$C$3:$C$862,tabItens[[#This Row],[CÓDIGO]],Consumo!$P$3:$P$862) + SUMIF(Consumo!$C$3:$C$862,tabItens[[#This Row],[CÓDIGO]],Consumo!$Q$3:$Q$862)</f>
        <v>5706</v>
      </c>
      <c r="AT6" s="384">
        <f>SUMIF(Consumo!$C$3:$C$862,tabItens[[#This Row],[CÓDIGO]],Consumo!$Z$3:$Z$862)</f>
        <v>27386</v>
      </c>
      <c r="AU6" s="385">
        <f>SUMIF(Consumo!$C$3:$C$862,tabItens[[#This Row],[CÓDIGO]],Consumo!$AA$3:$AA$862)</f>
        <v>5184</v>
      </c>
      <c r="AV6" s="386">
        <f>SUMIF(Consumo!$C$3:$C$862,tabItens[[#This Row],[CÓDIGO]],Consumo!$Y$3:$Y$862)</f>
        <v>2282.1666666666665</v>
      </c>
      <c r="AW6" s="359">
        <f>tabItens[[#This Row],[QTDE ATUAL]] + tabItens[[#This Row],[RC QTDE]] + tabItens[[#This Row],[AF SALDO]] + tabItens[[#This Row],[Recentes]]</f>
        <v>19274</v>
      </c>
      <c r="AX6" s="387">
        <v>2138</v>
      </c>
      <c r="AY6" s="387">
        <v>4</v>
      </c>
      <c r="AZ6" s="387">
        <f>IF(ISBLANK(tabItens[[#This Row],[CÓDIGO]]),"",tabItens[[#This Row],[PontoMês]] * (AZ$2+tabItens[[#This Row],[PontoQtM]]))</f>
        <v>8552</v>
      </c>
      <c r="BA6" s="386">
        <f>tabItens[[#This Row],[PontoPed]] - tabItens[[#This Row],[Saldo]] + (1/10)</f>
        <v>-10721.9</v>
      </c>
      <c r="BB6" s="386">
        <f xml:space="preserve"> tabItens[[#This Row],[PontoMês]] * BB$2 - tabItens[[#This Row],[QTDE ATUAL]] - (1/10)</f>
        <v>-17136.099999999999</v>
      </c>
      <c r="BC6" s="388">
        <f>IF( tabItens[[#This Row],[PontoPed]]&gt;0, IF(tabItens[[#This Row],[PontoPed]]&lt;1, 1, IF( tabItens[[#This Row],[Saldo]]&gt;tabItens[[#This Row],[PontoPed]], 0, (tabItens[[#This Row],[PontoPed]]-tabItens[[#This Row],[Saldo]])/tabItens[[#This Row],[PontoPed]] ) ), 0 )</f>
        <v>0</v>
      </c>
      <c r="BD6" s="389">
        <f>ROUNDDOWN(IF( OR( AND(tabItens[[#This Row],[PontoPed]]&lt;tabItens[[#This Row],[Saldo]],tabItens[[#This Row],[Saldo]]&gt;0), tabItens[[#This Row],[PontoPed]]=0), 99, IF(AND(tabItens[[#This Row],[Saldo]]=0,tabItens[[#This Row],[PontoPed]]&gt;0), 0, (1-tabItens[[#This Row],[PctAb]])*10 ) ),0)</f>
        <v>99</v>
      </c>
      <c r="BE6" s="390">
        <f>IF( tabItens[[#This Row],[Consumo]] &gt; tabItens[[#This Row],[04_MESES]]/4*$AV$2, tabItens[[#This Row],[Consumo]]/$AV$2, tabItens[[#This Row],[04_MESES]]/4 ) * $BE$2 + tabItens[[#This Row],[COMPRA_EXTRA]]</f>
        <v>13693</v>
      </c>
      <c r="BF6" s="391">
        <f>MAX( tabItens[[#This Row],[Sugestão]] - tabItens[[#This Row],[LC]], 0 )</f>
        <v>13693</v>
      </c>
      <c r="BG6" s="391">
        <f>SUMIF(Consumo!$C$3:$C$862,tabItens[[#This Row],[CÓDIGO]],Consumo!$E$3:$E$862)</f>
        <v>0</v>
      </c>
      <c r="BH6" s="392">
        <f>IF(AND(tabItens[[#This Row],[Pend]] &gt; 0,tabItens[[#This Row],[Consumo]] &lt;&gt; 0), tabItens[[#This Row],[Pend]] / tabItens[[#This Row],[Consumo]], 0 )</f>
        <v>0</v>
      </c>
      <c r="BI6" s="391"/>
      <c r="BJ6" s="391"/>
      <c r="BK6" s="393" t="s">
        <v>2081</v>
      </c>
    </row>
    <row r="7" spans="1:63" x14ac:dyDescent="0.3">
      <c r="A7" s="354">
        <v>10302</v>
      </c>
      <c r="B7" s="355" t="s">
        <v>893</v>
      </c>
      <c r="C7" s="356" t="s">
        <v>894</v>
      </c>
      <c r="D7" s="357">
        <v>15.86</v>
      </c>
      <c r="E7" s="358"/>
      <c r="F7" s="358"/>
      <c r="G7" s="358" t="s">
        <v>883</v>
      </c>
      <c r="H7" s="359">
        <v>7683</v>
      </c>
      <c r="I7" s="360">
        <v>103003</v>
      </c>
      <c r="J7" s="361">
        <v>15.86</v>
      </c>
      <c r="K7" s="362">
        <v>2830</v>
      </c>
      <c r="L7" s="363">
        <f>IF(tabItens[[#This Row],[Média]] &gt; 0, tabItens[[#This Row],[QTDE ATUAL]] / tabItens[[#This Row],[Média]],999.9)</f>
        <v>31.12626603646185</v>
      </c>
      <c r="M7" s="364">
        <v>0</v>
      </c>
      <c r="N7" s="365">
        <f>tabItens[[#This Row],[VALOR UNIT.]] * tabItens[[#This Row],[LC]]</f>
        <v>0</v>
      </c>
      <c r="O7" s="366" t="s">
        <v>2083</v>
      </c>
      <c r="P7" s="367"/>
      <c r="Q7" s="368"/>
      <c r="R7" s="365"/>
      <c r="S7" s="369"/>
      <c r="T7" s="370">
        <f>ROUNDDOWN(IFERROR(tabItens[[#This Row],[ATA DT.VALID.]] - $D$1,0) / 30,0)</f>
        <v>-1507</v>
      </c>
      <c r="U7" s="355" t="s">
        <v>895</v>
      </c>
      <c r="V7" s="371">
        <v>1</v>
      </c>
      <c r="W7" s="372" t="s">
        <v>2069</v>
      </c>
      <c r="X7" s="373">
        <v>57</v>
      </c>
      <c r="Y7" s="374">
        <v>19</v>
      </c>
      <c r="Z7" s="375"/>
      <c r="AA7" s="376"/>
      <c r="AB7" s="377"/>
      <c r="AC7" s="377"/>
      <c r="AD7" s="376"/>
      <c r="AE7" s="377"/>
      <c r="AF7" s="370"/>
      <c r="AG7" s="378" t="s">
        <v>2067</v>
      </c>
      <c r="AH7" s="379"/>
      <c r="AI7" s="370">
        <v>1178</v>
      </c>
      <c r="AJ7" s="379">
        <v>43826</v>
      </c>
      <c r="AK7" s="379" t="s">
        <v>883</v>
      </c>
      <c r="AL7" s="379">
        <v>43815</v>
      </c>
      <c r="AM7" s="369"/>
      <c r="AN7" s="358"/>
      <c r="AO7" s="380" t="str">
        <f>_xlfn.IFNA(IF(VLOOKUP(tabItens[[#This Row],[CÓDIGO]],tabExcluirDoEstoque[#Data],1,FALSE),"sim",""),"")</f>
        <v/>
      </c>
      <c r="AP7" s="381" t="str">
        <f ca="1">IF(OR(ISBLANK(tabItens[[#This Row],[ATA DT.VALID.]]),tabItens[[#This Row],[ATA DT.VALID.]]="",tabItens[[#This Row],[ATA DT.VALID.]]=" "),"",IF(TYPE(tabItens[[#This Row],[ATA DT.VALID.]])=1,ROUNDUP((tabItens[[#This Row],[ATA DT.VALID.]]-TODAY())/7,0),""))</f>
        <v/>
      </c>
      <c r="AQ7" s="382">
        <v>0</v>
      </c>
      <c r="AR7" s="383" t="str">
        <f>IF(ISBLANK(tabItens[[#This Row],[CÓDIGO]]),"",IFERROR(VLOOKUP(tabItens[[#This Row],[CÓDIGO]],Consumo!$C$2:$AC$862,26,FALSE),0))</f>
        <v>09.2023</v>
      </c>
      <c r="AS7" s="384">
        <f>SUMIF(Consumo!$C$3:$C$862,tabItens[[#This Row],[CÓDIGO]],Consumo!$N$3:$N$862) + SUMIF(Consumo!$C$3:$C$862,tabItens[[#This Row],[CÓDIGO]],Consumo!$O$3:$O$862) + SUMIF(Consumo!$C$3:$C$862,tabItens[[#This Row],[CÓDIGO]],Consumo!$P$3:$P$862) + SUMIF(Consumo!$C$3:$C$862,tabItens[[#This Row],[CÓDIGO]],Consumo!$Q$3:$Q$862)</f>
        <v>698</v>
      </c>
      <c r="AT7" s="384">
        <f>SUMIF(Consumo!$C$3:$C$862,tabItens[[#This Row],[CÓDIGO]],Consumo!$Z$3:$Z$862)</f>
        <v>3557</v>
      </c>
      <c r="AU7" s="385">
        <f>SUMIF(Consumo!$C$3:$C$862,tabItens[[#This Row],[CÓDIGO]],Consumo!$AA$3:$AA$862)</f>
        <v>1839</v>
      </c>
      <c r="AV7" s="386">
        <f>SUMIF(Consumo!$C$3:$C$862,tabItens[[#This Row],[CÓDIGO]],Consumo!$Y$3:$Y$862)</f>
        <v>246.83333333333334</v>
      </c>
      <c r="AW7" s="359">
        <f>tabItens[[#This Row],[QTDE ATUAL]] + tabItens[[#This Row],[RC QTDE]] + tabItens[[#This Row],[AF SALDO]] + tabItens[[#This Row],[Recentes]]</f>
        <v>7683</v>
      </c>
      <c r="AX7" s="387">
        <v>316</v>
      </c>
      <c r="AY7" s="387">
        <v>4</v>
      </c>
      <c r="AZ7" s="387">
        <f>IF(ISBLANK(tabItens[[#This Row],[CÓDIGO]]),"",tabItens[[#This Row],[PontoMês]] * (AZ$2+tabItens[[#This Row],[PontoQtM]]))</f>
        <v>1264</v>
      </c>
      <c r="BA7" s="386">
        <f>tabItens[[#This Row],[PontoPed]] - tabItens[[#This Row],[Saldo]] + (1/10)</f>
        <v>-6418.9</v>
      </c>
      <c r="BB7" s="386">
        <f xml:space="preserve"> tabItens[[#This Row],[PontoMês]] * BB$2 - tabItens[[#This Row],[QTDE ATUAL]] - (1/10)</f>
        <v>-7367.1</v>
      </c>
      <c r="BC7" s="388">
        <f>IF( tabItens[[#This Row],[PontoPed]]&gt;0, IF(tabItens[[#This Row],[PontoPed]]&lt;1, 1, IF( tabItens[[#This Row],[Saldo]]&gt;tabItens[[#This Row],[PontoPed]], 0, (tabItens[[#This Row],[PontoPed]]-tabItens[[#This Row],[Saldo]])/tabItens[[#This Row],[PontoPed]] ) ), 0 )</f>
        <v>0</v>
      </c>
      <c r="BD7" s="389">
        <f>ROUNDDOWN(IF( OR( AND(tabItens[[#This Row],[PontoPed]]&lt;tabItens[[#This Row],[Saldo]],tabItens[[#This Row],[Saldo]]&gt;0), tabItens[[#This Row],[PontoPed]]=0), 99, IF(AND(tabItens[[#This Row],[Saldo]]=0,tabItens[[#This Row],[PontoPed]]&gt;0), 0, (1-tabItens[[#This Row],[PctAb]])*10 ) ),0)</f>
        <v>99</v>
      </c>
      <c r="BE7" s="390">
        <f>IF( tabItens[[#This Row],[Consumo]] &gt; tabItens[[#This Row],[04_MESES]]/4*$AV$2, tabItens[[#This Row],[Consumo]]/$AV$2, tabItens[[#This Row],[04_MESES]]/4 ) * $BE$2 + tabItens[[#This Row],[COMPRA_EXTRA]]</f>
        <v>1778.5</v>
      </c>
      <c r="BF7" s="391">
        <f>MAX( tabItens[[#This Row],[Sugestão]] - tabItens[[#This Row],[LC]], 0 )</f>
        <v>1778.5</v>
      </c>
      <c r="BG7" s="391">
        <f>SUMIF(Consumo!$C$3:$C$862,tabItens[[#This Row],[CÓDIGO]],Consumo!$E$3:$E$862)</f>
        <v>24</v>
      </c>
      <c r="BH7" s="392">
        <f>IF(AND(tabItens[[#This Row],[Pend]] &gt; 0,tabItens[[#This Row],[Consumo]] &lt;&gt; 0), tabItens[[#This Row],[Pend]] / tabItens[[#This Row],[Consumo]], 0 )</f>
        <v>6.7472589260612875E-3</v>
      </c>
      <c r="BI7" s="391"/>
      <c r="BJ7" s="391"/>
      <c r="BK7" s="393" t="s">
        <v>2081</v>
      </c>
    </row>
    <row r="8" spans="1:63" x14ac:dyDescent="0.3">
      <c r="A8" s="354">
        <v>10359</v>
      </c>
      <c r="B8" s="355" t="s">
        <v>896</v>
      </c>
      <c r="C8" s="356" t="s">
        <v>313</v>
      </c>
      <c r="D8" s="357">
        <v>35</v>
      </c>
      <c r="E8" s="358" t="s">
        <v>897</v>
      </c>
      <c r="F8" s="358" t="s">
        <v>898</v>
      </c>
      <c r="G8" s="358" t="s">
        <v>899</v>
      </c>
      <c r="H8" s="359">
        <v>267</v>
      </c>
      <c r="I8" s="360">
        <v>103003</v>
      </c>
      <c r="J8" s="361">
        <v>35</v>
      </c>
      <c r="K8" s="362">
        <v>1479</v>
      </c>
      <c r="L8" s="363">
        <f>IF(tabItens[[#This Row],[Média]] &gt; 0, tabItens[[#This Row],[QTDE ATUAL]] / tabItens[[#This Row],[Média]],999.9)</f>
        <v>1.1875463306152705</v>
      </c>
      <c r="M8" s="364">
        <v>0</v>
      </c>
      <c r="N8" s="365">
        <f>tabItens[[#This Row],[VALOR UNIT.]] * tabItens[[#This Row],[LC]]</f>
        <v>0</v>
      </c>
      <c r="O8" s="366" t="s">
        <v>2084</v>
      </c>
      <c r="P8" s="367"/>
      <c r="Q8" s="368"/>
      <c r="R8" s="365"/>
      <c r="S8" s="369"/>
      <c r="T8" s="370">
        <f>ROUNDDOWN(IFERROR(tabItens[[#This Row],[ATA DT.VALID.]] - $D$1,0) / 30,0)</f>
        <v>-1507</v>
      </c>
      <c r="U8" s="355" t="s">
        <v>901</v>
      </c>
      <c r="V8" s="371">
        <v>1</v>
      </c>
      <c r="W8" s="372" t="s">
        <v>2068</v>
      </c>
      <c r="X8" s="373">
        <v>71</v>
      </c>
      <c r="Y8" s="374">
        <v>7</v>
      </c>
      <c r="Z8" s="375"/>
      <c r="AA8" s="376"/>
      <c r="AB8" s="377"/>
      <c r="AC8" s="377"/>
      <c r="AD8" s="376"/>
      <c r="AE8" s="377"/>
      <c r="AF8" s="370"/>
      <c r="AG8" s="378" t="s">
        <v>2067</v>
      </c>
      <c r="AH8" s="379"/>
      <c r="AI8" s="370">
        <v>900</v>
      </c>
      <c r="AJ8" s="379">
        <v>45127</v>
      </c>
      <c r="AK8" s="379" t="s">
        <v>883</v>
      </c>
      <c r="AL8" s="379">
        <v>45215</v>
      </c>
      <c r="AM8" s="369"/>
      <c r="AN8" s="358"/>
      <c r="AO8" s="380" t="str">
        <f>_xlfn.IFNA(IF(VLOOKUP(tabItens[[#This Row],[CÓDIGO]],tabExcluirDoEstoque[#Data],1,FALSE),"sim",""),"")</f>
        <v/>
      </c>
      <c r="AP8" s="381" t="str">
        <f ca="1">IF(OR(ISBLANK(tabItens[[#This Row],[ATA DT.VALID.]]),tabItens[[#This Row],[ATA DT.VALID.]]="",tabItens[[#This Row],[ATA DT.VALID.]]=" "),"",IF(TYPE(tabItens[[#This Row],[ATA DT.VALID.]])=1,ROUNDUP((tabItens[[#This Row],[ATA DT.VALID.]]-TODAY())/7,0),""))</f>
        <v/>
      </c>
      <c r="AQ8" s="382">
        <v>0</v>
      </c>
      <c r="AR8" s="383" t="str">
        <f>IF(ISBLANK(tabItens[[#This Row],[CÓDIGO]]),"",IFERROR(VLOOKUP(tabItens[[#This Row],[CÓDIGO]],Consumo!$C$2:$AC$862,26,FALSE),0))</f>
        <v>09.2023</v>
      </c>
      <c r="AS8" s="384">
        <f>SUMIF(Consumo!$C$3:$C$862,tabItens[[#This Row],[CÓDIGO]],Consumo!$N$3:$N$862) + SUMIF(Consumo!$C$3:$C$862,tabItens[[#This Row],[CÓDIGO]],Consumo!$O$3:$O$862) + SUMIF(Consumo!$C$3:$C$862,tabItens[[#This Row],[CÓDIGO]],Consumo!$P$3:$P$862) + SUMIF(Consumo!$C$3:$C$862,tabItens[[#This Row],[CÓDIGO]],Consumo!$Q$3:$Q$862)</f>
        <v>951</v>
      </c>
      <c r="AT8" s="384">
        <f>SUMIF(Consumo!$C$3:$C$862,tabItens[[#This Row],[CÓDIGO]],Consumo!$Z$3:$Z$862)</f>
        <v>2698</v>
      </c>
      <c r="AU8" s="385">
        <f>SUMIF(Consumo!$C$3:$C$862,tabItens[[#This Row],[CÓDIGO]],Consumo!$AA$3:$AA$862)</f>
        <v>262</v>
      </c>
      <c r="AV8" s="386">
        <f>SUMIF(Consumo!$C$3:$C$862,tabItens[[#This Row],[CÓDIGO]],Consumo!$Y$3:$Y$862)</f>
        <v>224.83333333333334</v>
      </c>
      <c r="AW8" s="359">
        <f>tabItens[[#This Row],[QTDE ATUAL]] + tabItens[[#This Row],[RC QTDE]] + tabItens[[#This Row],[AF SALDO]] + tabItens[[#This Row],[Recentes]]</f>
        <v>267</v>
      </c>
      <c r="AX8" s="387">
        <v>166</v>
      </c>
      <c r="AY8" s="387">
        <v>4</v>
      </c>
      <c r="AZ8" s="387">
        <f>IF(ISBLANK(tabItens[[#This Row],[CÓDIGO]]),"",tabItens[[#This Row],[PontoMês]] * (AZ$2+tabItens[[#This Row],[PontoQtM]]))</f>
        <v>664</v>
      </c>
      <c r="BA8" s="386">
        <f>tabItens[[#This Row],[PontoPed]] - tabItens[[#This Row],[Saldo]] + (1/10)</f>
        <v>397.1</v>
      </c>
      <c r="BB8" s="386">
        <f xml:space="preserve"> tabItens[[#This Row],[PontoMês]] * BB$2 - tabItens[[#This Row],[QTDE ATUAL]] - (1/10)</f>
        <v>-101.1</v>
      </c>
      <c r="BC8" s="388">
        <f>IF( tabItens[[#This Row],[PontoPed]]&gt;0, IF(tabItens[[#This Row],[PontoPed]]&lt;1, 1, IF( tabItens[[#This Row],[Saldo]]&gt;tabItens[[#This Row],[PontoPed]], 0, (tabItens[[#This Row],[PontoPed]]-tabItens[[#This Row],[Saldo]])/tabItens[[#This Row],[PontoPed]] ) ), 0 )</f>
        <v>0.59789156626506024</v>
      </c>
      <c r="BD8" s="389">
        <f>ROUNDDOWN(IF( OR( AND(tabItens[[#This Row],[PontoPed]]&lt;tabItens[[#This Row],[Saldo]],tabItens[[#This Row],[Saldo]]&gt;0), tabItens[[#This Row],[PontoPed]]=0), 99, IF(AND(tabItens[[#This Row],[Saldo]]=0,tabItens[[#This Row],[PontoPed]]&gt;0), 0, (1-tabItens[[#This Row],[PctAb]])*10 ) ),0)</f>
        <v>4</v>
      </c>
      <c r="BE8" s="390">
        <f>IF( tabItens[[#This Row],[Consumo]] &gt; tabItens[[#This Row],[04_MESES]]/4*$AV$2, tabItens[[#This Row],[Consumo]]/$AV$2, tabItens[[#This Row],[04_MESES]]/4 ) * $BE$2 + tabItens[[#This Row],[COMPRA_EXTRA]]</f>
        <v>1426.5</v>
      </c>
      <c r="BF8" s="391">
        <f>MAX( tabItens[[#This Row],[Sugestão]] - tabItens[[#This Row],[LC]], 0 )</f>
        <v>1426.5</v>
      </c>
      <c r="BG8" s="391">
        <f>SUMIF(Consumo!$C$3:$C$862,tabItens[[#This Row],[CÓDIGO]],Consumo!$E$3:$E$862)</f>
        <v>0</v>
      </c>
      <c r="BH8" s="392">
        <f>IF(AND(tabItens[[#This Row],[Pend]] &gt; 0,tabItens[[#This Row],[Consumo]] &lt;&gt; 0), tabItens[[#This Row],[Pend]] / tabItens[[#This Row],[Consumo]], 0 )</f>
        <v>0</v>
      </c>
      <c r="BI8" s="391"/>
      <c r="BJ8" s="391"/>
      <c r="BK8" s="393" t="s">
        <v>2081</v>
      </c>
    </row>
    <row r="9" spans="1:63" x14ac:dyDescent="0.3">
      <c r="A9" s="354">
        <v>10392</v>
      </c>
      <c r="B9" s="355" t="s">
        <v>902</v>
      </c>
      <c r="C9" s="356" t="s">
        <v>256</v>
      </c>
      <c r="D9" s="357">
        <v>0.9</v>
      </c>
      <c r="E9" s="358"/>
      <c r="F9" s="358"/>
      <c r="G9" s="358" t="s">
        <v>883</v>
      </c>
      <c r="H9" s="359">
        <v>0</v>
      </c>
      <c r="I9" s="360">
        <v>103003</v>
      </c>
      <c r="J9" s="361">
        <v>0.9</v>
      </c>
      <c r="K9" s="362">
        <v>6338</v>
      </c>
      <c r="L9" s="363">
        <f>IF(tabItens[[#This Row],[Média]] &gt; 0, tabItens[[#This Row],[QTDE ATUAL]] / tabItens[[#This Row],[Média]],999.9)</f>
        <v>0</v>
      </c>
      <c r="M9" s="364">
        <v>0</v>
      </c>
      <c r="N9" s="365">
        <f>tabItens[[#This Row],[VALOR UNIT.]] * tabItens[[#This Row],[LC]]</f>
        <v>0</v>
      </c>
      <c r="O9" s="366" t="s">
        <v>2085</v>
      </c>
      <c r="P9" s="367"/>
      <c r="Q9" s="368"/>
      <c r="R9" s="365"/>
      <c r="S9" s="369"/>
      <c r="T9" s="370">
        <f>ROUNDDOWN(IFERROR(tabItens[[#This Row],[ATA DT.VALID.]] - $D$1,0) / 30,0)</f>
        <v>-1507</v>
      </c>
      <c r="U9" s="355" t="s">
        <v>903</v>
      </c>
      <c r="V9" s="371">
        <v>1</v>
      </c>
      <c r="W9" s="372" t="s">
        <v>2069</v>
      </c>
      <c r="X9" s="373">
        <v>45</v>
      </c>
      <c r="Y9" s="374">
        <v>10</v>
      </c>
      <c r="Z9" s="375">
        <v>6982</v>
      </c>
      <c r="AA9" s="376">
        <v>2023</v>
      </c>
      <c r="AB9" s="377">
        <v>4300</v>
      </c>
      <c r="AC9" s="377"/>
      <c r="AD9" s="376"/>
      <c r="AE9" s="377"/>
      <c r="AF9" s="370"/>
      <c r="AG9" s="378" t="s">
        <v>2067</v>
      </c>
      <c r="AH9" s="379"/>
      <c r="AI9" s="370">
        <v>2130</v>
      </c>
      <c r="AJ9" s="379">
        <v>44936</v>
      </c>
      <c r="AK9" s="379" t="s">
        <v>883</v>
      </c>
      <c r="AL9" s="379">
        <v>45107</v>
      </c>
      <c r="AM9" s="369"/>
      <c r="AN9" s="358"/>
      <c r="AO9" s="380" t="str">
        <f>_xlfn.IFNA(IF(VLOOKUP(tabItens[[#This Row],[CÓDIGO]],tabExcluirDoEstoque[#Data],1,FALSE),"sim",""),"")</f>
        <v/>
      </c>
      <c r="AP9" s="381" t="str">
        <f ca="1">IF(OR(ISBLANK(tabItens[[#This Row],[ATA DT.VALID.]]),tabItens[[#This Row],[ATA DT.VALID.]]="",tabItens[[#This Row],[ATA DT.VALID.]]=" "),"",IF(TYPE(tabItens[[#This Row],[ATA DT.VALID.]])=1,ROUNDUP((tabItens[[#This Row],[ATA DT.VALID.]]-TODAY())/7,0),""))</f>
        <v/>
      </c>
      <c r="AQ9" s="382">
        <v>0</v>
      </c>
      <c r="AR9" s="383" t="str">
        <f>IF(ISBLANK(tabItens[[#This Row],[CÓDIGO]]),"",IFERROR(VLOOKUP(tabItens[[#This Row],[CÓDIGO]],Consumo!$C$2:$AC$862,26,FALSE),0))</f>
        <v>06.2023</v>
      </c>
      <c r="AS9" s="384">
        <f>SUMIF(Consumo!$C$3:$C$862,tabItens[[#This Row],[CÓDIGO]],Consumo!$N$3:$N$862) + SUMIF(Consumo!$C$3:$C$862,tabItens[[#This Row],[CÓDIGO]],Consumo!$O$3:$O$862) + SUMIF(Consumo!$C$3:$C$862,tabItens[[#This Row],[CÓDIGO]],Consumo!$P$3:$P$862) + SUMIF(Consumo!$C$3:$C$862,tabItens[[#This Row],[CÓDIGO]],Consumo!$Q$3:$Q$862)</f>
        <v>15</v>
      </c>
      <c r="AT9" s="384">
        <f>SUMIF(Consumo!$C$3:$C$862,tabItens[[#This Row],[CÓDIGO]],Consumo!$Z$3:$Z$862)</f>
        <v>7769</v>
      </c>
      <c r="AU9" s="385">
        <f>SUMIF(Consumo!$C$3:$C$862,tabItens[[#This Row],[CÓDIGO]],Consumo!$AA$3:$AA$862)</f>
        <v>4461</v>
      </c>
      <c r="AV9" s="386">
        <f>SUMIF(Consumo!$C$3:$C$862,tabItens[[#This Row],[CÓDIGO]],Consumo!$Y$3:$Y$862)</f>
        <v>533.91666666666663</v>
      </c>
      <c r="AW9" s="359">
        <f>tabItens[[#This Row],[QTDE ATUAL]] + tabItens[[#This Row],[RC QTDE]] + tabItens[[#This Row],[AF SALDO]] + tabItens[[#This Row],[Recentes]]</f>
        <v>4300</v>
      </c>
      <c r="AX9" s="387">
        <v>565</v>
      </c>
      <c r="AY9" s="387">
        <v>4</v>
      </c>
      <c r="AZ9" s="387">
        <f>IF(ISBLANK(tabItens[[#This Row],[CÓDIGO]]),"",tabItens[[#This Row],[PontoMês]] * (AZ$2+tabItens[[#This Row],[PontoQtM]]))</f>
        <v>2260</v>
      </c>
      <c r="BA9" s="386">
        <f>tabItens[[#This Row],[PontoPed]] - tabItens[[#This Row],[Saldo]] + (1/10)</f>
        <v>-2039.9</v>
      </c>
      <c r="BB9" s="386">
        <f xml:space="preserve"> tabItens[[#This Row],[PontoMês]] * BB$2 - tabItens[[#This Row],[QTDE ATUAL]] - (1/10)</f>
        <v>564.9</v>
      </c>
      <c r="BC9" s="388">
        <f>IF( tabItens[[#This Row],[PontoPed]]&gt;0, IF(tabItens[[#This Row],[PontoPed]]&lt;1, 1, IF( tabItens[[#This Row],[Saldo]]&gt;tabItens[[#This Row],[PontoPed]], 0, (tabItens[[#This Row],[PontoPed]]-tabItens[[#This Row],[Saldo]])/tabItens[[#This Row],[PontoPed]] ) ), 0 )</f>
        <v>0</v>
      </c>
      <c r="BD9" s="389">
        <f>ROUNDDOWN(IF( OR( AND(tabItens[[#This Row],[PontoPed]]&lt;tabItens[[#This Row],[Saldo]],tabItens[[#This Row],[Saldo]]&gt;0), tabItens[[#This Row],[PontoPed]]=0), 99, IF(AND(tabItens[[#This Row],[Saldo]]=0,tabItens[[#This Row],[PontoPed]]&gt;0), 0, (1-tabItens[[#This Row],[PctAb]])*10 ) ),0)</f>
        <v>99</v>
      </c>
      <c r="BE9" s="390">
        <f>IF( tabItens[[#This Row],[Consumo]] &gt; tabItens[[#This Row],[04_MESES]]/4*$AV$2, tabItens[[#This Row],[Consumo]]/$AV$2, tabItens[[#This Row],[04_MESES]]/4 ) * $BE$2 + tabItens[[#This Row],[COMPRA_EXTRA]]</f>
        <v>3884.5</v>
      </c>
      <c r="BF9" s="391">
        <f>MAX( tabItens[[#This Row],[Sugestão]] - tabItens[[#This Row],[LC]], 0 )</f>
        <v>3884.5</v>
      </c>
      <c r="BG9" s="391">
        <f>SUMIF(Consumo!$C$3:$C$862,tabItens[[#This Row],[CÓDIGO]],Consumo!$E$3:$E$862)</f>
        <v>1379</v>
      </c>
      <c r="BH9" s="392">
        <f>IF(AND(tabItens[[#This Row],[Pend]] &gt; 0,tabItens[[#This Row],[Consumo]] &lt;&gt; 0), tabItens[[#This Row],[Pend]] / tabItens[[#This Row],[Consumo]], 0 )</f>
        <v>0.17750032179173639</v>
      </c>
      <c r="BI9" s="391"/>
      <c r="BJ9" s="391"/>
      <c r="BK9" s="393" t="s">
        <v>2081</v>
      </c>
    </row>
    <row r="10" spans="1:63" x14ac:dyDescent="0.3">
      <c r="A10" s="354">
        <v>10412</v>
      </c>
      <c r="B10" s="355" t="s">
        <v>904</v>
      </c>
      <c r="C10" s="356" t="s">
        <v>313</v>
      </c>
      <c r="D10" s="357">
        <v>13.5</v>
      </c>
      <c r="E10" s="358" t="s">
        <v>905</v>
      </c>
      <c r="F10" s="358" t="s">
        <v>906</v>
      </c>
      <c r="G10" s="358" t="s">
        <v>907</v>
      </c>
      <c r="H10" s="359">
        <v>44</v>
      </c>
      <c r="I10" s="360">
        <v>103003</v>
      </c>
      <c r="J10" s="361">
        <v>13.5</v>
      </c>
      <c r="K10" s="362">
        <v>690.5</v>
      </c>
      <c r="L10" s="363">
        <f>IF(tabItens[[#This Row],[Média]] &gt; 0, tabItens[[#This Row],[QTDE ATUAL]] / tabItens[[#This Row],[Média]],999.9)</f>
        <v>0.41558441558441561</v>
      </c>
      <c r="M10" s="364">
        <v>0</v>
      </c>
      <c r="N10" s="365">
        <f>tabItens[[#This Row],[VALOR UNIT.]] * tabItens[[#This Row],[LC]]</f>
        <v>0</v>
      </c>
      <c r="O10" s="366" t="s">
        <v>908</v>
      </c>
      <c r="P10" s="367">
        <v>0</v>
      </c>
      <c r="Q10" s="368">
        <v>8508</v>
      </c>
      <c r="R10" s="365">
        <v>115020</v>
      </c>
      <c r="S10" s="369">
        <v>45489</v>
      </c>
      <c r="T10" s="370">
        <f>ROUNDDOWN(IFERROR(tabItens[[#This Row],[ATA DT.VALID.]] - $D$1,0) / 30,0)</f>
        <v>9</v>
      </c>
      <c r="U10" s="355" t="s">
        <v>909</v>
      </c>
      <c r="V10" s="371">
        <v>1</v>
      </c>
      <c r="W10" s="372" t="s">
        <v>2068</v>
      </c>
      <c r="X10" s="373">
        <v>71</v>
      </c>
      <c r="Y10" s="374">
        <v>24</v>
      </c>
      <c r="Z10" s="375"/>
      <c r="AA10" s="376"/>
      <c r="AB10" s="377"/>
      <c r="AC10" s="377">
        <v>12177</v>
      </c>
      <c r="AD10" s="376">
        <v>2023</v>
      </c>
      <c r="AE10" s="377">
        <v>240</v>
      </c>
      <c r="AF10" s="370">
        <v>300</v>
      </c>
      <c r="AG10" s="378" t="s">
        <v>2047</v>
      </c>
      <c r="AH10" s="379">
        <v>45208</v>
      </c>
      <c r="AI10" s="370">
        <v>402</v>
      </c>
      <c r="AJ10" s="379">
        <v>45208</v>
      </c>
      <c r="AK10" s="379" t="s">
        <v>883</v>
      </c>
      <c r="AL10" s="379">
        <v>45205</v>
      </c>
      <c r="AM10" s="369"/>
      <c r="AN10" s="358"/>
      <c r="AO10" s="380" t="str">
        <f>_xlfn.IFNA(IF(VLOOKUP(tabItens[[#This Row],[CÓDIGO]],tabExcluirDoEstoque[#Data],1,FALSE),"sim",""),"")</f>
        <v/>
      </c>
      <c r="AP10" s="381">
        <f ca="1">IF(OR(ISBLANK(tabItens[[#This Row],[ATA DT.VALID.]]),tabItens[[#This Row],[ATA DT.VALID.]]="",tabItens[[#This Row],[ATA DT.VALID.]]=" "),"",IF(TYPE(tabItens[[#This Row],[ATA DT.VALID.]])=1,ROUNDUP((tabItens[[#This Row],[ATA DT.VALID.]]-TODAY())/7,0),""))</f>
        <v>34</v>
      </c>
      <c r="AQ10" s="382">
        <v>0</v>
      </c>
      <c r="AR10" s="383" t="str">
        <f>IF(ISBLANK(tabItens[[#This Row],[CÓDIGO]]),"",IFERROR(VLOOKUP(tabItens[[#This Row],[CÓDIGO]],Consumo!$C$2:$AC$862,26,FALSE),0))</f>
        <v>09.2023</v>
      </c>
      <c r="AS10" s="384">
        <f>SUMIF(Consumo!$C$3:$C$862,tabItens[[#This Row],[CÓDIGO]],Consumo!$N$3:$N$862) + SUMIF(Consumo!$C$3:$C$862,tabItens[[#This Row],[CÓDIGO]],Consumo!$O$3:$O$862) + SUMIF(Consumo!$C$3:$C$862,tabItens[[#This Row],[CÓDIGO]],Consumo!$P$3:$P$862) + SUMIF(Consumo!$C$3:$C$862,tabItens[[#This Row],[CÓDIGO]],Consumo!$Q$3:$Q$862)</f>
        <v>441.5</v>
      </c>
      <c r="AT10" s="384">
        <f>SUMIF(Consumo!$C$3:$C$862,tabItens[[#This Row],[CÓDIGO]],Consumo!$Z$3:$Z$862)</f>
        <v>1270.5</v>
      </c>
      <c r="AU10" s="385">
        <f>SUMIF(Consumo!$C$3:$C$862,tabItens[[#This Row],[CÓDIGO]],Consumo!$AA$3:$AA$862)</f>
        <v>121</v>
      </c>
      <c r="AV10" s="386">
        <f>SUMIF(Consumo!$C$3:$C$862,tabItens[[#This Row],[CÓDIGO]],Consumo!$Y$3:$Y$862)</f>
        <v>105.875</v>
      </c>
      <c r="AW10" s="359">
        <f>tabItens[[#This Row],[QTDE ATUAL]] + tabItens[[#This Row],[RC QTDE]] + tabItens[[#This Row],[AF SALDO]] + tabItens[[#This Row],[Recentes]]</f>
        <v>284</v>
      </c>
      <c r="AX10" s="387">
        <v>86</v>
      </c>
      <c r="AY10" s="387">
        <v>2</v>
      </c>
      <c r="AZ10" s="387">
        <f>IF(ISBLANK(tabItens[[#This Row],[CÓDIGO]]),"",tabItens[[#This Row],[PontoMês]] * (AZ$2+tabItens[[#This Row],[PontoQtM]]))</f>
        <v>172</v>
      </c>
      <c r="BA10" s="386">
        <f>tabItens[[#This Row],[PontoPed]] - tabItens[[#This Row],[Saldo]] + (1/10)</f>
        <v>-111.9</v>
      </c>
      <c r="BB10" s="386">
        <f xml:space="preserve"> tabItens[[#This Row],[PontoMês]] * BB$2 - tabItens[[#This Row],[QTDE ATUAL]] - (1/10)</f>
        <v>41.9</v>
      </c>
      <c r="BC10" s="388">
        <f>IF( tabItens[[#This Row],[PontoPed]]&gt;0, IF(tabItens[[#This Row],[PontoPed]]&lt;1, 1, IF( tabItens[[#This Row],[Saldo]]&gt;tabItens[[#This Row],[PontoPed]], 0, (tabItens[[#This Row],[PontoPed]]-tabItens[[#This Row],[Saldo]])/tabItens[[#This Row],[PontoPed]] ) ), 0 )</f>
        <v>0</v>
      </c>
      <c r="BD10" s="389">
        <f>ROUNDDOWN(IF( OR( AND(tabItens[[#This Row],[PontoPed]]&lt;tabItens[[#This Row],[Saldo]],tabItens[[#This Row],[Saldo]]&gt;0), tabItens[[#This Row],[PontoPed]]=0), 99, IF(AND(tabItens[[#This Row],[Saldo]]=0,tabItens[[#This Row],[PontoPed]]&gt;0), 0, (1-tabItens[[#This Row],[PctAb]])*10 ) ),0)</f>
        <v>99</v>
      </c>
      <c r="BE10" s="390">
        <f>IF( tabItens[[#This Row],[Consumo]] &gt; tabItens[[#This Row],[04_MESES]]/4*$AV$2, tabItens[[#This Row],[Consumo]]/$AV$2, tabItens[[#This Row],[04_MESES]]/4 ) * $BE$2 + tabItens[[#This Row],[COMPRA_EXTRA]]</f>
        <v>662.25</v>
      </c>
      <c r="BF10" s="391">
        <f>MAX( tabItens[[#This Row],[Sugestão]] - tabItens[[#This Row],[LC]], 0 )</f>
        <v>662.25</v>
      </c>
      <c r="BG10" s="391">
        <f>SUMIF(Consumo!$C$3:$C$862,tabItens[[#This Row],[CÓDIGO]],Consumo!$E$3:$E$862)</f>
        <v>132</v>
      </c>
      <c r="BH10" s="392">
        <f>IF(AND(tabItens[[#This Row],[Pend]] &gt; 0,tabItens[[#This Row],[Consumo]] &lt;&gt; 0), tabItens[[#This Row],[Pend]] / tabItens[[#This Row],[Consumo]], 0 )</f>
        <v>0.1038961038961039</v>
      </c>
      <c r="BI10" s="391"/>
      <c r="BJ10" s="391"/>
      <c r="BK10" s="393" t="s">
        <v>2081</v>
      </c>
    </row>
    <row r="11" spans="1:63" x14ac:dyDescent="0.3">
      <c r="A11" s="354">
        <v>10547</v>
      </c>
      <c r="B11" s="355" t="s">
        <v>910</v>
      </c>
      <c r="C11" s="356" t="s">
        <v>253</v>
      </c>
      <c r="D11" s="357">
        <v>2.68</v>
      </c>
      <c r="E11" s="358"/>
      <c r="F11" s="358"/>
      <c r="G11" s="358" t="s">
        <v>883</v>
      </c>
      <c r="H11" s="359">
        <v>0</v>
      </c>
      <c r="I11" s="360">
        <v>103003</v>
      </c>
      <c r="J11" s="361">
        <v>2.68</v>
      </c>
      <c r="K11" s="362">
        <v>15113</v>
      </c>
      <c r="L11" s="363">
        <f>IF(tabItens[[#This Row],[Média]] &gt; 0, tabItens[[#This Row],[QTDE ATUAL]] / tabItens[[#This Row],[Média]],999.9)</f>
        <v>0</v>
      </c>
      <c r="M11" s="364">
        <v>0</v>
      </c>
      <c r="N11" s="365">
        <f>tabItens[[#This Row],[VALOR UNIT.]] * tabItens[[#This Row],[LC]]</f>
        <v>0</v>
      </c>
      <c r="O11" s="366" t="s">
        <v>2085</v>
      </c>
      <c r="P11" s="367"/>
      <c r="Q11" s="368"/>
      <c r="R11" s="365"/>
      <c r="S11" s="369"/>
      <c r="T11" s="370">
        <f>ROUNDDOWN(IFERROR(tabItens[[#This Row],[ATA DT.VALID.]] - $D$1,0) / 30,0)</f>
        <v>-1507</v>
      </c>
      <c r="U11" s="355" t="s">
        <v>911</v>
      </c>
      <c r="V11" s="371">
        <v>1</v>
      </c>
      <c r="W11" s="372" t="s">
        <v>2069</v>
      </c>
      <c r="X11" s="373">
        <v>45</v>
      </c>
      <c r="Y11" s="374">
        <v>14</v>
      </c>
      <c r="Z11" s="375">
        <v>6982</v>
      </c>
      <c r="AA11" s="376">
        <v>2023</v>
      </c>
      <c r="AB11" s="377">
        <v>7900</v>
      </c>
      <c r="AC11" s="377"/>
      <c r="AD11" s="376"/>
      <c r="AE11" s="377"/>
      <c r="AF11" s="370"/>
      <c r="AG11" s="378" t="s">
        <v>2067</v>
      </c>
      <c r="AH11" s="379"/>
      <c r="AI11" s="370">
        <v>15038</v>
      </c>
      <c r="AJ11" s="379">
        <v>44924</v>
      </c>
      <c r="AK11" s="379" t="s">
        <v>883</v>
      </c>
      <c r="AL11" s="379">
        <v>45107</v>
      </c>
      <c r="AM11" s="369"/>
      <c r="AN11" s="358"/>
      <c r="AO11" s="380" t="str">
        <f>_xlfn.IFNA(IF(VLOOKUP(tabItens[[#This Row],[CÓDIGO]],tabExcluirDoEstoque[#Data],1,FALSE),"sim",""),"")</f>
        <v/>
      </c>
      <c r="AP11" s="381" t="str">
        <f ca="1">IF(OR(ISBLANK(tabItens[[#This Row],[ATA DT.VALID.]]),tabItens[[#This Row],[ATA DT.VALID.]]="",tabItens[[#This Row],[ATA DT.VALID.]]=" "),"",IF(TYPE(tabItens[[#This Row],[ATA DT.VALID.]])=1,ROUNDUP((tabItens[[#This Row],[ATA DT.VALID.]]-TODAY())/7,0),""))</f>
        <v/>
      </c>
      <c r="AQ11" s="382">
        <v>0</v>
      </c>
      <c r="AR11" s="383" t="str">
        <f>IF(ISBLANK(tabItens[[#This Row],[CÓDIGO]]),"",IFERROR(VLOOKUP(tabItens[[#This Row],[CÓDIGO]],Consumo!$C$2:$AC$862,26,FALSE),0))</f>
        <v>05.2023</v>
      </c>
      <c r="AS11" s="384">
        <f>SUMIF(Consumo!$C$3:$C$862,tabItens[[#This Row],[CÓDIGO]],Consumo!$N$3:$N$862) + SUMIF(Consumo!$C$3:$C$862,tabItens[[#This Row],[CÓDIGO]],Consumo!$O$3:$O$862) + SUMIF(Consumo!$C$3:$C$862,tabItens[[#This Row],[CÓDIGO]],Consumo!$P$3:$P$862) + SUMIF(Consumo!$C$3:$C$862,tabItens[[#This Row],[CÓDIGO]],Consumo!$Q$3:$Q$862)</f>
        <v>0</v>
      </c>
      <c r="AT11" s="384">
        <f>SUMIF(Consumo!$C$3:$C$862,tabItens[[#This Row],[CÓDIGO]],Consumo!$Z$3:$Z$862)</f>
        <v>16639</v>
      </c>
      <c r="AU11" s="385">
        <f>SUMIF(Consumo!$C$3:$C$862,tabItens[[#This Row],[CÓDIGO]],Consumo!$AA$3:$AA$862)</f>
        <v>11820</v>
      </c>
      <c r="AV11" s="386">
        <f>SUMIF(Consumo!$C$3:$C$862,tabItens[[#This Row],[CÓDIGO]],Consumo!$Y$3:$Y$862)</f>
        <v>1053.6666666666667</v>
      </c>
      <c r="AW11" s="359">
        <f>tabItens[[#This Row],[QTDE ATUAL]] + tabItens[[#This Row],[RC QTDE]] + tabItens[[#This Row],[AF SALDO]] + tabItens[[#This Row],[Recentes]]</f>
        <v>7900</v>
      </c>
      <c r="AX11" s="387">
        <v>1355</v>
      </c>
      <c r="AY11" s="387">
        <v>4</v>
      </c>
      <c r="AZ11" s="387">
        <f>IF(ISBLANK(tabItens[[#This Row],[CÓDIGO]]),"",tabItens[[#This Row],[PontoMês]] * (AZ$2+tabItens[[#This Row],[PontoQtM]]))</f>
        <v>5420</v>
      </c>
      <c r="BA11" s="386">
        <f>tabItens[[#This Row],[PontoPed]] - tabItens[[#This Row],[Saldo]] + (1/10)</f>
        <v>-2479.9</v>
      </c>
      <c r="BB11" s="386">
        <f xml:space="preserve"> tabItens[[#This Row],[PontoMês]] * BB$2 - tabItens[[#This Row],[QTDE ATUAL]] - (1/10)</f>
        <v>1354.9</v>
      </c>
      <c r="BC11" s="388">
        <f>IF( tabItens[[#This Row],[PontoPed]]&gt;0, IF(tabItens[[#This Row],[PontoPed]]&lt;1, 1, IF( tabItens[[#This Row],[Saldo]]&gt;tabItens[[#This Row],[PontoPed]], 0, (tabItens[[#This Row],[PontoPed]]-tabItens[[#This Row],[Saldo]])/tabItens[[#This Row],[PontoPed]] ) ), 0 )</f>
        <v>0</v>
      </c>
      <c r="BD11" s="389">
        <f>ROUNDDOWN(IF( OR( AND(tabItens[[#This Row],[PontoPed]]&lt;tabItens[[#This Row],[Saldo]],tabItens[[#This Row],[Saldo]]&gt;0), tabItens[[#This Row],[PontoPed]]=0), 99, IF(AND(tabItens[[#This Row],[Saldo]]=0,tabItens[[#This Row],[PontoPed]]&gt;0), 0, (1-tabItens[[#This Row],[PctAb]])*10 ) ),0)</f>
        <v>99</v>
      </c>
      <c r="BE11" s="390">
        <f>IF( tabItens[[#This Row],[Consumo]] &gt; tabItens[[#This Row],[04_MESES]]/4*$AV$2, tabItens[[#This Row],[Consumo]]/$AV$2, tabItens[[#This Row],[04_MESES]]/4 ) * $BE$2 + tabItens[[#This Row],[COMPRA_EXTRA]]</f>
        <v>8319.5</v>
      </c>
      <c r="BF11" s="391">
        <f>MAX( tabItens[[#This Row],[Sugestão]] - tabItens[[#This Row],[LC]], 0 )</f>
        <v>8319.5</v>
      </c>
      <c r="BG11" s="391">
        <f>SUMIF(Consumo!$C$3:$C$862,tabItens[[#This Row],[CÓDIGO]],Consumo!$E$3:$E$862)</f>
        <v>1526</v>
      </c>
      <c r="BH11" s="392">
        <f>IF(AND(tabItens[[#This Row],[Pend]] &gt; 0,tabItens[[#This Row],[Consumo]] &lt;&gt; 0), tabItens[[#This Row],[Pend]] / tabItens[[#This Row],[Consumo]], 0 )</f>
        <v>9.1712242322254944E-2</v>
      </c>
      <c r="BI11" s="391"/>
      <c r="BJ11" s="391"/>
      <c r="BK11" s="393" t="s">
        <v>2081</v>
      </c>
    </row>
    <row r="12" spans="1:63" x14ac:dyDescent="0.3">
      <c r="A12" s="354">
        <v>10719</v>
      </c>
      <c r="B12" s="355" t="s">
        <v>912</v>
      </c>
      <c r="C12" s="356" t="s">
        <v>260</v>
      </c>
      <c r="D12" s="357">
        <v>11.99</v>
      </c>
      <c r="E12" s="358" t="s">
        <v>913</v>
      </c>
      <c r="F12" s="358" t="s">
        <v>914</v>
      </c>
      <c r="G12" s="358" t="s">
        <v>915</v>
      </c>
      <c r="H12" s="359">
        <v>2984</v>
      </c>
      <c r="I12" s="360">
        <v>103003</v>
      </c>
      <c r="J12" s="361">
        <v>11.99</v>
      </c>
      <c r="K12" s="362">
        <v>23741</v>
      </c>
      <c r="L12" s="363">
        <f>IF(tabItens[[#This Row],[Média]] &gt; 0, tabItens[[#This Row],[QTDE ATUAL]] / tabItens[[#This Row],[Média]],999.9)</f>
        <v>0.8599836687641097</v>
      </c>
      <c r="M12" s="364">
        <v>0</v>
      </c>
      <c r="N12" s="365">
        <f>tabItens[[#This Row],[VALOR UNIT.]] * tabItens[[#This Row],[LC]]</f>
        <v>0</v>
      </c>
      <c r="O12" s="366" t="s">
        <v>916</v>
      </c>
      <c r="P12" s="367">
        <v>0</v>
      </c>
      <c r="Q12" s="368">
        <v>105769</v>
      </c>
      <c r="R12" s="365">
        <v>1268170.31</v>
      </c>
      <c r="S12" s="369">
        <v>45422</v>
      </c>
      <c r="T12" s="370">
        <f>ROUNDDOWN(IFERROR(tabItens[[#This Row],[ATA DT.VALID.]] - $D$1,0) / 30,0)</f>
        <v>6</v>
      </c>
      <c r="U12" s="355" t="s">
        <v>917</v>
      </c>
      <c r="V12" s="371">
        <v>1</v>
      </c>
      <c r="W12" s="372" t="s">
        <v>2068</v>
      </c>
      <c r="X12" s="373">
        <v>71</v>
      </c>
      <c r="Y12" s="374">
        <v>26</v>
      </c>
      <c r="Z12" s="375"/>
      <c r="AA12" s="376"/>
      <c r="AB12" s="377"/>
      <c r="AC12" s="377">
        <v>12171</v>
      </c>
      <c r="AD12" s="376">
        <v>2023</v>
      </c>
      <c r="AE12" s="377">
        <v>5331</v>
      </c>
      <c r="AF12" s="370">
        <v>5331</v>
      </c>
      <c r="AG12" s="378" t="s">
        <v>2048</v>
      </c>
      <c r="AH12" s="379">
        <v>45208</v>
      </c>
      <c r="AI12" s="370">
        <v>13836</v>
      </c>
      <c r="AJ12" s="379">
        <v>45148</v>
      </c>
      <c r="AK12" s="379" t="s">
        <v>883</v>
      </c>
      <c r="AL12" s="379">
        <v>45209</v>
      </c>
      <c r="AM12" s="369"/>
      <c r="AN12" s="358"/>
      <c r="AO12" s="380" t="str">
        <f>_xlfn.IFNA(IF(VLOOKUP(tabItens[[#This Row],[CÓDIGO]],tabExcluirDoEstoque[#Data],1,FALSE),"sim",""),"")</f>
        <v/>
      </c>
      <c r="AP12" s="381">
        <f ca="1">IF(OR(ISBLANK(tabItens[[#This Row],[ATA DT.VALID.]]),tabItens[[#This Row],[ATA DT.VALID.]]="",tabItens[[#This Row],[ATA DT.VALID.]]=" "),"",IF(TYPE(tabItens[[#This Row],[ATA DT.VALID.]])=1,ROUNDUP((tabItens[[#This Row],[ATA DT.VALID.]]-TODAY())/7,0),""))</f>
        <v>24</v>
      </c>
      <c r="AQ12" s="382">
        <v>0</v>
      </c>
      <c r="AR12" s="383" t="str">
        <f>IF(ISBLANK(tabItens[[#This Row],[CÓDIGO]]),"",IFERROR(VLOOKUP(tabItens[[#This Row],[CÓDIGO]],Consumo!$C$2:$AC$862,26,FALSE),0))</f>
        <v>09.2023</v>
      </c>
      <c r="AS12" s="384">
        <f>SUMIF(Consumo!$C$3:$C$862,tabItens[[#This Row],[CÓDIGO]],Consumo!$N$3:$N$862) + SUMIF(Consumo!$C$3:$C$862,tabItens[[#This Row],[CÓDIGO]],Consumo!$O$3:$O$862) + SUMIF(Consumo!$C$3:$C$862,tabItens[[#This Row],[CÓDIGO]],Consumo!$P$3:$P$862) + SUMIF(Consumo!$C$3:$C$862,tabItens[[#This Row],[CÓDIGO]],Consumo!$Q$3:$Q$862)</f>
        <v>14815</v>
      </c>
      <c r="AT12" s="384">
        <f>SUMIF(Consumo!$C$3:$C$862,tabItens[[#This Row],[CÓDIGO]],Consumo!$Z$3:$Z$862)</f>
        <v>41638</v>
      </c>
      <c r="AU12" s="385">
        <f>SUMIF(Consumo!$C$3:$C$862,tabItens[[#This Row],[CÓDIGO]],Consumo!$AA$3:$AA$862)</f>
        <v>4731</v>
      </c>
      <c r="AV12" s="386">
        <f>SUMIF(Consumo!$C$3:$C$862,tabItens[[#This Row],[CÓDIGO]],Consumo!$Y$3:$Y$862)</f>
        <v>3469.8333333333335</v>
      </c>
      <c r="AW12" s="359">
        <f>tabItens[[#This Row],[QTDE ATUAL]] + tabItens[[#This Row],[RC QTDE]] + tabItens[[#This Row],[AF SALDO]] + tabItens[[#This Row],[Recentes]]</f>
        <v>8315</v>
      </c>
      <c r="AX12" s="387">
        <v>3498</v>
      </c>
      <c r="AY12" s="387">
        <v>3</v>
      </c>
      <c r="AZ12" s="387">
        <f>IF(ISBLANK(tabItens[[#This Row],[CÓDIGO]]),"",tabItens[[#This Row],[PontoMês]] * (AZ$2+tabItens[[#This Row],[PontoQtM]]))</f>
        <v>10494</v>
      </c>
      <c r="BA12" s="386">
        <f>tabItens[[#This Row],[PontoPed]] - tabItens[[#This Row],[Saldo]] + (1/10)</f>
        <v>2179.1</v>
      </c>
      <c r="BB12" s="386">
        <f xml:space="preserve"> tabItens[[#This Row],[PontoMês]] * BB$2 - tabItens[[#This Row],[QTDE ATUAL]] - (1/10)</f>
        <v>513.9</v>
      </c>
      <c r="BC12" s="388">
        <f>IF( tabItens[[#This Row],[PontoPed]]&gt;0, IF(tabItens[[#This Row],[PontoPed]]&lt;1, 1, IF( tabItens[[#This Row],[Saldo]]&gt;tabItens[[#This Row],[PontoPed]], 0, (tabItens[[#This Row],[PontoPed]]-tabItens[[#This Row],[Saldo]])/tabItens[[#This Row],[PontoPed]] ) ), 0 )</f>
        <v>0.2076424623594435</v>
      </c>
      <c r="BD12" s="389">
        <f>ROUNDDOWN(IF( OR( AND(tabItens[[#This Row],[PontoPed]]&lt;tabItens[[#This Row],[Saldo]],tabItens[[#This Row],[Saldo]]&gt;0), tabItens[[#This Row],[PontoPed]]=0), 99, IF(AND(tabItens[[#This Row],[Saldo]]=0,tabItens[[#This Row],[PontoPed]]&gt;0), 0, (1-tabItens[[#This Row],[PctAb]])*10 ) ),0)</f>
        <v>7</v>
      </c>
      <c r="BE12" s="390">
        <f>IF( tabItens[[#This Row],[Consumo]] &gt; tabItens[[#This Row],[04_MESES]]/4*$AV$2, tabItens[[#This Row],[Consumo]]/$AV$2, tabItens[[#This Row],[04_MESES]]/4 ) * $BE$2 + tabItens[[#This Row],[COMPRA_EXTRA]]</f>
        <v>22222.5</v>
      </c>
      <c r="BF12" s="391">
        <f>MAX( tabItens[[#This Row],[Sugestão]] - tabItens[[#This Row],[LC]], 0 )</f>
        <v>22222.5</v>
      </c>
      <c r="BG12" s="391">
        <f>SUMIF(Consumo!$C$3:$C$862,tabItens[[#This Row],[CÓDIGO]],Consumo!$E$3:$E$862)</f>
        <v>132</v>
      </c>
      <c r="BH12" s="392">
        <f>IF(AND(tabItens[[#This Row],[Pend]] &gt; 0,tabItens[[#This Row],[Consumo]] &lt;&gt; 0), tabItens[[#This Row],[Pend]] / tabItens[[#This Row],[Consumo]], 0 )</f>
        <v>3.1701810845861955E-3</v>
      </c>
      <c r="BI12" s="391"/>
      <c r="BJ12" s="391"/>
      <c r="BK12" s="393" t="s">
        <v>2081</v>
      </c>
    </row>
    <row r="13" spans="1:63" x14ac:dyDescent="0.3">
      <c r="A13" s="354">
        <v>10867</v>
      </c>
      <c r="B13" s="355" t="s">
        <v>918</v>
      </c>
      <c r="C13" s="356" t="s">
        <v>260</v>
      </c>
      <c r="D13" s="357">
        <v>3.55</v>
      </c>
      <c r="E13" s="358" t="s">
        <v>919</v>
      </c>
      <c r="F13" s="358" t="s">
        <v>920</v>
      </c>
      <c r="G13" s="358" t="s">
        <v>921</v>
      </c>
      <c r="H13" s="359">
        <v>12771</v>
      </c>
      <c r="I13" s="360">
        <v>103003</v>
      </c>
      <c r="J13" s="361">
        <v>3.55</v>
      </c>
      <c r="K13" s="362">
        <v>23676</v>
      </c>
      <c r="L13" s="363">
        <f>IF(tabItens[[#This Row],[Média]] &gt; 0, tabItens[[#This Row],[QTDE ATUAL]] / tabItens[[#This Row],[Média]],999.9)</f>
        <v>3.8010814028473634</v>
      </c>
      <c r="M13" s="364">
        <v>0</v>
      </c>
      <c r="N13" s="365">
        <f>tabItens[[#This Row],[VALOR UNIT.]] * tabItens[[#This Row],[LC]]</f>
        <v>0</v>
      </c>
      <c r="O13" s="366" t="s">
        <v>922</v>
      </c>
      <c r="P13" s="367">
        <v>0</v>
      </c>
      <c r="Q13" s="368">
        <v>15100</v>
      </c>
      <c r="R13" s="365">
        <v>57155</v>
      </c>
      <c r="S13" s="369">
        <v>45268</v>
      </c>
      <c r="T13" s="370">
        <f>ROUNDDOWN(IFERROR(tabItens[[#This Row],[ATA DT.VALID.]] - $D$1,0) / 30,0)</f>
        <v>1</v>
      </c>
      <c r="U13" s="355" t="s">
        <v>923</v>
      </c>
      <c r="V13" s="371">
        <v>1</v>
      </c>
      <c r="W13" s="372" t="s">
        <v>2068</v>
      </c>
      <c r="X13" s="373">
        <v>71</v>
      </c>
      <c r="Y13" s="374">
        <v>20</v>
      </c>
      <c r="Z13" s="375"/>
      <c r="AA13" s="376"/>
      <c r="AB13" s="377"/>
      <c r="AC13" s="377"/>
      <c r="AD13" s="376"/>
      <c r="AE13" s="377"/>
      <c r="AF13" s="370"/>
      <c r="AG13" s="378" t="s">
        <v>2067</v>
      </c>
      <c r="AH13" s="379"/>
      <c r="AI13" s="370">
        <v>15564</v>
      </c>
      <c r="AJ13" s="379">
        <v>45048</v>
      </c>
      <c r="AK13" s="379" t="s">
        <v>883</v>
      </c>
      <c r="AL13" s="379">
        <v>45209</v>
      </c>
      <c r="AM13" s="369"/>
      <c r="AN13" s="358"/>
      <c r="AO13" s="380" t="str">
        <f>_xlfn.IFNA(IF(VLOOKUP(tabItens[[#This Row],[CÓDIGO]],tabExcluirDoEstoque[#Data],1,FALSE),"sim",""),"")</f>
        <v/>
      </c>
      <c r="AP13" s="381">
        <f ca="1">IF(OR(ISBLANK(tabItens[[#This Row],[ATA DT.VALID.]]),tabItens[[#This Row],[ATA DT.VALID.]]="",tabItens[[#This Row],[ATA DT.VALID.]]=" "),"",IF(TYPE(tabItens[[#This Row],[ATA DT.VALID.]])=1,ROUNDUP((tabItens[[#This Row],[ATA DT.VALID.]]-TODAY())/7,0),""))</f>
        <v>2</v>
      </c>
      <c r="AQ13" s="382">
        <v>0</v>
      </c>
      <c r="AR13" s="383" t="str">
        <f>IF(ISBLANK(tabItens[[#This Row],[CÓDIGO]]),"",IFERROR(VLOOKUP(tabItens[[#This Row],[CÓDIGO]],Consumo!$C$2:$AC$862,26,FALSE),0))</f>
        <v>09.2023</v>
      </c>
      <c r="AS13" s="384">
        <f>SUMIF(Consumo!$C$3:$C$862,tabItens[[#This Row],[CÓDIGO]],Consumo!$N$3:$N$862) + SUMIF(Consumo!$C$3:$C$862,tabItens[[#This Row],[CÓDIGO]],Consumo!$O$3:$O$862) + SUMIF(Consumo!$C$3:$C$862,tabItens[[#This Row],[CÓDIGO]],Consumo!$P$3:$P$862) + SUMIF(Consumo!$C$3:$C$862,tabItens[[#This Row],[CÓDIGO]],Consumo!$Q$3:$Q$862)</f>
        <v>15134</v>
      </c>
      <c r="AT13" s="384">
        <f>SUMIF(Consumo!$C$3:$C$862,tabItens[[#This Row],[CÓDIGO]],Consumo!$Z$3:$Z$862)</f>
        <v>40318</v>
      </c>
      <c r="AU13" s="385">
        <f>SUMIF(Consumo!$C$3:$C$862,tabItens[[#This Row],[CÓDIGO]],Consumo!$AA$3:$AA$862)</f>
        <v>4414</v>
      </c>
      <c r="AV13" s="386">
        <f>SUMIF(Consumo!$C$3:$C$862,tabItens[[#This Row],[CÓDIGO]],Consumo!$Y$3:$Y$862)</f>
        <v>3359.8333333333335</v>
      </c>
      <c r="AW13" s="359">
        <f>tabItens[[#This Row],[QTDE ATUAL]] + tabItens[[#This Row],[RC QTDE]] + tabItens[[#This Row],[AF SALDO]] + tabItens[[#This Row],[Recentes]]</f>
        <v>12771</v>
      </c>
      <c r="AX13" s="387">
        <v>2776</v>
      </c>
      <c r="AY13" s="387">
        <v>3</v>
      </c>
      <c r="AZ13" s="387">
        <f>IF(ISBLANK(tabItens[[#This Row],[CÓDIGO]]),"",tabItens[[#This Row],[PontoMês]] * (AZ$2+tabItens[[#This Row],[PontoQtM]]))</f>
        <v>8328</v>
      </c>
      <c r="BA13" s="386">
        <f>tabItens[[#This Row],[PontoPed]] - tabItens[[#This Row],[Saldo]] + (1/10)</f>
        <v>-4442.8999999999996</v>
      </c>
      <c r="BB13" s="386">
        <f xml:space="preserve"> tabItens[[#This Row],[PontoMês]] * BB$2 - tabItens[[#This Row],[QTDE ATUAL]] - (1/10)</f>
        <v>-9995.1</v>
      </c>
      <c r="BC13" s="388">
        <f>IF( tabItens[[#This Row],[PontoPed]]&gt;0, IF(tabItens[[#This Row],[PontoPed]]&lt;1, 1, IF( tabItens[[#This Row],[Saldo]]&gt;tabItens[[#This Row],[PontoPed]], 0, (tabItens[[#This Row],[PontoPed]]-tabItens[[#This Row],[Saldo]])/tabItens[[#This Row],[PontoPed]] ) ), 0 )</f>
        <v>0</v>
      </c>
      <c r="BD13" s="389">
        <f>ROUNDDOWN(IF( OR( AND(tabItens[[#This Row],[PontoPed]]&lt;tabItens[[#This Row],[Saldo]],tabItens[[#This Row],[Saldo]]&gt;0), tabItens[[#This Row],[PontoPed]]=0), 99, IF(AND(tabItens[[#This Row],[Saldo]]=0,tabItens[[#This Row],[PontoPed]]&gt;0), 0, (1-tabItens[[#This Row],[PctAb]])*10 ) ),0)</f>
        <v>99</v>
      </c>
      <c r="BE13" s="390">
        <f>IF( tabItens[[#This Row],[Consumo]] &gt; tabItens[[#This Row],[04_MESES]]/4*$AV$2, tabItens[[#This Row],[Consumo]]/$AV$2, tabItens[[#This Row],[04_MESES]]/4 ) * $BE$2 + tabItens[[#This Row],[COMPRA_EXTRA]]</f>
        <v>22701</v>
      </c>
      <c r="BF13" s="391">
        <f>MAX( tabItens[[#This Row],[Sugestão]] - tabItens[[#This Row],[LC]], 0 )</f>
        <v>22701</v>
      </c>
      <c r="BG13" s="391">
        <f>SUMIF(Consumo!$C$3:$C$862,tabItens[[#This Row],[CÓDIGO]],Consumo!$E$3:$E$862)</f>
        <v>234</v>
      </c>
      <c r="BH13" s="392">
        <f>IF(AND(tabItens[[#This Row],[Pend]] &gt; 0,tabItens[[#This Row],[Consumo]] &lt;&gt; 0), tabItens[[#This Row],[Pend]] / tabItens[[#This Row],[Consumo]], 0 )</f>
        <v>5.8038593184185725E-3</v>
      </c>
      <c r="BI13" s="391"/>
      <c r="BJ13" s="391"/>
      <c r="BK13" s="393" t="s">
        <v>2081</v>
      </c>
    </row>
    <row r="14" spans="1:63" x14ac:dyDescent="0.3">
      <c r="A14" s="354">
        <v>11072</v>
      </c>
      <c r="B14" s="355" t="s">
        <v>924</v>
      </c>
      <c r="C14" s="356" t="s">
        <v>256</v>
      </c>
      <c r="D14" s="357">
        <v>1.59</v>
      </c>
      <c r="E14" s="358"/>
      <c r="F14" s="358"/>
      <c r="G14" s="358" t="s">
        <v>883</v>
      </c>
      <c r="H14" s="359">
        <v>314</v>
      </c>
      <c r="I14" s="360">
        <v>103003</v>
      </c>
      <c r="J14" s="361">
        <v>1.59</v>
      </c>
      <c r="K14" s="362">
        <v>369</v>
      </c>
      <c r="L14" s="363">
        <f>IF(tabItens[[#This Row],[Média]] &gt; 0, tabItens[[#This Row],[QTDE ATUAL]] / tabItens[[#This Row],[Média]],999.9)</f>
        <v>6.1871921182266014</v>
      </c>
      <c r="M14" s="364">
        <v>0</v>
      </c>
      <c r="N14" s="365">
        <f>tabItens[[#This Row],[VALOR UNIT.]] * tabItens[[#This Row],[LC]]</f>
        <v>0</v>
      </c>
      <c r="O14" s="366" t="s">
        <v>2085</v>
      </c>
      <c r="P14" s="367"/>
      <c r="Q14" s="368"/>
      <c r="R14" s="365"/>
      <c r="S14" s="369"/>
      <c r="T14" s="370">
        <f>ROUNDDOWN(IFERROR(tabItens[[#This Row],[ATA DT.VALID.]] - $D$1,0) / 30,0)</f>
        <v>-1507</v>
      </c>
      <c r="U14" s="355" t="s">
        <v>925</v>
      </c>
      <c r="V14" s="371">
        <v>1</v>
      </c>
      <c r="W14" s="372" t="s">
        <v>2068</v>
      </c>
      <c r="X14" s="373">
        <v>45</v>
      </c>
      <c r="Y14" s="374">
        <v>12</v>
      </c>
      <c r="Z14" s="375"/>
      <c r="AA14" s="376"/>
      <c r="AB14" s="377"/>
      <c r="AC14" s="377"/>
      <c r="AD14" s="376"/>
      <c r="AE14" s="377"/>
      <c r="AF14" s="370"/>
      <c r="AG14" s="378" t="s">
        <v>2067</v>
      </c>
      <c r="AH14" s="379"/>
      <c r="AI14" s="370">
        <v>204</v>
      </c>
      <c r="AJ14" s="379">
        <v>43616</v>
      </c>
      <c r="AK14" s="379" t="s">
        <v>883</v>
      </c>
      <c r="AL14" s="379">
        <v>44998</v>
      </c>
      <c r="AM14" s="369"/>
      <c r="AN14" s="358"/>
      <c r="AO14" s="380" t="str">
        <f>_xlfn.IFNA(IF(VLOOKUP(tabItens[[#This Row],[CÓDIGO]],tabExcluirDoEstoque[#Data],1,FALSE),"sim",""),"")</f>
        <v/>
      </c>
      <c r="AP14" s="381" t="str">
        <f ca="1">IF(OR(ISBLANK(tabItens[[#This Row],[ATA DT.VALID.]]),tabItens[[#This Row],[ATA DT.VALID.]]="",tabItens[[#This Row],[ATA DT.VALID.]]=" "),"",IF(TYPE(tabItens[[#This Row],[ATA DT.VALID.]])=1,ROUNDUP((tabItens[[#This Row],[ATA DT.VALID.]]-TODAY())/7,0),""))</f>
        <v/>
      </c>
      <c r="AQ14" s="382">
        <v>0</v>
      </c>
      <c r="AR14" s="383" t="str">
        <f>IF(ISBLANK(tabItens[[#This Row],[CÓDIGO]]),"",IFERROR(VLOOKUP(tabItens[[#This Row],[CÓDIGO]],Consumo!$C$2:$AC$862,26,FALSE),0))</f>
        <v>09.2023</v>
      </c>
      <c r="AS14" s="384">
        <f>SUMIF(Consumo!$C$3:$C$862,tabItens[[#This Row],[CÓDIGO]],Consumo!$N$3:$N$862) + SUMIF(Consumo!$C$3:$C$862,tabItens[[#This Row],[CÓDIGO]],Consumo!$O$3:$O$862) + SUMIF(Consumo!$C$3:$C$862,tabItens[[#This Row],[CÓDIGO]],Consumo!$P$3:$P$862) + SUMIF(Consumo!$C$3:$C$862,tabItens[[#This Row],[CÓDIGO]],Consumo!$Q$3:$Q$862)</f>
        <v>211</v>
      </c>
      <c r="AT14" s="384">
        <f>SUMIF(Consumo!$C$3:$C$862,tabItens[[#This Row],[CÓDIGO]],Consumo!$Z$3:$Z$862)</f>
        <v>609</v>
      </c>
      <c r="AU14" s="385">
        <f>SUMIF(Consumo!$C$3:$C$862,tabItens[[#This Row],[CÓDIGO]],Consumo!$AA$3:$AA$862)</f>
        <v>73</v>
      </c>
      <c r="AV14" s="386">
        <f>SUMIF(Consumo!$C$3:$C$862,tabItens[[#This Row],[CÓDIGO]],Consumo!$Y$3:$Y$862)</f>
        <v>50.75</v>
      </c>
      <c r="AW14" s="359">
        <f>tabItens[[#This Row],[QTDE ATUAL]] + tabItens[[#This Row],[RC QTDE]] + tabItens[[#This Row],[AF SALDO]] + tabItens[[#This Row],[Recentes]]</f>
        <v>314</v>
      </c>
      <c r="AX14" s="387">
        <v>51</v>
      </c>
      <c r="AY14" s="387">
        <v>4</v>
      </c>
      <c r="AZ14" s="387">
        <f>IF(ISBLANK(tabItens[[#This Row],[CÓDIGO]]),"",tabItens[[#This Row],[PontoMês]] * (AZ$2+tabItens[[#This Row],[PontoQtM]]))</f>
        <v>204</v>
      </c>
      <c r="BA14" s="386">
        <f>tabItens[[#This Row],[PontoPed]] - tabItens[[#This Row],[Saldo]] + (1/10)</f>
        <v>-109.9</v>
      </c>
      <c r="BB14" s="386">
        <f xml:space="preserve"> tabItens[[#This Row],[PontoMês]] * BB$2 - tabItens[[#This Row],[QTDE ATUAL]] - (1/10)</f>
        <v>-263.10000000000002</v>
      </c>
      <c r="BC14" s="388">
        <f>IF( tabItens[[#This Row],[PontoPed]]&gt;0, IF(tabItens[[#This Row],[PontoPed]]&lt;1, 1, IF( tabItens[[#This Row],[Saldo]]&gt;tabItens[[#This Row],[PontoPed]], 0, (tabItens[[#This Row],[PontoPed]]-tabItens[[#This Row],[Saldo]])/tabItens[[#This Row],[PontoPed]] ) ), 0 )</f>
        <v>0</v>
      </c>
      <c r="BD14" s="389">
        <f>ROUNDDOWN(IF( OR( AND(tabItens[[#This Row],[PontoPed]]&lt;tabItens[[#This Row],[Saldo]],tabItens[[#This Row],[Saldo]]&gt;0), tabItens[[#This Row],[PontoPed]]=0), 99, IF(AND(tabItens[[#This Row],[Saldo]]=0,tabItens[[#This Row],[PontoPed]]&gt;0), 0, (1-tabItens[[#This Row],[PctAb]])*10 ) ),0)</f>
        <v>99</v>
      </c>
      <c r="BE14" s="390">
        <f>IF( tabItens[[#This Row],[Consumo]] &gt; tabItens[[#This Row],[04_MESES]]/4*$AV$2, tabItens[[#This Row],[Consumo]]/$AV$2, tabItens[[#This Row],[04_MESES]]/4 ) * $BE$2 + tabItens[[#This Row],[COMPRA_EXTRA]]</f>
        <v>316.5</v>
      </c>
      <c r="BF14" s="391">
        <f>MAX( tabItens[[#This Row],[Sugestão]] - tabItens[[#This Row],[LC]], 0 )</f>
        <v>316.5</v>
      </c>
      <c r="BG14" s="391">
        <f>SUMIF(Consumo!$C$3:$C$862,tabItens[[#This Row],[CÓDIGO]],Consumo!$E$3:$E$862)</f>
        <v>0</v>
      </c>
      <c r="BH14" s="392">
        <f>IF(AND(tabItens[[#This Row],[Pend]] &gt; 0,tabItens[[#This Row],[Consumo]] &lt;&gt; 0), tabItens[[#This Row],[Pend]] / tabItens[[#This Row],[Consumo]], 0 )</f>
        <v>0</v>
      </c>
      <c r="BI14" s="391"/>
      <c r="BJ14" s="391"/>
      <c r="BK14" s="393" t="s">
        <v>2081</v>
      </c>
    </row>
    <row r="15" spans="1:63" x14ac:dyDescent="0.3">
      <c r="A15" s="354">
        <v>11109</v>
      </c>
      <c r="B15" s="355" t="s">
        <v>926</v>
      </c>
      <c r="C15" s="356" t="s">
        <v>262</v>
      </c>
      <c r="D15" s="357">
        <v>1.2</v>
      </c>
      <c r="E15" s="358"/>
      <c r="F15" s="358"/>
      <c r="G15" s="358" t="s">
        <v>883</v>
      </c>
      <c r="H15" s="359">
        <v>0</v>
      </c>
      <c r="I15" s="360">
        <v>103003</v>
      </c>
      <c r="J15" s="361">
        <v>1.2</v>
      </c>
      <c r="K15" s="362">
        <v>2323</v>
      </c>
      <c r="L15" s="363">
        <f>IF(tabItens[[#This Row],[Média]] &gt; 0, tabItens[[#This Row],[QTDE ATUAL]] / tabItens[[#This Row],[Média]],999.9)</f>
        <v>0</v>
      </c>
      <c r="M15" s="364">
        <v>0</v>
      </c>
      <c r="N15" s="365">
        <f>tabItens[[#This Row],[VALOR UNIT.]] * tabItens[[#This Row],[LC]]</f>
        <v>0</v>
      </c>
      <c r="O15" s="366" t="s">
        <v>2085</v>
      </c>
      <c r="P15" s="367"/>
      <c r="Q15" s="368"/>
      <c r="R15" s="365"/>
      <c r="S15" s="369"/>
      <c r="T15" s="370">
        <f>ROUNDDOWN(IFERROR(tabItens[[#This Row],[ATA DT.VALID.]] - $D$1,0) / 30,0)</f>
        <v>-1507</v>
      </c>
      <c r="U15" s="355" t="s">
        <v>925</v>
      </c>
      <c r="V15" s="371">
        <v>1</v>
      </c>
      <c r="W15" s="372" t="s">
        <v>2068</v>
      </c>
      <c r="X15" s="373">
        <v>45</v>
      </c>
      <c r="Y15" s="374">
        <v>12</v>
      </c>
      <c r="Z15" s="375">
        <v>6978</v>
      </c>
      <c r="AA15" s="376">
        <v>2023</v>
      </c>
      <c r="AB15" s="377">
        <v>600</v>
      </c>
      <c r="AC15" s="377"/>
      <c r="AD15" s="376"/>
      <c r="AE15" s="377"/>
      <c r="AF15" s="370"/>
      <c r="AG15" s="378" t="s">
        <v>2067</v>
      </c>
      <c r="AH15" s="379"/>
      <c r="AI15" s="370">
        <v>980</v>
      </c>
      <c r="AJ15" s="379">
        <v>45014</v>
      </c>
      <c r="AK15" s="379" t="s">
        <v>883</v>
      </c>
      <c r="AL15" s="379">
        <v>45107</v>
      </c>
      <c r="AM15" s="369"/>
      <c r="AN15" s="358"/>
      <c r="AO15" s="380" t="str">
        <f>_xlfn.IFNA(IF(VLOOKUP(tabItens[[#This Row],[CÓDIGO]],tabExcluirDoEstoque[#Data],1,FALSE),"sim",""),"")</f>
        <v/>
      </c>
      <c r="AP15" s="381" t="str">
        <f ca="1">IF(OR(ISBLANK(tabItens[[#This Row],[ATA DT.VALID.]]),tabItens[[#This Row],[ATA DT.VALID.]]="",tabItens[[#This Row],[ATA DT.VALID.]]=" "),"",IF(TYPE(tabItens[[#This Row],[ATA DT.VALID.]])=1,ROUNDUP((tabItens[[#This Row],[ATA DT.VALID.]]-TODAY())/7,0),""))</f>
        <v/>
      </c>
      <c r="AQ15" s="382">
        <v>0</v>
      </c>
      <c r="AR15" s="383" t="str">
        <f>IF(ISBLANK(tabItens[[#This Row],[CÓDIGO]]),"",IFERROR(VLOOKUP(tabItens[[#This Row],[CÓDIGO]],Consumo!$C$2:$AC$862,26,FALSE),0))</f>
        <v>09.2023</v>
      </c>
      <c r="AS15" s="384">
        <f>SUMIF(Consumo!$C$3:$C$862,tabItens[[#This Row],[CÓDIGO]],Consumo!$N$3:$N$862) + SUMIF(Consumo!$C$3:$C$862,tabItens[[#This Row],[CÓDIGO]],Consumo!$O$3:$O$862) + SUMIF(Consumo!$C$3:$C$862,tabItens[[#This Row],[CÓDIGO]],Consumo!$P$3:$P$862) + SUMIF(Consumo!$C$3:$C$862,tabItens[[#This Row],[CÓDIGO]],Consumo!$Q$3:$Q$862)</f>
        <v>1179</v>
      </c>
      <c r="AT15" s="384">
        <f>SUMIF(Consumo!$C$3:$C$862,tabItens[[#This Row],[CÓDIGO]],Consumo!$Z$3:$Z$862)</f>
        <v>3332</v>
      </c>
      <c r="AU15" s="385">
        <f>SUMIF(Consumo!$C$3:$C$862,tabItens[[#This Row],[CÓDIGO]],Consumo!$AA$3:$AA$862)</f>
        <v>462</v>
      </c>
      <c r="AV15" s="386">
        <f>SUMIF(Consumo!$C$3:$C$862,tabItens[[#This Row],[CÓDIGO]],Consumo!$Y$3:$Y$862)</f>
        <v>277.66666666666669</v>
      </c>
      <c r="AW15" s="359">
        <f>tabItens[[#This Row],[QTDE ATUAL]] + tabItens[[#This Row],[RC QTDE]] + tabItens[[#This Row],[AF SALDO]] + tabItens[[#This Row],[Recentes]]</f>
        <v>600</v>
      </c>
      <c r="AX15" s="387">
        <v>329</v>
      </c>
      <c r="AY15" s="387">
        <v>4</v>
      </c>
      <c r="AZ15" s="387">
        <f>IF(ISBLANK(tabItens[[#This Row],[CÓDIGO]]),"",tabItens[[#This Row],[PontoMês]] * (AZ$2+tabItens[[#This Row],[PontoQtM]]))</f>
        <v>1316</v>
      </c>
      <c r="BA15" s="386">
        <f>tabItens[[#This Row],[PontoPed]] - tabItens[[#This Row],[Saldo]] + (1/10)</f>
        <v>716.1</v>
      </c>
      <c r="BB15" s="386">
        <f xml:space="preserve"> tabItens[[#This Row],[PontoMês]] * BB$2 - tabItens[[#This Row],[QTDE ATUAL]] - (1/10)</f>
        <v>328.9</v>
      </c>
      <c r="BC15" s="388">
        <f>IF( tabItens[[#This Row],[PontoPed]]&gt;0, IF(tabItens[[#This Row],[PontoPed]]&lt;1, 1, IF( tabItens[[#This Row],[Saldo]]&gt;tabItens[[#This Row],[PontoPed]], 0, (tabItens[[#This Row],[PontoPed]]-tabItens[[#This Row],[Saldo]])/tabItens[[#This Row],[PontoPed]] ) ), 0 )</f>
        <v>0.54407294832826747</v>
      </c>
      <c r="BD15" s="389">
        <f>ROUNDDOWN(IF( OR( AND(tabItens[[#This Row],[PontoPed]]&lt;tabItens[[#This Row],[Saldo]],tabItens[[#This Row],[Saldo]]&gt;0), tabItens[[#This Row],[PontoPed]]=0), 99, IF(AND(tabItens[[#This Row],[Saldo]]=0,tabItens[[#This Row],[PontoPed]]&gt;0), 0, (1-tabItens[[#This Row],[PctAb]])*10 ) ),0)</f>
        <v>4</v>
      </c>
      <c r="BE15" s="390">
        <f>IF( tabItens[[#This Row],[Consumo]] &gt; tabItens[[#This Row],[04_MESES]]/4*$AV$2, tabItens[[#This Row],[Consumo]]/$AV$2, tabItens[[#This Row],[04_MESES]]/4 ) * $BE$2 + tabItens[[#This Row],[COMPRA_EXTRA]]</f>
        <v>1768.5</v>
      </c>
      <c r="BF15" s="391">
        <f>MAX( tabItens[[#This Row],[Sugestão]] - tabItens[[#This Row],[LC]], 0 )</f>
        <v>1768.5</v>
      </c>
      <c r="BG15" s="391">
        <f>SUMIF(Consumo!$C$3:$C$862,tabItens[[#This Row],[CÓDIGO]],Consumo!$E$3:$E$862)</f>
        <v>490</v>
      </c>
      <c r="BH15" s="392">
        <f>IF(AND(tabItens[[#This Row],[Pend]] &gt; 0,tabItens[[#This Row],[Consumo]] &lt;&gt; 0), tabItens[[#This Row],[Pend]] / tabItens[[#This Row],[Consumo]], 0 )</f>
        <v>0.14705882352941177</v>
      </c>
      <c r="BI15" s="391"/>
      <c r="BJ15" s="391"/>
      <c r="BK15" s="393" t="s">
        <v>2081</v>
      </c>
    </row>
    <row r="16" spans="1:63" x14ac:dyDescent="0.3">
      <c r="A16" s="354">
        <v>11116</v>
      </c>
      <c r="B16" s="355" t="s">
        <v>927</v>
      </c>
      <c r="C16" s="356" t="s">
        <v>262</v>
      </c>
      <c r="D16" s="357">
        <v>3.79</v>
      </c>
      <c r="E16" s="358"/>
      <c r="F16" s="358"/>
      <c r="G16" s="358" t="s">
        <v>883</v>
      </c>
      <c r="H16" s="359">
        <v>1315</v>
      </c>
      <c r="I16" s="360">
        <v>103003</v>
      </c>
      <c r="J16" s="361">
        <v>3.79</v>
      </c>
      <c r="K16" s="362">
        <v>405</v>
      </c>
      <c r="L16" s="363">
        <f>IF(tabItens[[#This Row],[Média]] &gt; 0, tabItens[[#This Row],[QTDE ATUAL]] / tabItens[[#This Row],[Média]],999.9)</f>
        <v>23.658170914542726</v>
      </c>
      <c r="M16" s="364">
        <v>0</v>
      </c>
      <c r="N16" s="365">
        <f>tabItens[[#This Row],[VALOR UNIT.]] * tabItens[[#This Row],[LC]]</f>
        <v>0</v>
      </c>
      <c r="O16" s="366" t="s">
        <v>2086</v>
      </c>
      <c r="P16" s="367"/>
      <c r="Q16" s="368"/>
      <c r="R16" s="365"/>
      <c r="S16" s="369"/>
      <c r="T16" s="370">
        <f>ROUNDDOWN(IFERROR(tabItens[[#This Row],[ATA DT.VALID.]] - $D$1,0) / 30,0)</f>
        <v>-1507</v>
      </c>
      <c r="U16" s="355" t="s">
        <v>925</v>
      </c>
      <c r="V16" s="371">
        <v>1</v>
      </c>
      <c r="W16" s="372" t="s">
        <v>2068</v>
      </c>
      <c r="X16" s="373">
        <v>45</v>
      </c>
      <c r="Y16" s="374">
        <v>12</v>
      </c>
      <c r="Z16" s="375"/>
      <c r="AA16" s="376"/>
      <c r="AB16" s="377"/>
      <c r="AC16" s="377"/>
      <c r="AD16" s="376"/>
      <c r="AE16" s="377"/>
      <c r="AF16" s="370"/>
      <c r="AG16" s="378" t="s">
        <v>2067</v>
      </c>
      <c r="AH16" s="379"/>
      <c r="AI16" s="370">
        <v>222</v>
      </c>
      <c r="AJ16" s="379">
        <v>43521</v>
      </c>
      <c r="AK16" s="379" t="s">
        <v>883</v>
      </c>
      <c r="AL16" s="379">
        <v>45107</v>
      </c>
      <c r="AM16" s="369"/>
      <c r="AN16" s="358"/>
      <c r="AO16" s="380" t="str">
        <f>_xlfn.IFNA(IF(VLOOKUP(tabItens[[#This Row],[CÓDIGO]],tabExcluirDoEstoque[#Data],1,FALSE),"sim",""),"")</f>
        <v/>
      </c>
      <c r="AP16" s="381" t="str">
        <f ca="1">IF(OR(ISBLANK(tabItens[[#This Row],[ATA DT.VALID.]]),tabItens[[#This Row],[ATA DT.VALID.]]="",tabItens[[#This Row],[ATA DT.VALID.]]=" "),"",IF(TYPE(tabItens[[#This Row],[ATA DT.VALID.]])=1,ROUNDUP((tabItens[[#This Row],[ATA DT.VALID.]]-TODAY())/7,0),""))</f>
        <v/>
      </c>
      <c r="AQ16" s="382">
        <v>0</v>
      </c>
      <c r="AR16" s="383" t="str">
        <f>IF(ISBLANK(tabItens[[#This Row],[CÓDIGO]]),"",IFERROR(VLOOKUP(tabItens[[#This Row],[CÓDIGO]],Consumo!$C$2:$AC$862,26,FALSE),0))</f>
        <v>09.2023</v>
      </c>
      <c r="AS16" s="384">
        <f>SUMIF(Consumo!$C$3:$C$862,tabItens[[#This Row],[CÓDIGO]],Consumo!$N$3:$N$862) + SUMIF(Consumo!$C$3:$C$862,tabItens[[#This Row],[CÓDIGO]],Consumo!$O$3:$O$862) + SUMIF(Consumo!$C$3:$C$862,tabItens[[#This Row],[CÓDIGO]],Consumo!$P$3:$P$862) + SUMIF(Consumo!$C$3:$C$862,tabItens[[#This Row],[CÓDIGO]],Consumo!$Q$3:$Q$862)</f>
        <v>247</v>
      </c>
      <c r="AT16" s="384">
        <f>SUMIF(Consumo!$C$3:$C$862,tabItens[[#This Row],[CÓDIGO]],Consumo!$Z$3:$Z$862)</f>
        <v>667</v>
      </c>
      <c r="AU16" s="385">
        <f>SUMIF(Consumo!$C$3:$C$862,tabItens[[#This Row],[CÓDIGO]],Consumo!$AA$3:$AA$862)</f>
        <v>78</v>
      </c>
      <c r="AV16" s="386">
        <f>SUMIF(Consumo!$C$3:$C$862,tabItens[[#This Row],[CÓDIGO]],Consumo!$Y$3:$Y$862)</f>
        <v>55.583333333333336</v>
      </c>
      <c r="AW16" s="359">
        <f>tabItens[[#This Row],[QTDE ATUAL]] + tabItens[[#This Row],[RC QTDE]] + tabItens[[#This Row],[AF SALDO]] + tabItens[[#This Row],[Recentes]]</f>
        <v>1315</v>
      </c>
      <c r="AX16" s="387">
        <v>41</v>
      </c>
      <c r="AY16" s="387">
        <v>4</v>
      </c>
      <c r="AZ16" s="387">
        <f>IF(ISBLANK(tabItens[[#This Row],[CÓDIGO]]),"",tabItens[[#This Row],[PontoMês]] * (AZ$2+tabItens[[#This Row],[PontoQtM]]))</f>
        <v>164</v>
      </c>
      <c r="BA16" s="386">
        <f>tabItens[[#This Row],[PontoPed]] - tabItens[[#This Row],[Saldo]] + (1/10)</f>
        <v>-1150.9000000000001</v>
      </c>
      <c r="BB16" s="386">
        <f xml:space="preserve"> tabItens[[#This Row],[PontoMês]] * BB$2 - tabItens[[#This Row],[QTDE ATUAL]] - (1/10)</f>
        <v>-1274.0999999999999</v>
      </c>
      <c r="BC16" s="388">
        <f>IF( tabItens[[#This Row],[PontoPed]]&gt;0, IF(tabItens[[#This Row],[PontoPed]]&lt;1, 1, IF( tabItens[[#This Row],[Saldo]]&gt;tabItens[[#This Row],[PontoPed]], 0, (tabItens[[#This Row],[PontoPed]]-tabItens[[#This Row],[Saldo]])/tabItens[[#This Row],[PontoPed]] ) ), 0 )</f>
        <v>0</v>
      </c>
      <c r="BD16" s="389">
        <f>ROUNDDOWN(IF( OR( AND(tabItens[[#This Row],[PontoPed]]&lt;tabItens[[#This Row],[Saldo]],tabItens[[#This Row],[Saldo]]&gt;0), tabItens[[#This Row],[PontoPed]]=0), 99, IF(AND(tabItens[[#This Row],[Saldo]]=0,tabItens[[#This Row],[PontoPed]]&gt;0), 0, (1-tabItens[[#This Row],[PctAb]])*10 ) ),0)</f>
        <v>99</v>
      </c>
      <c r="BE16" s="390">
        <f>IF( tabItens[[#This Row],[Consumo]] &gt; tabItens[[#This Row],[04_MESES]]/4*$AV$2, tabItens[[#This Row],[Consumo]]/$AV$2, tabItens[[#This Row],[04_MESES]]/4 ) * $BE$2 + tabItens[[#This Row],[COMPRA_EXTRA]]</f>
        <v>370.5</v>
      </c>
      <c r="BF16" s="391">
        <f>MAX( tabItens[[#This Row],[Sugestão]] - tabItens[[#This Row],[LC]], 0 )</f>
        <v>370.5</v>
      </c>
      <c r="BG16" s="391">
        <f>SUMIF(Consumo!$C$3:$C$862,tabItens[[#This Row],[CÓDIGO]],Consumo!$E$3:$E$862)</f>
        <v>0</v>
      </c>
      <c r="BH16" s="392">
        <f>IF(AND(tabItens[[#This Row],[Pend]] &gt; 0,tabItens[[#This Row],[Consumo]] &lt;&gt; 0), tabItens[[#This Row],[Pend]] / tabItens[[#This Row],[Consumo]], 0 )</f>
        <v>0</v>
      </c>
      <c r="BI16" s="391"/>
      <c r="BJ16" s="391"/>
      <c r="BK16" s="393" t="s">
        <v>2081</v>
      </c>
    </row>
    <row r="17" spans="1:63" x14ac:dyDescent="0.3">
      <c r="A17" s="354">
        <v>11264</v>
      </c>
      <c r="B17" s="355" t="s">
        <v>928</v>
      </c>
      <c r="C17" s="356" t="s">
        <v>256</v>
      </c>
      <c r="D17" s="357">
        <v>13.92</v>
      </c>
      <c r="E17" s="358"/>
      <c r="F17" s="358"/>
      <c r="G17" s="358" t="s">
        <v>883</v>
      </c>
      <c r="H17" s="359">
        <v>135</v>
      </c>
      <c r="I17" s="360">
        <v>103003</v>
      </c>
      <c r="J17" s="361">
        <v>13.92</v>
      </c>
      <c r="K17" s="362">
        <v>241</v>
      </c>
      <c r="L17" s="363">
        <f>IF(tabItens[[#This Row],[Média]] &gt; 0, tabItens[[#This Row],[QTDE ATUAL]] / tabItens[[#This Row],[Média]],999.9)</f>
        <v>4.1968911917098453</v>
      </c>
      <c r="M17" s="364">
        <v>0</v>
      </c>
      <c r="N17" s="365">
        <f>tabItens[[#This Row],[VALOR UNIT.]] * tabItens[[#This Row],[LC]]</f>
        <v>0</v>
      </c>
      <c r="O17" s="366"/>
      <c r="P17" s="367"/>
      <c r="Q17" s="368"/>
      <c r="R17" s="365"/>
      <c r="S17" s="369"/>
      <c r="T17" s="370">
        <f>ROUNDDOWN(IFERROR(tabItens[[#This Row],[ATA DT.VALID.]] - $D$1,0) / 30,0)</f>
        <v>-1507</v>
      </c>
      <c r="U17" s="355" t="s">
        <v>925</v>
      </c>
      <c r="V17" s="371">
        <v>1</v>
      </c>
      <c r="W17" s="372" t="s">
        <v>2068</v>
      </c>
      <c r="X17" s="373">
        <v>45</v>
      </c>
      <c r="Y17" s="374">
        <v>12</v>
      </c>
      <c r="Z17" s="375"/>
      <c r="AA17" s="376"/>
      <c r="AB17" s="377"/>
      <c r="AC17" s="377"/>
      <c r="AD17" s="376"/>
      <c r="AE17" s="377"/>
      <c r="AF17" s="370"/>
      <c r="AG17" s="378" t="s">
        <v>2067</v>
      </c>
      <c r="AH17" s="379"/>
      <c r="AI17" s="370">
        <v>120</v>
      </c>
      <c r="AJ17" s="379">
        <v>45013</v>
      </c>
      <c r="AK17" s="379" t="s">
        <v>883</v>
      </c>
      <c r="AL17" s="379">
        <v>44998</v>
      </c>
      <c r="AM17" s="369"/>
      <c r="AN17" s="358"/>
      <c r="AO17" s="380" t="str">
        <f>_xlfn.IFNA(IF(VLOOKUP(tabItens[[#This Row],[CÓDIGO]],tabExcluirDoEstoque[#Data],1,FALSE),"sim",""),"")</f>
        <v/>
      </c>
      <c r="AP17" s="381" t="str">
        <f ca="1">IF(OR(ISBLANK(tabItens[[#This Row],[ATA DT.VALID.]]),tabItens[[#This Row],[ATA DT.VALID.]]="",tabItens[[#This Row],[ATA DT.VALID.]]=" "),"",IF(TYPE(tabItens[[#This Row],[ATA DT.VALID.]])=1,ROUNDUP((tabItens[[#This Row],[ATA DT.VALID.]]-TODAY())/7,0),""))</f>
        <v/>
      </c>
      <c r="AQ17" s="382"/>
      <c r="AR17" s="383" t="str">
        <f>IF(ISBLANK(tabItens[[#This Row],[CÓDIGO]]),"",IFERROR(VLOOKUP(tabItens[[#This Row],[CÓDIGO]],Consumo!$C$2:$AC$862,26,FALSE),0))</f>
        <v>09.2023</v>
      </c>
      <c r="AS17" s="384">
        <f>SUMIF(Consumo!$C$3:$C$862,tabItens[[#This Row],[CÓDIGO]],Consumo!$N$3:$N$862) + SUMIF(Consumo!$C$3:$C$862,tabItens[[#This Row],[CÓDIGO]],Consumo!$O$3:$O$862) + SUMIF(Consumo!$C$3:$C$862,tabItens[[#This Row],[CÓDIGO]],Consumo!$P$3:$P$862) + SUMIF(Consumo!$C$3:$C$862,tabItens[[#This Row],[CÓDIGO]],Consumo!$Q$3:$Q$862)</f>
        <v>154</v>
      </c>
      <c r="AT17" s="384">
        <f>SUMIF(Consumo!$C$3:$C$862,tabItens[[#This Row],[CÓDIGO]],Consumo!$Z$3:$Z$862)</f>
        <v>386</v>
      </c>
      <c r="AU17" s="385">
        <f>SUMIF(Consumo!$C$3:$C$862,tabItens[[#This Row],[CÓDIGO]],Consumo!$AA$3:$AA$862)</f>
        <v>48</v>
      </c>
      <c r="AV17" s="386">
        <f>SUMIF(Consumo!$C$3:$C$862,tabItens[[#This Row],[CÓDIGO]],Consumo!$Y$3:$Y$862)</f>
        <v>32.166666666666664</v>
      </c>
      <c r="AW17" s="359">
        <f>tabItens[[#This Row],[QTDE ATUAL]] + tabItens[[#This Row],[RC QTDE]] + tabItens[[#This Row],[AF SALDO]] + tabItens[[#This Row],[Recentes]]</f>
        <v>135</v>
      </c>
      <c r="AX17" s="387">
        <v>36</v>
      </c>
      <c r="AY17" s="387">
        <v>4</v>
      </c>
      <c r="AZ17" s="387">
        <f>IF(ISBLANK(tabItens[[#This Row],[CÓDIGO]]),"",tabItens[[#This Row],[PontoMês]] * (AZ$2+tabItens[[#This Row],[PontoQtM]]))</f>
        <v>144</v>
      </c>
      <c r="BA17" s="386">
        <f>tabItens[[#This Row],[PontoPed]] - tabItens[[#This Row],[Saldo]] + (1/10)</f>
        <v>9.1</v>
      </c>
      <c r="BB17" s="386">
        <f xml:space="preserve"> tabItens[[#This Row],[PontoMês]] * BB$2 - tabItens[[#This Row],[QTDE ATUAL]] - (1/10)</f>
        <v>-99.1</v>
      </c>
      <c r="BC17" s="388">
        <f>IF( tabItens[[#This Row],[PontoPed]]&gt;0, IF(tabItens[[#This Row],[PontoPed]]&lt;1, 1, IF( tabItens[[#This Row],[Saldo]]&gt;tabItens[[#This Row],[PontoPed]], 0, (tabItens[[#This Row],[PontoPed]]-tabItens[[#This Row],[Saldo]])/tabItens[[#This Row],[PontoPed]] ) ), 0 )</f>
        <v>6.25E-2</v>
      </c>
      <c r="BD17" s="389">
        <f>ROUNDDOWN(IF( OR( AND(tabItens[[#This Row],[PontoPed]]&lt;tabItens[[#This Row],[Saldo]],tabItens[[#This Row],[Saldo]]&gt;0), tabItens[[#This Row],[PontoPed]]=0), 99, IF(AND(tabItens[[#This Row],[Saldo]]=0,tabItens[[#This Row],[PontoPed]]&gt;0), 0, (1-tabItens[[#This Row],[PctAb]])*10 ) ),0)</f>
        <v>9</v>
      </c>
      <c r="BE17" s="390">
        <f>IF( tabItens[[#This Row],[Consumo]] &gt; tabItens[[#This Row],[04_MESES]]/4*$AV$2, tabItens[[#This Row],[Consumo]]/$AV$2, tabItens[[#This Row],[04_MESES]]/4 ) * $BE$2 + tabItens[[#This Row],[COMPRA_EXTRA]]</f>
        <v>231</v>
      </c>
      <c r="BF17" s="391">
        <f>MAX( tabItens[[#This Row],[Sugestão]] - tabItens[[#This Row],[LC]], 0 )</f>
        <v>231</v>
      </c>
      <c r="BG17" s="391">
        <f>SUMIF(Consumo!$C$3:$C$862,tabItens[[#This Row],[CÓDIGO]],Consumo!$E$3:$E$862)</f>
        <v>25</v>
      </c>
      <c r="BH17" s="392">
        <f>IF(AND(tabItens[[#This Row],[Pend]] &gt; 0,tabItens[[#This Row],[Consumo]] &lt;&gt; 0), tabItens[[#This Row],[Pend]] / tabItens[[#This Row],[Consumo]], 0 )</f>
        <v>6.4766839378238336E-2</v>
      </c>
      <c r="BI17" s="391"/>
      <c r="BJ17" s="391"/>
      <c r="BK17" s="393" t="s">
        <v>2081</v>
      </c>
    </row>
    <row r="18" spans="1:63" x14ac:dyDescent="0.3">
      <c r="A18" s="354">
        <v>11418</v>
      </c>
      <c r="B18" s="355" t="s">
        <v>929</v>
      </c>
      <c r="C18" s="356" t="s">
        <v>256</v>
      </c>
      <c r="D18" s="357">
        <v>1.39</v>
      </c>
      <c r="E18" s="358"/>
      <c r="F18" s="358"/>
      <c r="G18" s="358" t="s">
        <v>883</v>
      </c>
      <c r="H18" s="359">
        <v>1449</v>
      </c>
      <c r="I18" s="360">
        <v>103003</v>
      </c>
      <c r="J18" s="361">
        <v>1.39</v>
      </c>
      <c r="K18" s="362">
        <v>7426</v>
      </c>
      <c r="L18" s="363">
        <f>IF(tabItens[[#This Row],[Média]] &gt; 0, tabItens[[#This Row],[QTDE ATUAL]] / tabItens[[#This Row],[Média]],999.9)</f>
        <v>2.4921886197506091</v>
      </c>
      <c r="M18" s="364">
        <v>0</v>
      </c>
      <c r="N18" s="365">
        <f>tabItens[[#This Row],[VALOR UNIT.]] * tabItens[[#This Row],[LC]]</f>
        <v>0</v>
      </c>
      <c r="O18" s="366"/>
      <c r="P18" s="367"/>
      <c r="Q18" s="368"/>
      <c r="R18" s="365"/>
      <c r="S18" s="369"/>
      <c r="T18" s="370">
        <f>ROUNDDOWN(IFERROR(tabItens[[#This Row],[ATA DT.VALID.]] - $D$1,0) / 30,0)</f>
        <v>-1507</v>
      </c>
      <c r="U18" s="355" t="s">
        <v>903</v>
      </c>
      <c r="V18" s="371">
        <v>1</v>
      </c>
      <c r="W18" s="372" t="s">
        <v>2069</v>
      </c>
      <c r="X18" s="373">
        <v>45</v>
      </c>
      <c r="Y18" s="374">
        <v>10</v>
      </c>
      <c r="Z18" s="375">
        <v>6209</v>
      </c>
      <c r="AA18" s="376">
        <v>2023</v>
      </c>
      <c r="AB18" s="377">
        <v>1000</v>
      </c>
      <c r="AC18" s="377"/>
      <c r="AD18" s="376"/>
      <c r="AE18" s="377"/>
      <c r="AF18" s="370"/>
      <c r="AG18" s="378" t="s">
        <v>2067</v>
      </c>
      <c r="AH18" s="379"/>
      <c r="AI18" s="370">
        <v>2860</v>
      </c>
      <c r="AJ18" s="379">
        <v>44956</v>
      </c>
      <c r="AK18" s="379" t="s">
        <v>883</v>
      </c>
      <c r="AL18" s="379">
        <v>44910</v>
      </c>
      <c r="AM18" s="369"/>
      <c r="AN18" s="358"/>
      <c r="AO18" s="380" t="str">
        <f>_xlfn.IFNA(IF(VLOOKUP(tabItens[[#This Row],[CÓDIGO]],tabExcluirDoEstoque[#Data],1,FALSE),"sim",""),"")</f>
        <v/>
      </c>
      <c r="AP18" s="381" t="str">
        <f ca="1">IF(OR(ISBLANK(tabItens[[#This Row],[ATA DT.VALID.]]),tabItens[[#This Row],[ATA DT.VALID.]]="",tabItens[[#This Row],[ATA DT.VALID.]]=" "),"",IF(TYPE(tabItens[[#This Row],[ATA DT.VALID.]])=1,ROUNDUP((tabItens[[#This Row],[ATA DT.VALID.]]-TODAY())/7,0),""))</f>
        <v/>
      </c>
      <c r="AQ18" s="382"/>
      <c r="AR18" s="383" t="str">
        <f>IF(ISBLANK(tabItens[[#This Row],[CÓDIGO]]),"",IFERROR(VLOOKUP(tabItens[[#This Row],[CÓDIGO]],Consumo!$C$2:$AC$862,26,FALSE),0))</f>
        <v>09.2023</v>
      </c>
      <c r="AS18" s="384">
        <f>SUMIF(Consumo!$C$3:$C$862,tabItens[[#This Row],[CÓDIGO]],Consumo!$N$3:$N$862) + SUMIF(Consumo!$C$3:$C$862,tabItens[[#This Row],[CÓDIGO]],Consumo!$O$3:$O$862) + SUMIF(Consumo!$C$3:$C$862,tabItens[[#This Row],[CÓDIGO]],Consumo!$P$3:$P$862) + SUMIF(Consumo!$C$3:$C$862,tabItens[[#This Row],[CÓDIGO]],Consumo!$Q$3:$Q$862)</f>
        <v>1466</v>
      </c>
      <c r="AT18" s="384">
        <f>SUMIF(Consumo!$C$3:$C$862,tabItens[[#This Row],[CÓDIGO]],Consumo!$Z$3:$Z$862)</f>
        <v>8808</v>
      </c>
      <c r="AU18" s="385">
        <f>SUMIF(Consumo!$C$3:$C$862,tabItens[[#This Row],[CÓDIGO]],Consumo!$AA$3:$AA$862)</f>
        <v>5441</v>
      </c>
      <c r="AV18" s="386">
        <f>SUMIF(Consumo!$C$3:$C$862,tabItens[[#This Row],[CÓDIGO]],Consumo!$Y$3:$Y$862)</f>
        <v>581.41666666666663</v>
      </c>
      <c r="AW18" s="359">
        <f>tabItens[[#This Row],[QTDE ATUAL]] + tabItens[[#This Row],[RC QTDE]] + tabItens[[#This Row],[AF SALDO]] + tabItens[[#This Row],[Recentes]]</f>
        <v>2449</v>
      </c>
      <c r="AX18" s="387">
        <v>657</v>
      </c>
      <c r="AY18" s="387">
        <v>4</v>
      </c>
      <c r="AZ18" s="387">
        <f>IF(ISBLANK(tabItens[[#This Row],[CÓDIGO]]),"",tabItens[[#This Row],[PontoMês]] * (AZ$2+tabItens[[#This Row],[PontoQtM]]))</f>
        <v>2628</v>
      </c>
      <c r="BA18" s="386">
        <f>tabItens[[#This Row],[PontoPed]] - tabItens[[#This Row],[Saldo]] + (1/10)</f>
        <v>179.1</v>
      </c>
      <c r="BB18" s="386">
        <f xml:space="preserve"> tabItens[[#This Row],[PontoMês]] * BB$2 - tabItens[[#This Row],[QTDE ATUAL]] - (1/10)</f>
        <v>-792.1</v>
      </c>
      <c r="BC18" s="388">
        <f>IF( tabItens[[#This Row],[PontoPed]]&gt;0, IF(tabItens[[#This Row],[PontoPed]]&lt;1, 1, IF( tabItens[[#This Row],[Saldo]]&gt;tabItens[[#This Row],[PontoPed]], 0, (tabItens[[#This Row],[PontoPed]]-tabItens[[#This Row],[Saldo]])/tabItens[[#This Row],[PontoPed]] ) ), 0 )</f>
        <v>6.8112633181126328E-2</v>
      </c>
      <c r="BD18" s="389">
        <f>ROUNDDOWN(IF( OR( AND(tabItens[[#This Row],[PontoPed]]&lt;tabItens[[#This Row],[Saldo]],tabItens[[#This Row],[Saldo]]&gt;0), tabItens[[#This Row],[PontoPed]]=0), 99, IF(AND(tabItens[[#This Row],[Saldo]]=0,tabItens[[#This Row],[PontoPed]]&gt;0), 0, (1-tabItens[[#This Row],[PctAb]])*10 ) ),0)</f>
        <v>9</v>
      </c>
      <c r="BE18" s="390">
        <f>IF( tabItens[[#This Row],[Consumo]] &gt; tabItens[[#This Row],[04_MESES]]/4*$AV$2, tabItens[[#This Row],[Consumo]]/$AV$2, tabItens[[#This Row],[04_MESES]]/4 ) * $BE$2 + tabItens[[#This Row],[COMPRA_EXTRA]]</f>
        <v>4404</v>
      </c>
      <c r="BF18" s="391">
        <f>MAX( tabItens[[#This Row],[Sugestão]] - tabItens[[#This Row],[LC]], 0 )</f>
        <v>4404</v>
      </c>
      <c r="BG18" s="391">
        <f>SUMIF(Consumo!$C$3:$C$862,tabItens[[#This Row],[CÓDIGO]],Consumo!$E$3:$E$862)</f>
        <v>230</v>
      </c>
      <c r="BH18" s="392">
        <f>IF(AND(tabItens[[#This Row],[Pend]] &gt; 0,tabItens[[#This Row],[Consumo]] &lt;&gt; 0), tabItens[[#This Row],[Pend]] / tabItens[[#This Row],[Consumo]], 0 )</f>
        <v>2.6112624886466849E-2</v>
      </c>
      <c r="BI18" s="391"/>
      <c r="BJ18" s="391"/>
      <c r="BK18" s="393" t="s">
        <v>2081</v>
      </c>
    </row>
    <row r="19" spans="1:63" x14ac:dyDescent="0.3">
      <c r="A19" s="354">
        <v>11448</v>
      </c>
      <c r="B19" s="355" t="s">
        <v>930</v>
      </c>
      <c r="C19" s="356" t="s">
        <v>328</v>
      </c>
      <c r="D19" s="357">
        <v>1.8</v>
      </c>
      <c r="E19" s="358"/>
      <c r="F19" s="358"/>
      <c r="G19" s="358" t="s">
        <v>883</v>
      </c>
      <c r="H19" s="359">
        <v>504</v>
      </c>
      <c r="I19" s="360">
        <v>103003</v>
      </c>
      <c r="J19" s="361">
        <v>1.8</v>
      </c>
      <c r="K19" s="362">
        <v>452</v>
      </c>
      <c r="L19" s="363">
        <f>IF(tabItens[[#This Row],[Média]] &gt; 0, tabItens[[#This Row],[QTDE ATUAL]] / tabItens[[#This Row],[Média]],999.9)</f>
        <v>8.5544554455445549</v>
      </c>
      <c r="M19" s="364">
        <v>0</v>
      </c>
      <c r="N19" s="365">
        <f>tabItens[[#This Row],[VALOR UNIT.]] * tabItens[[#This Row],[LC]]</f>
        <v>0</v>
      </c>
      <c r="O19" s="366" t="s">
        <v>2083</v>
      </c>
      <c r="P19" s="367"/>
      <c r="Q19" s="368"/>
      <c r="R19" s="365"/>
      <c r="S19" s="369"/>
      <c r="T19" s="370">
        <f>ROUNDDOWN(IFERROR(tabItens[[#This Row],[ATA DT.VALID.]] - $D$1,0) / 30,0)</f>
        <v>-1507</v>
      </c>
      <c r="U19" s="355" t="s">
        <v>931</v>
      </c>
      <c r="V19" s="371">
        <v>1</v>
      </c>
      <c r="W19" s="372" t="s">
        <v>2069</v>
      </c>
      <c r="X19" s="373">
        <v>45</v>
      </c>
      <c r="Y19" s="374">
        <v>9</v>
      </c>
      <c r="Z19" s="375"/>
      <c r="AA19" s="376"/>
      <c r="AB19" s="377"/>
      <c r="AC19" s="377"/>
      <c r="AD19" s="376"/>
      <c r="AE19" s="377"/>
      <c r="AF19" s="370"/>
      <c r="AG19" s="378" t="s">
        <v>2067</v>
      </c>
      <c r="AH19" s="379"/>
      <c r="AI19" s="370">
        <v>210</v>
      </c>
      <c r="AJ19" s="379">
        <v>45013</v>
      </c>
      <c r="AK19" s="379" t="s">
        <v>883</v>
      </c>
      <c r="AL19" s="379">
        <v>45107</v>
      </c>
      <c r="AM19" s="369"/>
      <c r="AN19" s="358"/>
      <c r="AO19" s="380" t="str">
        <f>_xlfn.IFNA(IF(VLOOKUP(tabItens[[#This Row],[CÓDIGO]],tabExcluirDoEstoque[#Data],1,FALSE),"sim",""),"")</f>
        <v/>
      </c>
      <c r="AP19" s="381" t="str">
        <f ca="1">IF(OR(ISBLANK(tabItens[[#This Row],[ATA DT.VALID.]]),tabItens[[#This Row],[ATA DT.VALID.]]="",tabItens[[#This Row],[ATA DT.VALID.]]=" "),"",IF(TYPE(tabItens[[#This Row],[ATA DT.VALID.]])=1,ROUNDUP((tabItens[[#This Row],[ATA DT.VALID.]]-TODAY())/7,0),""))</f>
        <v/>
      </c>
      <c r="AQ19" s="382">
        <v>0</v>
      </c>
      <c r="AR19" s="383" t="str">
        <f>IF(ISBLANK(tabItens[[#This Row],[CÓDIGO]]),"",IFERROR(VLOOKUP(tabItens[[#This Row],[CÓDIGO]],Consumo!$C$2:$AC$862,26,FALSE),0))</f>
        <v>09.2023</v>
      </c>
      <c r="AS19" s="384">
        <f>SUMIF(Consumo!$C$3:$C$862,tabItens[[#This Row],[CÓDIGO]],Consumo!$N$3:$N$862) + SUMIF(Consumo!$C$3:$C$862,tabItens[[#This Row],[CÓDIGO]],Consumo!$O$3:$O$862) + SUMIF(Consumo!$C$3:$C$862,tabItens[[#This Row],[CÓDIGO]],Consumo!$P$3:$P$862) + SUMIF(Consumo!$C$3:$C$862,tabItens[[#This Row],[CÓDIGO]],Consumo!$Q$3:$Q$862)</f>
        <v>285</v>
      </c>
      <c r="AT19" s="384">
        <f>SUMIF(Consumo!$C$3:$C$862,tabItens[[#This Row],[CÓDIGO]],Consumo!$Z$3:$Z$862)</f>
        <v>707</v>
      </c>
      <c r="AU19" s="385">
        <f>SUMIF(Consumo!$C$3:$C$862,tabItens[[#This Row],[CÓDIGO]],Consumo!$AA$3:$AA$862)</f>
        <v>94</v>
      </c>
      <c r="AV19" s="386">
        <f>SUMIF(Consumo!$C$3:$C$862,tabItens[[#This Row],[CÓDIGO]],Consumo!$Y$3:$Y$862)</f>
        <v>58.916666666666664</v>
      </c>
      <c r="AW19" s="359">
        <f>tabItens[[#This Row],[QTDE ATUAL]] + tabItens[[#This Row],[RC QTDE]] + tabItens[[#This Row],[AF SALDO]] + tabItens[[#This Row],[Recentes]]</f>
        <v>504</v>
      </c>
      <c r="AX19" s="387">
        <v>125</v>
      </c>
      <c r="AY19" s="387">
        <v>4</v>
      </c>
      <c r="AZ19" s="387">
        <f>IF(ISBLANK(tabItens[[#This Row],[CÓDIGO]]),"",tabItens[[#This Row],[PontoMês]] * (AZ$2+tabItens[[#This Row],[PontoQtM]]))</f>
        <v>500</v>
      </c>
      <c r="BA19" s="386">
        <f>tabItens[[#This Row],[PontoPed]] - tabItens[[#This Row],[Saldo]] + (1/10)</f>
        <v>-3.9</v>
      </c>
      <c r="BB19" s="386">
        <f xml:space="preserve"> tabItens[[#This Row],[PontoMês]] * BB$2 - tabItens[[#This Row],[QTDE ATUAL]] - (1/10)</f>
        <v>-379.1</v>
      </c>
      <c r="BC19" s="388">
        <f>IF( tabItens[[#This Row],[PontoPed]]&gt;0, IF(tabItens[[#This Row],[PontoPed]]&lt;1, 1, IF( tabItens[[#This Row],[Saldo]]&gt;tabItens[[#This Row],[PontoPed]], 0, (tabItens[[#This Row],[PontoPed]]-tabItens[[#This Row],[Saldo]])/tabItens[[#This Row],[PontoPed]] ) ), 0 )</f>
        <v>0</v>
      </c>
      <c r="BD19" s="389">
        <f>ROUNDDOWN(IF( OR( AND(tabItens[[#This Row],[PontoPed]]&lt;tabItens[[#This Row],[Saldo]],tabItens[[#This Row],[Saldo]]&gt;0), tabItens[[#This Row],[PontoPed]]=0), 99, IF(AND(tabItens[[#This Row],[Saldo]]=0,tabItens[[#This Row],[PontoPed]]&gt;0), 0, (1-tabItens[[#This Row],[PctAb]])*10 ) ),0)</f>
        <v>99</v>
      </c>
      <c r="BE19" s="390">
        <f>IF( tabItens[[#This Row],[Consumo]] &gt; tabItens[[#This Row],[04_MESES]]/4*$AV$2, tabItens[[#This Row],[Consumo]]/$AV$2, tabItens[[#This Row],[04_MESES]]/4 ) * $BE$2 + tabItens[[#This Row],[COMPRA_EXTRA]]</f>
        <v>427.5</v>
      </c>
      <c r="BF19" s="391">
        <f>MAX( tabItens[[#This Row],[Sugestão]] - tabItens[[#This Row],[LC]], 0 )</f>
        <v>427.5</v>
      </c>
      <c r="BG19" s="391">
        <f>SUMIF(Consumo!$C$3:$C$862,tabItens[[#This Row],[CÓDIGO]],Consumo!$E$3:$E$862)</f>
        <v>76</v>
      </c>
      <c r="BH19" s="392">
        <f>IF(AND(tabItens[[#This Row],[Pend]] &gt; 0,tabItens[[#This Row],[Consumo]] &lt;&gt; 0), tabItens[[#This Row],[Pend]] / tabItens[[#This Row],[Consumo]], 0 )</f>
        <v>0.1074964639321075</v>
      </c>
      <c r="BI19" s="391"/>
      <c r="BJ19" s="391"/>
      <c r="BK19" s="393" t="s">
        <v>2081</v>
      </c>
    </row>
    <row r="20" spans="1:63" x14ac:dyDescent="0.3">
      <c r="A20" s="354">
        <v>11509</v>
      </c>
      <c r="B20" s="355" t="s">
        <v>932</v>
      </c>
      <c r="C20" s="356" t="s">
        <v>256</v>
      </c>
      <c r="D20" s="357">
        <v>1.31</v>
      </c>
      <c r="E20" s="358"/>
      <c r="F20" s="358"/>
      <c r="G20" s="358" t="s">
        <v>883</v>
      </c>
      <c r="H20" s="359">
        <v>2933</v>
      </c>
      <c r="I20" s="360">
        <v>103003</v>
      </c>
      <c r="J20" s="361">
        <v>1.31</v>
      </c>
      <c r="K20" s="362">
        <v>7025</v>
      </c>
      <c r="L20" s="363">
        <f>IF(tabItens[[#This Row],[Média]] &gt; 0, tabItens[[#This Row],[QTDE ATUAL]] / tabItens[[#This Row],[Média]],999.9)</f>
        <v>5.0258460659717263</v>
      </c>
      <c r="M20" s="364">
        <v>0</v>
      </c>
      <c r="N20" s="365">
        <f>tabItens[[#This Row],[VALOR UNIT.]] * tabItens[[#This Row],[LC]]</f>
        <v>0</v>
      </c>
      <c r="O20" s="366"/>
      <c r="P20" s="367"/>
      <c r="Q20" s="368"/>
      <c r="R20" s="365"/>
      <c r="S20" s="369"/>
      <c r="T20" s="370">
        <f>ROUNDDOWN(IFERROR(tabItens[[#This Row],[ATA DT.VALID.]] - $D$1,0) / 30,0)</f>
        <v>-1507</v>
      </c>
      <c r="U20" s="355" t="s">
        <v>903</v>
      </c>
      <c r="V20" s="371">
        <v>1</v>
      </c>
      <c r="W20" s="372" t="s">
        <v>2069</v>
      </c>
      <c r="X20" s="373">
        <v>45</v>
      </c>
      <c r="Y20" s="374">
        <v>10</v>
      </c>
      <c r="Z20" s="375"/>
      <c r="AA20" s="376"/>
      <c r="AB20" s="377"/>
      <c r="AC20" s="377"/>
      <c r="AD20" s="376"/>
      <c r="AE20" s="377"/>
      <c r="AF20" s="370"/>
      <c r="AG20" s="378" t="s">
        <v>2067</v>
      </c>
      <c r="AH20" s="379"/>
      <c r="AI20" s="370">
        <v>2900</v>
      </c>
      <c r="AJ20" s="379">
        <v>44956</v>
      </c>
      <c r="AK20" s="379" t="s">
        <v>883</v>
      </c>
      <c r="AL20" s="379">
        <v>44910</v>
      </c>
      <c r="AM20" s="369"/>
      <c r="AN20" s="358"/>
      <c r="AO20" s="380" t="str">
        <f>_xlfn.IFNA(IF(VLOOKUP(tabItens[[#This Row],[CÓDIGO]],tabExcluirDoEstoque[#Data],1,FALSE),"sim",""),"")</f>
        <v/>
      </c>
      <c r="AP20" s="381" t="str">
        <f ca="1">IF(OR(ISBLANK(tabItens[[#This Row],[ATA DT.VALID.]]),tabItens[[#This Row],[ATA DT.VALID.]]="",tabItens[[#This Row],[ATA DT.VALID.]]=" "),"",IF(TYPE(tabItens[[#This Row],[ATA DT.VALID.]])=1,ROUNDUP((tabItens[[#This Row],[ATA DT.VALID.]]-TODAY())/7,0),""))</f>
        <v/>
      </c>
      <c r="AQ20" s="382"/>
      <c r="AR20" s="383" t="str">
        <f>IF(ISBLANK(tabItens[[#This Row],[CÓDIGO]]),"",IFERROR(VLOOKUP(tabItens[[#This Row],[CÓDIGO]],Consumo!$C$2:$AC$862,26,FALSE),0))</f>
        <v>09.2023</v>
      </c>
      <c r="AS20" s="384">
        <f>SUMIF(Consumo!$C$3:$C$862,tabItens[[#This Row],[CÓDIGO]],Consumo!$N$3:$N$862) + SUMIF(Consumo!$C$3:$C$862,tabItens[[#This Row],[CÓDIGO]],Consumo!$O$3:$O$862) + SUMIF(Consumo!$C$3:$C$862,tabItens[[#This Row],[CÓDIGO]],Consumo!$P$3:$P$862) + SUMIF(Consumo!$C$3:$C$862,tabItens[[#This Row],[CÓDIGO]],Consumo!$Q$3:$Q$862)</f>
        <v>1276</v>
      </c>
      <c r="AT20" s="384">
        <f>SUMIF(Consumo!$C$3:$C$862,tabItens[[#This Row],[CÓDIGO]],Consumo!$Z$3:$Z$862)</f>
        <v>8702</v>
      </c>
      <c r="AU20" s="385">
        <f>SUMIF(Consumo!$C$3:$C$862,tabItens[[#This Row],[CÓDIGO]],Consumo!$AA$3:$AA$862)</f>
        <v>5318</v>
      </c>
      <c r="AV20" s="386">
        <f>SUMIF(Consumo!$C$3:$C$862,tabItens[[#This Row],[CÓDIGO]],Consumo!$Y$3:$Y$862)</f>
        <v>583.58333333333337</v>
      </c>
      <c r="AW20" s="359">
        <f>tabItens[[#This Row],[QTDE ATUAL]] + tabItens[[#This Row],[RC QTDE]] + tabItens[[#This Row],[AF SALDO]] + tabItens[[#This Row],[Recentes]]</f>
        <v>2933</v>
      </c>
      <c r="AX20" s="387">
        <v>635</v>
      </c>
      <c r="AY20" s="387">
        <v>4</v>
      </c>
      <c r="AZ20" s="387">
        <f>IF(ISBLANK(tabItens[[#This Row],[CÓDIGO]]),"",tabItens[[#This Row],[PontoMês]] * (AZ$2+tabItens[[#This Row],[PontoQtM]]))</f>
        <v>2540</v>
      </c>
      <c r="BA20" s="386">
        <f>tabItens[[#This Row],[PontoPed]] - tabItens[[#This Row],[Saldo]] + (1/10)</f>
        <v>-392.9</v>
      </c>
      <c r="BB20" s="386">
        <f xml:space="preserve"> tabItens[[#This Row],[PontoMês]] * BB$2 - tabItens[[#This Row],[QTDE ATUAL]] - (1/10)</f>
        <v>-2298.1</v>
      </c>
      <c r="BC20" s="388">
        <f>IF( tabItens[[#This Row],[PontoPed]]&gt;0, IF(tabItens[[#This Row],[PontoPed]]&lt;1, 1, IF( tabItens[[#This Row],[Saldo]]&gt;tabItens[[#This Row],[PontoPed]], 0, (tabItens[[#This Row],[PontoPed]]-tabItens[[#This Row],[Saldo]])/tabItens[[#This Row],[PontoPed]] ) ), 0 )</f>
        <v>0</v>
      </c>
      <c r="BD20" s="389">
        <f>ROUNDDOWN(IF( OR( AND(tabItens[[#This Row],[PontoPed]]&lt;tabItens[[#This Row],[Saldo]],tabItens[[#This Row],[Saldo]]&gt;0), tabItens[[#This Row],[PontoPed]]=0), 99, IF(AND(tabItens[[#This Row],[Saldo]]=0,tabItens[[#This Row],[PontoPed]]&gt;0), 0, (1-tabItens[[#This Row],[PctAb]])*10 ) ),0)</f>
        <v>99</v>
      </c>
      <c r="BE20" s="390">
        <f>IF( tabItens[[#This Row],[Consumo]] &gt; tabItens[[#This Row],[04_MESES]]/4*$AV$2, tabItens[[#This Row],[Consumo]]/$AV$2, tabItens[[#This Row],[04_MESES]]/4 ) * $BE$2 + tabItens[[#This Row],[COMPRA_EXTRA]]</f>
        <v>4351</v>
      </c>
      <c r="BF20" s="391">
        <f>MAX( tabItens[[#This Row],[Sugestão]] - tabItens[[#This Row],[LC]], 0 )</f>
        <v>4351</v>
      </c>
      <c r="BG20" s="391">
        <f>SUMIF(Consumo!$C$3:$C$862,tabItens[[#This Row],[CÓDIGO]],Consumo!$E$3:$E$862)</f>
        <v>0</v>
      </c>
      <c r="BH20" s="392">
        <f>IF(AND(tabItens[[#This Row],[Pend]] &gt; 0,tabItens[[#This Row],[Consumo]] &lt;&gt; 0), tabItens[[#This Row],[Pend]] / tabItens[[#This Row],[Consumo]], 0 )</f>
        <v>0</v>
      </c>
      <c r="BI20" s="391"/>
      <c r="BJ20" s="391"/>
      <c r="BK20" s="393" t="s">
        <v>2081</v>
      </c>
    </row>
    <row r="21" spans="1:63" x14ac:dyDescent="0.3">
      <c r="A21" s="354">
        <v>11590</v>
      </c>
      <c r="B21" s="355" t="s">
        <v>933</v>
      </c>
      <c r="C21" s="356" t="s">
        <v>256</v>
      </c>
      <c r="D21" s="357">
        <v>1.1000000000000001</v>
      </c>
      <c r="E21" s="358"/>
      <c r="F21" s="358"/>
      <c r="G21" s="358" t="s">
        <v>883</v>
      </c>
      <c r="H21" s="359">
        <v>0</v>
      </c>
      <c r="I21" s="360">
        <v>103003</v>
      </c>
      <c r="J21" s="361">
        <v>1.1000000000000001</v>
      </c>
      <c r="K21" s="362">
        <v>3910</v>
      </c>
      <c r="L21" s="363">
        <f>IF(tabItens[[#This Row],[Média]] &gt; 0, tabItens[[#This Row],[QTDE ATUAL]] / tabItens[[#This Row],[Média]],999.9)</f>
        <v>0</v>
      </c>
      <c r="M21" s="364">
        <v>0</v>
      </c>
      <c r="N21" s="365">
        <f>tabItens[[#This Row],[VALOR UNIT.]] * tabItens[[#This Row],[LC]]</f>
        <v>0</v>
      </c>
      <c r="O21" s="366" t="s">
        <v>2085</v>
      </c>
      <c r="P21" s="367"/>
      <c r="Q21" s="368"/>
      <c r="R21" s="365"/>
      <c r="S21" s="369"/>
      <c r="T21" s="370">
        <f>ROUNDDOWN(IFERROR(tabItens[[#This Row],[ATA DT.VALID.]] - $D$1,0) / 30,0)</f>
        <v>-1507</v>
      </c>
      <c r="U21" s="355" t="s">
        <v>903</v>
      </c>
      <c r="V21" s="371">
        <v>1</v>
      </c>
      <c r="W21" s="372" t="s">
        <v>2069</v>
      </c>
      <c r="X21" s="373">
        <v>45</v>
      </c>
      <c r="Y21" s="374">
        <v>10</v>
      </c>
      <c r="Z21" s="375">
        <v>6982</v>
      </c>
      <c r="AA21" s="376">
        <v>2023</v>
      </c>
      <c r="AB21" s="377">
        <v>2200</v>
      </c>
      <c r="AC21" s="377"/>
      <c r="AD21" s="376"/>
      <c r="AE21" s="377"/>
      <c r="AF21" s="370"/>
      <c r="AG21" s="378" t="s">
        <v>2067</v>
      </c>
      <c r="AH21" s="379"/>
      <c r="AI21" s="370">
        <v>1406</v>
      </c>
      <c r="AJ21" s="379">
        <v>44923</v>
      </c>
      <c r="AK21" s="379" t="s">
        <v>883</v>
      </c>
      <c r="AL21" s="379">
        <v>45107</v>
      </c>
      <c r="AM21" s="369"/>
      <c r="AN21" s="358"/>
      <c r="AO21" s="380" t="str">
        <f>_xlfn.IFNA(IF(VLOOKUP(tabItens[[#This Row],[CÓDIGO]],tabExcluirDoEstoque[#Data],1,FALSE),"sim",""),"")</f>
        <v/>
      </c>
      <c r="AP21" s="381" t="str">
        <f ca="1">IF(OR(ISBLANK(tabItens[[#This Row],[ATA DT.VALID.]]),tabItens[[#This Row],[ATA DT.VALID.]]="",tabItens[[#This Row],[ATA DT.VALID.]]=" "),"",IF(TYPE(tabItens[[#This Row],[ATA DT.VALID.]])=1,ROUNDUP((tabItens[[#This Row],[ATA DT.VALID.]]-TODAY())/7,0),""))</f>
        <v/>
      </c>
      <c r="AQ21" s="382">
        <v>0</v>
      </c>
      <c r="AR21" s="383" t="str">
        <f>IF(ISBLANK(tabItens[[#This Row],[CÓDIGO]]),"",IFERROR(VLOOKUP(tabItens[[#This Row],[CÓDIGO]],Consumo!$C$2:$AC$862,26,FALSE),0))</f>
        <v>06.2023</v>
      </c>
      <c r="AS21" s="384">
        <f>SUMIF(Consumo!$C$3:$C$862,tabItens[[#This Row],[CÓDIGO]],Consumo!$N$3:$N$862) + SUMIF(Consumo!$C$3:$C$862,tabItens[[#This Row],[CÓDIGO]],Consumo!$O$3:$O$862) + SUMIF(Consumo!$C$3:$C$862,tabItens[[#This Row],[CÓDIGO]],Consumo!$P$3:$P$862) + SUMIF(Consumo!$C$3:$C$862,tabItens[[#This Row],[CÓDIGO]],Consumo!$Q$3:$Q$862)</f>
        <v>51</v>
      </c>
      <c r="AT21" s="384">
        <f>SUMIF(Consumo!$C$3:$C$862,tabItens[[#This Row],[CÓDIGO]],Consumo!$Z$3:$Z$862)</f>
        <v>4267</v>
      </c>
      <c r="AU21" s="385">
        <f>SUMIF(Consumo!$C$3:$C$862,tabItens[[#This Row],[CÓDIGO]],Consumo!$AA$3:$AA$862)</f>
        <v>2991</v>
      </c>
      <c r="AV21" s="386">
        <f>SUMIF(Consumo!$C$3:$C$862,tabItens[[#This Row],[CÓDIGO]],Consumo!$Y$3:$Y$862)</f>
        <v>270.16666666666669</v>
      </c>
      <c r="AW21" s="359">
        <f>tabItens[[#This Row],[QTDE ATUAL]] + tabItens[[#This Row],[RC QTDE]] + tabItens[[#This Row],[AF SALDO]] + tabItens[[#This Row],[Recentes]]</f>
        <v>2200</v>
      </c>
      <c r="AX21" s="387">
        <v>456</v>
      </c>
      <c r="AY21" s="387">
        <v>4</v>
      </c>
      <c r="AZ21" s="387">
        <f>IF(ISBLANK(tabItens[[#This Row],[CÓDIGO]]),"",tabItens[[#This Row],[PontoMês]] * (AZ$2+tabItens[[#This Row],[PontoQtM]]))</f>
        <v>1824</v>
      </c>
      <c r="BA21" s="386">
        <f>tabItens[[#This Row],[PontoPed]] - tabItens[[#This Row],[Saldo]] + (1/10)</f>
        <v>-375.9</v>
      </c>
      <c r="BB21" s="386">
        <f xml:space="preserve"> tabItens[[#This Row],[PontoMês]] * BB$2 - tabItens[[#This Row],[QTDE ATUAL]] - (1/10)</f>
        <v>455.9</v>
      </c>
      <c r="BC21" s="388">
        <f>IF( tabItens[[#This Row],[PontoPed]]&gt;0, IF(tabItens[[#This Row],[PontoPed]]&lt;1, 1, IF( tabItens[[#This Row],[Saldo]]&gt;tabItens[[#This Row],[PontoPed]], 0, (tabItens[[#This Row],[PontoPed]]-tabItens[[#This Row],[Saldo]])/tabItens[[#This Row],[PontoPed]] ) ), 0 )</f>
        <v>0</v>
      </c>
      <c r="BD21" s="389">
        <f>ROUNDDOWN(IF( OR( AND(tabItens[[#This Row],[PontoPed]]&lt;tabItens[[#This Row],[Saldo]],tabItens[[#This Row],[Saldo]]&gt;0), tabItens[[#This Row],[PontoPed]]=0), 99, IF(AND(tabItens[[#This Row],[Saldo]]=0,tabItens[[#This Row],[PontoPed]]&gt;0), 0, (1-tabItens[[#This Row],[PctAb]])*10 ) ),0)</f>
        <v>99</v>
      </c>
      <c r="BE21" s="390">
        <f>IF( tabItens[[#This Row],[Consumo]] &gt; tabItens[[#This Row],[04_MESES]]/4*$AV$2, tabItens[[#This Row],[Consumo]]/$AV$2, tabItens[[#This Row],[04_MESES]]/4 ) * $BE$2 + tabItens[[#This Row],[COMPRA_EXTRA]]</f>
        <v>2133.5</v>
      </c>
      <c r="BF21" s="391">
        <f>MAX( tabItens[[#This Row],[Sugestão]] - tabItens[[#This Row],[LC]], 0 )</f>
        <v>2133.5</v>
      </c>
      <c r="BG21" s="391">
        <f>SUMIF(Consumo!$C$3:$C$862,tabItens[[#This Row],[CÓDIGO]],Consumo!$E$3:$E$862)</f>
        <v>250</v>
      </c>
      <c r="BH21" s="392">
        <f>IF(AND(tabItens[[#This Row],[Pend]] &gt; 0,tabItens[[#This Row],[Consumo]] &lt;&gt; 0), tabItens[[#This Row],[Pend]] / tabItens[[#This Row],[Consumo]], 0 )</f>
        <v>5.8589172720881183E-2</v>
      </c>
      <c r="BI21" s="391"/>
      <c r="BJ21" s="391"/>
      <c r="BK21" s="393" t="s">
        <v>2081</v>
      </c>
    </row>
    <row r="22" spans="1:63" x14ac:dyDescent="0.3">
      <c r="A22" s="354">
        <v>11857</v>
      </c>
      <c r="B22" s="355" t="s">
        <v>934</v>
      </c>
      <c r="C22" s="356" t="s">
        <v>31</v>
      </c>
      <c r="D22" s="357">
        <v>0.15</v>
      </c>
      <c r="E22" s="358"/>
      <c r="F22" s="358"/>
      <c r="G22" s="358" t="s">
        <v>883</v>
      </c>
      <c r="H22" s="359">
        <v>20140</v>
      </c>
      <c r="I22" s="360">
        <v>103003</v>
      </c>
      <c r="J22" s="361">
        <v>0.15</v>
      </c>
      <c r="K22" s="362">
        <v>12263</v>
      </c>
      <c r="L22" s="363">
        <f>IF(tabItens[[#This Row],[Média]] &gt; 0, tabItens[[#This Row],[QTDE ATUAL]] / tabItens[[#This Row],[Média]],999.9)</f>
        <v>12.58225739275302</v>
      </c>
      <c r="M22" s="364">
        <v>0</v>
      </c>
      <c r="N22" s="365">
        <f>tabItens[[#This Row],[VALOR UNIT.]] * tabItens[[#This Row],[LC]]</f>
        <v>0</v>
      </c>
      <c r="O22" s="366" t="s">
        <v>2085</v>
      </c>
      <c r="P22" s="367"/>
      <c r="Q22" s="368"/>
      <c r="R22" s="365"/>
      <c r="S22" s="369"/>
      <c r="T22" s="370">
        <f>ROUNDDOWN(IFERROR(tabItens[[#This Row],[ATA DT.VALID.]] - $D$1,0) / 30,0)</f>
        <v>-1507</v>
      </c>
      <c r="U22" s="355" t="s">
        <v>935</v>
      </c>
      <c r="V22" s="371">
        <v>1</v>
      </c>
      <c r="W22" s="372" t="s">
        <v>2069</v>
      </c>
      <c r="X22" s="373">
        <v>45</v>
      </c>
      <c r="Y22" s="374">
        <v>11</v>
      </c>
      <c r="Z22" s="375"/>
      <c r="AA22" s="376"/>
      <c r="AB22" s="377"/>
      <c r="AC22" s="377"/>
      <c r="AD22" s="376"/>
      <c r="AE22" s="377"/>
      <c r="AF22" s="370"/>
      <c r="AG22" s="378" t="s">
        <v>2067</v>
      </c>
      <c r="AH22" s="379"/>
      <c r="AI22" s="370">
        <v>6510</v>
      </c>
      <c r="AJ22" s="379">
        <v>43635</v>
      </c>
      <c r="AK22" s="379" t="s">
        <v>883</v>
      </c>
      <c r="AL22" s="379">
        <v>45107</v>
      </c>
      <c r="AM22" s="369"/>
      <c r="AN22" s="358"/>
      <c r="AO22" s="380" t="str">
        <f>_xlfn.IFNA(IF(VLOOKUP(tabItens[[#This Row],[CÓDIGO]],tabExcluirDoEstoque[#Data],1,FALSE),"sim",""),"")</f>
        <v/>
      </c>
      <c r="AP22" s="381" t="str">
        <f ca="1">IF(OR(ISBLANK(tabItens[[#This Row],[ATA DT.VALID.]]),tabItens[[#This Row],[ATA DT.VALID.]]="",tabItens[[#This Row],[ATA DT.VALID.]]=" "),"",IF(TYPE(tabItens[[#This Row],[ATA DT.VALID.]])=1,ROUNDUP((tabItens[[#This Row],[ATA DT.VALID.]]-TODAY())/7,0),""))</f>
        <v/>
      </c>
      <c r="AQ22" s="382">
        <v>0</v>
      </c>
      <c r="AR22" s="383" t="str">
        <f>IF(ISBLANK(tabItens[[#This Row],[CÓDIGO]]),"",IFERROR(VLOOKUP(tabItens[[#This Row],[CÓDIGO]],Consumo!$C$2:$AC$862,26,FALSE),0))</f>
        <v>09.2023</v>
      </c>
      <c r="AS22" s="384">
        <f>SUMIF(Consumo!$C$3:$C$862,tabItens[[#This Row],[CÓDIGO]],Consumo!$N$3:$N$862) + SUMIF(Consumo!$C$3:$C$862,tabItens[[#This Row],[CÓDIGO]],Consumo!$O$3:$O$862) + SUMIF(Consumo!$C$3:$C$862,tabItens[[#This Row],[CÓDIGO]],Consumo!$P$3:$P$862) + SUMIF(Consumo!$C$3:$C$862,tabItens[[#This Row],[CÓDIGO]],Consumo!$Q$3:$Q$862)</f>
        <v>6361</v>
      </c>
      <c r="AT22" s="384">
        <f>SUMIF(Consumo!$C$3:$C$862,tabItens[[#This Row],[CÓDIGO]],Consumo!$Z$3:$Z$862)</f>
        <v>19528</v>
      </c>
      <c r="AU22" s="385">
        <f>SUMIF(Consumo!$C$3:$C$862,tabItens[[#This Row],[CÓDIGO]],Consumo!$AA$3:$AA$862)</f>
        <v>3197</v>
      </c>
      <c r="AV22" s="386">
        <f>SUMIF(Consumo!$C$3:$C$862,tabItens[[#This Row],[CÓDIGO]],Consumo!$Y$3:$Y$862)</f>
        <v>1600.6666666666667</v>
      </c>
      <c r="AW22" s="359">
        <f>tabItens[[#This Row],[QTDE ATUAL]] + tabItens[[#This Row],[RC QTDE]] + tabItens[[#This Row],[AF SALDO]] + tabItens[[#This Row],[Recentes]]</f>
        <v>20140</v>
      </c>
      <c r="AX22" s="387">
        <v>1362</v>
      </c>
      <c r="AY22" s="387">
        <v>4</v>
      </c>
      <c r="AZ22" s="387">
        <f>IF(ISBLANK(tabItens[[#This Row],[CÓDIGO]]),"",tabItens[[#This Row],[PontoMês]] * (AZ$2+tabItens[[#This Row],[PontoQtM]]))</f>
        <v>5448</v>
      </c>
      <c r="BA22" s="386">
        <f>tabItens[[#This Row],[PontoPed]] - tabItens[[#This Row],[Saldo]] + (1/10)</f>
        <v>-14691.9</v>
      </c>
      <c r="BB22" s="386">
        <f xml:space="preserve"> tabItens[[#This Row],[PontoMês]] * BB$2 - tabItens[[#This Row],[QTDE ATUAL]] - (1/10)</f>
        <v>-18778.099999999999</v>
      </c>
      <c r="BC22" s="388">
        <f>IF( tabItens[[#This Row],[PontoPed]]&gt;0, IF(tabItens[[#This Row],[PontoPed]]&lt;1, 1, IF( tabItens[[#This Row],[Saldo]]&gt;tabItens[[#This Row],[PontoPed]], 0, (tabItens[[#This Row],[PontoPed]]-tabItens[[#This Row],[Saldo]])/tabItens[[#This Row],[PontoPed]] ) ), 0 )</f>
        <v>0</v>
      </c>
      <c r="BD22" s="389">
        <f>ROUNDDOWN(IF( OR( AND(tabItens[[#This Row],[PontoPed]]&lt;tabItens[[#This Row],[Saldo]],tabItens[[#This Row],[Saldo]]&gt;0), tabItens[[#This Row],[PontoPed]]=0), 99, IF(AND(tabItens[[#This Row],[Saldo]]=0,tabItens[[#This Row],[PontoPed]]&gt;0), 0, (1-tabItens[[#This Row],[PctAb]])*10 ) ),0)</f>
        <v>99</v>
      </c>
      <c r="BE22" s="390">
        <f>IF( tabItens[[#This Row],[Consumo]] &gt; tabItens[[#This Row],[04_MESES]]/4*$AV$2, tabItens[[#This Row],[Consumo]]/$AV$2, tabItens[[#This Row],[04_MESES]]/4 ) * $BE$2 + tabItens[[#This Row],[COMPRA_EXTRA]]</f>
        <v>9764</v>
      </c>
      <c r="BF22" s="391">
        <f>MAX( tabItens[[#This Row],[Sugestão]] - tabItens[[#This Row],[LC]], 0 )</f>
        <v>9764</v>
      </c>
      <c r="BG22" s="391">
        <f>SUMIF(Consumo!$C$3:$C$862,tabItens[[#This Row],[CÓDIGO]],Consumo!$E$3:$E$862)</f>
        <v>0</v>
      </c>
      <c r="BH22" s="392">
        <f>IF(AND(tabItens[[#This Row],[Pend]] &gt; 0,tabItens[[#This Row],[Consumo]] &lt;&gt; 0), tabItens[[#This Row],[Pend]] / tabItens[[#This Row],[Consumo]], 0 )</f>
        <v>0</v>
      </c>
      <c r="BI22" s="391"/>
      <c r="BJ22" s="391"/>
      <c r="BK22" s="393" t="s">
        <v>2081</v>
      </c>
    </row>
    <row r="23" spans="1:63" x14ac:dyDescent="0.3">
      <c r="A23" s="354">
        <v>12018</v>
      </c>
      <c r="B23" s="355" t="s">
        <v>936</v>
      </c>
      <c r="C23" s="356" t="s">
        <v>31</v>
      </c>
      <c r="D23" s="357">
        <v>10.16</v>
      </c>
      <c r="E23" s="358"/>
      <c r="F23" s="358"/>
      <c r="G23" s="358" t="s">
        <v>883</v>
      </c>
      <c r="H23" s="359">
        <v>2857</v>
      </c>
      <c r="I23" s="360">
        <v>103003</v>
      </c>
      <c r="J23" s="361">
        <v>10.16</v>
      </c>
      <c r="K23" s="362">
        <v>119</v>
      </c>
      <c r="L23" s="363">
        <f>IF(tabItens[[#This Row],[Média]] &gt; 0, tabItens[[#This Row],[QTDE ATUAL]] / tabItens[[#This Row],[Média]],999.9)</f>
        <v>185.31891891891894</v>
      </c>
      <c r="M23" s="364">
        <v>0</v>
      </c>
      <c r="N23" s="365">
        <f>tabItens[[#This Row],[VALOR UNIT.]] * tabItens[[#This Row],[LC]]</f>
        <v>0</v>
      </c>
      <c r="O23" s="366" t="s">
        <v>2085</v>
      </c>
      <c r="P23" s="367"/>
      <c r="Q23" s="368"/>
      <c r="R23" s="365"/>
      <c r="S23" s="369"/>
      <c r="T23" s="370">
        <f>ROUNDDOWN(IFERROR(tabItens[[#This Row],[ATA DT.VALID.]] - $D$1,0) / 30,0)</f>
        <v>-1507</v>
      </c>
      <c r="U23" s="355" t="s">
        <v>935</v>
      </c>
      <c r="V23" s="371">
        <v>1</v>
      </c>
      <c r="W23" s="372" t="s">
        <v>2069</v>
      </c>
      <c r="X23" s="373">
        <v>45</v>
      </c>
      <c r="Y23" s="374">
        <v>11</v>
      </c>
      <c r="Z23" s="375"/>
      <c r="AA23" s="376"/>
      <c r="AB23" s="377"/>
      <c r="AC23" s="377"/>
      <c r="AD23" s="376"/>
      <c r="AE23" s="377"/>
      <c r="AF23" s="370"/>
      <c r="AG23" s="378" t="s">
        <v>2067</v>
      </c>
      <c r="AH23" s="379"/>
      <c r="AI23" s="370">
        <v>62</v>
      </c>
      <c r="AJ23" s="379">
        <v>43620</v>
      </c>
      <c r="AK23" s="379" t="s">
        <v>883</v>
      </c>
      <c r="AL23" s="379">
        <v>45107</v>
      </c>
      <c r="AM23" s="369"/>
      <c r="AN23" s="358"/>
      <c r="AO23" s="380" t="str">
        <f>_xlfn.IFNA(IF(VLOOKUP(tabItens[[#This Row],[CÓDIGO]],tabExcluirDoEstoque[#Data],1,FALSE),"sim",""),"")</f>
        <v/>
      </c>
      <c r="AP23" s="381" t="str">
        <f ca="1">IF(OR(ISBLANK(tabItens[[#This Row],[ATA DT.VALID.]]),tabItens[[#This Row],[ATA DT.VALID.]]="",tabItens[[#This Row],[ATA DT.VALID.]]=" "),"",IF(TYPE(tabItens[[#This Row],[ATA DT.VALID.]])=1,ROUNDUP((tabItens[[#This Row],[ATA DT.VALID.]]-TODAY())/7,0),""))</f>
        <v/>
      </c>
      <c r="AQ23" s="382">
        <v>0</v>
      </c>
      <c r="AR23" s="383" t="str">
        <f>IF(ISBLANK(tabItens[[#This Row],[CÓDIGO]]),"",IFERROR(VLOOKUP(tabItens[[#This Row],[CÓDIGO]],Consumo!$C$2:$AC$862,26,FALSE),0))</f>
        <v>09.2023</v>
      </c>
      <c r="AS23" s="384">
        <f>SUMIF(Consumo!$C$3:$C$862,tabItens[[#This Row],[CÓDIGO]],Consumo!$N$3:$N$862) + SUMIF(Consumo!$C$3:$C$862,tabItens[[#This Row],[CÓDIGO]],Consumo!$O$3:$O$862) + SUMIF(Consumo!$C$3:$C$862,tabItens[[#This Row],[CÓDIGO]],Consumo!$P$3:$P$862) + SUMIF(Consumo!$C$3:$C$862,tabItens[[#This Row],[CÓDIGO]],Consumo!$Q$3:$Q$862)</f>
        <v>66</v>
      </c>
      <c r="AT23" s="384">
        <f>SUMIF(Consumo!$C$3:$C$862,tabItens[[#This Row],[CÓDIGO]],Consumo!$Z$3:$Z$862)</f>
        <v>185</v>
      </c>
      <c r="AU23" s="385">
        <f>SUMIF(Consumo!$C$3:$C$862,tabItens[[#This Row],[CÓDIGO]],Consumo!$AA$3:$AA$862)</f>
        <v>27</v>
      </c>
      <c r="AV23" s="386">
        <f>SUMIF(Consumo!$C$3:$C$862,tabItens[[#This Row],[CÓDIGO]],Consumo!$Y$3:$Y$862)</f>
        <v>15.416666666666666</v>
      </c>
      <c r="AW23" s="359">
        <f>tabItens[[#This Row],[QTDE ATUAL]] + tabItens[[#This Row],[RC QTDE]] + tabItens[[#This Row],[AF SALDO]] + tabItens[[#This Row],[Recentes]]</f>
        <v>2857</v>
      </c>
      <c r="AX23" s="387">
        <v>33</v>
      </c>
      <c r="AY23" s="387">
        <v>4</v>
      </c>
      <c r="AZ23" s="387">
        <f>IF(ISBLANK(tabItens[[#This Row],[CÓDIGO]]),"",tabItens[[#This Row],[PontoMês]] * (AZ$2+tabItens[[#This Row],[PontoQtM]]))</f>
        <v>132</v>
      </c>
      <c r="BA23" s="386">
        <f>tabItens[[#This Row],[PontoPed]] - tabItens[[#This Row],[Saldo]] + (1/10)</f>
        <v>-2724.9</v>
      </c>
      <c r="BB23" s="386">
        <f xml:space="preserve"> tabItens[[#This Row],[PontoMês]] * BB$2 - tabItens[[#This Row],[QTDE ATUAL]] - (1/10)</f>
        <v>-2824.1</v>
      </c>
      <c r="BC23" s="388">
        <f>IF( tabItens[[#This Row],[PontoPed]]&gt;0, IF(tabItens[[#This Row],[PontoPed]]&lt;1, 1, IF( tabItens[[#This Row],[Saldo]]&gt;tabItens[[#This Row],[PontoPed]], 0, (tabItens[[#This Row],[PontoPed]]-tabItens[[#This Row],[Saldo]])/tabItens[[#This Row],[PontoPed]] ) ), 0 )</f>
        <v>0</v>
      </c>
      <c r="BD23" s="389">
        <f>ROUNDDOWN(IF( OR( AND(tabItens[[#This Row],[PontoPed]]&lt;tabItens[[#This Row],[Saldo]],tabItens[[#This Row],[Saldo]]&gt;0), tabItens[[#This Row],[PontoPed]]=0), 99, IF(AND(tabItens[[#This Row],[Saldo]]=0,tabItens[[#This Row],[PontoPed]]&gt;0), 0, (1-tabItens[[#This Row],[PctAb]])*10 ) ),0)</f>
        <v>99</v>
      </c>
      <c r="BE23" s="390">
        <f>IF( tabItens[[#This Row],[Consumo]] &gt; tabItens[[#This Row],[04_MESES]]/4*$AV$2, tabItens[[#This Row],[Consumo]]/$AV$2, tabItens[[#This Row],[04_MESES]]/4 ) * $BE$2 + tabItens[[#This Row],[COMPRA_EXTRA]]</f>
        <v>99</v>
      </c>
      <c r="BF23" s="391">
        <f>MAX( tabItens[[#This Row],[Sugestão]] - tabItens[[#This Row],[LC]], 0 )</f>
        <v>99</v>
      </c>
      <c r="BG23" s="391">
        <f>SUMIF(Consumo!$C$3:$C$862,tabItens[[#This Row],[CÓDIGO]],Consumo!$E$3:$E$862)</f>
        <v>0</v>
      </c>
      <c r="BH23" s="392">
        <f>IF(AND(tabItens[[#This Row],[Pend]] &gt; 0,tabItens[[#This Row],[Consumo]] &lt;&gt; 0), tabItens[[#This Row],[Pend]] / tabItens[[#This Row],[Consumo]], 0 )</f>
        <v>0</v>
      </c>
      <c r="BI23" s="391"/>
      <c r="BJ23" s="391"/>
      <c r="BK23" s="393" t="s">
        <v>2081</v>
      </c>
    </row>
    <row r="24" spans="1:63" x14ac:dyDescent="0.3">
      <c r="A24" s="354">
        <v>12613</v>
      </c>
      <c r="B24" s="355" t="s">
        <v>937</v>
      </c>
      <c r="C24" s="356" t="s">
        <v>31</v>
      </c>
      <c r="D24" s="357">
        <v>0.28000000000000003</v>
      </c>
      <c r="E24" s="358"/>
      <c r="F24" s="358"/>
      <c r="G24" s="358" t="s">
        <v>883</v>
      </c>
      <c r="H24" s="359">
        <v>93967</v>
      </c>
      <c r="I24" s="360">
        <v>103003</v>
      </c>
      <c r="J24" s="361">
        <v>0.28000000000000003</v>
      </c>
      <c r="K24" s="362">
        <v>38672</v>
      </c>
      <c r="L24" s="363">
        <f>IF(tabItens[[#This Row],[Média]] &gt; 0, tabItens[[#This Row],[QTDE ATUAL]] / tabItens[[#This Row],[Média]],999.9)</f>
        <v>20.986487995533221</v>
      </c>
      <c r="M24" s="364">
        <v>0</v>
      </c>
      <c r="N24" s="365">
        <f>tabItens[[#This Row],[VALOR UNIT.]] * tabItens[[#This Row],[LC]]</f>
        <v>0</v>
      </c>
      <c r="O24" s="366" t="s">
        <v>2085</v>
      </c>
      <c r="P24" s="367"/>
      <c r="Q24" s="368"/>
      <c r="R24" s="365"/>
      <c r="S24" s="369"/>
      <c r="T24" s="370">
        <f>ROUNDDOWN(IFERROR(tabItens[[#This Row],[ATA DT.VALID.]] - $D$1,0) / 30,0)</f>
        <v>-1507</v>
      </c>
      <c r="U24" s="355" t="s">
        <v>935</v>
      </c>
      <c r="V24" s="371">
        <v>1</v>
      </c>
      <c r="W24" s="372" t="s">
        <v>2069</v>
      </c>
      <c r="X24" s="373">
        <v>45</v>
      </c>
      <c r="Y24" s="374">
        <v>11</v>
      </c>
      <c r="Z24" s="375">
        <v>6211</v>
      </c>
      <c r="AA24" s="376">
        <v>2023</v>
      </c>
      <c r="AB24" s="377">
        <v>10000</v>
      </c>
      <c r="AC24" s="377"/>
      <c r="AD24" s="376"/>
      <c r="AE24" s="377"/>
      <c r="AF24" s="370"/>
      <c r="AG24" s="378" t="s">
        <v>2067</v>
      </c>
      <c r="AH24" s="379"/>
      <c r="AI24" s="370">
        <v>54702</v>
      </c>
      <c r="AJ24" s="379">
        <v>44950</v>
      </c>
      <c r="AK24" s="379" t="s">
        <v>883</v>
      </c>
      <c r="AL24" s="379">
        <v>45107</v>
      </c>
      <c r="AM24" s="369"/>
      <c r="AN24" s="358"/>
      <c r="AO24" s="380" t="str">
        <f>_xlfn.IFNA(IF(VLOOKUP(tabItens[[#This Row],[CÓDIGO]],tabExcluirDoEstoque[#Data],1,FALSE),"sim",""),"")</f>
        <v/>
      </c>
      <c r="AP24" s="381" t="str">
        <f ca="1">IF(OR(ISBLANK(tabItens[[#This Row],[ATA DT.VALID.]]),tabItens[[#This Row],[ATA DT.VALID.]]="",tabItens[[#This Row],[ATA DT.VALID.]]=" "),"",IF(TYPE(tabItens[[#This Row],[ATA DT.VALID.]])=1,ROUNDUP((tabItens[[#This Row],[ATA DT.VALID.]]-TODAY())/7,0),""))</f>
        <v/>
      </c>
      <c r="AQ24" s="382">
        <v>0</v>
      </c>
      <c r="AR24" s="383" t="str">
        <f>IF(ISBLANK(tabItens[[#This Row],[CÓDIGO]]),"",IFERROR(VLOOKUP(tabItens[[#This Row],[CÓDIGO]],Consumo!$C$2:$AC$862,26,FALSE),0))</f>
        <v>09.2023</v>
      </c>
      <c r="AS24" s="384">
        <f>SUMIF(Consumo!$C$3:$C$862,tabItens[[#This Row],[CÓDIGO]],Consumo!$N$3:$N$862) + SUMIF(Consumo!$C$3:$C$862,tabItens[[#This Row],[CÓDIGO]],Consumo!$O$3:$O$862) + SUMIF(Consumo!$C$3:$C$862,tabItens[[#This Row],[CÓDIGO]],Consumo!$P$3:$P$862) + SUMIF(Consumo!$C$3:$C$862,tabItens[[#This Row],[CÓDIGO]],Consumo!$Q$3:$Q$862)</f>
        <v>22566</v>
      </c>
      <c r="AT24" s="384">
        <f>SUMIF(Consumo!$C$3:$C$862,tabItens[[#This Row],[CÓDIGO]],Consumo!$Z$3:$Z$862)</f>
        <v>53730</v>
      </c>
      <c r="AU24" s="385">
        <f>SUMIF(Consumo!$C$3:$C$862,tabItens[[#This Row],[CÓDIGO]],Consumo!$AA$3:$AA$862)</f>
        <v>8747</v>
      </c>
      <c r="AV24" s="386">
        <f>SUMIF(Consumo!$C$3:$C$862,tabItens[[#This Row],[CÓDIGO]],Consumo!$Y$3:$Y$862)</f>
        <v>4477.5</v>
      </c>
      <c r="AW24" s="359">
        <f>tabItens[[#This Row],[QTDE ATUAL]] + tabItens[[#This Row],[RC QTDE]] + tabItens[[#This Row],[AF SALDO]] + tabItens[[#This Row],[Recentes]]</f>
        <v>103967</v>
      </c>
      <c r="AX24" s="387">
        <v>4367</v>
      </c>
      <c r="AY24" s="387">
        <v>4</v>
      </c>
      <c r="AZ24" s="387">
        <f>IF(ISBLANK(tabItens[[#This Row],[CÓDIGO]]),"",tabItens[[#This Row],[PontoMês]] * (AZ$2+tabItens[[#This Row],[PontoQtM]]))</f>
        <v>17468</v>
      </c>
      <c r="BA24" s="386">
        <f>tabItens[[#This Row],[PontoPed]] - tabItens[[#This Row],[Saldo]] + (1/10)</f>
        <v>-86498.9</v>
      </c>
      <c r="BB24" s="386">
        <f xml:space="preserve"> tabItens[[#This Row],[PontoMês]] * BB$2 - tabItens[[#This Row],[QTDE ATUAL]] - (1/10)</f>
        <v>-89600.1</v>
      </c>
      <c r="BC24" s="388">
        <f>IF( tabItens[[#This Row],[PontoPed]]&gt;0, IF(tabItens[[#This Row],[PontoPed]]&lt;1, 1, IF( tabItens[[#This Row],[Saldo]]&gt;tabItens[[#This Row],[PontoPed]], 0, (tabItens[[#This Row],[PontoPed]]-tabItens[[#This Row],[Saldo]])/tabItens[[#This Row],[PontoPed]] ) ), 0 )</f>
        <v>0</v>
      </c>
      <c r="BD24" s="389">
        <f>ROUNDDOWN(IF( OR( AND(tabItens[[#This Row],[PontoPed]]&lt;tabItens[[#This Row],[Saldo]],tabItens[[#This Row],[Saldo]]&gt;0), tabItens[[#This Row],[PontoPed]]=0), 99, IF(AND(tabItens[[#This Row],[Saldo]]=0,tabItens[[#This Row],[PontoPed]]&gt;0), 0, (1-tabItens[[#This Row],[PctAb]])*10 ) ),0)</f>
        <v>99</v>
      </c>
      <c r="BE24" s="390">
        <f>IF( tabItens[[#This Row],[Consumo]] &gt; tabItens[[#This Row],[04_MESES]]/4*$AV$2, tabItens[[#This Row],[Consumo]]/$AV$2, tabItens[[#This Row],[04_MESES]]/4 ) * $BE$2 + tabItens[[#This Row],[COMPRA_EXTRA]]</f>
        <v>33849</v>
      </c>
      <c r="BF24" s="391">
        <f>MAX( tabItens[[#This Row],[Sugestão]] - tabItens[[#This Row],[LC]], 0 )</f>
        <v>33849</v>
      </c>
      <c r="BG24" s="391">
        <f>SUMIF(Consumo!$C$3:$C$862,tabItens[[#This Row],[CÓDIGO]],Consumo!$E$3:$E$862)</f>
        <v>2125</v>
      </c>
      <c r="BH24" s="392">
        <f>IF(AND(tabItens[[#This Row],[Pend]] &gt; 0,tabItens[[#This Row],[Consumo]] &lt;&gt; 0), tabItens[[#This Row],[Pend]] / tabItens[[#This Row],[Consumo]], 0 )</f>
        <v>3.9549599851107391E-2</v>
      </c>
      <c r="BI24" s="391"/>
      <c r="BJ24" s="391"/>
      <c r="BK24" s="393" t="s">
        <v>2081</v>
      </c>
    </row>
    <row r="25" spans="1:63" x14ac:dyDescent="0.3">
      <c r="A25" s="354">
        <v>12614</v>
      </c>
      <c r="B25" s="355" t="s">
        <v>938</v>
      </c>
      <c r="C25" s="356" t="s">
        <v>31</v>
      </c>
      <c r="D25" s="357">
        <v>0.47</v>
      </c>
      <c r="E25" s="358"/>
      <c r="F25" s="358"/>
      <c r="G25" s="358" t="s">
        <v>883</v>
      </c>
      <c r="H25" s="359">
        <v>0</v>
      </c>
      <c r="I25" s="360">
        <v>103003</v>
      </c>
      <c r="J25" s="361">
        <v>0.47</v>
      </c>
      <c r="K25" s="362">
        <v>25422</v>
      </c>
      <c r="L25" s="363">
        <f>IF(tabItens[[#This Row],[Média]] &gt; 0, tabItens[[#This Row],[QTDE ATUAL]] / tabItens[[#This Row],[Média]],999.9)</f>
        <v>0</v>
      </c>
      <c r="M25" s="364">
        <v>0</v>
      </c>
      <c r="N25" s="365">
        <f>tabItens[[#This Row],[VALOR UNIT.]] * tabItens[[#This Row],[LC]]</f>
        <v>0</v>
      </c>
      <c r="O25" s="366" t="s">
        <v>2085</v>
      </c>
      <c r="P25" s="367"/>
      <c r="Q25" s="368"/>
      <c r="R25" s="365"/>
      <c r="S25" s="369"/>
      <c r="T25" s="370">
        <f>ROUNDDOWN(IFERROR(tabItens[[#This Row],[ATA DT.VALID.]] - $D$1,0) / 30,0)</f>
        <v>-1507</v>
      </c>
      <c r="U25" s="355" t="s">
        <v>935</v>
      </c>
      <c r="V25" s="371">
        <v>1</v>
      </c>
      <c r="W25" s="372" t="s">
        <v>2069</v>
      </c>
      <c r="X25" s="373">
        <v>45</v>
      </c>
      <c r="Y25" s="374">
        <v>11</v>
      </c>
      <c r="Z25" s="375">
        <v>6982</v>
      </c>
      <c r="AA25" s="376">
        <v>2023</v>
      </c>
      <c r="AB25" s="377">
        <v>1800</v>
      </c>
      <c r="AC25" s="377"/>
      <c r="AD25" s="376"/>
      <c r="AE25" s="377"/>
      <c r="AF25" s="370"/>
      <c r="AG25" s="378" t="s">
        <v>2067</v>
      </c>
      <c r="AH25" s="379"/>
      <c r="AI25" s="370">
        <v>10772</v>
      </c>
      <c r="AJ25" s="379">
        <v>43804</v>
      </c>
      <c r="AK25" s="379" t="s">
        <v>883</v>
      </c>
      <c r="AL25" s="379">
        <v>45107</v>
      </c>
      <c r="AM25" s="369"/>
      <c r="AN25" s="358"/>
      <c r="AO25" s="380" t="str">
        <f>_xlfn.IFNA(IF(VLOOKUP(tabItens[[#This Row],[CÓDIGO]],tabExcluirDoEstoque[#Data],1,FALSE),"sim",""),"")</f>
        <v/>
      </c>
      <c r="AP25" s="381" t="str">
        <f ca="1">IF(OR(ISBLANK(tabItens[[#This Row],[ATA DT.VALID.]]),tabItens[[#This Row],[ATA DT.VALID.]]="",tabItens[[#This Row],[ATA DT.VALID.]]=" "),"",IF(TYPE(tabItens[[#This Row],[ATA DT.VALID.]])=1,ROUNDUP((tabItens[[#This Row],[ATA DT.VALID.]]-TODAY())/7,0),""))</f>
        <v/>
      </c>
      <c r="AQ25" s="382">
        <v>0</v>
      </c>
      <c r="AR25" s="383" t="str">
        <f>IF(ISBLANK(tabItens[[#This Row],[CÓDIGO]]),"",IFERROR(VLOOKUP(tabItens[[#This Row],[CÓDIGO]],Consumo!$C$2:$AC$862,26,FALSE),0))</f>
        <v>08.2023</v>
      </c>
      <c r="AS25" s="384">
        <f>SUMIF(Consumo!$C$3:$C$862,tabItens[[#This Row],[CÓDIGO]],Consumo!$N$3:$N$862) + SUMIF(Consumo!$C$3:$C$862,tabItens[[#This Row],[CÓDIGO]],Consumo!$O$3:$O$862) + SUMIF(Consumo!$C$3:$C$862,tabItens[[#This Row],[CÓDIGO]],Consumo!$P$3:$P$862) + SUMIF(Consumo!$C$3:$C$862,tabItens[[#This Row],[CÓDIGO]],Consumo!$Q$3:$Q$862)</f>
        <v>3532</v>
      </c>
      <c r="AT25" s="384">
        <f>SUMIF(Consumo!$C$3:$C$862,tabItens[[#This Row],[CÓDIGO]],Consumo!$Z$3:$Z$862)</f>
        <v>34386</v>
      </c>
      <c r="AU25" s="385">
        <f>SUMIF(Consumo!$C$3:$C$862,tabItens[[#This Row],[CÓDIGO]],Consumo!$AA$3:$AA$862)</f>
        <v>8884</v>
      </c>
      <c r="AV25" s="386">
        <f>SUMIF(Consumo!$C$3:$C$862,tabItens[[#This Row],[CÓDIGO]],Consumo!$Y$3:$Y$862)</f>
        <v>2736.5</v>
      </c>
      <c r="AW25" s="359">
        <f>tabItens[[#This Row],[QTDE ATUAL]] + tabItens[[#This Row],[RC QTDE]] + tabItens[[#This Row],[AF SALDO]] + tabItens[[#This Row],[Recentes]]</f>
        <v>1800</v>
      </c>
      <c r="AX25" s="387">
        <v>2760</v>
      </c>
      <c r="AY25" s="387">
        <v>4</v>
      </c>
      <c r="AZ25" s="387">
        <f>IF(ISBLANK(tabItens[[#This Row],[CÓDIGO]]),"",tabItens[[#This Row],[PontoMês]] * (AZ$2+tabItens[[#This Row],[PontoQtM]]))</f>
        <v>11040</v>
      </c>
      <c r="BA25" s="386">
        <f>tabItens[[#This Row],[PontoPed]] - tabItens[[#This Row],[Saldo]] + (1/10)</f>
        <v>9240.1</v>
      </c>
      <c r="BB25" s="386">
        <f xml:space="preserve"> tabItens[[#This Row],[PontoMês]] * BB$2 - tabItens[[#This Row],[QTDE ATUAL]] - (1/10)</f>
        <v>2759.9</v>
      </c>
      <c r="BC25" s="388">
        <f>IF( tabItens[[#This Row],[PontoPed]]&gt;0, IF(tabItens[[#This Row],[PontoPed]]&lt;1, 1, IF( tabItens[[#This Row],[Saldo]]&gt;tabItens[[#This Row],[PontoPed]], 0, (tabItens[[#This Row],[PontoPed]]-tabItens[[#This Row],[Saldo]])/tabItens[[#This Row],[PontoPed]] ) ), 0 )</f>
        <v>0.83695652173913049</v>
      </c>
      <c r="BD25" s="389">
        <f>ROUNDDOWN(IF( OR( AND(tabItens[[#This Row],[PontoPed]]&lt;tabItens[[#This Row],[Saldo]],tabItens[[#This Row],[Saldo]]&gt;0), tabItens[[#This Row],[PontoPed]]=0), 99, IF(AND(tabItens[[#This Row],[Saldo]]=0,tabItens[[#This Row],[PontoPed]]&gt;0), 0, (1-tabItens[[#This Row],[PctAb]])*10 ) ),0)</f>
        <v>1</v>
      </c>
      <c r="BE25" s="390">
        <f>IF( tabItens[[#This Row],[Consumo]] &gt; tabItens[[#This Row],[04_MESES]]/4*$AV$2, tabItens[[#This Row],[Consumo]]/$AV$2, tabItens[[#This Row],[04_MESES]]/4 ) * $BE$2 + tabItens[[#This Row],[COMPRA_EXTRA]]</f>
        <v>17193</v>
      </c>
      <c r="BF25" s="391">
        <f>MAX( tabItens[[#This Row],[Sugestão]] - tabItens[[#This Row],[LC]], 0 )</f>
        <v>17193</v>
      </c>
      <c r="BG25" s="391">
        <f>SUMIF(Consumo!$C$3:$C$862,tabItens[[#This Row],[CÓDIGO]],Consumo!$E$3:$E$862)</f>
        <v>2172</v>
      </c>
      <c r="BH25" s="392">
        <f>IF(AND(tabItens[[#This Row],[Pend]] &gt; 0,tabItens[[#This Row],[Consumo]] &lt;&gt; 0), tabItens[[#This Row],[Pend]] / tabItens[[#This Row],[Consumo]], 0 )</f>
        <v>6.316524166812075E-2</v>
      </c>
      <c r="BI25" s="391"/>
      <c r="BJ25" s="391"/>
      <c r="BK25" s="393" t="s">
        <v>2081</v>
      </c>
    </row>
    <row r="26" spans="1:63" x14ac:dyDescent="0.3">
      <c r="A26" s="354">
        <v>12616</v>
      </c>
      <c r="B26" s="355" t="s">
        <v>939</v>
      </c>
      <c r="C26" s="356" t="s">
        <v>894</v>
      </c>
      <c r="D26" s="357">
        <v>21.82</v>
      </c>
      <c r="E26" s="358"/>
      <c r="F26" s="358"/>
      <c r="G26" s="358" t="s">
        <v>883</v>
      </c>
      <c r="H26" s="359">
        <v>22355</v>
      </c>
      <c r="I26" s="360">
        <v>103003</v>
      </c>
      <c r="J26" s="361">
        <v>20.88308</v>
      </c>
      <c r="K26" s="362">
        <v>34048</v>
      </c>
      <c r="L26" s="363">
        <f>IF(tabItens[[#This Row],[Média]] &gt; 0, tabItens[[#This Row],[QTDE ATUAL]] / tabItens[[#This Row],[Média]],999.9)</f>
        <v>4.7905282331511838</v>
      </c>
      <c r="M26" s="364">
        <v>0</v>
      </c>
      <c r="N26" s="365">
        <f>tabItens[[#This Row],[VALOR UNIT.]] * tabItens[[#This Row],[LC]]</f>
        <v>0</v>
      </c>
      <c r="O26" s="366" t="s">
        <v>2087</v>
      </c>
      <c r="P26" s="367"/>
      <c r="Q26" s="368"/>
      <c r="R26" s="365"/>
      <c r="S26" s="369"/>
      <c r="T26" s="370">
        <f>ROUNDDOWN(IFERROR(tabItens[[#This Row],[ATA DT.VALID.]] - $D$1,0) / 30,0)</f>
        <v>-1507</v>
      </c>
      <c r="U26" s="355" t="s">
        <v>895</v>
      </c>
      <c r="V26" s="371">
        <v>1</v>
      </c>
      <c r="W26" s="372" t="s">
        <v>2069</v>
      </c>
      <c r="X26" s="373">
        <v>57</v>
      </c>
      <c r="Y26" s="374">
        <v>19</v>
      </c>
      <c r="Z26" s="375"/>
      <c r="AA26" s="376"/>
      <c r="AB26" s="377"/>
      <c r="AC26" s="377"/>
      <c r="AD26" s="376"/>
      <c r="AE26" s="377"/>
      <c r="AF26" s="370"/>
      <c r="AG26" s="378" t="s">
        <v>2067</v>
      </c>
      <c r="AH26" s="379"/>
      <c r="AI26" s="370">
        <v>18570</v>
      </c>
      <c r="AJ26" s="379">
        <v>45201</v>
      </c>
      <c r="AK26" s="379" t="s">
        <v>883</v>
      </c>
      <c r="AL26" s="379">
        <v>45107</v>
      </c>
      <c r="AM26" s="369"/>
      <c r="AN26" s="358"/>
      <c r="AO26" s="380" t="str">
        <f>_xlfn.IFNA(IF(VLOOKUP(tabItens[[#This Row],[CÓDIGO]],tabExcluirDoEstoque[#Data],1,FALSE),"sim",""),"")</f>
        <v/>
      </c>
      <c r="AP26" s="381" t="str">
        <f ca="1">IF(OR(ISBLANK(tabItens[[#This Row],[ATA DT.VALID.]]),tabItens[[#This Row],[ATA DT.VALID.]]="",tabItens[[#This Row],[ATA DT.VALID.]]=" "),"",IF(TYPE(tabItens[[#This Row],[ATA DT.VALID.]])=1,ROUNDUP((tabItens[[#This Row],[ATA DT.VALID.]]-TODAY())/7,0),""))</f>
        <v/>
      </c>
      <c r="AQ26" s="382">
        <v>0</v>
      </c>
      <c r="AR26" s="383" t="str">
        <f>IF(ISBLANK(tabItens[[#This Row],[CÓDIGO]]),"",IFERROR(VLOOKUP(tabItens[[#This Row],[CÓDIGO]],Consumo!$C$2:$AC$862,26,FALSE),0))</f>
        <v>09.2023</v>
      </c>
      <c r="AS26" s="384">
        <f>SUMIF(Consumo!$C$3:$C$862,tabItens[[#This Row],[CÓDIGO]],Consumo!$N$3:$N$862) + SUMIF(Consumo!$C$3:$C$862,tabItens[[#This Row],[CÓDIGO]],Consumo!$O$3:$O$862) + SUMIF(Consumo!$C$3:$C$862,tabItens[[#This Row],[CÓDIGO]],Consumo!$P$3:$P$862) + SUMIF(Consumo!$C$3:$C$862,tabItens[[#This Row],[CÓDIGO]],Consumo!$Q$3:$Q$862)</f>
        <v>19605</v>
      </c>
      <c r="AT26" s="384">
        <f>SUMIF(Consumo!$C$3:$C$862,tabItens[[#This Row],[CÓDIGO]],Consumo!$Z$3:$Z$862)</f>
        <v>55998</v>
      </c>
      <c r="AU26" s="385">
        <f>SUMIF(Consumo!$C$3:$C$862,tabItens[[#This Row],[CÓDIGO]],Consumo!$AA$3:$AA$862)</f>
        <v>8557</v>
      </c>
      <c r="AV26" s="386">
        <f>SUMIF(Consumo!$C$3:$C$862,tabItens[[#This Row],[CÓDIGO]],Consumo!$Y$3:$Y$862)</f>
        <v>4666.5</v>
      </c>
      <c r="AW26" s="359">
        <f>tabItens[[#This Row],[QTDE ATUAL]] + tabItens[[#This Row],[RC QTDE]] + tabItens[[#This Row],[AF SALDO]] + tabItens[[#This Row],[Recentes]]</f>
        <v>22355</v>
      </c>
      <c r="AX26" s="387">
        <v>5000</v>
      </c>
      <c r="AY26" s="387">
        <v>4</v>
      </c>
      <c r="AZ26" s="387">
        <f>IF(ISBLANK(tabItens[[#This Row],[CÓDIGO]]),"",tabItens[[#This Row],[PontoMês]] * (AZ$2+tabItens[[#This Row],[PontoQtM]]))</f>
        <v>20000</v>
      </c>
      <c r="BA26" s="386">
        <f>tabItens[[#This Row],[PontoPed]] - tabItens[[#This Row],[Saldo]] + (1/10)</f>
        <v>-2354.9</v>
      </c>
      <c r="BB26" s="386">
        <f xml:space="preserve"> tabItens[[#This Row],[PontoMês]] * BB$2 - tabItens[[#This Row],[QTDE ATUAL]] - (1/10)</f>
        <v>-17355.099999999999</v>
      </c>
      <c r="BC26" s="388">
        <f>IF( tabItens[[#This Row],[PontoPed]]&gt;0, IF(tabItens[[#This Row],[PontoPed]]&lt;1, 1, IF( tabItens[[#This Row],[Saldo]]&gt;tabItens[[#This Row],[PontoPed]], 0, (tabItens[[#This Row],[PontoPed]]-tabItens[[#This Row],[Saldo]])/tabItens[[#This Row],[PontoPed]] ) ), 0 )</f>
        <v>0</v>
      </c>
      <c r="BD26" s="389">
        <f>ROUNDDOWN(IF( OR( AND(tabItens[[#This Row],[PontoPed]]&lt;tabItens[[#This Row],[Saldo]],tabItens[[#This Row],[Saldo]]&gt;0), tabItens[[#This Row],[PontoPed]]=0), 99, IF(AND(tabItens[[#This Row],[Saldo]]=0,tabItens[[#This Row],[PontoPed]]&gt;0), 0, (1-tabItens[[#This Row],[PctAb]])*10 ) ),0)</f>
        <v>99</v>
      </c>
      <c r="BE26" s="390">
        <f>IF( tabItens[[#This Row],[Consumo]] &gt; tabItens[[#This Row],[04_MESES]]/4*$AV$2, tabItens[[#This Row],[Consumo]]/$AV$2, tabItens[[#This Row],[04_MESES]]/4 ) * $BE$2 + tabItens[[#This Row],[COMPRA_EXTRA]]</f>
        <v>29407.5</v>
      </c>
      <c r="BF26" s="391">
        <f>MAX( tabItens[[#This Row],[Sugestão]] - tabItens[[#This Row],[LC]], 0 )</f>
        <v>29407.5</v>
      </c>
      <c r="BG26" s="391">
        <f>SUMIF(Consumo!$C$3:$C$862,tabItens[[#This Row],[CÓDIGO]],Consumo!$E$3:$E$862)</f>
        <v>288</v>
      </c>
      <c r="BH26" s="392">
        <f>IF(AND(tabItens[[#This Row],[Pend]] &gt; 0,tabItens[[#This Row],[Consumo]] &lt;&gt; 0), tabItens[[#This Row],[Pend]] / tabItens[[#This Row],[Consumo]], 0 )</f>
        <v>5.1430408228865312E-3</v>
      </c>
      <c r="BI26" s="391"/>
      <c r="BJ26" s="391"/>
      <c r="BK26" s="393" t="s">
        <v>2081</v>
      </c>
    </row>
    <row r="27" spans="1:63" x14ac:dyDescent="0.3">
      <c r="A27" s="354">
        <v>12623</v>
      </c>
      <c r="B27" s="355" t="s">
        <v>940</v>
      </c>
      <c r="C27" s="356" t="s">
        <v>373</v>
      </c>
      <c r="D27" s="357">
        <v>1.1499999999999999</v>
      </c>
      <c r="E27" s="358"/>
      <c r="F27" s="358"/>
      <c r="G27" s="358" t="s">
        <v>883</v>
      </c>
      <c r="H27" s="359">
        <v>28187</v>
      </c>
      <c r="I27" s="360">
        <v>103003</v>
      </c>
      <c r="J27" s="361">
        <v>1.1499999999999999</v>
      </c>
      <c r="K27" s="362">
        <v>45100</v>
      </c>
      <c r="L27" s="363">
        <f>IF(tabItens[[#This Row],[Média]] &gt; 0, tabItens[[#This Row],[QTDE ATUAL]] / tabItens[[#This Row],[Média]],999.9)</f>
        <v>7.8544491919004278</v>
      </c>
      <c r="M27" s="364">
        <v>0</v>
      </c>
      <c r="N27" s="365">
        <f>tabItens[[#This Row],[VALOR UNIT.]] * tabItens[[#This Row],[LC]]</f>
        <v>0</v>
      </c>
      <c r="O27" s="366" t="s">
        <v>2083</v>
      </c>
      <c r="P27" s="367"/>
      <c r="Q27" s="368"/>
      <c r="R27" s="365"/>
      <c r="S27" s="369"/>
      <c r="T27" s="370">
        <f>ROUNDDOWN(IFERROR(tabItens[[#This Row],[ATA DT.VALID.]] - $D$1,0) / 30,0)</f>
        <v>-1507</v>
      </c>
      <c r="U27" s="355" t="s">
        <v>941</v>
      </c>
      <c r="V27" s="371">
        <v>1</v>
      </c>
      <c r="W27" s="372" t="s">
        <v>2069</v>
      </c>
      <c r="X27" s="373">
        <v>57</v>
      </c>
      <c r="Y27" s="374">
        <v>16</v>
      </c>
      <c r="Z27" s="375"/>
      <c r="AA27" s="376"/>
      <c r="AB27" s="377"/>
      <c r="AC27" s="377"/>
      <c r="AD27" s="376"/>
      <c r="AE27" s="377"/>
      <c r="AF27" s="370"/>
      <c r="AG27" s="378" t="s">
        <v>2067</v>
      </c>
      <c r="AH27" s="379"/>
      <c r="AI27" s="370">
        <v>16506</v>
      </c>
      <c r="AJ27" s="379">
        <v>44971</v>
      </c>
      <c r="AK27" s="379" t="s">
        <v>883</v>
      </c>
      <c r="AL27" s="379">
        <v>45089</v>
      </c>
      <c r="AM27" s="369"/>
      <c r="AN27" s="358"/>
      <c r="AO27" s="380" t="str">
        <f>_xlfn.IFNA(IF(VLOOKUP(tabItens[[#This Row],[CÓDIGO]],tabExcluirDoEstoque[#Data],1,FALSE),"sim",""),"")</f>
        <v/>
      </c>
      <c r="AP27" s="381" t="str">
        <f ca="1">IF(OR(ISBLANK(tabItens[[#This Row],[ATA DT.VALID.]]),tabItens[[#This Row],[ATA DT.VALID.]]="",tabItens[[#This Row],[ATA DT.VALID.]]=" "),"",IF(TYPE(tabItens[[#This Row],[ATA DT.VALID.]])=1,ROUNDUP((tabItens[[#This Row],[ATA DT.VALID.]]-TODAY())/7,0),""))</f>
        <v/>
      </c>
      <c r="AQ27" s="382">
        <v>0</v>
      </c>
      <c r="AR27" s="383" t="str">
        <f>IF(ISBLANK(tabItens[[#This Row],[CÓDIGO]]),"",IFERROR(VLOOKUP(tabItens[[#This Row],[CÓDIGO]],Consumo!$C$2:$AC$862,26,FALSE),0))</f>
        <v>09.2023</v>
      </c>
      <c r="AS27" s="384">
        <f>SUMIF(Consumo!$C$3:$C$862,tabItens[[#This Row],[CÓDIGO]],Consumo!$N$3:$N$862) + SUMIF(Consumo!$C$3:$C$862,tabItens[[#This Row],[CÓDIGO]],Consumo!$O$3:$O$862) + SUMIF(Consumo!$C$3:$C$862,tabItens[[#This Row],[CÓDIGO]],Consumo!$P$3:$P$862) + SUMIF(Consumo!$C$3:$C$862,tabItens[[#This Row],[CÓDIGO]],Consumo!$Q$3:$Q$862)</f>
        <v>35279</v>
      </c>
      <c r="AT27" s="384">
        <f>SUMIF(Consumo!$C$3:$C$862,tabItens[[#This Row],[CÓDIGO]],Consumo!$Z$3:$Z$862)</f>
        <v>49915</v>
      </c>
      <c r="AU27" s="385">
        <f>SUMIF(Consumo!$C$3:$C$862,tabItens[[#This Row],[CÓDIGO]],Consumo!$AA$3:$AA$862)</f>
        <v>23574</v>
      </c>
      <c r="AV27" s="386">
        <f>SUMIF(Consumo!$C$3:$C$862,tabItens[[#This Row],[CÓDIGO]],Consumo!$Y$3:$Y$862)</f>
        <v>3588.6666666666665</v>
      </c>
      <c r="AW27" s="359">
        <f>tabItens[[#This Row],[QTDE ATUAL]] + tabItens[[#This Row],[RC QTDE]] + tabItens[[#This Row],[AF SALDO]] + tabItens[[#This Row],[Recentes]]</f>
        <v>28187</v>
      </c>
      <c r="AX27" s="387">
        <v>3334</v>
      </c>
      <c r="AY27" s="387">
        <v>4</v>
      </c>
      <c r="AZ27" s="387">
        <f>IF(ISBLANK(tabItens[[#This Row],[CÓDIGO]]),"",tabItens[[#This Row],[PontoMês]] * (AZ$2+tabItens[[#This Row],[PontoQtM]]))</f>
        <v>13336</v>
      </c>
      <c r="BA27" s="386">
        <f>tabItens[[#This Row],[PontoPed]] - tabItens[[#This Row],[Saldo]] + (1/10)</f>
        <v>-14850.9</v>
      </c>
      <c r="BB27" s="386">
        <f xml:space="preserve"> tabItens[[#This Row],[PontoMês]] * BB$2 - tabItens[[#This Row],[QTDE ATUAL]] - (1/10)</f>
        <v>-24853.1</v>
      </c>
      <c r="BC27" s="388">
        <f>IF( tabItens[[#This Row],[PontoPed]]&gt;0, IF(tabItens[[#This Row],[PontoPed]]&lt;1, 1, IF( tabItens[[#This Row],[Saldo]]&gt;tabItens[[#This Row],[PontoPed]], 0, (tabItens[[#This Row],[PontoPed]]-tabItens[[#This Row],[Saldo]])/tabItens[[#This Row],[PontoPed]] ) ), 0 )</f>
        <v>0</v>
      </c>
      <c r="BD27" s="389">
        <f>ROUNDDOWN(IF( OR( AND(tabItens[[#This Row],[PontoPed]]&lt;tabItens[[#This Row],[Saldo]],tabItens[[#This Row],[Saldo]]&gt;0), tabItens[[#This Row],[PontoPed]]=0), 99, IF(AND(tabItens[[#This Row],[Saldo]]=0,tabItens[[#This Row],[PontoPed]]&gt;0), 0, (1-tabItens[[#This Row],[PctAb]])*10 ) ),0)</f>
        <v>99</v>
      </c>
      <c r="BE27" s="390">
        <f>IF( tabItens[[#This Row],[Consumo]] &gt; tabItens[[#This Row],[04_MESES]]/4*$AV$2, tabItens[[#This Row],[Consumo]]/$AV$2, tabItens[[#This Row],[04_MESES]]/4 ) * $BE$2 + tabItens[[#This Row],[COMPRA_EXTRA]]</f>
        <v>52918.5</v>
      </c>
      <c r="BF27" s="391">
        <f>MAX( tabItens[[#This Row],[Sugestão]] - tabItens[[#This Row],[LC]], 0 )</f>
        <v>52918.5</v>
      </c>
      <c r="BG27" s="391">
        <f>SUMIF(Consumo!$C$3:$C$862,tabItens[[#This Row],[CÓDIGO]],Consumo!$E$3:$E$862)</f>
        <v>857</v>
      </c>
      <c r="BH27" s="392">
        <f>IF(AND(tabItens[[#This Row],[Pend]] &gt; 0,tabItens[[#This Row],[Consumo]] &lt;&gt; 0), tabItens[[#This Row],[Pend]] / tabItens[[#This Row],[Consumo]], 0 )</f>
        <v>1.7169187618952218E-2</v>
      </c>
      <c r="BI27" s="391"/>
      <c r="BJ27" s="391"/>
      <c r="BK27" s="393" t="s">
        <v>2081</v>
      </c>
    </row>
    <row r="28" spans="1:63" x14ac:dyDescent="0.3">
      <c r="A28" s="354">
        <v>12635</v>
      </c>
      <c r="B28" s="355" t="s">
        <v>942</v>
      </c>
      <c r="C28" s="356" t="s">
        <v>373</v>
      </c>
      <c r="D28" s="357">
        <v>0.93</v>
      </c>
      <c r="E28" s="358"/>
      <c r="F28" s="358"/>
      <c r="G28" s="358" t="s">
        <v>883</v>
      </c>
      <c r="H28" s="359">
        <v>0</v>
      </c>
      <c r="I28" s="360">
        <v>103003</v>
      </c>
      <c r="J28" s="361">
        <v>0.93</v>
      </c>
      <c r="K28" s="362">
        <v>11203</v>
      </c>
      <c r="L28" s="363">
        <f>IF(tabItens[[#This Row],[Média]] &gt; 0, tabItens[[#This Row],[QTDE ATUAL]] / tabItens[[#This Row],[Média]],999.9)</f>
        <v>0</v>
      </c>
      <c r="M28" s="364">
        <v>0</v>
      </c>
      <c r="N28" s="365">
        <f>tabItens[[#This Row],[VALOR UNIT.]] * tabItens[[#This Row],[LC]]</f>
        <v>0</v>
      </c>
      <c r="O28" s="366" t="s">
        <v>2083</v>
      </c>
      <c r="P28" s="367"/>
      <c r="Q28" s="368"/>
      <c r="R28" s="365"/>
      <c r="S28" s="369"/>
      <c r="T28" s="370">
        <f>ROUNDDOWN(IFERROR(tabItens[[#This Row],[ATA DT.VALID.]] - $D$1,0) / 30,0)</f>
        <v>-1507</v>
      </c>
      <c r="U28" s="355" t="s">
        <v>941</v>
      </c>
      <c r="V28" s="371">
        <v>1</v>
      </c>
      <c r="W28" s="372" t="s">
        <v>2069</v>
      </c>
      <c r="X28" s="373">
        <v>57</v>
      </c>
      <c r="Y28" s="374">
        <v>16</v>
      </c>
      <c r="Z28" s="375">
        <v>6984</v>
      </c>
      <c r="AA28" s="376">
        <v>2023</v>
      </c>
      <c r="AB28" s="377">
        <v>500</v>
      </c>
      <c r="AC28" s="377"/>
      <c r="AD28" s="376"/>
      <c r="AE28" s="377"/>
      <c r="AF28" s="370"/>
      <c r="AG28" s="378" t="s">
        <v>2067</v>
      </c>
      <c r="AH28" s="379"/>
      <c r="AI28" s="370">
        <v>6040</v>
      </c>
      <c r="AJ28" s="379">
        <v>44425</v>
      </c>
      <c r="AK28" s="379" t="s">
        <v>883</v>
      </c>
      <c r="AL28" s="379">
        <v>45048</v>
      </c>
      <c r="AM28" s="369"/>
      <c r="AN28" s="358"/>
      <c r="AO28" s="380" t="str">
        <f>_xlfn.IFNA(IF(VLOOKUP(tabItens[[#This Row],[CÓDIGO]],tabExcluirDoEstoque[#Data],1,FALSE),"sim",""),"")</f>
        <v/>
      </c>
      <c r="AP28" s="381" t="str">
        <f ca="1">IF(OR(ISBLANK(tabItens[[#This Row],[ATA DT.VALID.]]),tabItens[[#This Row],[ATA DT.VALID.]]="",tabItens[[#This Row],[ATA DT.VALID.]]=" "),"",IF(TYPE(tabItens[[#This Row],[ATA DT.VALID.]])=1,ROUNDUP((tabItens[[#This Row],[ATA DT.VALID.]]-TODAY())/7,0),""))</f>
        <v/>
      </c>
      <c r="AQ28" s="382">
        <v>0</v>
      </c>
      <c r="AR28" s="383" t="str">
        <f>IF(ISBLANK(tabItens[[#This Row],[CÓDIGO]]),"",IFERROR(VLOOKUP(tabItens[[#This Row],[CÓDIGO]],Consumo!$C$2:$AC$862,26,FALSE),0))</f>
        <v>09.2023</v>
      </c>
      <c r="AS28" s="384">
        <f>SUMIF(Consumo!$C$3:$C$862,tabItens[[#This Row],[CÓDIGO]],Consumo!$N$3:$N$862) + SUMIF(Consumo!$C$3:$C$862,tabItens[[#This Row],[CÓDIGO]],Consumo!$O$3:$O$862) + SUMIF(Consumo!$C$3:$C$862,tabItens[[#This Row],[CÓDIGO]],Consumo!$P$3:$P$862) + SUMIF(Consumo!$C$3:$C$862,tabItens[[#This Row],[CÓDIGO]],Consumo!$Q$3:$Q$862)</f>
        <v>7117</v>
      </c>
      <c r="AT28" s="384">
        <f>SUMIF(Consumo!$C$3:$C$862,tabItens[[#This Row],[CÓDIGO]],Consumo!$Z$3:$Z$862)</f>
        <v>18202</v>
      </c>
      <c r="AU28" s="385">
        <f>SUMIF(Consumo!$C$3:$C$862,tabItens[[#This Row],[CÓDIGO]],Consumo!$AA$3:$AA$862)</f>
        <v>2431</v>
      </c>
      <c r="AV28" s="386">
        <f>SUMIF(Consumo!$C$3:$C$862,tabItens[[#This Row],[CÓDIGO]],Consumo!$Y$3:$Y$862)</f>
        <v>1516.8333333333333</v>
      </c>
      <c r="AW28" s="359">
        <f>tabItens[[#This Row],[QTDE ATUAL]] + tabItens[[#This Row],[RC QTDE]] + tabItens[[#This Row],[AF SALDO]] + tabItens[[#This Row],[Recentes]]</f>
        <v>500</v>
      </c>
      <c r="AX28" s="387">
        <v>2084</v>
      </c>
      <c r="AY28" s="387">
        <v>4</v>
      </c>
      <c r="AZ28" s="387">
        <f>IF(ISBLANK(tabItens[[#This Row],[CÓDIGO]]),"",tabItens[[#This Row],[PontoMês]] * (AZ$2+tabItens[[#This Row],[PontoQtM]]))</f>
        <v>8336</v>
      </c>
      <c r="BA28" s="386">
        <f>tabItens[[#This Row],[PontoPed]] - tabItens[[#This Row],[Saldo]] + (1/10)</f>
        <v>7836.1</v>
      </c>
      <c r="BB28" s="386">
        <f xml:space="preserve"> tabItens[[#This Row],[PontoMês]] * BB$2 - tabItens[[#This Row],[QTDE ATUAL]] - (1/10)</f>
        <v>2083.9</v>
      </c>
      <c r="BC28" s="388">
        <f>IF( tabItens[[#This Row],[PontoPed]]&gt;0, IF(tabItens[[#This Row],[PontoPed]]&lt;1, 1, IF( tabItens[[#This Row],[Saldo]]&gt;tabItens[[#This Row],[PontoPed]], 0, (tabItens[[#This Row],[PontoPed]]-tabItens[[#This Row],[Saldo]])/tabItens[[#This Row],[PontoPed]] ) ), 0 )</f>
        <v>0.9400191938579654</v>
      </c>
      <c r="BD28" s="389">
        <f>ROUNDDOWN(IF( OR( AND(tabItens[[#This Row],[PontoPed]]&lt;tabItens[[#This Row],[Saldo]],tabItens[[#This Row],[Saldo]]&gt;0), tabItens[[#This Row],[PontoPed]]=0), 99, IF(AND(tabItens[[#This Row],[Saldo]]=0,tabItens[[#This Row],[PontoPed]]&gt;0), 0, (1-tabItens[[#This Row],[PctAb]])*10 ) ),0)</f>
        <v>0</v>
      </c>
      <c r="BE28" s="390">
        <f>IF( tabItens[[#This Row],[Consumo]] &gt; tabItens[[#This Row],[04_MESES]]/4*$AV$2, tabItens[[#This Row],[Consumo]]/$AV$2, tabItens[[#This Row],[04_MESES]]/4 ) * $BE$2 + tabItens[[#This Row],[COMPRA_EXTRA]]</f>
        <v>10675.5</v>
      </c>
      <c r="BF28" s="391">
        <f>MAX( tabItens[[#This Row],[Sugestão]] - tabItens[[#This Row],[LC]], 0 )</f>
        <v>10675.5</v>
      </c>
      <c r="BG28" s="391">
        <f>SUMIF(Consumo!$C$3:$C$862,tabItens[[#This Row],[CÓDIGO]],Consumo!$E$3:$E$862)</f>
        <v>80</v>
      </c>
      <c r="BH28" s="392">
        <f>IF(AND(tabItens[[#This Row],[Pend]] &gt; 0,tabItens[[#This Row],[Consumo]] &lt;&gt; 0), tabItens[[#This Row],[Pend]] / tabItens[[#This Row],[Consumo]], 0 )</f>
        <v>4.395121415229096E-3</v>
      </c>
      <c r="BI28" s="391"/>
      <c r="BJ28" s="391"/>
      <c r="BK28" s="393" t="s">
        <v>2081</v>
      </c>
    </row>
    <row r="29" spans="1:63" x14ac:dyDescent="0.3">
      <c r="A29" s="354">
        <v>12652</v>
      </c>
      <c r="B29" s="355" t="s">
        <v>943</v>
      </c>
      <c r="C29" s="356" t="s">
        <v>260</v>
      </c>
      <c r="D29" s="357">
        <v>1.82</v>
      </c>
      <c r="E29" s="358" t="s">
        <v>944</v>
      </c>
      <c r="F29" s="358" t="s">
        <v>906</v>
      </c>
      <c r="G29" s="358" t="s">
        <v>945</v>
      </c>
      <c r="H29" s="359">
        <v>2640</v>
      </c>
      <c r="I29" s="360">
        <v>103003</v>
      </c>
      <c r="J29" s="361">
        <v>1.82</v>
      </c>
      <c r="K29" s="362">
        <v>7203</v>
      </c>
      <c r="L29" s="363">
        <f>IF(tabItens[[#This Row],[Média]] &gt; 0, tabItens[[#This Row],[QTDE ATUAL]] / tabItens[[#This Row],[Média]],999.9)</f>
        <v>3.2386015129830303</v>
      </c>
      <c r="M29" s="364">
        <v>0</v>
      </c>
      <c r="N29" s="365">
        <f>tabItens[[#This Row],[VALOR UNIT.]] * tabItens[[#This Row],[LC]]</f>
        <v>0</v>
      </c>
      <c r="O29" s="366" t="s">
        <v>946</v>
      </c>
      <c r="P29" s="367">
        <v>0</v>
      </c>
      <c r="Q29" s="368">
        <v>62300</v>
      </c>
      <c r="R29" s="365">
        <v>113386</v>
      </c>
      <c r="S29" s="369">
        <v>45454</v>
      </c>
      <c r="T29" s="370">
        <f>ROUNDDOWN(IFERROR(tabItens[[#This Row],[ATA DT.VALID.]] - $D$1,0) / 30,0)</f>
        <v>7</v>
      </c>
      <c r="U29" s="355" t="s">
        <v>947</v>
      </c>
      <c r="V29" s="371">
        <v>1</v>
      </c>
      <c r="W29" s="372" t="s">
        <v>2068</v>
      </c>
      <c r="X29" s="373">
        <v>52</v>
      </c>
      <c r="Y29" s="374">
        <v>6</v>
      </c>
      <c r="Z29" s="375"/>
      <c r="AA29" s="376"/>
      <c r="AB29" s="377"/>
      <c r="AC29" s="377"/>
      <c r="AD29" s="376"/>
      <c r="AE29" s="377"/>
      <c r="AF29" s="370"/>
      <c r="AG29" s="378" t="s">
        <v>2067</v>
      </c>
      <c r="AH29" s="379"/>
      <c r="AI29" s="370">
        <v>3252</v>
      </c>
      <c r="AJ29" s="379">
        <v>45203</v>
      </c>
      <c r="AK29" s="379" t="s">
        <v>883</v>
      </c>
      <c r="AL29" s="379">
        <v>45196</v>
      </c>
      <c r="AM29" s="369"/>
      <c r="AN29" s="358"/>
      <c r="AO29" s="380" t="str">
        <f>_xlfn.IFNA(IF(VLOOKUP(tabItens[[#This Row],[CÓDIGO]],tabExcluirDoEstoque[#Data],1,FALSE),"sim",""),"")</f>
        <v/>
      </c>
      <c r="AP29" s="381">
        <f ca="1">IF(OR(ISBLANK(tabItens[[#This Row],[ATA DT.VALID.]]),tabItens[[#This Row],[ATA DT.VALID.]]="",tabItens[[#This Row],[ATA DT.VALID.]]=" "),"",IF(TYPE(tabItens[[#This Row],[ATA DT.VALID.]])=1,ROUNDUP((tabItens[[#This Row],[ATA DT.VALID.]]-TODAY())/7,0),""))</f>
        <v>29</v>
      </c>
      <c r="AQ29" s="382">
        <v>0</v>
      </c>
      <c r="AR29" s="383" t="str">
        <f>IF(ISBLANK(tabItens[[#This Row],[CÓDIGO]]),"",IFERROR(VLOOKUP(tabItens[[#This Row],[CÓDIGO]],Consumo!$C$2:$AC$862,26,FALSE),0))</f>
        <v>09.2023</v>
      </c>
      <c r="AS29" s="384">
        <f>SUMIF(Consumo!$C$3:$C$862,tabItens[[#This Row],[CÓDIGO]],Consumo!$N$3:$N$862) + SUMIF(Consumo!$C$3:$C$862,tabItens[[#This Row],[CÓDIGO]],Consumo!$O$3:$O$862) + SUMIF(Consumo!$C$3:$C$862,tabItens[[#This Row],[CÓDIGO]],Consumo!$P$3:$P$862) + SUMIF(Consumo!$C$3:$C$862,tabItens[[#This Row],[CÓDIGO]],Consumo!$Q$3:$Q$862)</f>
        <v>3509</v>
      </c>
      <c r="AT29" s="384">
        <f>SUMIF(Consumo!$C$3:$C$862,tabItens[[#This Row],[CÓDIGO]],Consumo!$Z$3:$Z$862)</f>
        <v>9782</v>
      </c>
      <c r="AU29" s="385">
        <f>SUMIF(Consumo!$C$3:$C$862,tabItens[[#This Row],[CÓDIGO]],Consumo!$AA$3:$AA$862)</f>
        <v>1847</v>
      </c>
      <c r="AV29" s="386">
        <f>SUMIF(Consumo!$C$3:$C$862,tabItens[[#This Row],[CÓDIGO]],Consumo!$Y$3:$Y$862)</f>
        <v>815.16666666666663</v>
      </c>
      <c r="AW29" s="359">
        <f>tabItens[[#This Row],[QTDE ATUAL]] + tabItens[[#This Row],[RC QTDE]] + tabItens[[#This Row],[AF SALDO]] + tabItens[[#This Row],[Recentes]]</f>
        <v>2640</v>
      </c>
      <c r="AX29" s="387">
        <v>500</v>
      </c>
      <c r="AY29" s="387">
        <v>4</v>
      </c>
      <c r="AZ29" s="387">
        <f>IF(ISBLANK(tabItens[[#This Row],[CÓDIGO]]),"",tabItens[[#This Row],[PontoMês]] * (AZ$2+tabItens[[#This Row],[PontoQtM]]))</f>
        <v>2000</v>
      </c>
      <c r="BA29" s="386">
        <f>tabItens[[#This Row],[PontoPed]] - tabItens[[#This Row],[Saldo]] + (1/10)</f>
        <v>-639.9</v>
      </c>
      <c r="BB29" s="386">
        <f xml:space="preserve"> tabItens[[#This Row],[PontoMês]] * BB$2 - tabItens[[#This Row],[QTDE ATUAL]] - (1/10)</f>
        <v>-2140.1</v>
      </c>
      <c r="BC29" s="388">
        <f>IF( tabItens[[#This Row],[PontoPed]]&gt;0, IF(tabItens[[#This Row],[PontoPed]]&lt;1, 1, IF( tabItens[[#This Row],[Saldo]]&gt;tabItens[[#This Row],[PontoPed]], 0, (tabItens[[#This Row],[PontoPed]]-tabItens[[#This Row],[Saldo]])/tabItens[[#This Row],[PontoPed]] ) ), 0 )</f>
        <v>0</v>
      </c>
      <c r="BD29" s="389">
        <f>ROUNDDOWN(IF( OR( AND(tabItens[[#This Row],[PontoPed]]&lt;tabItens[[#This Row],[Saldo]],tabItens[[#This Row],[Saldo]]&gt;0), tabItens[[#This Row],[PontoPed]]=0), 99, IF(AND(tabItens[[#This Row],[Saldo]]=0,tabItens[[#This Row],[PontoPed]]&gt;0), 0, (1-tabItens[[#This Row],[PctAb]])*10 ) ),0)</f>
        <v>99</v>
      </c>
      <c r="BE29" s="390">
        <f>IF( tabItens[[#This Row],[Consumo]] &gt; tabItens[[#This Row],[04_MESES]]/4*$AV$2, tabItens[[#This Row],[Consumo]]/$AV$2, tabItens[[#This Row],[04_MESES]]/4 ) * $BE$2 + tabItens[[#This Row],[COMPRA_EXTRA]]</f>
        <v>5263.5</v>
      </c>
      <c r="BF29" s="391">
        <f>MAX( tabItens[[#This Row],[Sugestão]] - tabItens[[#This Row],[LC]], 0 )</f>
        <v>5263.5</v>
      </c>
      <c r="BG29" s="391">
        <f>SUMIF(Consumo!$C$3:$C$862,tabItens[[#This Row],[CÓDIGO]],Consumo!$E$3:$E$862)</f>
        <v>84</v>
      </c>
      <c r="BH29" s="392">
        <f>IF(AND(tabItens[[#This Row],[Pend]] &gt; 0,tabItens[[#This Row],[Consumo]] &lt;&gt; 0), tabItens[[#This Row],[Pend]] / tabItens[[#This Row],[Consumo]], 0 )</f>
        <v>8.5872009813943977E-3</v>
      </c>
      <c r="BI29" s="391"/>
      <c r="BJ29" s="391"/>
      <c r="BK29" s="393" t="s">
        <v>2081</v>
      </c>
    </row>
    <row r="30" spans="1:63" x14ac:dyDescent="0.3">
      <c r="A30" s="354">
        <v>12654</v>
      </c>
      <c r="B30" s="355" t="s">
        <v>948</v>
      </c>
      <c r="C30" s="356" t="s">
        <v>260</v>
      </c>
      <c r="D30" s="357">
        <v>3.81</v>
      </c>
      <c r="E30" s="358"/>
      <c r="F30" s="358"/>
      <c r="G30" s="358" t="s">
        <v>883</v>
      </c>
      <c r="H30" s="359">
        <v>62448</v>
      </c>
      <c r="I30" s="360">
        <v>103003</v>
      </c>
      <c r="J30" s="361">
        <v>3.81</v>
      </c>
      <c r="K30" s="362">
        <v>59821</v>
      </c>
      <c r="L30" s="363">
        <f>IF(tabItens[[#This Row],[Média]] &gt; 0, tabItens[[#This Row],[QTDE ATUAL]] / tabItens[[#This Row],[Média]],999.9)</f>
        <v>7.4704521891697899</v>
      </c>
      <c r="M30" s="364">
        <v>0</v>
      </c>
      <c r="N30" s="365">
        <f>tabItens[[#This Row],[VALOR UNIT.]] * tabItens[[#This Row],[LC]]</f>
        <v>0</v>
      </c>
      <c r="O30" s="366" t="s">
        <v>2088</v>
      </c>
      <c r="P30" s="367"/>
      <c r="Q30" s="368"/>
      <c r="R30" s="365"/>
      <c r="S30" s="369"/>
      <c r="T30" s="370">
        <f>ROUNDDOWN(IFERROR(tabItens[[#This Row],[ATA DT.VALID.]] - $D$1,0) / 30,0)</f>
        <v>-1507</v>
      </c>
      <c r="U30" s="355" t="s">
        <v>947</v>
      </c>
      <c r="V30" s="371">
        <v>1</v>
      </c>
      <c r="W30" s="372" t="s">
        <v>2068</v>
      </c>
      <c r="X30" s="373">
        <v>52</v>
      </c>
      <c r="Y30" s="374">
        <v>6</v>
      </c>
      <c r="Z30" s="375"/>
      <c r="AA30" s="376"/>
      <c r="AB30" s="377"/>
      <c r="AC30" s="377"/>
      <c r="AD30" s="376"/>
      <c r="AE30" s="377"/>
      <c r="AF30" s="370"/>
      <c r="AG30" s="378" t="s">
        <v>2067</v>
      </c>
      <c r="AH30" s="379"/>
      <c r="AI30" s="370">
        <v>35870</v>
      </c>
      <c r="AJ30" s="379">
        <v>44950</v>
      </c>
      <c r="AK30" s="379" t="s">
        <v>883</v>
      </c>
      <c r="AL30" s="379">
        <v>45008</v>
      </c>
      <c r="AM30" s="369"/>
      <c r="AN30" s="358"/>
      <c r="AO30" s="380" t="str">
        <f>_xlfn.IFNA(IF(VLOOKUP(tabItens[[#This Row],[CÓDIGO]],tabExcluirDoEstoque[#Data],1,FALSE),"sim",""),"")</f>
        <v/>
      </c>
      <c r="AP30" s="381" t="str">
        <f ca="1">IF(OR(ISBLANK(tabItens[[#This Row],[ATA DT.VALID.]]),tabItens[[#This Row],[ATA DT.VALID.]]="",tabItens[[#This Row],[ATA DT.VALID.]]=" "),"",IF(TYPE(tabItens[[#This Row],[ATA DT.VALID.]])=1,ROUNDUP((tabItens[[#This Row],[ATA DT.VALID.]]-TODAY())/7,0),""))</f>
        <v/>
      </c>
      <c r="AQ30" s="382">
        <v>0</v>
      </c>
      <c r="AR30" s="383" t="str">
        <f>IF(ISBLANK(tabItens[[#This Row],[CÓDIGO]]),"",IFERROR(VLOOKUP(tabItens[[#This Row],[CÓDIGO]],Consumo!$C$2:$AC$862,26,FALSE),0))</f>
        <v>09.2023</v>
      </c>
      <c r="AS30" s="384">
        <f>SUMIF(Consumo!$C$3:$C$862,tabItens[[#This Row],[CÓDIGO]],Consumo!$N$3:$N$862) + SUMIF(Consumo!$C$3:$C$862,tabItens[[#This Row],[CÓDIGO]],Consumo!$O$3:$O$862) + SUMIF(Consumo!$C$3:$C$862,tabItens[[#This Row],[CÓDIGO]],Consumo!$P$3:$P$862) + SUMIF(Consumo!$C$3:$C$862,tabItens[[#This Row],[CÓDIGO]],Consumo!$Q$3:$Q$862)</f>
        <v>34389</v>
      </c>
      <c r="AT30" s="384">
        <f>SUMIF(Consumo!$C$3:$C$862,tabItens[[#This Row],[CÓDIGO]],Consumo!$Z$3:$Z$862)</f>
        <v>100312</v>
      </c>
      <c r="AU30" s="385">
        <f>SUMIF(Consumo!$C$3:$C$862,tabItens[[#This Row],[CÓDIGO]],Consumo!$AA$3:$AA$862)</f>
        <v>13289</v>
      </c>
      <c r="AV30" s="386">
        <f>SUMIF(Consumo!$C$3:$C$862,tabItens[[#This Row],[CÓDIGO]],Consumo!$Y$3:$Y$862)</f>
        <v>8359.3333333333339</v>
      </c>
      <c r="AW30" s="359">
        <f>tabItens[[#This Row],[QTDE ATUAL]] + tabItens[[#This Row],[RC QTDE]] + tabItens[[#This Row],[AF SALDO]] + tabItens[[#This Row],[Recentes]]</f>
        <v>62448</v>
      </c>
      <c r="AX30" s="387">
        <v>6016</v>
      </c>
      <c r="AY30" s="387">
        <v>3</v>
      </c>
      <c r="AZ30" s="387">
        <f>IF(ISBLANK(tabItens[[#This Row],[CÓDIGO]]),"",tabItens[[#This Row],[PontoMês]] * (AZ$2+tabItens[[#This Row],[PontoQtM]]))</f>
        <v>18048</v>
      </c>
      <c r="BA30" s="386">
        <f>tabItens[[#This Row],[PontoPed]] - tabItens[[#This Row],[Saldo]] + (1/10)</f>
        <v>-44399.9</v>
      </c>
      <c r="BB30" s="386">
        <f xml:space="preserve"> tabItens[[#This Row],[PontoMês]] * BB$2 - tabItens[[#This Row],[QTDE ATUAL]] - (1/10)</f>
        <v>-56432.1</v>
      </c>
      <c r="BC30" s="388">
        <f>IF( tabItens[[#This Row],[PontoPed]]&gt;0, IF(tabItens[[#This Row],[PontoPed]]&lt;1, 1, IF( tabItens[[#This Row],[Saldo]]&gt;tabItens[[#This Row],[PontoPed]], 0, (tabItens[[#This Row],[PontoPed]]-tabItens[[#This Row],[Saldo]])/tabItens[[#This Row],[PontoPed]] ) ), 0 )</f>
        <v>0</v>
      </c>
      <c r="BD30" s="389">
        <f>ROUNDDOWN(IF( OR( AND(tabItens[[#This Row],[PontoPed]]&lt;tabItens[[#This Row],[Saldo]],tabItens[[#This Row],[Saldo]]&gt;0), tabItens[[#This Row],[PontoPed]]=0), 99, IF(AND(tabItens[[#This Row],[Saldo]]=0,tabItens[[#This Row],[PontoPed]]&gt;0), 0, (1-tabItens[[#This Row],[PctAb]])*10 ) ),0)</f>
        <v>99</v>
      </c>
      <c r="BE30" s="390">
        <f>IF( tabItens[[#This Row],[Consumo]] &gt; tabItens[[#This Row],[04_MESES]]/4*$AV$2, tabItens[[#This Row],[Consumo]]/$AV$2, tabItens[[#This Row],[04_MESES]]/4 ) * $BE$2 + tabItens[[#This Row],[COMPRA_EXTRA]]</f>
        <v>51583.5</v>
      </c>
      <c r="BF30" s="391">
        <f>MAX( tabItens[[#This Row],[Sugestão]] - tabItens[[#This Row],[LC]], 0 )</f>
        <v>51583.5</v>
      </c>
      <c r="BG30" s="391">
        <f>SUMIF(Consumo!$C$3:$C$862,tabItens[[#This Row],[CÓDIGO]],Consumo!$E$3:$E$862)</f>
        <v>239</v>
      </c>
      <c r="BH30" s="392">
        <f>IF(AND(tabItens[[#This Row],[Pend]] &gt; 0,tabItens[[#This Row],[Consumo]] &lt;&gt; 0), tabItens[[#This Row],[Pend]] / tabItens[[#This Row],[Consumo]], 0 )</f>
        <v>2.3825663928542947E-3</v>
      </c>
      <c r="BI30" s="391"/>
      <c r="BJ30" s="391"/>
      <c r="BK30" s="393" t="s">
        <v>2081</v>
      </c>
    </row>
    <row r="31" spans="1:63" x14ac:dyDescent="0.3">
      <c r="A31" s="354">
        <v>12659</v>
      </c>
      <c r="B31" s="355" t="s">
        <v>949</v>
      </c>
      <c r="C31" s="356" t="s">
        <v>31</v>
      </c>
      <c r="D31" s="357">
        <v>3.53</v>
      </c>
      <c r="E31" s="358"/>
      <c r="F31" s="358"/>
      <c r="G31" s="358" t="s">
        <v>883</v>
      </c>
      <c r="H31" s="359">
        <v>79</v>
      </c>
      <c r="I31" s="360">
        <v>103003</v>
      </c>
      <c r="J31" s="361">
        <v>3.53</v>
      </c>
      <c r="K31" s="362">
        <v>2688</v>
      </c>
      <c r="L31" s="363">
        <f>IF(tabItens[[#This Row],[Média]] &gt; 0, tabItens[[#This Row],[QTDE ATUAL]] / tabItens[[#This Row],[Média]],999.9)</f>
        <v>0.23378545006165227</v>
      </c>
      <c r="M31" s="364">
        <v>0</v>
      </c>
      <c r="N31" s="365">
        <f>tabItens[[#This Row],[VALOR UNIT.]] * tabItens[[#This Row],[LC]]</f>
        <v>0</v>
      </c>
      <c r="O31" s="366" t="s">
        <v>2088</v>
      </c>
      <c r="P31" s="367"/>
      <c r="Q31" s="368"/>
      <c r="R31" s="365"/>
      <c r="S31" s="369"/>
      <c r="T31" s="370">
        <f>ROUNDDOWN(IFERROR(tabItens[[#This Row],[ATA DT.VALID.]] - $D$1,0) / 30,0)</f>
        <v>-1507</v>
      </c>
      <c r="U31" s="355" t="s">
        <v>950</v>
      </c>
      <c r="V31" s="371">
        <v>1</v>
      </c>
      <c r="W31" s="372" t="s">
        <v>2068</v>
      </c>
      <c r="X31" s="373">
        <v>72</v>
      </c>
      <c r="Y31" s="374">
        <v>7</v>
      </c>
      <c r="Z31" s="375"/>
      <c r="AA31" s="376"/>
      <c r="AB31" s="377"/>
      <c r="AC31" s="377"/>
      <c r="AD31" s="376"/>
      <c r="AE31" s="377"/>
      <c r="AF31" s="370"/>
      <c r="AG31" s="378" t="s">
        <v>2067</v>
      </c>
      <c r="AH31" s="379"/>
      <c r="AI31" s="370">
        <v>1350</v>
      </c>
      <c r="AJ31" s="379">
        <v>45051</v>
      </c>
      <c r="AK31" s="379" t="s">
        <v>883</v>
      </c>
      <c r="AL31" s="379">
        <v>45114</v>
      </c>
      <c r="AM31" s="369"/>
      <c r="AN31" s="358"/>
      <c r="AO31" s="380" t="str">
        <f>_xlfn.IFNA(IF(VLOOKUP(tabItens[[#This Row],[CÓDIGO]],tabExcluirDoEstoque[#Data],1,FALSE),"sim",""),"")</f>
        <v/>
      </c>
      <c r="AP31" s="381" t="str">
        <f ca="1">IF(OR(ISBLANK(tabItens[[#This Row],[ATA DT.VALID.]]),tabItens[[#This Row],[ATA DT.VALID.]]="",tabItens[[#This Row],[ATA DT.VALID.]]=" "),"",IF(TYPE(tabItens[[#This Row],[ATA DT.VALID.]])=1,ROUNDUP((tabItens[[#This Row],[ATA DT.VALID.]]-TODAY())/7,0),""))</f>
        <v/>
      </c>
      <c r="AQ31" s="382">
        <v>0</v>
      </c>
      <c r="AR31" s="383" t="str">
        <f>IF(ISBLANK(tabItens[[#This Row],[CÓDIGO]]),"",IFERROR(VLOOKUP(tabItens[[#This Row],[CÓDIGO]],Consumo!$C$2:$AC$862,26,FALSE),0))</f>
        <v>09.2023</v>
      </c>
      <c r="AS31" s="384">
        <f>SUMIF(Consumo!$C$3:$C$862,tabItens[[#This Row],[CÓDIGO]],Consumo!$N$3:$N$862) + SUMIF(Consumo!$C$3:$C$862,tabItens[[#This Row],[CÓDIGO]],Consumo!$O$3:$O$862) + SUMIF(Consumo!$C$3:$C$862,tabItens[[#This Row],[CÓDIGO]],Consumo!$P$3:$P$862) + SUMIF(Consumo!$C$3:$C$862,tabItens[[#This Row],[CÓDIGO]],Consumo!$Q$3:$Q$862)</f>
        <v>1947</v>
      </c>
      <c r="AT31" s="384">
        <f>SUMIF(Consumo!$C$3:$C$862,tabItens[[#This Row],[CÓDIGO]],Consumo!$Z$3:$Z$862)</f>
        <v>4055</v>
      </c>
      <c r="AU31" s="385">
        <f>SUMIF(Consumo!$C$3:$C$862,tabItens[[#This Row],[CÓDIGO]],Consumo!$AA$3:$AA$862)</f>
        <v>584</v>
      </c>
      <c r="AV31" s="386">
        <f>SUMIF(Consumo!$C$3:$C$862,tabItens[[#This Row],[CÓDIGO]],Consumo!$Y$3:$Y$862)</f>
        <v>337.91666666666669</v>
      </c>
      <c r="AW31" s="359">
        <f>tabItens[[#This Row],[QTDE ATUAL]] + tabItens[[#This Row],[RC QTDE]] + tabItens[[#This Row],[AF SALDO]] + tabItens[[#This Row],[Recentes]]</f>
        <v>79</v>
      </c>
      <c r="AX31" s="387">
        <v>178</v>
      </c>
      <c r="AY31" s="387">
        <v>4</v>
      </c>
      <c r="AZ31" s="387">
        <f>IF(ISBLANK(tabItens[[#This Row],[CÓDIGO]]),"",tabItens[[#This Row],[PontoMês]] * (AZ$2+tabItens[[#This Row],[PontoQtM]]))</f>
        <v>712</v>
      </c>
      <c r="BA31" s="386">
        <f>tabItens[[#This Row],[PontoPed]] - tabItens[[#This Row],[Saldo]] + (1/10)</f>
        <v>633.1</v>
      </c>
      <c r="BB31" s="386">
        <f xml:space="preserve"> tabItens[[#This Row],[PontoMês]] * BB$2 - tabItens[[#This Row],[QTDE ATUAL]] - (1/10)</f>
        <v>98.9</v>
      </c>
      <c r="BC31" s="388">
        <f>IF( tabItens[[#This Row],[PontoPed]]&gt;0, IF(tabItens[[#This Row],[PontoPed]]&lt;1, 1, IF( tabItens[[#This Row],[Saldo]]&gt;tabItens[[#This Row],[PontoPed]], 0, (tabItens[[#This Row],[PontoPed]]-tabItens[[#This Row],[Saldo]])/tabItens[[#This Row],[PontoPed]] ) ), 0 )</f>
        <v>0.8890449438202247</v>
      </c>
      <c r="BD31" s="389">
        <f>ROUNDDOWN(IF( OR( AND(tabItens[[#This Row],[PontoPed]]&lt;tabItens[[#This Row],[Saldo]],tabItens[[#This Row],[Saldo]]&gt;0), tabItens[[#This Row],[PontoPed]]=0), 99, IF(AND(tabItens[[#This Row],[Saldo]]=0,tabItens[[#This Row],[PontoPed]]&gt;0), 0, (1-tabItens[[#This Row],[PctAb]])*10 ) ),0)</f>
        <v>1</v>
      </c>
      <c r="BE31" s="390">
        <f>IF( tabItens[[#This Row],[Consumo]] &gt; tabItens[[#This Row],[04_MESES]]/4*$AV$2, tabItens[[#This Row],[Consumo]]/$AV$2, tabItens[[#This Row],[04_MESES]]/4 ) * $BE$2 + tabItens[[#This Row],[COMPRA_EXTRA]]</f>
        <v>2920.5</v>
      </c>
      <c r="BF31" s="391">
        <f>MAX( tabItens[[#This Row],[Sugestão]] - tabItens[[#This Row],[LC]], 0 )</f>
        <v>2920.5</v>
      </c>
      <c r="BG31" s="391">
        <f>SUMIF(Consumo!$C$3:$C$862,tabItens[[#This Row],[CÓDIGO]],Consumo!$E$3:$E$862)</f>
        <v>7</v>
      </c>
      <c r="BH31" s="392">
        <f>IF(AND(tabItens[[#This Row],[Pend]] &gt; 0,tabItens[[#This Row],[Consumo]] &lt;&gt; 0), tabItens[[#This Row],[Pend]] / tabItens[[#This Row],[Consumo]], 0 )</f>
        <v>1.7262638717632551E-3</v>
      </c>
      <c r="BI31" s="391"/>
      <c r="BJ31" s="391"/>
      <c r="BK31" s="393" t="s">
        <v>2081</v>
      </c>
    </row>
    <row r="32" spans="1:63" x14ac:dyDescent="0.3">
      <c r="A32" s="354">
        <v>32534</v>
      </c>
      <c r="B32" s="355" t="s">
        <v>1244</v>
      </c>
      <c r="C32" s="356" t="s">
        <v>256</v>
      </c>
      <c r="D32" s="357">
        <v>3.97</v>
      </c>
      <c r="E32" s="358"/>
      <c r="F32" s="358" t="s">
        <v>1061</v>
      </c>
      <c r="G32" s="358" t="s">
        <v>1191</v>
      </c>
      <c r="H32" s="359">
        <v>4399</v>
      </c>
      <c r="I32" s="360">
        <v>103003</v>
      </c>
      <c r="J32" s="361">
        <v>3.97</v>
      </c>
      <c r="K32" s="362">
        <v>3382</v>
      </c>
      <c r="L32" s="363">
        <f>IF(tabItens[[#This Row],[Média]] &gt; 0, tabItens[[#This Row],[QTDE ATUAL]] / tabItens[[#This Row],[Média]],999.9)</f>
        <v>17.262262916939175</v>
      </c>
      <c r="M32" s="364">
        <v>0</v>
      </c>
      <c r="N32" s="365">
        <f>tabItens[[#This Row],[VALOR UNIT.]] * tabItens[[#This Row],[LC]]</f>
        <v>0</v>
      </c>
      <c r="O32" s="366" t="s">
        <v>1192</v>
      </c>
      <c r="P32" s="367">
        <v>0</v>
      </c>
      <c r="Q32" s="368">
        <v>10600</v>
      </c>
      <c r="R32" s="365">
        <v>42082</v>
      </c>
      <c r="S32" s="369">
        <v>45327</v>
      </c>
      <c r="T32" s="370">
        <f>ROUNDDOWN(IFERROR(tabItens[[#This Row],[ATA DT.VALID.]] - $D$1,0) / 30,0)</f>
        <v>3</v>
      </c>
      <c r="U32" s="355" t="s">
        <v>1193</v>
      </c>
      <c r="V32" s="371">
        <v>1</v>
      </c>
      <c r="W32" s="372" t="s">
        <v>2066</v>
      </c>
      <c r="X32" s="373">
        <v>51</v>
      </c>
      <c r="Y32" s="374">
        <v>7</v>
      </c>
      <c r="Z32" s="375"/>
      <c r="AA32" s="376"/>
      <c r="AB32" s="377"/>
      <c r="AC32" s="377"/>
      <c r="AD32" s="376"/>
      <c r="AE32" s="377"/>
      <c r="AF32" s="370"/>
      <c r="AG32" s="378" t="s">
        <v>2067</v>
      </c>
      <c r="AH32" s="379"/>
      <c r="AI32" s="370">
        <v>1136</v>
      </c>
      <c r="AJ32" s="379">
        <v>45132</v>
      </c>
      <c r="AK32" s="379" t="s">
        <v>883</v>
      </c>
      <c r="AL32" s="379">
        <v>45076</v>
      </c>
      <c r="AM32" s="369"/>
      <c r="AN32" s="358"/>
      <c r="AO32" s="380" t="str">
        <f>_xlfn.IFNA(IF(VLOOKUP(tabItens[[#This Row],[CÓDIGO]],tabExcluirDoEstoque[#Data],1,FALSE),"sim",""),"")</f>
        <v/>
      </c>
      <c r="AP32" s="381">
        <f ca="1">IF(OR(ISBLANK(tabItens[[#This Row],[ATA DT.VALID.]]),tabItens[[#This Row],[ATA DT.VALID.]]="",tabItens[[#This Row],[ATA DT.VALID.]]=" "),"",IF(TYPE(tabItens[[#This Row],[ATA DT.VALID.]])=1,ROUNDUP((tabItens[[#This Row],[ATA DT.VALID.]]-TODAY())/7,0),""))</f>
        <v>10</v>
      </c>
      <c r="AQ32" s="382">
        <v>0</v>
      </c>
      <c r="AR32" s="383" t="str">
        <f>IF(ISBLANK(tabItens[[#This Row],[CÓDIGO]]),"",IFERROR(VLOOKUP(tabItens[[#This Row],[CÓDIGO]],Consumo!$C$2:$AC$862,26,FALSE),0))</f>
        <v>06.2023</v>
      </c>
      <c r="AS32" s="384">
        <f>SUMIF(Consumo!$C$3:$C$862,tabItens[[#This Row],[CÓDIGO]],Consumo!$N$3:$N$862) + SUMIF(Consumo!$C$3:$C$862,tabItens[[#This Row],[CÓDIGO]],Consumo!$O$3:$O$862) + SUMIF(Consumo!$C$3:$C$862,tabItens[[#This Row],[CÓDIGO]],Consumo!$P$3:$P$862) + SUMIF(Consumo!$C$3:$C$862,tabItens[[#This Row],[CÓDIGO]],Consumo!$Q$3:$Q$862)</f>
        <v>296</v>
      </c>
      <c r="AT32" s="384">
        <f>SUMIF(Consumo!$C$3:$C$862,tabItens[[#This Row],[CÓDIGO]],Consumo!$Z$3:$Z$862)</f>
        <v>3407</v>
      </c>
      <c r="AU32" s="385">
        <f>SUMIF(Consumo!$C$3:$C$862,tabItens[[#This Row],[CÓDIGO]],Consumo!$AA$3:$AA$862)</f>
        <v>1540</v>
      </c>
      <c r="AV32" s="386">
        <f>SUMIF(Consumo!$C$3:$C$862,tabItens[[#This Row],[CÓDIGO]],Consumo!$Y$3:$Y$862)</f>
        <v>254.83333333333334</v>
      </c>
      <c r="AW32" s="359">
        <f>tabItens[[#This Row],[QTDE ATUAL]] + tabItens[[#This Row],[RC QTDE]] + tabItens[[#This Row],[AF SALDO]] + tabItens[[#This Row],[Recentes]]</f>
        <v>4399</v>
      </c>
      <c r="AX32" s="387">
        <v>125</v>
      </c>
      <c r="AY32" s="387">
        <v>4</v>
      </c>
      <c r="AZ32" s="387">
        <f>IF(ISBLANK(tabItens[[#This Row],[CÓDIGO]]),"",tabItens[[#This Row],[PontoMês]] * (AZ$2+tabItens[[#This Row],[PontoQtM]]))</f>
        <v>500</v>
      </c>
      <c r="BA32" s="386">
        <f>tabItens[[#This Row],[PontoPed]] - tabItens[[#This Row],[Saldo]] + (1/10)</f>
        <v>-3898.9</v>
      </c>
      <c r="BB32" s="386">
        <f xml:space="preserve"> tabItens[[#This Row],[PontoMês]] * BB$2 - tabItens[[#This Row],[QTDE ATUAL]] - (1/10)</f>
        <v>-4274.1000000000004</v>
      </c>
      <c r="BC32" s="388">
        <f>IF( tabItens[[#This Row],[PontoPed]]&gt;0, IF(tabItens[[#This Row],[PontoPed]]&lt;1, 1, IF( tabItens[[#This Row],[Saldo]]&gt;tabItens[[#This Row],[PontoPed]], 0, (tabItens[[#This Row],[PontoPed]]-tabItens[[#This Row],[Saldo]])/tabItens[[#This Row],[PontoPed]] ) ), 0 )</f>
        <v>0</v>
      </c>
      <c r="BD32" s="389">
        <f>ROUNDDOWN(IF( OR( AND(tabItens[[#This Row],[PontoPed]]&lt;tabItens[[#This Row],[Saldo]],tabItens[[#This Row],[Saldo]]&gt;0), tabItens[[#This Row],[PontoPed]]=0), 99, IF(AND(tabItens[[#This Row],[Saldo]]=0,tabItens[[#This Row],[PontoPed]]&gt;0), 0, (1-tabItens[[#This Row],[PctAb]])*10 ) ),0)</f>
        <v>99</v>
      </c>
      <c r="BE32" s="390">
        <f>IF( tabItens[[#This Row],[Consumo]] &gt; tabItens[[#This Row],[04_MESES]]/4*$AV$2, tabItens[[#This Row],[Consumo]]/$AV$2, tabItens[[#This Row],[04_MESES]]/4 ) * $BE$2 + tabItens[[#This Row],[COMPRA_EXTRA]]</f>
        <v>1703.5</v>
      </c>
      <c r="BF32" s="391">
        <f>MAX( tabItens[[#This Row],[Sugestão]] - tabItens[[#This Row],[LC]], 0 )</f>
        <v>1703.5</v>
      </c>
      <c r="BG32" s="391">
        <f>SUMIF(Consumo!$C$3:$C$862,tabItens[[#This Row],[CÓDIGO]],Consumo!$E$3:$E$862)</f>
        <v>0</v>
      </c>
      <c r="BH32" s="392">
        <f>IF(AND(tabItens[[#This Row],[Pend]] &gt; 0,tabItens[[#This Row],[Consumo]] &lt;&gt; 0), tabItens[[#This Row],[Pend]] / tabItens[[#This Row],[Consumo]], 0 )</f>
        <v>0</v>
      </c>
      <c r="BI32" s="391"/>
      <c r="BJ32" s="391"/>
      <c r="BK32" s="393" t="s">
        <v>2081</v>
      </c>
    </row>
    <row r="33" spans="1:63" x14ac:dyDescent="0.3">
      <c r="A33" s="354">
        <v>12754</v>
      </c>
      <c r="B33" s="355" t="s">
        <v>955</v>
      </c>
      <c r="C33" s="356" t="s">
        <v>260</v>
      </c>
      <c r="D33" s="357">
        <v>1.76</v>
      </c>
      <c r="E33" s="358"/>
      <c r="F33" s="358"/>
      <c r="G33" s="358" t="s">
        <v>883</v>
      </c>
      <c r="H33" s="359">
        <v>311</v>
      </c>
      <c r="I33" s="360">
        <v>103003</v>
      </c>
      <c r="J33" s="361">
        <v>1.76</v>
      </c>
      <c r="K33" s="362">
        <v>870</v>
      </c>
      <c r="L33" s="363">
        <f>IF(tabItens[[#This Row],[Média]] &gt; 0, tabItens[[#This Row],[QTDE ATUAL]] / tabItens[[#This Row],[Média]],999.9)</f>
        <v>2.7421013960323291</v>
      </c>
      <c r="M33" s="364">
        <v>0</v>
      </c>
      <c r="N33" s="365">
        <f>tabItens[[#This Row],[VALOR UNIT.]] * tabItens[[#This Row],[LC]]</f>
        <v>0</v>
      </c>
      <c r="O33" s="366" t="s">
        <v>2089</v>
      </c>
      <c r="P33" s="367"/>
      <c r="Q33" s="368"/>
      <c r="R33" s="365"/>
      <c r="S33" s="369"/>
      <c r="T33" s="370">
        <f>ROUNDDOWN(IFERROR(tabItens[[#This Row],[ATA DT.VALID.]] - $D$1,0) / 30,0)</f>
        <v>-1507</v>
      </c>
      <c r="U33" s="355" t="s">
        <v>892</v>
      </c>
      <c r="V33" s="371">
        <v>1</v>
      </c>
      <c r="W33" s="372" t="s">
        <v>2068</v>
      </c>
      <c r="X33" s="373">
        <v>72</v>
      </c>
      <c r="Y33" s="374">
        <v>6</v>
      </c>
      <c r="Z33" s="375"/>
      <c r="AA33" s="376"/>
      <c r="AB33" s="377"/>
      <c r="AC33" s="377"/>
      <c r="AD33" s="376"/>
      <c r="AE33" s="377"/>
      <c r="AF33" s="370"/>
      <c r="AG33" s="378" t="s">
        <v>2067</v>
      </c>
      <c r="AH33" s="379"/>
      <c r="AI33" s="370">
        <v>454</v>
      </c>
      <c r="AJ33" s="379">
        <v>44874</v>
      </c>
      <c r="AK33" s="379" t="s">
        <v>883</v>
      </c>
      <c r="AL33" s="379">
        <v>45133</v>
      </c>
      <c r="AM33" s="369"/>
      <c r="AN33" s="358"/>
      <c r="AO33" s="380" t="str">
        <f>_xlfn.IFNA(IF(VLOOKUP(tabItens[[#This Row],[CÓDIGO]],tabExcluirDoEstoque[#Data],1,FALSE),"sim",""),"")</f>
        <v/>
      </c>
      <c r="AP33" s="381" t="str">
        <f ca="1">IF(OR(ISBLANK(tabItens[[#This Row],[ATA DT.VALID.]]),tabItens[[#This Row],[ATA DT.VALID.]]="",tabItens[[#This Row],[ATA DT.VALID.]]=" "),"",IF(TYPE(tabItens[[#This Row],[ATA DT.VALID.]])=1,ROUNDUP((tabItens[[#This Row],[ATA DT.VALID.]]-TODAY())/7,0),""))</f>
        <v/>
      </c>
      <c r="AQ33" s="382">
        <v>0</v>
      </c>
      <c r="AR33" s="383" t="str">
        <f>IF(ISBLANK(tabItens[[#This Row],[CÓDIGO]]),"",IFERROR(VLOOKUP(tabItens[[#This Row],[CÓDIGO]],Consumo!$C$2:$AC$862,26,FALSE),0))</f>
        <v>09.2023</v>
      </c>
      <c r="AS33" s="384">
        <f>SUMIF(Consumo!$C$3:$C$862,tabItens[[#This Row],[CÓDIGO]],Consumo!$N$3:$N$862) + SUMIF(Consumo!$C$3:$C$862,tabItens[[#This Row],[CÓDIGO]],Consumo!$O$3:$O$862) + SUMIF(Consumo!$C$3:$C$862,tabItens[[#This Row],[CÓDIGO]],Consumo!$P$3:$P$862) + SUMIF(Consumo!$C$3:$C$862,tabItens[[#This Row],[CÓDIGO]],Consumo!$Q$3:$Q$862)</f>
        <v>540</v>
      </c>
      <c r="AT33" s="384">
        <f>SUMIF(Consumo!$C$3:$C$862,tabItens[[#This Row],[CÓDIGO]],Consumo!$Z$3:$Z$862)</f>
        <v>1361</v>
      </c>
      <c r="AU33" s="385">
        <f>SUMIF(Consumo!$C$3:$C$862,tabItens[[#This Row],[CÓDIGO]],Consumo!$AA$3:$AA$862)</f>
        <v>192</v>
      </c>
      <c r="AV33" s="386">
        <f>SUMIF(Consumo!$C$3:$C$862,tabItens[[#This Row],[CÓDIGO]],Consumo!$Y$3:$Y$862)</f>
        <v>113.41666666666667</v>
      </c>
      <c r="AW33" s="359">
        <f>tabItens[[#This Row],[QTDE ATUAL]] + tabItens[[#This Row],[RC QTDE]] + tabItens[[#This Row],[AF SALDO]] + tabItens[[#This Row],[Recentes]]</f>
        <v>311</v>
      </c>
      <c r="AX33" s="387">
        <v>87</v>
      </c>
      <c r="AY33" s="387">
        <v>4</v>
      </c>
      <c r="AZ33" s="387">
        <f>IF(ISBLANK(tabItens[[#This Row],[CÓDIGO]]),"",tabItens[[#This Row],[PontoMês]] * (AZ$2+tabItens[[#This Row],[PontoQtM]]))</f>
        <v>348</v>
      </c>
      <c r="BA33" s="386">
        <f>tabItens[[#This Row],[PontoPed]] - tabItens[[#This Row],[Saldo]] + (1/10)</f>
        <v>37.1</v>
      </c>
      <c r="BB33" s="386">
        <f xml:space="preserve"> tabItens[[#This Row],[PontoMês]] * BB$2 - tabItens[[#This Row],[QTDE ATUAL]] - (1/10)</f>
        <v>-224.1</v>
      </c>
      <c r="BC33" s="388">
        <f>IF( tabItens[[#This Row],[PontoPed]]&gt;0, IF(tabItens[[#This Row],[PontoPed]]&lt;1, 1, IF( tabItens[[#This Row],[Saldo]]&gt;tabItens[[#This Row],[PontoPed]], 0, (tabItens[[#This Row],[PontoPed]]-tabItens[[#This Row],[Saldo]])/tabItens[[#This Row],[PontoPed]] ) ), 0 )</f>
        <v>0.10632183908045977</v>
      </c>
      <c r="BD33" s="389">
        <f>ROUNDDOWN(IF( OR( AND(tabItens[[#This Row],[PontoPed]]&lt;tabItens[[#This Row],[Saldo]],tabItens[[#This Row],[Saldo]]&gt;0), tabItens[[#This Row],[PontoPed]]=0), 99, IF(AND(tabItens[[#This Row],[Saldo]]=0,tabItens[[#This Row],[PontoPed]]&gt;0), 0, (1-tabItens[[#This Row],[PctAb]])*10 ) ),0)</f>
        <v>8</v>
      </c>
      <c r="BE33" s="390">
        <f>IF( tabItens[[#This Row],[Consumo]] &gt; tabItens[[#This Row],[04_MESES]]/4*$AV$2, tabItens[[#This Row],[Consumo]]/$AV$2, tabItens[[#This Row],[04_MESES]]/4 ) * $BE$2 + tabItens[[#This Row],[COMPRA_EXTRA]]</f>
        <v>810</v>
      </c>
      <c r="BF33" s="391">
        <f>MAX( tabItens[[#This Row],[Sugestão]] - tabItens[[#This Row],[LC]], 0 )</f>
        <v>810</v>
      </c>
      <c r="BG33" s="391">
        <f>SUMIF(Consumo!$C$3:$C$862,tabItens[[#This Row],[CÓDIGO]],Consumo!$E$3:$E$862)</f>
        <v>0</v>
      </c>
      <c r="BH33" s="392">
        <f>IF(AND(tabItens[[#This Row],[Pend]] &gt; 0,tabItens[[#This Row],[Consumo]] &lt;&gt; 0), tabItens[[#This Row],[Pend]] / tabItens[[#This Row],[Consumo]], 0 )</f>
        <v>0</v>
      </c>
      <c r="BI33" s="391"/>
      <c r="BJ33" s="391"/>
      <c r="BK33" s="393" t="s">
        <v>2081</v>
      </c>
    </row>
    <row r="34" spans="1:63" x14ac:dyDescent="0.3">
      <c r="A34" s="354">
        <v>12763</v>
      </c>
      <c r="B34" s="355" t="s">
        <v>956</v>
      </c>
      <c r="C34" s="356" t="s">
        <v>604</v>
      </c>
      <c r="D34" s="357">
        <v>22.8</v>
      </c>
      <c r="E34" s="358"/>
      <c r="F34" s="358"/>
      <c r="G34" s="358" t="s">
        <v>883</v>
      </c>
      <c r="H34" s="359">
        <v>988</v>
      </c>
      <c r="I34" s="360">
        <v>103003</v>
      </c>
      <c r="J34" s="361">
        <v>22.8</v>
      </c>
      <c r="K34" s="362">
        <v>908</v>
      </c>
      <c r="L34" s="363">
        <f>IF(tabItens[[#This Row],[Média]] &gt; 0, tabItens[[#This Row],[QTDE ATUAL]] / tabItens[[#This Row],[Média]],999.9)</f>
        <v>9.8308457711442792</v>
      </c>
      <c r="M34" s="364">
        <v>0</v>
      </c>
      <c r="N34" s="365">
        <f>tabItens[[#This Row],[VALOR UNIT.]] * tabItens[[#This Row],[LC]]</f>
        <v>0</v>
      </c>
      <c r="O34" s="366" t="s">
        <v>2090</v>
      </c>
      <c r="P34" s="367"/>
      <c r="Q34" s="368"/>
      <c r="R34" s="365"/>
      <c r="S34" s="369"/>
      <c r="T34" s="370">
        <f>ROUNDDOWN(IFERROR(tabItens[[#This Row],[ATA DT.VALID.]] - $D$1,0) / 30,0)</f>
        <v>-1507</v>
      </c>
      <c r="U34" s="355" t="s">
        <v>957</v>
      </c>
      <c r="V34" s="371">
        <v>1</v>
      </c>
      <c r="W34" s="372" t="s">
        <v>2066</v>
      </c>
      <c r="X34" s="373">
        <v>51</v>
      </c>
      <c r="Y34" s="374">
        <v>3</v>
      </c>
      <c r="Z34" s="375"/>
      <c r="AA34" s="376"/>
      <c r="AB34" s="377"/>
      <c r="AC34" s="377"/>
      <c r="AD34" s="376"/>
      <c r="AE34" s="377"/>
      <c r="AF34" s="370"/>
      <c r="AG34" s="378" t="s">
        <v>2067</v>
      </c>
      <c r="AH34" s="379"/>
      <c r="AI34" s="370">
        <v>362</v>
      </c>
      <c r="AJ34" s="379">
        <v>45181</v>
      </c>
      <c r="AK34" s="379" t="s">
        <v>883</v>
      </c>
      <c r="AL34" s="379">
        <v>45160</v>
      </c>
      <c r="AM34" s="369"/>
      <c r="AN34" s="358"/>
      <c r="AO34" s="380" t="str">
        <f>_xlfn.IFNA(IF(VLOOKUP(tabItens[[#This Row],[CÓDIGO]],tabExcluirDoEstoque[#Data],1,FALSE),"sim",""),"")</f>
        <v/>
      </c>
      <c r="AP34" s="381" t="str">
        <f ca="1">IF(OR(ISBLANK(tabItens[[#This Row],[ATA DT.VALID.]]),tabItens[[#This Row],[ATA DT.VALID.]]="",tabItens[[#This Row],[ATA DT.VALID.]]=" "),"",IF(TYPE(tabItens[[#This Row],[ATA DT.VALID.]])=1,ROUNDUP((tabItens[[#This Row],[ATA DT.VALID.]]-TODAY())/7,0),""))</f>
        <v/>
      </c>
      <c r="AQ34" s="382">
        <v>0</v>
      </c>
      <c r="AR34" s="383" t="str">
        <f>IF(ISBLANK(tabItens[[#This Row],[CÓDIGO]]),"",IFERROR(VLOOKUP(tabItens[[#This Row],[CÓDIGO]],Consumo!$C$2:$AC$862,26,FALSE),0))</f>
        <v>08.2023</v>
      </c>
      <c r="AS34" s="384">
        <f>SUMIF(Consumo!$C$3:$C$862,tabItens[[#This Row],[CÓDIGO]],Consumo!$N$3:$N$862) + SUMIF(Consumo!$C$3:$C$862,tabItens[[#This Row],[CÓDIGO]],Consumo!$O$3:$O$862) + SUMIF(Consumo!$C$3:$C$862,tabItens[[#This Row],[CÓDIGO]],Consumo!$P$3:$P$862) + SUMIF(Consumo!$C$3:$C$862,tabItens[[#This Row],[CÓDIGO]],Consumo!$Q$3:$Q$862)</f>
        <v>279</v>
      </c>
      <c r="AT34" s="384">
        <f>SUMIF(Consumo!$C$3:$C$862,tabItens[[#This Row],[CÓDIGO]],Consumo!$Z$3:$Z$862)</f>
        <v>1206</v>
      </c>
      <c r="AU34" s="385">
        <f>SUMIF(Consumo!$C$3:$C$862,tabItens[[#This Row],[CÓDIGO]],Consumo!$AA$3:$AA$862)</f>
        <v>217</v>
      </c>
      <c r="AV34" s="386">
        <f>SUMIF(Consumo!$C$3:$C$862,tabItens[[#This Row],[CÓDIGO]],Consumo!$Y$3:$Y$862)</f>
        <v>100.5</v>
      </c>
      <c r="AW34" s="359">
        <f>tabItens[[#This Row],[QTDE ATUAL]] + tabItens[[#This Row],[RC QTDE]] + tabItens[[#This Row],[AF SALDO]] + tabItens[[#This Row],[Recentes]]</f>
        <v>988</v>
      </c>
      <c r="AX34" s="387">
        <v>100</v>
      </c>
      <c r="AY34" s="387">
        <v>4</v>
      </c>
      <c r="AZ34" s="387">
        <f>IF(ISBLANK(tabItens[[#This Row],[CÓDIGO]]),"",tabItens[[#This Row],[PontoMês]] * (AZ$2+tabItens[[#This Row],[PontoQtM]]))</f>
        <v>400</v>
      </c>
      <c r="BA34" s="386">
        <f>tabItens[[#This Row],[PontoPed]] - tabItens[[#This Row],[Saldo]] + (1/10)</f>
        <v>-587.9</v>
      </c>
      <c r="BB34" s="386">
        <f xml:space="preserve"> tabItens[[#This Row],[PontoMês]] * BB$2 - tabItens[[#This Row],[QTDE ATUAL]] - (1/10)</f>
        <v>-888.1</v>
      </c>
      <c r="BC34" s="388">
        <f>IF( tabItens[[#This Row],[PontoPed]]&gt;0, IF(tabItens[[#This Row],[PontoPed]]&lt;1, 1, IF( tabItens[[#This Row],[Saldo]]&gt;tabItens[[#This Row],[PontoPed]], 0, (tabItens[[#This Row],[PontoPed]]-tabItens[[#This Row],[Saldo]])/tabItens[[#This Row],[PontoPed]] ) ), 0 )</f>
        <v>0</v>
      </c>
      <c r="BD34" s="389">
        <f>ROUNDDOWN(IF( OR( AND(tabItens[[#This Row],[PontoPed]]&lt;tabItens[[#This Row],[Saldo]],tabItens[[#This Row],[Saldo]]&gt;0), tabItens[[#This Row],[PontoPed]]=0), 99, IF(AND(tabItens[[#This Row],[Saldo]]=0,tabItens[[#This Row],[PontoPed]]&gt;0), 0, (1-tabItens[[#This Row],[PctAb]])*10 ) ),0)</f>
        <v>99</v>
      </c>
      <c r="BE34" s="390">
        <f>IF( tabItens[[#This Row],[Consumo]] &gt; tabItens[[#This Row],[04_MESES]]/4*$AV$2, tabItens[[#This Row],[Consumo]]/$AV$2, tabItens[[#This Row],[04_MESES]]/4 ) * $BE$2 + tabItens[[#This Row],[COMPRA_EXTRA]]</f>
        <v>603</v>
      </c>
      <c r="BF34" s="391">
        <f>MAX( tabItens[[#This Row],[Sugestão]] - tabItens[[#This Row],[LC]], 0 )</f>
        <v>603</v>
      </c>
      <c r="BG34" s="391">
        <f>SUMIF(Consumo!$C$3:$C$862,tabItens[[#This Row],[CÓDIGO]],Consumo!$E$3:$E$862)</f>
        <v>122</v>
      </c>
      <c r="BH34" s="392">
        <f>IF(AND(tabItens[[#This Row],[Pend]] &gt; 0,tabItens[[#This Row],[Consumo]] &lt;&gt; 0), tabItens[[#This Row],[Pend]] / tabItens[[#This Row],[Consumo]], 0 )</f>
        <v>0.1011608623548922</v>
      </c>
      <c r="BI34" s="391"/>
      <c r="BJ34" s="391"/>
      <c r="BK34" s="393" t="s">
        <v>2081</v>
      </c>
    </row>
    <row r="35" spans="1:63" x14ac:dyDescent="0.3">
      <c r="A35" s="354">
        <v>12812</v>
      </c>
      <c r="B35" s="355" t="s">
        <v>281</v>
      </c>
      <c r="C35" s="356" t="s">
        <v>256</v>
      </c>
      <c r="D35" s="357">
        <v>4.12</v>
      </c>
      <c r="E35" s="358"/>
      <c r="F35" s="358"/>
      <c r="G35" s="358" t="s">
        <v>883</v>
      </c>
      <c r="H35" s="359">
        <v>63</v>
      </c>
      <c r="I35" s="360">
        <v>103003</v>
      </c>
      <c r="J35" s="361">
        <v>4.12</v>
      </c>
      <c r="K35" s="362">
        <v>14</v>
      </c>
      <c r="L35" s="363">
        <f>IF(tabItens[[#This Row],[Média]] &gt; 0, tabItens[[#This Row],[QTDE ATUAL]] / tabItens[[#This Row],[Média]],999.9)</f>
        <v>58.15384615384616</v>
      </c>
      <c r="M35" s="364">
        <v>0</v>
      </c>
      <c r="N35" s="365">
        <f>tabItens[[#This Row],[VALOR UNIT.]] * tabItens[[#This Row],[LC]]</f>
        <v>0</v>
      </c>
      <c r="O35" s="366" t="s">
        <v>2091</v>
      </c>
      <c r="P35" s="367"/>
      <c r="Q35" s="368"/>
      <c r="R35" s="365"/>
      <c r="S35" s="369"/>
      <c r="T35" s="370">
        <f>ROUNDDOWN(IFERROR(tabItens[[#This Row],[ATA DT.VALID.]] - $D$1,0) / 30,0)</f>
        <v>-1507</v>
      </c>
      <c r="U35" s="355" t="s">
        <v>958</v>
      </c>
      <c r="V35" s="371">
        <v>1</v>
      </c>
      <c r="W35" s="372" t="s">
        <v>2070</v>
      </c>
      <c r="X35" s="373">
        <v>76</v>
      </c>
      <c r="Y35" s="374">
        <v>11</v>
      </c>
      <c r="Z35" s="375"/>
      <c r="AA35" s="376"/>
      <c r="AB35" s="377"/>
      <c r="AC35" s="377"/>
      <c r="AD35" s="376"/>
      <c r="AE35" s="377"/>
      <c r="AF35" s="370"/>
      <c r="AG35" s="378" t="s">
        <v>2067</v>
      </c>
      <c r="AH35" s="379"/>
      <c r="AI35" s="370">
        <v>4</v>
      </c>
      <c r="AJ35" s="379">
        <v>44358</v>
      </c>
      <c r="AK35" s="379" t="s">
        <v>883</v>
      </c>
      <c r="AL35" s="379">
        <v>45180</v>
      </c>
      <c r="AM35" s="369"/>
      <c r="AN35" s="358"/>
      <c r="AO35" s="380" t="str">
        <f>_xlfn.IFNA(IF(VLOOKUP(tabItens[[#This Row],[CÓDIGO]],tabExcluirDoEstoque[#Data],1,FALSE),"sim",""),"")</f>
        <v>sim</v>
      </c>
      <c r="AP35" s="381" t="str">
        <f ca="1">IF(OR(ISBLANK(tabItens[[#This Row],[ATA DT.VALID.]]),tabItens[[#This Row],[ATA DT.VALID.]]="",tabItens[[#This Row],[ATA DT.VALID.]]=" "),"",IF(TYPE(tabItens[[#This Row],[ATA DT.VALID.]])=1,ROUNDUP((tabItens[[#This Row],[ATA DT.VALID.]]-TODAY())/7,0),""))</f>
        <v/>
      </c>
      <c r="AQ35" s="382">
        <v>0</v>
      </c>
      <c r="AR35" s="383" t="str">
        <f>IF(ISBLANK(tabItens[[#This Row],[CÓDIGO]]),"",IFERROR(VLOOKUP(tabItens[[#This Row],[CÓDIGO]],Consumo!$C$2:$AC$862,26,FALSE),0))</f>
        <v>04.2023</v>
      </c>
      <c r="AS35" s="384">
        <f>SUMIF(Consumo!$C$3:$C$862,tabItens[[#This Row],[CÓDIGO]],Consumo!$N$3:$N$862) + SUMIF(Consumo!$C$3:$C$862,tabItens[[#This Row],[CÓDIGO]],Consumo!$O$3:$O$862) + SUMIF(Consumo!$C$3:$C$862,tabItens[[#This Row],[CÓDIGO]],Consumo!$P$3:$P$862) + SUMIF(Consumo!$C$3:$C$862,tabItens[[#This Row],[CÓDIGO]],Consumo!$Q$3:$Q$862)</f>
        <v>0</v>
      </c>
      <c r="AT35" s="384">
        <f>SUMIF(Consumo!$C$3:$C$862,tabItens[[#This Row],[CÓDIGO]],Consumo!$Z$3:$Z$862)</f>
        <v>14</v>
      </c>
      <c r="AU35" s="385">
        <f>SUMIF(Consumo!$C$3:$C$862,tabItens[[#This Row],[CÓDIGO]],Consumo!$AA$3:$AA$862)</f>
        <v>4</v>
      </c>
      <c r="AV35" s="386">
        <f>SUMIF(Consumo!$C$3:$C$862,tabItens[[#This Row],[CÓDIGO]],Consumo!$Y$3:$Y$862)</f>
        <v>1.0833333333333333</v>
      </c>
      <c r="AW35" s="359">
        <f>tabItens[[#This Row],[QTDE ATUAL]] + tabItens[[#This Row],[RC QTDE]] + tabItens[[#This Row],[AF SALDO]] + tabItens[[#This Row],[Recentes]]</f>
        <v>63</v>
      </c>
      <c r="AX35" s="387">
        <v>4</v>
      </c>
      <c r="AY35" s="387">
        <v>4</v>
      </c>
      <c r="AZ35" s="387">
        <f>IF(ISBLANK(tabItens[[#This Row],[CÓDIGO]]),"",tabItens[[#This Row],[PontoMês]] * (AZ$2+tabItens[[#This Row],[PontoQtM]]))</f>
        <v>16</v>
      </c>
      <c r="BA35" s="386">
        <f>tabItens[[#This Row],[PontoPed]] - tabItens[[#This Row],[Saldo]] + (1/10)</f>
        <v>-46.9</v>
      </c>
      <c r="BB35" s="386">
        <f xml:space="preserve"> tabItens[[#This Row],[PontoMês]] * BB$2 - tabItens[[#This Row],[QTDE ATUAL]] - (1/10)</f>
        <v>-59.1</v>
      </c>
      <c r="BC35" s="388">
        <f>IF( tabItens[[#This Row],[PontoPed]]&gt;0, IF(tabItens[[#This Row],[PontoPed]]&lt;1, 1, IF( tabItens[[#This Row],[Saldo]]&gt;tabItens[[#This Row],[PontoPed]], 0, (tabItens[[#This Row],[PontoPed]]-tabItens[[#This Row],[Saldo]])/tabItens[[#This Row],[PontoPed]] ) ), 0 )</f>
        <v>0</v>
      </c>
      <c r="BD35" s="389">
        <f>ROUNDDOWN(IF( OR( AND(tabItens[[#This Row],[PontoPed]]&lt;tabItens[[#This Row],[Saldo]],tabItens[[#This Row],[Saldo]]&gt;0), tabItens[[#This Row],[PontoPed]]=0), 99, IF(AND(tabItens[[#This Row],[Saldo]]=0,tabItens[[#This Row],[PontoPed]]&gt;0), 0, (1-tabItens[[#This Row],[PctAb]])*10 ) ),0)</f>
        <v>99</v>
      </c>
      <c r="BE35" s="390">
        <f>IF( tabItens[[#This Row],[Consumo]] &gt; tabItens[[#This Row],[04_MESES]]/4*$AV$2, tabItens[[#This Row],[Consumo]]/$AV$2, tabItens[[#This Row],[04_MESES]]/4 ) * $BE$2 + tabItens[[#This Row],[COMPRA_EXTRA]]</f>
        <v>7</v>
      </c>
      <c r="BF35" s="391">
        <f>MAX( tabItens[[#This Row],[Sugestão]] - tabItens[[#This Row],[LC]], 0 )</f>
        <v>7</v>
      </c>
      <c r="BG35" s="391">
        <f>SUMIF(Consumo!$C$3:$C$862,tabItens[[#This Row],[CÓDIGO]],Consumo!$E$3:$E$862)</f>
        <v>0</v>
      </c>
      <c r="BH35" s="392">
        <f>IF(AND(tabItens[[#This Row],[Pend]] &gt; 0,tabItens[[#This Row],[Consumo]] &lt;&gt; 0), tabItens[[#This Row],[Pend]] / tabItens[[#This Row],[Consumo]], 0 )</f>
        <v>0</v>
      </c>
      <c r="BI35" s="391"/>
      <c r="BJ35" s="391"/>
      <c r="BK35" s="393" t="s">
        <v>2081</v>
      </c>
    </row>
    <row r="36" spans="1:63" x14ac:dyDescent="0.3">
      <c r="A36" s="354">
        <v>12813</v>
      </c>
      <c r="B36" s="355" t="s">
        <v>959</v>
      </c>
      <c r="C36" s="356" t="s">
        <v>256</v>
      </c>
      <c r="D36" s="357">
        <v>11.08</v>
      </c>
      <c r="E36" s="358"/>
      <c r="F36" s="358"/>
      <c r="G36" s="358" t="s">
        <v>883</v>
      </c>
      <c r="H36" s="359">
        <v>61</v>
      </c>
      <c r="I36" s="360">
        <v>103003</v>
      </c>
      <c r="J36" s="361">
        <v>11.08</v>
      </c>
      <c r="K36" s="362">
        <v>25</v>
      </c>
      <c r="L36" s="363">
        <f>IF(tabItens[[#This Row],[Média]] &gt; 0, tabItens[[#This Row],[QTDE ATUAL]] / tabItens[[#This Row],[Média]],999.9)</f>
        <v>45.75</v>
      </c>
      <c r="M36" s="364">
        <v>0</v>
      </c>
      <c r="N36" s="365">
        <f>tabItens[[#This Row],[VALOR UNIT.]] * tabItens[[#This Row],[LC]]</f>
        <v>0</v>
      </c>
      <c r="O36" s="366" t="s">
        <v>2092</v>
      </c>
      <c r="P36" s="367"/>
      <c r="Q36" s="368"/>
      <c r="R36" s="365"/>
      <c r="S36" s="369"/>
      <c r="T36" s="370">
        <f>ROUNDDOWN(IFERROR(tabItens[[#This Row],[ATA DT.VALID.]] - $D$1,0) / 30,0)</f>
        <v>-1507</v>
      </c>
      <c r="U36" s="355" t="s">
        <v>960</v>
      </c>
      <c r="V36" s="371">
        <v>1</v>
      </c>
      <c r="W36" s="372" t="s">
        <v>2071</v>
      </c>
      <c r="X36" s="373">
        <v>61</v>
      </c>
      <c r="Y36" s="374">
        <v>8</v>
      </c>
      <c r="Z36" s="375"/>
      <c r="AA36" s="376"/>
      <c r="AB36" s="377"/>
      <c r="AC36" s="377"/>
      <c r="AD36" s="376"/>
      <c r="AE36" s="377"/>
      <c r="AF36" s="370"/>
      <c r="AG36" s="378" t="s">
        <v>2067</v>
      </c>
      <c r="AH36" s="379"/>
      <c r="AI36" s="370">
        <v>6</v>
      </c>
      <c r="AJ36" s="379">
        <v>44298</v>
      </c>
      <c r="AK36" s="379" t="s">
        <v>883</v>
      </c>
      <c r="AL36" s="379">
        <v>44257</v>
      </c>
      <c r="AM36" s="369"/>
      <c r="AN36" s="358"/>
      <c r="AO36" s="380" t="str">
        <f>_xlfn.IFNA(IF(VLOOKUP(tabItens[[#This Row],[CÓDIGO]],tabExcluirDoEstoque[#Data],1,FALSE),"sim",""),"")</f>
        <v/>
      </c>
      <c r="AP36" s="381" t="str">
        <f ca="1">IF(OR(ISBLANK(tabItens[[#This Row],[ATA DT.VALID.]]),tabItens[[#This Row],[ATA DT.VALID.]]="",tabItens[[#This Row],[ATA DT.VALID.]]=" "),"",IF(TYPE(tabItens[[#This Row],[ATA DT.VALID.]])=1,ROUNDUP((tabItens[[#This Row],[ATA DT.VALID.]]-TODAY())/7,0),""))</f>
        <v/>
      </c>
      <c r="AQ36" s="382">
        <v>0</v>
      </c>
      <c r="AR36" s="383" t="str">
        <f>IF(ISBLANK(tabItens[[#This Row],[CÓDIGO]]),"",IFERROR(VLOOKUP(tabItens[[#This Row],[CÓDIGO]],Consumo!$C$2:$AC$862,26,FALSE),0))</f>
        <v>04.2023</v>
      </c>
      <c r="AS36" s="384">
        <f>SUMIF(Consumo!$C$3:$C$862,tabItens[[#This Row],[CÓDIGO]],Consumo!$N$3:$N$862) + SUMIF(Consumo!$C$3:$C$862,tabItens[[#This Row],[CÓDIGO]],Consumo!$O$3:$O$862) + SUMIF(Consumo!$C$3:$C$862,tabItens[[#This Row],[CÓDIGO]],Consumo!$P$3:$P$862) + SUMIF(Consumo!$C$3:$C$862,tabItens[[#This Row],[CÓDIGO]],Consumo!$Q$3:$Q$862)</f>
        <v>0</v>
      </c>
      <c r="AT36" s="384">
        <f>SUMIF(Consumo!$C$3:$C$862,tabItens[[#This Row],[CÓDIGO]],Consumo!$Z$3:$Z$862)</f>
        <v>17</v>
      </c>
      <c r="AU36" s="385">
        <f>SUMIF(Consumo!$C$3:$C$862,tabItens[[#This Row],[CÓDIGO]],Consumo!$AA$3:$AA$862)</f>
        <v>6</v>
      </c>
      <c r="AV36" s="386">
        <f>SUMIF(Consumo!$C$3:$C$862,tabItens[[#This Row],[CÓDIGO]],Consumo!$Y$3:$Y$862)</f>
        <v>1.3333333333333333</v>
      </c>
      <c r="AW36" s="359">
        <f>tabItens[[#This Row],[QTDE ATUAL]] + tabItens[[#This Row],[RC QTDE]] + tabItens[[#This Row],[AF SALDO]] + tabItens[[#This Row],[Recentes]]</f>
        <v>61</v>
      </c>
      <c r="AX36" s="387">
        <v>7</v>
      </c>
      <c r="AY36" s="387">
        <v>4</v>
      </c>
      <c r="AZ36" s="387">
        <f>IF(ISBLANK(tabItens[[#This Row],[CÓDIGO]]),"",tabItens[[#This Row],[PontoMês]] * (AZ$2+tabItens[[#This Row],[PontoQtM]]))</f>
        <v>28</v>
      </c>
      <c r="BA36" s="386">
        <f>tabItens[[#This Row],[PontoPed]] - tabItens[[#This Row],[Saldo]] + (1/10)</f>
        <v>-32.9</v>
      </c>
      <c r="BB36" s="386">
        <f xml:space="preserve"> tabItens[[#This Row],[PontoMês]] * BB$2 - tabItens[[#This Row],[QTDE ATUAL]] - (1/10)</f>
        <v>-54.1</v>
      </c>
      <c r="BC36" s="388">
        <f>IF( tabItens[[#This Row],[PontoPed]]&gt;0, IF(tabItens[[#This Row],[PontoPed]]&lt;1, 1, IF( tabItens[[#This Row],[Saldo]]&gt;tabItens[[#This Row],[PontoPed]], 0, (tabItens[[#This Row],[PontoPed]]-tabItens[[#This Row],[Saldo]])/tabItens[[#This Row],[PontoPed]] ) ), 0 )</f>
        <v>0</v>
      </c>
      <c r="BD36" s="389">
        <f>ROUNDDOWN(IF( OR( AND(tabItens[[#This Row],[PontoPed]]&lt;tabItens[[#This Row],[Saldo]],tabItens[[#This Row],[Saldo]]&gt;0), tabItens[[#This Row],[PontoPed]]=0), 99, IF(AND(tabItens[[#This Row],[Saldo]]=0,tabItens[[#This Row],[PontoPed]]&gt;0), 0, (1-tabItens[[#This Row],[PctAb]])*10 ) ),0)</f>
        <v>99</v>
      </c>
      <c r="BE36" s="390">
        <f>IF( tabItens[[#This Row],[Consumo]] &gt; tabItens[[#This Row],[04_MESES]]/4*$AV$2, tabItens[[#This Row],[Consumo]]/$AV$2, tabItens[[#This Row],[04_MESES]]/4 ) * $BE$2 + tabItens[[#This Row],[COMPRA_EXTRA]]</f>
        <v>8.5</v>
      </c>
      <c r="BF36" s="391">
        <f>MAX( tabItens[[#This Row],[Sugestão]] - tabItens[[#This Row],[LC]], 0 )</f>
        <v>8.5</v>
      </c>
      <c r="BG36" s="391">
        <f>SUMIF(Consumo!$C$3:$C$862,tabItens[[#This Row],[CÓDIGO]],Consumo!$E$3:$E$862)</f>
        <v>0</v>
      </c>
      <c r="BH36" s="392">
        <f>IF(AND(tabItens[[#This Row],[Pend]] &gt; 0,tabItens[[#This Row],[Consumo]] &lt;&gt; 0), tabItens[[#This Row],[Pend]] / tabItens[[#This Row],[Consumo]], 0 )</f>
        <v>0</v>
      </c>
      <c r="BI36" s="391"/>
      <c r="BJ36" s="391"/>
      <c r="BK36" s="393" t="s">
        <v>2081</v>
      </c>
    </row>
    <row r="37" spans="1:63" x14ac:dyDescent="0.3">
      <c r="A37" s="354">
        <v>12821</v>
      </c>
      <c r="B37" s="355" t="s">
        <v>961</v>
      </c>
      <c r="C37" s="356" t="s">
        <v>256</v>
      </c>
      <c r="D37" s="357">
        <v>25.42</v>
      </c>
      <c r="E37" s="358"/>
      <c r="F37" s="358"/>
      <c r="G37" s="358" t="s">
        <v>883</v>
      </c>
      <c r="H37" s="359">
        <v>137</v>
      </c>
      <c r="I37" s="360">
        <v>103003</v>
      </c>
      <c r="J37" s="361">
        <v>25.42</v>
      </c>
      <c r="K37" s="362">
        <v>8</v>
      </c>
      <c r="L37" s="363">
        <f>IF(tabItens[[#This Row],[Média]] &gt; 0, tabItens[[#This Row],[QTDE ATUAL]] / tabItens[[#This Row],[Média]],999.9)</f>
        <v>328.8</v>
      </c>
      <c r="M37" s="364">
        <v>0</v>
      </c>
      <c r="N37" s="365">
        <f>tabItens[[#This Row],[VALOR UNIT.]] * tabItens[[#This Row],[LC]]</f>
        <v>0</v>
      </c>
      <c r="O37" s="366" t="s">
        <v>2092</v>
      </c>
      <c r="P37" s="367"/>
      <c r="Q37" s="368"/>
      <c r="R37" s="365"/>
      <c r="S37" s="369"/>
      <c r="T37" s="370">
        <f>ROUNDDOWN(IFERROR(tabItens[[#This Row],[ATA DT.VALID.]] - $D$1,0) / 30,0)</f>
        <v>-1507</v>
      </c>
      <c r="U37" s="355" t="s">
        <v>960</v>
      </c>
      <c r="V37" s="371">
        <v>1</v>
      </c>
      <c r="W37" s="372" t="s">
        <v>2071</v>
      </c>
      <c r="X37" s="373">
        <v>61</v>
      </c>
      <c r="Y37" s="374">
        <v>8</v>
      </c>
      <c r="Z37" s="375"/>
      <c r="AA37" s="376"/>
      <c r="AB37" s="377"/>
      <c r="AC37" s="377"/>
      <c r="AD37" s="376"/>
      <c r="AE37" s="377"/>
      <c r="AF37" s="370"/>
      <c r="AG37" s="378" t="s">
        <v>2067</v>
      </c>
      <c r="AH37" s="379"/>
      <c r="AI37" s="370">
        <v>2</v>
      </c>
      <c r="AJ37" s="379">
        <v>44806</v>
      </c>
      <c r="AK37" s="379" t="s">
        <v>883</v>
      </c>
      <c r="AL37" s="379">
        <v>44776</v>
      </c>
      <c r="AM37" s="369"/>
      <c r="AN37" s="358"/>
      <c r="AO37" s="380" t="str">
        <f>_xlfn.IFNA(IF(VLOOKUP(tabItens[[#This Row],[CÓDIGO]],tabExcluirDoEstoque[#Data],1,FALSE),"sim",""),"")</f>
        <v/>
      </c>
      <c r="AP37" s="381" t="str">
        <f ca="1">IF(OR(ISBLANK(tabItens[[#This Row],[ATA DT.VALID.]]),tabItens[[#This Row],[ATA DT.VALID.]]="",tabItens[[#This Row],[ATA DT.VALID.]]=" "),"",IF(TYPE(tabItens[[#This Row],[ATA DT.VALID.]])=1,ROUNDUP((tabItens[[#This Row],[ATA DT.VALID.]]-TODAY())/7,0),""))</f>
        <v/>
      </c>
      <c r="AQ37" s="382">
        <v>50</v>
      </c>
      <c r="AR37" s="383" t="str">
        <f>IF(ISBLANK(tabItens[[#This Row],[CÓDIGO]]),"",IFERROR(VLOOKUP(tabItens[[#This Row],[CÓDIGO]],Consumo!$C$2:$AC$862,26,FALSE),0))</f>
        <v>04.2023</v>
      </c>
      <c r="AS37" s="384">
        <f>SUMIF(Consumo!$C$3:$C$862,tabItens[[#This Row],[CÓDIGO]],Consumo!$N$3:$N$862) + SUMIF(Consumo!$C$3:$C$862,tabItens[[#This Row],[CÓDIGO]],Consumo!$O$3:$O$862) + SUMIF(Consumo!$C$3:$C$862,tabItens[[#This Row],[CÓDIGO]],Consumo!$P$3:$P$862) + SUMIF(Consumo!$C$3:$C$862,tabItens[[#This Row],[CÓDIGO]],Consumo!$Q$3:$Q$862)</f>
        <v>0</v>
      </c>
      <c r="AT37" s="384">
        <f>SUMIF(Consumo!$C$3:$C$862,tabItens[[#This Row],[CÓDIGO]],Consumo!$Z$3:$Z$862)</f>
        <v>8</v>
      </c>
      <c r="AU37" s="385">
        <f>SUMIF(Consumo!$C$3:$C$862,tabItens[[#This Row],[CÓDIGO]],Consumo!$AA$3:$AA$862)</f>
        <v>7</v>
      </c>
      <c r="AV37" s="386">
        <f>SUMIF(Consumo!$C$3:$C$862,tabItens[[#This Row],[CÓDIGO]],Consumo!$Y$3:$Y$862)</f>
        <v>0.41666666666666669</v>
      </c>
      <c r="AW37" s="359">
        <f>tabItens[[#This Row],[QTDE ATUAL]] + tabItens[[#This Row],[RC QTDE]] + tabItens[[#This Row],[AF SALDO]] + tabItens[[#This Row],[Recentes]]</f>
        <v>187</v>
      </c>
      <c r="AX37" s="387">
        <v>5</v>
      </c>
      <c r="AY37" s="387">
        <v>4</v>
      </c>
      <c r="AZ37" s="387">
        <f>IF(ISBLANK(tabItens[[#This Row],[CÓDIGO]]),"",tabItens[[#This Row],[PontoMês]] * (AZ$2+tabItens[[#This Row],[PontoQtM]]))</f>
        <v>20</v>
      </c>
      <c r="BA37" s="386">
        <f>tabItens[[#This Row],[PontoPed]] - tabItens[[#This Row],[Saldo]] + (1/10)</f>
        <v>-166.9</v>
      </c>
      <c r="BB37" s="386">
        <f xml:space="preserve"> tabItens[[#This Row],[PontoMês]] * BB$2 - tabItens[[#This Row],[QTDE ATUAL]] - (1/10)</f>
        <v>-132.1</v>
      </c>
      <c r="BC37" s="388">
        <f>IF( tabItens[[#This Row],[PontoPed]]&gt;0, IF(tabItens[[#This Row],[PontoPed]]&lt;1, 1, IF( tabItens[[#This Row],[Saldo]]&gt;tabItens[[#This Row],[PontoPed]], 0, (tabItens[[#This Row],[PontoPed]]-tabItens[[#This Row],[Saldo]])/tabItens[[#This Row],[PontoPed]] ) ), 0 )</f>
        <v>0</v>
      </c>
      <c r="BD37" s="389">
        <f>ROUNDDOWN(IF( OR( AND(tabItens[[#This Row],[PontoPed]]&lt;tabItens[[#This Row],[Saldo]],tabItens[[#This Row],[Saldo]]&gt;0), tabItens[[#This Row],[PontoPed]]=0), 99, IF(AND(tabItens[[#This Row],[Saldo]]=0,tabItens[[#This Row],[PontoPed]]&gt;0), 0, (1-tabItens[[#This Row],[PctAb]])*10 ) ),0)</f>
        <v>99</v>
      </c>
      <c r="BE37" s="390">
        <f>IF( tabItens[[#This Row],[Consumo]] &gt; tabItens[[#This Row],[04_MESES]]/4*$AV$2, tabItens[[#This Row],[Consumo]]/$AV$2, tabItens[[#This Row],[04_MESES]]/4 ) * $BE$2 + tabItens[[#This Row],[COMPRA_EXTRA]]</f>
        <v>4</v>
      </c>
      <c r="BF37" s="391">
        <f>MAX( tabItens[[#This Row],[Sugestão]] - tabItens[[#This Row],[LC]], 0 )</f>
        <v>4</v>
      </c>
      <c r="BG37" s="391">
        <f>SUMIF(Consumo!$C$3:$C$862,tabItens[[#This Row],[CÓDIGO]],Consumo!$E$3:$E$862)</f>
        <v>0</v>
      </c>
      <c r="BH37" s="392">
        <f>IF(AND(tabItens[[#This Row],[Pend]] &gt; 0,tabItens[[#This Row],[Consumo]] &lt;&gt; 0), tabItens[[#This Row],[Pend]] / tabItens[[#This Row],[Consumo]], 0 )</f>
        <v>0</v>
      </c>
      <c r="BI37" s="391"/>
      <c r="BJ37" s="391"/>
      <c r="BK37" s="393" t="s">
        <v>2081</v>
      </c>
    </row>
    <row r="38" spans="1:63" x14ac:dyDescent="0.3">
      <c r="A38" s="354">
        <v>12824</v>
      </c>
      <c r="B38" s="355" t="s">
        <v>962</v>
      </c>
      <c r="C38" s="356" t="s">
        <v>256</v>
      </c>
      <c r="D38" s="357">
        <v>10.71</v>
      </c>
      <c r="E38" s="358"/>
      <c r="F38" s="358"/>
      <c r="G38" s="358" t="s">
        <v>883</v>
      </c>
      <c r="H38" s="359">
        <v>92</v>
      </c>
      <c r="I38" s="360">
        <v>103003</v>
      </c>
      <c r="J38" s="361">
        <v>10.71</v>
      </c>
      <c r="K38" s="362">
        <v>15</v>
      </c>
      <c r="L38" s="363">
        <f>IF(tabItens[[#This Row],[Média]] &gt; 0, tabItens[[#This Row],[QTDE ATUAL]] / tabItens[[#This Row],[Média]],999.9)</f>
        <v>73.599999999999994</v>
      </c>
      <c r="M38" s="364">
        <v>0</v>
      </c>
      <c r="N38" s="365">
        <f>tabItens[[#This Row],[VALOR UNIT.]] * tabItens[[#This Row],[LC]]</f>
        <v>0</v>
      </c>
      <c r="O38" s="366" t="s">
        <v>2092</v>
      </c>
      <c r="P38" s="367"/>
      <c r="Q38" s="368"/>
      <c r="R38" s="365"/>
      <c r="S38" s="369"/>
      <c r="T38" s="370">
        <f>ROUNDDOWN(IFERROR(tabItens[[#This Row],[ATA DT.VALID.]] - $D$1,0) / 30,0)</f>
        <v>-1507</v>
      </c>
      <c r="U38" s="355" t="s">
        <v>960</v>
      </c>
      <c r="V38" s="371">
        <v>1</v>
      </c>
      <c r="W38" s="372" t="s">
        <v>2071</v>
      </c>
      <c r="X38" s="373">
        <v>61</v>
      </c>
      <c r="Y38" s="374">
        <v>8</v>
      </c>
      <c r="Z38" s="375"/>
      <c r="AA38" s="376"/>
      <c r="AB38" s="377"/>
      <c r="AC38" s="377"/>
      <c r="AD38" s="376"/>
      <c r="AE38" s="377"/>
      <c r="AF38" s="370"/>
      <c r="AG38" s="378" t="s">
        <v>2067</v>
      </c>
      <c r="AH38" s="379"/>
      <c r="AI38" s="370">
        <v>12</v>
      </c>
      <c r="AJ38" s="379">
        <v>44188</v>
      </c>
      <c r="AK38" s="379" t="s">
        <v>883</v>
      </c>
      <c r="AL38" s="379">
        <v>44637</v>
      </c>
      <c r="AM38" s="369"/>
      <c r="AN38" s="358"/>
      <c r="AO38" s="380" t="str">
        <f>_xlfn.IFNA(IF(VLOOKUP(tabItens[[#This Row],[CÓDIGO]],tabExcluirDoEstoque[#Data],1,FALSE),"sim",""),"")</f>
        <v/>
      </c>
      <c r="AP38" s="381" t="str">
        <f ca="1">IF(OR(ISBLANK(tabItens[[#This Row],[ATA DT.VALID.]]),tabItens[[#This Row],[ATA DT.VALID.]]="",tabItens[[#This Row],[ATA DT.VALID.]]=" "),"",IF(TYPE(tabItens[[#This Row],[ATA DT.VALID.]])=1,ROUNDUP((tabItens[[#This Row],[ATA DT.VALID.]]-TODAY())/7,0),""))</f>
        <v/>
      </c>
      <c r="AQ38" s="382">
        <v>0</v>
      </c>
      <c r="AR38" s="383" t="str">
        <f>IF(ISBLANK(tabItens[[#This Row],[CÓDIGO]]),"",IFERROR(VLOOKUP(tabItens[[#This Row],[CÓDIGO]],Consumo!$C$2:$AC$862,26,FALSE),0))</f>
        <v>04.2023</v>
      </c>
      <c r="AS38" s="384">
        <f>SUMIF(Consumo!$C$3:$C$862,tabItens[[#This Row],[CÓDIGO]],Consumo!$N$3:$N$862) + SUMIF(Consumo!$C$3:$C$862,tabItens[[#This Row],[CÓDIGO]],Consumo!$O$3:$O$862) + SUMIF(Consumo!$C$3:$C$862,tabItens[[#This Row],[CÓDIGO]],Consumo!$P$3:$P$862) + SUMIF(Consumo!$C$3:$C$862,tabItens[[#This Row],[CÓDIGO]],Consumo!$Q$3:$Q$862)</f>
        <v>0</v>
      </c>
      <c r="AT38" s="384">
        <f>SUMIF(Consumo!$C$3:$C$862,tabItens[[#This Row],[CÓDIGO]],Consumo!$Z$3:$Z$862)</f>
        <v>15</v>
      </c>
      <c r="AU38" s="385">
        <f>SUMIF(Consumo!$C$3:$C$862,tabItens[[#This Row],[CÓDIGO]],Consumo!$AA$3:$AA$862)</f>
        <v>5</v>
      </c>
      <c r="AV38" s="386">
        <f>SUMIF(Consumo!$C$3:$C$862,tabItens[[#This Row],[CÓDIGO]],Consumo!$Y$3:$Y$862)</f>
        <v>1.25</v>
      </c>
      <c r="AW38" s="359">
        <f>tabItens[[#This Row],[QTDE ATUAL]] + tabItens[[#This Row],[RC QTDE]] + tabItens[[#This Row],[AF SALDO]] + tabItens[[#This Row],[Recentes]]</f>
        <v>92</v>
      </c>
      <c r="AX38" s="387">
        <v>6</v>
      </c>
      <c r="AY38" s="387">
        <v>4</v>
      </c>
      <c r="AZ38" s="387">
        <f>IF(ISBLANK(tabItens[[#This Row],[CÓDIGO]]),"",tabItens[[#This Row],[PontoMês]] * (AZ$2+tabItens[[#This Row],[PontoQtM]]))</f>
        <v>24</v>
      </c>
      <c r="BA38" s="386">
        <f>tabItens[[#This Row],[PontoPed]] - tabItens[[#This Row],[Saldo]] + (1/10)</f>
        <v>-67.900000000000006</v>
      </c>
      <c r="BB38" s="386">
        <f xml:space="preserve"> tabItens[[#This Row],[PontoMês]] * BB$2 - tabItens[[#This Row],[QTDE ATUAL]] - (1/10)</f>
        <v>-86.1</v>
      </c>
      <c r="BC38" s="388">
        <f>IF( tabItens[[#This Row],[PontoPed]]&gt;0, IF(tabItens[[#This Row],[PontoPed]]&lt;1, 1, IF( tabItens[[#This Row],[Saldo]]&gt;tabItens[[#This Row],[PontoPed]], 0, (tabItens[[#This Row],[PontoPed]]-tabItens[[#This Row],[Saldo]])/tabItens[[#This Row],[PontoPed]] ) ), 0 )</f>
        <v>0</v>
      </c>
      <c r="BD38" s="389">
        <f>ROUNDDOWN(IF( OR( AND(tabItens[[#This Row],[PontoPed]]&lt;tabItens[[#This Row],[Saldo]],tabItens[[#This Row],[Saldo]]&gt;0), tabItens[[#This Row],[PontoPed]]=0), 99, IF(AND(tabItens[[#This Row],[Saldo]]=0,tabItens[[#This Row],[PontoPed]]&gt;0), 0, (1-tabItens[[#This Row],[PctAb]])*10 ) ),0)</f>
        <v>99</v>
      </c>
      <c r="BE38" s="390">
        <f>IF( tabItens[[#This Row],[Consumo]] &gt; tabItens[[#This Row],[04_MESES]]/4*$AV$2, tabItens[[#This Row],[Consumo]]/$AV$2, tabItens[[#This Row],[04_MESES]]/4 ) * $BE$2 + tabItens[[#This Row],[COMPRA_EXTRA]]</f>
        <v>7.5</v>
      </c>
      <c r="BF38" s="391">
        <f>MAX( tabItens[[#This Row],[Sugestão]] - tabItens[[#This Row],[LC]], 0 )</f>
        <v>7.5</v>
      </c>
      <c r="BG38" s="391">
        <f>SUMIF(Consumo!$C$3:$C$862,tabItens[[#This Row],[CÓDIGO]],Consumo!$E$3:$E$862)</f>
        <v>0</v>
      </c>
      <c r="BH38" s="392">
        <f>IF(AND(tabItens[[#This Row],[Pend]] &gt; 0,tabItens[[#This Row],[Consumo]] &lt;&gt; 0), tabItens[[#This Row],[Pend]] / tabItens[[#This Row],[Consumo]], 0 )</f>
        <v>0</v>
      </c>
      <c r="BI38" s="391"/>
      <c r="BJ38" s="391"/>
      <c r="BK38" s="393" t="s">
        <v>2081</v>
      </c>
    </row>
    <row r="39" spans="1:63" x14ac:dyDescent="0.3">
      <c r="A39" s="354">
        <v>12830</v>
      </c>
      <c r="B39" s="355" t="s">
        <v>963</v>
      </c>
      <c r="C39" s="356" t="s">
        <v>256</v>
      </c>
      <c r="D39" s="357">
        <v>4.0999999999999996</v>
      </c>
      <c r="E39" s="358"/>
      <c r="F39" s="358"/>
      <c r="G39" s="358" t="s">
        <v>883</v>
      </c>
      <c r="H39" s="359">
        <v>1412</v>
      </c>
      <c r="I39" s="360">
        <v>103003</v>
      </c>
      <c r="J39" s="361">
        <v>4.0999999999999996</v>
      </c>
      <c r="K39" s="362">
        <v>265</v>
      </c>
      <c r="L39" s="363">
        <f>IF(tabItens[[#This Row],[Média]] &gt; 0, tabItens[[#This Row],[QTDE ATUAL]] / tabItens[[#This Row],[Média]],999.9)</f>
        <v>54.482315112540192</v>
      </c>
      <c r="M39" s="364">
        <v>0</v>
      </c>
      <c r="N39" s="365">
        <f>tabItens[[#This Row],[VALOR UNIT.]] * tabItens[[#This Row],[LC]]</f>
        <v>0</v>
      </c>
      <c r="O39" s="366" t="s">
        <v>2093</v>
      </c>
      <c r="P39" s="367"/>
      <c r="Q39" s="368"/>
      <c r="R39" s="365"/>
      <c r="S39" s="369"/>
      <c r="T39" s="370">
        <f>ROUNDDOWN(IFERROR(tabItens[[#This Row],[ATA DT.VALID.]] - $D$1,0) / 30,0)</f>
        <v>-1507</v>
      </c>
      <c r="U39" s="355" t="s">
        <v>960</v>
      </c>
      <c r="V39" s="371">
        <v>1</v>
      </c>
      <c r="W39" s="372" t="s">
        <v>2071</v>
      </c>
      <c r="X39" s="373">
        <v>61</v>
      </c>
      <c r="Y39" s="374">
        <v>8</v>
      </c>
      <c r="Z39" s="375"/>
      <c r="AA39" s="376"/>
      <c r="AB39" s="377"/>
      <c r="AC39" s="377"/>
      <c r="AD39" s="376"/>
      <c r="AE39" s="377"/>
      <c r="AF39" s="370"/>
      <c r="AG39" s="378" t="s">
        <v>2067</v>
      </c>
      <c r="AH39" s="379"/>
      <c r="AI39" s="370">
        <v>104</v>
      </c>
      <c r="AJ39" s="379">
        <v>44533</v>
      </c>
      <c r="AK39" s="379" t="s">
        <v>883</v>
      </c>
      <c r="AL39" s="379">
        <v>44522</v>
      </c>
      <c r="AM39" s="369"/>
      <c r="AN39" s="358"/>
      <c r="AO39" s="380" t="str">
        <f>_xlfn.IFNA(IF(VLOOKUP(tabItens[[#This Row],[CÓDIGO]],tabExcluirDoEstoque[#Data],1,FALSE),"sim",""),"")</f>
        <v/>
      </c>
      <c r="AP39" s="381" t="str">
        <f ca="1">IF(OR(ISBLANK(tabItens[[#This Row],[ATA DT.VALID.]]),tabItens[[#This Row],[ATA DT.VALID.]]="",tabItens[[#This Row],[ATA DT.VALID.]]=" "),"",IF(TYPE(tabItens[[#This Row],[ATA DT.VALID.]])=1,ROUNDUP((tabItens[[#This Row],[ATA DT.VALID.]]-TODAY())/7,0),""))</f>
        <v/>
      </c>
      <c r="AQ39" s="382">
        <v>0</v>
      </c>
      <c r="AR39" s="383" t="str">
        <f>IF(ISBLANK(tabItens[[#This Row],[CÓDIGO]]),"",IFERROR(VLOOKUP(tabItens[[#This Row],[CÓDIGO]],Consumo!$C$2:$AC$862,26,FALSE),0))</f>
        <v>08.2023</v>
      </c>
      <c r="AS39" s="384">
        <f>SUMIF(Consumo!$C$3:$C$862,tabItens[[#This Row],[CÓDIGO]],Consumo!$N$3:$N$862) + SUMIF(Consumo!$C$3:$C$862,tabItens[[#This Row],[CÓDIGO]],Consumo!$O$3:$O$862) + SUMIF(Consumo!$C$3:$C$862,tabItens[[#This Row],[CÓDIGO]],Consumo!$P$3:$P$862) + SUMIF(Consumo!$C$3:$C$862,tabItens[[#This Row],[CÓDIGO]],Consumo!$Q$3:$Q$862)</f>
        <v>106</v>
      </c>
      <c r="AT39" s="384">
        <f>SUMIF(Consumo!$C$3:$C$862,tabItens[[#This Row],[CÓDIGO]],Consumo!$Z$3:$Z$862)</f>
        <v>313</v>
      </c>
      <c r="AU39" s="385">
        <f>SUMIF(Consumo!$C$3:$C$862,tabItens[[#This Row],[CÓDIGO]],Consumo!$AA$3:$AA$862)</f>
        <v>80</v>
      </c>
      <c r="AV39" s="386">
        <f>SUMIF(Consumo!$C$3:$C$862,tabItens[[#This Row],[CÓDIGO]],Consumo!$Y$3:$Y$862)</f>
        <v>25.916666666666668</v>
      </c>
      <c r="AW39" s="359">
        <f>tabItens[[#This Row],[QTDE ATUAL]] + tabItens[[#This Row],[RC QTDE]] + tabItens[[#This Row],[AF SALDO]] + tabItens[[#This Row],[Recentes]]</f>
        <v>1412</v>
      </c>
      <c r="AX39" s="387">
        <v>40</v>
      </c>
      <c r="AY39" s="387">
        <v>4</v>
      </c>
      <c r="AZ39" s="387">
        <f>IF(ISBLANK(tabItens[[#This Row],[CÓDIGO]]),"",tabItens[[#This Row],[PontoMês]] * (AZ$2+tabItens[[#This Row],[PontoQtM]]))</f>
        <v>160</v>
      </c>
      <c r="BA39" s="386">
        <f>tabItens[[#This Row],[PontoPed]] - tabItens[[#This Row],[Saldo]] + (1/10)</f>
        <v>-1251.9000000000001</v>
      </c>
      <c r="BB39" s="386">
        <f xml:space="preserve"> tabItens[[#This Row],[PontoMês]] * BB$2 - tabItens[[#This Row],[QTDE ATUAL]] - (1/10)</f>
        <v>-1372.1</v>
      </c>
      <c r="BC39" s="388">
        <f>IF( tabItens[[#This Row],[PontoPed]]&gt;0, IF(tabItens[[#This Row],[PontoPed]]&lt;1, 1, IF( tabItens[[#This Row],[Saldo]]&gt;tabItens[[#This Row],[PontoPed]], 0, (tabItens[[#This Row],[PontoPed]]-tabItens[[#This Row],[Saldo]])/tabItens[[#This Row],[PontoPed]] ) ), 0 )</f>
        <v>0</v>
      </c>
      <c r="BD39" s="389">
        <f>ROUNDDOWN(IF( OR( AND(tabItens[[#This Row],[PontoPed]]&lt;tabItens[[#This Row],[Saldo]],tabItens[[#This Row],[Saldo]]&gt;0), tabItens[[#This Row],[PontoPed]]=0), 99, IF(AND(tabItens[[#This Row],[Saldo]]=0,tabItens[[#This Row],[PontoPed]]&gt;0), 0, (1-tabItens[[#This Row],[PctAb]])*10 ) ),0)</f>
        <v>99</v>
      </c>
      <c r="BE39" s="390">
        <f>IF( tabItens[[#This Row],[Consumo]] &gt; tabItens[[#This Row],[04_MESES]]/4*$AV$2, tabItens[[#This Row],[Consumo]]/$AV$2, tabItens[[#This Row],[04_MESES]]/4 ) * $BE$2 + tabItens[[#This Row],[COMPRA_EXTRA]]</f>
        <v>159</v>
      </c>
      <c r="BF39" s="391">
        <f>MAX( tabItens[[#This Row],[Sugestão]] - tabItens[[#This Row],[LC]], 0 )</f>
        <v>159</v>
      </c>
      <c r="BG39" s="391">
        <f>SUMIF(Consumo!$C$3:$C$862,tabItens[[#This Row],[CÓDIGO]],Consumo!$E$3:$E$862)</f>
        <v>0</v>
      </c>
      <c r="BH39" s="392">
        <f>IF(AND(tabItens[[#This Row],[Pend]] &gt; 0,tabItens[[#This Row],[Consumo]] &lt;&gt; 0), tabItens[[#This Row],[Pend]] / tabItens[[#This Row],[Consumo]], 0 )</f>
        <v>0</v>
      </c>
      <c r="BI39" s="391"/>
      <c r="BJ39" s="391"/>
      <c r="BK39" s="393" t="s">
        <v>2081</v>
      </c>
    </row>
    <row r="40" spans="1:63" x14ac:dyDescent="0.3">
      <c r="A40" s="354">
        <v>12835</v>
      </c>
      <c r="B40" s="355" t="s">
        <v>964</v>
      </c>
      <c r="C40" s="356" t="s">
        <v>256</v>
      </c>
      <c r="D40" s="357">
        <v>0.46</v>
      </c>
      <c r="E40" s="358"/>
      <c r="F40" s="358"/>
      <c r="G40" s="358" t="s">
        <v>883</v>
      </c>
      <c r="H40" s="359">
        <v>459</v>
      </c>
      <c r="I40" s="360">
        <v>103003</v>
      </c>
      <c r="J40" s="361">
        <v>0.46</v>
      </c>
      <c r="K40" s="362">
        <v>243</v>
      </c>
      <c r="L40" s="363">
        <f>IF(tabItens[[#This Row],[Média]] &gt; 0, tabItens[[#This Row],[QTDE ATUAL]] / tabItens[[#This Row],[Média]],999.9)</f>
        <v>23.947826086956521</v>
      </c>
      <c r="M40" s="364">
        <v>0</v>
      </c>
      <c r="N40" s="365">
        <f>tabItens[[#This Row],[VALOR UNIT.]] * tabItens[[#This Row],[LC]]</f>
        <v>0</v>
      </c>
      <c r="O40" s="366" t="s">
        <v>2094</v>
      </c>
      <c r="P40" s="367"/>
      <c r="Q40" s="368"/>
      <c r="R40" s="365"/>
      <c r="S40" s="369"/>
      <c r="T40" s="370">
        <f>ROUNDDOWN(IFERROR(tabItens[[#This Row],[ATA DT.VALID.]] - $D$1,0) / 30,0)</f>
        <v>-1507</v>
      </c>
      <c r="U40" s="355" t="s">
        <v>960</v>
      </c>
      <c r="V40" s="371">
        <v>1</v>
      </c>
      <c r="W40" s="372" t="s">
        <v>2071</v>
      </c>
      <c r="X40" s="373">
        <v>61</v>
      </c>
      <c r="Y40" s="374">
        <v>8</v>
      </c>
      <c r="Z40" s="375"/>
      <c r="AA40" s="376"/>
      <c r="AB40" s="377"/>
      <c r="AC40" s="377"/>
      <c r="AD40" s="376"/>
      <c r="AE40" s="377"/>
      <c r="AF40" s="370"/>
      <c r="AG40" s="378" t="s">
        <v>2067</v>
      </c>
      <c r="AH40" s="379"/>
      <c r="AI40" s="370">
        <v>84</v>
      </c>
      <c r="AJ40" s="379">
        <v>45180</v>
      </c>
      <c r="AK40" s="379" t="s">
        <v>883</v>
      </c>
      <c r="AL40" s="379">
        <v>45145</v>
      </c>
      <c r="AM40" s="369"/>
      <c r="AN40" s="358"/>
      <c r="AO40" s="380" t="str">
        <f>_xlfn.IFNA(IF(VLOOKUP(tabItens[[#This Row],[CÓDIGO]],tabExcluirDoEstoque[#Data],1,FALSE),"sim",""),"")</f>
        <v/>
      </c>
      <c r="AP40" s="381" t="str">
        <f ca="1">IF(OR(ISBLANK(tabItens[[#This Row],[ATA DT.VALID.]]),tabItens[[#This Row],[ATA DT.VALID.]]="",tabItens[[#This Row],[ATA DT.VALID.]]=" "),"",IF(TYPE(tabItens[[#This Row],[ATA DT.VALID.]])=1,ROUNDUP((tabItens[[#This Row],[ATA DT.VALID.]]-TODAY())/7,0),""))</f>
        <v/>
      </c>
      <c r="AQ40" s="382">
        <v>0</v>
      </c>
      <c r="AR40" s="383" t="str">
        <f>IF(ISBLANK(tabItens[[#This Row],[CÓDIGO]]),"",IFERROR(VLOOKUP(tabItens[[#This Row],[CÓDIGO]],Consumo!$C$2:$AC$862,26,FALSE),0))</f>
        <v>09.2023</v>
      </c>
      <c r="AS40" s="384">
        <f>SUMIF(Consumo!$C$3:$C$862,tabItens[[#This Row],[CÓDIGO]],Consumo!$N$3:$N$862) + SUMIF(Consumo!$C$3:$C$862,tabItens[[#This Row],[CÓDIGO]],Consumo!$O$3:$O$862) + SUMIF(Consumo!$C$3:$C$862,tabItens[[#This Row],[CÓDIGO]],Consumo!$P$3:$P$862) + SUMIF(Consumo!$C$3:$C$862,tabItens[[#This Row],[CÓDIGO]],Consumo!$Q$3:$Q$862)</f>
        <v>50</v>
      </c>
      <c r="AT40" s="384">
        <f>SUMIF(Consumo!$C$3:$C$862,tabItens[[#This Row],[CÓDIGO]],Consumo!$Z$3:$Z$862)</f>
        <v>249</v>
      </c>
      <c r="AU40" s="385">
        <f>SUMIF(Consumo!$C$3:$C$862,tabItens[[#This Row],[CÓDIGO]],Consumo!$AA$3:$AA$862)</f>
        <v>100</v>
      </c>
      <c r="AV40" s="386">
        <f>SUMIF(Consumo!$C$3:$C$862,tabItens[[#This Row],[CÓDIGO]],Consumo!$Y$3:$Y$862)</f>
        <v>19.166666666666668</v>
      </c>
      <c r="AW40" s="359">
        <f>tabItens[[#This Row],[QTDE ATUAL]] + tabItens[[#This Row],[RC QTDE]] + tabItens[[#This Row],[AF SALDO]] + tabItens[[#This Row],[Recentes]]</f>
        <v>459</v>
      </c>
      <c r="AX40" s="387">
        <v>40</v>
      </c>
      <c r="AY40" s="387">
        <v>4</v>
      </c>
      <c r="AZ40" s="387">
        <f>IF(ISBLANK(tabItens[[#This Row],[CÓDIGO]]),"",tabItens[[#This Row],[PontoMês]] * (AZ$2+tabItens[[#This Row],[PontoQtM]]))</f>
        <v>160</v>
      </c>
      <c r="BA40" s="386">
        <f>tabItens[[#This Row],[PontoPed]] - tabItens[[#This Row],[Saldo]] + (1/10)</f>
        <v>-298.89999999999998</v>
      </c>
      <c r="BB40" s="386">
        <f xml:space="preserve"> tabItens[[#This Row],[PontoMês]] * BB$2 - tabItens[[#This Row],[QTDE ATUAL]] - (1/10)</f>
        <v>-419.1</v>
      </c>
      <c r="BC40" s="388">
        <f>IF( tabItens[[#This Row],[PontoPed]]&gt;0, IF(tabItens[[#This Row],[PontoPed]]&lt;1, 1, IF( tabItens[[#This Row],[Saldo]]&gt;tabItens[[#This Row],[PontoPed]], 0, (tabItens[[#This Row],[PontoPed]]-tabItens[[#This Row],[Saldo]])/tabItens[[#This Row],[PontoPed]] ) ), 0 )</f>
        <v>0</v>
      </c>
      <c r="BD40" s="389">
        <f>ROUNDDOWN(IF( OR( AND(tabItens[[#This Row],[PontoPed]]&lt;tabItens[[#This Row],[Saldo]],tabItens[[#This Row],[Saldo]]&gt;0), tabItens[[#This Row],[PontoPed]]=0), 99, IF(AND(tabItens[[#This Row],[Saldo]]=0,tabItens[[#This Row],[PontoPed]]&gt;0), 0, (1-tabItens[[#This Row],[PctAb]])*10 ) ),0)</f>
        <v>99</v>
      </c>
      <c r="BE40" s="390">
        <f>IF( tabItens[[#This Row],[Consumo]] &gt; tabItens[[#This Row],[04_MESES]]/4*$AV$2, tabItens[[#This Row],[Consumo]]/$AV$2, tabItens[[#This Row],[04_MESES]]/4 ) * $BE$2 + tabItens[[#This Row],[COMPRA_EXTRA]]</f>
        <v>124.5</v>
      </c>
      <c r="BF40" s="391">
        <f>MAX( tabItens[[#This Row],[Sugestão]] - tabItens[[#This Row],[LC]], 0 )</f>
        <v>124.5</v>
      </c>
      <c r="BG40" s="391">
        <f>SUMIF(Consumo!$C$3:$C$862,tabItens[[#This Row],[CÓDIGO]],Consumo!$E$3:$E$862)</f>
        <v>0</v>
      </c>
      <c r="BH40" s="392">
        <f>IF(AND(tabItens[[#This Row],[Pend]] &gt; 0,tabItens[[#This Row],[Consumo]] &lt;&gt; 0), tabItens[[#This Row],[Pend]] / tabItens[[#This Row],[Consumo]], 0 )</f>
        <v>0</v>
      </c>
      <c r="BI40" s="391"/>
      <c r="BJ40" s="391"/>
      <c r="BK40" s="393" t="s">
        <v>2081</v>
      </c>
    </row>
    <row r="41" spans="1:63" x14ac:dyDescent="0.3">
      <c r="A41" s="354">
        <v>12847</v>
      </c>
      <c r="B41" s="355" t="s">
        <v>965</v>
      </c>
      <c r="C41" s="356" t="s">
        <v>256</v>
      </c>
      <c r="D41" s="357">
        <v>1.02</v>
      </c>
      <c r="E41" s="358"/>
      <c r="F41" s="358"/>
      <c r="G41" s="358" t="s">
        <v>883</v>
      </c>
      <c r="H41" s="359">
        <v>947</v>
      </c>
      <c r="I41" s="360">
        <v>103003</v>
      </c>
      <c r="J41" s="361">
        <v>1.02</v>
      </c>
      <c r="K41" s="362">
        <v>4409</v>
      </c>
      <c r="L41" s="363">
        <f>IF(tabItens[[#This Row],[Média]] &gt; 0, tabItens[[#This Row],[QTDE ATUAL]] / tabItens[[#This Row],[Média]],999.9)</f>
        <v>3.31892523364486</v>
      </c>
      <c r="M41" s="364">
        <v>0</v>
      </c>
      <c r="N41" s="365">
        <f>tabItens[[#This Row],[VALOR UNIT.]] * tabItens[[#This Row],[LC]]</f>
        <v>0</v>
      </c>
      <c r="O41" s="366" t="s">
        <v>2095</v>
      </c>
      <c r="P41" s="367"/>
      <c r="Q41" s="368"/>
      <c r="R41" s="365"/>
      <c r="S41" s="369"/>
      <c r="T41" s="370">
        <f>ROUNDDOWN(IFERROR(tabItens[[#This Row],[ATA DT.VALID.]] - $D$1,0) / 30,0)</f>
        <v>-1507</v>
      </c>
      <c r="U41" s="355" t="s">
        <v>958</v>
      </c>
      <c r="V41" s="371">
        <v>1</v>
      </c>
      <c r="W41" s="372" t="s">
        <v>2070</v>
      </c>
      <c r="X41" s="373">
        <v>76</v>
      </c>
      <c r="Y41" s="374">
        <v>11</v>
      </c>
      <c r="Z41" s="375">
        <v>9007</v>
      </c>
      <c r="AA41" s="376">
        <v>2023</v>
      </c>
      <c r="AB41" s="377">
        <v>900</v>
      </c>
      <c r="AC41" s="377"/>
      <c r="AD41" s="376"/>
      <c r="AE41" s="377"/>
      <c r="AF41" s="370"/>
      <c r="AG41" s="378" t="s">
        <v>2067</v>
      </c>
      <c r="AH41" s="379"/>
      <c r="AI41" s="370">
        <v>1580</v>
      </c>
      <c r="AJ41" s="379">
        <v>44874</v>
      </c>
      <c r="AK41" s="379" t="s">
        <v>883</v>
      </c>
      <c r="AL41" s="379">
        <v>44865</v>
      </c>
      <c r="AM41" s="369"/>
      <c r="AN41" s="358"/>
      <c r="AO41" s="380" t="str">
        <f>_xlfn.IFNA(IF(VLOOKUP(tabItens[[#This Row],[CÓDIGO]],tabExcluirDoEstoque[#Data],1,FALSE),"sim",""),"")</f>
        <v/>
      </c>
      <c r="AP41" s="381" t="str">
        <f ca="1">IF(OR(ISBLANK(tabItens[[#This Row],[ATA DT.VALID.]]),tabItens[[#This Row],[ATA DT.VALID.]]="",tabItens[[#This Row],[ATA DT.VALID.]]=" "),"",IF(TYPE(tabItens[[#This Row],[ATA DT.VALID.]])=1,ROUNDUP((tabItens[[#This Row],[ATA DT.VALID.]]-TODAY())/7,0),""))</f>
        <v/>
      </c>
      <c r="AQ41" s="382">
        <v>0</v>
      </c>
      <c r="AR41" s="383" t="str">
        <f>IF(ISBLANK(tabItens[[#This Row],[CÓDIGO]]),"",IFERROR(VLOOKUP(tabItens[[#This Row],[CÓDIGO]],Consumo!$C$2:$AC$862,26,FALSE),0))</f>
        <v>09.2023</v>
      </c>
      <c r="AS41" s="384">
        <f>SUMIF(Consumo!$C$3:$C$862,tabItens[[#This Row],[CÓDIGO]],Consumo!$N$3:$N$862) + SUMIF(Consumo!$C$3:$C$862,tabItens[[#This Row],[CÓDIGO]],Consumo!$O$3:$O$862) + SUMIF(Consumo!$C$3:$C$862,tabItens[[#This Row],[CÓDIGO]],Consumo!$P$3:$P$862) + SUMIF(Consumo!$C$3:$C$862,tabItens[[#This Row],[CÓDIGO]],Consumo!$Q$3:$Q$862)</f>
        <v>285</v>
      </c>
      <c r="AT41" s="384">
        <f>SUMIF(Consumo!$C$3:$C$862,tabItens[[#This Row],[CÓDIGO]],Consumo!$Z$3:$Z$862)</f>
        <v>4740</v>
      </c>
      <c r="AU41" s="385">
        <f>SUMIF(Consumo!$C$3:$C$862,tabItens[[#This Row],[CÓDIGO]],Consumo!$AA$3:$AA$862)</f>
        <v>3950</v>
      </c>
      <c r="AV41" s="386">
        <f>SUMIF(Consumo!$C$3:$C$862,tabItens[[#This Row],[CÓDIGO]],Consumo!$Y$3:$Y$862)</f>
        <v>285.33333333333331</v>
      </c>
      <c r="AW41" s="359">
        <f>tabItens[[#This Row],[QTDE ATUAL]] + tabItens[[#This Row],[RC QTDE]] + tabItens[[#This Row],[AF SALDO]] + tabItens[[#This Row],[Recentes]]</f>
        <v>1847</v>
      </c>
      <c r="AX41" s="387">
        <v>220</v>
      </c>
      <c r="AY41" s="387">
        <v>4</v>
      </c>
      <c r="AZ41" s="387">
        <f>IF(ISBLANK(tabItens[[#This Row],[CÓDIGO]]),"",tabItens[[#This Row],[PontoMês]] * (AZ$2+tabItens[[#This Row],[PontoQtM]]))</f>
        <v>880</v>
      </c>
      <c r="BA41" s="386">
        <f>tabItens[[#This Row],[PontoPed]] - tabItens[[#This Row],[Saldo]] + (1/10)</f>
        <v>-966.9</v>
      </c>
      <c r="BB41" s="386">
        <f xml:space="preserve"> tabItens[[#This Row],[PontoMês]] * BB$2 - tabItens[[#This Row],[QTDE ATUAL]] - (1/10)</f>
        <v>-727.1</v>
      </c>
      <c r="BC41" s="388">
        <f>IF( tabItens[[#This Row],[PontoPed]]&gt;0, IF(tabItens[[#This Row],[PontoPed]]&lt;1, 1, IF( tabItens[[#This Row],[Saldo]]&gt;tabItens[[#This Row],[PontoPed]], 0, (tabItens[[#This Row],[PontoPed]]-tabItens[[#This Row],[Saldo]])/tabItens[[#This Row],[PontoPed]] ) ), 0 )</f>
        <v>0</v>
      </c>
      <c r="BD41" s="389">
        <f>ROUNDDOWN(IF( OR( AND(tabItens[[#This Row],[PontoPed]]&lt;tabItens[[#This Row],[Saldo]],tabItens[[#This Row],[Saldo]]&gt;0), tabItens[[#This Row],[PontoPed]]=0), 99, IF(AND(tabItens[[#This Row],[Saldo]]=0,tabItens[[#This Row],[PontoPed]]&gt;0), 0, (1-tabItens[[#This Row],[PctAb]])*10 ) ),0)</f>
        <v>99</v>
      </c>
      <c r="BE41" s="390">
        <f>IF( tabItens[[#This Row],[Consumo]] &gt; tabItens[[#This Row],[04_MESES]]/4*$AV$2, tabItens[[#This Row],[Consumo]]/$AV$2, tabItens[[#This Row],[04_MESES]]/4 ) * $BE$2 + tabItens[[#This Row],[COMPRA_EXTRA]]</f>
        <v>2370</v>
      </c>
      <c r="BF41" s="391">
        <f>MAX( tabItens[[#This Row],[Sugestão]] - tabItens[[#This Row],[LC]], 0 )</f>
        <v>2370</v>
      </c>
      <c r="BG41" s="391">
        <f>SUMIF(Consumo!$C$3:$C$862,tabItens[[#This Row],[CÓDIGO]],Consumo!$E$3:$E$862)</f>
        <v>0</v>
      </c>
      <c r="BH41" s="392">
        <f>IF(AND(tabItens[[#This Row],[Pend]] &gt; 0,tabItens[[#This Row],[Consumo]] &lt;&gt; 0), tabItens[[#This Row],[Pend]] / tabItens[[#This Row],[Consumo]], 0 )</f>
        <v>0</v>
      </c>
      <c r="BI41" s="391"/>
      <c r="BJ41" s="391"/>
      <c r="BK41" s="393" t="s">
        <v>2081</v>
      </c>
    </row>
    <row r="42" spans="1:63" x14ac:dyDescent="0.3">
      <c r="A42" s="354">
        <v>12856</v>
      </c>
      <c r="B42" s="355" t="s">
        <v>966</v>
      </c>
      <c r="C42" s="356" t="s">
        <v>256</v>
      </c>
      <c r="D42" s="357">
        <v>3.35</v>
      </c>
      <c r="E42" s="358"/>
      <c r="F42" s="358"/>
      <c r="G42" s="358" t="s">
        <v>883</v>
      </c>
      <c r="H42" s="359">
        <v>5330</v>
      </c>
      <c r="I42" s="360">
        <v>103003</v>
      </c>
      <c r="J42" s="361">
        <v>3.35</v>
      </c>
      <c r="K42" s="362">
        <v>2447</v>
      </c>
      <c r="L42" s="363">
        <f>IF(tabItens[[#This Row],[Média]] &gt; 0, tabItens[[#This Row],[QTDE ATUAL]] / tabItens[[#This Row],[Média]],999.9)</f>
        <v>24.666409564211339</v>
      </c>
      <c r="M42" s="364">
        <v>0</v>
      </c>
      <c r="N42" s="365">
        <f>tabItens[[#This Row],[VALOR UNIT.]] * tabItens[[#This Row],[LC]]</f>
        <v>0</v>
      </c>
      <c r="O42" s="366" t="s">
        <v>2096</v>
      </c>
      <c r="P42" s="367"/>
      <c r="Q42" s="368"/>
      <c r="R42" s="365"/>
      <c r="S42" s="369"/>
      <c r="T42" s="370">
        <f>ROUNDDOWN(IFERROR(tabItens[[#This Row],[ATA DT.VALID.]] - $D$1,0) / 30,0)</f>
        <v>-1507</v>
      </c>
      <c r="U42" s="355" t="s">
        <v>958</v>
      </c>
      <c r="V42" s="371">
        <v>1</v>
      </c>
      <c r="W42" s="372" t="s">
        <v>2070</v>
      </c>
      <c r="X42" s="373">
        <v>76</v>
      </c>
      <c r="Y42" s="374">
        <v>11</v>
      </c>
      <c r="Z42" s="375"/>
      <c r="AA42" s="376"/>
      <c r="AB42" s="377"/>
      <c r="AC42" s="377"/>
      <c r="AD42" s="376"/>
      <c r="AE42" s="377"/>
      <c r="AF42" s="370"/>
      <c r="AG42" s="378" t="s">
        <v>2067</v>
      </c>
      <c r="AH42" s="379"/>
      <c r="AI42" s="370">
        <v>1044</v>
      </c>
      <c r="AJ42" s="379">
        <v>44874</v>
      </c>
      <c r="AK42" s="379" t="s">
        <v>883</v>
      </c>
      <c r="AL42" s="379">
        <v>44865</v>
      </c>
      <c r="AM42" s="369"/>
      <c r="AN42" s="358"/>
      <c r="AO42" s="380" t="str">
        <f>_xlfn.IFNA(IF(VLOOKUP(tabItens[[#This Row],[CÓDIGO]],tabExcluirDoEstoque[#Data],1,FALSE),"sim",""),"")</f>
        <v/>
      </c>
      <c r="AP42" s="381" t="str">
        <f ca="1">IF(OR(ISBLANK(tabItens[[#This Row],[ATA DT.VALID.]]),tabItens[[#This Row],[ATA DT.VALID.]]="",tabItens[[#This Row],[ATA DT.VALID.]]=" "),"",IF(TYPE(tabItens[[#This Row],[ATA DT.VALID.]])=1,ROUNDUP((tabItens[[#This Row],[ATA DT.VALID.]]-TODAY())/7,0),""))</f>
        <v/>
      </c>
      <c r="AQ42" s="382">
        <v>0</v>
      </c>
      <c r="AR42" s="383" t="str">
        <f>IF(ISBLANK(tabItens[[#This Row],[CÓDIGO]]),"",IFERROR(VLOOKUP(tabItens[[#This Row],[CÓDIGO]],Consumo!$C$2:$AC$862,26,FALSE),0))</f>
        <v>09.2023</v>
      </c>
      <c r="AS42" s="384">
        <f>SUMIF(Consumo!$C$3:$C$862,tabItens[[#This Row],[CÓDIGO]],Consumo!$N$3:$N$862) + SUMIF(Consumo!$C$3:$C$862,tabItens[[#This Row],[CÓDIGO]],Consumo!$O$3:$O$862) + SUMIF(Consumo!$C$3:$C$862,tabItens[[#This Row],[CÓDIGO]],Consumo!$P$3:$P$862) + SUMIF(Consumo!$C$3:$C$862,tabItens[[#This Row],[CÓDIGO]],Consumo!$Q$3:$Q$862)</f>
        <v>557</v>
      </c>
      <c r="AT42" s="384">
        <f>SUMIF(Consumo!$C$3:$C$862,tabItens[[#This Row],[CÓDIGO]],Consumo!$Z$3:$Z$862)</f>
        <v>3131</v>
      </c>
      <c r="AU42" s="385">
        <f>SUMIF(Consumo!$C$3:$C$862,tabItens[[#This Row],[CÓDIGO]],Consumo!$AA$3:$AA$862)</f>
        <v>1716</v>
      </c>
      <c r="AV42" s="386">
        <f>SUMIF(Consumo!$C$3:$C$862,tabItens[[#This Row],[CÓDIGO]],Consumo!$Y$3:$Y$862)</f>
        <v>216.08333333333334</v>
      </c>
      <c r="AW42" s="359">
        <f>tabItens[[#This Row],[QTDE ATUAL]] + tabItens[[#This Row],[RC QTDE]] + tabItens[[#This Row],[AF SALDO]] + tabItens[[#This Row],[Recentes]]</f>
        <v>5330</v>
      </c>
      <c r="AX42" s="387">
        <v>280</v>
      </c>
      <c r="AY42" s="387">
        <v>4</v>
      </c>
      <c r="AZ42" s="387">
        <f>IF(ISBLANK(tabItens[[#This Row],[CÓDIGO]]),"",tabItens[[#This Row],[PontoMês]] * (AZ$2+tabItens[[#This Row],[PontoQtM]]))</f>
        <v>1120</v>
      </c>
      <c r="BA42" s="386">
        <f>tabItens[[#This Row],[PontoPed]] - tabItens[[#This Row],[Saldo]] + (1/10)</f>
        <v>-4209.8999999999996</v>
      </c>
      <c r="BB42" s="386">
        <f xml:space="preserve"> tabItens[[#This Row],[PontoMês]] * BB$2 - tabItens[[#This Row],[QTDE ATUAL]] - (1/10)</f>
        <v>-5050.1000000000004</v>
      </c>
      <c r="BC42" s="388">
        <f>IF( tabItens[[#This Row],[PontoPed]]&gt;0, IF(tabItens[[#This Row],[PontoPed]]&lt;1, 1, IF( tabItens[[#This Row],[Saldo]]&gt;tabItens[[#This Row],[PontoPed]], 0, (tabItens[[#This Row],[PontoPed]]-tabItens[[#This Row],[Saldo]])/tabItens[[#This Row],[PontoPed]] ) ), 0 )</f>
        <v>0</v>
      </c>
      <c r="BD42" s="389">
        <f>ROUNDDOWN(IF( OR( AND(tabItens[[#This Row],[PontoPed]]&lt;tabItens[[#This Row],[Saldo]],tabItens[[#This Row],[Saldo]]&gt;0), tabItens[[#This Row],[PontoPed]]=0), 99, IF(AND(tabItens[[#This Row],[Saldo]]=0,tabItens[[#This Row],[PontoPed]]&gt;0), 0, (1-tabItens[[#This Row],[PctAb]])*10 ) ),0)</f>
        <v>99</v>
      </c>
      <c r="BE42" s="390">
        <f>IF( tabItens[[#This Row],[Consumo]] &gt; tabItens[[#This Row],[04_MESES]]/4*$AV$2, tabItens[[#This Row],[Consumo]]/$AV$2, tabItens[[#This Row],[04_MESES]]/4 ) * $BE$2 + tabItens[[#This Row],[COMPRA_EXTRA]]</f>
        <v>1565.5</v>
      </c>
      <c r="BF42" s="391">
        <f>MAX( tabItens[[#This Row],[Sugestão]] - tabItens[[#This Row],[LC]], 0 )</f>
        <v>1565.5</v>
      </c>
      <c r="BG42" s="391">
        <f>SUMIF(Consumo!$C$3:$C$862,tabItens[[#This Row],[CÓDIGO]],Consumo!$E$3:$E$862)</f>
        <v>0</v>
      </c>
      <c r="BH42" s="392">
        <f>IF(AND(tabItens[[#This Row],[Pend]] &gt; 0,tabItens[[#This Row],[Consumo]] &lt;&gt; 0), tabItens[[#This Row],[Pend]] / tabItens[[#This Row],[Consumo]], 0 )</f>
        <v>0</v>
      </c>
      <c r="BI42" s="391"/>
      <c r="BJ42" s="391"/>
      <c r="BK42" s="393" t="s">
        <v>2081</v>
      </c>
    </row>
    <row r="43" spans="1:63" x14ac:dyDescent="0.3">
      <c r="A43" s="354">
        <v>12877</v>
      </c>
      <c r="B43" s="355" t="s">
        <v>967</v>
      </c>
      <c r="C43" s="356" t="s">
        <v>280</v>
      </c>
      <c r="D43" s="357">
        <v>99.8</v>
      </c>
      <c r="E43" s="358"/>
      <c r="F43" s="358"/>
      <c r="G43" s="358" t="s">
        <v>883</v>
      </c>
      <c r="H43" s="359">
        <v>500</v>
      </c>
      <c r="I43" s="360">
        <v>103003</v>
      </c>
      <c r="J43" s="361">
        <v>99.8</v>
      </c>
      <c r="K43" s="362">
        <v>326</v>
      </c>
      <c r="L43" s="363">
        <f>IF(tabItens[[#This Row],[Média]] &gt; 0, tabItens[[#This Row],[QTDE ATUAL]] / tabItens[[#This Row],[Média]],999.9)</f>
        <v>15.228426395939085</v>
      </c>
      <c r="M43" s="364">
        <v>0</v>
      </c>
      <c r="N43" s="365">
        <f>tabItens[[#This Row],[VALOR UNIT.]] * tabItens[[#This Row],[LC]]</f>
        <v>0</v>
      </c>
      <c r="O43" s="366" t="s">
        <v>2097</v>
      </c>
      <c r="P43" s="367"/>
      <c r="Q43" s="368"/>
      <c r="R43" s="365"/>
      <c r="S43" s="369"/>
      <c r="T43" s="370">
        <f>ROUNDDOWN(IFERROR(tabItens[[#This Row],[ATA DT.VALID.]] - $D$1,0) / 30,0)</f>
        <v>-1507</v>
      </c>
      <c r="U43" s="355" t="s">
        <v>968</v>
      </c>
      <c r="V43" s="371">
        <v>1</v>
      </c>
      <c r="W43" s="372" t="s">
        <v>2070</v>
      </c>
      <c r="X43" s="373">
        <v>76</v>
      </c>
      <c r="Y43" s="374">
        <v>10</v>
      </c>
      <c r="Z43" s="375"/>
      <c r="AA43" s="376"/>
      <c r="AB43" s="377"/>
      <c r="AC43" s="377"/>
      <c r="AD43" s="376"/>
      <c r="AE43" s="377"/>
      <c r="AF43" s="370"/>
      <c r="AG43" s="378" t="s">
        <v>2067</v>
      </c>
      <c r="AH43" s="379"/>
      <c r="AI43" s="370">
        <v>134</v>
      </c>
      <c r="AJ43" s="379">
        <v>45201</v>
      </c>
      <c r="AK43" s="379" t="s">
        <v>883</v>
      </c>
      <c r="AL43" s="379">
        <v>45181</v>
      </c>
      <c r="AM43" s="369"/>
      <c r="AN43" s="358"/>
      <c r="AO43" s="380" t="str">
        <f>_xlfn.IFNA(IF(VLOOKUP(tabItens[[#This Row],[CÓDIGO]],tabExcluirDoEstoque[#Data],1,FALSE),"sim",""),"")</f>
        <v/>
      </c>
      <c r="AP43" s="381" t="str">
        <f ca="1">IF(OR(ISBLANK(tabItens[[#This Row],[ATA DT.VALID.]]),tabItens[[#This Row],[ATA DT.VALID.]]="",tabItens[[#This Row],[ATA DT.VALID.]]=" "),"",IF(TYPE(tabItens[[#This Row],[ATA DT.VALID.]])=1,ROUNDUP((tabItens[[#This Row],[ATA DT.VALID.]]-TODAY())/7,0),""))</f>
        <v/>
      </c>
      <c r="AQ43" s="382">
        <v>0</v>
      </c>
      <c r="AR43" s="383" t="str">
        <f>IF(ISBLANK(tabItens[[#This Row],[CÓDIGO]]),"",IFERROR(VLOOKUP(tabItens[[#This Row],[CÓDIGO]],Consumo!$C$2:$AC$862,26,FALSE),0))</f>
        <v>07.2023</v>
      </c>
      <c r="AS43" s="384">
        <f>SUMIF(Consumo!$C$3:$C$862,tabItens[[#This Row],[CÓDIGO]],Consumo!$N$3:$N$862) + SUMIF(Consumo!$C$3:$C$862,tabItens[[#This Row],[CÓDIGO]],Consumo!$O$3:$O$862) + SUMIF(Consumo!$C$3:$C$862,tabItens[[#This Row],[CÓDIGO]],Consumo!$P$3:$P$862) + SUMIF(Consumo!$C$3:$C$862,tabItens[[#This Row],[CÓDIGO]],Consumo!$Q$3:$Q$862)</f>
        <v>75</v>
      </c>
      <c r="AT43" s="384">
        <f>SUMIF(Consumo!$C$3:$C$862,tabItens[[#This Row],[CÓDIGO]],Consumo!$Z$3:$Z$862)</f>
        <v>394</v>
      </c>
      <c r="AU43" s="385">
        <f>SUMIF(Consumo!$C$3:$C$862,tabItens[[#This Row],[CÓDIGO]],Consumo!$AA$3:$AA$862)</f>
        <v>64</v>
      </c>
      <c r="AV43" s="386">
        <f>SUMIF(Consumo!$C$3:$C$862,tabItens[[#This Row],[CÓDIGO]],Consumo!$Y$3:$Y$862)</f>
        <v>32.833333333333336</v>
      </c>
      <c r="AW43" s="359">
        <f>tabItens[[#This Row],[QTDE ATUAL]] + tabItens[[#This Row],[RC QTDE]] + tabItens[[#This Row],[AF SALDO]] + tabItens[[#This Row],[Recentes]]</f>
        <v>500</v>
      </c>
      <c r="AX43" s="387">
        <v>15</v>
      </c>
      <c r="AY43" s="387">
        <v>4</v>
      </c>
      <c r="AZ43" s="387">
        <f>IF(ISBLANK(tabItens[[#This Row],[CÓDIGO]]),"",tabItens[[#This Row],[PontoMês]] * (AZ$2+tabItens[[#This Row],[PontoQtM]]))</f>
        <v>60</v>
      </c>
      <c r="BA43" s="386">
        <f>tabItens[[#This Row],[PontoPed]] - tabItens[[#This Row],[Saldo]] + (1/10)</f>
        <v>-439.9</v>
      </c>
      <c r="BB43" s="386">
        <f xml:space="preserve"> tabItens[[#This Row],[PontoMês]] * BB$2 - tabItens[[#This Row],[QTDE ATUAL]] - (1/10)</f>
        <v>-485.1</v>
      </c>
      <c r="BC43" s="388">
        <f>IF( tabItens[[#This Row],[PontoPed]]&gt;0, IF(tabItens[[#This Row],[PontoPed]]&lt;1, 1, IF( tabItens[[#This Row],[Saldo]]&gt;tabItens[[#This Row],[PontoPed]], 0, (tabItens[[#This Row],[PontoPed]]-tabItens[[#This Row],[Saldo]])/tabItens[[#This Row],[PontoPed]] ) ), 0 )</f>
        <v>0</v>
      </c>
      <c r="BD43" s="389">
        <f>ROUNDDOWN(IF( OR( AND(tabItens[[#This Row],[PontoPed]]&lt;tabItens[[#This Row],[Saldo]],tabItens[[#This Row],[Saldo]]&gt;0), tabItens[[#This Row],[PontoPed]]=0), 99, IF(AND(tabItens[[#This Row],[Saldo]]=0,tabItens[[#This Row],[PontoPed]]&gt;0), 0, (1-tabItens[[#This Row],[PctAb]])*10 ) ),0)</f>
        <v>99</v>
      </c>
      <c r="BE43" s="390">
        <f>IF( tabItens[[#This Row],[Consumo]] &gt; tabItens[[#This Row],[04_MESES]]/4*$AV$2, tabItens[[#This Row],[Consumo]]/$AV$2, tabItens[[#This Row],[04_MESES]]/4 ) * $BE$2 + tabItens[[#This Row],[COMPRA_EXTRA]]</f>
        <v>197</v>
      </c>
      <c r="BF43" s="391">
        <f>MAX( tabItens[[#This Row],[Sugestão]] - tabItens[[#This Row],[LC]], 0 )</f>
        <v>197</v>
      </c>
      <c r="BG43" s="391">
        <f>SUMIF(Consumo!$C$3:$C$862,tabItens[[#This Row],[CÓDIGO]],Consumo!$E$3:$E$862)</f>
        <v>0</v>
      </c>
      <c r="BH43" s="392">
        <f>IF(AND(tabItens[[#This Row],[Pend]] &gt; 0,tabItens[[#This Row],[Consumo]] &lt;&gt; 0), tabItens[[#This Row],[Pend]] / tabItens[[#This Row],[Consumo]], 0 )</f>
        <v>0</v>
      </c>
      <c r="BI43" s="391"/>
      <c r="BJ43" s="391"/>
      <c r="BK43" s="393" t="s">
        <v>2081</v>
      </c>
    </row>
    <row r="44" spans="1:63" x14ac:dyDescent="0.3">
      <c r="A44" s="354">
        <v>12881</v>
      </c>
      <c r="B44" s="355" t="s">
        <v>969</v>
      </c>
      <c r="C44" s="356" t="s">
        <v>256</v>
      </c>
      <c r="D44" s="357">
        <v>2.6</v>
      </c>
      <c r="E44" s="358"/>
      <c r="F44" s="358"/>
      <c r="G44" s="358" t="s">
        <v>883</v>
      </c>
      <c r="H44" s="359">
        <v>466</v>
      </c>
      <c r="I44" s="360">
        <v>103003</v>
      </c>
      <c r="J44" s="361">
        <v>2.6</v>
      </c>
      <c r="K44" s="362">
        <v>126</v>
      </c>
      <c r="L44" s="363">
        <f>IF(tabItens[[#This Row],[Média]] &gt; 0, tabItens[[#This Row],[QTDE ATUAL]] / tabItens[[#This Row],[Média]],999.9)</f>
        <v>36.07741935483871</v>
      </c>
      <c r="M44" s="364">
        <v>0</v>
      </c>
      <c r="N44" s="365">
        <f>tabItens[[#This Row],[VALOR UNIT.]] * tabItens[[#This Row],[LC]]</f>
        <v>0</v>
      </c>
      <c r="O44" s="366" t="s">
        <v>2098</v>
      </c>
      <c r="P44" s="367"/>
      <c r="Q44" s="368"/>
      <c r="R44" s="365"/>
      <c r="S44" s="369"/>
      <c r="T44" s="370">
        <f>ROUNDDOWN(IFERROR(tabItens[[#This Row],[ATA DT.VALID.]] - $D$1,0) / 30,0)</f>
        <v>-1507</v>
      </c>
      <c r="U44" s="355" t="s">
        <v>960</v>
      </c>
      <c r="V44" s="371">
        <v>1</v>
      </c>
      <c r="W44" s="372" t="s">
        <v>2071</v>
      </c>
      <c r="X44" s="373">
        <v>61</v>
      </c>
      <c r="Y44" s="374">
        <v>8</v>
      </c>
      <c r="Z44" s="375"/>
      <c r="AA44" s="376"/>
      <c r="AB44" s="377"/>
      <c r="AC44" s="377"/>
      <c r="AD44" s="376"/>
      <c r="AE44" s="377"/>
      <c r="AF44" s="370"/>
      <c r="AG44" s="378" t="s">
        <v>2067</v>
      </c>
      <c r="AH44" s="379"/>
      <c r="AI44" s="370">
        <v>66</v>
      </c>
      <c r="AJ44" s="379">
        <v>44573</v>
      </c>
      <c r="AK44" s="379" t="s">
        <v>883</v>
      </c>
      <c r="AL44" s="379">
        <v>44813</v>
      </c>
      <c r="AM44" s="369"/>
      <c r="AN44" s="358"/>
      <c r="AO44" s="380" t="str">
        <f>_xlfn.IFNA(IF(VLOOKUP(tabItens[[#This Row],[CÓDIGO]],tabExcluirDoEstoque[#Data],1,FALSE),"sim",""),"")</f>
        <v/>
      </c>
      <c r="AP44" s="381" t="str">
        <f ca="1">IF(OR(ISBLANK(tabItens[[#This Row],[ATA DT.VALID.]]),tabItens[[#This Row],[ATA DT.VALID.]]="",tabItens[[#This Row],[ATA DT.VALID.]]=" "),"",IF(TYPE(tabItens[[#This Row],[ATA DT.VALID.]])=1,ROUNDUP((tabItens[[#This Row],[ATA DT.VALID.]]-TODAY())/7,0),""))</f>
        <v/>
      </c>
      <c r="AQ44" s="382">
        <v>0</v>
      </c>
      <c r="AR44" s="383" t="str">
        <f>IF(ISBLANK(tabItens[[#This Row],[CÓDIGO]]),"",IFERROR(VLOOKUP(tabItens[[#This Row],[CÓDIGO]],Consumo!$C$2:$AC$862,26,FALSE),0))</f>
        <v>09.2023</v>
      </c>
      <c r="AS44" s="384">
        <f>SUMIF(Consumo!$C$3:$C$862,tabItens[[#This Row],[CÓDIGO]],Consumo!$N$3:$N$862) + SUMIF(Consumo!$C$3:$C$862,tabItens[[#This Row],[CÓDIGO]],Consumo!$O$3:$O$862) + SUMIF(Consumo!$C$3:$C$862,tabItens[[#This Row],[CÓDIGO]],Consumo!$P$3:$P$862) + SUMIF(Consumo!$C$3:$C$862,tabItens[[#This Row],[CÓDIGO]],Consumo!$Q$3:$Q$862)</f>
        <v>67</v>
      </c>
      <c r="AT44" s="384">
        <f>SUMIF(Consumo!$C$3:$C$862,tabItens[[#This Row],[CÓDIGO]],Consumo!$Z$3:$Z$862)</f>
        <v>155</v>
      </c>
      <c r="AU44" s="385">
        <f>SUMIF(Consumo!$C$3:$C$862,tabItens[[#This Row],[CÓDIGO]],Consumo!$AA$3:$AA$862)</f>
        <v>32</v>
      </c>
      <c r="AV44" s="386">
        <f>SUMIF(Consumo!$C$3:$C$862,tabItens[[#This Row],[CÓDIGO]],Consumo!$Y$3:$Y$862)</f>
        <v>12.916666666666666</v>
      </c>
      <c r="AW44" s="359">
        <f>tabItens[[#This Row],[QTDE ATUAL]] + tabItens[[#This Row],[RC QTDE]] + tabItens[[#This Row],[AF SALDO]] + tabItens[[#This Row],[Recentes]]</f>
        <v>466</v>
      </c>
      <c r="AX44" s="387">
        <v>34</v>
      </c>
      <c r="AY44" s="387">
        <v>4</v>
      </c>
      <c r="AZ44" s="387">
        <f>IF(ISBLANK(tabItens[[#This Row],[CÓDIGO]]),"",tabItens[[#This Row],[PontoMês]] * (AZ$2+tabItens[[#This Row],[PontoQtM]]))</f>
        <v>136</v>
      </c>
      <c r="BA44" s="386">
        <f>tabItens[[#This Row],[PontoPed]] - tabItens[[#This Row],[Saldo]] + (1/10)</f>
        <v>-329.9</v>
      </c>
      <c r="BB44" s="386">
        <f xml:space="preserve"> tabItens[[#This Row],[PontoMês]] * BB$2 - tabItens[[#This Row],[QTDE ATUAL]] - (1/10)</f>
        <v>-432.1</v>
      </c>
      <c r="BC44" s="388">
        <f>IF( tabItens[[#This Row],[PontoPed]]&gt;0, IF(tabItens[[#This Row],[PontoPed]]&lt;1, 1, IF( tabItens[[#This Row],[Saldo]]&gt;tabItens[[#This Row],[PontoPed]], 0, (tabItens[[#This Row],[PontoPed]]-tabItens[[#This Row],[Saldo]])/tabItens[[#This Row],[PontoPed]] ) ), 0 )</f>
        <v>0</v>
      </c>
      <c r="BD44" s="389">
        <f>ROUNDDOWN(IF( OR( AND(tabItens[[#This Row],[PontoPed]]&lt;tabItens[[#This Row],[Saldo]],tabItens[[#This Row],[Saldo]]&gt;0), tabItens[[#This Row],[PontoPed]]=0), 99, IF(AND(tabItens[[#This Row],[Saldo]]=0,tabItens[[#This Row],[PontoPed]]&gt;0), 0, (1-tabItens[[#This Row],[PctAb]])*10 ) ),0)</f>
        <v>99</v>
      </c>
      <c r="BE44" s="390">
        <f>IF( tabItens[[#This Row],[Consumo]] &gt; tabItens[[#This Row],[04_MESES]]/4*$AV$2, tabItens[[#This Row],[Consumo]]/$AV$2, tabItens[[#This Row],[04_MESES]]/4 ) * $BE$2 + tabItens[[#This Row],[COMPRA_EXTRA]]</f>
        <v>100.5</v>
      </c>
      <c r="BF44" s="391">
        <f>MAX( tabItens[[#This Row],[Sugestão]] - tabItens[[#This Row],[LC]], 0 )</f>
        <v>100.5</v>
      </c>
      <c r="BG44" s="391">
        <f>SUMIF(Consumo!$C$3:$C$862,tabItens[[#This Row],[CÓDIGO]],Consumo!$E$3:$E$862)</f>
        <v>0</v>
      </c>
      <c r="BH44" s="392">
        <f>IF(AND(tabItens[[#This Row],[Pend]] &gt; 0,tabItens[[#This Row],[Consumo]] &lt;&gt; 0), tabItens[[#This Row],[Pend]] / tabItens[[#This Row],[Consumo]], 0 )</f>
        <v>0</v>
      </c>
      <c r="BI44" s="391"/>
      <c r="BJ44" s="391"/>
      <c r="BK44" s="393" t="s">
        <v>2081</v>
      </c>
    </row>
    <row r="45" spans="1:63" x14ac:dyDescent="0.3">
      <c r="A45" s="354">
        <v>12884</v>
      </c>
      <c r="B45" s="355" t="s">
        <v>970</v>
      </c>
      <c r="C45" s="356" t="s">
        <v>256</v>
      </c>
      <c r="D45" s="357">
        <v>3.8</v>
      </c>
      <c r="E45" s="358"/>
      <c r="F45" s="358"/>
      <c r="G45" s="358" t="s">
        <v>883</v>
      </c>
      <c r="H45" s="359">
        <v>88</v>
      </c>
      <c r="I45" s="360">
        <v>103003</v>
      </c>
      <c r="J45" s="361">
        <v>3.8</v>
      </c>
      <c r="K45" s="362">
        <v>179</v>
      </c>
      <c r="L45" s="363">
        <f>IF(tabItens[[#This Row],[Média]] &gt; 0, tabItens[[#This Row],[QTDE ATUAL]] / tabItens[[#This Row],[Média]],999.9)</f>
        <v>4.8219178082191778</v>
      </c>
      <c r="M45" s="364">
        <v>0</v>
      </c>
      <c r="N45" s="365">
        <f>tabItens[[#This Row],[VALOR UNIT.]] * tabItens[[#This Row],[LC]]</f>
        <v>0</v>
      </c>
      <c r="O45" s="366" t="s">
        <v>2092</v>
      </c>
      <c r="P45" s="367"/>
      <c r="Q45" s="368"/>
      <c r="R45" s="365"/>
      <c r="S45" s="369"/>
      <c r="T45" s="370">
        <f>ROUNDDOWN(IFERROR(tabItens[[#This Row],[ATA DT.VALID.]] - $D$1,0) / 30,0)</f>
        <v>-1507</v>
      </c>
      <c r="U45" s="355" t="s">
        <v>960</v>
      </c>
      <c r="V45" s="371">
        <v>1</v>
      </c>
      <c r="W45" s="372" t="s">
        <v>2071</v>
      </c>
      <c r="X45" s="373">
        <v>61</v>
      </c>
      <c r="Y45" s="374">
        <v>8</v>
      </c>
      <c r="Z45" s="375"/>
      <c r="AA45" s="376"/>
      <c r="AB45" s="377"/>
      <c r="AC45" s="377"/>
      <c r="AD45" s="376"/>
      <c r="AE45" s="377"/>
      <c r="AF45" s="370"/>
      <c r="AG45" s="378" t="s">
        <v>2067</v>
      </c>
      <c r="AH45" s="379"/>
      <c r="AI45" s="370">
        <v>76</v>
      </c>
      <c r="AJ45" s="379">
        <v>45170</v>
      </c>
      <c r="AK45" s="379" t="s">
        <v>883</v>
      </c>
      <c r="AL45" s="379">
        <v>45145</v>
      </c>
      <c r="AM45" s="369"/>
      <c r="AN45" s="358"/>
      <c r="AO45" s="380" t="str">
        <f>_xlfn.IFNA(IF(VLOOKUP(tabItens[[#This Row],[CÓDIGO]],tabExcluirDoEstoque[#Data],1,FALSE),"sim",""),"")</f>
        <v/>
      </c>
      <c r="AP45" s="381" t="str">
        <f ca="1">IF(OR(ISBLANK(tabItens[[#This Row],[ATA DT.VALID.]]),tabItens[[#This Row],[ATA DT.VALID.]]="",tabItens[[#This Row],[ATA DT.VALID.]]=" "),"",IF(TYPE(tabItens[[#This Row],[ATA DT.VALID.]])=1,ROUNDUP((tabItens[[#This Row],[ATA DT.VALID.]]-TODAY())/7,0),""))</f>
        <v/>
      </c>
      <c r="AQ45" s="382">
        <v>0</v>
      </c>
      <c r="AR45" s="383" t="str">
        <f>IF(ISBLANK(tabItens[[#This Row],[CÓDIGO]]),"",IFERROR(VLOOKUP(tabItens[[#This Row],[CÓDIGO]],Consumo!$C$2:$AC$862,26,FALSE),0))</f>
        <v>09.2023</v>
      </c>
      <c r="AS45" s="384">
        <f>SUMIF(Consumo!$C$3:$C$862,tabItens[[#This Row],[CÓDIGO]],Consumo!$N$3:$N$862) + SUMIF(Consumo!$C$3:$C$862,tabItens[[#This Row],[CÓDIGO]],Consumo!$O$3:$O$862) + SUMIF(Consumo!$C$3:$C$862,tabItens[[#This Row],[CÓDIGO]],Consumo!$P$3:$P$862) + SUMIF(Consumo!$C$3:$C$862,tabItens[[#This Row],[CÓDIGO]],Consumo!$Q$3:$Q$862)</f>
        <v>40</v>
      </c>
      <c r="AT45" s="384">
        <f>SUMIF(Consumo!$C$3:$C$862,tabItens[[#This Row],[CÓDIGO]],Consumo!$Z$3:$Z$862)</f>
        <v>225</v>
      </c>
      <c r="AU45" s="385">
        <f>SUMIF(Consumo!$C$3:$C$862,tabItens[[#This Row],[CÓDIGO]],Consumo!$AA$3:$AA$862)</f>
        <v>56</v>
      </c>
      <c r="AV45" s="386">
        <f>SUMIF(Consumo!$C$3:$C$862,tabItens[[#This Row],[CÓDIGO]],Consumo!$Y$3:$Y$862)</f>
        <v>18.25</v>
      </c>
      <c r="AW45" s="359">
        <f>tabItens[[#This Row],[QTDE ATUAL]] + tabItens[[#This Row],[RC QTDE]] + tabItens[[#This Row],[AF SALDO]] + tabItens[[#This Row],[Recentes]]</f>
        <v>88</v>
      </c>
      <c r="AX45" s="387">
        <v>34</v>
      </c>
      <c r="AY45" s="387">
        <v>4</v>
      </c>
      <c r="AZ45" s="387">
        <f>IF(ISBLANK(tabItens[[#This Row],[CÓDIGO]]),"",tabItens[[#This Row],[PontoMês]] * (AZ$2+tabItens[[#This Row],[PontoQtM]]))</f>
        <v>136</v>
      </c>
      <c r="BA45" s="386">
        <f>tabItens[[#This Row],[PontoPed]] - tabItens[[#This Row],[Saldo]] + (1/10)</f>
        <v>48.1</v>
      </c>
      <c r="BB45" s="386">
        <f xml:space="preserve"> tabItens[[#This Row],[PontoMês]] * BB$2 - tabItens[[#This Row],[QTDE ATUAL]] - (1/10)</f>
        <v>-54.1</v>
      </c>
      <c r="BC45" s="388">
        <f>IF( tabItens[[#This Row],[PontoPed]]&gt;0, IF(tabItens[[#This Row],[PontoPed]]&lt;1, 1, IF( tabItens[[#This Row],[Saldo]]&gt;tabItens[[#This Row],[PontoPed]], 0, (tabItens[[#This Row],[PontoPed]]-tabItens[[#This Row],[Saldo]])/tabItens[[#This Row],[PontoPed]] ) ), 0 )</f>
        <v>0.35294117647058826</v>
      </c>
      <c r="BD45" s="389">
        <f>ROUNDDOWN(IF( OR( AND(tabItens[[#This Row],[PontoPed]]&lt;tabItens[[#This Row],[Saldo]],tabItens[[#This Row],[Saldo]]&gt;0), tabItens[[#This Row],[PontoPed]]=0), 99, IF(AND(tabItens[[#This Row],[Saldo]]=0,tabItens[[#This Row],[PontoPed]]&gt;0), 0, (1-tabItens[[#This Row],[PctAb]])*10 ) ),0)</f>
        <v>6</v>
      </c>
      <c r="BE45" s="390">
        <f>IF( tabItens[[#This Row],[Consumo]] &gt; tabItens[[#This Row],[04_MESES]]/4*$AV$2, tabItens[[#This Row],[Consumo]]/$AV$2, tabItens[[#This Row],[04_MESES]]/4 ) * $BE$2 + tabItens[[#This Row],[COMPRA_EXTRA]]</f>
        <v>112.5</v>
      </c>
      <c r="BF45" s="391">
        <f>MAX( tabItens[[#This Row],[Sugestão]] - tabItens[[#This Row],[LC]], 0 )</f>
        <v>112.5</v>
      </c>
      <c r="BG45" s="391">
        <f>SUMIF(Consumo!$C$3:$C$862,tabItens[[#This Row],[CÓDIGO]],Consumo!$E$3:$E$862)</f>
        <v>0</v>
      </c>
      <c r="BH45" s="392">
        <f>IF(AND(tabItens[[#This Row],[Pend]] &gt; 0,tabItens[[#This Row],[Consumo]] &lt;&gt; 0), tabItens[[#This Row],[Pend]] / tabItens[[#This Row],[Consumo]], 0 )</f>
        <v>0</v>
      </c>
      <c r="BI45" s="391"/>
      <c r="BJ45" s="391"/>
      <c r="BK45" s="393" t="s">
        <v>2081</v>
      </c>
    </row>
    <row r="46" spans="1:63" x14ac:dyDescent="0.3">
      <c r="A46" s="354">
        <v>12886</v>
      </c>
      <c r="B46" s="355" t="s">
        <v>971</v>
      </c>
      <c r="C46" s="356" t="s">
        <v>256</v>
      </c>
      <c r="D46" s="357">
        <v>2.94</v>
      </c>
      <c r="E46" s="358"/>
      <c r="F46" s="358"/>
      <c r="G46" s="358" t="s">
        <v>883</v>
      </c>
      <c r="H46" s="359">
        <v>405</v>
      </c>
      <c r="I46" s="360">
        <v>103003</v>
      </c>
      <c r="J46" s="361">
        <v>2.94</v>
      </c>
      <c r="K46" s="362">
        <v>119</v>
      </c>
      <c r="L46" s="363">
        <f>IF(tabItens[[#This Row],[Média]] &gt; 0, tabItens[[#This Row],[QTDE ATUAL]] / tabItens[[#This Row],[Média]],999.9)</f>
        <v>33.517241379310342</v>
      </c>
      <c r="M46" s="364">
        <v>0</v>
      </c>
      <c r="N46" s="365">
        <f>tabItens[[#This Row],[VALOR UNIT.]] * tabItens[[#This Row],[LC]]</f>
        <v>0</v>
      </c>
      <c r="O46" s="366" t="s">
        <v>2098</v>
      </c>
      <c r="P46" s="367"/>
      <c r="Q46" s="368"/>
      <c r="R46" s="365"/>
      <c r="S46" s="369"/>
      <c r="T46" s="370">
        <f>ROUNDDOWN(IFERROR(tabItens[[#This Row],[ATA DT.VALID.]] - $D$1,0) / 30,0)</f>
        <v>-1507</v>
      </c>
      <c r="U46" s="355" t="s">
        <v>960</v>
      </c>
      <c r="V46" s="371">
        <v>1</v>
      </c>
      <c r="W46" s="372" t="s">
        <v>2071</v>
      </c>
      <c r="X46" s="373">
        <v>61</v>
      </c>
      <c r="Y46" s="374">
        <v>8</v>
      </c>
      <c r="Z46" s="375"/>
      <c r="AA46" s="376"/>
      <c r="AB46" s="377"/>
      <c r="AC46" s="377"/>
      <c r="AD46" s="376"/>
      <c r="AE46" s="377"/>
      <c r="AF46" s="370"/>
      <c r="AG46" s="378" t="s">
        <v>2067</v>
      </c>
      <c r="AH46" s="379"/>
      <c r="AI46" s="370">
        <v>48</v>
      </c>
      <c r="AJ46" s="379">
        <v>45180</v>
      </c>
      <c r="AK46" s="379" t="s">
        <v>883</v>
      </c>
      <c r="AL46" s="379">
        <v>45145</v>
      </c>
      <c r="AM46" s="369"/>
      <c r="AN46" s="358"/>
      <c r="AO46" s="380" t="str">
        <f>_xlfn.IFNA(IF(VLOOKUP(tabItens[[#This Row],[CÓDIGO]],tabExcluirDoEstoque[#Data],1,FALSE),"sim",""),"")</f>
        <v/>
      </c>
      <c r="AP46" s="381" t="str">
        <f ca="1">IF(OR(ISBLANK(tabItens[[#This Row],[ATA DT.VALID.]]),tabItens[[#This Row],[ATA DT.VALID.]]="",tabItens[[#This Row],[ATA DT.VALID.]]=" "),"",IF(TYPE(tabItens[[#This Row],[ATA DT.VALID.]])=1,ROUNDUP((tabItens[[#This Row],[ATA DT.VALID.]]-TODAY())/7,0),""))</f>
        <v/>
      </c>
      <c r="AQ46" s="382">
        <v>0</v>
      </c>
      <c r="AR46" s="383" t="str">
        <f>IF(ISBLANK(tabItens[[#This Row],[CÓDIGO]]),"",IFERROR(VLOOKUP(tabItens[[#This Row],[CÓDIGO]],Consumo!$C$2:$AC$862,26,FALSE),0))</f>
        <v>09.2023</v>
      </c>
      <c r="AS46" s="384">
        <f>SUMIF(Consumo!$C$3:$C$862,tabItens[[#This Row],[CÓDIGO]],Consumo!$N$3:$N$862) + SUMIF(Consumo!$C$3:$C$862,tabItens[[#This Row],[CÓDIGO]],Consumo!$O$3:$O$862) + SUMIF(Consumo!$C$3:$C$862,tabItens[[#This Row],[CÓDIGO]],Consumo!$P$3:$P$862) + SUMIF(Consumo!$C$3:$C$862,tabItens[[#This Row],[CÓDIGO]],Consumo!$Q$3:$Q$862)</f>
        <v>40</v>
      </c>
      <c r="AT46" s="384">
        <f>SUMIF(Consumo!$C$3:$C$862,tabItens[[#This Row],[CÓDIGO]],Consumo!$Z$3:$Z$862)</f>
        <v>145</v>
      </c>
      <c r="AU46" s="385">
        <f>SUMIF(Consumo!$C$3:$C$862,tabItens[[#This Row],[CÓDIGO]],Consumo!$AA$3:$AA$862)</f>
        <v>24</v>
      </c>
      <c r="AV46" s="386">
        <f>SUMIF(Consumo!$C$3:$C$862,tabItens[[#This Row],[CÓDIGO]],Consumo!$Y$3:$Y$862)</f>
        <v>12.083333333333334</v>
      </c>
      <c r="AW46" s="359">
        <f>tabItens[[#This Row],[QTDE ATUAL]] + tabItens[[#This Row],[RC QTDE]] + tabItens[[#This Row],[AF SALDO]] + tabItens[[#This Row],[Recentes]]</f>
        <v>405</v>
      </c>
      <c r="AX46" s="387">
        <v>42</v>
      </c>
      <c r="AY46" s="387">
        <v>4</v>
      </c>
      <c r="AZ46" s="387">
        <f>IF(ISBLANK(tabItens[[#This Row],[CÓDIGO]]),"",tabItens[[#This Row],[PontoMês]] * (AZ$2+tabItens[[#This Row],[PontoQtM]]))</f>
        <v>168</v>
      </c>
      <c r="BA46" s="386">
        <f>tabItens[[#This Row],[PontoPed]] - tabItens[[#This Row],[Saldo]] + (1/10)</f>
        <v>-236.9</v>
      </c>
      <c r="BB46" s="386">
        <f xml:space="preserve"> tabItens[[#This Row],[PontoMês]] * BB$2 - tabItens[[#This Row],[QTDE ATUAL]] - (1/10)</f>
        <v>-363.1</v>
      </c>
      <c r="BC46" s="388">
        <f>IF( tabItens[[#This Row],[PontoPed]]&gt;0, IF(tabItens[[#This Row],[PontoPed]]&lt;1, 1, IF( tabItens[[#This Row],[Saldo]]&gt;tabItens[[#This Row],[PontoPed]], 0, (tabItens[[#This Row],[PontoPed]]-tabItens[[#This Row],[Saldo]])/tabItens[[#This Row],[PontoPed]] ) ), 0 )</f>
        <v>0</v>
      </c>
      <c r="BD46" s="389">
        <f>ROUNDDOWN(IF( OR( AND(tabItens[[#This Row],[PontoPed]]&lt;tabItens[[#This Row],[Saldo]],tabItens[[#This Row],[Saldo]]&gt;0), tabItens[[#This Row],[PontoPed]]=0), 99, IF(AND(tabItens[[#This Row],[Saldo]]=0,tabItens[[#This Row],[PontoPed]]&gt;0), 0, (1-tabItens[[#This Row],[PctAb]])*10 ) ),0)</f>
        <v>99</v>
      </c>
      <c r="BE46" s="390">
        <f>IF( tabItens[[#This Row],[Consumo]] &gt; tabItens[[#This Row],[04_MESES]]/4*$AV$2, tabItens[[#This Row],[Consumo]]/$AV$2, tabItens[[#This Row],[04_MESES]]/4 ) * $BE$2 + tabItens[[#This Row],[COMPRA_EXTRA]]</f>
        <v>72.5</v>
      </c>
      <c r="BF46" s="391">
        <f>MAX( tabItens[[#This Row],[Sugestão]] - tabItens[[#This Row],[LC]], 0 )</f>
        <v>72.5</v>
      </c>
      <c r="BG46" s="391">
        <f>SUMIF(Consumo!$C$3:$C$862,tabItens[[#This Row],[CÓDIGO]],Consumo!$E$3:$E$862)</f>
        <v>0</v>
      </c>
      <c r="BH46" s="392">
        <f>IF(AND(tabItens[[#This Row],[Pend]] &gt; 0,tabItens[[#This Row],[Consumo]] &lt;&gt; 0), tabItens[[#This Row],[Pend]] / tabItens[[#This Row],[Consumo]], 0 )</f>
        <v>0</v>
      </c>
      <c r="BI46" s="391"/>
      <c r="BJ46" s="391"/>
      <c r="BK46" s="393" t="s">
        <v>2081</v>
      </c>
    </row>
    <row r="47" spans="1:63" x14ac:dyDescent="0.3">
      <c r="A47" s="354">
        <v>12891</v>
      </c>
      <c r="B47" s="355" t="s">
        <v>972</v>
      </c>
      <c r="C47" s="356" t="s">
        <v>256</v>
      </c>
      <c r="D47" s="357">
        <v>1.1599999999999999</v>
      </c>
      <c r="E47" s="358"/>
      <c r="F47" s="358"/>
      <c r="G47" s="358" t="s">
        <v>883</v>
      </c>
      <c r="H47" s="359">
        <v>154</v>
      </c>
      <c r="I47" s="360">
        <v>103003</v>
      </c>
      <c r="J47" s="361">
        <v>1.1599999999999999</v>
      </c>
      <c r="K47" s="362">
        <v>62</v>
      </c>
      <c r="L47" s="363">
        <f>IF(tabItens[[#This Row],[Média]] &gt; 0, tabItens[[#This Row],[QTDE ATUAL]] / tabItens[[#This Row],[Média]],999.9)</f>
        <v>27.582089552238809</v>
      </c>
      <c r="M47" s="364">
        <v>0</v>
      </c>
      <c r="N47" s="365">
        <f>tabItens[[#This Row],[VALOR UNIT.]] * tabItens[[#This Row],[LC]]</f>
        <v>0</v>
      </c>
      <c r="O47" s="366" t="s">
        <v>2092</v>
      </c>
      <c r="P47" s="367"/>
      <c r="Q47" s="368"/>
      <c r="R47" s="365"/>
      <c r="S47" s="369"/>
      <c r="T47" s="370">
        <f>ROUNDDOWN(IFERROR(tabItens[[#This Row],[ATA DT.VALID.]] - $D$1,0) / 30,0)</f>
        <v>-1507</v>
      </c>
      <c r="U47" s="355" t="s">
        <v>960</v>
      </c>
      <c r="V47" s="371">
        <v>1</v>
      </c>
      <c r="W47" s="372" t="s">
        <v>2071</v>
      </c>
      <c r="X47" s="373">
        <v>61</v>
      </c>
      <c r="Y47" s="374">
        <v>8</v>
      </c>
      <c r="Z47" s="375"/>
      <c r="AA47" s="376"/>
      <c r="AB47" s="377"/>
      <c r="AC47" s="377"/>
      <c r="AD47" s="376"/>
      <c r="AE47" s="377"/>
      <c r="AF47" s="370"/>
      <c r="AG47" s="378" t="s">
        <v>2067</v>
      </c>
      <c r="AH47" s="379"/>
      <c r="AI47" s="370">
        <v>22</v>
      </c>
      <c r="AJ47" s="379">
        <v>45180</v>
      </c>
      <c r="AK47" s="379" t="s">
        <v>883</v>
      </c>
      <c r="AL47" s="379">
        <v>45145</v>
      </c>
      <c r="AM47" s="369"/>
      <c r="AN47" s="358"/>
      <c r="AO47" s="380" t="str">
        <f>_xlfn.IFNA(IF(VLOOKUP(tabItens[[#This Row],[CÓDIGO]],tabExcluirDoEstoque[#Data],1,FALSE),"sim",""),"")</f>
        <v/>
      </c>
      <c r="AP47" s="381" t="str">
        <f ca="1">IF(OR(ISBLANK(tabItens[[#This Row],[ATA DT.VALID.]]),tabItens[[#This Row],[ATA DT.VALID.]]="",tabItens[[#This Row],[ATA DT.VALID.]]=" "),"",IF(TYPE(tabItens[[#This Row],[ATA DT.VALID.]])=1,ROUNDUP((tabItens[[#This Row],[ATA DT.VALID.]]-TODAY())/7,0),""))</f>
        <v/>
      </c>
      <c r="AQ47" s="382">
        <v>100</v>
      </c>
      <c r="AR47" s="383" t="str">
        <f>IF(ISBLANK(tabItens[[#This Row],[CÓDIGO]]),"",IFERROR(VLOOKUP(tabItens[[#This Row],[CÓDIGO]],Consumo!$C$2:$AC$862,26,FALSE),0))</f>
        <v>05.2023</v>
      </c>
      <c r="AS47" s="384">
        <f>SUMIF(Consumo!$C$3:$C$862,tabItens[[#This Row],[CÓDIGO]],Consumo!$N$3:$N$862) + SUMIF(Consumo!$C$3:$C$862,tabItens[[#This Row],[CÓDIGO]],Consumo!$O$3:$O$862) + SUMIF(Consumo!$C$3:$C$862,tabItens[[#This Row],[CÓDIGO]],Consumo!$P$3:$P$862) + SUMIF(Consumo!$C$3:$C$862,tabItens[[#This Row],[CÓDIGO]],Consumo!$Q$3:$Q$862)</f>
        <v>0</v>
      </c>
      <c r="AT47" s="384">
        <f>SUMIF(Consumo!$C$3:$C$862,tabItens[[#This Row],[CÓDIGO]],Consumo!$Z$3:$Z$862)</f>
        <v>67</v>
      </c>
      <c r="AU47" s="385">
        <f>SUMIF(Consumo!$C$3:$C$862,tabItens[[#This Row],[CÓDIGO]],Consumo!$AA$3:$AA$862)</f>
        <v>15</v>
      </c>
      <c r="AV47" s="386">
        <f>SUMIF(Consumo!$C$3:$C$862,tabItens[[#This Row],[CÓDIGO]],Consumo!$Y$3:$Y$862)</f>
        <v>5.583333333333333</v>
      </c>
      <c r="AW47" s="359">
        <f>tabItens[[#This Row],[QTDE ATUAL]] + tabItens[[#This Row],[RC QTDE]] + tabItens[[#This Row],[AF SALDO]] + tabItens[[#This Row],[Recentes]]</f>
        <v>254</v>
      </c>
      <c r="AX47" s="387">
        <v>17</v>
      </c>
      <c r="AY47" s="387">
        <v>4</v>
      </c>
      <c r="AZ47" s="387">
        <f>IF(ISBLANK(tabItens[[#This Row],[CÓDIGO]]),"",tabItens[[#This Row],[PontoMês]] * (AZ$2+tabItens[[#This Row],[PontoQtM]]))</f>
        <v>68</v>
      </c>
      <c r="BA47" s="386">
        <f>tabItens[[#This Row],[PontoPed]] - tabItens[[#This Row],[Saldo]] + (1/10)</f>
        <v>-185.9</v>
      </c>
      <c r="BB47" s="386">
        <f xml:space="preserve"> tabItens[[#This Row],[PontoMês]] * BB$2 - tabItens[[#This Row],[QTDE ATUAL]] - (1/10)</f>
        <v>-137.1</v>
      </c>
      <c r="BC47" s="388">
        <f>IF( tabItens[[#This Row],[PontoPed]]&gt;0, IF(tabItens[[#This Row],[PontoPed]]&lt;1, 1, IF( tabItens[[#This Row],[Saldo]]&gt;tabItens[[#This Row],[PontoPed]], 0, (tabItens[[#This Row],[PontoPed]]-tabItens[[#This Row],[Saldo]])/tabItens[[#This Row],[PontoPed]] ) ), 0 )</f>
        <v>0</v>
      </c>
      <c r="BD47" s="389">
        <f>ROUNDDOWN(IF( OR( AND(tabItens[[#This Row],[PontoPed]]&lt;tabItens[[#This Row],[Saldo]],tabItens[[#This Row],[Saldo]]&gt;0), tabItens[[#This Row],[PontoPed]]=0), 99, IF(AND(tabItens[[#This Row],[Saldo]]=0,tabItens[[#This Row],[PontoPed]]&gt;0), 0, (1-tabItens[[#This Row],[PctAb]])*10 ) ),0)</f>
        <v>99</v>
      </c>
      <c r="BE47" s="390">
        <f>IF( tabItens[[#This Row],[Consumo]] &gt; tabItens[[#This Row],[04_MESES]]/4*$AV$2, tabItens[[#This Row],[Consumo]]/$AV$2, tabItens[[#This Row],[04_MESES]]/4 ) * $BE$2 + tabItens[[#This Row],[COMPRA_EXTRA]]</f>
        <v>33.5</v>
      </c>
      <c r="BF47" s="391">
        <f>MAX( tabItens[[#This Row],[Sugestão]] - tabItens[[#This Row],[LC]], 0 )</f>
        <v>33.5</v>
      </c>
      <c r="BG47" s="391">
        <f>SUMIF(Consumo!$C$3:$C$862,tabItens[[#This Row],[CÓDIGO]],Consumo!$E$3:$E$862)</f>
        <v>0</v>
      </c>
      <c r="BH47" s="392">
        <f>IF(AND(tabItens[[#This Row],[Pend]] &gt; 0,tabItens[[#This Row],[Consumo]] &lt;&gt; 0), tabItens[[#This Row],[Pend]] / tabItens[[#This Row],[Consumo]], 0 )</f>
        <v>0</v>
      </c>
      <c r="BI47" s="391"/>
      <c r="BJ47" s="391"/>
      <c r="BK47" s="393" t="s">
        <v>2081</v>
      </c>
    </row>
    <row r="48" spans="1:63" x14ac:dyDescent="0.3">
      <c r="A48" s="354">
        <v>12894</v>
      </c>
      <c r="B48" s="355" t="s">
        <v>973</v>
      </c>
      <c r="C48" s="356" t="s">
        <v>256</v>
      </c>
      <c r="D48" s="357">
        <v>0.38</v>
      </c>
      <c r="E48" s="358"/>
      <c r="F48" s="358"/>
      <c r="G48" s="358" t="s">
        <v>883</v>
      </c>
      <c r="H48" s="359">
        <v>3801</v>
      </c>
      <c r="I48" s="360">
        <v>103003</v>
      </c>
      <c r="J48" s="361">
        <v>0.38</v>
      </c>
      <c r="K48" s="362">
        <v>1184</v>
      </c>
      <c r="L48" s="363">
        <f>IF(tabItens[[#This Row],[Média]] &gt; 0, tabItens[[#This Row],[QTDE ATUAL]] / tabItens[[#This Row],[Média]],999.9)</f>
        <v>28.996821360457723</v>
      </c>
      <c r="M48" s="364">
        <v>0</v>
      </c>
      <c r="N48" s="365">
        <f>tabItens[[#This Row],[VALOR UNIT.]] * tabItens[[#This Row],[LC]]</f>
        <v>0</v>
      </c>
      <c r="O48" s="366" t="s">
        <v>2098</v>
      </c>
      <c r="P48" s="367"/>
      <c r="Q48" s="368"/>
      <c r="R48" s="365"/>
      <c r="S48" s="369"/>
      <c r="T48" s="370">
        <f>ROUNDDOWN(IFERROR(tabItens[[#This Row],[ATA DT.VALID.]] - $D$1,0) / 30,0)</f>
        <v>-1507</v>
      </c>
      <c r="U48" s="355" t="s">
        <v>960</v>
      </c>
      <c r="V48" s="371">
        <v>1</v>
      </c>
      <c r="W48" s="372" t="s">
        <v>2071</v>
      </c>
      <c r="X48" s="373">
        <v>61</v>
      </c>
      <c r="Y48" s="374">
        <v>8</v>
      </c>
      <c r="Z48" s="375"/>
      <c r="AA48" s="376"/>
      <c r="AB48" s="377"/>
      <c r="AC48" s="377"/>
      <c r="AD48" s="376"/>
      <c r="AE48" s="377"/>
      <c r="AF48" s="370"/>
      <c r="AG48" s="378" t="s">
        <v>2067</v>
      </c>
      <c r="AH48" s="379"/>
      <c r="AI48" s="370">
        <v>524</v>
      </c>
      <c r="AJ48" s="379">
        <v>45208</v>
      </c>
      <c r="AK48" s="379" t="s">
        <v>883</v>
      </c>
      <c r="AL48" s="379">
        <v>45145</v>
      </c>
      <c r="AM48" s="369"/>
      <c r="AN48" s="358"/>
      <c r="AO48" s="380" t="str">
        <f>_xlfn.IFNA(IF(VLOOKUP(tabItens[[#This Row],[CÓDIGO]],tabExcluirDoEstoque[#Data],1,FALSE),"sim",""),"")</f>
        <v/>
      </c>
      <c r="AP48" s="381" t="str">
        <f ca="1">IF(OR(ISBLANK(tabItens[[#This Row],[ATA DT.VALID.]]),tabItens[[#This Row],[ATA DT.VALID.]]="",tabItens[[#This Row],[ATA DT.VALID.]]=" "),"",IF(TYPE(tabItens[[#This Row],[ATA DT.VALID.]])=1,ROUNDUP((tabItens[[#This Row],[ATA DT.VALID.]]-TODAY())/7,0),""))</f>
        <v/>
      </c>
      <c r="AQ48" s="382">
        <v>0</v>
      </c>
      <c r="AR48" s="383" t="str">
        <f>IF(ISBLANK(tabItens[[#This Row],[CÓDIGO]]),"",IFERROR(VLOOKUP(tabItens[[#This Row],[CÓDIGO]],Consumo!$C$2:$AC$862,26,FALSE),0))</f>
        <v>08.2023</v>
      </c>
      <c r="AS48" s="384">
        <f>SUMIF(Consumo!$C$3:$C$862,tabItens[[#This Row],[CÓDIGO]],Consumo!$N$3:$N$862) + SUMIF(Consumo!$C$3:$C$862,tabItens[[#This Row],[CÓDIGO]],Consumo!$O$3:$O$862) + SUMIF(Consumo!$C$3:$C$862,tabItens[[#This Row],[CÓDIGO]],Consumo!$P$3:$P$862) + SUMIF(Consumo!$C$3:$C$862,tabItens[[#This Row],[CÓDIGO]],Consumo!$Q$3:$Q$862)</f>
        <v>357</v>
      </c>
      <c r="AT48" s="384">
        <f>SUMIF(Consumo!$C$3:$C$862,tabItens[[#This Row],[CÓDIGO]],Consumo!$Z$3:$Z$862)</f>
        <v>1573</v>
      </c>
      <c r="AU48" s="385">
        <f>SUMIF(Consumo!$C$3:$C$862,tabItens[[#This Row],[CÓDIGO]],Consumo!$AA$3:$AA$862)</f>
        <v>295</v>
      </c>
      <c r="AV48" s="386">
        <f>SUMIF(Consumo!$C$3:$C$862,tabItens[[#This Row],[CÓDIGO]],Consumo!$Y$3:$Y$862)</f>
        <v>131.08333333333334</v>
      </c>
      <c r="AW48" s="359">
        <f>tabItens[[#This Row],[QTDE ATUAL]] + tabItens[[#This Row],[RC QTDE]] + tabItens[[#This Row],[AF SALDO]] + tabItens[[#This Row],[Recentes]]</f>
        <v>3801</v>
      </c>
      <c r="AX48" s="387">
        <v>334</v>
      </c>
      <c r="AY48" s="387">
        <v>4</v>
      </c>
      <c r="AZ48" s="387">
        <f>IF(ISBLANK(tabItens[[#This Row],[CÓDIGO]]),"",tabItens[[#This Row],[PontoMês]] * (AZ$2+tabItens[[#This Row],[PontoQtM]]))</f>
        <v>1336</v>
      </c>
      <c r="BA48" s="386">
        <f>tabItens[[#This Row],[PontoPed]] - tabItens[[#This Row],[Saldo]] + (1/10)</f>
        <v>-2464.9</v>
      </c>
      <c r="BB48" s="386">
        <f xml:space="preserve"> tabItens[[#This Row],[PontoMês]] * BB$2 - tabItens[[#This Row],[QTDE ATUAL]] - (1/10)</f>
        <v>-3467.1</v>
      </c>
      <c r="BC48" s="388">
        <f>IF( tabItens[[#This Row],[PontoPed]]&gt;0, IF(tabItens[[#This Row],[PontoPed]]&lt;1, 1, IF( tabItens[[#This Row],[Saldo]]&gt;tabItens[[#This Row],[PontoPed]], 0, (tabItens[[#This Row],[PontoPed]]-tabItens[[#This Row],[Saldo]])/tabItens[[#This Row],[PontoPed]] ) ), 0 )</f>
        <v>0</v>
      </c>
      <c r="BD48" s="389">
        <f>ROUNDDOWN(IF( OR( AND(tabItens[[#This Row],[PontoPed]]&lt;tabItens[[#This Row],[Saldo]],tabItens[[#This Row],[Saldo]]&gt;0), tabItens[[#This Row],[PontoPed]]=0), 99, IF(AND(tabItens[[#This Row],[Saldo]]=0,tabItens[[#This Row],[PontoPed]]&gt;0), 0, (1-tabItens[[#This Row],[PctAb]])*10 ) ),0)</f>
        <v>99</v>
      </c>
      <c r="BE48" s="390">
        <f>IF( tabItens[[#This Row],[Consumo]] &gt; tabItens[[#This Row],[04_MESES]]/4*$AV$2, tabItens[[#This Row],[Consumo]]/$AV$2, tabItens[[#This Row],[04_MESES]]/4 ) * $BE$2 + tabItens[[#This Row],[COMPRA_EXTRA]]</f>
        <v>786.5</v>
      </c>
      <c r="BF48" s="391">
        <f>MAX( tabItens[[#This Row],[Sugestão]] - tabItens[[#This Row],[LC]], 0 )</f>
        <v>786.5</v>
      </c>
      <c r="BG48" s="391">
        <f>SUMIF(Consumo!$C$3:$C$862,tabItens[[#This Row],[CÓDIGO]],Consumo!$E$3:$E$862)</f>
        <v>0</v>
      </c>
      <c r="BH48" s="392">
        <f>IF(AND(tabItens[[#This Row],[Pend]] &gt; 0,tabItens[[#This Row],[Consumo]] &lt;&gt; 0), tabItens[[#This Row],[Pend]] / tabItens[[#This Row],[Consumo]], 0 )</f>
        <v>0</v>
      </c>
      <c r="BI48" s="391"/>
      <c r="BJ48" s="391"/>
      <c r="BK48" s="393" t="s">
        <v>2081</v>
      </c>
    </row>
    <row r="49" spans="1:63" x14ac:dyDescent="0.3">
      <c r="A49" s="354">
        <v>12922</v>
      </c>
      <c r="B49" s="355" t="s">
        <v>974</v>
      </c>
      <c r="C49" s="356" t="s">
        <v>256</v>
      </c>
      <c r="D49" s="357">
        <v>1.7</v>
      </c>
      <c r="E49" s="358"/>
      <c r="F49" s="358"/>
      <c r="G49" s="358" t="s">
        <v>883</v>
      </c>
      <c r="H49" s="359">
        <v>151</v>
      </c>
      <c r="I49" s="360">
        <v>103003</v>
      </c>
      <c r="J49" s="361">
        <v>1.7</v>
      </c>
      <c r="K49" s="362">
        <v>28</v>
      </c>
      <c r="L49" s="363">
        <f>IF(tabItens[[#This Row],[Média]] &gt; 0, tabItens[[#This Row],[QTDE ATUAL]] / tabItens[[#This Row],[Média]],999.9)</f>
        <v>90.6</v>
      </c>
      <c r="M49" s="364">
        <v>0</v>
      </c>
      <c r="N49" s="365">
        <f>tabItens[[#This Row],[VALOR UNIT.]] * tabItens[[#This Row],[LC]]</f>
        <v>0</v>
      </c>
      <c r="O49" s="366" t="s">
        <v>2099</v>
      </c>
      <c r="P49" s="367"/>
      <c r="Q49" s="368"/>
      <c r="R49" s="365"/>
      <c r="S49" s="369"/>
      <c r="T49" s="370">
        <f>ROUNDDOWN(IFERROR(tabItens[[#This Row],[ATA DT.VALID.]] - $D$1,0) / 30,0)</f>
        <v>-1507</v>
      </c>
      <c r="U49" s="355" t="s">
        <v>960</v>
      </c>
      <c r="V49" s="371">
        <v>1</v>
      </c>
      <c r="W49" s="372" t="s">
        <v>2071</v>
      </c>
      <c r="X49" s="373">
        <v>61</v>
      </c>
      <c r="Y49" s="374">
        <v>8</v>
      </c>
      <c r="Z49" s="375"/>
      <c r="AA49" s="376"/>
      <c r="AB49" s="377"/>
      <c r="AC49" s="377"/>
      <c r="AD49" s="376"/>
      <c r="AE49" s="377"/>
      <c r="AF49" s="370"/>
      <c r="AG49" s="378" t="s">
        <v>2067</v>
      </c>
      <c r="AH49" s="379"/>
      <c r="AI49" s="370">
        <v>6</v>
      </c>
      <c r="AJ49" s="379">
        <v>45160</v>
      </c>
      <c r="AK49" s="379" t="s">
        <v>883</v>
      </c>
      <c r="AL49" s="379">
        <v>45145</v>
      </c>
      <c r="AM49" s="369"/>
      <c r="AN49" s="358"/>
      <c r="AO49" s="380" t="str">
        <f>_xlfn.IFNA(IF(VLOOKUP(tabItens[[#This Row],[CÓDIGO]],tabExcluirDoEstoque[#Data],1,FALSE),"sim",""),"")</f>
        <v/>
      </c>
      <c r="AP49" s="381" t="str">
        <f ca="1">IF(OR(ISBLANK(tabItens[[#This Row],[ATA DT.VALID.]]),tabItens[[#This Row],[ATA DT.VALID.]]="",tabItens[[#This Row],[ATA DT.VALID.]]=" "),"",IF(TYPE(tabItens[[#This Row],[ATA DT.VALID.]])=1,ROUNDUP((tabItens[[#This Row],[ATA DT.VALID.]]-TODAY())/7,0),""))</f>
        <v/>
      </c>
      <c r="AQ49" s="382">
        <v>0</v>
      </c>
      <c r="AR49" s="383" t="str">
        <f>IF(ISBLANK(tabItens[[#This Row],[CÓDIGO]]),"",IFERROR(VLOOKUP(tabItens[[#This Row],[CÓDIGO]],Consumo!$C$2:$AC$862,26,FALSE),0))</f>
        <v>04.2023</v>
      </c>
      <c r="AS49" s="384">
        <f>SUMIF(Consumo!$C$3:$C$862,tabItens[[#This Row],[CÓDIGO]],Consumo!$N$3:$N$862) + SUMIF(Consumo!$C$3:$C$862,tabItens[[#This Row],[CÓDIGO]],Consumo!$O$3:$O$862) + SUMIF(Consumo!$C$3:$C$862,tabItens[[#This Row],[CÓDIGO]],Consumo!$P$3:$P$862) + SUMIF(Consumo!$C$3:$C$862,tabItens[[#This Row],[CÓDIGO]],Consumo!$Q$3:$Q$862)</f>
        <v>0</v>
      </c>
      <c r="AT49" s="384">
        <f>SUMIF(Consumo!$C$3:$C$862,tabItens[[#This Row],[CÓDIGO]],Consumo!$Z$3:$Z$862)</f>
        <v>25</v>
      </c>
      <c r="AU49" s="385">
        <f>SUMIF(Consumo!$C$3:$C$862,tabItens[[#This Row],[CÓDIGO]],Consumo!$AA$3:$AA$862)</f>
        <v>15</v>
      </c>
      <c r="AV49" s="386">
        <f>SUMIF(Consumo!$C$3:$C$862,tabItens[[#This Row],[CÓDIGO]],Consumo!$Y$3:$Y$862)</f>
        <v>1.6666666666666667</v>
      </c>
      <c r="AW49" s="359">
        <f>tabItens[[#This Row],[QTDE ATUAL]] + tabItens[[#This Row],[RC QTDE]] + tabItens[[#This Row],[AF SALDO]] + tabItens[[#This Row],[Recentes]]</f>
        <v>151</v>
      </c>
      <c r="AX49" s="387">
        <v>9</v>
      </c>
      <c r="AY49" s="387">
        <v>4</v>
      </c>
      <c r="AZ49" s="387">
        <f>IF(ISBLANK(tabItens[[#This Row],[CÓDIGO]]),"",tabItens[[#This Row],[PontoMês]] * (AZ$2+tabItens[[#This Row],[PontoQtM]]))</f>
        <v>36</v>
      </c>
      <c r="BA49" s="386">
        <f>tabItens[[#This Row],[PontoPed]] - tabItens[[#This Row],[Saldo]] + (1/10)</f>
        <v>-114.9</v>
      </c>
      <c r="BB49" s="386">
        <f xml:space="preserve"> tabItens[[#This Row],[PontoMês]] * BB$2 - tabItens[[#This Row],[QTDE ATUAL]] - (1/10)</f>
        <v>-142.1</v>
      </c>
      <c r="BC49" s="388">
        <f>IF( tabItens[[#This Row],[PontoPed]]&gt;0, IF(tabItens[[#This Row],[PontoPed]]&lt;1, 1, IF( tabItens[[#This Row],[Saldo]]&gt;tabItens[[#This Row],[PontoPed]], 0, (tabItens[[#This Row],[PontoPed]]-tabItens[[#This Row],[Saldo]])/tabItens[[#This Row],[PontoPed]] ) ), 0 )</f>
        <v>0</v>
      </c>
      <c r="BD49" s="389">
        <f>ROUNDDOWN(IF( OR( AND(tabItens[[#This Row],[PontoPed]]&lt;tabItens[[#This Row],[Saldo]],tabItens[[#This Row],[Saldo]]&gt;0), tabItens[[#This Row],[PontoPed]]=0), 99, IF(AND(tabItens[[#This Row],[Saldo]]=0,tabItens[[#This Row],[PontoPed]]&gt;0), 0, (1-tabItens[[#This Row],[PctAb]])*10 ) ),0)</f>
        <v>99</v>
      </c>
      <c r="BE49" s="390">
        <f>IF( tabItens[[#This Row],[Consumo]] &gt; tabItens[[#This Row],[04_MESES]]/4*$AV$2, tabItens[[#This Row],[Consumo]]/$AV$2, tabItens[[#This Row],[04_MESES]]/4 ) * $BE$2 + tabItens[[#This Row],[COMPRA_EXTRA]]</f>
        <v>12.5</v>
      </c>
      <c r="BF49" s="391">
        <f>MAX( tabItens[[#This Row],[Sugestão]] - tabItens[[#This Row],[LC]], 0 )</f>
        <v>12.5</v>
      </c>
      <c r="BG49" s="391">
        <f>SUMIF(Consumo!$C$3:$C$862,tabItens[[#This Row],[CÓDIGO]],Consumo!$E$3:$E$862)</f>
        <v>5</v>
      </c>
      <c r="BH49" s="392">
        <f>IF(AND(tabItens[[#This Row],[Pend]] &gt; 0,tabItens[[#This Row],[Consumo]] &lt;&gt; 0), tabItens[[#This Row],[Pend]] / tabItens[[#This Row],[Consumo]], 0 )</f>
        <v>0.2</v>
      </c>
      <c r="BI49" s="391"/>
      <c r="BJ49" s="391"/>
      <c r="BK49" s="393" t="s">
        <v>2081</v>
      </c>
    </row>
    <row r="50" spans="1:63" x14ac:dyDescent="0.3">
      <c r="A50" s="354">
        <v>12948</v>
      </c>
      <c r="B50" s="355" t="s">
        <v>975</v>
      </c>
      <c r="C50" s="356" t="s">
        <v>256</v>
      </c>
      <c r="D50" s="357">
        <v>6</v>
      </c>
      <c r="E50" s="358"/>
      <c r="F50" s="358"/>
      <c r="G50" s="358" t="s">
        <v>883</v>
      </c>
      <c r="H50" s="359">
        <v>40</v>
      </c>
      <c r="I50" s="360">
        <v>103003</v>
      </c>
      <c r="J50" s="361">
        <v>6</v>
      </c>
      <c r="K50" s="362">
        <v>17</v>
      </c>
      <c r="L50" s="363">
        <f>IF(tabItens[[#This Row],[Média]] &gt; 0, tabItens[[#This Row],[QTDE ATUAL]] / tabItens[[#This Row],[Média]],999.9)</f>
        <v>32</v>
      </c>
      <c r="M50" s="364">
        <v>0</v>
      </c>
      <c r="N50" s="365">
        <f>tabItens[[#This Row],[VALOR UNIT.]] * tabItens[[#This Row],[LC]]</f>
        <v>0</v>
      </c>
      <c r="O50" s="366" t="s">
        <v>2098</v>
      </c>
      <c r="P50" s="367"/>
      <c r="Q50" s="368"/>
      <c r="R50" s="365"/>
      <c r="S50" s="369"/>
      <c r="T50" s="370">
        <f>ROUNDDOWN(IFERROR(tabItens[[#This Row],[ATA DT.VALID.]] - $D$1,0) / 30,0)</f>
        <v>-1507</v>
      </c>
      <c r="U50" s="355" t="s">
        <v>960</v>
      </c>
      <c r="V50" s="371">
        <v>1</v>
      </c>
      <c r="W50" s="372" t="s">
        <v>2071</v>
      </c>
      <c r="X50" s="373">
        <v>61</v>
      </c>
      <c r="Y50" s="374">
        <v>8</v>
      </c>
      <c r="Z50" s="375"/>
      <c r="AA50" s="376"/>
      <c r="AB50" s="377"/>
      <c r="AC50" s="377"/>
      <c r="AD50" s="376"/>
      <c r="AE50" s="377"/>
      <c r="AF50" s="370"/>
      <c r="AG50" s="378" t="s">
        <v>2067</v>
      </c>
      <c r="AH50" s="379"/>
      <c r="AI50" s="370">
        <v>6</v>
      </c>
      <c r="AJ50" s="379">
        <v>45160</v>
      </c>
      <c r="AK50" s="379" t="s">
        <v>883</v>
      </c>
      <c r="AL50" s="379">
        <v>45145</v>
      </c>
      <c r="AM50" s="369"/>
      <c r="AN50" s="358"/>
      <c r="AO50" s="380" t="str">
        <f>_xlfn.IFNA(IF(VLOOKUP(tabItens[[#This Row],[CÓDIGO]],tabExcluirDoEstoque[#Data],1,FALSE),"sim",""),"")</f>
        <v/>
      </c>
      <c r="AP50" s="381" t="str">
        <f ca="1">IF(OR(ISBLANK(tabItens[[#This Row],[ATA DT.VALID.]]),tabItens[[#This Row],[ATA DT.VALID.]]="",tabItens[[#This Row],[ATA DT.VALID.]]=" "),"",IF(TYPE(tabItens[[#This Row],[ATA DT.VALID.]])=1,ROUNDUP((tabItens[[#This Row],[ATA DT.VALID.]]-TODAY())/7,0),""))</f>
        <v/>
      </c>
      <c r="AQ50" s="382">
        <v>0</v>
      </c>
      <c r="AR50" s="383" t="str">
        <f>IF(ISBLANK(tabItens[[#This Row],[CÓDIGO]]),"",IFERROR(VLOOKUP(tabItens[[#This Row],[CÓDIGO]],Consumo!$C$2:$AC$862,26,FALSE),0))</f>
        <v>04.2023</v>
      </c>
      <c r="AS50" s="384">
        <f>SUMIF(Consumo!$C$3:$C$862,tabItens[[#This Row],[CÓDIGO]],Consumo!$N$3:$N$862) + SUMIF(Consumo!$C$3:$C$862,tabItens[[#This Row],[CÓDIGO]],Consumo!$O$3:$O$862) + SUMIF(Consumo!$C$3:$C$862,tabItens[[#This Row],[CÓDIGO]],Consumo!$P$3:$P$862) + SUMIF(Consumo!$C$3:$C$862,tabItens[[#This Row],[CÓDIGO]],Consumo!$Q$3:$Q$862)</f>
        <v>0</v>
      </c>
      <c r="AT50" s="384">
        <f>SUMIF(Consumo!$C$3:$C$862,tabItens[[#This Row],[CÓDIGO]],Consumo!$Z$3:$Z$862)</f>
        <v>17</v>
      </c>
      <c r="AU50" s="385">
        <f>SUMIF(Consumo!$C$3:$C$862,tabItens[[#This Row],[CÓDIGO]],Consumo!$AA$3:$AA$862)</f>
        <v>10</v>
      </c>
      <c r="AV50" s="386">
        <f>SUMIF(Consumo!$C$3:$C$862,tabItens[[#This Row],[CÓDIGO]],Consumo!$Y$3:$Y$862)</f>
        <v>1.25</v>
      </c>
      <c r="AW50" s="359">
        <f>tabItens[[#This Row],[QTDE ATUAL]] + tabItens[[#This Row],[RC QTDE]] + tabItens[[#This Row],[AF SALDO]] + tabItens[[#This Row],[Recentes]]</f>
        <v>40</v>
      </c>
      <c r="AX50" s="387">
        <v>5</v>
      </c>
      <c r="AY50" s="387">
        <v>4</v>
      </c>
      <c r="AZ50" s="387">
        <f>IF(ISBLANK(tabItens[[#This Row],[CÓDIGO]]),"",tabItens[[#This Row],[PontoMês]] * (AZ$2+tabItens[[#This Row],[PontoQtM]]))</f>
        <v>20</v>
      </c>
      <c r="BA50" s="386">
        <f>tabItens[[#This Row],[PontoPed]] - tabItens[[#This Row],[Saldo]] + (1/10)</f>
        <v>-19.899999999999999</v>
      </c>
      <c r="BB50" s="386">
        <f xml:space="preserve"> tabItens[[#This Row],[PontoMês]] * BB$2 - tabItens[[#This Row],[QTDE ATUAL]] - (1/10)</f>
        <v>-35.1</v>
      </c>
      <c r="BC50" s="388">
        <f>IF( tabItens[[#This Row],[PontoPed]]&gt;0, IF(tabItens[[#This Row],[PontoPed]]&lt;1, 1, IF( tabItens[[#This Row],[Saldo]]&gt;tabItens[[#This Row],[PontoPed]], 0, (tabItens[[#This Row],[PontoPed]]-tabItens[[#This Row],[Saldo]])/tabItens[[#This Row],[PontoPed]] ) ), 0 )</f>
        <v>0</v>
      </c>
      <c r="BD50" s="389">
        <f>ROUNDDOWN(IF( OR( AND(tabItens[[#This Row],[PontoPed]]&lt;tabItens[[#This Row],[Saldo]],tabItens[[#This Row],[Saldo]]&gt;0), tabItens[[#This Row],[PontoPed]]=0), 99, IF(AND(tabItens[[#This Row],[Saldo]]=0,tabItens[[#This Row],[PontoPed]]&gt;0), 0, (1-tabItens[[#This Row],[PctAb]])*10 ) ),0)</f>
        <v>99</v>
      </c>
      <c r="BE50" s="390">
        <f>IF( tabItens[[#This Row],[Consumo]] &gt; tabItens[[#This Row],[04_MESES]]/4*$AV$2, tabItens[[#This Row],[Consumo]]/$AV$2, tabItens[[#This Row],[04_MESES]]/4 ) * $BE$2 + tabItens[[#This Row],[COMPRA_EXTRA]]</f>
        <v>8.5</v>
      </c>
      <c r="BF50" s="391">
        <f>MAX( tabItens[[#This Row],[Sugestão]] - tabItens[[#This Row],[LC]], 0 )</f>
        <v>8.5</v>
      </c>
      <c r="BG50" s="391">
        <f>SUMIF(Consumo!$C$3:$C$862,tabItens[[#This Row],[CÓDIGO]],Consumo!$E$3:$E$862)</f>
        <v>0</v>
      </c>
      <c r="BH50" s="392">
        <f>IF(AND(tabItens[[#This Row],[Pend]] &gt; 0,tabItens[[#This Row],[Consumo]] &lt;&gt; 0), tabItens[[#This Row],[Pend]] / tabItens[[#This Row],[Consumo]], 0 )</f>
        <v>0</v>
      </c>
      <c r="BI50" s="391"/>
      <c r="BJ50" s="391"/>
      <c r="BK50" s="393" t="s">
        <v>2081</v>
      </c>
    </row>
    <row r="51" spans="1:63" x14ac:dyDescent="0.3">
      <c r="A51" s="354">
        <v>12950</v>
      </c>
      <c r="B51" s="355" t="s">
        <v>976</v>
      </c>
      <c r="C51" s="356" t="s">
        <v>256</v>
      </c>
      <c r="D51" s="357">
        <v>2.2999999999999998</v>
      </c>
      <c r="E51" s="358"/>
      <c r="F51" s="358"/>
      <c r="G51" s="358" t="s">
        <v>883</v>
      </c>
      <c r="H51" s="359">
        <v>221</v>
      </c>
      <c r="I51" s="360">
        <v>103003</v>
      </c>
      <c r="J51" s="361">
        <v>2.2999999999999998</v>
      </c>
      <c r="K51" s="362">
        <v>141</v>
      </c>
      <c r="L51" s="363">
        <f>IF(tabItens[[#This Row],[Média]] &gt; 0, tabItens[[#This Row],[QTDE ATUAL]] / tabItens[[#This Row],[Média]],999.9)</f>
        <v>17.447368421052634</v>
      </c>
      <c r="M51" s="364">
        <v>0</v>
      </c>
      <c r="N51" s="365">
        <f>tabItens[[#This Row],[VALOR UNIT.]] * tabItens[[#This Row],[LC]]</f>
        <v>0</v>
      </c>
      <c r="O51" s="366" t="s">
        <v>2098</v>
      </c>
      <c r="P51" s="367"/>
      <c r="Q51" s="368"/>
      <c r="R51" s="365"/>
      <c r="S51" s="369"/>
      <c r="T51" s="370">
        <f>ROUNDDOWN(IFERROR(tabItens[[#This Row],[ATA DT.VALID.]] - $D$1,0) / 30,0)</f>
        <v>-1507</v>
      </c>
      <c r="U51" s="355" t="s">
        <v>960</v>
      </c>
      <c r="V51" s="371">
        <v>1</v>
      </c>
      <c r="W51" s="372" t="s">
        <v>2071</v>
      </c>
      <c r="X51" s="373">
        <v>61</v>
      </c>
      <c r="Y51" s="374">
        <v>8</v>
      </c>
      <c r="Z51" s="375"/>
      <c r="AA51" s="376"/>
      <c r="AB51" s="377"/>
      <c r="AC51" s="377"/>
      <c r="AD51" s="376"/>
      <c r="AE51" s="377"/>
      <c r="AF51" s="370"/>
      <c r="AG51" s="378" t="s">
        <v>2067</v>
      </c>
      <c r="AH51" s="379"/>
      <c r="AI51" s="370">
        <v>50</v>
      </c>
      <c r="AJ51" s="379">
        <v>45160</v>
      </c>
      <c r="AK51" s="379" t="s">
        <v>883</v>
      </c>
      <c r="AL51" s="379">
        <v>45145</v>
      </c>
      <c r="AM51" s="369"/>
      <c r="AN51" s="358"/>
      <c r="AO51" s="380" t="str">
        <f>_xlfn.IFNA(IF(VLOOKUP(tabItens[[#This Row],[CÓDIGO]],tabExcluirDoEstoque[#Data],1,FALSE),"sim",""),"")</f>
        <v/>
      </c>
      <c r="AP51" s="381" t="str">
        <f ca="1">IF(OR(ISBLANK(tabItens[[#This Row],[ATA DT.VALID.]]),tabItens[[#This Row],[ATA DT.VALID.]]="",tabItens[[#This Row],[ATA DT.VALID.]]=" "),"",IF(TYPE(tabItens[[#This Row],[ATA DT.VALID.]])=1,ROUNDUP((tabItens[[#This Row],[ATA DT.VALID.]]-TODAY())/7,0),""))</f>
        <v/>
      </c>
      <c r="AQ51" s="382">
        <v>0</v>
      </c>
      <c r="AR51" s="383" t="str">
        <f>IF(ISBLANK(tabItens[[#This Row],[CÓDIGO]]),"",IFERROR(VLOOKUP(tabItens[[#This Row],[CÓDIGO]],Consumo!$C$2:$AC$862,26,FALSE),0))</f>
        <v>09.2023</v>
      </c>
      <c r="AS51" s="384">
        <f>SUMIF(Consumo!$C$3:$C$862,tabItens[[#This Row],[CÓDIGO]],Consumo!$N$3:$N$862) + SUMIF(Consumo!$C$3:$C$862,tabItens[[#This Row],[CÓDIGO]],Consumo!$O$3:$O$862) + SUMIF(Consumo!$C$3:$C$862,tabItens[[#This Row],[CÓDIGO]],Consumo!$P$3:$P$862) + SUMIF(Consumo!$C$3:$C$862,tabItens[[#This Row],[CÓDIGO]],Consumo!$Q$3:$Q$862)</f>
        <v>30</v>
      </c>
      <c r="AT51" s="384">
        <f>SUMIF(Consumo!$C$3:$C$862,tabItens[[#This Row],[CÓDIGO]],Consumo!$Z$3:$Z$862)</f>
        <v>152</v>
      </c>
      <c r="AU51" s="385">
        <f>SUMIF(Consumo!$C$3:$C$862,tabItens[[#This Row],[CÓDIGO]],Consumo!$AA$3:$AA$862)</f>
        <v>36</v>
      </c>
      <c r="AV51" s="386">
        <f>SUMIF(Consumo!$C$3:$C$862,tabItens[[#This Row],[CÓDIGO]],Consumo!$Y$3:$Y$862)</f>
        <v>12.666666666666666</v>
      </c>
      <c r="AW51" s="359">
        <f>tabItens[[#This Row],[QTDE ATUAL]] + tabItens[[#This Row],[RC QTDE]] + tabItens[[#This Row],[AF SALDO]] + tabItens[[#This Row],[Recentes]]</f>
        <v>221</v>
      </c>
      <c r="AX51" s="387">
        <v>17</v>
      </c>
      <c r="AY51" s="387">
        <v>4</v>
      </c>
      <c r="AZ51" s="387">
        <f>IF(ISBLANK(tabItens[[#This Row],[CÓDIGO]]),"",tabItens[[#This Row],[PontoMês]] * (AZ$2+tabItens[[#This Row],[PontoQtM]]))</f>
        <v>68</v>
      </c>
      <c r="BA51" s="386">
        <f>tabItens[[#This Row],[PontoPed]] - tabItens[[#This Row],[Saldo]] + (1/10)</f>
        <v>-152.9</v>
      </c>
      <c r="BB51" s="386">
        <f xml:space="preserve"> tabItens[[#This Row],[PontoMês]] * BB$2 - tabItens[[#This Row],[QTDE ATUAL]] - (1/10)</f>
        <v>-204.1</v>
      </c>
      <c r="BC51" s="388">
        <f>IF( tabItens[[#This Row],[PontoPed]]&gt;0, IF(tabItens[[#This Row],[PontoPed]]&lt;1, 1, IF( tabItens[[#This Row],[Saldo]]&gt;tabItens[[#This Row],[PontoPed]], 0, (tabItens[[#This Row],[PontoPed]]-tabItens[[#This Row],[Saldo]])/tabItens[[#This Row],[PontoPed]] ) ), 0 )</f>
        <v>0</v>
      </c>
      <c r="BD51" s="389">
        <f>ROUNDDOWN(IF( OR( AND(tabItens[[#This Row],[PontoPed]]&lt;tabItens[[#This Row],[Saldo]],tabItens[[#This Row],[Saldo]]&gt;0), tabItens[[#This Row],[PontoPed]]=0), 99, IF(AND(tabItens[[#This Row],[Saldo]]=0,tabItens[[#This Row],[PontoPed]]&gt;0), 0, (1-tabItens[[#This Row],[PctAb]])*10 ) ),0)</f>
        <v>99</v>
      </c>
      <c r="BE51" s="390">
        <f>IF( tabItens[[#This Row],[Consumo]] &gt; tabItens[[#This Row],[04_MESES]]/4*$AV$2, tabItens[[#This Row],[Consumo]]/$AV$2, tabItens[[#This Row],[04_MESES]]/4 ) * $BE$2 + tabItens[[#This Row],[COMPRA_EXTRA]]</f>
        <v>76</v>
      </c>
      <c r="BF51" s="391">
        <f>MAX( tabItens[[#This Row],[Sugestão]] - tabItens[[#This Row],[LC]], 0 )</f>
        <v>76</v>
      </c>
      <c r="BG51" s="391">
        <f>SUMIF(Consumo!$C$3:$C$862,tabItens[[#This Row],[CÓDIGO]],Consumo!$E$3:$E$862)</f>
        <v>0</v>
      </c>
      <c r="BH51" s="392">
        <f>IF(AND(tabItens[[#This Row],[Pend]] &gt; 0,tabItens[[#This Row],[Consumo]] &lt;&gt; 0), tabItens[[#This Row],[Pend]] / tabItens[[#This Row],[Consumo]], 0 )</f>
        <v>0</v>
      </c>
      <c r="BI51" s="391"/>
      <c r="BJ51" s="391"/>
      <c r="BK51" s="393" t="s">
        <v>2081</v>
      </c>
    </row>
    <row r="52" spans="1:63" x14ac:dyDescent="0.3">
      <c r="A52" s="354">
        <v>12956</v>
      </c>
      <c r="B52" s="355" t="s">
        <v>977</v>
      </c>
      <c r="C52" s="356" t="s">
        <v>256</v>
      </c>
      <c r="D52" s="357">
        <v>0.41</v>
      </c>
      <c r="E52" s="358"/>
      <c r="F52" s="358"/>
      <c r="G52" s="358" t="s">
        <v>883</v>
      </c>
      <c r="H52" s="359">
        <v>868</v>
      </c>
      <c r="I52" s="360">
        <v>103003</v>
      </c>
      <c r="J52" s="361">
        <v>0.41</v>
      </c>
      <c r="K52" s="362">
        <v>423</v>
      </c>
      <c r="L52" s="363">
        <f>IF(tabItens[[#This Row],[Média]] &gt; 0, tabItens[[#This Row],[QTDE ATUAL]] / tabItens[[#This Row],[Média]],999.9)</f>
        <v>19.042047531992687</v>
      </c>
      <c r="M52" s="364">
        <v>0</v>
      </c>
      <c r="N52" s="365">
        <f>tabItens[[#This Row],[VALOR UNIT.]] * tabItens[[#This Row],[LC]]</f>
        <v>0</v>
      </c>
      <c r="O52" s="366" t="s">
        <v>2098</v>
      </c>
      <c r="P52" s="367"/>
      <c r="Q52" s="368"/>
      <c r="R52" s="365"/>
      <c r="S52" s="369"/>
      <c r="T52" s="370">
        <f>ROUNDDOWN(IFERROR(tabItens[[#This Row],[ATA DT.VALID.]] - $D$1,0) / 30,0)</f>
        <v>-1507</v>
      </c>
      <c r="U52" s="355" t="s">
        <v>960</v>
      </c>
      <c r="V52" s="371">
        <v>1</v>
      </c>
      <c r="W52" s="372" t="s">
        <v>2071</v>
      </c>
      <c r="X52" s="373">
        <v>61</v>
      </c>
      <c r="Y52" s="374">
        <v>8</v>
      </c>
      <c r="Z52" s="375"/>
      <c r="AA52" s="376"/>
      <c r="AB52" s="377"/>
      <c r="AC52" s="377"/>
      <c r="AD52" s="376"/>
      <c r="AE52" s="377"/>
      <c r="AF52" s="370"/>
      <c r="AG52" s="378" t="s">
        <v>2067</v>
      </c>
      <c r="AH52" s="379"/>
      <c r="AI52" s="370">
        <v>182</v>
      </c>
      <c r="AJ52" s="379">
        <v>45208</v>
      </c>
      <c r="AK52" s="379" t="s">
        <v>883</v>
      </c>
      <c r="AL52" s="379">
        <v>45145</v>
      </c>
      <c r="AM52" s="369"/>
      <c r="AN52" s="358"/>
      <c r="AO52" s="380" t="str">
        <f>_xlfn.IFNA(IF(VLOOKUP(tabItens[[#This Row],[CÓDIGO]],tabExcluirDoEstoque[#Data],1,FALSE),"sim",""),"")</f>
        <v/>
      </c>
      <c r="AP52" s="381" t="str">
        <f ca="1">IF(OR(ISBLANK(tabItens[[#This Row],[ATA DT.VALID.]]),tabItens[[#This Row],[ATA DT.VALID.]]="",tabItens[[#This Row],[ATA DT.VALID.]]=" "),"",IF(TYPE(tabItens[[#This Row],[ATA DT.VALID.]])=1,ROUNDUP((tabItens[[#This Row],[ATA DT.VALID.]]-TODAY())/7,0),""))</f>
        <v/>
      </c>
      <c r="AQ52" s="382">
        <v>0</v>
      </c>
      <c r="AR52" s="383" t="str">
        <f>IF(ISBLANK(tabItens[[#This Row],[CÓDIGO]]),"",IFERROR(VLOOKUP(tabItens[[#This Row],[CÓDIGO]],Consumo!$C$2:$AC$862,26,FALSE),0))</f>
        <v>09.2023</v>
      </c>
      <c r="AS52" s="384">
        <f>SUMIF(Consumo!$C$3:$C$862,tabItens[[#This Row],[CÓDIGO]],Consumo!$N$3:$N$862) + SUMIF(Consumo!$C$3:$C$862,tabItens[[#This Row],[CÓDIGO]],Consumo!$O$3:$O$862) + SUMIF(Consumo!$C$3:$C$862,tabItens[[#This Row],[CÓDIGO]],Consumo!$P$3:$P$862) + SUMIF(Consumo!$C$3:$C$862,tabItens[[#This Row],[CÓDIGO]],Consumo!$Q$3:$Q$862)</f>
        <v>150</v>
      </c>
      <c r="AT52" s="384">
        <f>SUMIF(Consumo!$C$3:$C$862,tabItens[[#This Row],[CÓDIGO]],Consumo!$Z$3:$Z$862)</f>
        <v>547</v>
      </c>
      <c r="AU52" s="385">
        <f>SUMIF(Consumo!$C$3:$C$862,tabItens[[#This Row],[CÓDIGO]],Consumo!$AA$3:$AA$862)</f>
        <v>100</v>
      </c>
      <c r="AV52" s="386">
        <f>SUMIF(Consumo!$C$3:$C$862,tabItens[[#This Row],[CÓDIGO]],Consumo!$Y$3:$Y$862)</f>
        <v>45.583333333333336</v>
      </c>
      <c r="AW52" s="359">
        <f>tabItens[[#This Row],[QTDE ATUAL]] + tabItens[[#This Row],[RC QTDE]] + tabItens[[#This Row],[AF SALDO]] + tabItens[[#This Row],[Recentes]]</f>
        <v>868</v>
      </c>
      <c r="AX52" s="387">
        <v>100</v>
      </c>
      <c r="AY52" s="387">
        <v>4</v>
      </c>
      <c r="AZ52" s="387">
        <f>IF(ISBLANK(tabItens[[#This Row],[CÓDIGO]]),"",tabItens[[#This Row],[PontoMês]] * (AZ$2+tabItens[[#This Row],[PontoQtM]]))</f>
        <v>400</v>
      </c>
      <c r="BA52" s="386">
        <f>tabItens[[#This Row],[PontoPed]] - tabItens[[#This Row],[Saldo]] + (1/10)</f>
        <v>-467.9</v>
      </c>
      <c r="BB52" s="386">
        <f xml:space="preserve"> tabItens[[#This Row],[PontoMês]] * BB$2 - tabItens[[#This Row],[QTDE ATUAL]] - (1/10)</f>
        <v>-768.1</v>
      </c>
      <c r="BC52" s="388">
        <f>IF( tabItens[[#This Row],[PontoPed]]&gt;0, IF(tabItens[[#This Row],[PontoPed]]&lt;1, 1, IF( tabItens[[#This Row],[Saldo]]&gt;tabItens[[#This Row],[PontoPed]], 0, (tabItens[[#This Row],[PontoPed]]-tabItens[[#This Row],[Saldo]])/tabItens[[#This Row],[PontoPed]] ) ), 0 )</f>
        <v>0</v>
      </c>
      <c r="BD52" s="389">
        <f>ROUNDDOWN(IF( OR( AND(tabItens[[#This Row],[PontoPed]]&lt;tabItens[[#This Row],[Saldo]],tabItens[[#This Row],[Saldo]]&gt;0), tabItens[[#This Row],[PontoPed]]=0), 99, IF(AND(tabItens[[#This Row],[Saldo]]=0,tabItens[[#This Row],[PontoPed]]&gt;0), 0, (1-tabItens[[#This Row],[PctAb]])*10 ) ),0)</f>
        <v>99</v>
      </c>
      <c r="BE52" s="390">
        <f>IF( tabItens[[#This Row],[Consumo]] &gt; tabItens[[#This Row],[04_MESES]]/4*$AV$2, tabItens[[#This Row],[Consumo]]/$AV$2, tabItens[[#This Row],[04_MESES]]/4 ) * $BE$2 + tabItens[[#This Row],[COMPRA_EXTRA]]</f>
        <v>273.5</v>
      </c>
      <c r="BF52" s="391">
        <f>MAX( tabItens[[#This Row],[Sugestão]] - tabItens[[#This Row],[LC]], 0 )</f>
        <v>273.5</v>
      </c>
      <c r="BG52" s="391">
        <f>SUMIF(Consumo!$C$3:$C$862,tabItens[[#This Row],[CÓDIGO]],Consumo!$E$3:$E$862)</f>
        <v>0</v>
      </c>
      <c r="BH52" s="392">
        <f>IF(AND(tabItens[[#This Row],[Pend]] &gt; 0,tabItens[[#This Row],[Consumo]] &lt;&gt; 0), tabItens[[#This Row],[Pend]] / tabItens[[#This Row],[Consumo]], 0 )</f>
        <v>0</v>
      </c>
      <c r="BI52" s="391"/>
      <c r="BJ52" s="391"/>
      <c r="BK52" s="393" t="s">
        <v>2081</v>
      </c>
    </row>
    <row r="53" spans="1:63" x14ac:dyDescent="0.3">
      <c r="A53" s="354">
        <v>12971</v>
      </c>
      <c r="B53" s="355" t="s">
        <v>978</v>
      </c>
      <c r="C53" s="356" t="s">
        <v>256</v>
      </c>
      <c r="D53" s="357">
        <v>0.36</v>
      </c>
      <c r="E53" s="358"/>
      <c r="F53" s="358"/>
      <c r="G53" s="358" t="s">
        <v>883</v>
      </c>
      <c r="H53" s="359">
        <v>401</v>
      </c>
      <c r="I53" s="360">
        <v>103003</v>
      </c>
      <c r="J53" s="361">
        <v>0.36</v>
      </c>
      <c r="K53" s="362">
        <v>100</v>
      </c>
      <c r="L53" s="363">
        <f>IF(tabItens[[#This Row],[Média]] &gt; 0, tabItens[[#This Row],[QTDE ATUAL]] / tabItens[[#This Row],[Média]],999.9)</f>
        <v>72.909090909090907</v>
      </c>
      <c r="M53" s="364">
        <v>0</v>
      </c>
      <c r="N53" s="365">
        <f>tabItens[[#This Row],[VALOR UNIT.]] * tabItens[[#This Row],[LC]]</f>
        <v>0</v>
      </c>
      <c r="O53" s="366" t="s">
        <v>2100</v>
      </c>
      <c r="P53" s="367"/>
      <c r="Q53" s="368"/>
      <c r="R53" s="365"/>
      <c r="S53" s="369"/>
      <c r="T53" s="370">
        <f>ROUNDDOWN(IFERROR(tabItens[[#This Row],[ATA DT.VALID.]] - $D$1,0) / 30,0)</f>
        <v>-1507</v>
      </c>
      <c r="U53" s="355" t="s">
        <v>979</v>
      </c>
      <c r="V53" s="371">
        <v>1</v>
      </c>
      <c r="W53" s="372" t="s">
        <v>2072</v>
      </c>
      <c r="X53" s="373">
        <v>55</v>
      </c>
      <c r="Y53" s="374">
        <v>31</v>
      </c>
      <c r="Z53" s="375"/>
      <c r="AA53" s="376"/>
      <c r="AB53" s="377"/>
      <c r="AC53" s="377"/>
      <c r="AD53" s="376"/>
      <c r="AE53" s="377"/>
      <c r="AF53" s="370"/>
      <c r="AG53" s="378" t="s">
        <v>2067</v>
      </c>
      <c r="AH53" s="379"/>
      <c r="AI53" s="370">
        <v>34</v>
      </c>
      <c r="AJ53" s="379">
        <v>42360</v>
      </c>
      <c r="AK53" s="379" t="s">
        <v>883</v>
      </c>
      <c r="AL53" s="379">
        <v>43657</v>
      </c>
      <c r="AM53" s="369"/>
      <c r="AN53" s="358"/>
      <c r="AO53" s="380" t="str">
        <f>_xlfn.IFNA(IF(VLOOKUP(tabItens[[#This Row],[CÓDIGO]],tabExcluirDoEstoque[#Data],1,FALSE),"sim",""),"")</f>
        <v/>
      </c>
      <c r="AP53" s="381" t="str">
        <f ca="1">IF(OR(ISBLANK(tabItens[[#This Row],[ATA DT.VALID.]]),tabItens[[#This Row],[ATA DT.VALID.]]="",tabItens[[#This Row],[ATA DT.VALID.]]=" "),"",IF(TYPE(tabItens[[#This Row],[ATA DT.VALID.]])=1,ROUNDUP((tabItens[[#This Row],[ATA DT.VALID.]]-TODAY())/7,0),""))</f>
        <v/>
      </c>
      <c r="AQ53" s="382">
        <v>0</v>
      </c>
      <c r="AR53" s="383" t="str">
        <f>IF(ISBLANK(tabItens[[#This Row],[CÓDIGO]]),"",IFERROR(VLOOKUP(tabItens[[#This Row],[CÓDIGO]],Consumo!$C$2:$AC$862,26,FALSE),0))</f>
        <v>10.2022</v>
      </c>
      <c r="AS53" s="384">
        <f>SUMIF(Consumo!$C$3:$C$862,tabItens[[#This Row],[CÓDIGO]],Consumo!$N$3:$N$862) + SUMIF(Consumo!$C$3:$C$862,tabItens[[#This Row],[CÓDIGO]],Consumo!$O$3:$O$862) + SUMIF(Consumo!$C$3:$C$862,tabItens[[#This Row],[CÓDIGO]],Consumo!$P$3:$P$862) + SUMIF(Consumo!$C$3:$C$862,tabItens[[#This Row],[CÓDIGO]],Consumo!$Q$3:$Q$862)</f>
        <v>0</v>
      </c>
      <c r="AT53" s="384">
        <f>SUMIF(Consumo!$C$3:$C$862,tabItens[[#This Row],[CÓDIGO]],Consumo!$Z$3:$Z$862)</f>
        <v>100</v>
      </c>
      <c r="AU53" s="385">
        <f>SUMIF(Consumo!$C$3:$C$862,tabItens[[#This Row],[CÓDIGO]],Consumo!$AA$3:$AA$862)</f>
        <v>100</v>
      </c>
      <c r="AV53" s="386">
        <f>SUMIF(Consumo!$C$3:$C$862,tabItens[[#This Row],[CÓDIGO]],Consumo!$Y$3:$Y$862)</f>
        <v>5.5</v>
      </c>
      <c r="AW53" s="359">
        <f>tabItens[[#This Row],[QTDE ATUAL]] + tabItens[[#This Row],[RC QTDE]] + tabItens[[#This Row],[AF SALDO]] + tabItens[[#This Row],[Recentes]]</f>
        <v>401</v>
      </c>
      <c r="AX53" s="387">
        <v>20</v>
      </c>
      <c r="AY53" s="387">
        <v>4</v>
      </c>
      <c r="AZ53" s="387">
        <f>IF(ISBLANK(tabItens[[#This Row],[CÓDIGO]]),"",tabItens[[#This Row],[PontoMês]] * (AZ$2+tabItens[[#This Row],[PontoQtM]]))</f>
        <v>80</v>
      </c>
      <c r="BA53" s="386">
        <f>tabItens[[#This Row],[PontoPed]] - tabItens[[#This Row],[Saldo]] + (1/10)</f>
        <v>-320.89999999999998</v>
      </c>
      <c r="BB53" s="386">
        <f xml:space="preserve"> tabItens[[#This Row],[PontoMês]] * BB$2 - tabItens[[#This Row],[QTDE ATUAL]] - (1/10)</f>
        <v>-381.1</v>
      </c>
      <c r="BC53" s="388">
        <f>IF( tabItens[[#This Row],[PontoPed]]&gt;0, IF(tabItens[[#This Row],[PontoPed]]&lt;1, 1, IF( tabItens[[#This Row],[Saldo]]&gt;tabItens[[#This Row],[PontoPed]], 0, (tabItens[[#This Row],[PontoPed]]-tabItens[[#This Row],[Saldo]])/tabItens[[#This Row],[PontoPed]] ) ), 0 )</f>
        <v>0</v>
      </c>
      <c r="BD53" s="389">
        <f>ROUNDDOWN(IF( OR( AND(tabItens[[#This Row],[PontoPed]]&lt;tabItens[[#This Row],[Saldo]],tabItens[[#This Row],[Saldo]]&gt;0), tabItens[[#This Row],[PontoPed]]=0), 99, IF(AND(tabItens[[#This Row],[Saldo]]=0,tabItens[[#This Row],[PontoPed]]&gt;0), 0, (1-tabItens[[#This Row],[PctAb]])*10 ) ),0)</f>
        <v>99</v>
      </c>
      <c r="BE53" s="390">
        <f>IF( tabItens[[#This Row],[Consumo]] &gt; tabItens[[#This Row],[04_MESES]]/4*$AV$2, tabItens[[#This Row],[Consumo]]/$AV$2, tabItens[[#This Row],[04_MESES]]/4 ) * $BE$2 + tabItens[[#This Row],[COMPRA_EXTRA]]</f>
        <v>50</v>
      </c>
      <c r="BF53" s="391">
        <f>MAX( tabItens[[#This Row],[Sugestão]] - tabItens[[#This Row],[LC]], 0 )</f>
        <v>50</v>
      </c>
      <c r="BG53" s="391">
        <f>SUMIF(Consumo!$C$3:$C$862,tabItens[[#This Row],[CÓDIGO]],Consumo!$E$3:$E$862)</f>
        <v>0</v>
      </c>
      <c r="BH53" s="392">
        <f>IF(AND(tabItens[[#This Row],[Pend]] &gt; 0,tabItens[[#This Row],[Consumo]] &lt;&gt; 0), tabItens[[#This Row],[Pend]] / tabItens[[#This Row],[Consumo]], 0 )</f>
        <v>0</v>
      </c>
      <c r="BI53" s="391"/>
      <c r="BJ53" s="391"/>
      <c r="BK53" s="393" t="s">
        <v>2081</v>
      </c>
    </row>
    <row r="54" spans="1:63" x14ac:dyDescent="0.3">
      <c r="A54" s="354">
        <v>12989</v>
      </c>
      <c r="B54" s="355" t="s">
        <v>980</v>
      </c>
      <c r="C54" s="356" t="s">
        <v>256</v>
      </c>
      <c r="D54" s="357">
        <v>6.66</v>
      </c>
      <c r="E54" s="358"/>
      <c r="F54" s="358"/>
      <c r="G54" s="358" t="s">
        <v>883</v>
      </c>
      <c r="H54" s="359">
        <v>0</v>
      </c>
      <c r="I54" s="360">
        <v>103003</v>
      </c>
      <c r="J54" s="361">
        <v>6.66</v>
      </c>
      <c r="K54" s="362">
        <v>130</v>
      </c>
      <c r="L54" s="363">
        <f>IF(tabItens[[#This Row],[Média]] &gt; 0, tabItens[[#This Row],[QTDE ATUAL]] / tabItens[[#This Row],[Média]],999.9)</f>
        <v>0</v>
      </c>
      <c r="M54" s="364">
        <v>0</v>
      </c>
      <c r="N54" s="365">
        <f>tabItens[[#This Row],[VALOR UNIT.]] * tabItens[[#This Row],[LC]]</f>
        <v>0</v>
      </c>
      <c r="O54" s="366" t="s">
        <v>2101</v>
      </c>
      <c r="P54" s="367"/>
      <c r="Q54" s="368"/>
      <c r="R54" s="365"/>
      <c r="S54" s="369"/>
      <c r="T54" s="370">
        <f>ROUNDDOWN(IFERROR(tabItens[[#This Row],[ATA DT.VALID.]] - $D$1,0) / 30,0)</f>
        <v>-1507</v>
      </c>
      <c r="U54" s="355" t="s">
        <v>981</v>
      </c>
      <c r="V54" s="371">
        <v>1</v>
      </c>
      <c r="W54" s="372" t="s">
        <v>2072</v>
      </c>
      <c r="X54" s="373">
        <v>55</v>
      </c>
      <c r="Y54" s="374">
        <v>7</v>
      </c>
      <c r="Z54" s="375">
        <v>10083</v>
      </c>
      <c r="AA54" s="376">
        <v>2023</v>
      </c>
      <c r="AB54" s="377">
        <v>300</v>
      </c>
      <c r="AC54" s="377"/>
      <c r="AD54" s="376"/>
      <c r="AE54" s="377"/>
      <c r="AF54" s="370"/>
      <c r="AG54" s="378" t="s">
        <v>2067</v>
      </c>
      <c r="AH54" s="379"/>
      <c r="AI54" s="370">
        <v>44</v>
      </c>
      <c r="AJ54" s="379">
        <v>43656</v>
      </c>
      <c r="AK54" s="379" t="s">
        <v>883</v>
      </c>
      <c r="AL54" s="379">
        <v>44917</v>
      </c>
      <c r="AM54" s="369"/>
      <c r="AN54" s="358"/>
      <c r="AO54" s="380" t="str">
        <f>_xlfn.IFNA(IF(VLOOKUP(tabItens[[#This Row],[CÓDIGO]],tabExcluirDoEstoque[#Data],1,FALSE),"sim",""),"")</f>
        <v/>
      </c>
      <c r="AP54" s="381" t="str">
        <f ca="1">IF(OR(ISBLANK(tabItens[[#This Row],[ATA DT.VALID.]]),tabItens[[#This Row],[ATA DT.VALID.]]="",tabItens[[#This Row],[ATA DT.VALID.]]=" "),"",IF(TYPE(tabItens[[#This Row],[ATA DT.VALID.]])=1,ROUNDUP((tabItens[[#This Row],[ATA DT.VALID.]]-TODAY())/7,0),""))</f>
        <v/>
      </c>
      <c r="AQ54" s="382">
        <v>0</v>
      </c>
      <c r="AR54" s="383" t="str">
        <f>IF(ISBLANK(tabItens[[#This Row],[CÓDIGO]]),"",IFERROR(VLOOKUP(tabItens[[#This Row],[CÓDIGO]],Consumo!$C$2:$AC$862,26,FALSE),0))</f>
        <v>07.2023</v>
      </c>
      <c r="AS54" s="384">
        <f>SUMIF(Consumo!$C$3:$C$862,tabItens[[#This Row],[CÓDIGO]],Consumo!$N$3:$N$862) + SUMIF(Consumo!$C$3:$C$862,tabItens[[#This Row],[CÓDIGO]],Consumo!$O$3:$O$862) + SUMIF(Consumo!$C$3:$C$862,tabItens[[#This Row],[CÓDIGO]],Consumo!$P$3:$P$862) + SUMIF(Consumo!$C$3:$C$862,tabItens[[#This Row],[CÓDIGO]],Consumo!$Q$3:$Q$862)</f>
        <v>16</v>
      </c>
      <c r="AT54" s="384">
        <f>SUMIF(Consumo!$C$3:$C$862,tabItens[[#This Row],[CÓDIGO]],Consumo!$Z$3:$Z$862)</f>
        <v>231</v>
      </c>
      <c r="AU54" s="385">
        <f>SUMIF(Consumo!$C$3:$C$862,tabItens[[#This Row],[CÓDIGO]],Consumo!$AA$3:$AA$862)</f>
        <v>68</v>
      </c>
      <c r="AV54" s="386">
        <f>SUMIF(Consumo!$C$3:$C$862,tabItens[[#This Row],[CÓDIGO]],Consumo!$Y$3:$Y$862)</f>
        <v>19.25</v>
      </c>
      <c r="AW54" s="359">
        <f>tabItens[[#This Row],[QTDE ATUAL]] + tabItens[[#This Row],[RC QTDE]] + tabItens[[#This Row],[AF SALDO]] + tabItens[[#This Row],[Recentes]]</f>
        <v>300</v>
      </c>
      <c r="AX54" s="387">
        <v>19</v>
      </c>
      <c r="AY54" s="387">
        <v>4</v>
      </c>
      <c r="AZ54" s="387">
        <f>IF(ISBLANK(tabItens[[#This Row],[CÓDIGO]]),"",tabItens[[#This Row],[PontoMês]] * (AZ$2+tabItens[[#This Row],[PontoQtM]]))</f>
        <v>76</v>
      </c>
      <c r="BA54" s="386">
        <f>tabItens[[#This Row],[PontoPed]] - tabItens[[#This Row],[Saldo]] + (1/10)</f>
        <v>-223.9</v>
      </c>
      <c r="BB54" s="386">
        <f xml:space="preserve"> tabItens[[#This Row],[PontoMês]] * BB$2 - tabItens[[#This Row],[QTDE ATUAL]] - (1/10)</f>
        <v>18.899999999999999</v>
      </c>
      <c r="BC54" s="388">
        <f>IF( tabItens[[#This Row],[PontoPed]]&gt;0, IF(tabItens[[#This Row],[PontoPed]]&lt;1, 1, IF( tabItens[[#This Row],[Saldo]]&gt;tabItens[[#This Row],[PontoPed]], 0, (tabItens[[#This Row],[PontoPed]]-tabItens[[#This Row],[Saldo]])/tabItens[[#This Row],[PontoPed]] ) ), 0 )</f>
        <v>0</v>
      </c>
      <c r="BD54" s="389">
        <f>ROUNDDOWN(IF( OR( AND(tabItens[[#This Row],[PontoPed]]&lt;tabItens[[#This Row],[Saldo]],tabItens[[#This Row],[Saldo]]&gt;0), tabItens[[#This Row],[PontoPed]]=0), 99, IF(AND(tabItens[[#This Row],[Saldo]]=0,tabItens[[#This Row],[PontoPed]]&gt;0), 0, (1-tabItens[[#This Row],[PctAb]])*10 ) ),0)</f>
        <v>99</v>
      </c>
      <c r="BE54" s="390">
        <f>IF( tabItens[[#This Row],[Consumo]] &gt; tabItens[[#This Row],[04_MESES]]/4*$AV$2, tabItens[[#This Row],[Consumo]]/$AV$2, tabItens[[#This Row],[04_MESES]]/4 ) * $BE$2 + tabItens[[#This Row],[COMPRA_EXTRA]]</f>
        <v>115.5</v>
      </c>
      <c r="BF54" s="391">
        <f>MAX( tabItens[[#This Row],[Sugestão]] - tabItens[[#This Row],[LC]], 0 )</f>
        <v>115.5</v>
      </c>
      <c r="BG54" s="391">
        <f>SUMIF(Consumo!$C$3:$C$862,tabItens[[#This Row],[CÓDIGO]],Consumo!$E$3:$E$862)</f>
        <v>100</v>
      </c>
      <c r="BH54" s="392">
        <f>IF(AND(tabItens[[#This Row],[Pend]] &gt; 0,tabItens[[#This Row],[Consumo]] &lt;&gt; 0), tabItens[[#This Row],[Pend]] / tabItens[[#This Row],[Consumo]], 0 )</f>
        <v>0.4329004329004329</v>
      </c>
      <c r="BI54" s="391"/>
      <c r="BJ54" s="391"/>
      <c r="BK54" s="393" t="s">
        <v>2081</v>
      </c>
    </row>
    <row r="55" spans="1:63" x14ac:dyDescent="0.3">
      <c r="A55" s="354">
        <v>12992</v>
      </c>
      <c r="B55" s="355" t="s">
        <v>982</v>
      </c>
      <c r="C55" s="356" t="s">
        <v>256</v>
      </c>
      <c r="D55" s="357">
        <v>9.82</v>
      </c>
      <c r="E55" s="358"/>
      <c r="F55" s="358"/>
      <c r="G55" s="358" t="s">
        <v>883</v>
      </c>
      <c r="H55" s="359">
        <v>0</v>
      </c>
      <c r="I55" s="360">
        <v>103003</v>
      </c>
      <c r="J55" s="361">
        <v>9.82</v>
      </c>
      <c r="K55" s="362">
        <v>58</v>
      </c>
      <c r="L55" s="363">
        <f>IF(tabItens[[#This Row],[Média]] &gt; 0, tabItens[[#This Row],[QTDE ATUAL]] / tabItens[[#This Row],[Média]],999.9)</f>
        <v>0</v>
      </c>
      <c r="M55" s="364">
        <v>0</v>
      </c>
      <c r="N55" s="365">
        <f>tabItens[[#This Row],[VALOR UNIT.]] * tabItens[[#This Row],[LC]]</f>
        <v>0</v>
      </c>
      <c r="O55" s="366" t="s">
        <v>2100</v>
      </c>
      <c r="P55" s="367"/>
      <c r="Q55" s="368"/>
      <c r="R55" s="365"/>
      <c r="S55" s="369"/>
      <c r="T55" s="370">
        <f>ROUNDDOWN(IFERROR(tabItens[[#This Row],[ATA DT.VALID.]] - $D$1,0) / 30,0)</f>
        <v>-1507</v>
      </c>
      <c r="U55" s="355" t="s">
        <v>981</v>
      </c>
      <c r="V55" s="371">
        <v>1</v>
      </c>
      <c r="W55" s="372" t="s">
        <v>2072</v>
      </c>
      <c r="X55" s="373">
        <v>55</v>
      </c>
      <c r="Y55" s="374">
        <v>7</v>
      </c>
      <c r="Z55" s="375">
        <v>2442</v>
      </c>
      <c r="AA55" s="376">
        <v>2023</v>
      </c>
      <c r="AB55" s="377">
        <v>10</v>
      </c>
      <c r="AC55" s="377"/>
      <c r="AD55" s="376"/>
      <c r="AE55" s="377"/>
      <c r="AF55" s="370"/>
      <c r="AG55" s="378" t="s">
        <v>2067</v>
      </c>
      <c r="AH55" s="379"/>
      <c r="AI55" s="370">
        <v>20</v>
      </c>
      <c r="AJ55" s="379">
        <v>44951</v>
      </c>
      <c r="AK55" s="379" t="s">
        <v>883</v>
      </c>
      <c r="AL55" s="379">
        <v>44917</v>
      </c>
      <c r="AM55" s="369"/>
      <c r="AN55" s="358"/>
      <c r="AO55" s="380" t="str">
        <f>_xlfn.IFNA(IF(VLOOKUP(tabItens[[#This Row],[CÓDIGO]],tabExcluirDoEstoque[#Data],1,FALSE),"sim",""),"")</f>
        <v/>
      </c>
      <c r="AP55" s="381" t="str">
        <f ca="1">IF(OR(ISBLANK(tabItens[[#This Row],[ATA DT.VALID.]]),tabItens[[#This Row],[ATA DT.VALID.]]="",tabItens[[#This Row],[ATA DT.VALID.]]=" "),"",IF(TYPE(tabItens[[#This Row],[ATA DT.VALID.]])=1,ROUNDUP((tabItens[[#This Row],[ATA DT.VALID.]]-TODAY())/7,0),""))</f>
        <v/>
      </c>
      <c r="AQ55" s="382">
        <v>0</v>
      </c>
      <c r="AR55" s="383" t="str">
        <f>IF(ISBLANK(tabItens[[#This Row],[CÓDIGO]]),"",IFERROR(VLOOKUP(tabItens[[#This Row],[CÓDIGO]],Consumo!$C$2:$AC$862,26,FALSE),0))</f>
        <v>07.2023</v>
      </c>
      <c r="AS55" s="384">
        <f>SUMIF(Consumo!$C$3:$C$862,tabItens[[#This Row],[CÓDIGO]],Consumo!$N$3:$N$862) + SUMIF(Consumo!$C$3:$C$862,tabItens[[#This Row],[CÓDIGO]],Consumo!$O$3:$O$862) + SUMIF(Consumo!$C$3:$C$862,tabItens[[#This Row],[CÓDIGO]],Consumo!$P$3:$P$862) + SUMIF(Consumo!$C$3:$C$862,tabItens[[#This Row],[CÓDIGO]],Consumo!$Q$3:$Q$862)</f>
        <v>8</v>
      </c>
      <c r="AT55" s="384">
        <f>SUMIF(Consumo!$C$3:$C$862,tabItens[[#This Row],[CÓDIGO]],Consumo!$Z$3:$Z$862)</f>
        <v>163</v>
      </c>
      <c r="AU55" s="385">
        <f>SUMIF(Consumo!$C$3:$C$862,tabItens[[#This Row],[CÓDIGO]],Consumo!$AA$3:$AA$862)</f>
        <v>18</v>
      </c>
      <c r="AV55" s="386">
        <f>SUMIF(Consumo!$C$3:$C$862,tabItens[[#This Row],[CÓDIGO]],Consumo!$Y$3:$Y$862)</f>
        <v>13.583333333333334</v>
      </c>
      <c r="AW55" s="359">
        <f>tabItens[[#This Row],[QTDE ATUAL]] + tabItens[[#This Row],[RC QTDE]] + tabItens[[#This Row],[AF SALDO]] + tabItens[[#This Row],[Recentes]]</f>
        <v>10</v>
      </c>
      <c r="AX55" s="387">
        <v>8</v>
      </c>
      <c r="AY55" s="387">
        <v>4</v>
      </c>
      <c r="AZ55" s="387">
        <f>IF(ISBLANK(tabItens[[#This Row],[CÓDIGO]]),"",tabItens[[#This Row],[PontoMês]] * (AZ$2+tabItens[[#This Row],[PontoQtM]]))</f>
        <v>32</v>
      </c>
      <c r="BA55" s="386">
        <f>tabItens[[#This Row],[PontoPed]] - tabItens[[#This Row],[Saldo]] + (1/10)</f>
        <v>22.1</v>
      </c>
      <c r="BB55" s="386">
        <f xml:space="preserve"> tabItens[[#This Row],[PontoMês]] * BB$2 - tabItens[[#This Row],[QTDE ATUAL]] - (1/10)</f>
        <v>7.9</v>
      </c>
      <c r="BC55" s="388">
        <f>IF( tabItens[[#This Row],[PontoPed]]&gt;0, IF(tabItens[[#This Row],[PontoPed]]&lt;1, 1, IF( tabItens[[#This Row],[Saldo]]&gt;tabItens[[#This Row],[PontoPed]], 0, (tabItens[[#This Row],[PontoPed]]-tabItens[[#This Row],[Saldo]])/tabItens[[#This Row],[PontoPed]] ) ), 0 )</f>
        <v>0.6875</v>
      </c>
      <c r="BD55" s="389">
        <f>ROUNDDOWN(IF( OR( AND(tabItens[[#This Row],[PontoPed]]&lt;tabItens[[#This Row],[Saldo]],tabItens[[#This Row],[Saldo]]&gt;0), tabItens[[#This Row],[PontoPed]]=0), 99, IF(AND(tabItens[[#This Row],[Saldo]]=0,tabItens[[#This Row],[PontoPed]]&gt;0), 0, (1-tabItens[[#This Row],[PctAb]])*10 ) ),0)</f>
        <v>3</v>
      </c>
      <c r="BE55" s="390">
        <f>IF( tabItens[[#This Row],[Consumo]] &gt; tabItens[[#This Row],[04_MESES]]/4*$AV$2, tabItens[[#This Row],[Consumo]]/$AV$2, tabItens[[#This Row],[04_MESES]]/4 ) * $BE$2 + tabItens[[#This Row],[COMPRA_EXTRA]]</f>
        <v>81.5</v>
      </c>
      <c r="BF55" s="391">
        <f>MAX( tabItens[[#This Row],[Sugestão]] - tabItens[[#This Row],[LC]], 0 )</f>
        <v>81.5</v>
      </c>
      <c r="BG55" s="391">
        <f>SUMIF(Consumo!$C$3:$C$862,tabItens[[#This Row],[CÓDIGO]],Consumo!$E$3:$E$862)</f>
        <v>104</v>
      </c>
      <c r="BH55" s="392">
        <f>IF(AND(tabItens[[#This Row],[Pend]] &gt; 0,tabItens[[#This Row],[Consumo]] &lt;&gt; 0), tabItens[[#This Row],[Pend]] / tabItens[[#This Row],[Consumo]], 0 )</f>
        <v>0.6380368098159509</v>
      </c>
      <c r="BI55" s="391"/>
      <c r="BJ55" s="391"/>
      <c r="BK55" s="393" t="s">
        <v>2081</v>
      </c>
    </row>
    <row r="56" spans="1:63" x14ac:dyDescent="0.3">
      <c r="A56" s="354">
        <v>13009</v>
      </c>
      <c r="B56" s="355" t="s">
        <v>983</v>
      </c>
      <c r="C56" s="356" t="s">
        <v>265</v>
      </c>
      <c r="D56" s="357">
        <v>1.55</v>
      </c>
      <c r="E56" s="358"/>
      <c r="F56" s="358"/>
      <c r="G56" s="358" t="s">
        <v>883</v>
      </c>
      <c r="H56" s="359">
        <v>456</v>
      </c>
      <c r="I56" s="360">
        <v>103003</v>
      </c>
      <c r="J56" s="361">
        <v>1.55</v>
      </c>
      <c r="K56" s="362">
        <v>460</v>
      </c>
      <c r="L56" s="363">
        <f>IF(tabItens[[#This Row],[Média]] &gt; 0, tabItens[[#This Row],[QTDE ATUAL]] / tabItens[[#This Row],[Média]],999.9)</f>
        <v>11.793103448275863</v>
      </c>
      <c r="M56" s="364">
        <v>0</v>
      </c>
      <c r="N56" s="365">
        <f>tabItens[[#This Row],[VALOR UNIT.]] * tabItens[[#This Row],[LC]]</f>
        <v>0</v>
      </c>
      <c r="O56" s="366"/>
      <c r="P56" s="367"/>
      <c r="Q56" s="368"/>
      <c r="R56" s="365"/>
      <c r="S56" s="369"/>
      <c r="T56" s="370">
        <f>ROUNDDOWN(IFERROR(tabItens[[#This Row],[ATA DT.VALID.]] - $D$1,0) / 30,0)</f>
        <v>-1507</v>
      </c>
      <c r="U56" s="355" t="s">
        <v>984</v>
      </c>
      <c r="V56" s="371">
        <v>1</v>
      </c>
      <c r="W56" s="372" t="s">
        <v>2072</v>
      </c>
      <c r="X56" s="373">
        <v>55</v>
      </c>
      <c r="Y56" s="374">
        <v>32</v>
      </c>
      <c r="Z56" s="375"/>
      <c r="AA56" s="376"/>
      <c r="AB56" s="377"/>
      <c r="AC56" s="377"/>
      <c r="AD56" s="376"/>
      <c r="AE56" s="377"/>
      <c r="AF56" s="370"/>
      <c r="AG56" s="378" t="s">
        <v>2067</v>
      </c>
      <c r="AH56" s="379"/>
      <c r="AI56" s="370">
        <v>160</v>
      </c>
      <c r="AJ56" s="379">
        <v>43837</v>
      </c>
      <c r="AK56" s="379" t="s">
        <v>883</v>
      </c>
      <c r="AL56" s="379">
        <v>45181</v>
      </c>
      <c r="AM56" s="369"/>
      <c r="AN56" s="358"/>
      <c r="AO56" s="380" t="str">
        <f>_xlfn.IFNA(IF(VLOOKUP(tabItens[[#This Row],[CÓDIGO]],tabExcluirDoEstoque[#Data],1,FALSE),"sim",""),"")</f>
        <v/>
      </c>
      <c r="AP56" s="381" t="str">
        <f ca="1">IF(OR(ISBLANK(tabItens[[#This Row],[ATA DT.VALID.]]),tabItens[[#This Row],[ATA DT.VALID.]]="",tabItens[[#This Row],[ATA DT.VALID.]]=" "),"",IF(TYPE(tabItens[[#This Row],[ATA DT.VALID.]])=1,ROUNDUP((tabItens[[#This Row],[ATA DT.VALID.]]-TODAY())/7,0),""))</f>
        <v/>
      </c>
      <c r="AQ56" s="382"/>
      <c r="AR56" s="383" t="str">
        <f>IF(ISBLANK(tabItens[[#This Row],[CÓDIGO]]),"",IFERROR(VLOOKUP(tabItens[[#This Row],[CÓDIGO]],Consumo!$C$2:$AC$862,26,FALSE),0))</f>
        <v>09.2023</v>
      </c>
      <c r="AS56" s="384">
        <f>SUMIF(Consumo!$C$3:$C$862,tabItens[[#This Row],[CÓDIGO]],Consumo!$N$3:$N$862) + SUMIF(Consumo!$C$3:$C$862,tabItens[[#This Row],[CÓDIGO]],Consumo!$O$3:$O$862) + SUMIF(Consumo!$C$3:$C$862,tabItens[[#This Row],[CÓDIGO]],Consumo!$P$3:$P$862) + SUMIF(Consumo!$C$3:$C$862,tabItens[[#This Row],[CÓDIGO]],Consumo!$Q$3:$Q$862)</f>
        <v>150</v>
      </c>
      <c r="AT56" s="384">
        <f>SUMIF(Consumo!$C$3:$C$862,tabItens[[#This Row],[CÓDIGO]],Consumo!$Z$3:$Z$862)</f>
        <v>480</v>
      </c>
      <c r="AU56" s="385">
        <f>SUMIF(Consumo!$C$3:$C$862,tabItens[[#This Row],[CÓDIGO]],Consumo!$AA$3:$AA$862)</f>
        <v>150</v>
      </c>
      <c r="AV56" s="386">
        <f>SUMIF(Consumo!$C$3:$C$862,tabItens[[#This Row],[CÓDIGO]],Consumo!$Y$3:$Y$862)</f>
        <v>38.666666666666664</v>
      </c>
      <c r="AW56" s="359">
        <f>tabItens[[#This Row],[QTDE ATUAL]] + tabItens[[#This Row],[RC QTDE]] + tabItens[[#This Row],[AF SALDO]] + tabItens[[#This Row],[Recentes]]</f>
        <v>456</v>
      </c>
      <c r="AX56" s="387">
        <v>24</v>
      </c>
      <c r="AY56" s="387">
        <v>4</v>
      </c>
      <c r="AZ56" s="387">
        <f>IF(ISBLANK(tabItens[[#This Row],[CÓDIGO]]),"",tabItens[[#This Row],[PontoMês]] * (AZ$2+tabItens[[#This Row],[PontoQtM]]))</f>
        <v>96</v>
      </c>
      <c r="BA56" s="386">
        <f>tabItens[[#This Row],[PontoPed]] - tabItens[[#This Row],[Saldo]] + (1/10)</f>
        <v>-359.9</v>
      </c>
      <c r="BB56" s="386">
        <f xml:space="preserve"> tabItens[[#This Row],[PontoMês]] * BB$2 - tabItens[[#This Row],[QTDE ATUAL]] - (1/10)</f>
        <v>-432.1</v>
      </c>
      <c r="BC56" s="388">
        <f>IF( tabItens[[#This Row],[PontoPed]]&gt;0, IF(tabItens[[#This Row],[PontoPed]]&lt;1, 1, IF( tabItens[[#This Row],[Saldo]]&gt;tabItens[[#This Row],[PontoPed]], 0, (tabItens[[#This Row],[PontoPed]]-tabItens[[#This Row],[Saldo]])/tabItens[[#This Row],[PontoPed]] ) ), 0 )</f>
        <v>0</v>
      </c>
      <c r="BD56" s="389">
        <f>ROUNDDOWN(IF( OR( AND(tabItens[[#This Row],[PontoPed]]&lt;tabItens[[#This Row],[Saldo]],tabItens[[#This Row],[Saldo]]&gt;0), tabItens[[#This Row],[PontoPed]]=0), 99, IF(AND(tabItens[[#This Row],[Saldo]]=0,tabItens[[#This Row],[PontoPed]]&gt;0), 0, (1-tabItens[[#This Row],[PctAb]])*10 ) ),0)</f>
        <v>99</v>
      </c>
      <c r="BE56" s="390">
        <f>IF( tabItens[[#This Row],[Consumo]] &gt; tabItens[[#This Row],[04_MESES]]/4*$AV$2, tabItens[[#This Row],[Consumo]]/$AV$2, tabItens[[#This Row],[04_MESES]]/4 ) * $BE$2 + tabItens[[#This Row],[COMPRA_EXTRA]]</f>
        <v>240</v>
      </c>
      <c r="BF56" s="391">
        <f>MAX( tabItens[[#This Row],[Sugestão]] - tabItens[[#This Row],[LC]], 0 )</f>
        <v>240</v>
      </c>
      <c r="BG56" s="391">
        <f>SUMIF(Consumo!$C$3:$C$862,tabItens[[#This Row],[CÓDIGO]],Consumo!$E$3:$E$862)</f>
        <v>0</v>
      </c>
      <c r="BH56" s="392">
        <f>IF(AND(tabItens[[#This Row],[Pend]] &gt; 0,tabItens[[#This Row],[Consumo]] &lt;&gt; 0), tabItens[[#This Row],[Pend]] / tabItens[[#This Row],[Consumo]], 0 )</f>
        <v>0</v>
      </c>
      <c r="BI56" s="391"/>
      <c r="BJ56" s="391"/>
      <c r="BK56" s="393" t="s">
        <v>2081</v>
      </c>
    </row>
    <row r="57" spans="1:63" x14ac:dyDescent="0.3">
      <c r="A57" s="354">
        <v>13021</v>
      </c>
      <c r="B57" s="355" t="s">
        <v>306</v>
      </c>
      <c r="C57" s="356" t="s">
        <v>262</v>
      </c>
      <c r="D57" s="357">
        <v>0.95</v>
      </c>
      <c r="E57" s="358"/>
      <c r="F57" s="358"/>
      <c r="G57" s="358" t="s">
        <v>883</v>
      </c>
      <c r="H57" s="359">
        <v>250</v>
      </c>
      <c r="I57" s="360">
        <v>103003</v>
      </c>
      <c r="J57" s="361">
        <v>1.27</v>
      </c>
      <c r="K57" s="362">
        <v>4</v>
      </c>
      <c r="L57" s="363">
        <f>IF(tabItens[[#This Row],[Média]] &gt; 0, tabItens[[#This Row],[QTDE ATUAL]] / tabItens[[#This Row],[Média]],999.9)</f>
        <v>1500</v>
      </c>
      <c r="M57" s="364">
        <v>0</v>
      </c>
      <c r="N57" s="365">
        <f>tabItens[[#This Row],[VALOR UNIT.]] * tabItens[[#This Row],[LC]]</f>
        <v>0</v>
      </c>
      <c r="O57" s="366"/>
      <c r="P57" s="367"/>
      <c r="Q57" s="368"/>
      <c r="R57" s="365"/>
      <c r="S57" s="369"/>
      <c r="T57" s="370">
        <f>ROUNDDOWN(IFERROR(tabItens[[#This Row],[ATA DT.VALID.]] - $D$1,0) / 30,0)</f>
        <v>-1507</v>
      </c>
      <c r="U57" s="355" t="s">
        <v>985</v>
      </c>
      <c r="V57" s="371">
        <v>1</v>
      </c>
      <c r="W57" s="372" t="s">
        <v>2066</v>
      </c>
      <c r="X57" s="373">
        <v>67</v>
      </c>
      <c r="Y57" s="374">
        <v>6</v>
      </c>
      <c r="Z57" s="375"/>
      <c r="AA57" s="376"/>
      <c r="AB57" s="377"/>
      <c r="AC57" s="377"/>
      <c r="AD57" s="376"/>
      <c r="AE57" s="377"/>
      <c r="AF57" s="370"/>
      <c r="AG57" s="378" t="s">
        <v>2067</v>
      </c>
      <c r="AH57" s="379"/>
      <c r="AI57" s="370">
        <v>0</v>
      </c>
      <c r="AJ57" s="379" t="s">
        <v>883</v>
      </c>
      <c r="AK57" s="379" t="s">
        <v>883</v>
      </c>
      <c r="AL57" s="379">
        <v>35536</v>
      </c>
      <c r="AM57" s="369"/>
      <c r="AN57" s="358"/>
      <c r="AO57" s="380" t="str">
        <f>_xlfn.IFNA(IF(VLOOKUP(tabItens[[#This Row],[CÓDIGO]],tabExcluirDoEstoque[#Data],1,FALSE),"sim",""),"")</f>
        <v>sim</v>
      </c>
      <c r="AP57" s="381" t="str">
        <f ca="1">IF(OR(ISBLANK(tabItens[[#This Row],[ATA DT.VALID.]]),tabItens[[#This Row],[ATA DT.VALID.]]="",tabItens[[#This Row],[ATA DT.VALID.]]=" "),"",IF(TYPE(tabItens[[#This Row],[ATA DT.VALID.]])=1,ROUNDUP((tabItens[[#This Row],[ATA DT.VALID.]]-TODAY())/7,0),""))</f>
        <v/>
      </c>
      <c r="AQ57" s="382"/>
      <c r="AR57" s="383" t="str">
        <f>IF(ISBLANK(tabItens[[#This Row],[CÓDIGO]]),"",IFERROR(VLOOKUP(tabItens[[#This Row],[CÓDIGO]],Consumo!$C$2:$AC$862,26,FALSE),0))</f>
        <v>09.2023</v>
      </c>
      <c r="AS57" s="384">
        <f>SUMIF(Consumo!$C$3:$C$862,tabItens[[#This Row],[CÓDIGO]],Consumo!$N$3:$N$862) + SUMIF(Consumo!$C$3:$C$862,tabItens[[#This Row],[CÓDIGO]],Consumo!$O$3:$O$862) + SUMIF(Consumo!$C$3:$C$862,tabItens[[#This Row],[CÓDIGO]],Consumo!$P$3:$P$862) + SUMIF(Consumo!$C$3:$C$862,tabItens[[#This Row],[CÓDIGO]],Consumo!$Q$3:$Q$862)</f>
        <v>4</v>
      </c>
      <c r="AT57" s="384">
        <f>SUMIF(Consumo!$C$3:$C$862,tabItens[[#This Row],[CÓDIGO]],Consumo!$Z$3:$Z$862)</f>
        <v>4</v>
      </c>
      <c r="AU57" s="385">
        <f>SUMIF(Consumo!$C$3:$C$862,tabItens[[#This Row],[CÓDIGO]],Consumo!$AA$3:$AA$862)</f>
        <v>4</v>
      </c>
      <c r="AV57" s="386">
        <f>SUMIF(Consumo!$C$3:$C$862,tabItens[[#This Row],[CÓDIGO]],Consumo!$Y$3:$Y$862)</f>
        <v>0.16666666666666666</v>
      </c>
      <c r="AW57" s="359">
        <f>tabItens[[#This Row],[QTDE ATUAL]] + tabItens[[#This Row],[RC QTDE]] + tabItens[[#This Row],[AF SALDO]] + tabItens[[#This Row],[Recentes]]</f>
        <v>250</v>
      </c>
      <c r="AX57" s="387">
        <v>0</v>
      </c>
      <c r="AY57" s="387">
        <v>4</v>
      </c>
      <c r="AZ57" s="387">
        <f>IF(ISBLANK(tabItens[[#This Row],[CÓDIGO]]),"",tabItens[[#This Row],[PontoMês]] * (AZ$2+tabItens[[#This Row],[PontoQtM]]))</f>
        <v>0</v>
      </c>
      <c r="BA57" s="386">
        <f>tabItens[[#This Row],[PontoPed]] - tabItens[[#This Row],[Saldo]] + (1/10)</f>
        <v>-249.9</v>
      </c>
      <c r="BB57" s="386">
        <f xml:space="preserve"> tabItens[[#This Row],[PontoMês]] * BB$2 - tabItens[[#This Row],[QTDE ATUAL]] - (1/10)</f>
        <v>-250.1</v>
      </c>
      <c r="BC57" s="388">
        <f>IF( tabItens[[#This Row],[PontoPed]]&gt;0, IF(tabItens[[#This Row],[PontoPed]]&lt;1, 1, IF( tabItens[[#This Row],[Saldo]]&gt;tabItens[[#This Row],[PontoPed]], 0, (tabItens[[#This Row],[PontoPed]]-tabItens[[#This Row],[Saldo]])/tabItens[[#This Row],[PontoPed]] ) ), 0 )</f>
        <v>0</v>
      </c>
      <c r="BD57" s="389">
        <f>ROUNDDOWN(IF( OR( AND(tabItens[[#This Row],[PontoPed]]&lt;tabItens[[#This Row],[Saldo]],tabItens[[#This Row],[Saldo]]&gt;0), tabItens[[#This Row],[PontoPed]]=0), 99, IF(AND(tabItens[[#This Row],[Saldo]]=0,tabItens[[#This Row],[PontoPed]]&gt;0), 0, (1-tabItens[[#This Row],[PctAb]])*10 ) ),0)</f>
        <v>99</v>
      </c>
      <c r="BE57" s="390">
        <f>IF( tabItens[[#This Row],[Consumo]] &gt; tabItens[[#This Row],[04_MESES]]/4*$AV$2, tabItens[[#This Row],[Consumo]]/$AV$2, tabItens[[#This Row],[04_MESES]]/4 ) * $BE$2 + tabItens[[#This Row],[COMPRA_EXTRA]]</f>
        <v>6</v>
      </c>
      <c r="BF57" s="391">
        <f>MAX( tabItens[[#This Row],[Sugestão]] - tabItens[[#This Row],[LC]], 0 )</f>
        <v>6</v>
      </c>
      <c r="BG57" s="391">
        <f>SUMIF(Consumo!$C$3:$C$862,tabItens[[#This Row],[CÓDIGO]],Consumo!$E$3:$E$862)</f>
        <v>0</v>
      </c>
      <c r="BH57" s="392">
        <f>IF(AND(tabItens[[#This Row],[Pend]] &gt; 0,tabItens[[#This Row],[Consumo]] &lt;&gt; 0), tabItens[[#This Row],[Pend]] / tabItens[[#This Row],[Consumo]], 0 )</f>
        <v>0</v>
      </c>
      <c r="BI57" s="391"/>
      <c r="BJ57" s="391"/>
      <c r="BK57" s="393" t="s">
        <v>2081</v>
      </c>
    </row>
    <row r="58" spans="1:63" x14ac:dyDescent="0.3">
      <c r="A58" s="354">
        <v>13063</v>
      </c>
      <c r="B58" s="355" t="s">
        <v>986</v>
      </c>
      <c r="C58" s="356" t="s">
        <v>283</v>
      </c>
      <c r="D58" s="357">
        <v>3.63</v>
      </c>
      <c r="E58" s="358"/>
      <c r="F58" s="358"/>
      <c r="G58" s="358" t="s">
        <v>883</v>
      </c>
      <c r="H58" s="359">
        <v>1243</v>
      </c>
      <c r="I58" s="360">
        <v>103003</v>
      </c>
      <c r="J58" s="361">
        <v>3.63</v>
      </c>
      <c r="K58" s="362">
        <v>444</v>
      </c>
      <c r="L58" s="363">
        <f>IF(tabItens[[#This Row],[Média]] &gt; 0, tabItens[[#This Row],[QTDE ATUAL]] / tabItens[[#This Row],[Média]],999.9)</f>
        <v>23.789473684210527</v>
      </c>
      <c r="M58" s="364">
        <v>0</v>
      </c>
      <c r="N58" s="365">
        <f>tabItens[[#This Row],[VALOR UNIT.]] * tabItens[[#This Row],[LC]]</f>
        <v>0</v>
      </c>
      <c r="O58" s="366" t="s">
        <v>2102</v>
      </c>
      <c r="P58" s="367"/>
      <c r="Q58" s="368"/>
      <c r="R58" s="365"/>
      <c r="S58" s="369"/>
      <c r="T58" s="370">
        <f>ROUNDDOWN(IFERROR(tabItens[[#This Row],[ATA DT.VALID.]] - $D$1,0) / 30,0)</f>
        <v>-1507</v>
      </c>
      <c r="U58" s="355" t="s">
        <v>987</v>
      </c>
      <c r="V58" s="371">
        <v>1</v>
      </c>
      <c r="W58" s="372" t="s">
        <v>2071</v>
      </c>
      <c r="X58" s="373">
        <v>61</v>
      </c>
      <c r="Y58" s="374">
        <v>9</v>
      </c>
      <c r="Z58" s="375"/>
      <c r="AA58" s="376"/>
      <c r="AB58" s="377"/>
      <c r="AC58" s="377"/>
      <c r="AD58" s="376"/>
      <c r="AE58" s="377"/>
      <c r="AF58" s="370"/>
      <c r="AG58" s="378" t="s">
        <v>2067</v>
      </c>
      <c r="AH58" s="379"/>
      <c r="AI58" s="370">
        <v>210</v>
      </c>
      <c r="AJ58" s="379">
        <v>45184</v>
      </c>
      <c r="AK58" s="379" t="s">
        <v>883</v>
      </c>
      <c r="AL58" s="379">
        <v>45145</v>
      </c>
      <c r="AM58" s="369"/>
      <c r="AN58" s="358"/>
      <c r="AO58" s="380" t="str">
        <f>_xlfn.IFNA(IF(VLOOKUP(tabItens[[#This Row],[CÓDIGO]],tabExcluirDoEstoque[#Data],1,FALSE),"sim",""),"")</f>
        <v/>
      </c>
      <c r="AP58" s="381" t="str">
        <f ca="1">IF(OR(ISBLANK(tabItens[[#This Row],[ATA DT.VALID.]]),tabItens[[#This Row],[ATA DT.VALID.]]="",tabItens[[#This Row],[ATA DT.VALID.]]=" "),"",IF(TYPE(tabItens[[#This Row],[ATA DT.VALID.]])=1,ROUNDUP((tabItens[[#This Row],[ATA DT.VALID.]]-TODAY())/7,0),""))</f>
        <v/>
      </c>
      <c r="AQ58" s="382">
        <v>1000</v>
      </c>
      <c r="AR58" s="383" t="str">
        <f>IF(ISBLANK(tabItens[[#This Row],[CÓDIGO]]),"",IFERROR(VLOOKUP(tabItens[[#This Row],[CÓDIGO]],Consumo!$C$2:$AC$862,26,FALSE),0))</f>
        <v>09.2023</v>
      </c>
      <c r="AS58" s="384">
        <f>SUMIF(Consumo!$C$3:$C$862,tabItens[[#This Row],[CÓDIGO]],Consumo!$N$3:$N$862) + SUMIF(Consumo!$C$3:$C$862,tabItens[[#This Row],[CÓDIGO]],Consumo!$O$3:$O$862) + SUMIF(Consumo!$C$3:$C$862,tabItens[[#This Row],[CÓDIGO]],Consumo!$P$3:$P$862) + SUMIF(Consumo!$C$3:$C$862,tabItens[[#This Row],[CÓDIGO]],Consumo!$Q$3:$Q$862)</f>
        <v>143</v>
      </c>
      <c r="AT58" s="384">
        <f>SUMIF(Consumo!$C$3:$C$862,tabItens[[#This Row],[CÓDIGO]],Consumo!$Z$3:$Z$862)</f>
        <v>627</v>
      </c>
      <c r="AU58" s="385">
        <f>SUMIF(Consumo!$C$3:$C$862,tabItens[[#This Row],[CÓDIGO]],Consumo!$AA$3:$AA$862)</f>
        <v>80</v>
      </c>
      <c r="AV58" s="386">
        <f>SUMIF(Consumo!$C$3:$C$862,tabItens[[#This Row],[CÓDIGO]],Consumo!$Y$3:$Y$862)</f>
        <v>52.25</v>
      </c>
      <c r="AW58" s="359">
        <f>tabItens[[#This Row],[QTDE ATUAL]] + tabItens[[#This Row],[RC QTDE]] + tabItens[[#This Row],[AF SALDO]] + tabItens[[#This Row],[Recentes]]</f>
        <v>2243</v>
      </c>
      <c r="AX58" s="387">
        <v>63</v>
      </c>
      <c r="AY58" s="387">
        <v>4</v>
      </c>
      <c r="AZ58" s="387">
        <f>IF(ISBLANK(tabItens[[#This Row],[CÓDIGO]]),"",tabItens[[#This Row],[PontoMês]] * (AZ$2+tabItens[[#This Row],[PontoQtM]]))</f>
        <v>252</v>
      </c>
      <c r="BA58" s="386">
        <f>tabItens[[#This Row],[PontoPed]] - tabItens[[#This Row],[Saldo]] + (1/10)</f>
        <v>-1990.9</v>
      </c>
      <c r="BB58" s="386">
        <f xml:space="preserve"> tabItens[[#This Row],[PontoMês]] * BB$2 - tabItens[[#This Row],[QTDE ATUAL]] - (1/10)</f>
        <v>-1180.0999999999999</v>
      </c>
      <c r="BC58" s="388">
        <f>IF( tabItens[[#This Row],[PontoPed]]&gt;0, IF(tabItens[[#This Row],[PontoPed]]&lt;1, 1, IF( tabItens[[#This Row],[Saldo]]&gt;tabItens[[#This Row],[PontoPed]], 0, (tabItens[[#This Row],[PontoPed]]-tabItens[[#This Row],[Saldo]])/tabItens[[#This Row],[PontoPed]] ) ), 0 )</f>
        <v>0</v>
      </c>
      <c r="BD58" s="389">
        <f>ROUNDDOWN(IF( OR( AND(tabItens[[#This Row],[PontoPed]]&lt;tabItens[[#This Row],[Saldo]],tabItens[[#This Row],[Saldo]]&gt;0), tabItens[[#This Row],[PontoPed]]=0), 99, IF(AND(tabItens[[#This Row],[Saldo]]=0,tabItens[[#This Row],[PontoPed]]&gt;0), 0, (1-tabItens[[#This Row],[PctAb]])*10 ) ),0)</f>
        <v>99</v>
      </c>
      <c r="BE58" s="390">
        <f>IF( tabItens[[#This Row],[Consumo]] &gt; tabItens[[#This Row],[04_MESES]]/4*$AV$2, tabItens[[#This Row],[Consumo]]/$AV$2, tabItens[[#This Row],[04_MESES]]/4 ) * $BE$2 + tabItens[[#This Row],[COMPRA_EXTRA]]</f>
        <v>313.5</v>
      </c>
      <c r="BF58" s="391">
        <f>MAX( tabItens[[#This Row],[Sugestão]] - tabItens[[#This Row],[LC]], 0 )</f>
        <v>313.5</v>
      </c>
      <c r="BG58" s="391">
        <f>SUMIF(Consumo!$C$3:$C$862,tabItens[[#This Row],[CÓDIGO]],Consumo!$E$3:$E$862)</f>
        <v>0</v>
      </c>
      <c r="BH58" s="392">
        <f>IF(AND(tabItens[[#This Row],[Pend]] &gt; 0,tabItens[[#This Row],[Consumo]] &lt;&gt; 0), tabItens[[#This Row],[Pend]] / tabItens[[#This Row],[Consumo]], 0 )</f>
        <v>0</v>
      </c>
      <c r="BI58" s="391"/>
      <c r="BJ58" s="391"/>
      <c r="BK58" s="393" t="s">
        <v>2081</v>
      </c>
    </row>
    <row r="59" spans="1:63" x14ac:dyDescent="0.3">
      <c r="A59" s="354">
        <v>13064</v>
      </c>
      <c r="B59" s="355" t="s">
        <v>988</v>
      </c>
      <c r="C59" s="356" t="s">
        <v>253</v>
      </c>
      <c r="D59" s="357">
        <v>2.5099999999999998</v>
      </c>
      <c r="E59" s="358"/>
      <c r="F59" s="358"/>
      <c r="G59" s="358" t="s">
        <v>883</v>
      </c>
      <c r="H59" s="359">
        <v>756</v>
      </c>
      <c r="I59" s="360">
        <v>103003</v>
      </c>
      <c r="J59" s="361">
        <v>2.5099999999999998</v>
      </c>
      <c r="K59" s="362">
        <v>1274</v>
      </c>
      <c r="L59" s="363">
        <f>IF(tabItens[[#This Row],[Média]] &gt; 0, tabItens[[#This Row],[QTDE ATUAL]] / tabItens[[#This Row],[Média]],999.9)</f>
        <v>4.5496489468405219</v>
      </c>
      <c r="M59" s="364">
        <v>0</v>
      </c>
      <c r="N59" s="365">
        <f>tabItens[[#This Row],[VALOR UNIT.]] * tabItens[[#This Row],[LC]]</f>
        <v>0</v>
      </c>
      <c r="O59" s="366" t="s">
        <v>2102</v>
      </c>
      <c r="P59" s="367"/>
      <c r="Q59" s="368"/>
      <c r="R59" s="365"/>
      <c r="S59" s="369"/>
      <c r="T59" s="370">
        <f>ROUNDDOWN(IFERROR(tabItens[[#This Row],[ATA DT.VALID.]] - $D$1,0) / 30,0)</f>
        <v>-1507</v>
      </c>
      <c r="U59" s="355" t="s">
        <v>987</v>
      </c>
      <c r="V59" s="371">
        <v>1</v>
      </c>
      <c r="W59" s="372" t="s">
        <v>2071</v>
      </c>
      <c r="X59" s="373">
        <v>61</v>
      </c>
      <c r="Y59" s="374">
        <v>9</v>
      </c>
      <c r="Z59" s="375"/>
      <c r="AA59" s="376"/>
      <c r="AB59" s="377"/>
      <c r="AC59" s="377"/>
      <c r="AD59" s="376"/>
      <c r="AE59" s="377"/>
      <c r="AF59" s="370"/>
      <c r="AG59" s="378" t="s">
        <v>2067</v>
      </c>
      <c r="AH59" s="379"/>
      <c r="AI59" s="370">
        <v>772</v>
      </c>
      <c r="AJ59" s="379">
        <v>45169</v>
      </c>
      <c r="AK59" s="379" t="s">
        <v>883</v>
      </c>
      <c r="AL59" s="379">
        <v>45145</v>
      </c>
      <c r="AM59" s="369"/>
      <c r="AN59" s="358"/>
      <c r="AO59" s="380" t="str">
        <f>_xlfn.IFNA(IF(VLOOKUP(tabItens[[#This Row],[CÓDIGO]],tabExcluirDoEstoque[#Data],1,FALSE),"sim",""),"")</f>
        <v/>
      </c>
      <c r="AP59" s="381" t="str">
        <f ca="1">IF(OR(ISBLANK(tabItens[[#This Row],[ATA DT.VALID.]]),tabItens[[#This Row],[ATA DT.VALID.]]="",tabItens[[#This Row],[ATA DT.VALID.]]=" "),"",IF(TYPE(tabItens[[#This Row],[ATA DT.VALID.]])=1,ROUNDUP((tabItens[[#This Row],[ATA DT.VALID.]]-TODAY())/7,0),""))</f>
        <v/>
      </c>
      <c r="AQ59" s="382">
        <v>0</v>
      </c>
      <c r="AR59" s="383" t="str">
        <f>IF(ISBLANK(tabItens[[#This Row],[CÓDIGO]]),"",IFERROR(VLOOKUP(tabItens[[#This Row],[CÓDIGO]],Consumo!$C$2:$AC$862,26,FALSE),0))</f>
        <v>09.2023</v>
      </c>
      <c r="AS59" s="384">
        <f>SUMIF(Consumo!$C$3:$C$862,tabItens[[#This Row],[CÓDIGO]],Consumo!$N$3:$N$862) + SUMIF(Consumo!$C$3:$C$862,tabItens[[#This Row],[CÓDIGO]],Consumo!$O$3:$O$862) + SUMIF(Consumo!$C$3:$C$862,tabItens[[#This Row],[CÓDIGO]],Consumo!$P$3:$P$862) + SUMIF(Consumo!$C$3:$C$862,tabItens[[#This Row],[CÓDIGO]],Consumo!$Q$3:$Q$862)</f>
        <v>723</v>
      </c>
      <c r="AT59" s="384">
        <f>SUMIF(Consumo!$C$3:$C$862,tabItens[[#This Row],[CÓDIGO]],Consumo!$Z$3:$Z$862)</f>
        <v>2017</v>
      </c>
      <c r="AU59" s="385">
        <f>SUMIF(Consumo!$C$3:$C$862,tabItens[[#This Row],[CÓDIGO]],Consumo!$AA$3:$AA$862)</f>
        <v>316</v>
      </c>
      <c r="AV59" s="386">
        <f>SUMIF(Consumo!$C$3:$C$862,tabItens[[#This Row],[CÓDIGO]],Consumo!$Y$3:$Y$862)</f>
        <v>166.16666666666666</v>
      </c>
      <c r="AW59" s="359">
        <f>tabItens[[#This Row],[QTDE ATUAL]] + tabItens[[#This Row],[RC QTDE]] + tabItens[[#This Row],[AF SALDO]] + tabItens[[#This Row],[Recentes]]</f>
        <v>756</v>
      </c>
      <c r="AX59" s="387">
        <v>138</v>
      </c>
      <c r="AY59" s="387">
        <v>4</v>
      </c>
      <c r="AZ59" s="387">
        <f>IF(ISBLANK(tabItens[[#This Row],[CÓDIGO]]),"",tabItens[[#This Row],[PontoMês]] * (AZ$2+tabItens[[#This Row],[PontoQtM]]))</f>
        <v>552</v>
      </c>
      <c r="BA59" s="386">
        <f>tabItens[[#This Row],[PontoPed]] - tabItens[[#This Row],[Saldo]] + (1/10)</f>
        <v>-203.9</v>
      </c>
      <c r="BB59" s="386">
        <f xml:space="preserve"> tabItens[[#This Row],[PontoMês]] * BB$2 - tabItens[[#This Row],[QTDE ATUAL]] - (1/10)</f>
        <v>-618.1</v>
      </c>
      <c r="BC59" s="388">
        <f>IF( tabItens[[#This Row],[PontoPed]]&gt;0, IF(tabItens[[#This Row],[PontoPed]]&lt;1, 1, IF( tabItens[[#This Row],[Saldo]]&gt;tabItens[[#This Row],[PontoPed]], 0, (tabItens[[#This Row],[PontoPed]]-tabItens[[#This Row],[Saldo]])/tabItens[[#This Row],[PontoPed]] ) ), 0 )</f>
        <v>0</v>
      </c>
      <c r="BD59" s="389">
        <f>ROUNDDOWN(IF( OR( AND(tabItens[[#This Row],[PontoPed]]&lt;tabItens[[#This Row],[Saldo]],tabItens[[#This Row],[Saldo]]&gt;0), tabItens[[#This Row],[PontoPed]]=0), 99, IF(AND(tabItens[[#This Row],[Saldo]]=0,tabItens[[#This Row],[PontoPed]]&gt;0), 0, (1-tabItens[[#This Row],[PctAb]])*10 ) ),0)</f>
        <v>99</v>
      </c>
      <c r="BE59" s="390">
        <f>IF( tabItens[[#This Row],[Consumo]] &gt; tabItens[[#This Row],[04_MESES]]/4*$AV$2, tabItens[[#This Row],[Consumo]]/$AV$2, tabItens[[#This Row],[04_MESES]]/4 ) * $BE$2 + tabItens[[#This Row],[COMPRA_EXTRA]]</f>
        <v>1084.5</v>
      </c>
      <c r="BF59" s="391">
        <f>MAX( tabItens[[#This Row],[Sugestão]] - tabItens[[#This Row],[LC]], 0 )</f>
        <v>1084.5</v>
      </c>
      <c r="BG59" s="391">
        <f>SUMIF(Consumo!$C$3:$C$862,tabItens[[#This Row],[CÓDIGO]],Consumo!$E$3:$E$862)</f>
        <v>0</v>
      </c>
      <c r="BH59" s="392">
        <f>IF(AND(tabItens[[#This Row],[Pend]] &gt; 0,tabItens[[#This Row],[Consumo]] &lt;&gt; 0), tabItens[[#This Row],[Pend]] / tabItens[[#This Row],[Consumo]], 0 )</f>
        <v>0</v>
      </c>
      <c r="BI59" s="391"/>
      <c r="BJ59" s="391"/>
      <c r="BK59" s="393" t="s">
        <v>2081</v>
      </c>
    </row>
    <row r="60" spans="1:63" x14ac:dyDescent="0.3">
      <c r="A60" s="354">
        <v>13066</v>
      </c>
      <c r="B60" s="355" t="s">
        <v>989</v>
      </c>
      <c r="C60" s="356" t="s">
        <v>373</v>
      </c>
      <c r="D60" s="357">
        <v>0.99</v>
      </c>
      <c r="E60" s="358"/>
      <c r="F60" s="358"/>
      <c r="G60" s="358" t="s">
        <v>883</v>
      </c>
      <c r="H60" s="359">
        <v>855</v>
      </c>
      <c r="I60" s="360">
        <v>103003</v>
      </c>
      <c r="J60" s="361">
        <v>0.99</v>
      </c>
      <c r="K60" s="362">
        <v>10</v>
      </c>
      <c r="L60" s="363">
        <f>IF(tabItens[[#This Row],[Média]] &gt; 0, tabItens[[#This Row],[QTDE ATUAL]] / tabItens[[#This Row],[Média]],999.9)</f>
        <v>1710</v>
      </c>
      <c r="M60" s="364">
        <v>0</v>
      </c>
      <c r="N60" s="365">
        <f>tabItens[[#This Row],[VALOR UNIT.]] * tabItens[[#This Row],[LC]]</f>
        <v>0</v>
      </c>
      <c r="O60" s="366" t="s">
        <v>2095</v>
      </c>
      <c r="P60" s="367"/>
      <c r="Q60" s="368"/>
      <c r="R60" s="365"/>
      <c r="S60" s="369"/>
      <c r="T60" s="370">
        <f>ROUNDDOWN(IFERROR(tabItens[[#This Row],[ATA DT.VALID.]] - $D$1,0) / 30,0)</f>
        <v>-1507</v>
      </c>
      <c r="U60" s="355" t="s">
        <v>990</v>
      </c>
      <c r="V60" s="371">
        <v>1</v>
      </c>
      <c r="W60" s="372" t="s">
        <v>2073</v>
      </c>
      <c r="X60" s="373">
        <v>83</v>
      </c>
      <c r="Y60" s="374">
        <v>2</v>
      </c>
      <c r="Z60" s="375"/>
      <c r="AA60" s="376"/>
      <c r="AB60" s="377"/>
      <c r="AC60" s="377"/>
      <c r="AD60" s="376"/>
      <c r="AE60" s="377"/>
      <c r="AF60" s="370"/>
      <c r="AG60" s="378" t="s">
        <v>2067</v>
      </c>
      <c r="AH60" s="379"/>
      <c r="AI60" s="370">
        <v>4</v>
      </c>
      <c r="AJ60" s="379">
        <v>44067</v>
      </c>
      <c r="AK60" s="379" t="s">
        <v>883</v>
      </c>
      <c r="AL60" s="379">
        <v>44040</v>
      </c>
      <c r="AM60" s="369"/>
      <c r="AN60" s="358"/>
      <c r="AO60" s="380" t="str">
        <f>_xlfn.IFNA(IF(VLOOKUP(tabItens[[#This Row],[CÓDIGO]],tabExcluirDoEstoque[#Data],1,FALSE),"sim",""),"")</f>
        <v/>
      </c>
      <c r="AP60" s="381" t="str">
        <f ca="1">IF(OR(ISBLANK(tabItens[[#This Row],[ATA DT.VALID.]]),tabItens[[#This Row],[ATA DT.VALID.]]="",tabItens[[#This Row],[ATA DT.VALID.]]=" "),"",IF(TYPE(tabItens[[#This Row],[ATA DT.VALID.]])=1,ROUNDUP((tabItens[[#This Row],[ATA DT.VALID.]]-TODAY())/7,0),""))</f>
        <v/>
      </c>
      <c r="AQ60" s="382">
        <v>0</v>
      </c>
      <c r="AR60" s="383" t="str">
        <f>IF(ISBLANK(tabItens[[#This Row],[CÓDIGO]]),"",IFERROR(VLOOKUP(tabItens[[#This Row],[CÓDIGO]],Consumo!$C$2:$AC$862,26,FALSE),0))</f>
        <v>05.2023</v>
      </c>
      <c r="AS60" s="384">
        <f>SUMIF(Consumo!$C$3:$C$862,tabItens[[#This Row],[CÓDIGO]],Consumo!$N$3:$N$862) + SUMIF(Consumo!$C$3:$C$862,tabItens[[#This Row],[CÓDIGO]],Consumo!$O$3:$O$862) + SUMIF(Consumo!$C$3:$C$862,tabItens[[#This Row],[CÓDIGO]],Consumo!$P$3:$P$862) + SUMIF(Consumo!$C$3:$C$862,tabItens[[#This Row],[CÓDIGO]],Consumo!$Q$3:$Q$862)</f>
        <v>0</v>
      </c>
      <c r="AT60" s="384">
        <f>SUMIF(Consumo!$C$3:$C$862,tabItens[[#This Row],[CÓDIGO]],Consumo!$Z$3:$Z$862)</f>
        <v>10</v>
      </c>
      <c r="AU60" s="385">
        <f>SUMIF(Consumo!$C$3:$C$862,tabItens[[#This Row],[CÓDIGO]],Consumo!$AA$3:$AA$862)</f>
        <v>10</v>
      </c>
      <c r="AV60" s="386">
        <f>SUMIF(Consumo!$C$3:$C$862,tabItens[[#This Row],[CÓDIGO]],Consumo!$Y$3:$Y$862)</f>
        <v>0.5</v>
      </c>
      <c r="AW60" s="359">
        <f>tabItens[[#This Row],[QTDE ATUAL]] + tabItens[[#This Row],[RC QTDE]] + tabItens[[#This Row],[AF SALDO]] + tabItens[[#This Row],[Recentes]]</f>
        <v>855</v>
      </c>
      <c r="AX60" s="387">
        <v>24</v>
      </c>
      <c r="AY60" s="387">
        <v>4</v>
      </c>
      <c r="AZ60" s="387">
        <f>IF(ISBLANK(tabItens[[#This Row],[CÓDIGO]]),"",tabItens[[#This Row],[PontoMês]] * (AZ$2+tabItens[[#This Row],[PontoQtM]]))</f>
        <v>96</v>
      </c>
      <c r="BA60" s="386">
        <f>tabItens[[#This Row],[PontoPed]] - tabItens[[#This Row],[Saldo]] + (1/10)</f>
        <v>-758.9</v>
      </c>
      <c r="BB60" s="386">
        <f xml:space="preserve"> tabItens[[#This Row],[PontoMês]] * BB$2 - tabItens[[#This Row],[QTDE ATUAL]] - (1/10)</f>
        <v>-831.1</v>
      </c>
      <c r="BC60" s="388">
        <f>IF( tabItens[[#This Row],[PontoPed]]&gt;0, IF(tabItens[[#This Row],[PontoPed]]&lt;1, 1, IF( tabItens[[#This Row],[Saldo]]&gt;tabItens[[#This Row],[PontoPed]], 0, (tabItens[[#This Row],[PontoPed]]-tabItens[[#This Row],[Saldo]])/tabItens[[#This Row],[PontoPed]] ) ), 0 )</f>
        <v>0</v>
      </c>
      <c r="BD60" s="389">
        <f>ROUNDDOWN(IF( OR( AND(tabItens[[#This Row],[PontoPed]]&lt;tabItens[[#This Row],[Saldo]],tabItens[[#This Row],[Saldo]]&gt;0), tabItens[[#This Row],[PontoPed]]=0), 99, IF(AND(tabItens[[#This Row],[Saldo]]=0,tabItens[[#This Row],[PontoPed]]&gt;0), 0, (1-tabItens[[#This Row],[PctAb]])*10 ) ),0)</f>
        <v>99</v>
      </c>
      <c r="BE60" s="390">
        <f>IF( tabItens[[#This Row],[Consumo]] &gt; tabItens[[#This Row],[04_MESES]]/4*$AV$2, tabItens[[#This Row],[Consumo]]/$AV$2, tabItens[[#This Row],[04_MESES]]/4 ) * $BE$2 + tabItens[[#This Row],[COMPRA_EXTRA]]</f>
        <v>5</v>
      </c>
      <c r="BF60" s="391">
        <f>MAX( tabItens[[#This Row],[Sugestão]] - tabItens[[#This Row],[LC]], 0 )</f>
        <v>5</v>
      </c>
      <c r="BG60" s="391">
        <f>SUMIF(Consumo!$C$3:$C$862,tabItens[[#This Row],[CÓDIGO]],Consumo!$E$3:$E$862)</f>
        <v>0</v>
      </c>
      <c r="BH60" s="392">
        <f>IF(AND(tabItens[[#This Row],[Pend]] &gt; 0,tabItens[[#This Row],[Consumo]] &lt;&gt; 0), tabItens[[#This Row],[Pend]] / tabItens[[#This Row],[Consumo]], 0 )</f>
        <v>0</v>
      </c>
      <c r="BI60" s="391"/>
      <c r="BJ60" s="391"/>
      <c r="BK60" s="393" t="s">
        <v>2081</v>
      </c>
    </row>
    <row r="61" spans="1:63" x14ac:dyDescent="0.3">
      <c r="A61" s="354">
        <v>13068</v>
      </c>
      <c r="B61" s="355" t="s">
        <v>991</v>
      </c>
      <c r="C61" s="356" t="s">
        <v>256</v>
      </c>
      <c r="D61" s="357">
        <v>4.3</v>
      </c>
      <c r="E61" s="358"/>
      <c r="F61" s="358"/>
      <c r="G61" s="358" t="s">
        <v>883</v>
      </c>
      <c r="H61" s="359">
        <v>163</v>
      </c>
      <c r="I61" s="360">
        <v>103003</v>
      </c>
      <c r="J61" s="361">
        <v>4.3</v>
      </c>
      <c r="K61" s="362">
        <v>36</v>
      </c>
      <c r="L61" s="363">
        <f>IF(tabItens[[#This Row],[Média]] &gt; 0, tabItens[[#This Row],[QTDE ATUAL]] / tabItens[[#This Row],[Média]],999.9)</f>
        <v>65.2</v>
      </c>
      <c r="M61" s="364">
        <v>0</v>
      </c>
      <c r="N61" s="365">
        <f>tabItens[[#This Row],[VALOR UNIT.]] * tabItens[[#This Row],[LC]]</f>
        <v>0</v>
      </c>
      <c r="O61" s="366"/>
      <c r="P61" s="367"/>
      <c r="Q61" s="368"/>
      <c r="R61" s="365"/>
      <c r="S61" s="369"/>
      <c r="T61" s="370">
        <f>ROUNDDOWN(IFERROR(tabItens[[#This Row],[ATA DT.VALID.]] - $D$1,0) / 30,0)</f>
        <v>-1507</v>
      </c>
      <c r="U61" s="355" t="s">
        <v>960</v>
      </c>
      <c r="V61" s="371">
        <v>1</v>
      </c>
      <c r="W61" s="372" t="s">
        <v>2071</v>
      </c>
      <c r="X61" s="373">
        <v>61</v>
      </c>
      <c r="Y61" s="374">
        <v>8</v>
      </c>
      <c r="Z61" s="375"/>
      <c r="AA61" s="376"/>
      <c r="AB61" s="377"/>
      <c r="AC61" s="377"/>
      <c r="AD61" s="376"/>
      <c r="AE61" s="377"/>
      <c r="AF61" s="370"/>
      <c r="AG61" s="378" t="s">
        <v>2067</v>
      </c>
      <c r="AH61" s="379"/>
      <c r="AI61" s="370">
        <v>12</v>
      </c>
      <c r="AJ61" s="379">
        <v>44069</v>
      </c>
      <c r="AK61" s="379" t="s">
        <v>883</v>
      </c>
      <c r="AL61" s="379">
        <v>44029</v>
      </c>
      <c r="AM61" s="369"/>
      <c r="AN61" s="358"/>
      <c r="AO61" s="380" t="str">
        <f>_xlfn.IFNA(IF(VLOOKUP(tabItens[[#This Row],[CÓDIGO]],tabExcluirDoEstoque[#Data],1,FALSE),"sim",""),"")</f>
        <v/>
      </c>
      <c r="AP61" s="381" t="str">
        <f ca="1">IF(OR(ISBLANK(tabItens[[#This Row],[ATA DT.VALID.]]),tabItens[[#This Row],[ATA DT.VALID.]]="",tabItens[[#This Row],[ATA DT.VALID.]]=" "),"",IF(TYPE(tabItens[[#This Row],[ATA DT.VALID.]])=1,ROUNDUP((tabItens[[#This Row],[ATA DT.VALID.]]-TODAY())/7,0),""))</f>
        <v/>
      </c>
      <c r="AQ61" s="382"/>
      <c r="AR61" s="383" t="str">
        <f>IF(ISBLANK(tabItens[[#This Row],[CÓDIGO]]),"",IFERROR(VLOOKUP(tabItens[[#This Row],[CÓDIGO]],Consumo!$C$2:$AC$862,26,FALSE),0))</f>
        <v>04.2023</v>
      </c>
      <c r="AS61" s="384">
        <f>SUMIF(Consumo!$C$3:$C$862,tabItens[[#This Row],[CÓDIGO]],Consumo!$N$3:$N$862) + SUMIF(Consumo!$C$3:$C$862,tabItens[[#This Row],[CÓDIGO]],Consumo!$O$3:$O$862) + SUMIF(Consumo!$C$3:$C$862,tabItens[[#This Row],[CÓDIGO]],Consumo!$P$3:$P$862) + SUMIF(Consumo!$C$3:$C$862,tabItens[[#This Row],[CÓDIGO]],Consumo!$Q$3:$Q$862)</f>
        <v>0</v>
      </c>
      <c r="AT61" s="384">
        <f>SUMIF(Consumo!$C$3:$C$862,tabItens[[#This Row],[CÓDIGO]],Consumo!$Z$3:$Z$862)</f>
        <v>36</v>
      </c>
      <c r="AU61" s="385">
        <f>SUMIF(Consumo!$C$3:$C$862,tabItens[[#This Row],[CÓDIGO]],Consumo!$AA$3:$AA$862)</f>
        <v>20</v>
      </c>
      <c r="AV61" s="386">
        <f>SUMIF(Consumo!$C$3:$C$862,tabItens[[#This Row],[CÓDIGO]],Consumo!$Y$3:$Y$862)</f>
        <v>2.5</v>
      </c>
      <c r="AW61" s="359">
        <f>tabItens[[#This Row],[QTDE ATUAL]] + tabItens[[#This Row],[RC QTDE]] + tabItens[[#This Row],[AF SALDO]] + tabItens[[#This Row],[Recentes]]</f>
        <v>163</v>
      </c>
      <c r="AX61" s="387">
        <v>8</v>
      </c>
      <c r="AY61" s="387">
        <v>4</v>
      </c>
      <c r="AZ61" s="387">
        <f>IF(ISBLANK(tabItens[[#This Row],[CÓDIGO]]),"",tabItens[[#This Row],[PontoMês]] * (AZ$2+tabItens[[#This Row],[PontoQtM]]))</f>
        <v>32</v>
      </c>
      <c r="BA61" s="386">
        <f>tabItens[[#This Row],[PontoPed]] - tabItens[[#This Row],[Saldo]] + (1/10)</f>
        <v>-130.9</v>
      </c>
      <c r="BB61" s="386">
        <f xml:space="preserve"> tabItens[[#This Row],[PontoMês]] * BB$2 - tabItens[[#This Row],[QTDE ATUAL]] - (1/10)</f>
        <v>-155.1</v>
      </c>
      <c r="BC61" s="388">
        <f>IF( tabItens[[#This Row],[PontoPed]]&gt;0, IF(tabItens[[#This Row],[PontoPed]]&lt;1, 1, IF( tabItens[[#This Row],[Saldo]]&gt;tabItens[[#This Row],[PontoPed]], 0, (tabItens[[#This Row],[PontoPed]]-tabItens[[#This Row],[Saldo]])/tabItens[[#This Row],[PontoPed]] ) ), 0 )</f>
        <v>0</v>
      </c>
      <c r="BD61" s="389">
        <f>ROUNDDOWN(IF( OR( AND(tabItens[[#This Row],[PontoPed]]&lt;tabItens[[#This Row],[Saldo]],tabItens[[#This Row],[Saldo]]&gt;0), tabItens[[#This Row],[PontoPed]]=0), 99, IF(AND(tabItens[[#This Row],[Saldo]]=0,tabItens[[#This Row],[PontoPed]]&gt;0), 0, (1-tabItens[[#This Row],[PctAb]])*10 ) ),0)</f>
        <v>99</v>
      </c>
      <c r="BE61" s="390">
        <f>IF( tabItens[[#This Row],[Consumo]] &gt; tabItens[[#This Row],[04_MESES]]/4*$AV$2, tabItens[[#This Row],[Consumo]]/$AV$2, tabItens[[#This Row],[04_MESES]]/4 ) * $BE$2 + tabItens[[#This Row],[COMPRA_EXTRA]]</f>
        <v>18</v>
      </c>
      <c r="BF61" s="391">
        <f>MAX( tabItens[[#This Row],[Sugestão]] - tabItens[[#This Row],[LC]], 0 )</f>
        <v>18</v>
      </c>
      <c r="BG61" s="391">
        <f>SUMIF(Consumo!$C$3:$C$862,tabItens[[#This Row],[CÓDIGO]],Consumo!$E$3:$E$862)</f>
        <v>0</v>
      </c>
      <c r="BH61" s="392">
        <f>IF(AND(tabItens[[#This Row],[Pend]] &gt; 0,tabItens[[#This Row],[Consumo]] &lt;&gt; 0), tabItens[[#This Row],[Pend]] / tabItens[[#This Row],[Consumo]], 0 )</f>
        <v>0</v>
      </c>
      <c r="BI61" s="391"/>
      <c r="BJ61" s="391"/>
      <c r="BK61" s="393" t="s">
        <v>2081</v>
      </c>
    </row>
    <row r="62" spans="1:63" x14ac:dyDescent="0.3">
      <c r="A62" s="354">
        <v>13072</v>
      </c>
      <c r="B62" s="355" t="s">
        <v>992</v>
      </c>
      <c r="C62" s="356" t="s">
        <v>256</v>
      </c>
      <c r="D62" s="357">
        <v>0.72</v>
      </c>
      <c r="E62" s="358"/>
      <c r="F62" s="358"/>
      <c r="G62" s="358" t="s">
        <v>883</v>
      </c>
      <c r="H62" s="359">
        <v>275</v>
      </c>
      <c r="I62" s="360">
        <v>103003</v>
      </c>
      <c r="J62" s="361">
        <v>0.72</v>
      </c>
      <c r="K62" s="362">
        <v>227</v>
      </c>
      <c r="L62" s="363">
        <f>IF(tabItens[[#This Row],[Média]] &gt; 0, tabItens[[#This Row],[QTDE ATUAL]] / tabItens[[#This Row],[Média]],999.9)</f>
        <v>11.702127659574469</v>
      </c>
      <c r="M62" s="364">
        <v>0</v>
      </c>
      <c r="N62" s="365">
        <f>tabItens[[#This Row],[VALOR UNIT.]] * tabItens[[#This Row],[LC]]</f>
        <v>0</v>
      </c>
      <c r="O62" s="366" t="s">
        <v>2098</v>
      </c>
      <c r="P62" s="367"/>
      <c r="Q62" s="368"/>
      <c r="R62" s="365"/>
      <c r="S62" s="369"/>
      <c r="T62" s="370">
        <f>ROUNDDOWN(IFERROR(tabItens[[#This Row],[ATA DT.VALID.]] - $D$1,0) / 30,0)</f>
        <v>-1507</v>
      </c>
      <c r="U62" s="355" t="s">
        <v>960</v>
      </c>
      <c r="V62" s="371">
        <v>1</v>
      </c>
      <c r="W62" s="372" t="s">
        <v>2071</v>
      </c>
      <c r="X62" s="373">
        <v>61</v>
      </c>
      <c r="Y62" s="374">
        <v>8</v>
      </c>
      <c r="Z62" s="375"/>
      <c r="AA62" s="376"/>
      <c r="AB62" s="377"/>
      <c r="AC62" s="377"/>
      <c r="AD62" s="376"/>
      <c r="AE62" s="377"/>
      <c r="AF62" s="370"/>
      <c r="AG62" s="378" t="s">
        <v>2067</v>
      </c>
      <c r="AH62" s="379"/>
      <c r="AI62" s="370">
        <v>94</v>
      </c>
      <c r="AJ62" s="379">
        <v>45180</v>
      </c>
      <c r="AK62" s="379" t="s">
        <v>883</v>
      </c>
      <c r="AL62" s="379">
        <v>45145</v>
      </c>
      <c r="AM62" s="369"/>
      <c r="AN62" s="358"/>
      <c r="AO62" s="380" t="str">
        <f>_xlfn.IFNA(IF(VLOOKUP(tabItens[[#This Row],[CÓDIGO]],tabExcluirDoEstoque[#Data],1,FALSE),"sim",""),"")</f>
        <v/>
      </c>
      <c r="AP62" s="381" t="str">
        <f ca="1">IF(OR(ISBLANK(tabItens[[#This Row],[ATA DT.VALID.]]),tabItens[[#This Row],[ATA DT.VALID.]]="",tabItens[[#This Row],[ATA DT.VALID.]]=" "),"",IF(TYPE(tabItens[[#This Row],[ATA DT.VALID.]])=1,ROUNDUP((tabItens[[#This Row],[ATA DT.VALID.]]-TODAY())/7,0),""))</f>
        <v/>
      </c>
      <c r="AQ62" s="382">
        <v>0</v>
      </c>
      <c r="AR62" s="383" t="str">
        <f>IF(ISBLANK(tabItens[[#This Row],[CÓDIGO]]),"",IFERROR(VLOOKUP(tabItens[[#This Row],[CÓDIGO]],Consumo!$C$2:$AC$862,26,FALSE),0))</f>
        <v>09.2023</v>
      </c>
      <c r="AS62" s="384">
        <f>SUMIF(Consumo!$C$3:$C$862,tabItens[[#This Row],[CÓDIGO]],Consumo!$N$3:$N$862) + SUMIF(Consumo!$C$3:$C$862,tabItens[[#This Row],[CÓDIGO]],Consumo!$O$3:$O$862) + SUMIF(Consumo!$C$3:$C$862,tabItens[[#This Row],[CÓDIGO]],Consumo!$P$3:$P$862) + SUMIF(Consumo!$C$3:$C$862,tabItens[[#This Row],[CÓDIGO]],Consumo!$Q$3:$Q$862)</f>
        <v>50</v>
      </c>
      <c r="AT62" s="384">
        <f>SUMIF(Consumo!$C$3:$C$862,tabItens[[#This Row],[CÓDIGO]],Consumo!$Z$3:$Z$862)</f>
        <v>282</v>
      </c>
      <c r="AU62" s="385">
        <f>SUMIF(Consumo!$C$3:$C$862,tabItens[[#This Row],[CÓDIGO]],Consumo!$AA$3:$AA$862)</f>
        <v>45</v>
      </c>
      <c r="AV62" s="386">
        <f>SUMIF(Consumo!$C$3:$C$862,tabItens[[#This Row],[CÓDIGO]],Consumo!$Y$3:$Y$862)</f>
        <v>23.5</v>
      </c>
      <c r="AW62" s="359">
        <f>tabItens[[#This Row],[QTDE ATUAL]] + tabItens[[#This Row],[RC QTDE]] + tabItens[[#This Row],[AF SALDO]] + tabItens[[#This Row],[Recentes]]</f>
        <v>275</v>
      </c>
      <c r="AX62" s="387">
        <v>95</v>
      </c>
      <c r="AY62" s="387">
        <v>4</v>
      </c>
      <c r="AZ62" s="387">
        <f>IF(ISBLANK(tabItens[[#This Row],[CÓDIGO]]),"",tabItens[[#This Row],[PontoMês]] * (AZ$2+tabItens[[#This Row],[PontoQtM]]))</f>
        <v>380</v>
      </c>
      <c r="BA62" s="386">
        <f>tabItens[[#This Row],[PontoPed]] - tabItens[[#This Row],[Saldo]] + (1/10)</f>
        <v>105.1</v>
      </c>
      <c r="BB62" s="386">
        <f xml:space="preserve"> tabItens[[#This Row],[PontoMês]] * BB$2 - tabItens[[#This Row],[QTDE ATUAL]] - (1/10)</f>
        <v>-180.1</v>
      </c>
      <c r="BC62" s="388">
        <f>IF( tabItens[[#This Row],[PontoPed]]&gt;0, IF(tabItens[[#This Row],[PontoPed]]&lt;1, 1, IF( tabItens[[#This Row],[Saldo]]&gt;tabItens[[#This Row],[PontoPed]], 0, (tabItens[[#This Row],[PontoPed]]-tabItens[[#This Row],[Saldo]])/tabItens[[#This Row],[PontoPed]] ) ), 0 )</f>
        <v>0.27631578947368424</v>
      </c>
      <c r="BD62" s="389">
        <f>ROUNDDOWN(IF( OR( AND(tabItens[[#This Row],[PontoPed]]&lt;tabItens[[#This Row],[Saldo]],tabItens[[#This Row],[Saldo]]&gt;0), tabItens[[#This Row],[PontoPed]]=0), 99, IF(AND(tabItens[[#This Row],[Saldo]]=0,tabItens[[#This Row],[PontoPed]]&gt;0), 0, (1-tabItens[[#This Row],[PctAb]])*10 ) ),0)</f>
        <v>7</v>
      </c>
      <c r="BE62" s="390">
        <f>IF( tabItens[[#This Row],[Consumo]] &gt; tabItens[[#This Row],[04_MESES]]/4*$AV$2, tabItens[[#This Row],[Consumo]]/$AV$2, tabItens[[#This Row],[04_MESES]]/4 ) * $BE$2 + tabItens[[#This Row],[COMPRA_EXTRA]]</f>
        <v>141</v>
      </c>
      <c r="BF62" s="391">
        <f>MAX( tabItens[[#This Row],[Sugestão]] - tabItens[[#This Row],[LC]], 0 )</f>
        <v>141</v>
      </c>
      <c r="BG62" s="391">
        <f>SUMIF(Consumo!$C$3:$C$862,tabItens[[#This Row],[CÓDIGO]],Consumo!$E$3:$E$862)</f>
        <v>0</v>
      </c>
      <c r="BH62" s="392">
        <f>IF(AND(tabItens[[#This Row],[Pend]] &gt; 0,tabItens[[#This Row],[Consumo]] &lt;&gt; 0), tabItens[[#This Row],[Pend]] / tabItens[[#This Row],[Consumo]], 0 )</f>
        <v>0</v>
      </c>
      <c r="BI62" s="391"/>
      <c r="BJ62" s="391"/>
      <c r="BK62" s="393" t="s">
        <v>2081</v>
      </c>
    </row>
    <row r="63" spans="1:63" x14ac:dyDescent="0.3">
      <c r="A63" s="354">
        <v>13087</v>
      </c>
      <c r="B63" s="355" t="s">
        <v>993</v>
      </c>
      <c r="C63" s="356" t="s">
        <v>373</v>
      </c>
      <c r="D63" s="357">
        <v>1.3</v>
      </c>
      <c r="E63" s="358"/>
      <c r="F63" s="358"/>
      <c r="G63" s="358" t="s">
        <v>883</v>
      </c>
      <c r="H63" s="359">
        <v>222</v>
      </c>
      <c r="I63" s="360">
        <v>103003</v>
      </c>
      <c r="J63" s="361">
        <v>1.3</v>
      </c>
      <c r="K63" s="362">
        <v>55</v>
      </c>
      <c r="L63" s="363">
        <f>IF(tabItens[[#This Row],[Média]] &gt; 0, tabItens[[#This Row],[QTDE ATUAL]] / tabItens[[#This Row],[Média]],999.9)</f>
        <v>49.333333333333336</v>
      </c>
      <c r="M63" s="364">
        <v>0</v>
      </c>
      <c r="N63" s="365">
        <f>tabItens[[#This Row],[VALOR UNIT.]] * tabItens[[#This Row],[LC]]</f>
        <v>0</v>
      </c>
      <c r="O63" s="366" t="s">
        <v>2095</v>
      </c>
      <c r="P63" s="367"/>
      <c r="Q63" s="368"/>
      <c r="R63" s="365"/>
      <c r="S63" s="369"/>
      <c r="T63" s="370">
        <f>ROUNDDOWN(IFERROR(tabItens[[#This Row],[ATA DT.VALID.]] - $D$1,0) / 30,0)</f>
        <v>-1507</v>
      </c>
      <c r="U63" s="355" t="s">
        <v>990</v>
      </c>
      <c r="V63" s="371">
        <v>1</v>
      </c>
      <c r="W63" s="372" t="s">
        <v>2073</v>
      </c>
      <c r="X63" s="373">
        <v>83</v>
      </c>
      <c r="Y63" s="374">
        <v>2</v>
      </c>
      <c r="Z63" s="375"/>
      <c r="AA63" s="376"/>
      <c r="AB63" s="377"/>
      <c r="AC63" s="377"/>
      <c r="AD63" s="376"/>
      <c r="AE63" s="377"/>
      <c r="AF63" s="370"/>
      <c r="AG63" s="378" t="s">
        <v>2067</v>
      </c>
      <c r="AH63" s="379"/>
      <c r="AI63" s="370">
        <v>18</v>
      </c>
      <c r="AJ63" s="379">
        <v>44067</v>
      </c>
      <c r="AK63" s="379" t="s">
        <v>883</v>
      </c>
      <c r="AL63" s="379">
        <v>44922</v>
      </c>
      <c r="AM63" s="369"/>
      <c r="AN63" s="358"/>
      <c r="AO63" s="380" t="str">
        <f>_xlfn.IFNA(IF(VLOOKUP(tabItens[[#This Row],[CÓDIGO]],tabExcluirDoEstoque[#Data],1,FALSE),"sim",""),"")</f>
        <v/>
      </c>
      <c r="AP63" s="381" t="str">
        <f ca="1">IF(OR(ISBLANK(tabItens[[#This Row],[ATA DT.VALID.]]),tabItens[[#This Row],[ATA DT.VALID.]]="",tabItens[[#This Row],[ATA DT.VALID.]]=" "),"",IF(TYPE(tabItens[[#This Row],[ATA DT.VALID.]])=1,ROUNDUP((tabItens[[#This Row],[ATA DT.VALID.]]-TODAY())/7,0),""))</f>
        <v/>
      </c>
      <c r="AQ63" s="382">
        <v>0</v>
      </c>
      <c r="AR63" s="383" t="str">
        <f>IF(ISBLANK(tabItens[[#This Row],[CÓDIGO]]),"",IFERROR(VLOOKUP(tabItens[[#This Row],[CÓDIGO]],Consumo!$C$2:$AC$862,26,FALSE),0))</f>
        <v>05.2023</v>
      </c>
      <c r="AS63" s="384">
        <f>SUMIF(Consumo!$C$3:$C$862,tabItens[[#This Row],[CÓDIGO]],Consumo!$N$3:$N$862) + SUMIF(Consumo!$C$3:$C$862,tabItens[[#This Row],[CÓDIGO]],Consumo!$O$3:$O$862) + SUMIF(Consumo!$C$3:$C$862,tabItens[[#This Row],[CÓDIGO]],Consumo!$P$3:$P$862) + SUMIF(Consumo!$C$3:$C$862,tabItens[[#This Row],[CÓDIGO]],Consumo!$Q$3:$Q$862)</f>
        <v>0</v>
      </c>
      <c r="AT63" s="384">
        <f>SUMIF(Consumo!$C$3:$C$862,tabItens[[#This Row],[CÓDIGO]],Consumo!$Z$3:$Z$862)</f>
        <v>55</v>
      </c>
      <c r="AU63" s="385">
        <f>SUMIF(Consumo!$C$3:$C$862,tabItens[[#This Row],[CÓDIGO]],Consumo!$AA$3:$AA$862)</f>
        <v>20</v>
      </c>
      <c r="AV63" s="386">
        <f>SUMIF(Consumo!$C$3:$C$862,tabItens[[#This Row],[CÓDIGO]],Consumo!$Y$3:$Y$862)</f>
        <v>4.5</v>
      </c>
      <c r="AW63" s="359">
        <f>tabItens[[#This Row],[QTDE ATUAL]] + tabItens[[#This Row],[RC QTDE]] + tabItens[[#This Row],[AF SALDO]] + tabItens[[#This Row],[Recentes]]</f>
        <v>222</v>
      </c>
      <c r="AX63" s="387">
        <v>25</v>
      </c>
      <c r="AY63" s="387">
        <v>4</v>
      </c>
      <c r="AZ63" s="387">
        <f>IF(ISBLANK(tabItens[[#This Row],[CÓDIGO]]),"",tabItens[[#This Row],[PontoMês]] * (AZ$2+tabItens[[#This Row],[PontoQtM]]))</f>
        <v>100</v>
      </c>
      <c r="BA63" s="386">
        <f>tabItens[[#This Row],[PontoPed]] - tabItens[[#This Row],[Saldo]] + (1/10)</f>
        <v>-121.9</v>
      </c>
      <c r="BB63" s="386">
        <f xml:space="preserve"> tabItens[[#This Row],[PontoMês]] * BB$2 - tabItens[[#This Row],[QTDE ATUAL]] - (1/10)</f>
        <v>-197.1</v>
      </c>
      <c r="BC63" s="388">
        <f>IF( tabItens[[#This Row],[PontoPed]]&gt;0, IF(tabItens[[#This Row],[PontoPed]]&lt;1, 1, IF( tabItens[[#This Row],[Saldo]]&gt;tabItens[[#This Row],[PontoPed]], 0, (tabItens[[#This Row],[PontoPed]]-tabItens[[#This Row],[Saldo]])/tabItens[[#This Row],[PontoPed]] ) ), 0 )</f>
        <v>0</v>
      </c>
      <c r="BD63" s="389">
        <f>ROUNDDOWN(IF( OR( AND(tabItens[[#This Row],[PontoPed]]&lt;tabItens[[#This Row],[Saldo]],tabItens[[#This Row],[Saldo]]&gt;0), tabItens[[#This Row],[PontoPed]]=0), 99, IF(AND(tabItens[[#This Row],[Saldo]]=0,tabItens[[#This Row],[PontoPed]]&gt;0), 0, (1-tabItens[[#This Row],[PctAb]])*10 ) ),0)</f>
        <v>99</v>
      </c>
      <c r="BE63" s="390">
        <f>IF( tabItens[[#This Row],[Consumo]] &gt; tabItens[[#This Row],[04_MESES]]/4*$AV$2, tabItens[[#This Row],[Consumo]]/$AV$2, tabItens[[#This Row],[04_MESES]]/4 ) * $BE$2 + tabItens[[#This Row],[COMPRA_EXTRA]]</f>
        <v>27.5</v>
      </c>
      <c r="BF63" s="391">
        <f>MAX( tabItens[[#This Row],[Sugestão]] - tabItens[[#This Row],[LC]], 0 )</f>
        <v>27.5</v>
      </c>
      <c r="BG63" s="391">
        <f>SUMIF(Consumo!$C$3:$C$862,tabItens[[#This Row],[CÓDIGO]],Consumo!$E$3:$E$862)</f>
        <v>0</v>
      </c>
      <c r="BH63" s="392">
        <f>IF(AND(tabItens[[#This Row],[Pend]] &gt; 0,tabItens[[#This Row],[Consumo]] &lt;&gt; 0), tabItens[[#This Row],[Pend]] / tabItens[[#This Row],[Consumo]], 0 )</f>
        <v>0</v>
      </c>
      <c r="BI63" s="391"/>
      <c r="BJ63" s="391"/>
      <c r="BK63" s="393" t="s">
        <v>2081</v>
      </c>
    </row>
    <row r="64" spans="1:63" x14ac:dyDescent="0.3">
      <c r="A64" s="354">
        <v>13088</v>
      </c>
      <c r="B64" s="355" t="s">
        <v>994</v>
      </c>
      <c r="C64" s="356" t="s">
        <v>373</v>
      </c>
      <c r="D64" s="357">
        <v>1.32</v>
      </c>
      <c r="E64" s="358"/>
      <c r="F64" s="358"/>
      <c r="G64" s="358" t="s">
        <v>883</v>
      </c>
      <c r="H64" s="359">
        <v>50</v>
      </c>
      <c r="I64" s="360">
        <v>103003</v>
      </c>
      <c r="J64" s="361">
        <v>1.32</v>
      </c>
      <c r="K64" s="362">
        <v>44</v>
      </c>
      <c r="L64" s="363">
        <f>IF(tabItens[[#This Row],[Média]] &gt; 0, tabItens[[#This Row],[QTDE ATUAL]] / tabItens[[#This Row],[Média]],999.9)</f>
        <v>16.666666666666668</v>
      </c>
      <c r="M64" s="364">
        <v>0</v>
      </c>
      <c r="N64" s="365">
        <f>tabItens[[#This Row],[VALOR UNIT.]] * tabItens[[#This Row],[LC]]</f>
        <v>0</v>
      </c>
      <c r="O64" s="366" t="s">
        <v>2095</v>
      </c>
      <c r="P64" s="367"/>
      <c r="Q64" s="368"/>
      <c r="R64" s="365"/>
      <c r="S64" s="369"/>
      <c r="T64" s="370">
        <f>ROUNDDOWN(IFERROR(tabItens[[#This Row],[ATA DT.VALID.]] - $D$1,0) / 30,0)</f>
        <v>-1507</v>
      </c>
      <c r="U64" s="355" t="s">
        <v>990</v>
      </c>
      <c r="V64" s="371">
        <v>1</v>
      </c>
      <c r="W64" s="372" t="s">
        <v>2073</v>
      </c>
      <c r="X64" s="373">
        <v>83</v>
      </c>
      <c r="Y64" s="374">
        <v>2</v>
      </c>
      <c r="Z64" s="375"/>
      <c r="AA64" s="376"/>
      <c r="AB64" s="377"/>
      <c r="AC64" s="377"/>
      <c r="AD64" s="376"/>
      <c r="AE64" s="377"/>
      <c r="AF64" s="370"/>
      <c r="AG64" s="378" t="s">
        <v>2067</v>
      </c>
      <c r="AH64" s="379"/>
      <c r="AI64" s="370">
        <v>14</v>
      </c>
      <c r="AJ64" s="379">
        <v>45201</v>
      </c>
      <c r="AK64" s="379" t="s">
        <v>883</v>
      </c>
      <c r="AL64" s="379">
        <v>45189</v>
      </c>
      <c r="AM64" s="369"/>
      <c r="AN64" s="358"/>
      <c r="AO64" s="380" t="str">
        <f>_xlfn.IFNA(IF(VLOOKUP(tabItens[[#This Row],[CÓDIGO]],tabExcluirDoEstoque[#Data],1,FALSE),"sim",""),"")</f>
        <v/>
      </c>
      <c r="AP64" s="381" t="str">
        <f ca="1">IF(OR(ISBLANK(tabItens[[#This Row],[ATA DT.VALID.]]),tabItens[[#This Row],[ATA DT.VALID.]]="",tabItens[[#This Row],[ATA DT.VALID.]]=" "),"",IF(TYPE(tabItens[[#This Row],[ATA DT.VALID.]])=1,ROUNDUP((tabItens[[#This Row],[ATA DT.VALID.]]-TODAY())/7,0),""))</f>
        <v/>
      </c>
      <c r="AQ64" s="382">
        <v>0</v>
      </c>
      <c r="AR64" s="383" t="str">
        <f>IF(ISBLANK(tabItens[[#This Row],[CÓDIGO]]),"",IFERROR(VLOOKUP(tabItens[[#This Row],[CÓDIGO]],Consumo!$C$2:$AC$862,26,FALSE),0))</f>
        <v>05.2023</v>
      </c>
      <c r="AS64" s="384">
        <f>SUMIF(Consumo!$C$3:$C$862,tabItens[[#This Row],[CÓDIGO]],Consumo!$N$3:$N$862) + SUMIF(Consumo!$C$3:$C$862,tabItens[[#This Row],[CÓDIGO]],Consumo!$O$3:$O$862) + SUMIF(Consumo!$C$3:$C$862,tabItens[[#This Row],[CÓDIGO]],Consumo!$P$3:$P$862) + SUMIF(Consumo!$C$3:$C$862,tabItens[[#This Row],[CÓDIGO]],Consumo!$Q$3:$Q$862)</f>
        <v>0</v>
      </c>
      <c r="AT64" s="384">
        <f>SUMIF(Consumo!$C$3:$C$862,tabItens[[#This Row],[CÓDIGO]],Consumo!$Z$3:$Z$862)</f>
        <v>44</v>
      </c>
      <c r="AU64" s="385">
        <f>SUMIF(Consumo!$C$3:$C$862,tabItens[[#This Row],[CÓDIGO]],Consumo!$AA$3:$AA$862)</f>
        <v>29</v>
      </c>
      <c r="AV64" s="386">
        <f>SUMIF(Consumo!$C$3:$C$862,tabItens[[#This Row],[CÓDIGO]],Consumo!$Y$3:$Y$862)</f>
        <v>3</v>
      </c>
      <c r="AW64" s="359">
        <f>tabItens[[#This Row],[QTDE ATUAL]] + tabItens[[#This Row],[RC QTDE]] + tabItens[[#This Row],[AF SALDO]] + tabItens[[#This Row],[Recentes]]</f>
        <v>50</v>
      </c>
      <c r="AX64" s="387">
        <v>25</v>
      </c>
      <c r="AY64" s="387">
        <v>4</v>
      </c>
      <c r="AZ64" s="387">
        <f>IF(ISBLANK(tabItens[[#This Row],[CÓDIGO]]),"",tabItens[[#This Row],[PontoMês]] * (AZ$2+tabItens[[#This Row],[PontoQtM]]))</f>
        <v>100</v>
      </c>
      <c r="BA64" s="386">
        <f>tabItens[[#This Row],[PontoPed]] - tabItens[[#This Row],[Saldo]] + (1/10)</f>
        <v>50.1</v>
      </c>
      <c r="BB64" s="386">
        <f xml:space="preserve"> tabItens[[#This Row],[PontoMês]] * BB$2 - tabItens[[#This Row],[QTDE ATUAL]] - (1/10)</f>
        <v>-25.1</v>
      </c>
      <c r="BC64" s="388">
        <f>IF( tabItens[[#This Row],[PontoPed]]&gt;0, IF(tabItens[[#This Row],[PontoPed]]&lt;1, 1, IF( tabItens[[#This Row],[Saldo]]&gt;tabItens[[#This Row],[PontoPed]], 0, (tabItens[[#This Row],[PontoPed]]-tabItens[[#This Row],[Saldo]])/tabItens[[#This Row],[PontoPed]] ) ), 0 )</f>
        <v>0.5</v>
      </c>
      <c r="BD64" s="389">
        <f>ROUNDDOWN(IF( OR( AND(tabItens[[#This Row],[PontoPed]]&lt;tabItens[[#This Row],[Saldo]],tabItens[[#This Row],[Saldo]]&gt;0), tabItens[[#This Row],[PontoPed]]=0), 99, IF(AND(tabItens[[#This Row],[Saldo]]=0,tabItens[[#This Row],[PontoPed]]&gt;0), 0, (1-tabItens[[#This Row],[PctAb]])*10 ) ),0)</f>
        <v>5</v>
      </c>
      <c r="BE64" s="390">
        <f>IF( tabItens[[#This Row],[Consumo]] &gt; tabItens[[#This Row],[04_MESES]]/4*$AV$2, tabItens[[#This Row],[Consumo]]/$AV$2, tabItens[[#This Row],[04_MESES]]/4 ) * $BE$2 + tabItens[[#This Row],[COMPRA_EXTRA]]</f>
        <v>22</v>
      </c>
      <c r="BF64" s="391">
        <f>MAX( tabItens[[#This Row],[Sugestão]] - tabItens[[#This Row],[LC]], 0 )</f>
        <v>22</v>
      </c>
      <c r="BG64" s="391">
        <f>SUMIF(Consumo!$C$3:$C$862,tabItens[[#This Row],[CÓDIGO]],Consumo!$E$3:$E$862)</f>
        <v>0</v>
      </c>
      <c r="BH64" s="392">
        <f>IF(AND(tabItens[[#This Row],[Pend]] &gt; 0,tabItens[[#This Row],[Consumo]] &lt;&gt; 0), tabItens[[#This Row],[Pend]] / tabItens[[#This Row],[Consumo]], 0 )</f>
        <v>0</v>
      </c>
      <c r="BI64" s="391"/>
      <c r="BJ64" s="391"/>
      <c r="BK64" s="393" t="s">
        <v>2081</v>
      </c>
    </row>
    <row r="65" spans="1:63" x14ac:dyDescent="0.3">
      <c r="A65" s="354">
        <v>13091</v>
      </c>
      <c r="B65" s="355" t="s">
        <v>995</v>
      </c>
      <c r="C65" s="356" t="s">
        <v>373</v>
      </c>
      <c r="D65" s="357">
        <v>0.95</v>
      </c>
      <c r="E65" s="358"/>
      <c r="F65" s="358"/>
      <c r="G65" s="358" t="s">
        <v>883</v>
      </c>
      <c r="H65" s="359">
        <v>0</v>
      </c>
      <c r="I65" s="360">
        <v>103003</v>
      </c>
      <c r="J65" s="361">
        <v>0.95</v>
      </c>
      <c r="K65" s="362">
        <v>2048</v>
      </c>
      <c r="L65" s="363">
        <f>IF(tabItens[[#This Row],[Média]] &gt; 0, tabItens[[#This Row],[QTDE ATUAL]] / tabItens[[#This Row],[Média]],999.9)</f>
        <v>0</v>
      </c>
      <c r="M65" s="364">
        <v>0</v>
      </c>
      <c r="N65" s="365">
        <f>tabItens[[#This Row],[VALOR UNIT.]] * tabItens[[#This Row],[LC]]</f>
        <v>0</v>
      </c>
      <c r="O65" s="366" t="s">
        <v>2085</v>
      </c>
      <c r="P65" s="367"/>
      <c r="Q65" s="368"/>
      <c r="R65" s="365"/>
      <c r="S65" s="369"/>
      <c r="T65" s="370">
        <f>ROUNDDOWN(IFERROR(tabItens[[#This Row],[ATA DT.VALID.]] - $D$1,0) / 30,0)</f>
        <v>-1507</v>
      </c>
      <c r="U65" s="355" t="s">
        <v>911</v>
      </c>
      <c r="V65" s="371">
        <v>1</v>
      </c>
      <c r="W65" s="372" t="s">
        <v>2069</v>
      </c>
      <c r="X65" s="373">
        <v>45</v>
      </c>
      <c r="Y65" s="374">
        <v>14</v>
      </c>
      <c r="Z65" s="375">
        <v>7338</v>
      </c>
      <c r="AA65" s="376">
        <v>2023</v>
      </c>
      <c r="AB65" s="377">
        <v>2000</v>
      </c>
      <c r="AC65" s="377"/>
      <c r="AD65" s="376"/>
      <c r="AE65" s="377"/>
      <c r="AF65" s="370"/>
      <c r="AG65" s="378" t="s">
        <v>2067</v>
      </c>
      <c r="AH65" s="379"/>
      <c r="AI65" s="370">
        <v>682</v>
      </c>
      <c r="AJ65" s="379">
        <v>44952</v>
      </c>
      <c r="AK65" s="379" t="s">
        <v>883</v>
      </c>
      <c r="AL65" s="379">
        <v>44999</v>
      </c>
      <c r="AM65" s="369"/>
      <c r="AN65" s="358"/>
      <c r="AO65" s="380" t="str">
        <f>_xlfn.IFNA(IF(VLOOKUP(tabItens[[#This Row],[CÓDIGO]],tabExcluirDoEstoque[#Data],1,FALSE),"sim",""),"")</f>
        <v/>
      </c>
      <c r="AP65" s="381" t="str">
        <f ca="1">IF(OR(ISBLANK(tabItens[[#This Row],[ATA DT.VALID.]]),tabItens[[#This Row],[ATA DT.VALID.]]="",tabItens[[#This Row],[ATA DT.VALID.]]=" "),"",IF(TYPE(tabItens[[#This Row],[ATA DT.VALID.]])=1,ROUNDUP((tabItens[[#This Row],[ATA DT.VALID.]]-TODAY())/7,0),""))</f>
        <v/>
      </c>
      <c r="AQ65" s="382">
        <v>0</v>
      </c>
      <c r="AR65" s="383" t="str">
        <f>IF(ISBLANK(tabItens[[#This Row],[CÓDIGO]]),"",IFERROR(VLOOKUP(tabItens[[#This Row],[CÓDIGO]],Consumo!$C$2:$AC$862,26,FALSE),0))</f>
        <v>04.2023</v>
      </c>
      <c r="AS65" s="384">
        <f>SUMIF(Consumo!$C$3:$C$862,tabItens[[#This Row],[CÓDIGO]],Consumo!$N$3:$N$862) + SUMIF(Consumo!$C$3:$C$862,tabItens[[#This Row],[CÓDIGO]],Consumo!$O$3:$O$862) + SUMIF(Consumo!$C$3:$C$862,tabItens[[#This Row],[CÓDIGO]],Consumo!$P$3:$P$862) + SUMIF(Consumo!$C$3:$C$862,tabItens[[#This Row],[CÓDIGO]],Consumo!$Q$3:$Q$862)</f>
        <v>0</v>
      </c>
      <c r="AT65" s="384">
        <f>SUMIF(Consumo!$C$3:$C$862,tabItens[[#This Row],[CÓDIGO]],Consumo!$Z$3:$Z$862)</f>
        <v>2856</v>
      </c>
      <c r="AU65" s="385">
        <f>SUMIF(Consumo!$C$3:$C$862,tabItens[[#This Row],[CÓDIGO]],Consumo!$AA$3:$AA$862)</f>
        <v>915</v>
      </c>
      <c r="AV65" s="386">
        <f>SUMIF(Consumo!$C$3:$C$862,tabItens[[#This Row],[CÓDIGO]],Consumo!$Y$3:$Y$862)</f>
        <v>238</v>
      </c>
      <c r="AW65" s="359">
        <f>tabItens[[#This Row],[QTDE ATUAL]] + tabItens[[#This Row],[RC QTDE]] + tabItens[[#This Row],[AF SALDO]] + tabItens[[#This Row],[Recentes]]</f>
        <v>2000</v>
      </c>
      <c r="AX65" s="387">
        <v>306</v>
      </c>
      <c r="AY65" s="387">
        <v>4</v>
      </c>
      <c r="AZ65" s="387">
        <f>IF(ISBLANK(tabItens[[#This Row],[CÓDIGO]]),"",tabItens[[#This Row],[PontoMês]] * (AZ$2+tabItens[[#This Row],[PontoQtM]]))</f>
        <v>1224</v>
      </c>
      <c r="BA65" s="386">
        <f>tabItens[[#This Row],[PontoPed]] - tabItens[[#This Row],[Saldo]] + (1/10)</f>
        <v>-775.9</v>
      </c>
      <c r="BB65" s="386">
        <f xml:space="preserve"> tabItens[[#This Row],[PontoMês]] * BB$2 - tabItens[[#This Row],[QTDE ATUAL]] - (1/10)</f>
        <v>305.89999999999998</v>
      </c>
      <c r="BC65" s="388">
        <f>IF( tabItens[[#This Row],[PontoPed]]&gt;0, IF(tabItens[[#This Row],[PontoPed]]&lt;1, 1, IF( tabItens[[#This Row],[Saldo]]&gt;tabItens[[#This Row],[PontoPed]], 0, (tabItens[[#This Row],[PontoPed]]-tabItens[[#This Row],[Saldo]])/tabItens[[#This Row],[PontoPed]] ) ), 0 )</f>
        <v>0</v>
      </c>
      <c r="BD65" s="389">
        <f>ROUNDDOWN(IF( OR( AND(tabItens[[#This Row],[PontoPed]]&lt;tabItens[[#This Row],[Saldo]],tabItens[[#This Row],[Saldo]]&gt;0), tabItens[[#This Row],[PontoPed]]=0), 99, IF(AND(tabItens[[#This Row],[Saldo]]=0,tabItens[[#This Row],[PontoPed]]&gt;0), 0, (1-tabItens[[#This Row],[PctAb]])*10 ) ),0)</f>
        <v>99</v>
      </c>
      <c r="BE65" s="390">
        <f>IF( tabItens[[#This Row],[Consumo]] &gt; tabItens[[#This Row],[04_MESES]]/4*$AV$2, tabItens[[#This Row],[Consumo]]/$AV$2, tabItens[[#This Row],[04_MESES]]/4 ) * $BE$2 + tabItens[[#This Row],[COMPRA_EXTRA]]</f>
        <v>1428</v>
      </c>
      <c r="BF65" s="391">
        <f>MAX( tabItens[[#This Row],[Sugestão]] - tabItens[[#This Row],[LC]], 0 )</f>
        <v>1428</v>
      </c>
      <c r="BG65" s="391">
        <f>SUMIF(Consumo!$C$3:$C$862,tabItens[[#This Row],[CÓDIGO]],Consumo!$E$3:$E$862)</f>
        <v>808</v>
      </c>
      <c r="BH65" s="392">
        <f>IF(AND(tabItens[[#This Row],[Pend]] &gt; 0,tabItens[[#This Row],[Consumo]] &lt;&gt; 0), tabItens[[#This Row],[Pend]] / tabItens[[#This Row],[Consumo]], 0 )</f>
        <v>0.28291316526610644</v>
      </c>
      <c r="BI65" s="391"/>
      <c r="BJ65" s="391"/>
      <c r="BK65" s="393" t="s">
        <v>2081</v>
      </c>
    </row>
    <row r="66" spans="1:63" x14ac:dyDescent="0.3">
      <c r="A66" s="354">
        <v>13092</v>
      </c>
      <c r="B66" s="355" t="s">
        <v>996</v>
      </c>
      <c r="C66" s="356" t="s">
        <v>256</v>
      </c>
      <c r="D66" s="357">
        <v>13.5</v>
      </c>
      <c r="E66" s="358"/>
      <c r="F66" s="358"/>
      <c r="G66" s="358" t="s">
        <v>883</v>
      </c>
      <c r="H66" s="359">
        <v>180</v>
      </c>
      <c r="I66" s="360">
        <v>103003</v>
      </c>
      <c r="J66" s="361">
        <v>13.5</v>
      </c>
      <c r="K66" s="362">
        <v>46</v>
      </c>
      <c r="L66" s="363">
        <f>IF(tabItens[[#This Row],[Média]] &gt; 0, tabItens[[#This Row],[QTDE ATUAL]] / tabItens[[#This Row],[Média]],999.9)</f>
        <v>51.428571428571431</v>
      </c>
      <c r="M66" s="364">
        <v>0</v>
      </c>
      <c r="N66" s="365">
        <f>tabItens[[#This Row],[VALOR UNIT.]] * tabItens[[#This Row],[LC]]</f>
        <v>0</v>
      </c>
      <c r="O66" s="366" t="s">
        <v>2092</v>
      </c>
      <c r="P66" s="367"/>
      <c r="Q66" s="368"/>
      <c r="R66" s="365"/>
      <c r="S66" s="369"/>
      <c r="T66" s="370">
        <f>ROUNDDOWN(IFERROR(tabItens[[#This Row],[ATA DT.VALID.]] - $D$1,0) / 30,0)</f>
        <v>-1507</v>
      </c>
      <c r="U66" s="355" t="s">
        <v>997</v>
      </c>
      <c r="V66" s="371">
        <v>1</v>
      </c>
      <c r="W66" s="372" t="s">
        <v>2071</v>
      </c>
      <c r="X66" s="373">
        <v>61</v>
      </c>
      <c r="Y66" s="374">
        <v>11</v>
      </c>
      <c r="Z66" s="375"/>
      <c r="AA66" s="376"/>
      <c r="AB66" s="377"/>
      <c r="AC66" s="377"/>
      <c r="AD66" s="376"/>
      <c r="AE66" s="377"/>
      <c r="AF66" s="370"/>
      <c r="AG66" s="378" t="s">
        <v>2067</v>
      </c>
      <c r="AH66" s="379"/>
      <c r="AI66" s="370">
        <v>16</v>
      </c>
      <c r="AJ66" s="379">
        <v>44533</v>
      </c>
      <c r="AK66" s="379" t="s">
        <v>883</v>
      </c>
      <c r="AL66" s="379">
        <v>44522</v>
      </c>
      <c r="AM66" s="369"/>
      <c r="AN66" s="358"/>
      <c r="AO66" s="380" t="str">
        <f>_xlfn.IFNA(IF(VLOOKUP(tabItens[[#This Row],[CÓDIGO]],tabExcluirDoEstoque[#Data],1,FALSE),"sim",""),"")</f>
        <v/>
      </c>
      <c r="AP66" s="381" t="str">
        <f ca="1">IF(OR(ISBLANK(tabItens[[#This Row],[ATA DT.VALID.]]),tabItens[[#This Row],[ATA DT.VALID.]]="",tabItens[[#This Row],[ATA DT.VALID.]]=" "),"",IF(TYPE(tabItens[[#This Row],[ATA DT.VALID.]])=1,ROUNDUP((tabItens[[#This Row],[ATA DT.VALID.]]-TODAY())/7,0),""))</f>
        <v/>
      </c>
      <c r="AQ66" s="382">
        <v>0</v>
      </c>
      <c r="AR66" s="383" t="str">
        <f>IF(ISBLANK(tabItens[[#This Row],[CÓDIGO]]),"",IFERROR(VLOOKUP(tabItens[[#This Row],[CÓDIGO]],Consumo!$C$2:$AC$862,26,FALSE),0))</f>
        <v>09.2023</v>
      </c>
      <c r="AS66" s="384">
        <f>SUMIF(Consumo!$C$3:$C$862,tabItens[[#This Row],[CÓDIGO]],Consumo!$N$3:$N$862) + SUMIF(Consumo!$C$3:$C$862,tabItens[[#This Row],[CÓDIGO]],Consumo!$O$3:$O$862) + SUMIF(Consumo!$C$3:$C$862,tabItens[[#This Row],[CÓDIGO]],Consumo!$P$3:$P$862) + SUMIF(Consumo!$C$3:$C$862,tabItens[[#This Row],[CÓDIGO]],Consumo!$Q$3:$Q$862)</f>
        <v>30</v>
      </c>
      <c r="AT66" s="384">
        <f>SUMIF(Consumo!$C$3:$C$862,tabItens[[#This Row],[CÓDIGO]],Consumo!$Z$3:$Z$862)</f>
        <v>47</v>
      </c>
      <c r="AU66" s="385">
        <f>SUMIF(Consumo!$C$3:$C$862,tabItens[[#This Row],[CÓDIGO]],Consumo!$AA$3:$AA$862)</f>
        <v>20</v>
      </c>
      <c r="AV66" s="386">
        <f>SUMIF(Consumo!$C$3:$C$862,tabItens[[#This Row],[CÓDIGO]],Consumo!$Y$3:$Y$862)</f>
        <v>3.5</v>
      </c>
      <c r="AW66" s="359">
        <f>tabItens[[#This Row],[QTDE ATUAL]] + tabItens[[#This Row],[RC QTDE]] + tabItens[[#This Row],[AF SALDO]] + tabItens[[#This Row],[Recentes]]</f>
        <v>180</v>
      </c>
      <c r="AX66" s="387">
        <v>9</v>
      </c>
      <c r="AY66" s="387">
        <v>4</v>
      </c>
      <c r="AZ66" s="387">
        <f>IF(ISBLANK(tabItens[[#This Row],[CÓDIGO]]),"",tabItens[[#This Row],[PontoMês]] * (AZ$2+tabItens[[#This Row],[PontoQtM]]))</f>
        <v>36</v>
      </c>
      <c r="BA66" s="386">
        <f>tabItens[[#This Row],[PontoPed]] - tabItens[[#This Row],[Saldo]] + (1/10)</f>
        <v>-143.9</v>
      </c>
      <c r="BB66" s="386">
        <f xml:space="preserve"> tabItens[[#This Row],[PontoMês]] * BB$2 - tabItens[[#This Row],[QTDE ATUAL]] - (1/10)</f>
        <v>-171.1</v>
      </c>
      <c r="BC66" s="388">
        <f>IF( tabItens[[#This Row],[PontoPed]]&gt;0, IF(tabItens[[#This Row],[PontoPed]]&lt;1, 1, IF( tabItens[[#This Row],[Saldo]]&gt;tabItens[[#This Row],[PontoPed]], 0, (tabItens[[#This Row],[PontoPed]]-tabItens[[#This Row],[Saldo]])/tabItens[[#This Row],[PontoPed]] ) ), 0 )</f>
        <v>0</v>
      </c>
      <c r="BD66" s="389">
        <f>ROUNDDOWN(IF( OR( AND(tabItens[[#This Row],[PontoPed]]&lt;tabItens[[#This Row],[Saldo]],tabItens[[#This Row],[Saldo]]&gt;0), tabItens[[#This Row],[PontoPed]]=0), 99, IF(AND(tabItens[[#This Row],[Saldo]]=0,tabItens[[#This Row],[PontoPed]]&gt;0), 0, (1-tabItens[[#This Row],[PctAb]])*10 ) ),0)</f>
        <v>99</v>
      </c>
      <c r="BE66" s="390">
        <f>IF( tabItens[[#This Row],[Consumo]] &gt; tabItens[[#This Row],[04_MESES]]/4*$AV$2, tabItens[[#This Row],[Consumo]]/$AV$2, tabItens[[#This Row],[04_MESES]]/4 ) * $BE$2 + tabItens[[#This Row],[COMPRA_EXTRA]]</f>
        <v>45</v>
      </c>
      <c r="BF66" s="391">
        <f>MAX( tabItens[[#This Row],[Sugestão]] - tabItens[[#This Row],[LC]], 0 )</f>
        <v>45</v>
      </c>
      <c r="BG66" s="391">
        <f>SUMIF(Consumo!$C$3:$C$862,tabItens[[#This Row],[CÓDIGO]],Consumo!$E$3:$E$862)</f>
        <v>0</v>
      </c>
      <c r="BH66" s="392">
        <f>IF(AND(tabItens[[#This Row],[Pend]] &gt; 0,tabItens[[#This Row],[Consumo]] &lt;&gt; 0), tabItens[[#This Row],[Pend]] / tabItens[[#This Row],[Consumo]], 0 )</f>
        <v>0</v>
      </c>
      <c r="BI66" s="391"/>
      <c r="BJ66" s="391"/>
      <c r="BK66" s="393" t="s">
        <v>2081</v>
      </c>
    </row>
    <row r="67" spans="1:63" x14ac:dyDescent="0.3">
      <c r="A67" s="354">
        <v>13094</v>
      </c>
      <c r="B67" s="355" t="s">
        <v>998</v>
      </c>
      <c r="C67" s="356" t="s">
        <v>256</v>
      </c>
      <c r="D67" s="357">
        <v>3.5</v>
      </c>
      <c r="E67" s="358"/>
      <c r="F67" s="358"/>
      <c r="G67" s="358" t="s">
        <v>883</v>
      </c>
      <c r="H67" s="359">
        <v>323</v>
      </c>
      <c r="I67" s="360">
        <v>103003</v>
      </c>
      <c r="J67" s="361">
        <v>3.5</v>
      </c>
      <c r="K67" s="362">
        <v>648</v>
      </c>
      <c r="L67" s="363">
        <f>IF(tabItens[[#This Row],[Média]] &gt; 0, tabItens[[#This Row],[QTDE ATUAL]] / tabItens[[#This Row],[Média]],999.9)</f>
        <v>5.5850144092219018</v>
      </c>
      <c r="M67" s="364">
        <v>0</v>
      </c>
      <c r="N67" s="365">
        <f>tabItens[[#This Row],[VALOR UNIT.]] * tabItens[[#This Row],[LC]]</f>
        <v>0</v>
      </c>
      <c r="O67" s="366" t="s">
        <v>2103</v>
      </c>
      <c r="P67" s="367"/>
      <c r="Q67" s="368"/>
      <c r="R67" s="365"/>
      <c r="S67" s="369"/>
      <c r="T67" s="370">
        <f>ROUNDDOWN(IFERROR(tabItens[[#This Row],[ATA DT.VALID.]] - $D$1,0) / 30,0)</f>
        <v>-1507</v>
      </c>
      <c r="U67" s="355" t="s">
        <v>999</v>
      </c>
      <c r="V67" s="371">
        <v>1</v>
      </c>
      <c r="W67" s="372" t="s">
        <v>2074</v>
      </c>
      <c r="X67" s="373">
        <v>51</v>
      </c>
      <c r="Y67" s="374">
        <v>11</v>
      </c>
      <c r="Z67" s="375"/>
      <c r="AA67" s="376"/>
      <c r="AB67" s="377"/>
      <c r="AC67" s="377"/>
      <c r="AD67" s="376"/>
      <c r="AE67" s="377"/>
      <c r="AF67" s="370"/>
      <c r="AG67" s="378" t="s">
        <v>2067</v>
      </c>
      <c r="AH67" s="379"/>
      <c r="AI67" s="370">
        <v>248</v>
      </c>
      <c r="AJ67" s="379">
        <v>45195</v>
      </c>
      <c r="AK67" s="379" t="s">
        <v>883</v>
      </c>
      <c r="AL67" s="379">
        <v>45189</v>
      </c>
      <c r="AM67" s="369"/>
      <c r="AN67" s="358"/>
      <c r="AO67" s="380" t="str">
        <f>_xlfn.IFNA(IF(VLOOKUP(tabItens[[#This Row],[CÓDIGO]],tabExcluirDoEstoque[#Data],1,FALSE),"sim",""),"")</f>
        <v/>
      </c>
      <c r="AP67" s="381" t="str">
        <f ca="1">IF(OR(ISBLANK(tabItens[[#This Row],[ATA DT.VALID.]]),tabItens[[#This Row],[ATA DT.VALID.]]="",tabItens[[#This Row],[ATA DT.VALID.]]=" "),"",IF(TYPE(tabItens[[#This Row],[ATA DT.VALID.]])=1,ROUNDUP((tabItens[[#This Row],[ATA DT.VALID.]]-TODAY())/7,0),""))</f>
        <v/>
      </c>
      <c r="AQ67" s="382">
        <v>0</v>
      </c>
      <c r="AR67" s="383" t="str">
        <f>IF(ISBLANK(tabItens[[#This Row],[CÓDIGO]]),"",IFERROR(VLOOKUP(tabItens[[#This Row],[CÓDIGO]],Consumo!$C$2:$AC$862,26,FALSE),0))</f>
        <v>09.2023</v>
      </c>
      <c r="AS67" s="384">
        <f>SUMIF(Consumo!$C$3:$C$862,tabItens[[#This Row],[CÓDIGO]],Consumo!$N$3:$N$862) + SUMIF(Consumo!$C$3:$C$862,tabItens[[#This Row],[CÓDIGO]],Consumo!$O$3:$O$862) + SUMIF(Consumo!$C$3:$C$862,tabItens[[#This Row],[CÓDIGO]],Consumo!$P$3:$P$862) + SUMIF(Consumo!$C$3:$C$862,tabItens[[#This Row],[CÓDIGO]],Consumo!$Q$3:$Q$862)</f>
        <v>250</v>
      </c>
      <c r="AT67" s="384">
        <f>SUMIF(Consumo!$C$3:$C$862,tabItens[[#This Row],[CÓDIGO]],Consumo!$Z$3:$Z$862)</f>
        <v>743</v>
      </c>
      <c r="AU67" s="385">
        <f>SUMIF(Consumo!$C$3:$C$862,tabItens[[#This Row],[CÓDIGO]],Consumo!$AA$3:$AA$862)</f>
        <v>253</v>
      </c>
      <c r="AV67" s="386">
        <f>SUMIF(Consumo!$C$3:$C$862,tabItens[[#This Row],[CÓDIGO]],Consumo!$Y$3:$Y$862)</f>
        <v>57.833333333333336</v>
      </c>
      <c r="AW67" s="359">
        <f>tabItens[[#This Row],[QTDE ATUAL]] + tabItens[[#This Row],[RC QTDE]] + tabItens[[#This Row],[AF SALDO]] + tabItens[[#This Row],[Recentes]]</f>
        <v>323</v>
      </c>
      <c r="AX67" s="387">
        <v>117</v>
      </c>
      <c r="AY67" s="387">
        <v>4</v>
      </c>
      <c r="AZ67" s="387">
        <f>IF(ISBLANK(tabItens[[#This Row],[CÓDIGO]]),"",tabItens[[#This Row],[PontoMês]] * (AZ$2+tabItens[[#This Row],[PontoQtM]]))</f>
        <v>468</v>
      </c>
      <c r="BA67" s="386">
        <f>tabItens[[#This Row],[PontoPed]] - tabItens[[#This Row],[Saldo]] + (1/10)</f>
        <v>145.1</v>
      </c>
      <c r="BB67" s="386">
        <f xml:space="preserve"> tabItens[[#This Row],[PontoMês]] * BB$2 - tabItens[[#This Row],[QTDE ATUAL]] - (1/10)</f>
        <v>-206.1</v>
      </c>
      <c r="BC67" s="388">
        <f>IF( tabItens[[#This Row],[PontoPed]]&gt;0, IF(tabItens[[#This Row],[PontoPed]]&lt;1, 1, IF( tabItens[[#This Row],[Saldo]]&gt;tabItens[[#This Row],[PontoPed]], 0, (tabItens[[#This Row],[PontoPed]]-tabItens[[#This Row],[Saldo]])/tabItens[[#This Row],[PontoPed]] ) ), 0 )</f>
        <v>0.30982905982905984</v>
      </c>
      <c r="BD67" s="389">
        <f>ROUNDDOWN(IF( OR( AND(tabItens[[#This Row],[PontoPed]]&lt;tabItens[[#This Row],[Saldo]],tabItens[[#This Row],[Saldo]]&gt;0), tabItens[[#This Row],[PontoPed]]=0), 99, IF(AND(tabItens[[#This Row],[Saldo]]=0,tabItens[[#This Row],[PontoPed]]&gt;0), 0, (1-tabItens[[#This Row],[PctAb]])*10 ) ),0)</f>
        <v>6</v>
      </c>
      <c r="BE67" s="390">
        <f>IF( tabItens[[#This Row],[Consumo]] &gt; tabItens[[#This Row],[04_MESES]]/4*$AV$2, tabItens[[#This Row],[Consumo]]/$AV$2, tabItens[[#This Row],[04_MESES]]/4 ) * $BE$2 + tabItens[[#This Row],[COMPRA_EXTRA]]</f>
        <v>375</v>
      </c>
      <c r="BF67" s="391">
        <f>MAX( tabItens[[#This Row],[Sugestão]] - tabItens[[#This Row],[LC]], 0 )</f>
        <v>375</v>
      </c>
      <c r="BG67" s="391">
        <f>SUMIF(Consumo!$C$3:$C$862,tabItens[[#This Row],[CÓDIGO]],Consumo!$E$3:$E$862)</f>
        <v>0</v>
      </c>
      <c r="BH67" s="392">
        <f>IF(AND(tabItens[[#This Row],[Pend]] &gt; 0,tabItens[[#This Row],[Consumo]] &lt;&gt; 0), tabItens[[#This Row],[Pend]] / tabItens[[#This Row],[Consumo]], 0 )</f>
        <v>0</v>
      </c>
      <c r="BI67" s="391"/>
      <c r="BJ67" s="391"/>
      <c r="BK67" s="393" t="s">
        <v>2081</v>
      </c>
    </row>
    <row r="68" spans="1:63" x14ac:dyDescent="0.3">
      <c r="A68" s="354">
        <v>13095</v>
      </c>
      <c r="B68" s="355" t="s">
        <v>1000</v>
      </c>
      <c r="C68" s="356" t="s">
        <v>256</v>
      </c>
      <c r="D68" s="357">
        <v>4.43</v>
      </c>
      <c r="E68" s="358"/>
      <c r="F68" s="358"/>
      <c r="G68" s="358" t="s">
        <v>883</v>
      </c>
      <c r="H68" s="359">
        <v>232</v>
      </c>
      <c r="I68" s="360">
        <v>103003</v>
      </c>
      <c r="J68" s="361">
        <v>4.43</v>
      </c>
      <c r="K68" s="362">
        <v>88</v>
      </c>
      <c r="L68" s="363">
        <f>IF(tabItens[[#This Row],[Média]] &gt; 0, tabItens[[#This Row],[QTDE ATUAL]] / tabItens[[#This Row],[Média]],999.9)</f>
        <v>29.617021276595747</v>
      </c>
      <c r="M68" s="364">
        <v>0</v>
      </c>
      <c r="N68" s="365">
        <f>tabItens[[#This Row],[VALOR UNIT.]] * tabItens[[#This Row],[LC]]</f>
        <v>0</v>
      </c>
      <c r="O68" s="366" t="s">
        <v>2098</v>
      </c>
      <c r="P68" s="367"/>
      <c r="Q68" s="368"/>
      <c r="R68" s="365"/>
      <c r="S68" s="369"/>
      <c r="T68" s="370">
        <f>ROUNDDOWN(IFERROR(tabItens[[#This Row],[ATA DT.VALID.]] - $D$1,0) / 30,0)</f>
        <v>-1507</v>
      </c>
      <c r="U68" s="355" t="s">
        <v>960</v>
      </c>
      <c r="V68" s="371">
        <v>1</v>
      </c>
      <c r="W68" s="372" t="s">
        <v>2071</v>
      </c>
      <c r="X68" s="373">
        <v>61</v>
      </c>
      <c r="Y68" s="374">
        <v>8</v>
      </c>
      <c r="Z68" s="375"/>
      <c r="AA68" s="376"/>
      <c r="AB68" s="377"/>
      <c r="AC68" s="377"/>
      <c r="AD68" s="376"/>
      <c r="AE68" s="377"/>
      <c r="AF68" s="370"/>
      <c r="AG68" s="378" t="s">
        <v>2067</v>
      </c>
      <c r="AH68" s="379"/>
      <c r="AI68" s="370">
        <v>32</v>
      </c>
      <c r="AJ68" s="379">
        <v>45184</v>
      </c>
      <c r="AK68" s="379" t="s">
        <v>883</v>
      </c>
      <c r="AL68" s="379">
        <v>45145</v>
      </c>
      <c r="AM68" s="369"/>
      <c r="AN68" s="358"/>
      <c r="AO68" s="380" t="str">
        <f>_xlfn.IFNA(IF(VLOOKUP(tabItens[[#This Row],[CÓDIGO]],tabExcluirDoEstoque[#Data],1,FALSE),"sim",""),"")</f>
        <v/>
      </c>
      <c r="AP68" s="381" t="str">
        <f ca="1">IF(OR(ISBLANK(tabItens[[#This Row],[ATA DT.VALID.]]),tabItens[[#This Row],[ATA DT.VALID.]]="",tabItens[[#This Row],[ATA DT.VALID.]]=" "),"",IF(TYPE(tabItens[[#This Row],[ATA DT.VALID.]])=1,ROUNDUP((tabItens[[#This Row],[ATA DT.VALID.]]-TODAY())/7,0),""))</f>
        <v/>
      </c>
      <c r="AQ68" s="382">
        <v>0</v>
      </c>
      <c r="AR68" s="383" t="str">
        <f>IF(ISBLANK(tabItens[[#This Row],[CÓDIGO]]),"",IFERROR(VLOOKUP(tabItens[[#This Row],[CÓDIGO]],Consumo!$C$2:$AC$862,26,FALSE),0))</f>
        <v>09.2023</v>
      </c>
      <c r="AS68" s="384">
        <f>SUMIF(Consumo!$C$3:$C$862,tabItens[[#This Row],[CÓDIGO]],Consumo!$N$3:$N$862) + SUMIF(Consumo!$C$3:$C$862,tabItens[[#This Row],[CÓDIGO]],Consumo!$O$3:$O$862) + SUMIF(Consumo!$C$3:$C$862,tabItens[[#This Row],[CÓDIGO]],Consumo!$P$3:$P$862) + SUMIF(Consumo!$C$3:$C$862,tabItens[[#This Row],[CÓDIGO]],Consumo!$Q$3:$Q$862)</f>
        <v>20</v>
      </c>
      <c r="AT68" s="384">
        <f>SUMIF(Consumo!$C$3:$C$862,tabItens[[#This Row],[CÓDIGO]],Consumo!$Z$3:$Z$862)</f>
        <v>94</v>
      </c>
      <c r="AU68" s="385">
        <f>SUMIF(Consumo!$C$3:$C$862,tabItens[[#This Row],[CÓDIGO]],Consumo!$AA$3:$AA$862)</f>
        <v>21</v>
      </c>
      <c r="AV68" s="386">
        <f>SUMIF(Consumo!$C$3:$C$862,tabItens[[#This Row],[CÓDIGO]],Consumo!$Y$3:$Y$862)</f>
        <v>7.833333333333333</v>
      </c>
      <c r="AW68" s="359">
        <f>tabItens[[#This Row],[QTDE ATUAL]] + tabItens[[#This Row],[RC QTDE]] + tabItens[[#This Row],[AF SALDO]] + tabItens[[#This Row],[Recentes]]</f>
        <v>232</v>
      </c>
      <c r="AX68" s="387">
        <v>20</v>
      </c>
      <c r="AY68" s="387">
        <v>4</v>
      </c>
      <c r="AZ68" s="387">
        <f>IF(ISBLANK(tabItens[[#This Row],[CÓDIGO]]),"",tabItens[[#This Row],[PontoMês]] * (AZ$2+tabItens[[#This Row],[PontoQtM]]))</f>
        <v>80</v>
      </c>
      <c r="BA68" s="386">
        <f>tabItens[[#This Row],[PontoPed]] - tabItens[[#This Row],[Saldo]] + (1/10)</f>
        <v>-151.9</v>
      </c>
      <c r="BB68" s="386">
        <f xml:space="preserve"> tabItens[[#This Row],[PontoMês]] * BB$2 - tabItens[[#This Row],[QTDE ATUAL]] - (1/10)</f>
        <v>-212.1</v>
      </c>
      <c r="BC68" s="388">
        <f>IF( tabItens[[#This Row],[PontoPed]]&gt;0, IF(tabItens[[#This Row],[PontoPed]]&lt;1, 1, IF( tabItens[[#This Row],[Saldo]]&gt;tabItens[[#This Row],[PontoPed]], 0, (tabItens[[#This Row],[PontoPed]]-tabItens[[#This Row],[Saldo]])/tabItens[[#This Row],[PontoPed]] ) ), 0 )</f>
        <v>0</v>
      </c>
      <c r="BD68" s="389">
        <f>ROUNDDOWN(IF( OR( AND(tabItens[[#This Row],[PontoPed]]&lt;tabItens[[#This Row],[Saldo]],tabItens[[#This Row],[Saldo]]&gt;0), tabItens[[#This Row],[PontoPed]]=0), 99, IF(AND(tabItens[[#This Row],[Saldo]]=0,tabItens[[#This Row],[PontoPed]]&gt;0), 0, (1-tabItens[[#This Row],[PctAb]])*10 ) ),0)</f>
        <v>99</v>
      </c>
      <c r="BE68" s="390">
        <f>IF( tabItens[[#This Row],[Consumo]] &gt; tabItens[[#This Row],[04_MESES]]/4*$AV$2, tabItens[[#This Row],[Consumo]]/$AV$2, tabItens[[#This Row],[04_MESES]]/4 ) * $BE$2 + tabItens[[#This Row],[COMPRA_EXTRA]]</f>
        <v>47</v>
      </c>
      <c r="BF68" s="391">
        <f>MAX( tabItens[[#This Row],[Sugestão]] - tabItens[[#This Row],[LC]], 0 )</f>
        <v>47</v>
      </c>
      <c r="BG68" s="391">
        <f>SUMIF(Consumo!$C$3:$C$862,tabItens[[#This Row],[CÓDIGO]],Consumo!$E$3:$E$862)</f>
        <v>0</v>
      </c>
      <c r="BH68" s="392">
        <f>IF(AND(tabItens[[#This Row],[Pend]] &gt; 0,tabItens[[#This Row],[Consumo]] &lt;&gt; 0), tabItens[[#This Row],[Pend]] / tabItens[[#This Row],[Consumo]], 0 )</f>
        <v>0</v>
      </c>
      <c r="BI68" s="391"/>
      <c r="BJ68" s="391"/>
      <c r="BK68" s="393" t="s">
        <v>2081</v>
      </c>
    </row>
    <row r="69" spans="1:63" x14ac:dyDescent="0.3">
      <c r="A69" s="354">
        <v>13101</v>
      </c>
      <c r="B69" s="355" t="s">
        <v>1001</v>
      </c>
      <c r="C69" s="356" t="s">
        <v>373</v>
      </c>
      <c r="D69" s="357">
        <v>3.2</v>
      </c>
      <c r="E69" s="358"/>
      <c r="F69" s="358"/>
      <c r="G69" s="358" t="s">
        <v>883</v>
      </c>
      <c r="H69" s="359">
        <v>85</v>
      </c>
      <c r="I69" s="360">
        <v>103003</v>
      </c>
      <c r="J69" s="361">
        <v>3.2</v>
      </c>
      <c r="K69" s="362">
        <v>101</v>
      </c>
      <c r="L69" s="363">
        <f>IF(tabItens[[#This Row],[Média]] &gt; 0, tabItens[[#This Row],[QTDE ATUAL]] / tabItens[[#This Row],[Média]],999.9)</f>
        <v>9.7142857142857135</v>
      </c>
      <c r="M69" s="364">
        <v>0</v>
      </c>
      <c r="N69" s="365">
        <f>tabItens[[#This Row],[VALOR UNIT.]] * tabItens[[#This Row],[LC]]</f>
        <v>0</v>
      </c>
      <c r="O69" s="366" t="s">
        <v>2095</v>
      </c>
      <c r="P69" s="367"/>
      <c r="Q69" s="368"/>
      <c r="R69" s="365"/>
      <c r="S69" s="369"/>
      <c r="T69" s="370">
        <f>ROUNDDOWN(IFERROR(tabItens[[#This Row],[ATA DT.VALID.]] - $D$1,0) / 30,0)</f>
        <v>-1507</v>
      </c>
      <c r="U69" s="355" t="s">
        <v>990</v>
      </c>
      <c r="V69" s="371">
        <v>1</v>
      </c>
      <c r="W69" s="372" t="s">
        <v>2073</v>
      </c>
      <c r="X69" s="373">
        <v>83</v>
      </c>
      <c r="Y69" s="374">
        <v>2</v>
      </c>
      <c r="Z69" s="375"/>
      <c r="AA69" s="376"/>
      <c r="AB69" s="377"/>
      <c r="AC69" s="377"/>
      <c r="AD69" s="376"/>
      <c r="AE69" s="377"/>
      <c r="AF69" s="370"/>
      <c r="AG69" s="378" t="s">
        <v>2067</v>
      </c>
      <c r="AH69" s="379"/>
      <c r="AI69" s="370">
        <v>36</v>
      </c>
      <c r="AJ69" s="379">
        <v>45201</v>
      </c>
      <c r="AK69" s="379" t="s">
        <v>883</v>
      </c>
      <c r="AL69" s="379">
        <v>45189</v>
      </c>
      <c r="AM69" s="369"/>
      <c r="AN69" s="358"/>
      <c r="AO69" s="380" t="str">
        <f>_xlfn.IFNA(IF(VLOOKUP(tabItens[[#This Row],[CÓDIGO]],tabExcluirDoEstoque[#Data],1,FALSE),"sim",""),"")</f>
        <v/>
      </c>
      <c r="AP69" s="381" t="str">
        <f ca="1">IF(OR(ISBLANK(tabItens[[#This Row],[ATA DT.VALID.]]),tabItens[[#This Row],[ATA DT.VALID.]]="",tabItens[[#This Row],[ATA DT.VALID.]]=" "),"",IF(TYPE(tabItens[[#This Row],[ATA DT.VALID.]])=1,ROUNDUP((tabItens[[#This Row],[ATA DT.VALID.]]-TODAY())/7,0),""))</f>
        <v/>
      </c>
      <c r="AQ69" s="382">
        <v>0</v>
      </c>
      <c r="AR69" s="383" t="str">
        <f>IF(ISBLANK(tabItens[[#This Row],[CÓDIGO]]),"",IFERROR(VLOOKUP(tabItens[[#This Row],[CÓDIGO]],Consumo!$C$2:$AC$862,26,FALSE),0))</f>
        <v>09.2023</v>
      </c>
      <c r="AS69" s="384">
        <f>SUMIF(Consumo!$C$3:$C$862,tabItens[[#This Row],[CÓDIGO]],Consumo!$N$3:$N$862) + SUMIF(Consumo!$C$3:$C$862,tabItens[[#This Row],[CÓDIGO]],Consumo!$O$3:$O$862) + SUMIF(Consumo!$C$3:$C$862,tabItens[[#This Row],[CÓDIGO]],Consumo!$P$3:$P$862) + SUMIF(Consumo!$C$3:$C$862,tabItens[[#This Row],[CÓDIGO]],Consumo!$Q$3:$Q$862)</f>
        <v>10</v>
      </c>
      <c r="AT69" s="384">
        <f>SUMIF(Consumo!$C$3:$C$862,tabItens[[#This Row],[CÓDIGO]],Consumo!$Z$3:$Z$862)</f>
        <v>107</v>
      </c>
      <c r="AU69" s="385">
        <f>SUMIF(Consumo!$C$3:$C$862,tabItens[[#This Row],[CÓDIGO]],Consumo!$AA$3:$AA$862)</f>
        <v>30</v>
      </c>
      <c r="AV69" s="386">
        <f>SUMIF(Consumo!$C$3:$C$862,tabItens[[#This Row],[CÓDIGO]],Consumo!$Y$3:$Y$862)</f>
        <v>8.75</v>
      </c>
      <c r="AW69" s="359">
        <f>tabItens[[#This Row],[QTDE ATUAL]] + tabItens[[#This Row],[RC QTDE]] + tabItens[[#This Row],[AF SALDO]] + tabItens[[#This Row],[Recentes]]</f>
        <v>85</v>
      </c>
      <c r="AX69" s="387">
        <v>17</v>
      </c>
      <c r="AY69" s="387">
        <v>4</v>
      </c>
      <c r="AZ69" s="387">
        <f>IF(ISBLANK(tabItens[[#This Row],[CÓDIGO]]),"",tabItens[[#This Row],[PontoMês]] * (AZ$2+tabItens[[#This Row],[PontoQtM]]))</f>
        <v>68</v>
      </c>
      <c r="BA69" s="386">
        <f>tabItens[[#This Row],[PontoPed]] - tabItens[[#This Row],[Saldo]] + (1/10)</f>
        <v>-16.899999999999999</v>
      </c>
      <c r="BB69" s="386">
        <f xml:space="preserve"> tabItens[[#This Row],[PontoMês]] * BB$2 - tabItens[[#This Row],[QTDE ATUAL]] - (1/10)</f>
        <v>-68.099999999999994</v>
      </c>
      <c r="BC69" s="388">
        <f>IF( tabItens[[#This Row],[PontoPed]]&gt;0, IF(tabItens[[#This Row],[PontoPed]]&lt;1, 1, IF( tabItens[[#This Row],[Saldo]]&gt;tabItens[[#This Row],[PontoPed]], 0, (tabItens[[#This Row],[PontoPed]]-tabItens[[#This Row],[Saldo]])/tabItens[[#This Row],[PontoPed]] ) ), 0 )</f>
        <v>0</v>
      </c>
      <c r="BD69" s="389">
        <f>ROUNDDOWN(IF( OR( AND(tabItens[[#This Row],[PontoPed]]&lt;tabItens[[#This Row],[Saldo]],tabItens[[#This Row],[Saldo]]&gt;0), tabItens[[#This Row],[PontoPed]]=0), 99, IF(AND(tabItens[[#This Row],[Saldo]]=0,tabItens[[#This Row],[PontoPed]]&gt;0), 0, (1-tabItens[[#This Row],[PctAb]])*10 ) ),0)</f>
        <v>99</v>
      </c>
      <c r="BE69" s="390">
        <f>IF( tabItens[[#This Row],[Consumo]] &gt; tabItens[[#This Row],[04_MESES]]/4*$AV$2, tabItens[[#This Row],[Consumo]]/$AV$2, tabItens[[#This Row],[04_MESES]]/4 ) * $BE$2 + tabItens[[#This Row],[COMPRA_EXTRA]]</f>
        <v>53.5</v>
      </c>
      <c r="BF69" s="391">
        <f>MAX( tabItens[[#This Row],[Sugestão]] - tabItens[[#This Row],[LC]], 0 )</f>
        <v>53.5</v>
      </c>
      <c r="BG69" s="391">
        <f>SUMIF(Consumo!$C$3:$C$862,tabItens[[#This Row],[CÓDIGO]],Consumo!$E$3:$E$862)</f>
        <v>0</v>
      </c>
      <c r="BH69" s="392">
        <f>IF(AND(tabItens[[#This Row],[Pend]] &gt; 0,tabItens[[#This Row],[Consumo]] &lt;&gt; 0), tabItens[[#This Row],[Pend]] / tabItens[[#This Row],[Consumo]], 0 )</f>
        <v>0</v>
      </c>
      <c r="BI69" s="391"/>
      <c r="BJ69" s="391"/>
      <c r="BK69" s="393" t="s">
        <v>2081</v>
      </c>
    </row>
    <row r="70" spans="1:63" x14ac:dyDescent="0.3">
      <c r="A70" s="354">
        <v>13102</v>
      </c>
      <c r="B70" s="355" t="s">
        <v>1002</v>
      </c>
      <c r="C70" s="356" t="s">
        <v>256</v>
      </c>
      <c r="D70" s="357">
        <v>3</v>
      </c>
      <c r="E70" s="358"/>
      <c r="F70" s="358"/>
      <c r="G70" s="358" t="s">
        <v>883</v>
      </c>
      <c r="H70" s="359">
        <v>24</v>
      </c>
      <c r="I70" s="360">
        <v>103003</v>
      </c>
      <c r="J70" s="361">
        <v>3</v>
      </c>
      <c r="K70" s="362">
        <v>26</v>
      </c>
      <c r="L70" s="363">
        <f>IF(tabItens[[#This Row],[Média]] &gt; 0, tabItens[[#This Row],[QTDE ATUAL]] / tabItens[[#This Row],[Média]],999.9)</f>
        <v>13.090909090909092</v>
      </c>
      <c r="M70" s="364">
        <v>0</v>
      </c>
      <c r="N70" s="365">
        <f>tabItens[[#This Row],[VALOR UNIT.]] * tabItens[[#This Row],[LC]]</f>
        <v>0</v>
      </c>
      <c r="O70" s="366"/>
      <c r="P70" s="367"/>
      <c r="Q70" s="368"/>
      <c r="R70" s="365"/>
      <c r="S70" s="369"/>
      <c r="T70" s="370">
        <f>ROUNDDOWN(IFERROR(tabItens[[#This Row],[ATA DT.VALID.]] - $D$1,0) / 30,0)</f>
        <v>-1507</v>
      </c>
      <c r="U70" s="355" t="s">
        <v>960</v>
      </c>
      <c r="V70" s="371">
        <v>1</v>
      </c>
      <c r="W70" s="372" t="s">
        <v>2071</v>
      </c>
      <c r="X70" s="373">
        <v>61</v>
      </c>
      <c r="Y70" s="374">
        <v>8</v>
      </c>
      <c r="Z70" s="375"/>
      <c r="AA70" s="376"/>
      <c r="AB70" s="377"/>
      <c r="AC70" s="377"/>
      <c r="AD70" s="376"/>
      <c r="AE70" s="377"/>
      <c r="AF70" s="370"/>
      <c r="AG70" s="378" t="s">
        <v>2067</v>
      </c>
      <c r="AH70" s="379"/>
      <c r="AI70" s="370">
        <v>8</v>
      </c>
      <c r="AJ70" s="379">
        <v>45160</v>
      </c>
      <c r="AK70" s="379" t="s">
        <v>883</v>
      </c>
      <c r="AL70" s="379">
        <v>45145</v>
      </c>
      <c r="AM70" s="369"/>
      <c r="AN70" s="358"/>
      <c r="AO70" s="380" t="str">
        <f>_xlfn.IFNA(IF(VLOOKUP(tabItens[[#This Row],[CÓDIGO]],tabExcluirDoEstoque[#Data],1,FALSE),"sim",""),"")</f>
        <v/>
      </c>
      <c r="AP70" s="381" t="str">
        <f ca="1">IF(OR(ISBLANK(tabItens[[#This Row],[ATA DT.VALID.]]),tabItens[[#This Row],[ATA DT.VALID.]]="",tabItens[[#This Row],[ATA DT.VALID.]]=" "),"",IF(TYPE(tabItens[[#This Row],[ATA DT.VALID.]])=1,ROUNDUP((tabItens[[#This Row],[ATA DT.VALID.]]-TODAY())/7,0),""))</f>
        <v/>
      </c>
      <c r="AQ70" s="382"/>
      <c r="AR70" s="383" t="str">
        <f>IF(ISBLANK(tabItens[[#This Row],[CÓDIGO]]),"",IFERROR(VLOOKUP(tabItens[[#This Row],[CÓDIGO]],Consumo!$C$2:$AC$862,26,FALSE),0))</f>
        <v>04.2023</v>
      </c>
      <c r="AS70" s="384">
        <f>SUMIF(Consumo!$C$3:$C$862,tabItens[[#This Row],[CÓDIGO]],Consumo!$N$3:$N$862) + SUMIF(Consumo!$C$3:$C$862,tabItens[[#This Row],[CÓDIGO]],Consumo!$O$3:$O$862) + SUMIF(Consumo!$C$3:$C$862,tabItens[[#This Row],[CÓDIGO]],Consumo!$P$3:$P$862) + SUMIF(Consumo!$C$3:$C$862,tabItens[[#This Row],[CÓDIGO]],Consumo!$Q$3:$Q$862)</f>
        <v>0</v>
      </c>
      <c r="AT70" s="384">
        <f>SUMIF(Consumo!$C$3:$C$862,tabItens[[#This Row],[CÓDIGO]],Consumo!$Z$3:$Z$862)</f>
        <v>28</v>
      </c>
      <c r="AU70" s="385">
        <f>SUMIF(Consumo!$C$3:$C$862,tabItens[[#This Row],[CÓDIGO]],Consumo!$AA$3:$AA$862)</f>
        <v>18</v>
      </c>
      <c r="AV70" s="386">
        <f>SUMIF(Consumo!$C$3:$C$862,tabItens[[#This Row],[CÓDIGO]],Consumo!$Y$3:$Y$862)</f>
        <v>1.8333333333333333</v>
      </c>
      <c r="AW70" s="359">
        <f>tabItens[[#This Row],[QTDE ATUAL]] + tabItens[[#This Row],[RC QTDE]] + tabItens[[#This Row],[AF SALDO]] + tabItens[[#This Row],[Recentes]]</f>
        <v>24</v>
      </c>
      <c r="AX70" s="387">
        <v>1</v>
      </c>
      <c r="AY70" s="387">
        <v>4</v>
      </c>
      <c r="AZ70" s="387">
        <f>IF(ISBLANK(tabItens[[#This Row],[CÓDIGO]]),"",tabItens[[#This Row],[PontoMês]] * (AZ$2+tabItens[[#This Row],[PontoQtM]]))</f>
        <v>4</v>
      </c>
      <c r="BA70" s="386">
        <f>tabItens[[#This Row],[PontoPed]] - tabItens[[#This Row],[Saldo]] + (1/10)</f>
        <v>-19.899999999999999</v>
      </c>
      <c r="BB70" s="386">
        <f xml:space="preserve"> tabItens[[#This Row],[PontoMês]] * BB$2 - tabItens[[#This Row],[QTDE ATUAL]] - (1/10)</f>
        <v>-23.1</v>
      </c>
      <c r="BC70" s="388">
        <f>IF( tabItens[[#This Row],[PontoPed]]&gt;0, IF(tabItens[[#This Row],[PontoPed]]&lt;1, 1, IF( tabItens[[#This Row],[Saldo]]&gt;tabItens[[#This Row],[PontoPed]], 0, (tabItens[[#This Row],[PontoPed]]-tabItens[[#This Row],[Saldo]])/tabItens[[#This Row],[PontoPed]] ) ), 0 )</f>
        <v>0</v>
      </c>
      <c r="BD70" s="389">
        <f>ROUNDDOWN(IF( OR( AND(tabItens[[#This Row],[PontoPed]]&lt;tabItens[[#This Row],[Saldo]],tabItens[[#This Row],[Saldo]]&gt;0), tabItens[[#This Row],[PontoPed]]=0), 99, IF(AND(tabItens[[#This Row],[Saldo]]=0,tabItens[[#This Row],[PontoPed]]&gt;0), 0, (1-tabItens[[#This Row],[PctAb]])*10 ) ),0)</f>
        <v>99</v>
      </c>
      <c r="BE70" s="390">
        <f>IF( tabItens[[#This Row],[Consumo]] &gt; tabItens[[#This Row],[04_MESES]]/4*$AV$2, tabItens[[#This Row],[Consumo]]/$AV$2, tabItens[[#This Row],[04_MESES]]/4 ) * $BE$2 + tabItens[[#This Row],[COMPRA_EXTRA]]</f>
        <v>14</v>
      </c>
      <c r="BF70" s="391">
        <f>MAX( tabItens[[#This Row],[Sugestão]] - tabItens[[#This Row],[LC]], 0 )</f>
        <v>14</v>
      </c>
      <c r="BG70" s="391">
        <f>SUMIF(Consumo!$C$3:$C$862,tabItens[[#This Row],[CÓDIGO]],Consumo!$E$3:$E$862)</f>
        <v>2</v>
      </c>
      <c r="BH70" s="392">
        <f>IF(AND(tabItens[[#This Row],[Pend]] &gt; 0,tabItens[[#This Row],[Consumo]] &lt;&gt; 0), tabItens[[#This Row],[Pend]] / tabItens[[#This Row],[Consumo]], 0 )</f>
        <v>7.1428571428571425E-2</v>
      </c>
      <c r="BI70" s="391"/>
      <c r="BJ70" s="391"/>
      <c r="BK70" s="393" t="s">
        <v>2081</v>
      </c>
    </row>
    <row r="71" spans="1:63" x14ac:dyDescent="0.3">
      <c r="A71" s="354">
        <v>13109</v>
      </c>
      <c r="B71" s="355" t="s">
        <v>1003</v>
      </c>
      <c r="C71" s="356" t="s">
        <v>373</v>
      </c>
      <c r="D71" s="357">
        <v>1.66</v>
      </c>
      <c r="E71" s="358"/>
      <c r="F71" s="358"/>
      <c r="G71" s="358" t="s">
        <v>883</v>
      </c>
      <c r="H71" s="359">
        <v>0</v>
      </c>
      <c r="I71" s="360">
        <v>103003</v>
      </c>
      <c r="J71" s="361">
        <v>1.66</v>
      </c>
      <c r="K71" s="362">
        <v>164</v>
      </c>
      <c r="L71" s="363">
        <f>IF(tabItens[[#This Row],[Média]] &gt; 0, tabItens[[#This Row],[QTDE ATUAL]] / tabItens[[#This Row],[Média]],999.9)</f>
        <v>0</v>
      </c>
      <c r="M71" s="364">
        <v>0</v>
      </c>
      <c r="N71" s="365">
        <f>tabItens[[#This Row],[VALOR UNIT.]] * tabItens[[#This Row],[LC]]</f>
        <v>0</v>
      </c>
      <c r="O71" s="366" t="s">
        <v>2095</v>
      </c>
      <c r="P71" s="367"/>
      <c r="Q71" s="368"/>
      <c r="R71" s="365"/>
      <c r="S71" s="369"/>
      <c r="T71" s="370">
        <f>ROUNDDOWN(IFERROR(tabItens[[#This Row],[ATA DT.VALID.]] - $D$1,0) / 30,0)</f>
        <v>-1507</v>
      </c>
      <c r="U71" s="355" t="s">
        <v>990</v>
      </c>
      <c r="V71" s="371">
        <v>1</v>
      </c>
      <c r="W71" s="372" t="s">
        <v>2073</v>
      </c>
      <c r="X71" s="373">
        <v>83</v>
      </c>
      <c r="Y71" s="374">
        <v>2</v>
      </c>
      <c r="Z71" s="375"/>
      <c r="AA71" s="376"/>
      <c r="AB71" s="377"/>
      <c r="AC71" s="377"/>
      <c r="AD71" s="376"/>
      <c r="AE71" s="377"/>
      <c r="AF71" s="370"/>
      <c r="AG71" s="378" t="s">
        <v>2067</v>
      </c>
      <c r="AH71" s="379"/>
      <c r="AI71" s="370">
        <v>54</v>
      </c>
      <c r="AJ71" s="379">
        <v>44211</v>
      </c>
      <c r="AK71" s="379" t="s">
        <v>883</v>
      </c>
      <c r="AL71" s="379">
        <v>44438</v>
      </c>
      <c r="AM71" s="369"/>
      <c r="AN71" s="358"/>
      <c r="AO71" s="380" t="str">
        <f>_xlfn.IFNA(IF(VLOOKUP(tabItens[[#This Row],[CÓDIGO]],tabExcluirDoEstoque[#Data],1,FALSE),"sim",""),"")</f>
        <v/>
      </c>
      <c r="AP71" s="381" t="str">
        <f ca="1">IF(OR(ISBLANK(tabItens[[#This Row],[ATA DT.VALID.]]),tabItens[[#This Row],[ATA DT.VALID.]]="",tabItens[[#This Row],[ATA DT.VALID.]]=" "),"",IF(TYPE(tabItens[[#This Row],[ATA DT.VALID.]])=1,ROUNDUP((tabItens[[#This Row],[ATA DT.VALID.]]-TODAY())/7,0),""))</f>
        <v/>
      </c>
      <c r="AQ71" s="382">
        <v>0</v>
      </c>
      <c r="AR71" s="383" t="str">
        <f>IF(ISBLANK(tabItens[[#This Row],[CÓDIGO]]),"",IFERROR(VLOOKUP(tabItens[[#This Row],[CÓDIGO]],Consumo!$C$2:$AC$862,26,FALSE),0))</f>
        <v>07.2023</v>
      </c>
      <c r="AS71" s="384">
        <f>SUMIF(Consumo!$C$3:$C$862,tabItens[[#This Row],[CÓDIGO]],Consumo!$N$3:$N$862) + SUMIF(Consumo!$C$3:$C$862,tabItens[[#This Row],[CÓDIGO]],Consumo!$O$3:$O$862) + SUMIF(Consumo!$C$3:$C$862,tabItens[[#This Row],[CÓDIGO]],Consumo!$P$3:$P$862) + SUMIF(Consumo!$C$3:$C$862,tabItens[[#This Row],[CÓDIGO]],Consumo!$Q$3:$Q$862)</f>
        <v>12</v>
      </c>
      <c r="AT71" s="384">
        <f>SUMIF(Consumo!$C$3:$C$862,tabItens[[#This Row],[CÓDIGO]],Consumo!$Z$3:$Z$862)</f>
        <v>193</v>
      </c>
      <c r="AU71" s="385">
        <f>SUMIF(Consumo!$C$3:$C$862,tabItens[[#This Row],[CÓDIGO]],Consumo!$AA$3:$AA$862)</f>
        <v>102</v>
      </c>
      <c r="AV71" s="386">
        <f>SUMIF(Consumo!$C$3:$C$862,tabItens[[#This Row],[CÓDIGO]],Consumo!$Y$3:$Y$862)</f>
        <v>13.583333333333334</v>
      </c>
      <c r="AW71" s="359">
        <f>tabItens[[#This Row],[QTDE ATUAL]] + tabItens[[#This Row],[RC QTDE]] + tabItens[[#This Row],[AF SALDO]] + tabItens[[#This Row],[Recentes]]</f>
        <v>0</v>
      </c>
      <c r="AX71" s="387">
        <v>17</v>
      </c>
      <c r="AY71" s="387">
        <v>4</v>
      </c>
      <c r="AZ71" s="387">
        <f>IF(ISBLANK(tabItens[[#This Row],[CÓDIGO]]),"",tabItens[[#This Row],[PontoMês]] * (AZ$2+tabItens[[#This Row],[PontoQtM]]))</f>
        <v>68</v>
      </c>
      <c r="BA71" s="386">
        <f>tabItens[[#This Row],[PontoPed]] - tabItens[[#This Row],[Saldo]] + (1/10)</f>
        <v>68.099999999999994</v>
      </c>
      <c r="BB71" s="386">
        <f xml:space="preserve"> tabItens[[#This Row],[PontoMês]] * BB$2 - tabItens[[#This Row],[QTDE ATUAL]] - (1/10)</f>
        <v>16.899999999999999</v>
      </c>
      <c r="BC71" s="388">
        <f>IF( tabItens[[#This Row],[PontoPed]]&gt;0, IF(tabItens[[#This Row],[PontoPed]]&lt;1, 1, IF( tabItens[[#This Row],[Saldo]]&gt;tabItens[[#This Row],[PontoPed]], 0, (tabItens[[#This Row],[PontoPed]]-tabItens[[#This Row],[Saldo]])/tabItens[[#This Row],[PontoPed]] ) ), 0 )</f>
        <v>1</v>
      </c>
      <c r="BD71" s="389">
        <f>ROUNDDOWN(IF( OR( AND(tabItens[[#This Row],[PontoPed]]&lt;tabItens[[#This Row],[Saldo]],tabItens[[#This Row],[Saldo]]&gt;0), tabItens[[#This Row],[PontoPed]]=0), 99, IF(AND(tabItens[[#This Row],[Saldo]]=0,tabItens[[#This Row],[PontoPed]]&gt;0), 0, (1-tabItens[[#This Row],[PctAb]])*10 ) ),0)</f>
        <v>0</v>
      </c>
      <c r="BE71" s="390">
        <f>IF( tabItens[[#This Row],[Consumo]] &gt; tabItens[[#This Row],[04_MESES]]/4*$AV$2, tabItens[[#This Row],[Consumo]]/$AV$2, tabItens[[#This Row],[04_MESES]]/4 ) * $BE$2 + tabItens[[#This Row],[COMPRA_EXTRA]]</f>
        <v>96.5</v>
      </c>
      <c r="BF71" s="391">
        <f>MAX( tabItens[[#This Row],[Sugestão]] - tabItens[[#This Row],[LC]], 0 )</f>
        <v>96.5</v>
      </c>
      <c r="BG71" s="391">
        <f>SUMIF(Consumo!$C$3:$C$862,tabItens[[#This Row],[CÓDIGO]],Consumo!$E$3:$E$862)</f>
        <v>29</v>
      </c>
      <c r="BH71" s="392">
        <f>IF(AND(tabItens[[#This Row],[Pend]] &gt; 0,tabItens[[#This Row],[Consumo]] &lt;&gt; 0), tabItens[[#This Row],[Pend]] / tabItens[[#This Row],[Consumo]], 0 )</f>
        <v>0.15025906735751296</v>
      </c>
      <c r="BI71" s="391"/>
      <c r="BJ71" s="391"/>
      <c r="BK71" s="393" t="s">
        <v>2081</v>
      </c>
    </row>
    <row r="72" spans="1:63" x14ac:dyDescent="0.3">
      <c r="A72" s="354">
        <v>13116</v>
      </c>
      <c r="B72" s="355" t="s">
        <v>1004</v>
      </c>
      <c r="C72" s="356" t="s">
        <v>256</v>
      </c>
      <c r="D72" s="357">
        <v>59.9</v>
      </c>
      <c r="E72" s="358"/>
      <c r="F72" s="358"/>
      <c r="G72" s="358" t="s">
        <v>883</v>
      </c>
      <c r="H72" s="359">
        <v>40</v>
      </c>
      <c r="I72" s="360">
        <v>103003</v>
      </c>
      <c r="J72" s="361">
        <v>59.9</v>
      </c>
      <c r="K72" s="362">
        <v>28</v>
      </c>
      <c r="L72" s="363">
        <f>IF(tabItens[[#This Row],[Média]] &gt; 0, tabItens[[#This Row],[QTDE ATUAL]] / tabItens[[#This Row],[Média]],999.9)</f>
        <v>22.857142857142858</v>
      </c>
      <c r="M72" s="364">
        <v>0</v>
      </c>
      <c r="N72" s="365">
        <f>tabItens[[#This Row],[VALOR UNIT.]] * tabItens[[#This Row],[LC]]</f>
        <v>0</v>
      </c>
      <c r="O72" s="366" t="s">
        <v>2104</v>
      </c>
      <c r="P72" s="367"/>
      <c r="Q72" s="368"/>
      <c r="R72" s="365"/>
      <c r="S72" s="369"/>
      <c r="T72" s="370">
        <f>ROUNDDOWN(IFERROR(tabItens[[#This Row],[ATA DT.VALID.]] - $D$1,0) / 30,0)</f>
        <v>-1507</v>
      </c>
      <c r="U72" s="355" t="s">
        <v>1005</v>
      </c>
      <c r="V72" s="371">
        <v>1</v>
      </c>
      <c r="W72" s="372" t="s">
        <v>2071</v>
      </c>
      <c r="X72" s="373">
        <v>61</v>
      </c>
      <c r="Y72" s="374">
        <v>15</v>
      </c>
      <c r="Z72" s="375"/>
      <c r="AA72" s="376"/>
      <c r="AB72" s="377"/>
      <c r="AC72" s="377"/>
      <c r="AD72" s="376"/>
      <c r="AE72" s="377"/>
      <c r="AF72" s="370"/>
      <c r="AG72" s="378" t="s">
        <v>2067</v>
      </c>
      <c r="AH72" s="379"/>
      <c r="AI72" s="370">
        <v>10</v>
      </c>
      <c r="AJ72" s="379">
        <v>43416</v>
      </c>
      <c r="AK72" s="379" t="s">
        <v>883</v>
      </c>
      <c r="AL72" s="379">
        <v>44985</v>
      </c>
      <c r="AM72" s="369"/>
      <c r="AN72" s="358"/>
      <c r="AO72" s="380" t="str">
        <f>_xlfn.IFNA(IF(VLOOKUP(tabItens[[#This Row],[CÓDIGO]],tabExcluirDoEstoque[#Data],1,FALSE),"sim",""),"")</f>
        <v/>
      </c>
      <c r="AP72" s="381" t="str">
        <f ca="1">IF(OR(ISBLANK(tabItens[[#This Row],[ATA DT.VALID.]]),tabItens[[#This Row],[ATA DT.VALID.]]="",tabItens[[#This Row],[ATA DT.VALID.]]=" "),"",IF(TYPE(tabItens[[#This Row],[ATA DT.VALID.]])=1,ROUNDUP((tabItens[[#This Row],[ATA DT.VALID.]]-TODAY())/7,0),""))</f>
        <v/>
      </c>
      <c r="AQ72" s="382">
        <v>0</v>
      </c>
      <c r="AR72" s="383" t="str">
        <f>IF(ISBLANK(tabItens[[#This Row],[CÓDIGO]]),"",IFERROR(VLOOKUP(tabItens[[#This Row],[CÓDIGO]],Consumo!$C$2:$AC$862,26,FALSE),0))</f>
        <v>06.2023</v>
      </c>
      <c r="AS72" s="384">
        <f>SUMIF(Consumo!$C$3:$C$862,tabItens[[#This Row],[CÓDIGO]],Consumo!$N$3:$N$862) + SUMIF(Consumo!$C$3:$C$862,tabItens[[#This Row],[CÓDIGO]],Consumo!$O$3:$O$862) + SUMIF(Consumo!$C$3:$C$862,tabItens[[#This Row],[CÓDIGO]],Consumo!$P$3:$P$862) + SUMIF(Consumo!$C$3:$C$862,tabItens[[#This Row],[CÓDIGO]],Consumo!$Q$3:$Q$862)</f>
        <v>20</v>
      </c>
      <c r="AT72" s="384">
        <f>SUMIF(Consumo!$C$3:$C$862,tabItens[[#This Row],[CÓDIGO]],Consumo!$Z$3:$Z$862)</f>
        <v>28</v>
      </c>
      <c r="AU72" s="385">
        <f>SUMIF(Consumo!$C$3:$C$862,tabItens[[#This Row],[CÓDIGO]],Consumo!$AA$3:$AA$862)</f>
        <v>20</v>
      </c>
      <c r="AV72" s="386">
        <f>SUMIF(Consumo!$C$3:$C$862,tabItens[[#This Row],[CÓDIGO]],Consumo!$Y$3:$Y$862)</f>
        <v>1.75</v>
      </c>
      <c r="AW72" s="359">
        <f>tabItens[[#This Row],[QTDE ATUAL]] + tabItens[[#This Row],[RC QTDE]] + tabItens[[#This Row],[AF SALDO]] + tabItens[[#This Row],[Recentes]]</f>
        <v>40</v>
      </c>
      <c r="AX72" s="387">
        <v>5</v>
      </c>
      <c r="AY72" s="387">
        <v>4</v>
      </c>
      <c r="AZ72" s="387">
        <f>IF(ISBLANK(tabItens[[#This Row],[CÓDIGO]]),"",tabItens[[#This Row],[PontoMês]] * (AZ$2+tabItens[[#This Row],[PontoQtM]]))</f>
        <v>20</v>
      </c>
      <c r="BA72" s="386">
        <f>tabItens[[#This Row],[PontoPed]] - tabItens[[#This Row],[Saldo]] + (1/10)</f>
        <v>-19.899999999999999</v>
      </c>
      <c r="BB72" s="386">
        <f xml:space="preserve"> tabItens[[#This Row],[PontoMês]] * BB$2 - tabItens[[#This Row],[QTDE ATUAL]] - (1/10)</f>
        <v>-35.1</v>
      </c>
      <c r="BC72" s="388">
        <f>IF( tabItens[[#This Row],[PontoPed]]&gt;0, IF(tabItens[[#This Row],[PontoPed]]&lt;1, 1, IF( tabItens[[#This Row],[Saldo]]&gt;tabItens[[#This Row],[PontoPed]], 0, (tabItens[[#This Row],[PontoPed]]-tabItens[[#This Row],[Saldo]])/tabItens[[#This Row],[PontoPed]] ) ), 0 )</f>
        <v>0</v>
      </c>
      <c r="BD72" s="389">
        <f>ROUNDDOWN(IF( OR( AND(tabItens[[#This Row],[PontoPed]]&lt;tabItens[[#This Row],[Saldo]],tabItens[[#This Row],[Saldo]]&gt;0), tabItens[[#This Row],[PontoPed]]=0), 99, IF(AND(tabItens[[#This Row],[Saldo]]=0,tabItens[[#This Row],[PontoPed]]&gt;0), 0, (1-tabItens[[#This Row],[PctAb]])*10 ) ),0)</f>
        <v>99</v>
      </c>
      <c r="BE72" s="390">
        <f>IF( tabItens[[#This Row],[Consumo]] &gt; tabItens[[#This Row],[04_MESES]]/4*$AV$2, tabItens[[#This Row],[Consumo]]/$AV$2, tabItens[[#This Row],[04_MESES]]/4 ) * $BE$2 + tabItens[[#This Row],[COMPRA_EXTRA]]</f>
        <v>30</v>
      </c>
      <c r="BF72" s="391">
        <f>MAX( tabItens[[#This Row],[Sugestão]] - tabItens[[#This Row],[LC]], 0 )</f>
        <v>30</v>
      </c>
      <c r="BG72" s="391">
        <f>SUMIF(Consumo!$C$3:$C$862,tabItens[[#This Row],[CÓDIGO]],Consumo!$E$3:$E$862)</f>
        <v>0</v>
      </c>
      <c r="BH72" s="392">
        <f>IF(AND(tabItens[[#This Row],[Pend]] &gt; 0,tabItens[[#This Row],[Consumo]] &lt;&gt; 0), tabItens[[#This Row],[Pend]] / tabItens[[#This Row],[Consumo]], 0 )</f>
        <v>0</v>
      </c>
      <c r="BI72" s="391"/>
      <c r="BJ72" s="391"/>
      <c r="BK72" s="393" t="s">
        <v>2081</v>
      </c>
    </row>
    <row r="73" spans="1:63" x14ac:dyDescent="0.3">
      <c r="A73" s="354">
        <v>13117</v>
      </c>
      <c r="B73" s="355" t="s">
        <v>1006</v>
      </c>
      <c r="C73" s="356" t="s">
        <v>256</v>
      </c>
      <c r="D73" s="357">
        <v>30</v>
      </c>
      <c r="E73" s="358"/>
      <c r="F73" s="358"/>
      <c r="G73" s="358" t="s">
        <v>883</v>
      </c>
      <c r="H73" s="359">
        <v>104</v>
      </c>
      <c r="I73" s="360">
        <v>103003</v>
      </c>
      <c r="J73" s="361">
        <v>30</v>
      </c>
      <c r="K73" s="362">
        <v>23</v>
      </c>
      <c r="L73" s="363">
        <f>IF(tabItens[[#This Row],[Média]] &gt; 0, tabItens[[#This Row],[QTDE ATUAL]] / tabItens[[#This Row],[Média]],999.9)</f>
        <v>73.411764705882348</v>
      </c>
      <c r="M73" s="364">
        <v>0</v>
      </c>
      <c r="N73" s="365">
        <f>tabItens[[#This Row],[VALOR UNIT.]] * tabItens[[#This Row],[LC]]</f>
        <v>0</v>
      </c>
      <c r="O73" s="366" t="s">
        <v>2092</v>
      </c>
      <c r="P73" s="367"/>
      <c r="Q73" s="368"/>
      <c r="R73" s="365"/>
      <c r="S73" s="369"/>
      <c r="T73" s="370">
        <f>ROUNDDOWN(IFERROR(tabItens[[#This Row],[ATA DT.VALID.]] - $D$1,0) / 30,0)</f>
        <v>-1507</v>
      </c>
      <c r="U73" s="355" t="s">
        <v>1005</v>
      </c>
      <c r="V73" s="371">
        <v>1</v>
      </c>
      <c r="W73" s="372" t="s">
        <v>2071</v>
      </c>
      <c r="X73" s="373">
        <v>61</v>
      </c>
      <c r="Y73" s="374">
        <v>15</v>
      </c>
      <c r="Z73" s="375"/>
      <c r="AA73" s="376"/>
      <c r="AB73" s="377"/>
      <c r="AC73" s="377"/>
      <c r="AD73" s="376"/>
      <c r="AE73" s="377"/>
      <c r="AF73" s="370"/>
      <c r="AG73" s="378" t="s">
        <v>2067</v>
      </c>
      <c r="AH73" s="379"/>
      <c r="AI73" s="370">
        <v>10</v>
      </c>
      <c r="AJ73" s="379">
        <v>44144</v>
      </c>
      <c r="AK73" s="379" t="s">
        <v>883</v>
      </c>
      <c r="AL73" s="379">
        <v>44946</v>
      </c>
      <c r="AM73" s="369"/>
      <c r="AN73" s="358"/>
      <c r="AO73" s="380" t="str">
        <f>_xlfn.IFNA(IF(VLOOKUP(tabItens[[#This Row],[CÓDIGO]],tabExcluirDoEstoque[#Data],1,FALSE),"sim",""),"")</f>
        <v/>
      </c>
      <c r="AP73" s="381" t="str">
        <f ca="1">IF(OR(ISBLANK(tabItens[[#This Row],[ATA DT.VALID.]]),tabItens[[#This Row],[ATA DT.VALID.]]="",tabItens[[#This Row],[ATA DT.VALID.]]=" "),"",IF(TYPE(tabItens[[#This Row],[ATA DT.VALID.]])=1,ROUNDUP((tabItens[[#This Row],[ATA DT.VALID.]]-TODAY())/7,0),""))</f>
        <v/>
      </c>
      <c r="AQ73" s="382">
        <v>0</v>
      </c>
      <c r="AR73" s="383" t="str">
        <f>IF(ISBLANK(tabItens[[#This Row],[CÓDIGO]]),"",IFERROR(VLOOKUP(tabItens[[#This Row],[CÓDIGO]],Consumo!$C$2:$AC$862,26,FALSE),0))</f>
        <v>05.2023</v>
      </c>
      <c r="AS73" s="384">
        <f>SUMIF(Consumo!$C$3:$C$862,tabItens[[#This Row],[CÓDIGO]],Consumo!$N$3:$N$862) + SUMIF(Consumo!$C$3:$C$862,tabItens[[#This Row],[CÓDIGO]],Consumo!$O$3:$O$862) + SUMIF(Consumo!$C$3:$C$862,tabItens[[#This Row],[CÓDIGO]],Consumo!$P$3:$P$862) + SUMIF(Consumo!$C$3:$C$862,tabItens[[#This Row],[CÓDIGO]],Consumo!$Q$3:$Q$862)</f>
        <v>0</v>
      </c>
      <c r="AT73" s="384">
        <f>SUMIF(Consumo!$C$3:$C$862,tabItens[[#This Row],[CÓDIGO]],Consumo!$Z$3:$Z$862)</f>
        <v>23</v>
      </c>
      <c r="AU73" s="385">
        <f>SUMIF(Consumo!$C$3:$C$862,tabItens[[#This Row],[CÓDIGO]],Consumo!$AA$3:$AA$862)</f>
        <v>17</v>
      </c>
      <c r="AV73" s="386">
        <f>SUMIF(Consumo!$C$3:$C$862,tabItens[[#This Row],[CÓDIGO]],Consumo!$Y$3:$Y$862)</f>
        <v>1.4166666666666667</v>
      </c>
      <c r="AW73" s="359">
        <f>tabItens[[#This Row],[QTDE ATUAL]] + tabItens[[#This Row],[RC QTDE]] + tabItens[[#This Row],[AF SALDO]] + tabItens[[#This Row],[Recentes]]</f>
        <v>104</v>
      </c>
      <c r="AX73" s="387">
        <v>9</v>
      </c>
      <c r="AY73" s="387">
        <v>4</v>
      </c>
      <c r="AZ73" s="387">
        <f>IF(ISBLANK(tabItens[[#This Row],[CÓDIGO]]),"",tabItens[[#This Row],[PontoMês]] * (AZ$2+tabItens[[#This Row],[PontoQtM]]))</f>
        <v>36</v>
      </c>
      <c r="BA73" s="386">
        <f>tabItens[[#This Row],[PontoPed]] - tabItens[[#This Row],[Saldo]] + (1/10)</f>
        <v>-67.900000000000006</v>
      </c>
      <c r="BB73" s="386">
        <f xml:space="preserve"> tabItens[[#This Row],[PontoMês]] * BB$2 - tabItens[[#This Row],[QTDE ATUAL]] - (1/10)</f>
        <v>-95.1</v>
      </c>
      <c r="BC73" s="388">
        <f>IF( tabItens[[#This Row],[PontoPed]]&gt;0, IF(tabItens[[#This Row],[PontoPed]]&lt;1, 1, IF( tabItens[[#This Row],[Saldo]]&gt;tabItens[[#This Row],[PontoPed]], 0, (tabItens[[#This Row],[PontoPed]]-tabItens[[#This Row],[Saldo]])/tabItens[[#This Row],[PontoPed]] ) ), 0 )</f>
        <v>0</v>
      </c>
      <c r="BD73" s="389">
        <f>ROUNDDOWN(IF( OR( AND(tabItens[[#This Row],[PontoPed]]&lt;tabItens[[#This Row],[Saldo]],tabItens[[#This Row],[Saldo]]&gt;0), tabItens[[#This Row],[PontoPed]]=0), 99, IF(AND(tabItens[[#This Row],[Saldo]]=0,tabItens[[#This Row],[PontoPed]]&gt;0), 0, (1-tabItens[[#This Row],[PctAb]])*10 ) ),0)</f>
        <v>99</v>
      </c>
      <c r="BE73" s="390">
        <f>IF( tabItens[[#This Row],[Consumo]] &gt; tabItens[[#This Row],[04_MESES]]/4*$AV$2, tabItens[[#This Row],[Consumo]]/$AV$2, tabItens[[#This Row],[04_MESES]]/4 ) * $BE$2 + tabItens[[#This Row],[COMPRA_EXTRA]]</f>
        <v>11.5</v>
      </c>
      <c r="BF73" s="391">
        <f>MAX( tabItens[[#This Row],[Sugestão]] - tabItens[[#This Row],[LC]], 0 )</f>
        <v>11.5</v>
      </c>
      <c r="BG73" s="391">
        <f>SUMIF(Consumo!$C$3:$C$862,tabItens[[#This Row],[CÓDIGO]],Consumo!$E$3:$E$862)</f>
        <v>0</v>
      </c>
      <c r="BH73" s="392">
        <f>IF(AND(tabItens[[#This Row],[Pend]] &gt; 0,tabItens[[#This Row],[Consumo]] &lt;&gt; 0), tabItens[[#This Row],[Pend]] / tabItens[[#This Row],[Consumo]], 0 )</f>
        <v>0</v>
      </c>
      <c r="BI73" s="391"/>
      <c r="BJ73" s="391"/>
      <c r="BK73" s="393" t="s">
        <v>2081</v>
      </c>
    </row>
    <row r="74" spans="1:63" x14ac:dyDescent="0.3">
      <c r="A74" s="354">
        <v>13120</v>
      </c>
      <c r="B74" s="355" t="s">
        <v>1007</v>
      </c>
      <c r="C74" s="356" t="s">
        <v>256</v>
      </c>
      <c r="D74" s="357">
        <v>24</v>
      </c>
      <c r="E74" s="358"/>
      <c r="F74" s="358"/>
      <c r="G74" s="358" t="s">
        <v>883</v>
      </c>
      <c r="H74" s="359">
        <v>54</v>
      </c>
      <c r="I74" s="360">
        <v>103003</v>
      </c>
      <c r="J74" s="361">
        <v>24</v>
      </c>
      <c r="K74" s="362">
        <v>24</v>
      </c>
      <c r="L74" s="363">
        <f>IF(tabItens[[#This Row],[Média]] &gt; 0, tabItens[[#This Row],[QTDE ATUAL]] / tabItens[[#This Row],[Média]],999.9)</f>
        <v>29.454545454545457</v>
      </c>
      <c r="M74" s="364">
        <v>0</v>
      </c>
      <c r="N74" s="365">
        <f>tabItens[[#This Row],[VALOR UNIT.]] * tabItens[[#This Row],[LC]]</f>
        <v>0</v>
      </c>
      <c r="O74" s="366" t="s">
        <v>2102</v>
      </c>
      <c r="P74" s="367"/>
      <c r="Q74" s="368"/>
      <c r="R74" s="365"/>
      <c r="S74" s="369"/>
      <c r="T74" s="370">
        <f>ROUNDDOWN(IFERROR(tabItens[[#This Row],[ATA DT.VALID.]] - $D$1,0) / 30,0)</f>
        <v>-1507</v>
      </c>
      <c r="U74" s="355" t="s">
        <v>1005</v>
      </c>
      <c r="V74" s="371">
        <v>1</v>
      </c>
      <c r="W74" s="372" t="s">
        <v>2071</v>
      </c>
      <c r="X74" s="373">
        <v>61</v>
      </c>
      <c r="Y74" s="374">
        <v>15</v>
      </c>
      <c r="Z74" s="375"/>
      <c r="AA74" s="376"/>
      <c r="AB74" s="377"/>
      <c r="AC74" s="377"/>
      <c r="AD74" s="376"/>
      <c r="AE74" s="377"/>
      <c r="AF74" s="370"/>
      <c r="AG74" s="378" t="s">
        <v>2067</v>
      </c>
      <c r="AH74" s="379"/>
      <c r="AI74" s="370">
        <v>8</v>
      </c>
      <c r="AJ74" s="379">
        <v>44174</v>
      </c>
      <c r="AK74" s="379" t="s">
        <v>883</v>
      </c>
      <c r="AL74" s="379">
        <v>44133</v>
      </c>
      <c r="AM74" s="369"/>
      <c r="AN74" s="358"/>
      <c r="AO74" s="380" t="str">
        <f>_xlfn.IFNA(IF(VLOOKUP(tabItens[[#This Row],[CÓDIGO]],tabExcluirDoEstoque[#Data],1,FALSE),"sim",""),"")</f>
        <v/>
      </c>
      <c r="AP74" s="381" t="str">
        <f ca="1">IF(OR(ISBLANK(tabItens[[#This Row],[ATA DT.VALID.]]),tabItens[[#This Row],[ATA DT.VALID.]]="",tabItens[[#This Row],[ATA DT.VALID.]]=" "),"",IF(TYPE(tabItens[[#This Row],[ATA DT.VALID.]])=1,ROUNDUP((tabItens[[#This Row],[ATA DT.VALID.]]-TODAY())/7,0),""))</f>
        <v/>
      </c>
      <c r="AQ74" s="382">
        <v>0</v>
      </c>
      <c r="AR74" s="383" t="str">
        <f>IF(ISBLANK(tabItens[[#This Row],[CÓDIGO]]),"",IFERROR(VLOOKUP(tabItens[[#This Row],[CÓDIGO]],Consumo!$C$2:$AC$862,26,FALSE),0))</f>
        <v>05.2023</v>
      </c>
      <c r="AS74" s="384">
        <f>SUMIF(Consumo!$C$3:$C$862,tabItens[[#This Row],[CÓDIGO]],Consumo!$N$3:$N$862) + SUMIF(Consumo!$C$3:$C$862,tabItens[[#This Row],[CÓDIGO]],Consumo!$O$3:$O$862) + SUMIF(Consumo!$C$3:$C$862,tabItens[[#This Row],[CÓDIGO]],Consumo!$P$3:$P$862) + SUMIF(Consumo!$C$3:$C$862,tabItens[[#This Row],[CÓDIGO]],Consumo!$Q$3:$Q$862)</f>
        <v>0</v>
      </c>
      <c r="AT74" s="384">
        <f>SUMIF(Consumo!$C$3:$C$862,tabItens[[#This Row],[CÓDIGO]],Consumo!$Z$3:$Z$862)</f>
        <v>24</v>
      </c>
      <c r="AU74" s="385">
        <f>SUMIF(Consumo!$C$3:$C$862,tabItens[[#This Row],[CÓDIGO]],Consumo!$AA$3:$AA$862)</f>
        <v>10</v>
      </c>
      <c r="AV74" s="386">
        <f>SUMIF(Consumo!$C$3:$C$862,tabItens[[#This Row],[CÓDIGO]],Consumo!$Y$3:$Y$862)</f>
        <v>1.8333333333333333</v>
      </c>
      <c r="AW74" s="359">
        <f>tabItens[[#This Row],[QTDE ATUAL]] + tabItens[[#This Row],[RC QTDE]] + tabItens[[#This Row],[AF SALDO]] + tabItens[[#This Row],[Recentes]]</f>
        <v>54</v>
      </c>
      <c r="AX74" s="387">
        <v>5</v>
      </c>
      <c r="AY74" s="387">
        <v>4</v>
      </c>
      <c r="AZ74" s="387">
        <f>IF(ISBLANK(tabItens[[#This Row],[CÓDIGO]]),"",tabItens[[#This Row],[PontoMês]] * (AZ$2+tabItens[[#This Row],[PontoQtM]]))</f>
        <v>20</v>
      </c>
      <c r="BA74" s="386">
        <f>tabItens[[#This Row],[PontoPed]] - tabItens[[#This Row],[Saldo]] + (1/10)</f>
        <v>-33.9</v>
      </c>
      <c r="BB74" s="386">
        <f xml:space="preserve"> tabItens[[#This Row],[PontoMês]] * BB$2 - tabItens[[#This Row],[QTDE ATUAL]] - (1/10)</f>
        <v>-49.1</v>
      </c>
      <c r="BC74" s="388">
        <f>IF( tabItens[[#This Row],[PontoPed]]&gt;0, IF(tabItens[[#This Row],[PontoPed]]&lt;1, 1, IF( tabItens[[#This Row],[Saldo]]&gt;tabItens[[#This Row],[PontoPed]], 0, (tabItens[[#This Row],[PontoPed]]-tabItens[[#This Row],[Saldo]])/tabItens[[#This Row],[PontoPed]] ) ), 0 )</f>
        <v>0</v>
      </c>
      <c r="BD74" s="389">
        <f>ROUNDDOWN(IF( OR( AND(tabItens[[#This Row],[PontoPed]]&lt;tabItens[[#This Row],[Saldo]],tabItens[[#This Row],[Saldo]]&gt;0), tabItens[[#This Row],[PontoPed]]=0), 99, IF(AND(tabItens[[#This Row],[Saldo]]=0,tabItens[[#This Row],[PontoPed]]&gt;0), 0, (1-tabItens[[#This Row],[PctAb]])*10 ) ),0)</f>
        <v>99</v>
      </c>
      <c r="BE74" s="390">
        <f>IF( tabItens[[#This Row],[Consumo]] &gt; tabItens[[#This Row],[04_MESES]]/4*$AV$2, tabItens[[#This Row],[Consumo]]/$AV$2, tabItens[[#This Row],[04_MESES]]/4 ) * $BE$2 + tabItens[[#This Row],[COMPRA_EXTRA]]</f>
        <v>12</v>
      </c>
      <c r="BF74" s="391">
        <f>MAX( tabItens[[#This Row],[Sugestão]] - tabItens[[#This Row],[LC]], 0 )</f>
        <v>12</v>
      </c>
      <c r="BG74" s="391">
        <f>SUMIF(Consumo!$C$3:$C$862,tabItens[[#This Row],[CÓDIGO]],Consumo!$E$3:$E$862)</f>
        <v>0</v>
      </c>
      <c r="BH74" s="392">
        <f>IF(AND(tabItens[[#This Row],[Pend]] &gt; 0,tabItens[[#This Row],[Consumo]] &lt;&gt; 0), tabItens[[#This Row],[Pend]] / tabItens[[#This Row],[Consumo]], 0 )</f>
        <v>0</v>
      </c>
      <c r="BI74" s="391"/>
      <c r="BJ74" s="391"/>
      <c r="BK74" s="393" t="s">
        <v>2081</v>
      </c>
    </row>
    <row r="75" spans="1:63" x14ac:dyDescent="0.3">
      <c r="A75" s="354">
        <v>13161</v>
      </c>
      <c r="B75" s="355" t="s">
        <v>1008</v>
      </c>
      <c r="C75" s="356" t="s">
        <v>256</v>
      </c>
      <c r="D75" s="357">
        <v>34.799999999999997</v>
      </c>
      <c r="E75" s="358"/>
      <c r="F75" s="358"/>
      <c r="G75" s="358" t="s">
        <v>883</v>
      </c>
      <c r="H75" s="359">
        <v>0</v>
      </c>
      <c r="I75" s="360">
        <v>103003</v>
      </c>
      <c r="J75" s="361">
        <v>34.799999999999997</v>
      </c>
      <c r="K75" s="362">
        <v>320</v>
      </c>
      <c r="L75" s="363">
        <f>IF(tabItens[[#This Row],[Média]] &gt; 0, tabItens[[#This Row],[QTDE ATUAL]] / tabItens[[#This Row],[Média]],999.9)</f>
        <v>0</v>
      </c>
      <c r="M75" s="364">
        <v>0</v>
      </c>
      <c r="N75" s="365">
        <f>tabItens[[#This Row],[VALOR UNIT.]] * tabItens[[#This Row],[LC]]</f>
        <v>0</v>
      </c>
      <c r="O75" s="366" t="s">
        <v>2098</v>
      </c>
      <c r="P75" s="367"/>
      <c r="Q75" s="368"/>
      <c r="R75" s="365"/>
      <c r="S75" s="369"/>
      <c r="T75" s="370">
        <f>ROUNDDOWN(IFERROR(tabItens[[#This Row],[ATA DT.VALID.]] - $D$1,0) / 30,0)</f>
        <v>-1507</v>
      </c>
      <c r="U75" s="355" t="s">
        <v>1009</v>
      </c>
      <c r="V75" s="371">
        <v>1</v>
      </c>
      <c r="W75" s="372" t="s">
        <v>2071</v>
      </c>
      <c r="X75" s="373">
        <v>61</v>
      </c>
      <c r="Y75" s="374">
        <v>14</v>
      </c>
      <c r="Z75" s="375"/>
      <c r="AA75" s="376"/>
      <c r="AB75" s="377"/>
      <c r="AC75" s="377"/>
      <c r="AD75" s="376"/>
      <c r="AE75" s="377"/>
      <c r="AF75" s="370"/>
      <c r="AG75" s="378" t="s">
        <v>2067</v>
      </c>
      <c r="AH75" s="379"/>
      <c r="AI75" s="370">
        <v>132</v>
      </c>
      <c r="AJ75" s="379">
        <v>45159</v>
      </c>
      <c r="AK75" s="379" t="s">
        <v>883</v>
      </c>
      <c r="AL75" s="379">
        <v>45145</v>
      </c>
      <c r="AM75" s="369"/>
      <c r="AN75" s="358"/>
      <c r="AO75" s="380" t="str">
        <f>_xlfn.IFNA(IF(VLOOKUP(tabItens[[#This Row],[CÓDIGO]],tabExcluirDoEstoque[#Data],1,FALSE),"sim",""),"")</f>
        <v/>
      </c>
      <c r="AP75" s="381" t="str">
        <f ca="1">IF(OR(ISBLANK(tabItens[[#This Row],[ATA DT.VALID.]]),tabItens[[#This Row],[ATA DT.VALID.]]="",tabItens[[#This Row],[ATA DT.VALID.]]=" "),"",IF(TYPE(tabItens[[#This Row],[ATA DT.VALID.]])=1,ROUNDUP((tabItens[[#This Row],[ATA DT.VALID.]]-TODAY())/7,0),""))</f>
        <v/>
      </c>
      <c r="AQ75" s="382">
        <v>0</v>
      </c>
      <c r="AR75" s="383" t="str">
        <f>IF(ISBLANK(tabItens[[#This Row],[CÓDIGO]]),"",IFERROR(VLOOKUP(tabItens[[#This Row],[CÓDIGO]],Consumo!$C$2:$AC$862,26,FALSE),0))</f>
        <v>09.2023</v>
      </c>
      <c r="AS75" s="384">
        <f>SUMIF(Consumo!$C$3:$C$862,tabItens[[#This Row],[CÓDIGO]],Consumo!$N$3:$N$862) + SUMIF(Consumo!$C$3:$C$862,tabItens[[#This Row],[CÓDIGO]],Consumo!$O$3:$O$862) + SUMIF(Consumo!$C$3:$C$862,tabItens[[#This Row],[CÓDIGO]],Consumo!$P$3:$P$862) + SUMIF(Consumo!$C$3:$C$862,tabItens[[#This Row],[CÓDIGO]],Consumo!$Q$3:$Q$862)</f>
        <v>186</v>
      </c>
      <c r="AT75" s="384">
        <f>SUMIF(Consumo!$C$3:$C$862,tabItens[[#This Row],[CÓDIGO]],Consumo!$Z$3:$Z$862)</f>
        <v>393</v>
      </c>
      <c r="AU75" s="385">
        <f>SUMIF(Consumo!$C$3:$C$862,tabItens[[#This Row],[CÓDIGO]],Consumo!$AA$3:$AA$862)</f>
        <v>124</v>
      </c>
      <c r="AV75" s="386">
        <f>SUMIF(Consumo!$C$3:$C$862,tabItens[[#This Row],[CÓDIGO]],Consumo!$Y$3:$Y$862)</f>
        <v>30.583333333333332</v>
      </c>
      <c r="AW75" s="359">
        <f>tabItens[[#This Row],[QTDE ATUAL]] + tabItens[[#This Row],[RC QTDE]] + tabItens[[#This Row],[AF SALDO]] + tabItens[[#This Row],[Recentes]]</f>
        <v>0</v>
      </c>
      <c r="AX75" s="387">
        <v>24</v>
      </c>
      <c r="AY75" s="387">
        <v>4</v>
      </c>
      <c r="AZ75" s="387">
        <f>IF(ISBLANK(tabItens[[#This Row],[CÓDIGO]]),"",tabItens[[#This Row],[PontoMês]] * (AZ$2+tabItens[[#This Row],[PontoQtM]]))</f>
        <v>96</v>
      </c>
      <c r="BA75" s="386">
        <f>tabItens[[#This Row],[PontoPed]] - tabItens[[#This Row],[Saldo]] + (1/10)</f>
        <v>96.1</v>
      </c>
      <c r="BB75" s="386">
        <f xml:space="preserve"> tabItens[[#This Row],[PontoMês]] * BB$2 - tabItens[[#This Row],[QTDE ATUAL]] - (1/10)</f>
        <v>23.9</v>
      </c>
      <c r="BC75" s="388">
        <f>IF( tabItens[[#This Row],[PontoPed]]&gt;0, IF(tabItens[[#This Row],[PontoPed]]&lt;1, 1, IF( tabItens[[#This Row],[Saldo]]&gt;tabItens[[#This Row],[PontoPed]], 0, (tabItens[[#This Row],[PontoPed]]-tabItens[[#This Row],[Saldo]])/tabItens[[#This Row],[PontoPed]] ) ), 0 )</f>
        <v>1</v>
      </c>
      <c r="BD75" s="389">
        <f>ROUNDDOWN(IF( OR( AND(tabItens[[#This Row],[PontoPed]]&lt;tabItens[[#This Row],[Saldo]],tabItens[[#This Row],[Saldo]]&gt;0), tabItens[[#This Row],[PontoPed]]=0), 99, IF(AND(tabItens[[#This Row],[Saldo]]=0,tabItens[[#This Row],[PontoPed]]&gt;0), 0, (1-tabItens[[#This Row],[PctAb]])*10 ) ),0)</f>
        <v>0</v>
      </c>
      <c r="BE75" s="390">
        <f>IF( tabItens[[#This Row],[Consumo]] &gt; tabItens[[#This Row],[04_MESES]]/4*$AV$2, tabItens[[#This Row],[Consumo]]/$AV$2, tabItens[[#This Row],[04_MESES]]/4 ) * $BE$2 + tabItens[[#This Row],[COMPRA_EXTRA]]</f>
        <v>279</v>
      </c>
      <c r="BF75" s="391">
        <f>MAX( tabItens[[#This Row],[Sugestão]] - tabItens[[#This Row],[LC]], 0 )</f>
        <v>279</v>
      </c>
      <c r="BG75" s="391">
        <f>SUMIF(Consumo!$C$3:$C$862,tabItens[[#This Row],[CÓDIGO]],Consumo!$E$3:$E$862)</f>
        <v>0</v>
      </c>
      <c r="BH75" s="392">
        <f>IF(AND(tabItens[[#This Row],[Pend]] &gt; 0,tabItens[[#This Row],[Consumo]] &lt;&gt; 0), tabItens[[#This Row],[Pend]] / tabItens[[#This Row],[Consumo]], 0 )</f>
        <v>0</v>
      </c>
      <c r="BI75" s="391"/>
      <c r="BJ75" s="391"/>
      <c r="BK75" s="393" t="s">
        <v>2081</v>
      </c>
    </row>
    <row r="76" spans="1:63" x14ac:dyDescent="0.3">
      <c r="A76" s="354">
        <v>13165</v>
      </c>
      <c r="B76" s="355" t="s">
        <v>1010</v>
      </c>
      <c r="C76" s="356" t="s">
        <v>256</v>
      </c>
      <c r="D76" s="357">
        <v>38.880000000000003</v>
      </c>
      <c r="E76" s="358"/>
      <c r="F76" s="358"/>
      <c r="G76" s="358" t="s">
        <v>883</v>
      </c>
      <c r="H76" s="359">
        <v>45</v>
      </c>
      <c r="I76" s="360">
        <v>103003</v>
      </c>
      <c r="J76" s="361">
        <v>38.880000000000003</v>
      </c>
      <c r="K76" s="362">
        <v>412</v>
      </c>
      <c r="L76" s="363">
        <f>IF(tabItens[[#This Row],[Média]] &gt; 0, tabItens[[#This Row],[QTDE ATUAL]] / tabItens[[#This Row],[Média]],999.9)</f>
        <v>0.90301003344481601</v>
      </c>
      <c r="M76" s="364">
        <v>0</v>
      </c>
      <c r="N76" s="365">
        <f>tabItens[[#This Row],[VALOR UNIT.]] * tabItens[[#This Row],[LC]]</f>
        <v>0</v>
      </c>
      <c r="O76" s="366" t="s">
        <v>2102</v>
      </c>
      <c r="P76" s="367"/>
      <c r="Q76" s="368"/>
      <c r="R76" s="365"/>
      <c r="S76" s="369"/>
      <c r="T76" s="370">
        <f>ROUNDDOWN(IFERROR(tabItens[[#This Row],[ATA DT.VALID.]] - $D$1,0) / 30,0)</f>
        <v>-1507</v>
      </c>
      <c r="U76" s="355" t="s">
        <v>1009</v>
      </c>
      <c r="V76" s="371">
        <v>1</v>
      </c>
      <c r="W76" s="372" t="s">
        <v>2071</v>
      </c>
      <c r="X76" s="373">
        <v>61</v>
      </c>
      <c r="Y76" s="374">
        <v>14</v>
      </c>
      <c r="Z76" s="375"/>
      <c r="AA76" s="376"/>
      <c r="AB76" s="377"/>
      <c r="AC76" s="377"/>
      <c r="AD76" s="376"/>
      <c r="AE76" s="377"/>
      <c r="AF76" s="370"/>
      <c r="AG76" s="378" t="s">
        <v>2067</v>
      </c>
      <c r="AH76" s="379"/>
      <c r="AI76" s="370">
        <v>196</v>
      </c>
      <c r="AJ76" s="379">
        <v>45184</v>
      </c>
      <c r="AK76" s="379" t="s">
        <v>883</v>
      </c>
      <c r="AL76" s="379">
        <v>45145</v>
      </c>
      <c r="AM76" s="369"/>
      <c r="AN76" s="358"/>
      <c r="AO76" s="380" t="str">
        <f>_xlfn.IFNA(IF(VLOOKUP(tabItens[[#This Row],[CÓDIGO]],tabExcluirDoEstoque[#Data],1,FALSE),"sim",""),"")</f>
        <v/>
      </c>
      <c r="AP76" s="381" t="str">
        <f ca="1">IF(OR(ISBLANK(tabItens[[#This Row],[ATA DT.VALID.]]),tabItens[[#This Row],[ATA DT.VALID.]]="",tabItens[[#This Row],[ATA DT.VALID.]]=" "),"",IF(TYPE(tabItens[[#This Row],[ATA DT.VALID.]])=1,ROUNDUP((tabItens[[#This Row],[ATA DT.VALID.]]-TODAY())/7,0),""))</f>
        <v/>
      </c>
      <c r="AQ76" s="382">
        <v>250</v>
      </c>
      <c r="AR76" s="383" t="str">
        <f>IF(ISBLANK(tabItens[[#This Row],[CÓDIGO]]),"",IFERROR(VLOOKUP(tabItens[[#This Row],[CÓDIGO]],Consumo!$C$2:$AC$862,26,FALSE),0))</f>
        <v>09.2023</v>
      </c>
      <c r="AS76" s="384">
        <f>SUMIF(Consumo!$C$3:$C$862,tabItens[[#This Row],[CÓDIGO]],Consumo!$N$3:$N$862) + SUMIF(Consumo!$C$3:$C$862,tabItens[[#This Row],[CÓDIGO]],Consumo!$O$3:$O$862) + SUMIF(Consumo!$C$3:$C$862,tabItens[[#This Row],[CÓDIGO]],Consumo!$P$3:$P$862) + SUMIF(Consumo!$C$3:$C$862,tabItens[[#This Row],[CÓDIGO]],Consumo!$Q$3:$Q$862)</f>
        <v>247</v>
      </c>
      <c r="AT76" s="384">
        <f>SUMIF(Consumo!$C$3:$C$862,tabItens[[#This Row],[CÓDIGO]],Consumo!$Z$3:$Z$862)</f>
        <v>599</v>
      </c>
      <c r="AU76" s="385">
        <f>SUMIF(Consumo!$C$3:$C$862,tabItens[[#This Row],[CÓDIGO]],Consumo!$AA$3:$AA$862)</f>
        <v>105</v>
      </c>
      <c r="AV76" s="386">
        <f>SUMIF(Consumo!$C$3:$C$862,tabItens[[#This Row],[CÓDIGO]],Consumo!$Y$3:$Y$862)</f>
        <v>49.833333333333336</v>
      </c>
      <c r="AW76" s="359">
        <f>tabItens[[#This Row],[QTDE ATUAL]] + tabItens[[#This Row],[RC QTDE]] + tabItens[[#This Row],[AF SALDO]] + tabItens[[#This Row],[Recentes]]</f>
        <v>295</v>
      </c>
      <c r="AX76" s="387">
        <v>61</v>
      </c>
      <c r="AY76" s="387">
        <v>4</v>
      </c>
      <c r="AZ76" s="387">
        <f>IF(ISBLANK(tabItens[[#This Row],[CÓDIGO]]),"",tabItens[[#This Row],[PontoMês]] * (AZ$2+tabItens[[#This Row],[PontoQtM]]))</f>
        <v>244</v>
      </c>
      <c r="BA76" s="386">
        <f>tabItens[[#This Row],[PontoPed]] - tabItens[[#This Row],[Saldo]] + (1/10)</f>
        <v>-50.9</v>
      </c>
      <c r="BB76" s="386">
        <f xml:space="preserve"> tabItens[[#This Row],[PontoMês]] * BB$2 - tabItens[[#This Row],[QTDE ATUAL]] - (1/10)</f>
        <v>15.9</v>
      </c>
      <c r="BC76" s="388">
        <f>IF( tabItens[[#This Row],[PontoPed]]&gt;0, IF(tabItens[[#This Row],[PontoPed]]&lt;1, 1, IF( tabItens[[#This Row],[Saldo]]&gt;tabItens[[#This Row],[PontoPed]], 0, (tabItens[[#This Row],[PontoPed]]-tabItens[[#This Row],[Saldo]])/tabItens[[#This Row],[PontoPed]] ) ), 0 )</f>
        <v>0</v>
      </c>
      <c r="BD76" s="389">
        <f>ROUNDDOWN(IF( OR( AND(tabItens[[#This Row],[PontoPed]]&lt;tabItens[[#This Row],[Saldo]],tabItens[[#This Row],[Saldo]]&gt;0), tabItens[[#This Row],[PontoPed]]=0), 99, IF(AND(tabItens[[#This Row],[Saldo]]=0,tabItens[[#This Row],[PontoPed]]&gt;0), 0, (1-tabItens[[#This Row],[PctAb]])*10 ) ),0)</f>
        <v>99</v>
      </c>
      <c r="BE76" s="390">
        <f>IF( tabItens[[#This Row],[Consumo]] &gt; tabItens[[#This Row],[04_MESES]]/4*$AV$2, tabItens[[#This Row],[Consumo]]/$AV$2, tabItens[[#This Row],[04_MESES]]/4 ) * $BE$2 + tabItens[[#This Row],[COMPRA_EXTRA]]</f>
        <v>370.5</v>
      </c>
      <c r="BF76" s="391">
        <f>MAX( tabItens[[#This Row],[Sugestão]] - tabItens[[#This Row],[LC]], 0 )</f>
        <v>370.5</v>
      </c>
      <c r="BG76" s="391">
        <f>SUMIF(Consumo!$C$3:$C$862,tabItens[[#This Row],[CÓDIGO]],Consumo!$E$3:$E$862)</f>
        <v>10</v>
      </c>
      <c r="BH76" s="392">
        <f>IF(AND(tabItens[[#This Row],[Pend]] &gt; 0,tabItens[[#This Row],[Consumo]] &lt;&gt; 0), tabItens[[#This Row],[Pend]] / tabItens[[#This Row],[Consumo]], 0 )</f>
        <v>1.6694490818030049E-2</v>
      </c>
      <c r="BI76" s="391"/>
      <c r="BJ76" s="391"/>
      <c r="BK76" s="393" t="s">
        <v>2081</v>
      </c>
    </row>
    <row r="77" spans="1:63" x14ac:dyDescent="0.3">
      <c r="A77" s="354">
        <v>13178</v>
      </c>
      <c r="B77" s="355" t="s">
        <v>1011</v>
      </c>
      <c r="C77" s="356" t="s">
        <v>256</v>
      </c>
      <c r="D77" s="357">
        <v>0.02</v>
      </c>
      <c r="E77" s="358"/>
      <c r="F77" s="358"/>
      <c r="G77" s="358" t="s">
        <v>883</v>
      </c>
      <c r="H77" s="359">
        <v>1950</v>
      </c>
      <c r="I77" s="360">
        <v>103003</v>
      </c>
      <c r="J77" s="361">
        <v>0.02</v>
      </c>
      <c r="K77" s="362">
        <v>15133</v>
      </c>
      <c r="L77" s="363">
        <f>IF(tabItens[[#This Row],[Média]] &gt; 0, tabItens[[#This Row],[QTDE ATUAL]] / tabItens[[#This Row],[Média]],999.9)</f>
        <v>1.452333664349553</v>
      </c>
      <c r="M77" s="364">
        <v>0</v>
      </c>
      <c r="N77" s="365">
        <f>tabItens[[#This Row],[VALOR UNIT.]] * tabItens[[#This Row],[LC]]</f>
        <v>0</v>
      </c>
      <c r="O77" s="366" t="s">
        <v>2105</v>
      </c>
      <c r="P77" s="367"/>
      <c r="Q77" s="368"/>
      <c r="R77" s="365"/>
      <c r="S77" s="369"/>
      <c r="T77" s="370">
        <f>ROUNDDOWN(IFERROR(tabItens[[#This Row],[ATA DT.VALID.]] - $D$1,0) / 30,0)</f>
        <v>-1507</v>
      </c>
      <c r="U77" s="355" t="s">
        <v>1012</v>
      </c>
      <c r="V77" s="371">
        <v>1</v>
      </c>
      <c r="W77" s="372" t="s">
        <v>2066</v>
      </c>
      <c r="X77" s="373">
        <v>67</v>
      </c>
      <c r="Y77" s="374">
        <v>9</v>
      </c>
      <c r="Z77" s="375"/>
      <c r="AA77" s="376"/>
      <c r="AB77" s="377"/>
      <c r="AC77" s="377"/>
      <c r="AD77" s="376"/>
      <c r="AE77" s="377"/>
      <c r="AF77" s="370"/>
      <c r="AG77" s="378" t="s">
        <v>2067</v>
      </c>
      <c r="AH77" s="379"/>
      <c r="AI77" s="370">
        <v>5744</v>
      </c>
      <c r="AJ77" s="379">
        <v>45201</v>
      </c>
      <c r="AK77" s="379" t="s">
        <v>883</v>
      </c>
      <c r="AL77" s="379">
        <v>45189</v>
      </c>
      <c r="AM77" s="369"/>
      <c r="AN77" s="358"/>
      <c r="AO77" s="380" t="str">
        <f>_xlfn.IFNA(IF(VLOOKUP(tabItens[[#This Row],[CÓDIGO]],tabExcluirDoEstoque[#Data],1,FALSE),"sim",""),"")</f>
        <v/>
      </c>
      <c r="AP77" s="381" t="str">
        <f ca="1">IF(OR(ISBLANK(tabItens[[#This Row],[ATA DT.VALID.]]),tabItens[[#This Row],[ATA DT.VALID.]]="",tabItens[[#This Row],[ATA DT.VALID.]]=" "),"",IF(TYPE(tabItens[[#This Row],[ATA DT.VALID.]])=1,ROUNDUP((tabItens[[#This Row],[ATA DT.VALID.]]-TODAY())/7,0),""))</f>
        <v/>
      </c>
      <c r="AQ77" s="382">
        <v>0</v>
      </c>
      <c r="AR77" s="383" t="str">
        <f>IF(ISBLANK(tabItens[[#This Row],[CÓDIGO]]),"",IFERROR(VLOOKUP(tabItens[[#This Row],[CÓDIGO]],Consumo!$C$2:$AC$862,26,FALSE),0))</f>
        <v>06.2023</v>
      </c>
      <c r="AS77" s="384">
        <f>SUMIF(Consumo!$C$3:$C$862,tabItens[[#This Row],[CÓDIGO]],Consumo!$N$3:$N$862) + SUMIF(Consumo!$C$3:$C$862,tabItens[[#This Row],[CÓDIGO]],Consumo!$O$3:$O$862) + SUMIF(Consumo!$C$3:$C$862,tabItens[[#This Row],[CÓDIGO]],Consumo!$P$3:$P$862) + SUMIF(Consumo!$C$3:$C$862,tabItens[[#This Row],[CÓDIGO]],Consumo!$Q$3:$Q$862)</f>
        <v>1353</v>
      </c>
      <c r="AT77" s="384">
        <f>SUMIF(Consumo!$C$3:$C$862,tabItens[[#This Row],[CÓDIGO]],Consumo!$Z$3:$Z$862)</f>
        <v>17880</v>
      </c>
      <c r="AU77" s="385">
        <f>SUMIF(Consumo!$C$3:$C$862,tabItens[[#This Row],[CÓDIGO]],Consumo!$AA$3:$AA$862)</f>
        <v>6900</v>
      </c>
      <c r="AV77" s="386">
        <f>SUMIF(Consumo!$C$3:$C$862,tabItens[[#This Row],[CÓDIGO]],Consumo!$Y$3:$Y$862)</f>
        <v>1342.6666666666667</v>
      </c>
      <c r="AW77" s="359">
        <f>tabItens[[#This Row],[QTDE ATUAL]] + tabItens[[#This Row],[RC QTDE]] + tabItens[[#This Row],[AF SALDO]] + tabItens[[#This Row],[Recentes]]</f>
        <v>1950</v>
      </c>
      <c r="AX77" s="387">
        <v>662</v>
      </c>
      <c r="AY77" s="387">
        <v>4</v>
      </c>
      <c r="AZ77" s="387">
        <f>IF(ISBLANK(tabItens[[#This Row],[CÓDIGO]]),"",tabItens[[#This Row],[PontoMês]] * (AZ$2+tabItens[[#This Row],[PontoQtM]]))</f>
        <v>2648</v>
      </c>
      <c r="BA77" s="386">
        <f>tabItens[[#This Row],[PontoPed]] - tabItens[[#This Row],[Saldo]] + (1/10)</f>
        <v>698.1</v>
      </c>
      <c r="BB77" s="386">
        <f xml:space="preserve"> tabItens[[#This Row],[PontoMês]] * BB$2 - tabItens[[#This Row],[QTDE ATUAL]] - (1/10)</f>
        <v>-1288.0999999999999</v>
      </c>
      <c r="BC77" s="388">
        <f>IF( tabItens[[#This Row],[PontoPed]]&gt;0, IF(tabItens[[#This Row],[PontoPed]]&lt;1, 1, IF( tabItens[[#This Row],[Saldo]]&gt;tabItens[[#This Row],[PontoPed]], 0, (tabItens[[#This Row],[PontoPed]]-tabItens[[#This Row],[Saldo]])/tabItens[[#This Row],[PontoPed]] ) ), 0 )</f>
        <v>0.26359516616314199</v>
      </c>
      <c r="BD77" s="389">
        <f>ROUNDDOWN(IF( OR( AND(tabItens[[#This Row],[PontoPed]]&lt;tabItens[[#This Row],[Saldo]],tabItens[[#This Row],[Saldo]]&gt;0), tabItens[[#This Row],[PontoPed]]=0), 99, IF(AND(tabItens[[#This Row],[Saldo]]=0,tabItens[[#This Row],[PontoPed]]&gt;0), 0, (1-tabItens[[#This Row],[PctAb]])*10 ) ),0)</f>
        <v>7</v>
      </c>
      <c r="BE77" s="390">
        <f>IF( tabItens[[#This Row],[Consumo]] &gt; tabItens[[#This Row],[04_MESES]]/4*$AV$2, tabItens[[#This Row],[Consumo]]/$AV$2, tabItens[[#This Row],[04_MESES]]/4 ) * $BE$2 + tabItens[[#This Row],[COMPRA_EXTRA]]</f>
        <v>8940</v>
      </c>
      <c r="BF77" s="391">
        <f>MAX( tabItens[[#This Row],[Sugestão]] - tabItens[[#This Row],[LC]], 0 )</f>
        <v>8940</v>
      </c>
      <c r="BG77" s="391">
        <f>SUMIF(Consumo!$C$3:$C$862,tabItens[[#This Row],[CÓDIGO]],Consumo!$E$3:$E$862)</f>
        <v>647</v>
      </c>
      <c r="BH77" s="392">
        <f>IF(AND(tabItens[[#This Row],[Pend]] &gt; 0,tabItens[[#This Row],[Consumo]] &lt;&gt; 0), tabItens[[#This Row],[Pend]] / tabItens[[#This Row],[Consumo]], 0 )</f>
        <v>3.6185682326621921E-2</v>
      </c>
      <c r="BI77" s="391"/>
      <c r="BJ77" s="391"/>
      <c r="BK77" s="393" t="s">
        <v>2081</v>
      </c>
    </row>
    <row r="78" spans="1:63" x14ac:dyDescent="0.3">
      <c r="A78" s="354">
        <v>13179</v>
      </c>
      <c r="B78" s="355" t="s">
        <v>1013</v>
      </c>
      <c r="C78" s="356" t="s">
        <v>256</v>
      </c>
      <c r="D78" s="357">
        <v>0.04</v>
      </c>
      <c r="E78" s="358"/>
      <c r="F78" s="358"/>
      <c r="G78" s="358" t="s">
        <v>883</v>
      </c>
      <c r="H78" s="359">
        <v>9557</v>
      </c>
      <c r="I78" s="360">
        <v>103003</v>
      </c>
      <c r="J78" s="361">
        <v>0.04</v>
      </c>
      <c r="K78" s="362">
        <v>16696</v>
      </c>
      <c r="L78" s="363">
        <f>IF(tabItens[[#This Row],[Média]] &gt; 0, tabItens[[#This Row],[QTDE ATUAL]] / tabItens[[#This Row],[Média]],999.9)</f>
        <v>5.1460109485775822</v>
      </c>
      <c r="M78" s="364">
        <v>0</v>
      </c>
      <c r="N78" s="365">
        <f>tabItens[[#This Row],[VALOR UNIT.]] * tabItens[[#This Row],[LC]]</f>
        <v>0</v>
      </c>
      <c r="O78" s="366" t="s">
        <v>2105</v>
      </c>
      <c r="P78" s="367"/>
      <c r="Q78" s="368"/>
      <c r="R78" s="365"/>
      <c r="S78" s="369"/>
      <c r="T78" s="370">
        <f>ROUNDDOWN(IFERROR(tabItens[[#This Row],[ATA DT.VALID.]] - $D$1,0) / 30,0)</f>
        <v>-1507</v>
      </c>
      <c r="U78" s="355" t="s">
        <v>1012</v>
      </c>
      <c r="V78" s="371">
        <v>1</v>
      </c>
      <c r="W78" s="372" t="s">
        <v>2066</v>
      </c>
      <c r="X78" s="373">
        <v>67</v>
      </c>
      <c r="Y78" s="374">
        <v>9</v>
      </c>
      <c r="Z78" s="375"/>
      <c r="AA78" s="376"/>
      <c r="AB78" s="377"/>
      <c r="AC78" s="377"/>
      <c r="AD78" s="376"/>
      <c r="AE78" s="377"/>
      <c r="AF78" s="370"/>
      <c r="AG78" s="378" t="s">
        <v>2067</v>
      </c>
      <c r="AH78" s="379"/>
      <c r="AI78" s="370">
        <v>7428</v>
      </c>
      <c r="AJ78" s="379">
        <v>45201</v>
      </c>
      <c r="AK78" s="379" t="s">
        <v>883</v>
      </c>
      <c r="AL78" s="379">
        <v>45189</v>
      </c>
      <c r="AM78" s="369"/>
      <c r="AN78" s="358"/>
      <c r="AO78" s="380" t="str">
        <f>_xlfn.IFNA(IF(VLOOKUP(tabItens[[#This Row],[CÓDIGO]],tabExcluirDoEstoque[#Data],1,FALSE),"sim",""),"")</f>
        <v/>
      </c>
      <c r="AP78" s="381" t="str">
        <f ca="1">IF(OR(ISBLANK(tabItens[[#This Row],[ATA DT.VALID.]]),tabItens[[#This Row],[ATA DT.VALID.]]="",tabItens[[#This Row],[ATA DT.VALID.]]=" "),"",IF(TYPE(tabItens[[#This Row],[ATA DT.VALID.]])=1,ROUNDUP((tabItens[[#This Row],[ATA DT.VALID.]]-TODAY())/7,0),""))</f>
        <v/>
      </c>
      <c r="AQ78" s="382">
        <v>0</v>
      </c>
      <c r="AR78" s="383" t="str">
        <f>IF(ISBLANK(tabItens[[#This Row],[CÓDIGO]]),"",IFERROR(VLOOKUP(tabItens[[#This Row],[CÓDIGO]],Consumo!$C$2:$AC$862,26,FALSE),0))</f>
        <v>09.2023</v>
      </c>
      <c r="AS78" s="384">
        <f>SUMIF(Consumo!$C$3:$C$862,tabItens[[#This Row],[CÓDIGO]],Consumo!$N$3:$N$862) + SUMIF(Consumo!$C$3:$C$862,tabItens[[#This Row],[CÓDIGO]],Consumo!$O$3:$O$862) + SUMIF(Consumo!$C$3:$C$862,tabItens[[#This Row],[CÓDIGO]],Consumo!$P$3:$P$862) + SUMIF(Consumo!$C$3:$C$862,tabItens[[#This Row],[CÓDIGO]],Consumo!$Q$3:$Q$862)</f>
        <v>3050</v>
      </c>
      <c r="AT78" s="384">
        <f>SUMIF(Consumo!$C$3:$C$862,tabItens[[#This Row],[CÓDIGO]],Consumo!$Z$3:$Z$862)</f>
        <v>22286</v>
      </c>
      <c r="AU78" s="385">
        <f>SUMIF(Consumo!$C$3:$C$862,tabItens[[#This Row],[CÓDIGO]],Consumo!$AA$3:$AA$862)</f>
        <v>3800</v>
      </c>
      <c r="AV78" s="386">
        <f>SUMIF(Consumo!$C$3:$C$862,tabItens[[#This Row],[CÓDIGO]],Consumo!$Y$3:$Y$862)</f>
        <v>1857.1666666666667</v>
      </c>
      <c r="AW78" s="359">
        <f>tabItens[[#This Row],[QTDE ATUAL]] + tabItens[[#This Row],[RC QTDE]] + tabItens[[#This Row],[AF SALDO]] + tabItens[[#This Row],[Recentes]]</f>
        <v>9557</v>
      </c>
      <c r="AX78" s="387">
        <v>591</v>
      </c>
      <c r="AY78" s="387">
        <v>4</v>
      </c>
      <c r="AZ78" s="387">
        <f>IF(ISBLANK(tabItens[[#This Row],[CÓDIGO]]),"",tabItens[[#This Row],[PontoMês]] * (AZ$2+tabItens[[#This Row],[PontoQtM]]))</f>
        <v>2364</v>
      </c>
      <c r="BA78" s="386">
        <f>tabItens[[#This Row],[PontoPed]] - tabItens[[#This Row],[Saldo]] + (1/10)</f>
        <v>-7192.9</v>
      </c>
      <c r="BB78" s="386">
        <f xml:space="preserve"> tabItens[[#This Row],[PontoMês]] * BB$2 - tabItens[[#This Row],[QTDE ATUAL]] - (1/10)</f>
        <v>-8966.1</v>
      </c>
      <c r="BC78" s="388">
        <f>IF( tabItens[[#This Row],[PontoPed]]&gt;0, IF(tabItens[[#This Row],[PontoPed]]&lt;1, 1, IF( tabItens[[#This Row],[Saldo]]&gt;tabItens[[#This Row],[PontoPed]], 0, (tabItens[[#This Row],[PontoPed]]-tabItens[[#This Row],[Saldo]])/tabItens[[#This Row],[PontoPed]] ) ), 0 )</f>
        <v>0</v>
      </c>
      <c r="BD78" s="389">
        <f>ROUNDDOWN(IF( OR( AND(tabItens[[#This Row],[PontoPed]]&lt;tabItens[[#This Row],[Saldo]],tabItens[[#This Row],[Saldo]]&gt;0), tabItens[[#This Row],[PontoPed]]=0), 99, IF(AND(tabItens[[#This Row],[Saldo]]=0,tabItens[[#This Row],[PontoPed]]&gt;0), 0, (1-tabItens[[#This Row],[PctAb]])*10 ) ),0)</f>
        <v>99</v>
      </c>
      <c r="BE78" s="390">
        <f>IF( tabItens[[#This Row],[Consumo]] &gt; tabItens[[#This Row],[04_MESES]]/4*$AV$2, tabItens[[#This Row],[Consumo]]/$AV$2, tabItens[[#This Row],[04_MESES]]/4 ) * $BE$2 + tabItens[[#This Row],[COMPRA_EXTRA]]</f>
        <v>11143</v>
      </c>
      <c r="BF78" s="391">
        <f>MAX( tabItens[[#This Row],[Sugestão]] - tabItens[[#This Row],[LC]], 0 )</f>
        <v>11143</v>
      </c>
      <c r="BG78" s="391">
        <f>SUMIF(Consumo!$C$3:$C$862,tabItens[[#This Row],[CÓDIGO]],Consumo!$E$3:$E$862)</f>
        <v>0</v>
      </c>
      <c r="BH78" s="392">
        <f>IF(AND(tabItens[[#This Row],[Pend]] &gt; 0,tabItens[[#This Row],[Consumo]] &lt;&gt; 0), tabItens[[#This Row],[Pend]] / tabItens[[#This Row],[Consumo]], 0 )</f>
        <v>0</v>
      </c>
      <c r="BI78" s="391"/>
      <c r="BJ78" s="391"/>
      <c r="BK78" s="393" t="s">
        <v>2081</v>
      </c>
    </row>
    <row r="79" spans="1:63" x14ac:dyDescent="0.3">
      <c r="A79" s="354">
        <v>13180</v>
      </c>
      <c r="B79" s="355" t="s">
        <v>1014</v>
      </c>
      <c r="C79" s="356" t="s">
        <v>256</v>
      </c>
      <c r="D79" s="357">
        <v>16.36</v>
      </c>
      <c r="E79" s="358"/>
      <c r="F79" s="358"/>
      <c r="G79" s="358" t="s">
        <v>883</v>
      </c>
      <c r="H79" s="359">
        <v>298</v>
      </c>
      <c r="I79" s="360">
        <v>103003</v>
      </c>
      <c r="J79" s="361">
        <v>16.36</v>
      </c>
      <c r="K79" s="362">
        <v>404</v>
      </c>
      <c r="L79" s="363">
        <f>IF(tabItens[[#This Row],[Média]] &gt; 0, tabItens[[#This Row],[QTDE ATUAL]] / tabItens[[#This Row],[Média]],999.9)</f>
        <v>11.801980198019802</v>
      </c>
      <c r="M79" s="364">
        <v>0</v>
      </c>
      <c r="N79" s="365">
        <f>tabItens[[#This Row],[VALOR UNIT.]] * tabItens[[#This Row],[LC]]</f>
        <v>0</v>
      </c>
      <c r="O79" s="366" t="s">
        <v>2103</v>
      </c>
      <c r="P79" s="367"/>
      <c r="Q79" s="368"/>
      <c r="R79" s="365"/>
      <c r="S79" s="369"/>
      <c r="T79" s="370">
        <f>ROUNDDOWN(IFERROR(tabItens[[#This Row],[ATA DT.VALID.]] - $D$1,0) / 30,0)</f>
        <v>-1507</v>
      </c>
      <c r="U79" s="355" t="s">
        <v>1015</v>
      </c>
      <c r="V79" s="371">
        <v>1</v>
      </c>
      <c r="W79" s="372" t="s">
        <v>2068</v>
      </c>
      <c r="X79" s="373">
        <v>51</v>
      </c>
      <c r="Y79" s="374">
        <v>12</v>
      </c>
      <c r="Z79" s="375"/>
      <c r="AA79" s="376"/>
      <c r="AB79" s="377"/>
      <c r="AC79" s="377"/>
      <c r="AD79" s="376"/>
      <c r="AE79" s="377"/>
      <c r="AF79" s="370"/>
      <c r="AG79" s="378" t="s">
        <v>2067</v>
      </c>
      <c r="AH79" s="379"/>
      <c r="AI79" s="370">
        <v>136</v>
      </c>
      <c r="AJ79" s="379">
        <v>45201</v>
      </c>
      <c r="AK79" s="379" t="s">
        <v>883</v>
      </c>
      <c r="AL79" s="379">
        <v>45202</v>
      </c>
      <c r="AM79" s="369"/>
      <c r="AN79" s="358"/>
      <c r="AO79" s="380" t="str">
        <f>_xlfn.IFNA(IF(VLOOKUP(tabItens[[#This Row],[CÓDIGO]],tabExcluirDoEstoque[#Data],1,FALSE),"sim",""),"")</f>
        <v/>
      </c>
      <c r="AP79" s="381" t="str">
        <f ca="1">IF(OR(ISBLANK(tabItens[[#This Row],[ATA DT.VALID.]]),tabItens[[#This Row],[ATA DT.VALID.]]="",tabItens[[#This Row],[ATA DT.VALID.]]=" "),"",IF(TYPE(tabItens[[#This Row],[ATA DT.VALID.]])=1,ROUNDUP((tabItens[[#This Row],[ATA DT.VALID.]]-TODAY())/7,0),""))</f>
        <v/>
      </c>
      <c r="AQ79" s="382">
        <v>0</v>
      </c>
      <c r="AR79" s="383" t="str">
        <f>IF(ISBLANK(tabItens[[#This Row],[CÓDIGO]]),"",IFERROR(VLOOKUP(tabItens[[#This Row],[CÓDIGO]],Consumo!$C$2:$AC$862,26,FALSE),0))</f>
        <v>04.2023</v>
      </c>
      <c r="AS79" s="384">
        <f>SUMIF(Consumo!$C$3:$C$862,tabItens[[#This Row],[CÓDIGO]],Consumo!$N$3:$N$862) + SUMIF(Consumo!$C$3:$C$862,tabItens[[#This Row],[CÓDIGO]],Consumo!$O$3:$O$862) + SUMIF(Consumo!$C$3:$C$862,tabItens[[#This Row],[CÓDIGO]],Consumo!$P$3:$P$862) + SUMIF(Consumo!$C$3:$C$862,tabItens[[#This Row],[CÓDIGO]],Consumo!$Q$3:$Q$862)</f>
        <v>0</v>
      </c>
      <c r="AT79" s="384">
        <f>SUMIF(Consumo!$C$3:$C$862,tabItens[[#This Row],[CÓDIGO]],Consumo!$Z$3:$Z$862)</f>
        <v>410</v>
      </c>
      <c r="AU79" s="385">
        <f>SUMIF(Consumo!$C$3:$C$862,tabItens[[#This Row],[CÓDIGO]],Consumo!$AA$3:$AA$862)</f>
        <v>309</v>
      </c>
      <c r="AV79" s="386">
        <f>SUMIF(Consumo!$C$3:$C$862,tabItens[[#This Row],[CÓDIGO]],Consumo!$Y$3:$Y$862)</f>
        <v>25.25</v>
      </c>
      <c r="AW79" s="359">
        <f>tabItens[[#This Row],[QTDE ATUAL]] + tabItens[[#This Row],[RC QTDE]] + tabItens[[#This Row],[AF SALDO]] + tabItens[[#This Row],[Recentes]]</f>
        <v>298</v>
      </c>
      <c r="AX79" s="387">
        <v>43</v>
      </c>
      <c r="AY79" s="387">
        <v>4</v>
      </c>
      <c r="AZ79" s="387">
        <f>IF(ISBLANK(tabItens[[#This Row],[CÓDIGO]]),"",tabItens[[#This Row],[PontoMês]] * (AZ$2+tabItens[[#This Row],[PontoQtM]]))</f>
        <v>172</v>
      </c>
      <c r="BA79" s="386">
        <f>tabItens[[#This Row],[PontoPed]] - tabItens[[#This Row],[Saldo]] + (1/10)</f>
        <v>-125.9</v>
      </c>
      <c r="BB79" s="386">
        <f xml:space="preserve"> tabItens[[#This Row],[PontoMês]] * BB$2 - tabItens[[#This Row],[QTDE ATUAL]] - (1/10)</f>
        <v>-255.1</v>
      </c>
      <c r="BC79" s="388">
        <f>IF( tabItens[[#This Row],[PontoPed]]&gt;0, IF(tabItens[[#This Row],[PontoPed]]&lt;1, 1, IF( tabItens[[#This Row],[Saldo]]&gt;tabItens[[#This Row],[PontoPed]], 0, (tabItens[[#This Row],[PontoPed]]-tabItens[[#This Row],[Saldo]])/tabItens[[#This Row],[PontoPed]] ) ), 0 )</f>
        <v>0</v>
      </c>
      <c r="BD79" s="389">
        <f>ROUNDDOWN(IF( OR( AND(tabItens[[#This Row],[PontoPed]]&lt;tabItens[[#This Row],[Saldo]],tabItens[[#This Row],[Saldo]]&gt;0), tabItens[[#This Row],[PontoPed]]=0), 99, IF(AND(tabItens[[#This Row],[Saldo]]=0,tabItens[[#This Row],[PontoPed]]&gt;0), 0, (1-tabItens[[#This Row],[PctAb]])*10 ) ),0)</f>
        <v>99</v>
      </c>
      <c r="BE79" s="390">
        <f>IF( tabItens[[#This Row],[Consumo]] &gt; tabItens[[#This Row],[04_MESES]]/4*$AV$2, tabItens[[#This Row],[Consumo]]/$AV$2, tabItens[[#This Row],[04_MESES]]/4 ) * $BE$2 + tabItens[[#This Row],[COMPRA_EXTRA]]</f>
        <v>205</v>
      </c>
      <c r="BF79" s="391">
        <f>MAX( tabItens[[#This Row],[Sugestão]] - tabItens[[#This Row],[LC]], 0 )</f>
        <v>205</v>
      </c>
      <c r="BG79" s="391">
        <f>SUMIF(Consumo!$C$3:$C$862,tabItens[[#This Row],[CÓDIGO]],Consumo!$E$3:$E$862)</f>
        <v>3</v>
      </c>
      <c r="BH79" s="392">
        <f>IF(AND(tabItens[[#This Row],[Pend]] &gt; 0,tabItens[[#This Row],[Consumo]] &lt;&gt; 0), tabItens[[#This Row],[Pend]] / tabItens[[#This Row],[Consumo]], 0 )</f>
        <v>7.3170731707317077E-3</v>
      </c>
      <c r="BI79" s="391"/>
      <c r="BJ79" s="391"/>
      <c r="BK79" s="393" t="s">
        <v>2081</v>
      </c>
    </row>
    <row r="80" spans="1:63" x14ac:dyDescent="0.3">
      <c r="A80" s="354">
        <v>13181</v>
      </c>
      <c r="B80" s="355" t="s">
        <v>1016</v>
      </c>
      <c r="C80" s="356" t="s">
        <v>256</v>
      </c>
      <c r="D80" s="357">
        <v>35.69</v>
      </c>
      <c r="E80" s="358"/>
      <c r="F80" s="358"/>
      <c r="G80" s="358" t="s">
        <v>883</v>
      </c>
      <c r="H80" s="359">
        <v>258</v>
      </c>
      <c r="I80" s="360">
        <v>103003</v>
      </c>
      <c r="J80" s="361">
        <v>35.69</v>
      </c>
      <c r="K80" s="362">
        <v>52</v>
      </c>
      <c r="L80" s="363">
        <f>IF(tabItens[[#This Row],[Média]] &gt; 0, tabItens[[#This Row],[QTDE ATUAL]] / tabItens[[#This Row],[Média]],999.9)</f>
        <v>42.410958904109592</v>
      </c>
      <c r="M80" s="364">
        <v>0</v>
      </c>
      <c r="N80" s="365">
        <f>tabItens[[#This Row],[VALOR UNIT.]] * tabItens[[#This Row],[LC]]</f>
        <v>0</v>
      </c>
      <c r="O80" s="366" t="s">
        <v>2103</v>
      </c>
      <c r="P80" s="367"/>
      <c r="Q80" s="368"/>
      <c r="R80" s="365"/>
      <c r="S80" s="369"/>
      <c r="T80" s="370">
        <f>ROUNDDOWN(IFERROR(tabItens[[#This Row],[ATA DT.VALID.]] - $D$1,0) / 30,0)</f>
        <v>-1507</v>
      </c>
      <c r="U80" s="355" t="s">
        <v>1015</v>
      </c>
      <c r="V80" s="371">
        <v>1</v>
      </c>
      <c r="W80" s="372" t="s">
        <v>2068</v>
      </c>
      <c r="X80" s="373">
        <v>51</v>
      </c>
      <c r="Y80" s="374">
        <v>12</v>
      </c>
      <c r="Z80" s="375"/>
      <c r="AA80" s="376"/>
      <c r="AB80" s="377"/>
      <c r="AC80" s="377"/>
      <c r="AD80" s="376"/>
      <c r="AE80" s="377"/>
      <c r="AF80" s="370"/>
      <c r="AG80" s="378" t="s">
        <v>2067</v>
      </c>
      <c r="AH80" s="379"/>
      <c r="AI80" s="370">
        <v>24</v>
      </c>
      <c r="AJ80" s="379">
        <v>45201</v>
      </c>
      <c r="AK80" s="379" t="s">
        <v>883</v>
      </c>
      <c r="AL80" s="379">
        <v>45202</v>
      </c>
      <c r="AM80" s="369"/>
      <c r="AN80" s="358"/>
      <c r="AO80" s="380" t="str">
        <f>_xlfn.IFNA(IF(VLOOKUP(tabItens[[#This Row],[CÓDIGO]],tabExcluirDoEstoque[#Data],1,FALSE),"sim",""),"")</f>
        <v/>
      </c>
      <c r="AP80" s="381" t="str">
        <f ca="1">IF(OR(ISBLANK(tabItens[[#This Row],[ATA DT.VALID.]]),tabItens[[#This Row],[ATA DT.VALID.]]="",tabItens[[#This Row],[ATA DT.VALID.]]=" "),"",IF(TYPE(tabItens[[#This Row],[ATA DT.VALID.]])=1,ROUNDUP((tabItens[[#This Row],[ATA DT.VALID.]]-TODAY())/7,0),""))</f>
        <v/>
      </c>
      <c r="AQ80" s="382">
        <v>0</v>
      </c>
      <c r="AR80" s="383" t="str">
        <f>IF(ISBLANK(tabItens[[#This Row],[CÓDIGO]]),"",IFERROR(VLOOKUP(tabItens[[#This Row],[CÓDIGO]],Consumo!$C$2:$AC$862,26,FALSE),0))</f>
        <v>09.2023</v>
      </c>
      <c r="AS80" s="384">
        <f>SUMIF(Consumo!$C$3:$C$862,tabItens[[#This Row],[CÓDIGO]],Consumo!$N$3:$N$862) + SUMIF(Consumo!$C$3:$C$862,tabItens[[#This Row],[CÓDIGO]],Consumo!$O$3:$O$862) + SUMIF(Consumo!$C$3:$C$862,tabItens[[#This Row],[CÓDIGO]],Consumo!$P$3:$P$862) + SUMIF(Consumo!$C$3:$C$862,tabItens[[#This Row],[CÓDIGO]],Consumo!$Q$3:$Q$862)</f>
        <v>27</v>
      </c>
      <c r="AT80" s="384">
        <f>SUMIF(Consumo!$C$3:$C$862,tabItens[[#This Row],[CÓDIGO]],Consumo!$Z$3:$Z$862)</f>
        <v>74</v>
      </c>
      <c r="AU80" s="385">
        <f>SUMIF(Consumo!$C$3:$C$862,tabItens[[#This Row],[CÓDIGO]],Consumo!$AA$3:$AA$862)</f>
        <v>15</v>
      </c>
      <c r="AV80" s="386">
        <f>SUMIF(Consumo!$C$3:$C$862,tabItens[[#This Row],[CÓDIGO]],Consumo!$Y$3:$Y$862)</f>
        <v>6.083333333333333</v>
      </c>
      <c r="AW80" s="359">
        <f>tabItens[[#This Row],[QTDE ATUAL]] + tabItens[[#This Row],[RC QTDE]] + tabItens[[#This Row],[AF SALDO]] + tabItens[[#This Row],[Recentes]]</f>
        <v>258</v>
      </c>
      <c r="AX80" s="387">
        <v>42</v>
      </c>
      <c r="AY80" s="387">
        <v>4</v>
      </c>
      <c r="AZ80" s="387">
        <f>IF(ISBLANK(tabItens[[#This Row],[CÓDIGO]]),"",tabItens[[#This Row],[PontoMês]] * (AZ$2+tabItens[[#This Row],[PontoQtM]]))</f>
        <v>168</v>
      </c>
      <c r="BA80" s="386">
        <f>tabItens[[#This Row],[PontoPed]] - tabItens[[#This Row],[Saldo]] + (1/10)</f>
        <v>-89.9</v>
      </c>
      <c r="BB80" s="386">
        <f xml:space="preserve"> tabItens[[#This Row],[PontoMês]] * BB$2 - tabItens[[#This Row],[QTDE ATUAL]] - (1/10)</f>
        <v>-216.1</v>
      </c>
      <c r="BC80" s="388">
        <f>IF( tabItens[[#This Row],[PontoPed]]&gt;0, IF(tabItens[[#This Row],[PontoPed]]&lt;1, 1, IF( tabItens[[#This Row],[Saldo]]&gt;tabItens[[#This Row],[PontoPed]], 0, (tabItens[[#This Row],[PontoPed]]-tabItens[[#This Row],[Saldo]])/tabItens[[#This Row],[PontoPed]] ) ), 0 )</f>
        <v>0</v>
      </c>
      <c r="BD80" s="389">
        <f>ROUNDDOWN(IF( OR( AND(tabItens[[#This Row],[PontoPed]]&lt;tabItens[[#This Row],[Saldo]],tabItens[[#This Row],[Saldo]]&gt;0), tabItens[[#This Row],[PontoPed]]=0), 99, IF(AND(tabItens[[#This Row],[Saldo]]=0,tabItens[[#This Row],[PontoPed]]&gt;0), 0, (1-tabItens[[#This Row],[PctAb]])*10 ) ),0)</f>
        <v>99</v>
      </c>
      <c r="BE80" s="390">
        <f>IF( tabItens[[#This Row],[Consumo]] &gt; tabItens[[#This Row],[04_MESES]]/4*$AV$2, tabItens[[#This Row],[Consumo]]/$AV$2, tabItens[[#This Row],[04_MESES]]/4 ) * $BE$2 + tabItens[[#This Row],[COMPRA_EXTRA]]</f>
        <v>40.5</v>
      </c>
      <c r="BF80" s="391">
        <f>MAX( tabItens[[#This Row],[Sugestão]] - tabItens[[#This Row],[LC]], 0 )</f>
        <v>40.5</v>
      </c>
      <c r="BG80" s="391">
        <f>SUMIF(Consumo!$C$3:$C$862,tabItens[[#This Row],[CÓDIGO]],Consumo!$E$3:$E$862)</f>
        <v>1</v>
      </c>
      <c r="BH80" s="392">
        <f>IF(AND(tabItens[[#This Row],[Pend]] &gt; 0,tabItens[[#This Row],[Consumo]] &lt;&gt; 0), tabItens[[#This Row],[Pend]] / tabItens[[#This Row],[Consumo]], 0 )</f>
        <v>1.3513513513513514E-2</v>
      </c>
      <c r="BI80" s="391"/>
      <c r="BJ80" s="391"/>
      <c r="BK80" s="393" t="s">
        <v>2081</v>
      </c>
    </row>
    <row r="81" spans="1:63" x14ac:dyDescent="0.3">
      <c r="A81" s="354">
        <v>13186</v>
      </c>
      <c r="B81" s="355" t="s">
        <v>1017</v>
      </c>
      <c r="C81" s="356" t="s">
        <v>328</v>
      </c>
      <c r="D81" s="357">
        <v>20</v>
      </c>
      <c r="E81" s="358"/>
      <c r="F81" s="358"/>
      <c r="G81" s="358" t="s">
        <v>883</v>
      </c>
      <c r="H81" s="359">
        <v>66</v>
      </c>
      <c r="I81" s="360">
        <v>103003</v>
      </c>
      <c r="J81" s="361">
        <v>20</v>
      </c>
      <c r="K81" s="362">
        <v>42</v>
      </c>
      <c r="L81" s="363">
        <f>IF(tabItens[[#This Row],[Média]] &gt; 0, tabItens[[#This Row],[QTDE ATUAL]] / tabItens[[#This Row],[Média]],999.9)</f>
        <v>12.774193548387096</v>
      </c>
      <c r="M81" s="364">
        <v>0</v>
      </c>
      <c r="N81" s="365">
        <f>tabItens[[#This Row],[VALOR UNIT.]] * tabItens[[#This Row],[LC]]</f>
        <v>0</v>
      </c>
      <c r="O81" s="366" t="s">
        <v>2096</v>
      </c>
      <c r="P81" s="367"/>
      <c r="Q81" s="368"/>
      <c r="R81" s="365"/>
      <c r="S81" s="369"/>
      <c r="T81" s="370">
        <f>ROUNDDOWN(IFERROR(tabItens[[#This Row],[ATA DT.VALID.]] - $D$1,0) / 30,0)</f>
        <v>-1507</v>
      </c>
      <c r="U81" s="355" t="s">
        <v>1018</v>
      </c>
      <c r="V81" s="371">
        <v>1</v>
      </c>
      <c r="W81" s="372" t="s">
        <v>2074</v>
      </c>
      <c r="X81" s="373">
        <v>74</v>
      </c>
      <c r="Y81" s="374">
        <v>4</v>
      </c>
      <c r="Z81" s="375"/>
      <c r="AA81" s="376"/>
      <c r="AB81" s="377"/>
      <c r="AC81" s="377"/>
      <c r="AD81" s="376"/>
      <c r="AE81" s="377"/>
      <c r="AF81" s="370"/>
      <c r="AG81" s="378" t="s">
        <v>2067</v>
      </c>
      <c r="AH81" s="379"/>
      <c r="AI81" s="370">
        <v>22</v>
      </c>
      <c r="AJ81" s="379">
        <v>45210</v>
      </c>
      <c r="AK81" s="379" t="s">
        <v>883</v>
      </c>
      <c r="AL81" s="379">
        <v>45189</v>
      </c>
      <c r="AM81" s="369"/>
      <c r="AN81" s="358"/>
      <c r="AO81" s="380" t="str">
        <f>_xlfn.IFNA(IF(VLOOKUP(tabItens[[#This Row],[CÓDIGO]],tabExcluirDoEstoque[#Data],1,FALSE),"sim",""),"")</f>
        <v/>
      </c>
      <c r="AP81" s="381" t="str">
        <f ca="1">IF(OR(ISBLANK(tabItens[[#This Row],[ATA DT.VALID.]]),tabItens[[#This Row],[ATA DT.VALID.]]="",tabItens[[#This Row],[ATA DT.VALID.]]=" "),"",IF(TYPE(tabItens[[#This Row],[ATA DT.VALID.]])=1,ROUNDUP((tabItens[[#This Row],[ATA DT.VALID.]]-TODAY())/7,0),""))</f>
        <v/>
      </c>
      <c r="AQ81" s="382">
        <v>0</v>
      </c>
      <c r="AR81" s="383" t="str">
        <f>IF(ISBLANK(tabItens[[#This Row],[CÓDIGO]]),"",IFERROR(VLOOKUP(tabItens[[#This Row],[CÓDIGO]],Consumo!$C$2:$AC$862,26,FALSE),0))</f>
        <v>01.2023</v>
      </c>
      <c r="AS81" s="384">
        <f>SUMIF(Consumo!$C$3:$C$862,tabItens[[#This Row],[CÓDIGO]],Consumo!$N$3:$N$862) + SUMIF(Consumo!$C$3:$C$862,tabItens[[#This Row],[CÓDIGO]],Consumo!$O$3:$O$862) + SUMIF(Consumo!$C$3:$C$862,tabItens[[#This Row],[CÓDIGO]],Consumo!$P$3:$P$862) + SUMIF(Consumo!$C$3:$C$862,tabItens[[#This Row],[CÓDIGO]],Consumo!$Q$3:$Q$862)</f>
        <v>0</v>
      </c>
      <c r="AT81" s="384">
        <f>SUMIF(Consumo!$C$3:$C$862,tabItens[[#This Row],[CÓDIGO]],Consumo!$Z$3:$Z$862)</f>
        <v>63</v>
      </c>
      <c r="AU81" s="385">
        <f>SUMIF(Consumo!$C$3:$C$862,tabItens[[#This Row],[CÓDIGO]],Consumo!$AA$3:$AA$862)</f>
        <v>22</v>
      </c>
      <c r="AV81" s="386">
        <f>SUMIF(Consumo!$C$3:$C$862,tabItens[[#This Row],[CÓDIGO]],Consumo!$Y$3:$Y$862)</f>
        <v>5.166666666666667</v>
      </c>
      <c r="AW81" s="359">
        <f>tabItens[[#This Row],[QTDE ATUAL]] + tabItens[[#This Row],[RC QTDE]] + tabItens[[#This Row],[AF SALDO]] + tabItens[[#This Row],[Recentes]]</f>
        <v>66</v>
      </c>
      <c r="AX81" s="387">
        <v>7</v>
      </c>
      <c r="AY81" s="387">
        <v>4</v>
      </c>
      <c r="AZ81" s="387">
        <f>IF(ISBLANK(tabItens[[#This Row],[CÓDIGO]]),"",tabItens[[#This Row],[PontoMês]] * (AZ$2+tabItens[[#This Row],[PontoQtM]]))</f>
        <v>28</v>
      </c>
      <c r="BA81" s="386">
        <f>tabItens[[#This Row],[PontoPed]] - tabItens[[#This Row],[Saldo]] + (1/10)</f>
        <v>-37.9</v>
      </c>
      <c r="BB81" s="386">
        <f xml:space="preserve"> tabItens[[#This Row],[PontoMês]] * BB$2 - tabItens[[#This Row],[QTDE ATUAL]] - (1/10)</f>
        <v>-59.1</v>
      </c>
      <c r="BC81" s="388">
        <f>IF( tabItens[[#This Row],[PontoPed]]&gt;0, IF(tabItens[[#This Row],[PontoPed]]&lt;1, 1, IF( tabItens[[#This Row],[Saldo]]&gt;tabItens[[#This Row],[PontoPed]], 0, (tabItens[[#This Row],[PontoPed]]-tabItens[[#This Row],[Saldo]])/tabItens[[#This Row],[PontoPed]] ) ), 0 )</f>
        <v>0</v>
      </c>
      <c r="BD81" s="389">
        <f>ROUNDDOWN(IF( OR( AND(tabItens[[#This Row],[PontoPed]]&lt;tabItens[[#This Row],[Saldo]],tabItens[[#This Row],[Saldo]]&gt;0), tabItens[[#This Row],[PontoPed]]=0), 99, IF(AND(tabItens[[#This Row],[Saldo]]=0,tabItens[[#This Row],[PontoPed]]&gt;0), 0, (1-tabItens[[#This Row],[PctAb]])*10 ) ),0)</f>
        <v>99</v>
      </c>
      <c r="BE81" s="390">
        <f>IF( tabItens[[#This Row],[Consumo]] &gt; tabItens[[#This Row],[04_MESES]]/4*$AV$2, tabItens[[#This Row],[Consumo]]/$AV$2, tabItens[[#This Row],[04_MESES]]/4 ) * $BE$2 + tabItens[[#This Row],[COMPRA_EXTRA]]</f>
        <v>31.5</v>
      </c>
      <c r="BF81" s="391">
        <f>MAX( tabItens[[#This Row],[Sugestão]] - tabItens[[#This Row],[LC]], 0 )</f>
        <v>31.5</v>
      </c>
      <c r="BG81" s="391">
        <f>SUMIF(Consumo!$C$3:$C$862,tabItens[[#This Row],[CÓDIGO]],Consumo!$E$3:$E$862)</f>
        <v>21</v>
      </c>
      <c r="BH81" s="392">
        <f>IF(AND(tabItens[[#This Row],[Pend]] &gt; 0,tabItens[[#This Row],[Consumo]] &lt;&gt; 0), tabItens[[#This Row],[Pend]] / tabItens[[#This Row],[Consumo]], 0 )</f>
        <v>0.33333333333333331</v>
      </c>
      <c r="BI81" s="391"/>
      <c r="BJ81" s="391"/>
      <c r="BK81" s="393" t="s">
        <v>2081</v>
      </c>
    </row>
    <row r="82" spans="1:63" x14ac:dyDescent="0.3">
      <c r="A82" s="354">
        <v>13192</v>
      </c>
      <c r="B82" s="355" t="s">
        <v>1019</v>
      </c>
      <c r="C82" s="356" t="s">
        <v>256</v>
      </c>
      <c r="D82" s="357">
        <v>133.85</v>
      </c>
      <c r="E82" s="358"/>
      <c r="F82" s="358"/>
      <c r="G82" s="358" t="s">
        <v>883</v>
      </c>
      <c r="H82" s="359">
        <v>39</v>
      </c>
      <c r="I82" s="360">
        <v>103003</v>
      </c>
      <c r="J82" s="361">
        <v>133.85</v>
      </c>
      <c r="K82" s="362">
        <v>80</v>
      </c>
      <c r="L82" s="363">
        <f>IF(tabItens[[#This Row],[Média]] &gt; 0, tabItens[[#This Row],[QTDE ATUAL]] / tabItens[[#This Row],[Média]],999.9)</f>
        <v>5.6385542168674698</v>
      </c>
      <c r="M82" s="364">
        <v>0</v>
      </c>
      <c r="N82" s="365">
        <f>tabItens[[#This Row],[VALOR UNIT.]] * tabItens[[#This Row],[LC]]</f>
        <v>0</v>
      </c>
      <c r="O82" s="366" t="s">
        <v>2102</v>
      </c>
      <c r="P82" s="367"/>
      <c r="Q82" s="368"/>
      <c r="R82" s="365"/>
      <c r="S82" s="369"/>
      <c r="T82" s="370">
        <f>ROUNDDOWN(IFERROR(tabItens[[#This Row],[ATA DT.VALID.]] - $D$1,0) / 30,0)</f>
        <v>-1507</v>
      </c>
      <c r="U82" s="355" t="s">
        <v>1020</v>
      </c>
      <c r="V82" s="371">
        <v>1</v>
      </c>
      <c r="W82" s="372" t="s">
        <v>2066</v>
      </c>
      <c r="X82" s="373">
        <v>51</v>
      </c>
      <c r="Y82" s="374">
        <v>35</v>
      </c>
      <c r="Z82" s="375"/>
      <c r="AA82" s="376"/>
      <c r="AB82" s="377"/>
      <c r="AC82" s="377"/>
      <c r="AD82" s="376"/>
      <c r="AE82" s="377"/>
      <c r="AF82" s="370"/>
      <c r="AG82" s="378" t="s">
        <v>2067</v>
      </c>
      <c r="AH82" s="379"/>
      <c r="AI82" s="370">
        <v>28</v>
      </c>
      <c r="AJ82" s="379">
        <v>45156</v>
      </c>
      <c r="AK82" s="379" t="s">
        <v>883</v>
      </c>
      <c r="AL82" s="379">
        <v>45131</v>
      </c>
      <c r="AM82" s="369"/>
      <c r="AN82" s="358"/>
      <c r="AO82" s="380" t="str">
        <f>_xlfn.IFNA(IF(VLOOKUP(tabItens[[#This Row],[CÓDIGO]],tabExcluirDoEstoque[#Data],1,FALSE),"sim",""),"")</f>
        <v/>
      </c>
      <c r="AP82" s="381" t="str">
        <f ca="1">IF(OR(ISBLANK(tabItens[[#This Row],[ATA DT.VALID.]]),tabItens[[#This Row],[ATA DT.VALID.]]="",tabItens[[#This Row],[ATA DT.VALID.]]=" "),"",IF(TYPE(tabItens[[#This Row],[ATA DT.VALID.]])=1,ROUNDUP((tabItens[[#This Row],[ATA DT.VALID.]]-TODAY())/7,0),""))</f>
        <v/>
      </c>
      <c r="AQ82" s="382">
        <v>0</v>
      </c>
      <c r="AR82" s="383" t="str">
        <f>IF(ISBLANK(tabItens[[#This Row],[CÓDIGO]]),"",IFERROR(VLOOKUP(tabItens[[#This Row],[CÓDIGO]],Consumo!$C$2:$AC$862,26,FALSE),0))</f>
        <v>09.2023</v>
      </c>
      <c r="AS82" s="384">
        <f>SUMIF(Consumo!$C$3:$C$862,tabItens[[#This Row],[CÓDIGO]],Consumo!$N$3:$N$862) + SUMIF(Consumo!$C$3:$C$862,tabItens[[#This Row],[CÓDIGO]],Consumo!$O$3:$O$862) + SUMIF(Consumo!$C$3:$C$862,tabItens[[#This Row],[CÓDIGO]],Consumo!$P$3:$P$862) + SUMIF(Consumo!$C$3:$C$862,tabItens[[#This Row],[CÓDIGO]],Consumo!$Q$3:$Q$862)</f>
        <v>41</v>
      </c>
      <c r="AT82" s="384">
        <f>SUMIF(Consumo!$C$3:$C$862,tabItens[[#This Row],[CÓDIGO]],Consumo!$Z$3:$Z$862)</f>
        <v>88</v>
      </c>
      <c r="AU82" s="385">
        <f>SUMIF(Consumo!$C$3:$C$862,tabItens[[#This Row],[CÓDIGO]],Consumo!$AA$3:$AA$862)</f>
        <v>31</v>
      </c>
      <c r="AV82" s="386">
        <f>SUMIF(Consumo!$C$3:$C$862,tabItens[[#This Row],[CÓDIGO]],Consumo!$Y$3:$Y$862)</f>
        <v>6.916666666666667</v>
      </c>
      <c r="AW82" s="359">
        <f>tabItens[[#This Row],[QTDE ATUAL]] + tabItens[[#This Row],[RC QTDE]] + tabItens[[#This Row],[AF SALDO]] + tabItens[[#This Row],[Recentes]]</f>
        <v>39</v>
      </c>
      <c r="AX82" s="387">
        <v>3</v>
      </c>
      <c r="AY82" s="387">
        <v>4</v>
      </c>
      <c r="AZ82" s="387">
        <f>IF(ISBLANK(tabItens[[#This Row],[CÓDIGO]]),"",tabItens[[#This Row],[PontoMês]] * (AZ$2+tabItens[[#This Row],[PontoQtM]]))</f>
        <v>12</v>
      </c>
      <c r="BA82" s="386">
        <f>tabItens[[#This Row],[PontoPed]] - tabItens[[#This Row],[Saldo]] + (1/10)</f>
        <v>-26.9</v>
      </c>
      <c r="BB82" s="386">
        <f xml:space="preserve"> tabItens[[#This Row],[PontoMês]] * BB$2 - tabItens[[#This Row],[QTDE ATUAL]] - (1/10)</f>
        <v>-36.1</v>
      </c>
      <c r="BC82" s="388">
        <f>IF( tabItens[[#This Row],[PontoPed]]&gt;0, IF(tabItens[[#This Row],[PontoPed]]&lt;1, 1, IF( tabItens[[#This Row],[Saldo]]&gt;tabItens[[#This Row],[PontoPed]], 0, (tabItens[[#This Row],[PontoPed]]-tabItens[[#This Row],[Saldo]])/tabItens[[#This Row],[PontoPed]] ) ), 0 )</f>
        <v>0</v>
      </c>
      <c r="BD82" s="389">
        <f>ROUNDDOWN(IF( OR( AND(tabItens[[#This Row],[PontoPed]]&lt;tabItens[[#This Row],[Saldo]],tabItens[[#This Row],[Saldo]]&gt;0), tabItens[[#This Row],[PontoPed]]=0), 99, IF(AND(tabItens[[#This Row],[Saldo]]=0,tabItens[[#This Row],[PontoPed]]&gt;0), 0, (1-tabItens[[#This Row],[PctAb]])*10 ) ),0)</f>
        <v>99</v>
      </c>
      <c r="BE82" s="390">
        <f>IF( tabItens[[#This Row],[Consumo]] &gt; tabItens[[#This Row],[04_MESES]]/4*$AV$2, tabItens[[#This Row],[Consumo]]/$AV$2, tabItens[[#This Row],[04_MESES]]/4 ) * $BE$2 + tabItens[[#This Row],[COMPRA_EXTRA]]</f>
        <v>61.5</v>
      </c>
      <c r="BF82" s="391">
        <f>MAX( tabItens[[#This Row],[Sugestão]] - tabItens[[#This Row],[LC]], 0 )</f>
        <v>61.5</v>
      </c>
      <c r="BG82" s="391">
        <f>SUMIF(Consumo!$C$3:$C$862,tabItens[[#This Row],[CÓDIGO]],Consumo!$E$3:$E$862)</f>
        <v>5</v>
      </c>
      <c r="BH82" s="392">
        <f>IF(AND(tabItens[[#This Row],[Pend]] &gt; 0,tabItens[[#This Row],[Consumo]] &lt;&gt; 0), tabItens[[#This Row],[Pend]] / tabItens[[#This Row],[Consumo]], 0 )</f>
        <v>5.6818181818181816E-2</v>
      </c>
      <c r="BI82" s="391"/>
      <c r="BJ82" s="391"/>
      <c r="BK82" s="393" t="s">
        <v>2081</v>
      </c>
    </row>
    <row r="83" spans="1:63" x14ac:dyDescent="0.3">
      <c r="A83" s="354">
        <v>13197</v>
      </c>
      <c r="B83" s="355" t="s">
        <v>1021</v>
      </c>
      <c r="C83" s="356" t="s">
        <v>256</v>
      </c>
      <c r="D83" s="357">
        <v>0.28999999999999998</v>
      </c>
      <c r="E83" s="358"/>
      <c r="F83" s="358"/>
      <c r="G83" s="358" t="s">
        <v>883</v>
      </c>
      <c r="H83" s="359">
        <v>269</v>
      </c>
      <c r="I83" s="360">
        <v>103003</v>
      </c>
      <c r="J83" s="361">
        <v>0.28999999999999998</v>
      </c>
      <c r="K83" s="362">
        <v>103</v>
      </c>
      <c r="L83" s="363">
        <f>IF(tabItens[[#This Row],[Média]] &gt; 0, tabItens[[#This Row],[QTDE ATUAL]] / tabItens[[#This Row],[Média]],999.9)</f>
        <v>33.625</v>
      </c>
      <c r="M83" s="364">
        <v>0</v>
      </c>
      <c r="N83" s="365">
        <f>tabItens[[#This Row],[VALOR UNIT.]] * tabItens[[#This Row],[LC]]</f>
        <v>0</v>
      </c>
      <c r="O83" s="366"/>
      <c r="P83" s="367"/>
      <c r="Q83" s="368"/>
      <c r="R83" s="365"/>
      <c r="S83" s="369"/>
      <c r="T83" s="370">
        <f>ROUNDDOWN(IFERROR(tabItens[[#This Row],[ATA DT.VALID.]] - $D$1,0) / 30,0)</f>
        <v>-1507</v>
      </c>
      <c r="U83" s="355" t="s">
        <v>1022</v>
      </c>
      <c r="V83" s="371">
        <v>1</v>
      </c>
      <c r="W83" s="372" t="s">
        <v>2066</v>
      </c>
      <c r="X83" s="373">
        <v>51</v>
      </c>
      <c r="Y83" s="374">
        <v>8</v>
      </c>
      <c r="Z83" s="375"/>
      <c r="AA83" s="376"/>
      <c r="AB83" s="377"/>
      <c r="AC83" s="377"/>
      <c r="AD83" s="376"/>
      <c r="AE83" s="377"/>
      <c r="AF83" s="370"/>
      <c r="AG83" s="378" t="s">
        <v>2067</v>
      </c>
      <c r="AH83" s="379"/>
      <c r="AI83" s="370">
        <v>34</v>
      </c>
      <c r="AJ83" s="379">
        <v>41550</v>
      </c>
      <c r="AK83" s="379" t="s">
        <v>883</v>
      </c>
      <c r="AL83" s="379">
        <v>42501</v>
      </c>
      <c r="AM83" s="369"/>
      <c r="AN83" s="358"/>
      <c r="AO83" s="380" t="str">
        <f>_xlfn.IFNA(IF(VLOOKUP(tabItens[[#This Row],[CÓDIGO]],tabExcluirDoEstoque[#Data],1,FALSE),"sim",""),"")</f>
        <v/>
      </c>
      <c r="AP83" s="381" t="str">
        <f ca="1">IF(OR(ISBLANK(tabItens[[#This Row],[ATA DT.VALID.]]),tabItens[[#This Row],[ATA DT.VALID.]]="",tabItens[[#This Row],[ATA DT.VALID.]]=" "),"",IF(TYPE(tabItens[[#This Row],[ATA DT.VALID.]])=1,ROUNDUP((tabItens[[#This Row],[ATA DT.VALID.]]-TODAY())/7,0),""))</f>
        <v/>
      </c>
      <c r="AQ83" s="382"/>
      <c r="AR83" s="383" t="str">
        <f>IF(ISBLANK(tabItens[[#This Row],[CÓDIGO]]),"",IFERROR(VLOOKUP(tabItens[[#This Row],[CÓDIGO]],Consumo!$C$2:$AC$862,26,FALSE),0))</f>
        <v>04.2023</v>
      </c>
      <c r="AS83" s="384">
        <f>SUMIF(Consumo!$C$3:$C$862,tabItens[[#This Row],[CÓDIGO]],Consumo!$N$3:$N$862) + SUMIF(Consumo!$C$3:$C$862,tabItens[[#This Row],[CÓDIGO]],Consumo!$O$3:$O$862) + SUMIF(Consumo!$C$3:$C$862,tabItens[[#This Row],[CÓDIGO]],Consumo!$P$3:$P$862) + SUMIF(Consumo!$C$3:$C$862,tabItens[[#This Row],[CÓDIGO]],Consumo!$Q$3:$Q$862)</f>
        <v>0</v>
      </c>
      <c r="AT83" s="384">
        <f>SUMIF(Consumo!$C$3:$C$862,tabItens[[#This Row],[CÓDIGO]],Consumo!$Z$3:$Z$862)</f>
        <v>103</v>
      </c>
      <c r="AU83" s="385">
        <f>SUMIF(Consumo!$C$3:$C$862,tabItens[[#This Row],[CÓDIGO]],Consumo!$AA$3:$AA$862)</f>
        <v>55</v>
      </c>
      <c r="AV83" s="386">
        <f>SUMIF(Consumo!$C$3:$C$862,tabItens[[#This Row],[CÓDIGO]],Consumo!$Y$3:$Y$862)</f>
        <v>8</v>
      </c>
      <c r="AW83" s="359">
        <f>tabItens[[#This Row],[QTDE ATUAL]] + tabItens[[#This Row],[RC QTDE]] + tabItens[[#This Row],[AF SALDO]] + tabItens[[#This Row],[Recentes]]</f>
        <v>269</v>
      </c>
      <c r="AX83" s="387">
        <v>14</v>
      </c>
      <c r="AY83" s="387">
        <v>4</v>
      </c>
      <c r="AZ83" s="387">
        <f>IF(ISBLANK(tabItens[[#This Row],[CÓDIGO]]),"",tabItens[[#This Row],[PontoMês]] * (AZ$2+tabItens[[#This Row],[PontoQtM]]))</f>
        <v>56</v>
      </c>
      <c r="BA83" s="386">
        <f>tabItens[[#This Row],[PontoPed]] - tabItens[[#This Row],[Saldo]] + (1/10)</f>
        <v>-212.9</v>
      </c>
      <c r="BB83" s="386">
        <f xml:space="preserve"> tabItens[[#This Row],[PontoMês]] * BB$2 - tabItens[[#This Row],[QTDE ATUAL]] - (1/10)</f>
        <v>-255.1</v>
      </c>
      <c r="BC83" s="388">
        <f>IF( tabItens[[#This Row],[PontoPed]]&gt;0, IF(tabItens[[#This Row],[PontoPed]]&lt;1, 1, IF( tabItens[[#This Row],[Saldo]]&gt;tabItens[[#This Row],[PontoPed]], 0, (tabItens[[#This Row],[PontoPed]]-tabItens[[#This Row],[Saldo]])/tabItens[[#This Row],[PontoPed]] ) ), 0 )</f>
        <v>0</v>
      </c>
      <c r="BD83" s="389">
        <f>ROUNDDOWN(IF( OR( AND(tabItens[[#This Row],[PontoPed]]&lt;tabItens[[#This Row],[Saldo]],tabItens[[#This Row],[Saldo]]&gt;0), tabItens[[#This Row],[PontoPed]]=0), 99, IF(AND(tabItens[[#This Row],[Saldo]]=0,tabItens[[#This Row],[PontoPed]]&gt;0), 0, (1-tabItens[[#This Row],[PctAb]])*10 ) ),0)</f>
        <v>99</v>
      </c>
      <c r="BE83" s="390">
        <f>IF( tabItens[[#This Row],[Consumo]] &gt; tabItens[[#This Row],[04_MESES]]/4*$AV$2, tabItens[[#This Row],[Consumo]]/$AV$2, tabItens[[#This Row],[04_MESES]]/4 ) * $BE$2 + tabItens[[#This Row],[COMPRA_EXTRA]]</f>
        <v>51.5</v>
      </c>
      <c r="BF83" s="391">
        <f>MAX( tabItens[[#This Row],[Sugestão]] - tabItens[[#This Row],[LC]], 0 )</f>
        <v>51.5</v>
      </c>
      <c r="BG83" s="391">
        <f>SUMIF(Consumo!$C$3:$C$862,tabItens[[#This Row],[CÓDIGO]],Consumo!$E$3:$E$862)</f>
        <v>0</v>
      </c>
      <c r="BH83" s="392">
        <f>IF(AND(tabItens[[#This Row],[Pend]] &gt; 0,tabItens[[#This Row],[Consumo]] &lt;&gt; 0), tabItens[[#This Row],[Pend]] / tabItens[[#This Row],[Consumo]], 0 )</f>
        <v>0</v>
      </c>
      <c r="BI83" s="391"/>
      <c r="BJ83" s="391"/>
      <c r="BK83" s="393" t="s">
        <v>2081</v>
      </c>
    </row>
    <row r="84" spans="1:63" x14ac:dyDescent="0.3">
      <c r="A84" s="354">
        <v>13199</v>
      </c>
      <c r="B84" s="355" t="s">
        <v>1023</v>
      </c>
      <c r="C84" s="356" t="s">
        <v>256</v>
      </c>
      <c r="D84" s="357">
        <v>2.71</v>
      </c>
      <c r="E84" s="358"/>
      <c r="F84" s="358"/>
      <c r="G84" s="358" t="s">
        <v>883</v>
      </c>
      <c r="H84" s="359">
        <v>30</v>
      </c>
      <c r="I84" s="360">
        <v>103003</v>
      </c>
      <c r="J84" s="361">
        <v>2.71</v>
      </c>
      <c r="K84" s="362">
        <v>167</v>
      </c>
      <c r="L84" s="363">
        <f>IF(tabItens[[#This Row],[Média]] &gt; 0, tabItens[[#This Row],[QTDE ATUAL]] / tabItens[[#This Row],[Média]],999.9)</f>
        <v>2.2360248447204971</v>
      </c>
      <c r="M84" s="364">
        <v>0</v>
      </c>
      <c r="N84" s="365">
        <f>tabItens[[#This Row],[VALOR UNIT.]] * tabItens[[#This Row],[LC]]</f>
        <v>0</v>
      </c>
      <c r="O84" s="366" t="s">
        <v>2106</v>
      </c>
      <c r="P84" s="367"/>
      <c r="Q84" s="368"/>
      <c r="R84" s="365"/>
      <c r="S84" s="369"/>
      <c r="T84" s="370">
        <f>ROUNDDOWN(IFERROR(tabItens[[#This Row],[ATA DT.VALID.]] - $D$1,0) / 30,0)</f>
        <v>-1507</v>
      </c>
      <c r="U84" s="355" t="s">
        <v>1022</v>
      </c>
      <c r="V84" s="371">
        <v>1</v>
      </c>
      <c r="W84" s="372" t="s">
        <v>2066</v>
      </c>
      <c r="X84" s="373">
        <v>51</v>
      </c>
      <c r="Y84" s="374">
        <v>8</v>
      </c>
      <c r="Z84" s="375"/>
      <c r="AA84" s="376"/>
      <c r="AB84" s="377"/>
      <c r="AC84" s="377"/>
      <c r="AD84" s="376"/>
      <c r="AE84" s="377"/>
      <c r="AF84" s="370"/>
      <c r="AG84" s="378" t="s">
        <v>2067</v>
      </c>
      <c r="AH84" s="379"/>
      <c r="AI84" s="370">
        <v>56</v>
      </c>
      <c r="AJ84" s="379">
        <v>45201</v>
      </c>
      <c r="AK84" s="379" t="s">
        <v>883</v>
      </c>
      <c r="AL84" s="379">
        <v>45189</v>
      </c>
      <c r="AM84" s="369"/>
      <c r="AN84" s="358"/>
      <c r="AO84" s="380" t="str">
        <f>_xlfn.IFNA(IF(VLOOKUP(tabItens[[#This Row],[CÓDIGO]],tabExcluirDoEstoque[#Data],1,FALSE),"sim",""),"")</f>
        <v/>
      </c>
      <c r="AP84" s="381" t="str">
        <f ca="1">IF(OR(ISBLANK(tabItens[[#This Row],[ATA DT.VALID.]]),tabItens[[#This Row],[ATA DT.VALID.]]="",tabItens[[#This Row],[ATA DT.VALID.]]=" "),"",IF(TYPE(tabItens[[#This Row],[ATA DT.VALID.]])=1,ROUNDUP((tabItens[[#This Row],[ATA DT.VALID.]]-TODAY())/7,0),""))</f>
        <v/>
      </c>
      <c r="AQ84" s="382">
        <v>0</v>
      </c>
      <c r="AR84" s="383" t="str">
        <f>IF(ISBLANK(tabItens[[#This Row],[CÓDIGO]]),"",IFERROR(VLOOKUP(tabItens[[#This Row],[CÓDIGO]],Consumo!$C$2:$AC$862,26,FALSE),0))</f>
        <v>09.2023</v>
      </c>
      <c r="AS84" s="384">
        <f>SUMIF(Consumo!$C$3:$C$862,tabItens[[#This Row],[CÓDIGO]],Consumo!$N$3:$N$862) + SUMIF(Consumo!$C$3:$C$862,tabItens[[#This Row],[CÓDIGO]],Consumo!$O$3:$O$862) + SUMIF(Consumo!$C$3:$C$862,tabItens[[#This Row],[CÓDIGO]],Consumo!$P$3:$P$862) + SUMIF(Consumo!$C$3:$C$862,tabItens[[#This Row],[CÓDIGO]],Consumo!$Q$3:$Q$862)</f>
        <v>47</v>
      </c>
      <c r="AT84" s="384">
        <f>SUMIF(Consumo!$C$3:$C$862,tabItens[[#This Row],[CÓDIGO]],Consumo!$Z$3:$Z$862)</f>
        <v>168</v>
      </c>
      <c r="AU84" s="385">
        <f>SUMIF(Consumo!$C$3:$C$862,tabItens[[#This Row],[CÓDIGO]],Consumo!$AA$3:$AA$862)</f>
        <v>70</v>
      </c>
      <c r="AV84" s="386">
        <f>SUMIF(Consumo!$C$3:$C$862,tabItens[[#This Row],[CÓDIGO]],Consumo!$Y$3:$Y$862)</f>
        <v>13.416666666666666</v>
      </c>
      <c r="AW84" s="359">
        <f>tabItens[[#This Row],[QTDE ATUAL]] + tabItens[[#This Row],[RC QTDE]] + tabItens[[#This Row],[AF SALDO]] + tabItens[[#This Row],[Recentes]]</f>
        <v>30</v>
      </c>
      <c r="AX84" s="387">
        <v>25</v>
      </c>
      <c r="AY84" s="387">
        <v>4</v>
      </c>
      <c r="AZ84" s="387">
        <f>IF(ISBLANK(tabItens[[#This Row],[CÓDIGO]]),"",tabItens[[#This Row],[PontoMês]] * (AZ$2+tabItens[[#This Row],[PontoQtM]]))</f>
        <v>100</v>
      </c>
      <c r="BA84" s="386">
        <f>tabItens[[#This Row],[PontoPed]] - tabItens[[#This Row],[Saldo]] + (1/10)</f>
        <v>70.099999999999994</v>
      </c>
      <c r="BB84" s="386">
        <f xml:space="preserve"> tabItens[[#This Row],[PontoMês]] * BB$2 - tabItens[[#This Row],[QTDE ATUAL]] - (1/10)</f>
        <v>-5.0999999999999996</v>
      </c>
      <c r="BC84" s="388">
        <f>IF( tabItens[[#This Row],[PontoPed]]&gt;0, IF(tabItens[[#This Row],[PontoPed]]&lt;1, 1, IF( tabItens[[#This Row],[Saldo]]&gt;tabItens[[#This Row],[PontoPed]], 0, (tabItens[[#This Row],[PontoPed]]-tabItens[[#This Row],[Saldo]])/tabItens[[#This Row],[PontoPed]] ) ), 0 )</f>
        <v>0.7</v>
      </c>
      <c r="BD84" s="389">
        <f>ROUNDDOWN(IF( OR( AND(tabItens[[#This Row],[PontoPed]]&lt;tabItens[[#This Row],[Saldo]],tabItens[[#This Row],[Saldo]]&gt;0), tabItens[[#This Row],[PontoPed]]=0), 99, IF(AND(tabItens[[#This Row],[Saldo]]=0,tabItens[[#This Row],[PontoPed]]&gt;0), 0, (1-tabItens[[#This Row],[PctAb]])*10 ) ),0)</f>
        <v>3</v>
      </c>
      <c r="BE84" s="390">
        <f>IF( tabItens[[#This Row],[Consumo]] &gt; tabItens[[#This Row],[04_MESES]]/4*$AV$2, tabItens[[#This Row],[Consumo]]/$AV$2, tabItens[[#This Row],[04_MESES]]/4 ) * $BE$2 + tabItens[[#This Row],[COMPRA_EXTRA]]</f>
        <v>84</v>
      </c>
      <c r="BF84" s="391">
        <f>MAX( tabItens[[#This Row],[Sugestão]] - tabItens[[#This Row],[LC]], 0 )</f>
        <v>84</v>
      </c>
      <c r="BG84" s="391">
        <f>SUMIF(Consumo!$C$3:$C$862,tabItens[[#This Row],[CÓDIGO]],Consumo!$E$3:$E$862)</f>
        <v>1</v>
      </c>
      <c r="BH84" s="392">
        <f>IF(AND(tabItens[[#This Row],[Pend]] &gt; 0,tabItens[[#This Row],[Consumo]] &lt;&gt; 0), tabItens[[#This Row],[Pend]] / tabItens[[#This Row],[Consumo]], 0 )</f>
        <v>5.9523809523809521E-3</v>
      </c>
      <c r="BI84" s="391"/>
      <c r="BJ84" s="391"/>
      <c r="BK84" s="393" t="s">
        <v>2081</v>
      </c>
    </row>
    <row r="85" spans="1:63" x14ac:dyDescent="0.3">
      <c r="A85" s="354">
        <v>13218</v>
      </c>
      <c r="B85" s="355" t="s">
        <v>1024</v>
      </c>
      <c r="C85" s="356" t="s">
        <v>373</v>
      </c>
      <c r="D85" s="357">
        <v>1.3</v>
      </c>
      <c r="E85" s="358"/>
      <c r="F85" s="358"/>
      <c r="G85" s="358" t="s">
        <v>883</v>
      </c>
      <c r="H85" s="359">
        <v>204</v>
      </c>
      <c r="I85" s="360">
        <v>103003</v>
      </c>
      <c r="J85" s="361">
        <v>1.3</v>
      </c>
      <c r="K85" s="362">
        <v>1</v>
      </c>
      <c r="L85" s="363">
        <f>IF(tabItens[[#This Row],[Média]] &gt; 0, tabItens[[#This Row],[QTDE ATUAL]] / tabItens[[#This Row],[Média]],999.9)</f>
        <v>999.9</v>
      </c>
      <c r="M85" s="364">
        <v>0</v>
      </c>
      <c r="N85" s="365">
        <f>tabItens[[#This Row],[VALOR UNIT.]] * tabItens[[#This Row],[LC]]</f>
        <v>0</v>
      </c>
      <c r="O85" s="366" t="s">
        <v>2095</v>
      </c>
      <c r="P85" s="367"/>
      <c r="Q85" s="368"/>
      <c r="R85" s="365"/>
      <c r="S85" s="369"/>
      <c r="T85" s="370">
        <f>ROUNDDOWN(IFERROR(tabItens[[#This Row],[ATA DT.VALID.]] - $D$1,0) / 30,0)</f>
        <v>-1507</v>
      </c>
      <c r="U85" s="355" t="s">
        <v>990</v>
      </c>
      <c r="V85" s="371">
        <v>1</v>
      </c>
      <c r="W85" s="372" t="s">
        <v>2073</v>
      </c>
      <c r="X85" s="373">
        <v>83</v>
      </c>
      <c r="Y85" s="374">
        <v>2</v>
      </c>
      <c r="Z85" s="375"/>
      <c r="AA85" s="376"/>
      <c r="AB85" s="377"/>
      <c r="AC85" s="377"/>
      <c r="AD85" s="376"/>
      <c r="AE85" s="377"/>
      <c r="AF85" s="370"/>
      <c r="AG85" s="378" t="s">
        <v>2067</v>
      </c>
      <c r="AH85" s="379"/>
      <c r="AI85" s="370">
        <v>0</v>
      </c>
      <c r="AJ85" s="379">
        <v>44067</v>
      </c>
      <c r="AK85" s="379" t="s">
        <v>883</v>
      </c>
      <c r="AL85" s="379">
        <v>44922</v>
      </c>
      <c r="AM85" s="369"/>
      <c r="AN85" s="358"/>
      <c r="AO85" s="380" t="str">
        <f>_xlfn.IFNA(IF(VLOOKUP(tabItens[[#This Row],[CÓDIGO]],tabExcluirDoEstoque[#Data],1,FALSE),"sim",""),"")</f>
        <v/>
      </c>
      <c r="AP85" s="381" t="str">
        <f ca="1">IF(OR(ISBLANK(tabItens[[#This Row],[ATA DT.VALID.]]),tabItens[[#This Row],[ATA DT.VALID.]]="",tabItens[[#This Row],[ATA DT.VALID.]]=" "),"",IF(TYPE(tabItens[[#This Row],[ATA DT.VALID.]])=1,ROUNDUP((tabItens[[#This Row],[ATA DT.VALID.]]-TODAY())/7,0),""))</f>
        <v/>
      </c>
      <c r="AQ85" s="382">
        <v>0</v>
      </c>
      <c r="AR85" s="383" t="str">
        <f>IF(ISBLANK(tabItens[[#This Row],[CÓDIGO]]),"",IFERROR(VLOOKUP(tabItens[[#This Row],[CÓDIGO]],Consumo!$C$2:$AC$862,26,FALSE),0))</f>
        <v>04.2023</v>
      </c>
      <c r="AS85" s="384">
        <f>SUMIF(Consumo!$C$3:$C$862,tabItens[[#This Row],[CÓDIGO]],Consumo!$N$3:$N$862) + SUMIF(Consumo!$C$3:$C$862,tabItens[[#This Row],[CÓDIGO]],Consumo!$O$3:$O$862) + SUMIF(Consumo!$C$3:$C$862,tabItens[[#This Row],[CÓDIGO]],Consumo!$P$3:$P$862) + SUMIF(Consumo!$C$3:$C$862,tabItens[[#This Row],[CÓDIGO]],Consumo!$Q$3:$Q$862)</f>
        <v>0</v>
      </c>
      <c r="AT85" s="384">
        <f>SUMIF(Consumo!$C$3:$C$862,tabItens[[#This Row],[CÓDIGO]],Consumo!$Z$3:$Z$862)</f>
        <v>1</v>
      </c>
      <c r="AU85" s="385">
        <f>SUMIF(Consumo!$C$3:$C$862,tabItens[[#This Row],[CÓDIGO]],Consumo!$AA$3:$AA$862)</f>
        <v>1</v>
      </c>
      <c r="AV85" s="386">
        <f>SUMIF(Consumo!$C$3:$C$862,tabItens[[#This Row],[CÓDIGO]],Consumo!$Y$3:$Y$862)</f>
        <v>0</v>
      </c>
      <c r="AW85" s="359">
        <f>tabItens[[#This Row],[QTDE ATUAL]] + tabItens[[#This Row],[RC QTDE]] + tabItens[[#This Row],[AF SALDO]] + tabItens[[#This Row],[Recentes]]</f>
        <v>204</v>
      </c>
      <c r="AX85" s="387">
        <v>42</v>
      </c>
      <c r="AY85" s="387">
        <v>4</v>
      </c>
      <c r="AZ85" s="387">
        <f>IF(ISBLANK(tabItens[[#This Row],[CÓDIGO]]),"",tabItens[[#This Row],[PontoMês]] * (AZ$2+tabItens[[#This Row],[PontoQtM]]))</f>
        <v>168</v>
      </c>
      <c r="BA85" s="386">
        <f>tabItens[[#This Row],[PontoPed]] - tabItens[[#This Row],[Saldo]] + (1/10)</f>
        <v>-35.9</v>
      </c>
      <c r="BB85" s="386">
        <f xml:space="preserve"> tabItens[[#This Row],[PontoMês]] * BB$2 - tabItens[[#This Row],[QTDE ATUAL]] - (1/10)</f>
        <v>-162.1</v>
      </c>
      <c r="BC85" s="388">
        <f>IF( tabItens[[#This Row],[PontoPed]]&gt;0, IF(tabItens[[#This Row],[PontoPed]]&lt;1, 1, IF( tabItens[[#This Row],[Saldo]]&gt;tabItens[[#This Row],[PontoPed]], 0, (tabItens[[#This Row],[PontoPed]]-tabItens[[#This Row],[Saldo]])/tabItens[[#This Row],[PontoPed]] ) ), 0 )</f>
        <v>0</v>
      </c>
      <c r="BD85" s="389">
        <f>ROUNDDOWN(IF( OR( AND(tabItens[[#This Row],[PontoPed]]&lt;tabItens[[#This Row],[Saldo]],tabItens[[#This Row],[Saldo]]&gt;0), tabItens[[#This Row],[PontoPed]]=0), 99, IF(AND(tabItens[[#This Row],[Saldo]]=0,tabItens[[#This Row],[PontoPed]]&gt;0), 0, (1-tabItens[[#This Row],[PctAb]])*10 ) ),0)</f>
        <v>99</v>
      </c>
      <c r="BE85" s="390">
        <f>IF( tabItens[[#This Row],[Consumo]] &gt; tabItens[[#This Row],[04_MESES]]/4*$AV$2, tabItens[[#This Row],[Consumo]]/$AV$2, tabItens[[#This Row],[04_MESES]]/4 ) * $BE$2 + tabItens[[#This Row],[COMPRA_EXTRA]]</f>
        <v>0.5</v>
      </c>
      <c r="BF85" s="391">
        <f>MAX( tabItens[[#This Row],[Sugestão]] - tabItens[[#This Row],[LC]], 0 )</f>
        <v>0.5</v>
      </c>
      <c r="BG85" s="391">
        <f>SUMIF(Consumo!$C$3:$C$862,tabItens[[#This Row],[CÓDIGO]],Consumo!$E$3:$E$862)</f>
        <v>0</v>
      </c>
      <c r="BH85" s="392">
        <f>IF(AND(tabItens[[#This Row],[Pend]] &gt; 0,tabItens[[#This Row],[Consumo]] &lt;&gt; 0), tabItens[[#This Row],[Pend]] / tabItens[[#This Row],[Consumo]], 0 )</f>
        <v>0</v>
      </c>
      <c r="BI85" s="391"/>
      <c r="BJ85" s="391"/>
      <c r="BK85" s="393" t="s">
        <v>2081</v>
      </c>
    </row>
    <row r="86" spans="1:63" x14ac:dyDescent="0.3">
      <c r="A86" s="354">
        <v>13221</v>
      </c>
      <c r="B86" s="355" t="s">
        <v>1025</v>
      </c>
      <c r="C86" s="356" t="s">
        <v>256</v>
      </c>
      <c r="D86" s="357">
        <v>0.34</v>
      </c>
      <c r="E86" s="358"/>
      <c r="F86" s="358"/>
      <c r="G86" s="358" t="s">
        <v>883</v>
      </c>
      <c r="H86" s="359">
        <v>1794</v>
      </c>
      <c r="I86" s="360">
        <v>103003</v>
      </c>
      <c r="J86" s="361">
        <v>0.34</v>
      </c>
      <c r="K86" s="362">
        <v>2854</v>
      </c>
      <c r="L86" s="363">
        <f>IF(tabItens[[#This Row],[Média]] &gt; 0, tabItens[[#This Row],[QTDE ATUAL]] / tabItens[[#This Row],[Média]],999.9)</f>
        <v>6.7422486689633576</v>
      </c>
      <c r="M86" s="364">
        <v>0</v>
      </c>
      <c r="N86" s="365">
        <f>tabItens[[#This Row],[VALOR UNIT.]] * tabItens[[#This Row],[LC]]</f>
        <v>0</v>
      </c>
      <c r="O86" s="366" t="s">
        <v>2107</v>
      </c>
      <c r="P86" s="367"/>
      <c r="Q86" s="368"/>
      <c r="R86" s="365"/>
      <c r="S86" s="369"/>
      <c r="T86" s="370">
        <f>ROUNDDOWN(IFERROR(tabItens[[#This Row],[ATA DT.VALID.]] - $D$1,0) / 30,0)</f>
        <v>-1507</v>
      </c>
      <c r="U86" s="355" t="s">
        <v>1026</v>
      </c>
      <c r="V86" s="371">
        <v>1</v>
      </c>
      <c r="W86" s="372" t="s">
        <v>2066</v>
      </c>
      <c r="X86" s="373">
        <v>67</v>
      </c>
      <c r="Y86" s="374">
        <v>1</v>
      </c>
      <c r="Z86" s="375"/>
      <c r="AA86" s="376"/>
      <c r="AB86" s="377"/>
      <c r="AC86" s="377"/>
      <c r="AD86" s="376"/>
      <c r="AE86" s="377"/>
      <c r="AF86" s="370"/>
      <c r="AG86" s="378" t="s">
        <v>2067</v>
      </c>
      <c r="AH86" s="379"/>
      <c r="AI86" s="370">
        <v>1152</v>
      </c>
      <c r="AJ86" s="379">
        <v>43857</v>
      </c>
      <c r="AK86" s="379" t="s">
        <v>883</v>
      </c>
      <c r="AL86" s="379">
        <v>43826</v>
      </c>
      <c r="AM86" s="369"/>
      <c r="AN86" s="358"/>
      <c r="AO86" s="380" t="str">
        <f>_xlfn.IFNA(IF(VLOOKUP(tabItens[[#This Row],[CÓDIGO]],tabExcluirDoEstoque[#Data],1,FALSE),"sim",""),"")</f>
        <v/>
      </c>
      <c r="AP86" s="381" t="str">
        <f ca="1">IF(OR(ISBLANK(tabItens[[#This Row],[ATA DT.VALID.]]),tabItens[[#This Row],[ATA DT.VALID.]]="",tabItens[[#This Row],[ATA DT.VALID.]]=" "),"",IF(TYPE(tabItens[[#This Row],[ATA DT.VALID.]])=1,ROUNDUP((tabItens[[#This Row],[ATA DT.VALID.]]-TODAY())/7,0),""))</f>
        <v/>
      </c>
      <c r="AQ86" s="382">
        <v>0</v>
      </c>
      <c r="AR86" s="383" t="str">
        <f>IF(ISBLANK(tabItens[[#This Row],[CÓDIGO]]),"",IFERROR(VLOOKUP(tabItens[[#This Row],[CÓDIGO]],Consumo!$C$2:$AC$862,26,FALSE),0))</f>
        <v>08.2023</v>
      </c>
      <c r="AS86" s="384">
        <f>SUMIF(Consumo!$C$3:$C$862,tabItens[[#This Row],[CÓDIGO]],Consumo!$N$3:$N$862) + SUMIF(Consumo!$C$3:$C$862,tabItens[[#This Row],[CÓDIGO]],Consumo!$O$3:$O$862) + SUMIF(Consumo!$C$3:$C$862,tabItens[[#This Row],[CÓDIGO]],Consumo!$P$3:$P$862) + SUMIF(Consumo!$C$3:$C$862,tabItens[[#This Row],[CÓDIGO]],Consumo!$Q$3:$Q$862)</f>
        <v>1570</v>
      </c>
      <c r="AT86" s="384">
        <f>SUMIF(Consumo!$C$3:$C$862,tabItens[[#This Row],[CÓDIGO]],Consumo!$Z$3:$Z$862)</f>
        <v>3454</v>
      </c>
      <c r="AU86" s="385">
        <f>SUMIF(Consumo!$C$3:$C$862,tabItens[[#This Row],[CÓDIGO]],Consumo!$AA$3:$AA$862)</f>
        <v>1220</v>
      </c>
      <c r="AV86" s="386">
        <f>SUMIF(Consumo!$C$3:$C$862,tabItens[[#This Row],[CÓDIGO]],Consumo!$Y$3:$Y$862)</f>
        <v>266.08333333333331</v>
      </c>
      <c r="AW86" s="359">
        <f>tabItens[[#This Row],[QTDE ATUAL]] + tabItens[[#This Row],[RC QTDE]] + tabItens[[#This Row],[AF SALDO]] + tabItens[[#This Row],[Recentes]]</f>
        <v>1794</v>
      </c>
      <c r="AX86" s="387">
        <v>316</v>
      </c>
      <c r="AY86" s="387">
        <v>4</v>
      </c>
      <c r="AZ86" s="387">
        <f>IF(ISBLANK(tabItens[[#This Row],[CÓDIGO]]),"",tabItens[[#This Row],[PontoMês]] * (AZ$2+tabItens[[#This Row],[PontoQtM]]))</f>
        <v>1264</v>
      </c>
      <c r="BA86" s="386">
        <f>tabItens[[#This Row],[PontoPed]] - tabItens[[#This Row],[Saldo]] + (1/10)</f>
        <v>-529.9</v>
      </c>
      <c r="BB86" s="386">
        <f xml:space="preserve"> tabItens[[#This Row],[PontoMês]] * BB$2 - tabItens[[#This Row],[QTDE ATUAL]] - (1/10)</f>
        <v>-1478.1</v>
      </c>
      <c r="BC86" s="388">
        <f>IF( tabItens[[#This Row],[PontoPed]]&gt;0, IF(tabItens[[#This Row],[PontoPed]]&lt;1, 1, IF( tabItens[[#This Row],[Saldo]]&gt;tabItens[[#This Row],[PontoPed]], 0, (tabItens[[#This Row],[PontoPed]]-tabItens[[#This Row],[Saldo]])/tabItens[[#This Row],[PontoPed]] ) ), 0 )</f>
        <v>0</v>
      </c>
      <c r="BD86" s="389">
        <f>ROUNDDOWN(IF( OR( AND(tabItens[[#This Row],[PontoPed]]&lt;tabItens[[#This Row],[Saldo]],tabItens[[#This Row],[Saldo]]&gt;0), tabItens[[#This Row],[PontoPed]]=0), 99, IF(AND(tabItens[[#This Row],[Saldo]]=0,tabItens[[#This Row],[PontoPed]]&gt;0), 0, (1-tabItens[[#This Row],[PctAb]])*10 ) ),0)</f>
        <v>99</v>
      </c>
      <c r="BE86" s="390">
        <f>IF( tabItens[[#This Row],[Consumo]] &gt; tabItens[[#This Row],[04_MESES]]/4*$AV$2, tabItens[[#This Row],[Consumo]]/$AV$2, tabItens[[#This Row],[04_MESES]]/4 ) * $BE$2 + tabItens[[#This Row],[COMPRA_EXTRA]]</f>
        <v>2355</v>
      </c>
      <c r="BF86" s="391">
        <f>MAX( tabItens[[#This Row],[Sugestão]] - tabItens[[#This Row],[LC]], 0 )</f>
        <v>2355</v>
      </c>
      <c r="BG86" s="391">
        <f>SUMIF(Consumo!$C$3:$C$862,tabItens[[#This Row],[CÓDIGO]],Consumo!$E$3:$E$862)</f>
        <v>0</v>
      </c>
      <c r="BH86" s="392">
        <f>IF(AND(tabItens[[#This Row],[Pend]] &gt; 0,tabItens[[#This Row],[Consumo]] &lt;&gt; 0), tabItens[[#This Row],[Pend]] / tabItens[[#This Row],[Consumo]], 0 )</f>
        <v>0</v>
      </c>
      <c r="BI86" s="391"/>
      <c r="BJ86" s="391"/>
      <c r="BK86" s="393" t="s">
        <v>2081</v>
      </c>
    </row>
    <row r="87" spans="1:63" x14ac:dyDescent="0.3">
      <c r="A87" s="354">
        <v>13222</v>
      </c>
      <c r="B87" s="355" t="s">
        <v>1027</v>
      </c>
      <c r="C87" s="356" t="s">
        <v>256</v>
      </c>
      <c r="D87" s="357">
        <v>0.92</v>
      </c>
      <c r="E87" s="358"/>
      <c r="F87" s="358"/>
      <c r="G87" s="358" t="s">
        <v>883</v>
      </c>
      <c r="H87" s="359">
        <v>1141</v>
      </c>
      <c r="I87" s="360">
        <v>103003</v>
      </c>
      <c r="J87" s="361">
        <v>0.92</v>
      </c>
      <c r="K87" s="362">
        <v>95</v>
      </c>
      <c r="L87" s="363">
        <f>IF(tabItens[[#This Row],[Média]] &gt; 0, tabItens[[#This Row],[QTDE ATUAL]] / tabItens[[#This Row],[Média]],999.9)</f>
        <v>166.97560975609755</v>
      </c>
      <c r="M87" s="364">
        <v>0</v>
      </c>
      <c r="N87" s="365">
        <f>tabItens[[#This Row],[VALOR UNIT.]] * tabItens[[#This Row],[LC]]</f>
        <v>0</v>
      </c>
      <c r="O87" s="366" t="s">
        <v>2107</v>
      </c>
      <c r="P87" s="367"/>
      <c r="Q87" s="368"/>
      <c r="R87" s="365"/>
      <c r="S87" s="369"/>
      <c r="T87" s="370">
        <f>ROUNDDOWN(IFERROR(tabItens[[#This Row],[ATA DT.VALID.]] - $D$1,0) / 30,0)</f>
        <v>-1507</v>
      </c>
      <c r="U87" s="355" t="s">
        <v>1026</v>
      </c>
      <c r="V87" s="371">
        <v>1</v>
      </c>
      <c r="W87" s="372" t="s">
        <v>2066</v>
      </c>
      <c r="X87" s="373">
        <v>67</v>
      </c>
      <c r="Y87" s="374">
        <v>1</v>
      </c>
      <c r="Z87" s="375"/>
      <c r="AA87" s="376"/>
      <c r="AB87" s="377"/>
      <c r="AC87" s="377"/>
      <c r="AD87" s="376"/>
      <c r="AE87" s="377"/>
      <c r="AF87" s="370"/>
      <c r="AG87" s="378" t="s">
        <v>2067</v>
      </c>
      <c r="AH87" s="379"/>
      <c r="AI87" s="370">
        <v>32</v>
      </c>
      <c r="AJ87" s="379">
        <v>44071</v>
      </c>
      <c r="AK87" s="379" t="s">
        <v>883</v>
      </c>
      <c r="AL87" s="379">
        <v>44040</v>
      </c>
      <c r="AM87" s="369"/>
      <c r="AN87" s="358"/>
      <c r="AO87" s="380" t="str">
        <f>_xlfn.IFNA(IF(VLOOKUP(tabItens[[#This Row],[CÓDIGO]],tabExcluirDoEstoque[#Data],1,FALSE),"sim",""),"")</f>
        <v/>
      </c>
      <c r="AP87" s="381" t="str">
        <f ca="1">IF(OR(ISBLANK(tabItens[[#This Row],[ATA DT.VALID.]]),tabItens[[#This Row],[ATA DT.VALID.]]="",tabItens[[#This Row],[ATA DT.VALID.]]=" "),"",IF(TYPE(tabItens[[#This Row],[ATA DT.VALID.]])=1,ROUNDUP((tabItens[[#This Row],[ATA DT.VALID.]]-TODAY())/7,0),""))</f>
        <v/>
      </c>
      <c r="AQ87" s="382">
        <v>0</v>
      </c>
      <c r="AR87" s="383" t="str">
        <f>IF(ISBLANK(tabItens[[#This Row],[CÓDIGO]]),"",IFERROR(VLOOKUP(tabItens[[#This Row],[CÓDIGO]],Consumo!$C$2:$AC$862,26,FALSE),0))</f>
        <v>04.2023</v>
      </c>
      <c r="AS87" s="384">
        <f>SUMIF(Consumo!$C$3:$C$862,tabItens[[#This Row],[CÓDIGO]],Consumo!$N$3:$N$862) + SUMIF(Consumo!$C$3:$C$862,tabItens[[#This Row],[CÓDIGO]],Consumo!$O$3:$O$862) + SUMIF(Consumo!$C$3:$C$862,tabItens[[#This Row],[CÓDIGO]],Consumo!$P$3:$P$862) + SUMIF(Consumo!$C$3:$C$862,tabItens[[#This Row],[CÓDIGO]],Consumo!$Q$3:$Q$862)</f>
        <v>0</v>
      </c>
      <c r="AT87" s="384">
        <f>SUMIF(Consumo!$C$3:$C$862,tabItens[[#This Row],[CÓDIGO]],Consumo!$Z$3:$Z$862)</f>
        <v>95</v>
      </c>
      <c r="AU87" s="385">
        <f>SUMIF(Consumo!$C$3:$C$862,tabItens[[#This Row],[CÓDIGO]],Consumo!$AA$3:$AA$862)</f>
        <v>50</v>
      </c>
      <c r="AV87" s="386">
        <f>SUMIF(Consumo!$C$3:$C$862,tabItens[[#This Row],[CÓDIGO]],Consumo!$Y$3:$Y$862)</f>
        <v>6.833333333333333</v>
      </c>
      <c r="AW87" s="359">
        <f>tabItens[[#This Row],[QTDE ATUAL]] + tabItens[[#This Row],[RC QTDE]] + tabItens[[#This Row],[AF SALDO]] + tabItens[[#This Row],[Recentes]]</f>
        <v>1141</v>
      </c>
      <c r="AX87" s="387">
        <v>27</v>
      </c>
      <c r="AY87" s="387">
        <v>4</v>
      </c>
      <c r="AZ87" s="387">
        <f>IF(ISBLANK(tabItens[[#This Row],[CÓDIGO]]),"",tabItens[[#This Row],[PontoMês]] * (AZ$2+tabItens[[#This Row],[PontoQtM]]))</f>
        <v>108</v>
      </c>
      <c r="BA87" s="386">
        <f>tabItens[[#This Row],[PontoPed]] - tabItens[[#This Row],[Saldo]] + (1/10)</f>
        <v>-1032.9000000000001</v>
      </c>
      <c r="BB87" s="386">
        <f xml:space="preserve"> tabItens[[#This Row],[PontoMês]] * BB$2 - tabItens[[#This Row],[QTDE ATUAL]] - (1/10)</f>
        <v>-1114.0999999999999</v>
      </c>
      <c r="BC87" s="388">
        <f>IF( tabItens[[#This Row],[PontoPed]]&gt;0, IF(tabItens[[#This Row],[PontoPed]]&lt;1, 1, IF( tabItens[[#This Row],[Saldo]]&gt;tabItens[[#This Row],[PontoPed]], 0, (tabItens[[#This Row],[PontoPed]]-tabItens[[#This Row],[Saldo]])/tabItens[[#This Row],[PontoPed]] ) ), 0 )</f>
        <v>0</v>
      </c>
      <c r="BD87" s="389">
        <f>ROUNDDOWN(IF( OR( AND(tabItens[[#This Row],[PontoPed]]&lt;tabItens[[#This Row],[Saldo]],tabItens[[#This Row],[Saldo]]&gt;0), tabItens[[#This Row],[PontoPed]]=0), 99, IF(AND(tabItens[[#This Row],[Saldo]]=0,tabItens[[#This Row],[PontoPed]]&gt;0), 0, (1-tabItens[[#This Row],[PctAb]])*10 ) ),0)</f>
        <v>99</v>
      </c>
      <c r="BE87" s="390">
        <f>IF( tabItens[[#This Row],[Consumo]] &gt; tabItens[[#This Row],[04_MESES]]/4*$AV$2, tabItens[[#This Row],[Consumo]]/$AV$2, tabItens[[#This Row],[04_MESES]]/4 ) * $BE$2 + tabItens[[#This Row],[COMPRA_EXTRA]]</f>
        <v>47.5</v>
      </c>
      <c r="BF87" s="391">
        <f>MAX( tabItens[[#This Row],[Sugestão]] - tabItens[[#This Row],[LC]], 0 )</f>
        <v>47.5</v>
      </c>
      <c r="BG87" s="391">
        <f>SUMIF(Consumo!$C$3:$C$862,tabItens[[#This Row],[CÓDIGO]],Consumo!$E$3:$E$862)</f>
        <v>0</v>
      </c>
      <c r="BH87" s="392">
        <f>IF(AND(tabItens[[#This Row],[Pend]] &gt; 0,tabItens[[#This Row],[Consumo]] &lt;&gt; 0), tabItens[[#This Row],[Pend]] / tabItens[[#This Row],[Consumo]], 0 )</f>
        <v>0</v>
      </c>
      <c r="BI87" s="391"/>
      <c r="BJ87" s="391"/>
      <c r="BK87" s="393" t="s">
        <v>2081</v>
      </c>
    </row>
    <row r="88" spans="1:63" x14ac:dyDescent="0.3">
      <c r="A88" s="354">
        <v>13517</v>
      </c>
      <c r="B88" s="355" t="s">
        <v>1028</v>
      </c>
      <c r="C88" s="356" t="s">
        <v>256</v>
      </c>
      <c r="D88" s="357">
        <v>5.15</v>
      </c>
      <c r="E88" s="358"/>
      <c r="F88" s="358"/>
      <c r="G88" s="358" t="s">
        <v>883</v>
      </c>
      <c r="H88" s="359">
        <v>362</v>
      </c>
      <c r="I88" s="360">
        <v>103003</v>
      </c>
      <c r="J88" s="361">
        <v>5.15</v>
      </c>
      <c r="K88" s="362">
        <v>43</v>
      </c>
      <c r="L88" s="363">
        <f>IF(tabItens[[#This Row],[Média]] &gt; 0, tabItens[[#This Row],[QTDE ATUAL]] / tabItens[[#This Row],[Média]],999.9)</f>
        <v>101.02325581395348</v>
      </c>
      <c r="M88" s="364">
        <v>0</v>
      </c>
      <c r="N88" s="365">
        <f>tabItens[[#This Row],[VALOR UNIT.]] * tabItens[[#This Row],[LC]]</f>
        <v>0</v>
      </c>
      <c r="O88" s="366" t="s">
        <v>2098</v>
      </c>
      <c r="P88" s="367"/>
      <c r="Q88" s="368"/>
      <c r="R88" s="365"/>
      <c r="S88" s="369"/>
      <c r="T88" s="370">
        <f>ROUNDDOWN(IFERROR(tabItens[[#This Row],[ATA DT.VALID.]] - $D$1,0) / 30,0)</f>
        <v>-1507</v>
      </c>
      <c r="U88" s="355" t="s">
        <v>960</v>
      </c>
      <c r="V88" s="371">
        <v>1</v>
      </c>
      <c r="W88" s="372" t="s">
        <v>2071</v>
      </c>
      <c r="X88" s="373">
        <v>61</v>
      </c>
      <c r="Y88" s="374">
        <v>8</v>
      </c>
      <c r="Z88" s="375"/>
      <c r="AA88" s="376"/>
      <c r="AB88" s="377"/>
      <c r="AC88" s="377"/>
      <c r="AD88" s="376"/>
      <c r="AE88" s="377"/>
      <c r="AF88" s="370"/>
      <c r="AG88" s="378" t="s">
        <v>2067</v>
      </c>
      <c r="AH88" s="379"/>
      <c r="AI88" s="370">
        <v>14</v>
      </c>
      <c r="AJ88" s="379">
        <v>44533</v>
      </c>
      <c r="AK88" s="379" t="s">
        <v>883</v>
      </c>
      <c r="AL88" s="379">
        <v>45096</v>
      </c>
      <c r="AM88" s="369"/>
      <c r="AN88" s="358"/>
      <c r="AO88" s="380" t="str">
        <f>_xlfn.IFNA(IF(VLOOKUP(tabItens[[#This Row],[CÓDIGO]],tabExcluirDoEstoque[#Data],1,FALSE),"sim",""),"")</f>
        <v/>
      </c>
      <c r="AP88" s="381" t="str">
        <f ca="1">IF(OR(ISBLANK(tabItens[[#This Row],[ATA DT.VALID.]]),tabItens[[#This Row],[ATA DT.VALID.]]="",tabItens[[#This Row],[ATA DT.VALID.]]=" "),"",IF(TYPE(tabItens[[#This Row],[ATA DT.VALID.]])=1,ROUNDUP((tabItens[[#This Row],[ATA DT.VALID.]]-TODAY())/7,0),""))</f>
        <v/>
      </c>
      <c r="AQ88" s="382">
        <v>0</v>
      </c>
      <c r="AR88" s="383" t="str">
        <f>IF(ISBLANK(tabItens[[#This Row],[CÓDIGO]]),"",IFERROR(VLOOKUP(tabItens[[#This Row],[CÓDIGO]],Consumo!$C$2:$AC$862,26,FALSE),0))</f>
        <v>07.2023</v>
      </c>
      <c r="AS88" s="384">
        <f>SUMIF(Consumo!$C$3:$C$862,tabItens[[#This Row],[CÓDIGO]],Consumo!$N$3:$N$862) + SUMIF(Consumo!$C$3:$C$862,tabItens[[#This Row],[CÓDIGO]],Consumo!$O$3:$O$862) + SUMIF(Consumo!$C$3:$C$862,tabItens[[#This Row],[CÓDIGO]],Consumo!$P$3:$P$862) + SUMIF(Consumo!$C$3:$C$862,tabItens[[#This Row],[CÓDIGO]],Consumo!$Q$3:$Q$862)</f>
        <v>10</v>
      </c>
      <c r="AT88" s="384">
        <f>SUMIF(Consumo!$C$3:$C$862,tabItens[[#This Row],[CÓDIGO]],Consumo!$Z$3:$Z$862)</f>
        <v>43</v>
      </c>
      <c r="AU88" s="385">
        <f>SUMIF(Consumo!$C$3:$C$862,tabItens[[#This Row],[CÓDIGO]],Consumo!$AA$3:$AA$862)</f>
        <v>11</v>
      </c>
      <c r="AV88" s="386">
        <f>SUMIF(Consumo!$C$3:$C$862,tabItens[[#This Row],[CÓDIGO]],Consumo!$Y$3:$Y$862)</f>
        <v>3.5833333333333335</v>
      </c>
      <c r="AW88" s="359">
        <f>tabItens[[#This Row],[QTDE ATUAL]] + tabItens[[#This Row],[RC QTDE]] + tabItens[[#This Row],[AF SALDO]] + tabItens[[#This Row],[Recentes]]</f>
        <v>362</v>
      </c>
      <c r="AX88" s="387">
        <v>9</v>
      </c>
      <c r="AY88" s="387">
        <v>4</v>
      </c>
      <c r="AZ88" s="387">
        <f>IF(ISBLANK(tabItens[[#This Row],[CÓDIGO]]),"",tabItens[[#This Row],[PontoMês]] * (AZ$2+tabItens[[#This Row],[PontoQtM]]))</f>
        <v>36</v>
      </c>
      <c r="BA88" s="386">
        <f>tabItens[[#This Row],[PontoPed]] - tabItens[[#This Row],[Saldo]] + (1/10)</f>
        <v>-325.89999999999998</v>
      </c>
      <c r="BB88" s="386">
        <f xml:space="preserve"> tabItens[[#This Row],[PontoMês]] * BB$2 - tabItens[[#This Row],[QTDE ATUAL]] - (1/10)</f>
        <v>-353.1</v>
      </c>
      <c r="BC88" s="388">
        <f>IF( tabItens[[#This Row],[PontoPed]]&gt;0, IF(tabItens[[#This Row],[PontoPed]]&lt;1, 1, IF( tabItens[[#This Row],[Saldo]]&gt;tabItens[[#This Row],[PontoPed]], 0, (tabItens[[#This Row],[PontoPed]]-tabItens[[#This Row],[Saldo]])/tabItens[[#This Row],[PontoPed]] ) ), 0 )</f>
        <v>0</v>
      </c>
      <c r="BD88" s="389">
        <f>ROUNDDOWN(IF( OR( AND(tabItens[[#This Row],[PontoPed]]&lt;tabItens[[#This Row],[Saldo]],tabItens[[#This Row],[Saldo]]&gt;0), tabItens[[#This Row],[PontoPed]]=0), 99, IF(AND(tabItens[[#This Row],[Saldo]]=0,tabItens[[#This Row],[PontoPed]]&gt;0), 0, (1-tabItens[[#This Row],[PctAb]])*10 ) ),0)</f>
        <v>99</v>
      </c>
      <c r="BE88" s="390">
        <f>IF( tabItens[[#This Row],[Consumo]] &gt; tabItens[[#This Row],[04_MESES]]/4*$AV$2, tabItens[[#This Row],[Consumo]]/$AV$2, tabItens[[#This Row],[04_MESES]]/4 ) * $BE$2 + tabItens[[#This Row],[COMPRA_EXTRA]]</f>
        <v>21.5</v>
      </c>
      <c r="BF88" s="391">
        <f>MAX( tabItens[[#This Row],[Sugestão]] - tabItens[[#This Row],[LC]], 0 )</f>
        <v>21.5</v>
      </c>
      <c r="BG88" s="391">
        <f>SUMIF(Consumo!$C$3:$C$862,tabItens[[#This Row],[CÓDIGO]],Consumo!$E$3:$E$862)</f>
        <v>0</v>
      </c>
      <c r="BH88" s="392">
        <f>IF(AND(tabItens[[#This Row],[Pend]] &gt; 0,tabItens[[#This Row],[Consumo]] &lt;&gt; 0), tabItens[[#This Row],[Pend]] / tabItens[[#This Row],[Consumo]], 0 )</f>
        <v>0</v>
      </c>
      <c r="BI88" s="391"/>
      <c r="BJ88" s="391"/>
      <c r="BK88" s="393" t="s">
        <v>2081</v>
      </c>
    </row>
    <row r="89" spans="1:63" x14ac:dyDescent="0.3">
      <c r="A89" s="354">
        <v>13518</v>
      </c>
      <c r="B89" s="355" t="s">
        <v>1029</v>
      </c>
      <c r="C89" s="356" t="s">
        <v>256</v>
      </c>
      <c r="D89" s="357">
        <v>8.5500000000000007</v>
      </c>
      <c r="E89" s="358"/>
      <c r="F89" s="358"/>
      <c r="G89" s="358" t="s">
        <v>883</v>
      </c>
      <c r="H89" s="359">
        <v>175</v>
      </c>
      <c r="I89" s="360">
        <v>103003</v>
      </c>
      <c r="J89" s="361">
        <v>8.5500000000000007</v>
      </c>
      <c r="K89" s="362">
        <v>39</v>
      </c>
      <c r="L89" s="363">
        <f>IF(tabItens[[#This Row],[Média]] &gt; 0, tabItens[[#This Row],[QTDE ATUAL]] / tabItens[[#This Row],[Média]],999.9)</f>
        <v>56.756756756756751</v>
      </c>
      <c r="M89" s="364">
        <v>0</v>
      </c>
      <c r="N89" s="365">
        <f>tabItens[[#This Row],[VALOR UNIT.]] * tabItens[[#This Row],[LC]]</f>
        <v>0</v>
      </c>
      <c r="O89" s="366" t="s">
        <v>2098</v>
      </c>
      <c r="P89" s="367"/>
      <c r="Q89" s="368"/>
      <c r="R89" s="365"/>
      <c r="S89" s="369"/>
      <c r="T89" s="370">
        <f>ROUNDDOWN(IFERROR(tabItens[[#This Row],[ATA DT.VALID.]] - $D$1,0) / 30,0)</f>
        <v>-1507</v>
      </c>
      <c r="U89" s="355" t="s">
        <v>960</v>
      </c>
      <c r="V89" s="371">
        <v>1</v>
      </c>
      <c r="W89" s="372" t="s">
        <v>2071</v>
      </c>
      <c r="X89" s="373">
        <v>61</v>
      </c>
      <c r="Y89" s="374">
        <v>8</v>
      </c>
      <c r="Z89" s="375"/>
      <c r="AA89" s="376"/>
      <c r="AB89" s="377"/>
      <c r="AC89" s="377"/>
      <c r="AD89" s="376"/>
      <c r="AE89" s="377"/>
      <c r="AF89" s="370"/>
      <c r="AG89" s="378" t="s">
        <v>2067</v>
      </c>
      <c r="AH89" s="379"/>
      <c r="AI89" s="370">
        <v>14</v>
      </c>
      <c r="AJ89" s="379">
        <v>45184</v>
      </c>
      <c r="AK89" s="379" t="s">
        <v>883</v>
      </c>
      <c r="AL89" s="379">
        <v>45145</v>
      </c>
      <c r="AM89" s="369"/>
      <c r="AN89" s="358"/>
      <c r="AO89" s="380" t="str">
        <f>_xlfn.IFNA(IF(VLOOKUP(tabItens[[#This Row],[CÓDIGO]],tabExcluirDoEstoque[#Data],1,FALSE),"sim",""),"")</f>
        <v/>
      </c>
      <c r="AP89" s="381" t="str">
        <f ca="1">IF(OR(ISBLANK(tabItens[[#This Row],[ATA DT.VALID.]]),tabItens[[#This Row],[ATA DT.VALID.]]="",tabItens[[#This Row],[ATA DT.VALID.]]=" "),"",IF(TYPE(tabItens[[#This Row],[ATA DT.VALID.]])=1,ROUNDUP((tabItens[[#This Row],[ATA DT.VALID.]]-TODAY())/7,0),""))</f>
        <v/>
      </c>
      <c r="AQ89" s="382">
        <v>0</v>
      </c>
      <c r="AR89" s="383" t="str">
        <f>IF(ISBLANK(tabItens[[#This Row],[CÓDIGO]]),"",IFERROR(VLOOKUP(tabItens[[#This Row],[CÓDIGO]],Consumo!$C$2:$AC$862,26,FALSE),0))</f>
        <v>04.2023</v>
      </c>
      <c r="AS89" s="384">
        <f>SUMIF(Consumo!$C$3:$C$862,tabItens[[#This Row],[CÓDIGO]],Consumo!$N$3:$N$862) + SUMIF(Consumo!$C$3:$C$862,tabItens[[#This Row],[CÓDIGO]],Consumo!$O$3:$O$862) + SUMIF(Consumo!$C$3:$C$862,tabItens[[#This Row],[CÓDIGO]],Consumo!$P$3:$P$862) + SUMIF(Consumo!$C$3:$C$862,tabItens[[#This Row],[CÓDIGO]],Consumo!$Q$3:$Q$862)</f>
        <v>0</v>
      </c>
      <c r="AT89" s="384">
        <f>SUMIF(Consumo!$C$3:$C$862,tabItens[[#This Row],[CÓDIGO]],Consumo!$Z$3:$Z$862)</f>
        <v>39</v>
      </c>
      <c r="AU89" s="385">
        <f>SUMIF(Consumo!$C$3:$C$862,tabItens[[#This Row],[CÓDIGO]],Consumo!$AA$3:$AA$862)</f>
        <v>15</v>
      </c>
      <c r="AV89" s="386">
        <f>SUMIF(Consumo!$C$3:$C$862,tabItens[[#This Row],[CÓDIGO]],Consumo!$Y$3:$Y$862)</f>
        <v>3.0833333333333335</v>
      </c>
      <c r="AW89" s="359">
        <f>tabItens[[#This Row],[QTDE ATUAL]] + tabItens[[#This Row],[RC QTDE]] + tabItens[[#This Row],[AF SALDO]] + tabItens[[#This Row],[Recentes]]</f>
        <v>175</v>
      </c>
      <c r="AX89" s="387">
        <v>10</v>
      </c>
      <c r="AY89" s="387">
        <v>4</v>
      </c>
      <c r="AZ89" s="387">
        <f>IF(ISBLANK(tabItens[[#This Row],[CÓDIGO]]),"",tabItens[[#This Row],[PontoMês]] * (AZ$2+tabItens[[#This Row],[PontoQtM]]))</f>
        <v>40</v>
      </c>
      <c r="BA89" s="386">
        <f>tabItens[[#This Row],[PontoPed]] - tabItens[[#This Row],[Saldo]] + (1/10)</f>
        <v>-134.9</v>
      </c>
      <c r="BB89" s="386">
        <f xml:space="preserve"> tabItens[[#This Row],[PontoMês]] * BB$2 - tabItens[[#This Row],[QTDE ATUAL]] - (1/10)</f>
        <v>-165.1</v>
      </c>
      <c r="BC89" s="388">
        <f>IF( tabItens[[#This Row],[PontoPed]]&gt;0, IF(tabItens[[#This Row],[PontoPed]]&lt;1, 1, IF( tabItens[[#This Row],[Saldo]]&gt;tabItens[[#This Row],[PontoPed]], 0, (tabItens[[#This Row],[PontoPed]]-tabItens[[#This Row],[Saldo]])/tabItens[[#This Row],[PontoPed]] ) ), 0 )</f>
        <v>0</v>
      </c>
      <c r="BD89" s="389">
        <f>ROUNDDOWN(IF( OR( AND(tabItens[[#This Row],[PontoPed]]&lt;tabItens[[#This Row],[Saldo]],tabItens[[#This Row],[Saldo]]&gt;0), tabItens[[#This Row],[PontoPed]]=0), 99, IF(AND(tabItens[[#This Row],[Saldo]]=0,tabItens[[#This Row],[PontoPed]]&gt;0), 0, (1-tabItens[[#This Row],[PctAb]])*10 ) ),0)</f>
        <v>99</v>
      </c>
      <c r="BE89" s="390">
        <f>IF( tabItens[[#This Row],[Consumo]] &gt; tabItens[[#This Row],[04_MESES]]/4*$AV$2, tabItens[[#This Row],[Consumo]]/$AV$2, tabItens[[#This Row],[04_MESES]]/4 ) * $BE$2 + tabItens[[#This Row],[COMPRA_EXTRA]]</f>
        <v>19.5</v>
      </c>
      <c r="BF89" s="391">
        <f>MAX( tabItens[[#This Row],[Sugestão]] - tabItens[[#This Row],[LC]], 0 )</f>
        <v>19.5</v>
      </c>
      <c r="BG89" s="391">
        <f>SUMIF(Consumo!$C$3:$C$862,tabItens[[#This Row],[CÓDIGO]],Consumo!$E$3:$E$862)</f>
        <v>0</v>
      </c>
      <c r="BH89" s="392">
        <f>IF(AND(tabItens[[#This Row],[Pend]] &gt; 0,tabItens[[#This Row],[Consumo]] &lt;&gt; 0), tabItens[[#This Row],[Pend]] / tabItens[[#This Row],[Consumo]], 0 )</f>
        <v>0</v>
      </c>
      <c r="BI89" s="391"/>
      <c r="BJ89" s="391"/>
      <c r="BK89" s="393" t="s">
        <v>2081</v>
      </c>
    </row>
    <row r="90" spans="1:63" x14ac:dyDescent="0.3">
      <c r="A90" s="354">
        <v>13539</v>
      </c>
      <c r="B90" s="355" t="s">
        <v>1030</v>
      </c>
      <c r="C90" s="356" t="s">
        <v>256</v>
      </c>
      <c r="D90" s="357">
        <v>5.12</v>
      </c>
      <c r="E90" s="358"/>
      <c r="F90" s="358"/>
      <c r="G90" s="358" t="s">
        <v>883</v>
      </c>
      <c r="H90" s="359">
        <v>0</v>
      </c>
      <c r="I90" s="360">
        <v>103003</v>
      </c>
      <c r="J90" s="361">
        <v>5.12</v>
      </c>
      <c r="K90" s="362">
        <v>2858</v>
      </c>
      <c r="L90" s="363">
        <f>IF(tabItens[[#This Row],[Média]] &gt; 0, tabItens[[#This Row],[QTDE ATUAL]] / tabItens[[#This Row],[Média]],999.9)</f>
        <v>0</v>
      </c>
      <c r="M90" s="364">
        <v>0</v>
      </c>
      <c r="N90" s="365">
        <f>tabItens[[#This Row],[VALOR UNIT.]] * tabItens[[#This Row],[LC]]</f>
        <v>0</v>
      </c>
      <c r="O90" s="366"/>
      <c r="P90" s="367"/>
      <c r="Q90" s="368"/>
      <c r="R90" s="365"/>
      <c r="S90" s="369"/>
      <c r="T90" s="370">
        <f>ROUNDDOWN(IFERROR(tabItens[[#This Row],[ATA DT.VALID.]] - $D$1,0) / 30,0)</f>
        <v>-1507</v>
      </c>
      <c r="U90" s="355" t="s">
        <v>1031</v>
      </c>
      <c r="V90" s="371">
        <v>1</v>
      </c>
      <c r="W90" s="372" t="s">
        <v>2069</v>
      </c>
      <c r="X90" s="373">
        <v>45</v>
      </c>
      <c r="Y90" s="374">
        <v>17</v>
      </c>
      <c r="Z90" s="375">
        <v>6978</v>
      </c>
      <c r="AA90" s="376">
        <v>2023</v>
      </c>
      <c r="AB90" s="377">
        <v>400</v>
      </c>
      <c r="AC90" s="377"/>
      <c r="AD90" s="376"/>
      <c r="AE90" s="377"/>
      <c r="AF90" s="370"/>
      <c r="AG90" s="378" t="s">
        <v>2067</v>
      </c>
      <c r="AH90" s="379"/>
      <c r="AI90" s="370">
        <v>1512</v>
      </c>
      <c r="AJ90" s="379">
        <v>44966</v>
      </c>
      <c r="AK90" s="379" t="s">
        <v>883</v>
      </c>
      <c r="AL90" s="379">
        <v>45114</v>
      </c>
      <c r="AM90" s="369"/>
      <c r="AN90" s="358"/>
      <c r="AO90" s="380" t="str">
        <f>_xlfn.IFNA(IF(VLOOKUP(tabItens[[#This Row],[CÓDIGO]],tabExcluirDoEstoque[#Data],1,FALSE),"sim",""),"")</f>
        <v/>
      </c>
      <c r="AP90" s="381" t="str">
        <f ca="1">IF(OR(ISBLANK(tabItens[[#This Row],[ATA DT.VALID.]]),tabItens[[#This Row],[ATA DT.VALID.]]="",tabItens[[#This Row],[ATA DT.VALID.]]=" "),"",IF(TYPE(tabItens[[#This Row],[ATA DT.VALID.]])=1,ROUNDUP((tabItens[[#This Row],[ATA DT.VALID.]]-TODAY())/7,0),""))</f>
        <v/>
      </c>
      <c r="AQ90" s="382"/>
      <c r="AR90" s="383" t="str">
        <f>IF(ISBLANK(tabItens[[#This Row],[CÓDIGO]]),"",IFERROR(VLOOKUP(tabItens[[#This Row],[CÓDIGO]],Consumo!$C$2:$AC$862,26,FALSE),0))</f>
        <v>09.2023</v>
      </c>
      <c r="AS90" s="384">
        <f>SUMIF(Consumo!$C$3:$C$862,tabItens[[#This Row],[CÓDIGO]],Consumo!$N$3:$N$862) + SUMIF(Consumo!$C$3:$C$862,tabItens[[#This Row],[CÓDIGO]],Consumo!$O$3:$O$862) + SUMIF(Consumo!$C$3:$C$862,tabItens[[#This Row],[CÓDIGO]],Consumo!$P$3:$P$862) + SUMIF(Consumo!$C$3:$C$862,tabItens[[#This Row],[CÓDIGO]],Consumo!$Q$3:$Q$862)</f>
        <v>1715</v>
      </c>
      <c r="AT90" s="384">
        <f>SUMIF(Consumo!$C$3:$C$862,tabItens[[#This Row],[CÓDIGO]],Consumo!$Z$3:$Z$862)</f>
        <v>4578</v>
      </c>
      <c r="AU90" s="385">
        <f>SUMIF(Consumo!$C$3:$C$862,tabItens[[#This Row],[CÓDIGO]],Consumo!$AA$3:$AA$862)</f>
        <v>661</v>
      </c>
      <c r="AV90" s="386">
        <f>SUMIF(Consumo!$C$3:$C$862,tabItens[[#This Row],[CÓDIGO]],Consumo!$Y$3:$Y$862)</f>
        <v>381.5</v>
      </c>
      <c r="AW90" s="359">
        <f>tabItens[[#This Row],[QTDE ATUAL]] + tabItens[[#This Row],[RC QTDE]] + tabItens[[#This Row],[AF SALDO]] + tabItens[[#This Row],[Recentes]]</f>
        <v>400</v>
      </c>
      <c r="AX90" s="387">
        <v>257</v>
      </c>
      <c r="AY90" s="387">
        <v>4</v>
      </c>
      <c r="AZ90" s="387">
        <f>IF(ISBLANK(tabItens[[#This Row],[CÓDIGO]]),"",tabItens[[#This Row],[PontoMês]] * (AZ$2+tabItens[[#This Row],[PontoQtM]]))</f>
        <v>1028</v>
      </c>
      <c r="BA90" s="386">
        <f>tabItens[[#This Row],[PontoPed]] - tabItens[[#This Row],[Saldo]] + (1/10)</f>
        <v>628.1</v>
      </c>
      <c r="BB90" s="386">
        <f xml:space="preserve"> tabItens[[#This Row],[PontoMês]] * BB$2 - tabItens[[#This Row],[QTDE ATUAL]] - (1/10)</f>
        <v>256.89999999999998</v>
      </c>
      <c r="BC90" s="388">
        <f>IF( tabItens[[#This Row],[PontoPed]]&gt;0, IF(tabItens[[#This Row],[PontoPed]]&lt;1, 1, IF( tabItens[[#This Row],[Saldo]]&gt;tabItens[[#This Row],[PontoPed]], 0, (tabItens[[#This Row],[PontoPed]]-tabItens[[#This Row],[Saldo]])/tabItens[[#This Row],[PontoPed]] ) ), 0 )</f>
        <v>0.6108949416342413</v>
      </c>
      <c r="BD90" s="389">
        <f>ROUNDDOWN(IF( OR( AND(tabItens[[#This Row],[PontoPed]]&lt;tabItens[[#This Row],[Saldo]],tabItens[[#This Row],[Saldo]]&gt;0), tabItens[[#This Row],[PontoPed]]=0), 99, IF(AND(tabItens[[#This Row],[Saldo]]=0,tabItens[[#This Row],[PontoPed]]&gt;0), 0, (1-tabItens[[#This Row],[PctAb]])*10 ) ),0)</f>
        <v>3</v>
      </c>
      <c r="BE90" s="390">
        <f>IF( tabItens[[#This Row],[Consumo]] &gt; tabItens[[#This Row],[04_MESES]]/4*$AV$2, tabItens[[#This Row],[Consumo]]/$AV$2, tabItens[[#This Row],[04_MESES]]/4 ) * $BE$2 + tabItens[[#This Row],[COMPRA_EXTRA]]</f>
        <v>2572.5</v>
      </c>
      <c r="BF90" s="391">
        <f>MAX( tabItens[[#This Row],[Sugestão]] - tabItens[[#This Row],[LC]], 0 )</f>
        <v>2572.5</v>
      </c>
      <c r="BG90" s="391">
        <f>SUMIF(Consumo!$C$3:$C$862,tabItens[[#This Row],[CÓDIGO]],Consumo!$E$3:$E$862)</f>
        <v>45</v>
      </c>
      <c r="BH90" s="392">
        <f>IF(AND(tabItens[[#This Row],[Pend]] &gt; 0,tabItens[[#This Row],[Consumo]] &lt;&gt; 0), tabItens[[#This Row],[Pend]] / tabItens[[#This Row],[Consumo]], 0 )</f>
        <v>9.8296199213630409E-3</v>
      </c>
      <c r="BI90" s="391"/>
      <c r="BJ90" s="391"/>
      <c r="BK90" s="393" t="s">
        <v>2081</v>
      </c>
    </row>
    <row r="91" spans="1:63" x14ac:dyDescent="0.3">
      <c r="A91" s="354">
        <v>13556</v>
      </c>
      <c r="B91" s="355" t="s">
        <v>1032</v>
      </c>
      <c r="C91" s="356" t="s">
        <v>338</v>
      </c>
      <c r="D91" s="357">
        <v>940</v>
      </c>
      <c r="E91" s="358"/>
      <c r="F91" s="358"/>
      <c r="G91" s="358" t="s">
        <v>883</v>
      </c>
      <c r="H91" s="359">
        <v>44</v>
      </c>
      <c r="I91" s="360">
        <v>103003</v>
      </c>
      <c r="J91" s="361">
        <v>940</v>
      </c>
      <c r="K91" s="362"/>
      <c r="L91" s="363">
        <f>IF(tabItens[[#This Row],[Média]] &gt; 0, tabItens[[#This Row],[QTDE ATUAL]] / tabItens[[#This Row],[Média]],999.9)</f>
        <v>999.9</v>
      </c>
      <c r="M91" s="364">
        <v>0</v>
      </c>
      <c r="N91" s="365">
        <f>tabItens[[#This Row],[VALOR UNIT.]] * tabItens[[#This Row],[LC]]</f>
        <v>0</v>
      </c>
      <c r="O91" s="366" t="s">
        <v>2107</v>
      </c>
      <c r="P91" s="367"/>
      <c r="Q91" s="368"/>
      <c r="R91" s="365"/>
      <c r="S91" s="369"/>
      <c r="T91" s="370">
        <f>ROUNDDOWN(IFERROR(tabItens[[#This Row],[ATA DT.VALID.]] - $D$1,0) / 30,0)</f>
        <v>-1507</v>
      </c>
      <c r="U91" s="355" t="s">
        <v>1033</v>
      </c>
      <c r="V91" s="371">
        <v>1</v>
      </c>
      <c r="W91" s="372" t="s">
        <v>2073</v>
      </c>
      <c r="X91" s="373">
        <v>69</v>
      </c>
      <c r="Y91" s="374">
        <v>10</v>
      </c>
      <c r="Z91" s="375"/>
      <c r="AA91" s="376"/>
      <c r="AB91" s="377"/>
      <c r="AC91" s="377"/>
      <c r="AD91" s="376"/>
      <c r="AE91" s="377"/>
      <c r="AF91" s="370"/>
      <c r="AG91" s="378" t="s">
        <v>2067</v>
      </c>
      <c r="AH91" s="379"/>
      <c r="AI91" s="370">
        <v>0</v>
      </c>
      <c r="AJ91" s="379">
        <v>44516</v>
      </c>
      <c r="AK91" s="379" t="s">
        <v>883</v>
      </c>
      <c r="AL91" s="379">
        <v>44483</v>
      </c>
      <c r="AM91" s="369"/>
      <c r="AN91" s="358"/>
      <c r="AO91" s="380" t="str">
        <f>_xlfn.IFNA(IF(VLOOKUP(tabItens[[#This Row],[CÓDIGO]],tabExcluirDoEstoque[#Data],1,FALSE),"sim",""),"")</f>
        <v/>
      </c>
      <c r="AP91" s="381" t="str">
        <f ca="1">IF(OR(ISBLANK(tabItens[[#This Row],[ATA DT.VALID.]]),tabItens[[#This Row],[ATA DT.VALID.]]="",tabItens[[#This Row],[ATA DT.VALID.]]=" "),"",IF(TYPE(tabItens[[#This Row],[ATA DT.VALID.]])=1,ROUNDUP((tabItens[[#This Row],[ATA DT.VALID.]]-TODAY())/7,0),""))</f>
        <v/>
      </c>
      <c r="AQ91" s="382">
        <v>0</v>
      </c>
      <c r="AR91" s="383">
        <f>IF(ISBLANK(tabItens[[#This Row],[CÓDIGO]]),"",IFERROR(VLOOKUP(tabItens[[#This Row],[CÓDIGO]],Consumo!$C$2:$AC$862,26,FALSE),0))</f>
        <v>0</v>
      </c>
      <c r="AS91" s="384">
        <f>SUMIF(Consumo!$C$3:$C$862,tabItens[[#This Row],[CÓDIGO]],Consumo!$N$3:$N$862) + SUMIF(Consumo!$C$3:$C$862,tabItens[[#This Row],[CÓDIGO]],Consumo!$O$3:$O$862) + SUMIF(Consumo!$C$3:$C$862,tabItens[[#This Row],[CÓDIGO]],Consumo!$P$3:$P$862) + SUMIF(Consumo!$C$3:$C$862,tabItens[[#This Row],[CÓDIGO]],Consumo!$Q$3:$Q$862)</f>
        <v>0</v>
      </c>
      <c r="AT91" s="384">
        <f>SUMIF(Consumo!$C$3:$C$862,tabItens[[#This Row],[CÓDIGO]],Consumo!$Z$3:$Z$862)</f>
        <v>0</v>
      </c>
      <c r="AU91" s="385">
        <f>SUMIF(Consumo!$C$3:$C$862,tabItens[[#This Row],[CÓDIGO]],Consumo!$AA$3:$AA$862)</f>
        <v>0</v>
      </c>
      <c r="AV91" s="386">
        <f>SUMIF(Consumo!$C$3:$C$862,tabItens[[#This Row],[CÓDIGO]],Consumo!$Y$3:$Y$862)</f>
        <v>0</v>
      </c>
      <c r="AW91" s="359">
        <f>tabItens[[#This Row],[QTDE ATUAL]] + tabItens[[#This Row],[RC QTDE]] + tabItens[[#This Row],[AF SALDO]] + tabItens[[#This Row],[Recentes]]</f>
        <v>44</v>
      </c>
      <c r="AX91" s="387">
        <v>5</v>
      </c>
      <c r="AY91" s="387">
        <v>4</v>
      </c>
      <c r="AZ91" s="387">
        <f>IF(ISBLANK(tabItens[[#This Row],[CÓDIGO]]),"",tabItens[[#This Row],[PontoMês]] * (AZ$2+tabItens[[#This Row],[PontoQtM]]))</f>
        <v>20</v>
      </c>
      <c r="BA91" s="386">
        <f>tabItens[[#This Row],[PontoPed]] - tabItens[[#This Row],[Saldo]] + (1/10)</f>
        <v>-23.9</v>
      </c>
      <c r="BB91" s="386">
        <f xml:space="preserve"> tabItens[[#This Row],[PontoMês]] * BB$2 - tabItens[[#This Row],[QTDE ATUAL]] - (1/10)</f>
        <v>-39.1</v>
      </c>
      <c r="BC91" s="388">
        <f>IF( tabItens[[#This Row],[PontoPed]]&gt;0, IF(tabItens[[#This Row],[PontoPed]]&lt;1, 1, IF( tabItens[[#This Row],[Saldo]]&gt;tabItens[[#This Row],[PontoPed]], 0, (tabItens[[#This Row],[PontoPed]]-tabItens[[#This Row],[Saldo]])/tabItens[[#This Row],[PontoPed]] ) ), 0 )</f>
        <v>0</v>
      </c>
      <c r="BD91" s="389">
        <f>ROUNDDOWN(IF( OR( AND(tabItens[[#This Row],[PontoPed]]&lt;tabItens[[#This Row],[Saldo]],tabItens[[#This Row],[Saldo]]&gt;0), tabItens[[#This Row],[PontoPed]]=0), 99, IF(AND(tabItens[[#This Row],[Saldo]]=0,tabItens[[#This Row],[PontoPed]]&gt;0), 0, (1-tabItens[[#This Row],[PctAb]])*10 ) ),0)</f>
        <v>99</v>
      </c>
      <c r="BE91" s="390">
        <f>IF( tabItens[[#This Row],[Consumo]] &gt; tabItens[[#This Row],[04_MESES]]/4*$AV$2, tabItens[[#This Row],[Consumo]]/$AV$2, tabItens[[#This Row],[04_MESES]]/4 ) * $BE$2 + tabItens[[#This Row],[COMPRA_EXTRA]]</f>
        <v>0</v>
      </c>
      <c r="BF91" s="391">
        <f>MAX( tabItens[[#This Row],[Sugestão]] - tabItens[[#This Row],[LC]], 0 )</f>
        <v>0</v>
      </c>
      <c r="BG91" s="391">
        <f>SUMIF(Consumo!$C$3:$C$862,tabItens[[#This Row],[CÓDIGO]],Consumo!$E$3:$E$862)</f>
        <v>0</v>
      </c>
      <c r="BH91" s="392">
        <f>IF(AND(tabItens[[#This Row],[Pend]] &gt; 0,tabItens[[#This Row],[Consumo]] &lt;&gt; 0), tabItens[[#This Row],[Pend]] / tabItens[[#This Row],[Consumo]], 0 )</f>
        <v>0</v>
      </c>
      <c r="BI91" s="391"/>
      <c r="BJ91" s="391"/>
      <c r="BK91" s="393" t="s">
        <v>2081</v>
      </c>
    </row>
    <row r="92" spans="1:63" x14ac:dyDescent="0.3">
      <c r="A92" s="354">
        <v>13558</v>
      </c>
      <c r="B92" s="355" t="s">
        <v>1034</v>
      </c>
      <c r="C92" s="356" t="s">
        <v>338</v>
      </c>
      <c r="D92" s="357">
        <v>38</v>
      </c>
      <c r="E92" s="358"/>
      <c r="F92" s="358"/>
      <c r="G92" s="358" t="s">
        <v>883</v>
      </c>
      <c r="H92" s="359">
        <v>106</v>
      </c>
      <c r="I92" s="360">
        <v>103003</v>
      </c>
      <c r="J92" s="361">
        <v>38</v>
      </c>
      <c r="K92" s="362">
        <v>48</v>
      </c>
      <c r="L92" s="363">
        <f>IF(tabItens[[#This Row],[Média]] &gt; 0, tabItens[[#This Row],[QTDE ATUAL]] / tabItens[[#This Row],[Média]],999.9)</f>
        <v>23.555555555555557</v>
      </c>
      <c r="M92" s="364">
        <v>0</v>
      </c>
      <c r="N92" s="365">
        <f>tabItens[[#This Row],[VALOR UNIT.]] * tabItens[[#This Row],[LC]]</f>
        <v>0</v>
      </c>
      <c r="O92" s="366" t="s">
        <v>2108</v>
      </c>
      <c r="P92" s="367"/>
      <c r="Q92" s="368"/>
      <c r="R92" s="365"/>
      <c r="S92" s="369"/>
      <c r="T92" s="370">
        <f>ROUNDDOWN(IFERROR(tabItens[[#This Row],[ATA DT.VALID.]] - $D$1,0) / 30,0)</f>
        <v>-1507</v>
      </c>
      <c r="U92" s="355" t="s">
        <v>1035</v>
      </c>
      <c r="V92" s="371">
        <v>1</v>
      </c>
      <c r="W92" s="372" t="s">
        <v>2071</v>
      </c>
      <c r="X92" s="373">
        <v>61</v>
      </c>
      <c r="Y92" s="374">
        <v>2</v>
      </c>
      <c r="Z92" s="375"/>
      <c r="AA92" s="376"/>
      <c r="AB92" s="377"/>
      <c r="AC92" s="377">
        <v>9646</v>
      </c>
      <c r="AD92" s="376">
        <v>2023</v>
      </c>
      <c r="AE92" s="377">
        <v>0</v>
      </c>
      <c r="AF92" s="370">
        <v>50</v>
      </c>
      <c r="AG92" s="378" t="s">
        <v>2050</v>
      </c>
      <c r="AH92" s="379">
        <v>45162</v>
      </c>
      <c r="AI92" s="370">
        <v>20</v>
      </c>
      <c r="AJ92" s="379">
        <v>44533</v>
      </c>
      <c r="AK92" s="379" t="s">
        <v>883</v>
      </c>
      <c r="AL92" s="379">
        <v>45145</v>
      </c>
      <c r="AM92" s="369"/>
      <c r="AN92" s="358"/>
      <c r="AO92" s="380" t="str">
        <f>_xlfn.IFNA(IF(VLOOKUP(tabItens[[#This Row],[CÓDIGO]],tabExcluirDoEstoque[#Data],1,FALSE),"sim",""),"")</f>
        <v/>
      </c>
      <c r="AP92" s="381" t="str">
        <f ca="1">IF(OR(ISBLANK(tabItens[[#This Row],[ATA DT.VALID.]]),tabItens[[#This Row],[ATA DT.VALID.]]="",tabItens[[#This Row],[ATA DT.VALID.]]=" "),"",IF(TYPE(tabItens[[#This Row],[ATA DT.VALID.]])=1,ROUNDUP((tabItens[[#This Row],[ATA DT.VALID.]]-TODAY())/7,0),""))</f>
        <v/>
      </c>
      <c r="AQ92" s="382">
        <v>0</v>
      </c>
      <c r="AR92" s="383" t="str">
        <f>IF(ISBLANK(tabItens[[#This Row],[CÓDIGO]]),"",IFERROR(VLOOKUP(tabItens[[#This Row],[CÓDIGO]],Consumo!$C$2:$AC$862,26,FALSE),0))</f>
        <v>09.2023</v>
      </c>
      <c r="AS92" s="384">
        <f>SUMIF(Consumo!$C$3:$C$862,tabItens[[#This Row],[CÓDIGO]],Consumo!$N$3:$N$862) + SUMIF(Consumo!$C$3:$C$862,tabItens[[#This Row],[CÓDIGO]],Consumo!$O$3:$O$862) + SUMIF(Consumo!$C$3:$C$862,tabItens[[#This Row],[CÓDIGO]],Consumo!$P$3:$P$862) + SUMIF(Consumo!$C$3:$C$862,tabItens[[#This Row],[CÓDIGO]],Consumo!$Q$3:$Q$862)</f>
        <v>9</v>
      </c>
      <c r="AT92" s="384">
        <f>SUMIF(Consumo!$C$3:$C$862,tabItens[[#This Row],[CÓDIGO]],Consumo!$Z$3:$Z$862)</f>
        <v>55</v>
      </c>
      <c r="AU92" s="385">
        <f>SUMIF(Consumo!$C$3:$C$862,tabItens[[#This Row],[CÓDIGO]],Consumo!$AA$3:$AA$862)</f>
        <v>15</v>
      </c>
      <c r="AV92" s="386">
        <f>SUMIF(Consumo!$C$3:$C$862,tabItens[[#This Row],[CÓDIGO]],Consumo!$Y$3:$Y$862)</f>
        <v>4.5</v>
      </c>
      <c r="AW92" s="359">
        <f>tabItens[[#This Row],[QTDE ATUAL]] + tabItens[[#This Row],[RC QTDE]] + tabItens[[#This Row],[AF SALDO]] + tabItens[[#This Row],[Recentes]]</f>
        <v>106</v>
      </c>
      <c r="AX92" s="387">
        <v>9</v>
      </c>
      <c r="AY92" s="387">
        <v>4</v>
      </c>
      <c r="AZ92" s="387">
        <f>IF(ISBLANK(tabItens[[#This Row],[CÓDIGO]]),"",tabItens[[#This Row],[PontoMês]] * (AZ$2+tabItens[[#This Row],[PontoQtM]]))</f>
        <v>36</v>
      </c>
      <c r="BA92" s="386">
        <f>tabItens[[#This Row],[PontoPed]] - tabItens[[#This Row],[Saldo]] + (1/10)</f>
        <v>-69.900000000000006</v>
      </c>
      <c r="BB92" s="386">
        <f xml:space="preserve"> tabItens[[#This Row],[PontoMês]] * BB$2 - tabItens[[#This Row],[QTDE ATUAL]] - (1/10)</f>
        <v>-97.1</v>
      </c>
      <c r="BC92" s="388">
        <f>IF( tabItens[[#This Row],[PontoPed]]&gt;0, IF(tabItens[[#This Row],[PontoPed]]&lt;1, 1, IF( tabItens[[#This Row],[Saldo]]&gt;tabItens[[#This Row],[PontoPed]], 0, (tabItens[[#This Row],[PontoPed]]-tabItens[[#This Row],[Saldo]])/tabItens[[#This Row],[PontoPed]] ) ), 0 )</f>
        <v>0</v>
      </c>
      <c r="BD92" s="389">
        <f>ROUNDDOWN(IF( OR( AND(tabItens[[#This Row],[PontoPed]]&lt;tabItens[[#This Row],[Saldo]],tabItens[[#This Row],[Saldo]]&gt;0), tabItens[[#This Row],[PontoPed]]=0), 99, IF(AND(tabItens[[#This Row],[Saldo]]=0,tabItens[[#This Row],[PontoPed]]&gt;0), 0, (1-tabItens[[#This Row],[PctAb]])*10 ) ),0)</f>
        <v>99</v>
      </c>
      <c r="BE92" s="390">
        <f>IF( tabItens[[#This Row],[Consumo]] &gt; tabItens[[#This Row],[04_MESES]]/4*$AV$2, tabItens[[#This Row],[Consumo]]/$AV$2, tabItens[[#This Row],[04_MESES]]/4 ) * $BE$2 + tabItens[[#This Row],[COMPRA_EXTRA]]</f>
        <v>27.5</v>
      </c>
      <c r="BF92" s="391">
        <f>MAX( tabItens[[#This Row],[Sugestão]] - tabItens[[#This Row],[LC]], 0 )</f>
        <v>27.5</v>
      </c>
      <c r="BG92" s="391">
        <f>SUMIF(Consumo!$C$3:$C$862,tabItens[[#This Row],[CÓDIGO]],Consumo!$E$3:$E$862)</f>
        <v>0</v>
      </c>
      <c r="BH92" s="392">
        <f>IF(AND(tabItens[[#This Row],[Pend]] &gt; 0,tabItens[[#This Row],[Consumo]] &lt;&gt; 0), tabItens[[#This Row],[Pend]] / tabItens[[#This Row],[Consumo]], 0 )</f>
        <v>0</v>
      </c>
      <c r="BI92" s="391"/>
      <c r="BJ92" s="391"/>
      <c r="BK92" s="393" t="s">
        <v>2081</v>
      </c>
    </row>
    <row r="93" spans="1:63" x14ac:dyDescent="0.3">
      <c r="A93" s="354">
        <v>13559</v>
      </c>
      <c r="B93" s="355" t="s">
        <v>1036</v>
      </c>
      <c r="C93" s="356" t="s">
        <v>338</v>
      </c>
      <c r="D93" s="357">
        <v>49.48</v>
      </c>
      <c r="E93" s="358"/>
      <c r="F93" s="358"/>
      <c r="G93" s="358" t="s">
        <v>883</v>
      </c>
      <c r="H93" s="359">
        <v>190</v>
      </c>
      <c r="I93" s="360">
        <v>103003</v>
      </c>
      <c r="J93" s="361">
        <v>49.48</v>
      </c>
      <c r="K93" s="362">
        <v>143</v>
      </c>
      <c r="L93" s="363">
        <f>IF(tabItens[[#This Row],[Média]] &gt; 0, tabItens[[#This Row],[QTDE ATUAL]] / tabItens[[#This Row],[Média]],999.9)</f>
        <v>12.391304347826086</v>
      </c>
      <c r="M93" s="364">
        <v>0</v>
      </c>
      <c r="N93" s="365">
        <f>tabItens[[#This Row],[VALOR UNIT.]] * tabItens[[#This Row],[LC]]</f>
        <v>0</v>
      </c>
      <c r="O93" s="366" t="s">
        <v>2108</v>
      </c>
      <c r="P93" s="367"/>
      <c r="Q93" s="368"/>
      <c r="R93" s="365"/>
      <c r="S93" s="369"/>
      <c r="T93" s="370">
        <f>ROUNDDOWN(IFERROR(tabItens[[#This Row],[ATA DT.VALID.]] - $D$1,0) / 30,0)</f>
        <v>-1507</v>
      </c>
      <c r="U93" s="355" t="s">
        <v>1035</v>
      </c>
      <c r="V93" s="371">
        <v>1</v>
      </c>
      <c r="W93" s="372" t="s">
        <v>2071</v>
      </c>
      <c r="X93" s="373">
        <v>61</v>
      </c>
      <c r="Y93" s="374">
        <v>2</v>
      </c>
      <c r="Z93" s="375"/>
      <c r="AA93" s="376"/>
      <c r="AB93" s="377"/>
      <c r="AC93" s="377"/>
      <c r="AD93" s="376"/>
      <c r="AE93" s="377"/>
      <c r="AF93" s="370"/>
      <c r="AG93" s="378" t="s">
        <v>2067</v>
      </c>
      <c r="AH93" s="379"/>
      <c r="AI93" s="370">
        <v>54</v>
      </c>
      <c r="AJ93" s="379">
        <v>45180</v>
      </c>
      <c r="AK93" s="379" t="s">
        <v>883</v>
      </c>
      <c r="AL93" s="379">
        <v>45145</v>
      </c>
      <c r="AM93" s="369"/>
      <c r="AN93" s="358"/>
      <c r="AO93" s="380" t="str">
        <f>_xlfn.IFNA(IF(VLOOKUP(tabItens[[#This Row],[CÓDIGO]],tabExcluirDoEstoque[#Data],1,FALSE),"sim",""),"")</f>
        <v/>
      </c>
      <c r="AP93" s="381" t="str">
        <f ca="1">IF(OR(ISBLANK(tabItens[[#This Row],[ATA DT.VALID.]]),tabItens[[#This Row],[ATA DT.VALID.]]="",tabItens[[#This Row],[ATA DT.VALID.]]=" "),"",IF(TYPE(tabItens[[#This Row],[ATA DT.VALID.]])=1,ROUNDUP((tabItens[[#This Row],[ATA DT.VALID.]]-TODAY())/7,0),""))</f>
        <v/>
      </c>
      <c r="AQ93" s="382">
        <v>0</v>
      </c>
      <c r="AR93" s="383" t="str">
        <f>IF(ISBLANK(tabItens[[#This Row],[CÓDIGO]]),"",IFERROR(VLOOKUP(tabItens[[#This Row],[CÓDIGO]],Consumo!$C$2:$AC$862,26,FALSE),0))</f>
        <v>09.2023</v>
      </c>
      <c r="AS93" s="384">
        <f>SUMIF(Consumo!$C$3:$C$862,tabItens[[#This Row],[CÓDIGO]],Consumo!$N$3:$N$862) + SUMIF(Consumo!$C$3:$C$862,tabItens[[#This Row],[CÓDIGO]],Consumo!$O$3:$O$862) + SUMIF(Consumo!$C$3:$C$862,tabItens[[#This Row],[CÓDIGO]],Consumo!$P$3:$P$862) + SUMIF(Consumo!$C$3:$C$862,tabItens[[#This Row],[CÓDIGO]],Consumo!$Q$3:$Q$862)</f>
        <v>10</v>
      </c>
      <c r="AT93" s="384">
        <f>SUMIF(Consumo!$C$3:$C$862,tabItens[[#This Row],[CÓDIGO]],Consumo!$Z$3:$Z$862)</f>
        <v>192</v>
      </c>
      <c r="AU93" s="385">
        <f>SUMIF(Consumo!$C$3:$C$862,tabItens[[#This Row],[CÓDIGO]],Consumo!$AA$3:$AA$862)</f>
        <v>54</v>
      </c>
      <c r="AV93" s="386">
        <f>SUMIF(Consumo!$C$3:$C$862,tabItens[[#This Row],[CÓDIGO]],Consumo!$Y$3:$Y$862)</f>
        <v>15.333333333333334</v>
      </c>
      <c r="AW93" s="359">
        <f>tabItens[[#This Row],[QTDE ATUAL]] + tabItens[[#This Row],[RC QTDE]] + tabItens[[#This Row],[AF SALDO]] + tabItens[[#This Row],[Recentes]]</f>
        <v>190</v>
      </c>
      <c r="AX93" s="387">
        <v>25</v>
      </c>
      <c r="AY93" s="387">
        <v>4</v>
      </c>
      <c r="AZ93" s="387">
        <f>IF(ISBLANK(tabItens[[#This Row],[CÓDIGO]]),"",tabItens[[#This Row],[PontoMês]] * (AZ$2+tabItens[[#This Row],[PontoQtM]]))</f>
        <v>100</v>
      </c>
      <c r="BA93" s="386">
        <f>tabItens[[#This Row],[PontoPed]] - tabItens[[#This Row],[Saldo]] + (1/10)</f>
        <v>-89.9</v>
      </c>
      <c r="BB93" s="386">
        <f xml:space="preserve"> tabItens[[#This Row],[PontoMês]] * BB$2 - tabItens[[#This Row],[QTDE ATUAL]] - (1/10)</f>
        <v>-165.1</v>
      </c>
      <c r="BC93" s="388">
        <f>IF( tabItens[[#This Row],[PontoPed]]&gt;0, IF(tabItens[[#This Row],[PontoPed]]&lt;1, 1, IF( tabItens[[#This Row],[Saldo]]&gt;tabItens[[#This Row],[PontoPed]], 0, (tabItens[[#This Row],[PontoPed]]-tabItens[[#This Row],[Saldo]])/tabItens[[#This Row],[PontoPed]] ) ), 0 )</f>
        <v>0</v>
      </c>
      <c r="BD93" s="389">
        <f>ROUNDDOWN(IF( OR( AND(tabItens[[#This Row],[PontoPed]]&lt;tabItens[[#This Row],[Saldo]],tabItens[[#This Row],[Saldo]]&gt;0), tabItens[[#This Row],[PontoPed]]=0), 99, IF(AND(tabItens[[#This Row],[Saldo]]=0,tabItens[[#This Row],[PontoPed]]&gt;0), 0, (1-tabItens[[#This Row],[PctAb]])*10 ) ),0)</f>
        <v>99</v>
      </c>
      <c r="BE93" s="390">
        <f>IF( tabItens[[#This Row],[Consumo]] &gt; tabItens[[#This Row],[04_MESES]]/4*$AV$2, tabItens[[#This Row],[Consumo]]/$AV$2, tabItens[[#This Row],[04_MESES]]/4 ) * $BE$2 + tabItens[[#This Row],[COMPRA_EXTRA]]</f>
        <v>96</v>
      </c>
      <c r="BF93" s="391">
        <f>MAX( tabItens[[#This Row],[Sugestão]] - tabItens[[#This Row],[LC]], 0 )</f>
        <v>96</v>
      </c>
      <c r="BG93" s="391">
        <f>SUMIF(Consumo!$C$3:$C$862,tabItens[[#This Row],[CÓDIGO]],Consumo!$E$3:$E$862)</f>
        <v>30</v>
      </c>
      <c r="BH93" s="392">
        <f>IF(AND(tabItens[[#This Row],[Pend]] &gt; 0,tabItens[[#This Row],[Consumo]] &lt;&gt; 0), tabItens[[#This Row],[Pend]] / tabItens[[#This Row],[Consumo]], 0 )</f>
        <v>0.15625</v>
      </c>
      <c r="BI93" s="391"/>
      <c r="BJ93" s="391"/>
      <c r="BK93" s="393" t="s">
        <v>2081</v>
      </c>
    </row>
    <row r="94" spans="1:63" x14ac:dyDescent="0.3">
      <c r="A94" s="354">
        <v>13560</v>
      </c>
      <c r="B94" s="355" t="s">
        <v>1037</v>
      </c>
      <c r="C94" s="356" t="s">
        <v>338</v>
      </c>
      <c r="D94" s="357">
        <v>32.4</v>
      </c>
      <c r="E94" s="358"/>
      <c r="F94" s="358"/>
      <c r="G94" s="358" t="s">
        <v>883</v>
      </c>
      <c r="H94" s="359">
        <v>62</v>
      </c>
      <c r="I94" s="360">
        <v>103003</v>
      </c>
      <c r="J94" s="361">
        <v>32.4</v>
      </c>
      <c r="K94" s="362">
        <v>20</v>
      </c>
      <c r="L94" s="363">
        <f>IF(tabItens[[#This Row],[Média]] &gt; 0, tabItens[[#This Row],[QTDE ATUAL]] / tabItens[[#This Row],[Média]],999.9)</f>
        <v>39.15789473684211</v>
      </c>
      <c r="M94" s="364">
        <v>0</v>
      </c>
      <c r="N94" s="365">
        <f>tabItens[[#This Row],[VALOR UNIT.]] * tabItens[[#This Row],[LC]]</f>
        <v>0</v>
      </c>
      <c r="O94" s="366" t="s">
        <v>2108</v>
      </c>
      <c r="P94" s="367"/>
      <c r="Q94" s="368"/>
      <c r="R94" s="365"/>
      <c r="S94" s="369"/>
      <c r="T94" s="370">
        <f>ROUNDDOWN(IFERROR(tabItens[[#This Row],[ATA DT.VALID.]] - $D$1,0) / 30,0)</f>
        <v>-1507</v>
      </c>
      <c r="U94" s="355" t="s">
        <v>1035</v>
      </c>
      <c r="V94" s="371">
        <v>1</v>
      </c>
      <c r="W94" s="372" t="s">
        <v>2071</v>
      </c>
      <c r="X94" s="373">
        <v>61</v>
      </c>
      <c r="Y94" s="374">
        <v>2</v>
      </c>
      <c r="Z94" s="375"/>
      <c r="AA94" s="376"/>
      <c r="AB94" s="377"/>
      <c r="AC94" s="377"/>
      <c r="AD94" s="376"/>
      <c r="AE94" s="377"/>
      <c r="AF94" s="370"/>
      <c r="AG94" s="378" t="s">
        <v>2067</v>
      </c>
      <c r="AH94" s="379"/>
      <c r="AI94" s="370">
        <v>6</v>
      </c>
      <c r="AJ94" s="379">
        <v>45180</v>
      </c>
      <c r="AK94" s="379" t="s">
        <v>883</v>
      </c>
      <c r="AL94" s="379">
        <v>45145</v>
      </c>
      <c r="AM94" s="369"/>
      <c r="AN94" s="358"/>
      <c r="AO94" s="380" t="str">
        <f>_xlfn.IFNA(IF(VLOOKUP(tabItens[[#This Row],[CÓDIGO]],tabExcluirDoEstoque[#Data],1,FALSE),"sim",""),"")</f>
        <v/>
      </c>
      <c r="AP94" s="381" t="str">
        <f ca="1">IF(OR(ISBLANK(tabItens[[#This Row],[ATA DT.VALID.]]),tabItens[[#This Row],[ATA DT.VALID.]]="",tabItens[[#This Row],[ATA DT.VALID.]]=" "),"",IF(TYPE(tabItens[[#This Row],[ATA DT.VALID.]])=1,ROUNDUP((tabItens[[#This Row],[ATA DT.VALID.]]-TODAY())/7,0),""))</f>
        <v/>
      </c>
      <c r="AQ94" s="382">
        <v>0</v>
      </c>
      <c r="AR94" s="383" t="str">
        <f>IF(ISBLANK(tabItens[[#This Row],[CÓDIGO]]),"",IFERROR(VLOOKUP(tabItens[[#This Row],[CÓDIGO]],Consumo!$C$2:$AC$862,26,FALSE),0))</f>
        <v>04.2023</v>
      </c>
      <c r="AS94" s="384">
        <f>SUMIF(Consumo!$C$3:$C$862,tabItens[[#This Row],[CÓDIGO]],Consumo!$N$3:$N$862) + SUMIF(Consumo!$C$3:$C$862,tabItens[[#This Row],[CÓDIGO]],Consumo!$O$3:$O$862) + SUMIF(Consumo!$C$3:$C$862,tabItens[[#This Row],[CÓDIGO]],Consumo!$P$3:$P$862) + SUMIF(Consumo!$C$3:$C$862,tabItens[[#This Row],[CÓDIGO]],Consumo!$Q$3:$Q$862)</f>
        <v>0</v>
      </c>
      <c r="AT94" s="384">
        <f>SUMIF(Consumo!$C$3:$C$862,tabItens[[#This Row],[CÓDIGO]],Consumo!$Z$3:$Z$862)</f>
        <v>20</v>
      </c>
      <c r="AU94" s="385">
        <f>SUMIF(Consumo!$C$3:$C$862,tabItens[[#This Row],[CÓDIGO]],Consumo!$AA$3:$AA$862)</f>
        <v>6</v>
      </c>
      <c r="AV94" s="386">
        <f>SUMIF(Consumo!$C$3:$C$862,tabItens[[#This Row],[CÓDIGO]],Consumo!$Y$3:$Y$862)</f>
        <v>1.5833333333333333</v>
      </c>
      <c r="AW94" s="359">
        <f>tabItens[[#This Row],[QTDE ATUAL]] + tabItens[[#This Row],[RC QTDE]] + tabItens[[#This Row],[AF SALDO]] + tabItens[[#This Row],[Recentes]]</f>
        <v>62</v>
      </c>
      <c r="AX94" s="387">
        <v>5</v>
      </c>
      <c r="AY94" s="387">
        <v>4</v>
      </c>
      <c r="AZ94" s="387">
        <f>IF(ISBLANK(tabItens[[#This Row],[CÓDIGO]]),"",tabItens[[#This Row],[PontoMês]] * (AZ$2+tabItens[[#This Row],[PontoQtM]]))</f>
        <v>20</v>
      </c>
      <c r="BA94" s="386">
        <f>tabItens[[#This Row],[PontoPed]] - tabItens[[#This Row],[Saldo]] + (1/10)</f>
        <v>-41.9</v>
      </c>
      <c r="BB94" s="386">
        <f xml:space="preserve"> tabItens[[#This Row],[PontoMês]] * BB$2 - tabItens[[#This Row],[QTDE ATUAL]] - (1/10)</f>
        <v>-57.1</v>
      </c>
      <c r="BC94" s="388">
        <f>IF( tabItens[[#This Row],[PontoPed]]&gt;0, IF(tabItens[[#This Row],[PontoPed]]&lt;1, 1, IF( tabItens[[#This Row],[Saldo]]&gt;tabItens[[#This Row],[PontoPed]], 0, (tabItens[[#This Row],[PontoPed]]-tabItens[[#This Row],[Saldo]])/tabItens[[#This Row],[PontoPed]] ) ), 0 )</f>
        <v>0</v>
      </c>
      <c r="BD94" s="389">
        <f>ROUNDDOWN(IF( OR( AND(tabItens[[#This Row],[PontoPed]]&lt;tabItens[[#This Row],[Saldo]],tabItens[[#This Row],[Saldo]]&gt;0), tabItens[[#This Row],[PontoPed]]=0), 99, IF(AND(tabItens[[#This Row],[Saldo]]=0,tabItens[[#This Row],[PontoPed]]&gt;0), 0, (1-tabItens[[#This Row],[PctAb]])*10 ) ),0)</f>
        <v>99</v>
      </c>
      <c r="BE94" s="390">
        <f>IF( tabItens[[#This Row],[Consumo]] &gt; tabItens[[#This Row],[04_MESES]]/4*$AV$2, tabItens[[#This Row],[Consumo]]/$AV$2, tabItens[[#This Row],[04_MESES]]/4 ) * $BE$2 + tabItens[[#This Row],[COMPRA_EXTRA]]</f>
        <v>10</v>
      </c>
      <c r="BF94" s="391">
        <f>MAX( tabItens[[#This Row],[Sugestão]] - tabItens[[#This Row],[LC]], 0 )</f>
        <v>10</v>
      </c>
      <c r="BG94" s="391">
        <f>SUMIF(Consumo!$C$3:$C$862,tabItens[[#This Row],[CÓDIGO]],Consumo!$E$3:$E$862)</f>
        <v>0</v>
      </c>
      <c r="BH94" s="392">
        <f>IF(AND(tabItens[[#This Row],[Pend]] &gt; 0,tabItens[[#This Row],[Consumo]] &lt;&gt; 0), tabItens[[#This Row],[Pend]] / tabItens[[#This Row],[Consumo]], 0 )</f>
        <v>0</v>
      </c>
      <c r="BI94" s="391"/>
      <c r="BJ94" s="391"/>
      <c r="BK94" s="393" t="s">
        <v>2081</v>
      </c>
    </row>
    <row r="95" spans="1:63" x14ac:dyDescent="0.3">
      <c r="A95" s="354">
        <v>13561</v>
      </c>
      <c r="B95" s="355" t="s">
        <v>1038</v>
      </c>
      <c r="C95" s="356" t="s">
        <v>338</v>
      </c>
      <c r="D95" s="357">
        <v>52.8</v>
      </c>
      <c r="E95" s="358"/>
      <c r="F95" s="358"/>
      <c r="G95" s="358" t="s">
        <v>883</v>
      </c>
      <c r="H95" s="359">
        <v>54</v>
      </c>
      <c r="I95" s="360">
        <v>103003</v>
      </c>
      <c r="J95" s="361">
        <v>52.8</v>
      </c>
      <c r="K95" s="362">
        <v>83</v>
      </c>
      <c r="L95" s="363">
        <f>IF(tabItens[[#This Row],[Média]] &gt; 0, tabItens[[#This Row],[QTDE ATUAL]] / tabItens[[#This Row],[Média]],999.9)</f>
        <v>6.4158415841584162</v>
      </c>
      <c r="M95" s="364">
        <v>0</v>
      </c>
      <c r="N95" s="365">
        <f>tabItens[[#This Row],[VALOR UNIT.]] * tabItens[[#This Row],[LC]]</f>
        <v>0</v>
      </c>
      <c r="O95" s="366" t="s">
        <v>2109</v>
      </c>
      <c r="P95" s="367"/>
      <c r="Q95" s="368"/>
      <c r="R95" s="365"/>
      <c r="S95" s="369"/>
      <c r="T95" s="370">
        <f>ROUNDDOWN(IFERROR(tabItens[[#This Row],[ATA DT.VALID.]] - $D$1,0) / 30,0)</f>
        <v>-1507</v>
      </c>
      <c r="U95" s="355" t="s">
        <v>1035</v>
      </c>
      <c r="V95" s="371">
        <v>1</v>
      </c>
      <c r="W95" s="372" t="s">
        <v>2071</v>
      </c>
      <c r="X95" s="373">
        <v>61</v>
      </c>
      <c r="Y95" s="374">
        <v>2</v>
      </c>
      <c r="Z95" s="375"/>
      <c r="AA95" s="376"/>
      <c r="AB95" s="377"/>
      <c r="AC95" s="377">
        <v>9648</v>
      </c>
      <c r="AD95" s="376">
        <v>2023</v>
      </c>
      <c r="AE95" s="377">
        <v>0</v>
      </c>
      <c r="AF95" s="370">
        <v>250</v>
      </c>
      <c r="AG95" s="378" t="s">
        <v>2050</v>
      </c>
      <c r="AH95" s="379">
        <v>45162</v>
      </c>
      <c r="AI95" s="370">
        <v>46</v>
      </c>
      <c r="AJ95" s="379">
        <v>44915</v>
      </c>
      <c r="AK95" s="379" t="s">
        <v>883</v>
      </c>
      <c r="AL95" s="379">
        <v>45145</v>
      </c>
      <c r="AM95" s="369"/>
      <c r="AN95" s="358"/>
      <c r="AO95" s="380" t="str">
        <f>_xlfn.IFNA(IF(VLOOKUP(tabItens[[#This Row],[CÓDIGO]],tabExcluirDoEstoque[#Data],1,FALSE),"sim",""),"")</f>
        <v/>
      </c>
      <c r="AP95" s="381" t="str">
        <f ca="1">IF(OR(ISBLANK(tabItens[[#This Row],[ATA DT.VALID.]]),tabItens[[#This Row],[ATA DT.VALID.]]="",tabItens[[#This Row],[ATA DT.VALID.]]=" "),"",IF(TYPE(tabItens[[#This Row],[ATA DT.VALID.]])=1,ROUNDUP((tabItens[[#This Row],[ATA DT.VALID.]]-TODAY())/7,0),""))</f>
        <v/>
      </c>
      <c r="AQ95" s="382">
        <v>0</v>
      </c>
      <c r="AR95" s="383" t="str">
        <f>IF(ISBLANK(tabItens[[#This Row],[CÓDIGO]]),"",IFERROR(VLOOKUP(tabItens[[#This Row],[CÓDIGO]],Consumo!$C$2:$AC$862,26,FALSE),0))</f>
        <v>09.2023</v>
      </c>
      <c r="AS95" s="384">
        <f>SUMIF(Consumo!$C$3:$C$862,tabItens[[#This Row],[CÓDIGO]],Consumo!$N$3:$N$862) + SUMIF(Consumo!$C$3:$C$862,tabItens[[#This Row],[CÓDIGO]],Consumo!$O$3:$O$862) + SUMIF(Consumo!$C$3:$C$862,tabItens[[#This Row],[CÓDIGO]],Consumo!$P$3:$P$862) + SUMIF(Consumo!$C$3:$C$862,tabItens[[#This Row],[CÓDIGO]],Consumo!$Q$3:$Q$862)</f>
        <v>14</v>
      </c>
      <c r="AT95" s="384">
        <f>SUMIF(Consumo!$C$3:$C$862,tabItens[[#This Row],[CÓDIGO]],Consumo!$Z$3:$Z$862)</f>
        <v>101</v>
      </c>
      <c r="AU95" s="385">
        <f>SUMIF(Consumo!$C$3:$C$862,tabItens[[#This Row],[CÓDIGO]],Consumo!$AA$3:$AA$862)</f>
        <v>17</v>
      </c>
      <c r="AV95" s="386">
        <f>SUMIF(Consumo!$C$3:$C$862,tabItens[[#This Row],[CÓDIGO]],Consumo!$Y$3:$Y$862)</f>
        <v>8.4166666666666661</v>
      </c>
      <c r="AW95" s="359">
        <f>tabItens[[#This Row],[QTDE ATUAL]] + tabItens[[#This Row],[RC QTDE]] + tabItens[[#This Row],[AF SALDO]] + tabItens[[#This Row],[Recentes]]</f>
        <v>54</v>
      </c>
      <c r="AX95" s="387">
        <v>9</v>
      </c>
      <c r="AY95" s="387">
        <v>4</v>
      </c>
      <c r="AZ95" s="387">
        <f>IF(ISBLANK(tabItens[[#This Row],[CÓDIGO]]),"",tabItens[[#This Row],[PontoMês]] * (AZ$2+tabItens[[#This Row],[PontoQtM]]))</f>
        <v>36</v>
      </c>
      <c r="BA95" s="386">
        <f>tabItens[[#This Row],[PontoPed]] - tabItens[[#This Row],[Saldo]] + (1/10)</f>
        <v>-17.899999999999999</v>
      </c>
      <c r="BB95" s="386">
        <f xml:space="preserve"> tabItens[[#This Row],[PontoMês]] * BB$2 - tabItens[[#This Row],[QTDE ATUAL]] - (1/10)</f>
        <v>-45.1</v>
      </c>
      <c r="BC95" s="388">
        <f>IF( tabItens[[#This Row],[PontoPed]]&gt;0, IF(tabItens[[#This Row],[PontoPed]]&lt;1, 1, IF( tabItens[[#This Row],[Saldo]]&gt;tabItens[[#This Row],[PontoPed]], 0, (tabItens[[#This Row],[PontoPed]]-tabItens[[#This Row],[Saldo]])/tabItens[[#This Row],[PontoPed]] ) ), 0 )</f>
        <v>0</v>
      </c>
      <c r="BD95" s="389">
        <f>ROUNDDOWN(IF( OR( AND(tabItens[[#This Row],[PontoPed]]&lt;tabItens[[#This Row],[Saldo]],tabItens[[#This Row],[Saldo]]&gt;0), tabItens[[#This Row],[PontoPed]]=0), 99, IF(AND(tabItens[[#This Row],[Saldo]]=0,tabItens[[#This Row],[PontoPed]]&gt;0), 0, (1-tabItens[[#This Row],[PctAb]])*10 ) ),0)</f>
        <v>99</v>
      </c>
      <c r="BE95" s="390">
        <f>IF( tabItens[[#This Row],[Consumo]] &gt; tabItens[[#This Row],[04_MESES]]/4*$AV$2, tabItens[[#This Row],[Consumo]]/$AV$2, tabItens[[#This Row],[04_MESES]]/4 ) * $BE$2 + tabItens[[#This Row],[COMPRA_EXTRA]]</f>
        <v>50.5</v>
      </c>
      <c r="BF95" s="391">
        <f>MAX( tabItens[[#This Row],[Sugestão]] - tabItens[[#This Row],[LC]], 0 )</f>
        <v>50.5</v>
      </c>
      <c r="BG95" s="391">
        <f>SUMIF(Consumo!$C$3:$C$862,tabItens[[#This Row],[CÓDIGO]],Consumo!$E$3:$E$862)</f>
        <v>4</v>
      </c>
      <c r="BH95" s="392">
        <f>IF(AND(tabItens[[#This Row],[Pend]] &gt; 0,tabItens[[#This Row],[Consumo]] &lt;&gt; 0), tabItens[[#This Row],[Pend]] / tabItens[[#This Row],[Consumo]], 0 )</f>
        <v>3.9603960396039604E-2</v>
      </c>
      <c r="BI95" s="391"/>
      <c r="BJ95" s="391"/>
      <c r="BK95" s="393" t="s">
        <v>2081</v>
      </c>
    </row>
    <row r="96" spans="1:63" x14ac:dyDescent="0.3">
      <c r="A96" s="354">
        <v>13562</v>
      </c>
      <c r="B96" s="355" t="s">
        <v>1039</v>
      </c>
      <c r="C96" s="356" t="s">
        <v>338</v>
      </c>
      <c r="D96" s="357">
        <v>13.12</v>
      </c>
      <c r="E96" s="358"/>
      <c r="F96" s="358"/>
      <c r="G96" s="358" t="s">
        <v>883</v>
      </c>
      <c r="H96" s="359">
        <v>308</v>
      </c>
      <c r="I96" s="360">
        <v>103003</v>
      </c>
      <c r="J96" s="361">
        <v>13.12</v>
      </c>
      <c r="K96" s="362">
        <v>285</v>
      </c>
      <c r="L96" s="363">
        <f>IF(tabItens[[#This Row],[Média]] &gt; 0, tabItens[[#This Row],[QTDE ATUAL]] / tabItens[[#This Row],[Média]],999.9)</f>
        <v>8.4191343963553518</v>
      </c>
      <c r="M96" s="364">
        <v>0</v>
      </c>
      <c r="N96" s="365">
        <f>tabItens[[#This Row],[VALOR UNIT.]] * tabItens[[#This Row],[LC]]</f>
        <v>0</v>
      </c>
      <c r="O96" s="366" t="s">
        <v>2108</v>
      </c>
      <c r="P96" s="367"/>
      <c r="Q96" s="368"/>
      <c r="R96" s="365"/>
      <c r="S96" s="369"/>
      <c r="T96" s="370">
        <f>ROUNDDOWN(IFERROR(tabItens[[#This Row],[ATA DT.VALID.]] - $D$1,0) / 30,0)</f>
        <v>-1507</v>
      </c>
      <c r="U96" s="355" t="s">
        <v>1035</v>
      </c>
      <c r="V96" s="371">
        <v>1</v>
      </c>
      <c r="W96" s="372" t="s">
        <v>2071</v>
      </c>
      <c r="X96" s="373">
        <v>61</v>
      </c>
      <c r="Y96" s="374">
        <v>2</v>
      </c>
      <c r="Z96" s="375"/>
      <c r="AA96" s="376"/>
      <c r="AB96" s="377"/>
      <c r="AC96" s="377">
        <v>9672</v>
      </c>
      <c r="AD96" s="376">
        <v>2023</v>
      </c>
      <c r="AE96" s="377">
        <v>0</v>
      </c>
      <c r="AF96" s="370">
        <v>400</v>
      </c>
      <c r="AG96" s="378" t="s">
        <v>2050</v>
      </c>
      <c r="AH96" s="379">
        <v>45162</v>
      </c>
      <c r="AI96" s="370">
        <v>146</v>
      </c>
      <c r="AJ96" s="379">
        <v>44915</v>
      </c>
      <c r="AK96" s="379" t="s">
        <v>883</v>
      </c>
      <c r="AL96" s="379">
        <v>45145</v>
      </c>
      <c r="AM96" s="369"/>
      <c r="AN96" s="358"/>
      <c r="AO96" s="380" t="str">
        <f>_xlfn.IFNA(IF(VLOOKUP(tabItens[[#This Row],[CÓDIGO]],tabExcluirDoEstoque[#Data],1,FALSE),"sim",""),"")</f>
        <v/>
      </c>
      <c r="AP96" s="381" t="str">
        <f ca="1">IF(OR(ISBLANK(tabItens[[#This Row],[ATA DT.VALID.]]),tabItens[[#This Row],[ATA DT.VALID.]]="",tabItens[[#This Row],[ATA DT.VALID.]]=" "),"",IF(TYPE(tabItens[[#This Row],[ATA DT.VALID.]])=1,ROUNDUP((tabItens[[#This Row],[ATA DT.VALID.]]-TODAY())/7,0),""))</f>
        <v/>
      </c>
      <c r="AQ96" s="382">
        <v>0</v>
      </c>
      <c r="AR96" s="383" t="str">
        <f>IF(ISBLANK(tabItens[[#This Row],[CÓDIGO]]),"",IFERROR(VLOOKUP(tabItens[[#This Row],[CÓDIGO]],Consumo!$C$2:$AC$862,26,FALSE),0))</f>
        <v>09.2023</v>
      </c>
      <c r="AS96" s="384">
        <f>SUMIF(Consumo!$C$3:$C$862,tabItens[[#This Row],[CÓDIGO]],Consumo!$N$3:$N$862) + SUMIF(Consumo!$C$3:$C$862,tabItens[[#This Row],[CÓDIGO]],Consumo!$O$3:$O$862) + SUMIF(Consumo!$C$3:$C$862,tabItens[[#This Row],[CÓDIGO]],Consumo!$P$3:$P$862) + SUMIF(Consumo!$C$3:$C$862,tabItens[[#This Row],[CÓDIGO]],Consumo!$Q$3:$Q$862)</f>
        <v>117</v>
      </c>
      <c r="AT96" s="384">
        <f>SUMIF(Consumo!$C$3:$C$862,tabItens[[#This Row],[CÓDIGO]],Consumo!$Z$3:$Z$862)</f>
        <v>439</v>
      </c>
      <c r="AU96" s="385">
        <f>SUMIF(Consumo!$C$3:$C$862,tabItens[[#This Row],[CÓDIGO]],Consumo!$AA$3:$AA$862)</f>
        <v>61</v>
      </c>
      <c r="AV96" s="386">
        <f>SUMIF(Consumo!$C$3:$C$862,tabItens[[#This Row],[CÓDIGO]],Consumo!$Y$3:$Y$862)</f>
        <v>36.583333333333336</v>
      </c>
      <c r="AW96" s="359">
        <f>tabItens[[#This Row],[QTDE ATUAL]] + tabItens[[#This Row],[RC QTDE]] + tabItens[[#This Row],[AF SALDO]] + tabItens[[#This Row],[Recentes]]</f>
        <v>308</v>
      </c>
      <c r="AX96" s="387">
        <v>72</v>
      </c>
      <c r="AY96" s="387">
        <v>4</v>
      </c>
      <c r="AZ96" s="387">
        <f>IF(ISBLANK(tabItens[[#This Row],[CÓDIGO]]),"",tabItens[[#This Row],[PontoMês]] * (AZ$2+tabItens[[#This Row],[PontoQtM]]))</f>
        <v>288</v>
      </c>
      <c r="BA96" s="386">
        <f>tabItens[[#This Row],[PontoPed]] - tabItens[[#This Row],[Saldo]] + (1/10)</f>
        <v>-19.899999999999999</v>
      </c>
      <c r="BB96" s="386">
        <f xml:space="preserve"> tabItens[[#This Row],[PontoMês]] * BB$2 - tabItens[[#This Row],[QTDE ATUAL]] - (1/10)</f>
        <v>-236.1</v>
      </c>
      <c r="BC96" s="388">
        <f>IF( tabItens[[#This Row],[PontoPed]]&gt;0, IF(tabItens[[#This Row],[PontoPed]]&lt;1, 1, IF( tabItens[[#This Row],[Saldo]]&gt;tabItens[[#This Row],[PontoPed]], 0, (tabItens[[#This Row],[PontoPed]]-tabItens[[#This Row],[Saldo]])/tabItens[[#This Row],[PontoPed]] ) ), 0 )</f>
        <v>0</v>
      </c>
      <c r="BD96" s="389">
        <f>ROUNDDOWN(IF( OR( AND(tabItens[[#This Row],[PontoPed]]&lt;tabItens[[#This Row],[Saldo]],tabItens[[#This Row],[Saldo]]&gt;0), tabItens[[#This Row],[PontoPed]]=0), 99, IF(AND(tabItens[[#This Row],[Saldo]]=0,tabItens[[#This Row],[PontoPed]]&gt;0), 0, (1-tabItens[[#This Row],[PctAb]])*10 ) ),0)</f>
        <v>99</v>
      </c>
      <c r="BE96" s="390">
        <f>IF( tabItens[[#This Row],[Consumo]] &gt; tabItens[[#This Row],[04_MESES]]/4*$AV$2, tabItens[[#This Row],[Consumo]]/$AV$2, tabItens[[#This Row],[04_MESES]]/4 ) * $BE$2 + tabItens[[#This Row],[COMPRA_EXTRA]]</f>
        <v>219.5</v>
      </c>
      <c r="BF96" s="391">
        <f>MAX( tabItens[[#This Row],[Sugestão]] - tabItens[[#This Row],[LC]], 0 )</f>
        <v>219.5</v>
      </c>
      <c r="BG96" s="391">
        <f>SUMIF(Consumo!$C$3:$C$862,tabItens[[#This Row],[CÓDIGO]],Consumo!$E$3:$E$862)</f>
        <v>0</v>
      </c>
      <c r="BH96" s="392">
        <f>IF(AND(tabItens[[#This Row],[Pend]] &gt; 0,tabItens[[#This Row],[Consumo]] &lt;&gt; 0), tabItens[[#This Row],[Pend]] / tabItens[[#This Row],[Consumo]], 0 )</f>
        <v>0</v>
      </c>
      <c r="BI96" s="391"/>
      <c r="BJ96" s="391"/>
      <c r="BK96" s="393" t="s">
        <v>2081</v>
      </c>
    </row>
    <row r="97" spans="1:63" x14ac:dyDescent="0.3">
      <c r="A97" s="354">
        <v>13563</v>
      </c>
      <c r="B97" s="355" t="s">
        <v>1040</v>
      </c>
      <c r="C97" s="356" t="s">
        <v>256</v>
      </c>
      <c r="D97" s="357">
        <v>0.37</v>
      </c>
      <c r="E97" s="358"/>
      <c r="F97" s="358"/>
      <c r="G97" s="358" t="s">
        <v>883</v>
      </c>
      <c r="H97" s="359">
        <v>289</v>
      </c>
      <c r="I97" s="360">
        <v>103003</v>
      </c>
      <c r="J97" s="361">
        <v>0.37</v>
      </c>
      <c r="K97" s="362">
        <v>240</v>
      </c>
      <c r="L97" s="363">
        <f>IF(tabItens[[#This Row],[Média]] &gt; 0, tabItens[[#This Row],[QTDE ATUAL]] / tabItens[[#This Row],[Média]],999.9)</f>
        <v>15.413333333333334</v>
      </c>
      <c r="M97" s="364">
        <v>0</v>
      </c>
      <c r="N97" s="365">
        <f>tabItens[[#This Row],[VALOR UNIT.]] * tabItens[[#This Row],[LC]]</f>
        <v>0</v>
      </c>
      <c r="O97" s="366" t="s">
        <v>2104</v>
      </c>
      <c r="P97" s="367"/>
      <c r="Q97" s="368"/>
      <c r="R97" s="365"/>
      <c r="S97" s="369"/>
      <c r="T97" s="370">
        <f>ROUNDDOWN(IFERROR(tabItens[[#This Row],[ATA DT.VALID.]] - $D$1,0) / 30,0)</f>
        <v>-1507</v>
      </c>
      <c r="U97" s="355" t="s">
        <v>1005</v>
      </c>
      <c r="V97" s="371">
        <v>1</v>
      </c>
      <c r="W97" s="372" t="s">
        <v>2071</v>
      </c>
      <c r="X97" s="373">
        <v>61</v>
      </c>
      <c r="Y97" s="374">
        <v>15</v>
      </c>
      <c r="Z97" s="375"/>
      <c r="AA97" s="376"/>
      <c r="AB97" s="377"/>
      <c r="AC97" s="377"/>
      <c r="AD97" s="376"/>
      <c r="AE97" s="377"/>
      <c r="AF97" s="370"/>
      <c r="AG97" s="378" t="s">
        <v>2067</v>
      </c>
      <c r="AH97" s="379"/>
      <c r="AI97" s="370">
        <v>160</v>
      </c>
      <c r="AJ97" s="379">
        <v>45169</v>
      </c>
      <c r="AK97" s="379" t="s">
        <v>883</v>
      </c>
      <c r="AL97" s="379">
        <v>45145</v>
      </c>
      <c r="AM97" s="369"/>
      <c r="AN97" s="358"/>
      <c r="AO97" s="380" t="str">
        <f>_xlfn.IFNA(IF(VLOOKUP(tabItens[[#This Row],[CÓDIGO]],tabExcluirDoEstoque[#Data],1,FALSE),"sim",""),"")</f>
        <v/>
      </c>
      <c r="AP97" s="381" t="str">
        <f ca="1">IF(OR(ISBLANK(tabItens[[#This Row],[ATA DT.VALID.]]),tabItens[[#This Row],[ATA DT.VALID.]]="",tabItens[[#This Row],[ATA DT.VALID.]]=" "),"",IF(TYPE(tabItens[[#This Row],[ATA DT.VALID.]])=1,ROUNDUP((tabItens[[#This Row],[ATA DT.VALID.]]-TODAY())/7,0),""))</f>
        <v/>
      </c>
      <c r="AQ97" s="382">
        <v>0</v>
      </c>
      <c r="AR97" s="383" t="str">
        <f>IF(ISBLANK(tabItens[[#This Row],[CÓDIGO]]),"",IFERROR(VLOOKUP(tabItens[[#This Row],[CÓDIGO]],Consumo!$C$2:$AC$862,26,FALSE),0))</f>
        <v>07.2023</v>
      </c>
      <c r="AS97" s="384">
        <f>SUMIF(Consumo!$C$3:$C$862,tabItens[[#This Row],[CÓDIGO]],Consumo!$N$3:$N$862) + SUMIF(Consumo!$C$3:$C$862,tabItens[[#This Row],[CÓDIGO]],Consumo!$O$3:$O$862) + SUMIF(Consumo!$C$3:$C$862,tabItens[[#This Row],[CÓDIGO]],Consumo!$P$3:$P$862) + SUMIF(Consumo!$C$3:$C$862,tabItens[[#This Row],[CÓDIGO]],Consumo!$Q$3:$Q$862)</f>
        <v>81</v>
      </c>
      <c r="AT97" s="384">
        <f>SUMIF(Consumo!$C$3:$C$862,tabItens[[#This Row],[CÓDIGO]],Consumo!$Z$3:$Z$862)</f>
        <v>231</v>
      </c>
      <c r="AU97" s="385">
        <f>SUMIF(Consumo!$C$3:$C$862,tabItens[[#This Row],[CÓDIGO]],Consumo!$AA$3:$AA$862)</f>
        <v>80</v>
      </c>
      <c r="AV97" s="386">
        <f>SUMIF(Consumo!$C$3:$C$862,tabItens[[#This Row],[CÓDIGO]],Consumo!$Y$3:$Y$862)</f>
        <v>18.75</v>
      </c>
      <c r="AW97" s="359">
        <f>tabItens[[#This Row],[QTDE ATUAL]] + tabItens[[#This Row],[RC QTDE]] + tabItens[[#This Row],[AF SALDO]] + tabItens[[#This Row],[Recentes]]</f>
        <v>289</v>
      </c>
      <c r="AX97" s="387">
        <v>40</v>
      </c>
      <c r="AY97" s="387">
        <v>4</v>
      </c>
      <c r="AZ97" s="387">
        <f>IF(ISBLANK(tabItens[[#This Row],[CÓDIGO]]),"",tabItens[[#This Row],[PontoMês]] * (AZ$2+tabItens[[#This Row],[PontoQtM]]))</f>
        <v>160</v>
      </c>
      <c r="BA97" s="386">
        <f>tabItens[[#This Row],[PontoPed]] - tabItens[[#This Row],[Saldo]] + (1/10)</f>
        <v>-128.9</v>
      </c>
      <c r="BB97" s="386">
        <f xml:space="preserve"> tabItens[[#This Row],[PontoMês]] * BB$2 - tabItens[[#This Row],[QTDE ATUAL]] - (1/10)</f>
        <v>-249.1</v>
      </c>
      <c r="BC97" s="388">
        <f>IF( tabItens[[#This Row],[PontoPed]]&gt;0, IF(tabItens[[#This Row],[PontoPed]]&lt;1, 1, IF( tabItens[[#This Row],[Saldo]]&gt;tabItens[[#This Row],[PontoPed]], 0, (tabItens[[#This Row],[PontoPed]]-tabItens[[#This Row],[Saldo]])/tabItens[[#This Row],[PontoPed]] ) ), 0 )</f>
        <v>0</v>
      </c>
      <c r="BD97" s="389">
        <f>ROUNDDOWN(IF( OR( AND(tabItens[[#This Row],[PontoPed]]&lt;tabItens[[#This Row],[Saldo]],tabItens[[#This Row],[Saldo]]&gt;0), tabItens[[#This Row],[PontoPed]]=0), 99, IF(AND(tabItens[[#This Row],[Saldo]]=0,tabItens[[#This Row],[PontoPed]]&gt;0), 0, (1-tabItens[[#This Row],[PctAb]])*10 ) ),0)</f>
        <v>99</v>
      </c>
      <c r="BE97" s="390">
        <f>IF( tabItens[[#This Row],[Consumo]] &gt; tabItens[[#This Row],[04_MESES]]/4*$AV$2, tabItens[[#This Row],[Consumo]]/$AV$2, tabItens[[#This Row],[04_MESES]]/4 ) * $BE$2 + tabItens[[#This Row],[COMPRA_EXTRA]]</f>
        <v>121.5</v>
      </c>
      <c r="BF97" s="391">
        <f>MAX( tabItens[[#This Row],[Sugestão]] - tabItens[[#This Row],[LC]], 0 )</f>
        <v>121.5</v>
      </c>
      <c r="BG97" s="391">
        <f>SUMIF(Consumo!$C$3:$C$862,tabItens[[#This Row],[CÓDIGO]],Consumo!$E$3:$E$862)</f>
        <v>0</v>
      </c>
      <c r="BH97" s="392">
        <f>IF(AND(tabItens[[#This Row],[Pend]] &gt; 0,tabItens[[#This Row],[Consumo]] &lt;&gt; 0), tabItens[[#This Row],[Pend]] / tabItens[[#This Row],[Consumo]], 0 )</f>
        <v>0</v>
      </c>
      <c r="BI97" s="391"/>
      <c r="BJ97" s="391"/>
      <c r="BK97" s="393" t="s">
        <v>2081</v>
      </c>
    </row>
    <row r="98" spans="1:63" x14ac:dyDescent="0.3">
      <c r="A98" s="354">
        <v>13655</v>
      </c>
      <c r="B98" s="355" t="s">
        <v>1041</v>
      </c>
      <c r="C98" s="356" t="s">
        <v>31</v>
      </c>
      <c r="D98" s="357">
        <v>1.74</v>
      </c>
      <c r="E98" s="358"/>
      <c r="F98" s="358"/>
      <c r="G98" s="358" t="s">
        <v>883</v>
      </c>
      <c r="H98" s="359">
        <v>4386</v>
      </c>
      <c r="I98" s="360">
        <v>103003</v>
      </c>
      <c r="J98" s="361">
        <v>1.74</v>
      </c>
      <c r="K98" s="362">
        <v>14003</v>
      </c>
      <c r="L98" s="363">
        <f>IF(tabItens[[#This Row],[Média]] &gt; 0, tabItens[[#This Row],[QTDE ATUAL]] / tabItens[[#This Row],[Média]],999.9)</f>
        <v>3.701526127013151</v>
      </c>
      <c r="M98" s="364">
        <v>0</v>
      </c>
      <c r="N98" s="365">
        <f>tabItens[[#This Row],[VALOR UNIT.]] * tabItens[[#This Row],[LC]]</f>
        <v>0</v>
      </c>
      <c r="O98" s="366" t="s">
        <v>2110</v>
      </c>
      <c r="P98" s="367"/>
      <c r="Q98" s="368"/>
      <c r="R98" s="365"/>
      <c r="S98" s="369"/>
      <c r="T98" s="370">
        <f>ROUNDDOWN(IFERROR(tabItens[[#This Row],[ATA DT.VALID.]] - $D$1,0) / 30,0)</f>
        <v>-1507</v>
      </c>
      <c r="U98" s="355" t="s">
        <v>935</v>
      </c>
      <c r="V98" s="371">
        <v>1</v>
      </c>
      <c r="W98" s="372" t="s">
        <v>2069</v>
      </c>
      <c r="X98" s="373">
        <v>45</v>
      </c>
      <c r="Y98" s="374">
        <v>11</v>
      </c>
      <c r="Z98" s="375">
        <v>6211</v>
      </c>
      <c r="AA98" s="376">
        <v>2023</v>
      </c>
      <c r="AB98" s="377">
        <v>1000</v>
      </c>
      <c r="AC98" s="377"/>
      <c r="AD98" s="376"/>
      <c r="AE98" s="377"/>
      <c r="AF98" s="370"/>
      <c r="AG98" s="378" t="s">
        <v>2067</v>
      </c>
      <c r="AH98" s="379"/>
      <c r="AI98" s="370">
        <v>5868</v>
      </c>
      <c r="AJ98" s="379">
        <v>44993</v>
      </c>
      <c r="AK98" s="379" t="s">
        <v>883</v>
      </c>
      <c r="AL98" s="379">
        <v>45107</v>
      </c>
      <c r="AM98" s="369"/>
      <c r="AN98" s="358"/>
      <c r="AO98" s="380" t="str">
        <f>_xlfn.IFNA(IF(VLOOKUP(tabItens[[#This Row],[CÓDIGO]],tabExcluirDoEstoque[#Data],1,FALSE),"sim",""),"")</f>
        <v/>
      </c>
      <c r="AP98" s="381" t="str">
        <f ca="1">IF(OR(ISBLANK(tabItens[[#This Row],[ATA DT.VALID.]]),tabItens[[#This Row],[ATA DT.VALID.]]="",tabItens[[#This Row],[ATA DT.VALID.]]=" "),"",IF(TYPE(tabItens[[#This Row],[ATA DT.VALID.]])=1,ROUNDUP((tabItens[[#This Row],[ATA DT.VALID.]]-TODAY())/7,0),""))</f>
        <v/>
      </c>
      <c r="AQ98" s="382">
        <v>0</v>
      </c>
      <c r="AR98" s="383" t="str">
        <f>IF(ISBLANK(tabItens[[#This Row],[CÓDIGO]]),"",IFERROR(VLOOKUP(tabItens[[#This Row],[CÓDIGO]],Consumo!$C$2:$AC$862,26,FALSE),0))</f>
        <v>09.2023</v>
      </c>
      <c r="AS98" s="384">
        <f>SUMIF(Consumo!$C$3:$C$862,tabItens[[#This Row],[CÓDIGO]],Consumo!$N$3:$N$862) + SUMIF(Consumo!$C$3:$C$862,tabItens[[#This Row],[CÓDIGO]],Consumo!$O$3:$O$862) + SUMIF(Consumo!$C$3:$C$862,tabItens[[#This Row],[CÓDIGO]],Consumo!$P$3:$P$862) + SUMIF(Consumo!$C$3:$C$862,tabItens[[#This Row],[CÓDIGO]],Consumo!$Q$3:$Q$862)</f>
        <v>2647</v>
      </c>
      <c r="AT98" s="384">
        <f>SUMIF(Consumo!$C$3:$C$862,tabItens[[#This Row],[CÓDIGO]],Consumo!$Z$3:$Z$862)</f>
        <v>17460</v>
      </c>
      <c r="AU98" s="385">
        <f>SUMIF(Consumo!$C$3:$C$862,tabItens[[#This Row],[CÓDIGO]],Consumo!$AA$3:$AA$862)</f>
        <v>9807</v>
      </c>
      <c r="AV98" s="386">
        <f>SUMIF(Consumo!$C$3:$C$862,tabItens[[#This Row],[CÓDIGO]],Consumo!$Y$3:$Y$862)</f>
        <v>1184.9166666666667</v>
      </c>
      <c r="AW98" s="359">
        <f>tabItens[[#This Row],[QTDE ATUAL]] + tabItens[[#This Row],[RC QTDE]] + tabItens[[#This Row],[AF SALDO]] + tabItens[[#This Row],[Recentes]]</f>
        <v>5386</v>
      </c>
      <c r="AX98" s="387">
        <v>1435</v>
      </c>
      <c r="AY98" s="387">
        <v>4</v>
      </c>
      <c r="AZ98" s="387">
        <f>IF(ISBLANK(tabItens[[#This Row],[CÓDIGO]]),"",tabItens[[#This Row],[PontoMês]] * (AZ$2+tabItens[[#This Row],[PontoQtM]]))</f>
        <v>5740</v>
      </c>
      <c r="BA98" s="386">
        <f>tabItens[[#This Row],[PontoPed]] - tabItens[[#This Row],[Saldo]] + (1/10)</f>
        <v>354.1</v>
      </c>
      <c r="BB98" s="386">
        <f xml:space="preserve"> tabItens[[#This Row],[PontoMês]] * BB$2 - tabItens[[#This Row],[QTDE ATUAL]] - (1/10)</f>
        <v>-2951.1</v>
      </c>
      <c r="BC98" s="388">
        <f>IF( tabItens[[#This Row],[PontoPed]]&gt;0, IF(tabItens[[#This Row],[PontoPed]]&lt;1, 1, IF( tabItens[[#This Row],[Saldo]]&gt;tabItens[[#This Row],[PontoPed]], 0, (tabItens[[#This Row],[PontoPed]]-tabItens[[#This Row],[Saldo]])/tabItens[[#This Row],[PontoPed]] ) ), 0 )</f>
        <v>6.167247386759582E-2</v>
      </c>
      <c r="BD98" s="389">
        <f>ROUNDDOWN(IF( OR( AND(tabItens[[#This Row],[PontoPed]]&lt;tabItens[[#This Row],[Saldo]],tabItens[[#This Row],[Saldo]]&gt;0), tabItens[[#This Row],[PontoPed]]=0), 99, IF(AND(tabItens[[#This Row],[Saldo]]=0,tabItens[[#This Row],[PontoPed]]&gt;0), 0, (1-tabItens[[#This Row],[PctAb]])*10 ) ),0)</f>
        <v>9</v>
      </c>
      <c r="BE98" s="390">
        <f>IF( tabItens[[#This Row],[Consumo]] &gt; tabItens[[#This Row],[04_MESES]]/4*$AV$2, tabItens[[#This Row],[Consumo]]/$AV$2, tabItens[[#This Row],[04_MESES]]/4 ) * $BE$2 + tabItens[[#This Row],[COMPRA_EXTRA]]</f>
        <v>8730</v>
      </c>
      <c r="BF98" s="391">
        <f>MAX( tabItens[[#This Row],[Sugestão]] - tabItens[[#This Row],[LC]], 0 )</f>
        <v>8730</v>
      </c>
      <c r="BG98" s="391">
        <f>SUMIF(Consumo!$C$3:$C$862,tabItens[[#This Row],[CÓDIGO]],Consumo!$E$3:$E$862)</f>
        <v>7</v>
      </c>
      <c r="BH98" s="392">
        <f>IF(AND(tabItens[[#This Row],[Pend]] &gt; 0,tabItens[[#This Row],[Consumo]] &lt;&gt; 0), tabItens[[#This Row],[Pend]] / tabItens[[#This Row],[Consumo]], 0 )</f>
        <v>4.0091638029782358E-4</v>
      </c>
      <c r="BI98" s="391"/>
      <c r="BJ98" s="391"/>
      <c r="BK98" s="393" t="s">
        <v>2081</v>
      </c>
    </row>
    <row r="99" spans="1:63" x14ac:dyDescent="0.3">
      <c r="A99" s="354">
        <v>13768</v>
      </c>
      <c r="B99" s="355" t="s">
        <v>1042</v>
      </c>
      <c r="C99" s="356" t="s">
        <v>256</v>
      </c>
      <c r="D99" s="357">
        <v>4.29</v>
      </c>
      <c r="E99" s="358"/>
      <c r="F99" s="358"/>
      <c r="G99" s="358" t="s">
        <v>883</v>
      </c>
      <c r="H99" s="359">
        <v>286</v>
      </c>
      <c r="I99" s="360">
        <v>103003</v>
      </c>
      <c r="J99" s="361">
        <v>4.29</v>
      </c>
      <c r="K99" s="362">
        <v>2568</v>
      </c>
      <c r="L99" s="363">
        <f>IF(tabItens[[#This Row],[Média]] &gt; 0, tabItens[[#This Row],[QTDE ATUAL]] / tabItens[[#This Row],[Média]],999.9)</f>
        <v>0.80149462867818777</v>
      </c>
      <c r="M99" s="364">
        <v>0</v>
      </c>
      <c r="N99" s="365">
        <f>tabItens[[#This Row],[VALOR UNIT.]] * tabItens[[#This Row],[LC]]</f>
        <v>0</v>
      </c>
      <c r="O99" s="366" t="s">
        <v>2085</v>
      </c>
      <c r="P99" s="367"/>
      <c r="Q99" s="368"/>
      <c r="R99" s="365"/>
      <c r="S99" s="369"/>
      <c r="T99" s="370">
        <f>ROUNDDOWN(IFERROR(tabItens[[#This Row],[ATA DT.VALID.]] - $D$1,0) / 30,0)</f>
        <v>-1507</v>
      </c>
      <c r="U99" s="355" t="s">
        <v>935</v>
      </c>
      <c r="V99" s="371">
        <v>1</v>
      </c>
      <c r="W99" s="372" t="s">
        <v>2069</v>
      </c>
      <c r="X99" s="373">
        <v>45</v>
      </c>
      <c r="Y99" s="374">
        <v>11</v>
      </c>
      <c r="Z99" s="375">
        <v>6982</v>
      </c>
      <c r="AA99" s="376">
        <v>2023</v>
      </c>
      <c r="AB99" s="377">
        <v>800</v>
      </c>
      <c r="AC99" s="377"/>
      <c r="AD99" s="376"/>
      <c r="AE99" s="377"/>
      <c r="AF99" s="370"/>
      <c r="AG99" s="378" t="s">
        <v>2067</v>
      </c>
      <c r="AH99" s="379"/>
      <c r="AI99" s="370">
        <v>1408</v>
      </c>
      <c r="AJ99" s="379">
        <v>44573</v>
      </c>
      <c r="AK99" s="379" t="s">
        <v>883</v>
      </c>
      <c r="AL99" s="379">
        <v>44999</v>
      </c>
      <c r="AM99" s="369"/>
      <c r="AN99" s="358"/>
      <c r="AO99" s="380" t="str">
        <f>_xlfn.IFNA(IF(VLOOKUP(tabItens[[#This Row],[CÓDIGO]],tabExcluirDoEstoque[#Data],1,FALSE),"sim",""),"")</f>
        <v/>
      </c>
      <c r="AP99" s="381" t="str">
        <f ca="1">IF(OR(ISBLANK(tabItens[[#This Row],[ATA DT.VALID.]]),tabItens[[#This Row],[ATA DT.VALID.]]="",tabItens[[#This Row],[ATA DT.VALID.]]=" "),"",IF(TYPE(tabItens[[#This Row],[ATA DT.VALID.]])=1,ROUNDUP((tabItens[[#This Row],[ATA DT.VALID.]]-TODAY())/7,0),""))</f>
        <v/>
      </c>
      <c r="AQ99" s="382">
        <v>0</v>
      </c>
      <c r="AR99" s="383" t="str">
        <f>IF(ISBLANK(tabItens[[#This Row],[CÓDIGO]]),"",IFERROR(VLOOKUP(tabItens[[#This Row],[CÓDIGO]],Consumo!$C$2:$AC$862,26,FALSE),0))</f>
        <v>09.2023</v>
      </c>
      <c r="AS99" s="384">
        <f>SUMIF(Consumo!$C$3:$C$862,tabItens[[#This Row],[CÓDIGO]],Consumo!$N$3:$N$862) + SUMIF(Consumo!$C$3:$C$862,tabItens[[#This Row],[CÓDIGO]],Consumo!$O$3:$O$862) + SUMIF(Consumo!$C$3:$C$862,tabItens[[#This Row],[CÓDIGO]],Consumo!$P$3:$P$862) + SUMIF(Consumo!$C$3:$C$862,tabItens[[#This Row],[CÓDIGO]],Consumo!$Q$3:$Q$862)</f>
        <v>1102</v>
      </c>
      <c r="AT99" s="384">
        <f>SUMIF(Consumo!$C$3:$C$862,tabItens[[#This Row],[CÓDIGO]],Consumo!$Z$3:$Z$862)</f>
        <v>4282</v>
      </c>
      <c r="AU99" s="385">
        <f>SUMIF(Consumo!$C$3:$C$862,tabItens[[#This Row],[CÓDIGO]],Consumo!$AA$3:$AA$862)</f>
        <v>605</v>
      </c>
      <c r="AV99" s="386">
        <f>SUMIF(Consumo!$C$3:$C$862,tabItens[[#This Row],[CÓDIGO]],Consumo!$Y$3:$Y$862)</f>
        <v>356.83333333333331</v>
      </c>
      <c r="AW99" s="359">
        <f>tabItens[[#This Row],[QTDE ATUAL]] + tabItens[[#This Row],[RC QTDE]] + tabItens[[#This Row],[AF SALDO]] + tabItens[[#This Row],[Recentes]]</f>
        <v>1086</v>
      </c>
      <c r="AX99" s="387">
        <v>580</v>
      </c>
      <c r="AY99" s="387">
        <v>4</v>
      </c>
      <c r="AZ99" s="387">
        <f>IF(ISBLANK(tabItens[[#This Row],[CÓDIGO]]),"",tabItens[[#This Row],[PontoMês]] * (AZ$2+tabItens[[#This Row],[PontoQtM]]))</f>
        <v>2320</v>
      </c>
      <c r="BA99" s="386">
        <f>tabItens[[#This Row],[PontoPed]] - tabItens[[#This Row],[Saldo]] + (1/10)</f>
        <v>1234.0999999999999</v>
      </c>
      <c r="BB99" s="386">
        <f xml:space="preserve"> tabItens[[#This Row],[PontoMês]] * BB$2 - tabItens[[#This Row],[QTDE ATUAL]] - (1/10)</f>
        <v>293.89999999999998</v>
      </c>
      <c r="BC99" s="388">
        <f>IF( tabItens[[#This Row],[PontoPed]]&gt;0, IF(tabItens[[#This Row],[PontoPed]]&lt;1, 1, IF( tabItens[[#This Row],[Saldo]]&gt;tabItens[[#This Row],[PontoPed]], 0, (tabItens[[#This Row],[PontoPed]]-tabItens[[#This Row],[Saldo]])/tabItens[[#This Row],[PontoPed]] ) ), 0 )</f>
        <v>0.53189655172413797</v>
      </c>
      <c r="BD99" s="389">
        <f>ROUNDDOWN(IF( OR( AND(tabItens[[#This Row],[PontoPed]]&lt;tabItens[[#This Row],[Saldo]],tabItens[[#This Row],[Saldo]]&gt;0), tabItens[[#This Row],[PontoPed]]=0), 99, IF(AND(tabItens[[#This Row],[Saldo]]=0,tabItens[[#This Row],[PontoPed]]&gt;0), 0, (1-tabItens[[#This Row],[PctAb]])*10 ) ),0)</f>
        <v>4</v>
      </c>
      <c r="BE99" s="390">
        <f>IF( tabItens[[#This Row],[Consumo]] &gt; tabItens[[#This Row],[04_MESES]]/4*$AV$2, tabItens[[#This Row],[Consumo]]/$AV$2, tabItens[[#This Row],[04_MESES]]/4 ) * $BE$2 + tabItens[[#This Row],[COMPRA_EXTRA]]</f>
        <v>2141</v>
      </c>
      <c r="BF99" s="391">
        <f>MAX( tabItens[[#This Row],[Sugestão]] - tabItens[[#This Row],[LC]], 0 )</f>
        <v>2141</v>
      </c>
      <c r="BG99" s="391">
        <f>SUMIF(Consumo!$C$3:$C$862,tabItens[[#This Row],[CÓDIGO]],Consumo!$E$3:$E$862)</f>
        <v>61</v>
      </c>
      <c r="BH99" s="392">
        <f>IF(AND(tabItens[[#This Row],[Pend]] &gt; 0,tabItens[[#This Row],[Consumo]] &lt;&gt; 0), tabItens[[#This Row],[Pend]] / tabItens[[#This Row],[Consumo]], 0 )</f>
        <v>1.4245679588977114E-2</v>
      </c>
      <c r="BI99" s="391"/>
      <c r="BJ99" s="391"/>
      <c r="BK99" s="393" t="s">
        <v>2081</v>
      </c>
    </row>
    <row r="100" spans="1:63" x14ac:dyDescent="0.3">
      <c r="A100" s="354">
        <v>13991</v>
      </c>
      <c r="B100" s="355" t="s">
        <v>1043</v>
      </c>
      <c r="C100" s="356" t="s">
        <v>256</v>
      </c>
      <c r="D100" s="357">
        <v>22.32</v>
      </c>
      <c r="E100" s="358"/>
      <c r="F100" s="358"/>
      <c r="G100" s="358" t="s">
        <v>883</v>
      </c>
      <c r="H100" s="359">
        <v>0</v>
      </c>
      <c r="I100" s="360">
        <v>103003</v>
      </c>
      <c r="J100" s="361">
        <v>22.32</v>
      </c>
      <c r="K100" s="362">
        <v>248</v>
      </c>
      <c r="L100" s="363">
        <f>IF(tabItens[[#This Row],[Média]] &gt; 0, tabItens[[#This Row],[QTDE ATUAL]] / tabItens[[#This Row],[Média]],999.9)</f>
        <v>0</v>
      </c>
      <c r="M100" s="364">
        <v>0</v>
      </c>
      <c r="N100" s="365">
        <f>tabItens[[#This Row],[VALOR UNIT.]] * tabItens[[#This Row],[LC]]</f>
        <v>0</v>
      </c>
      <c r="O100" s="366" t="s">
        <v>2111</v>
      </c>
      <c r="P100" s="367"/>
      <c r="Q100" s="368"/>
      <c r="R100" s="365"/>
      <c r="S100" s="369"/>
      <c r="T100" s="370">
        <f>ROUNDDOWN(IFERROR(tabItens[[#This Row],[ATA DT.VALID.]] - $D$1,0) / 30,0)</f>
        <v>-1507</v>
      </c>
      <c r="U100" s="355" t="s">
        <v>892</v>
      </c>
      <c r="V100" s="371">
        <v>1</v>
      </c>
      <c r="W100" s="372" t="s">
        <v>2068</v>
      </c>
      <c r="X100" s="373">
        <v>72</v>
      </c>
      <c r="Y100" s="374">
        <v>6</v>
      </c>
      <c r="Z100" s="375">
        <v>5540</v>
      </c>
      <c r="AA100" s="376">
        <v>2023</v>
      </c>
      <c r="AB100" s="377">
        <v>400</v>
      </c>
      <c r="AC100" s="377"/>
      <c r="AD100" s="376"/>
      <c r="AE100" s="377"/>
      <c r="AF100" s="370"/>
      <c r="AG100" s="378" t="s">
        <v>2067</v>
      </c>
      <c r="AH100" s="379"/>
      <c r="AI100" s="370">
        <v>82</v>
      </c>
      <c r="AJ100" s="379">
        <v>44937</v>
      </c>
      <c r="AK100" s="379" t="s">
        <v>883</v>
      </c>
      <c r="AL100" s="379">
        <v>44854</v>
      </c>
      <c r="AM100" s="369"/>
      <c r="AN100" s="358"/>
      <c r="AO100" s="380" t="str">
        <f>_xlfn.IFNA(IF(VLOOKUP(tabItens[[#This Row],[CÓDIGO]],tabExcluirDoEstoque[#Data],1,FALSE),"sim",""),"")</f>
        <v/>
      </c>
      <c r="AP100" s="381" t="str">
        <f ca="1">IF(OR(ISBLANK(tabItens[[#This Row],[ATA DT.VALID.]]),tabItens[[#This Row],[ATA DT.VALID.]]="",tabItens[[#This Row],[ATA DT.VALID.]]=" "),"",IF(TYPE(tabItens[[#This Row],[ATA DT.VALID.]])=1,ROUNDUP((tabItens[[#This Row],[ATA DT.VALID.]]-TODAY())/7,0),""))</f>
        <v/>
      </c>
      <c r="AQ100" s="382">
        <v>0</v>
      </c>
      <c r="AR100" s="383" t="str">
        <f>IF(ISBLANK(tabItens[[#This Row],[CÓDIGO]]),"",IFERROR(VLOOKUP(tabItens[[#This Row],[CÓDIGO]],Consumo!$C$2:$AC$862,26,FALSE),0))</f>
        <v>03.2023</v>
      </c>
      <c r="AS100" s="384">
        <f>SUMIF(Consumo!$C$3:$C$862,tabItens[[#This Row],[CÓDIGO]],Consumo!$N$3:$N$862) + SUMIF(Consumo!$C$3:$C$862,tabItens[[#This Row],[CÓDIGO]],Consumo!$O$3:$O$862) + SUMIF(Consumo!$C$3:$C$862,tabItens[[#This Row],[CÓDIGO]],Consumo!$P$3:$P$862) + SUMIF(Consumo!$C$3:$C$862,tabItens[[#This Row],[CÓDIGO]],Consumo!$Q$3:$Q$862)</f>
        <v>0</v>
      </c>
      <c r="AT100" s="384">
        <f>SUMIF(Consumo!$C$3:$C$862,tabItens[[#This Row],[CÓDIGO]],Consumo!$Z$3:$Z$862)</f>
        <v>298</v>
      </c>
      <c r="AU100" s="385">
        <f>SUMIF(Consumo!$C$3:$C$862,tabItens[[#This Row],[CÓDIGO]],Consumo!$AA$3:$AA$862)</f>
        <v>69</v>
      </c>
      <c r="AV100" s="386">
        <f>SUMIF(Consumo!$C$3:$C$862,tabItens[[#This Row],[CÓDIGO]],Consumo!$Y$3:$Y$862)</f>
        <v>24.833333333333332</v>
      </c>
      <c r="AW100" s="359">
        <f>tabItens[[#This Row],[QTDE ATUAL]] + tabItens[[#This Row],[RC QTDE]] + tabItens[[#This Row],[AF SALDO]] + tabItens[[#This Row],[Recentes]]</f>
        <v>400</v>
      </c>
      <c r="AX100" s="387">
        <v>46</v>
      </c>
      <c r="AY100" s="387">
        <v>4</v>
      </c>
      <c r="AZ100" s="387">
        <f>IF(ISBLANK(tabItens[[#This Row],[CÓDIGO]]),"",tabItens[[#This Row],[PontoMês]] * (AZ$2+tabItens[[#This Row],[PontoQtM]]))</f>
        <v>184</v>
      </c>
      <c r="BA100" s="386">
        <f>tabItens[[#This Row],[PontoPed]] - tabItens[[#This Row],[Saldo]] + (1/10)</f>
        <v>-215.9</v>
      </c>
      <c r="BB100" s="386">
        <f xml:space="preserve"> tabItens[[#This Row],[PontoMês]] * BB$2 - tabItens[[#This Row],[QTDE ATUAL]] - (1/10)</f>
        <v>45.9</v>
      </c>
      <c r="BC100" s="388">
        <f>IF( tabItens[[#This Row],[PontoPed]]&gt;0, IF(tabItens[[#This Row],[PontoPed]]&lt;1, 1, IF( tabItens[[#This Row],[Saldo]]&gt;tabItens[[#This Row],[PontoPed]], 0, (tabItens[[#This Row],[PontoPed]]-tabItens[[#This Row],[Saldo]])/tabItens[[#This Row],[PontoPed]] ) ), 0 )</f>
        <v>0</v>
      </c>
      <c r="BD100" s="389">
        <f>ROUNDDOWN(IF( OR( AND(tabItens[[#This Row],[PontoPed]]&lt;tabItens[[#This Row],[Saldo]],tabItens[[#This Row],[Saldo]]&gt;0), tabItens[[#This Row],[PontoPed]]=0), 99, IF(AND(tabItens[[#This Row],[Saldo]]=0,tabItens[[#This Row],[PontoPed]]&gt;0), 0, (1-tabItens[[#This Row],[PctAb]])*10 ) ),0)</f>
        <v>99</v>
      </c>
      <c r="BE100" s="390">
        <f>IF( tabItens[[#This Row],[Consumo]] &gt; tabItens[[#This Row],[04_MESES]]/4*$AV$2, tabItens[[#This Row],[Consumo]]/$AV$2, tabItens[[#This Row],[04_MESES]]/4 ) * $BE$2 + tabItens[[#This Row],[COMPRA_EXTRA]]</f>
        <v>149</v>
      </c>
      <c r="BF100" s="391">
        <f>MAX( tabItens[[#This Row],[Sugestão]] - tabItens[[#This Row],[LC]], 0 )</f>
        <v>149</v>
      </c>
      <c r="BG100" s="391">
        <f>SUMIF(Consumo!$C$3:$C$862,tabItens[[#This Row],[CÓDIGO]],Consumo!$E$3:$E$862)</f>
        <v>52</v>
      </c>
      <c r="BH100" s="392">
        <f>IF(AND(tabItens[[#This Row],[Pend]] &gt; 0,tabItens[[#This Row],[Consumo]] &lt;&gt; 0), tabItens[[#This Row],[Pend]] / tabItens[[#This Row],[Consumo]], 0 )</f>
        <v>0.17449664429530201</v>
      </c>
      <c r="BI100" s="391"/>
      <c r="BJ100" s="391"/>
      <c r="BK100" s="393" t="s">
        <v>2081</v>
      </c>
    </row>
    <row r="101" spans="1:63" x14ac:dyDescent="0.3">
      <c r="A101" s="354">
        <v>14001</v>
      </c>
      <c r="B101" s="355" t="s">
        <v>1044</v>
      </c>
      <c r="C101" s="356" t="s">
        <v>280</v>
      </c>
      <c r="D101" s="357">
        <v>49.21</v>
      </c>
      <c r="E101" s="358"/>
      <c r="F101" s="358"/>
      <c r="G101" s="358" t="s">
        <v>883</v>
      </c>
      <c r="H101" s="359">
        <v>0</v>
      </c>
      <c r="I101" s="360">
        <v>103003</v>
      </c>
      <c r="J101" s="361">
        <v>49.21</v>
      </c>
      <c r="K101" s="362">
        <v>195</v>
      </c>
      <c r="L101" s="363">
        <f>IF(tabItens[[#This Row],[Média]] &gt; 0, tabItens[[#This Row],[QTDE ATUAL]] / tabItens[[#This Row],[Média]],999.9)</f>
        <v>0</v>
      </c>
      <c r="M101" s="364">
        <v>0</v>
      </c>
      <c r="N101" s="365">
        <f>tabItens[[#This Row],[VALOR UNIT.]] * tabItens[[#This Row],[LC]]</f>
        <v>0</v>
      </c>
      <c r="O101" s="366" t="s">
        <v>2112</v>
      </c>
      <c r="P101" s="367"/>
      <c r="Q101" s="368"/>
      <c r="R101" s="365"/>
      <c r="S101" s="369"/>
      <c r="T101" s="370">
        <f>ROUNDDOWN(IFERROR(tabItens[[#This Row],[ATA DT.VALID.]] - $D$1,0) / 30,0)</f>
        <v>-1507</v>
      </c>
      <c r="U101" s="355" t="s">
        <v>957</v>
      </c>
      <c r="V101" s="371">
        <v>1</v>
      </c>
      <c r="W101" s="372" t="s">
        <v>2066</v>
      </c>
      <c r="X101" s="373">
        <v>51</v>
      </c>
      <c r="Y101" s="374">
        <v>3</v>
      </c>
      <c r="Z101" s="375"/>
      <c r="AA101" s="376"/>
      <c r="AB101" s="377"/>
      <c r="AC101" s="377">
        <v>11593</v>
      </c>
      <c r="AD101" s="376">
        <v>2023</v>
      </c>
      <c r="AE101" s="377">
        <v>800</v>
      </c>
      <c r="AF101" s="370">
        <v>800</v>
      </c>
      <c r="AG101" s="378" t="s">
        <v>2051</v>
      </c>
      <c r="AH101" s="379">
        <v>45217</v>
      </c>
      <c r="AI101" s="370">
        <v>72</v>
      </c>
      <c r="AJ101" s="379">
        <v>44762</v>
      </c>
      <c r="AK101" s="379" t="s">
        <v>883</v>
      </c>
      <c r="AL101" s="379">
        <v>45183</v>
      </c>
      <c r="AM101" s="369"/>
      <c r="AN101" s="358"/>
      <c r="AO101" s="380" t="str">
        <f>_xlfn.IFNA(IF(VLOOKUP(tabItens[[#This Row],[CÓDIGO]],tabExcluirDoEstoque[#Data],1,FALSE),"sim",""),"")</f>
        <v/>
      </c>
      <c r="AP101" s="381" t="str">
        <f ca="1">IF(OR(ISBLANK(tabItens[[#This Row],[ATA DT.VALID.]]),tabItens[[#This Row],[ATA DT.VALID.]]="",tabItens[[#This Row],[ATA DT.VALID.]]=" "),"",IF(TYPE(tabItens[[#This Row],[ATA DT.VALID.]])=1,ROUNDUP((tabItens[[#This Row],[ATA DT.VALID.]]-TODAY())/7,0),""))</f>
        <v/>
      </c>
      <c r="AQ101" s="382">
        <v>0</v>
      </c>
      <c r="AR101" s="383" t="str">
        <f>IF(ISBLANK(tabItens[[#This Row],[CÓDIGO]]),"",IFERROR(VLOOKUP(tabItens[[#This Row],[CÓDIGO]],Consumo!$C$2:$AC$862,26,FALSE),0))</f>
        <v>05.2023</v>
      </c>
      <c r="AS101" s="384">
        <f>SUMIF(Consumo!$C$3:$C$862,tabItens[[#This Row],[CÓDIGO]],Consumo!$N$3:$N$862) + SUMIF(Consumo!$C$3:$C$862,tabItens[[#This Row],[CÓDIGO]],Consumo!$O$3:$O$862) + SUMIF(Consumo!$C$3:$C$862,tabItens[[#This Row],[CÓDIGO]],Consumo!$P$3:$P$862) + SUMIF(Consumo!$C$3:$C$862,tabItens[[#This Row],[CÓDIGO]],Consumo!$Q$3:$Q$862)</f>
        <v>0</v>
      </c>
      <c r="AT101" s="384">
        <f>SUMIF(Consumo!$C$3:$C$862,tabItens[[#This Row],[CÓDIGO]],Consumo!$Z$3:$Z$862)</f>
        <v>215</v>
      </c>
      <c r="AU101" s="385">
        <f>SUMIF(Consumo!$C$3:$C$862,tabItens[[#This Row],[CÓDIGO]],Consumo!$AA$3:$AA$862)</f>
        <v>40</v>
      </c>
      <c r="AV101" s="386">
        <f>SUMIF(Consumo!$C$3:$C$862,tabItens[[#This Row],[CÓDIGO]],Consumo!$Y$3:$Y$862)</f>
        <v>17.916666666666668</v>
      </c>
      <c r="AW101" s="359">
        <f>tabItens[[#This Row],[QTDE ATUAL]] + tabItens[[#This Row],[RC QTDE]] + tabItens[[#This Row],[AF SALDO]] + tabItens[[#This Row],[Recentes]]</f>
        <v>800</v>
      </c>
      <c r="AX101" s="387">
        <v>18</v>
      </c>
      <c r="AY101" s="387">
        <v>4</v>
      </c>
      <c r="AZ101" s="387">
        <f>IF(ISBLANK(tabItens[[#This Row],[CÓDIGO]]),"",tabItens[[#This Row],[PontoMês]] * (AZ$2+tabItens[[#This Row],[PontoQtM]]))</f>
        <v>72</v>
      </c>
      <c r="BA101" s="386">
        <f>tabItens[[#This Row],[PontoPed]] - tabItens[[#This Row],[Saldo]] + (1/10)</f>
        <v>-727.9</v>
      </c>
      <c r="BB101" s="386">
        <f xml:space="preserve"> tabItens[[#This Row],[PontoMês]] * BB$2 - tabItens[[#This Row],[QTDE ATUAL]] - (1/10)</f>
        <v>17.899999999999999</v>
      </c>
      <c r="BC101" s="388">
        <f>IF( tabItens[[#This Row],[PontoPed]]&gt;0, IF(tabItens[[#This Row],[PontoPed]]&lt;1, 1, IF( tabItens[[#This Row],[Saldo]]&gt;tabItens[[#This Row],[PontoPed]], 0, (tabItens[[#This Row],[PontoPed]]-tabItens[[#This Row],[Saldo]])/tabItens[[#This Row],[PontoPed]] ) ), 0 )</f>
        <v>0</v>
      </c>
      <c r="BD101" s="389">
        <f>ROUNDDOWN(IF( OR( AND(tabItens[[#This Row],[PontoPed]]&lt;tabItens[[#This Row],[Saldo]],tabItens[[#This Row],[Saldo]]&gt;0), tabItens[[#This Row],[PontoPed]]=0), 99, IF(AND(tabItens[[#This Row],[Saldo]]=0,tabItens[[#This Row],[PontoPed]]&gt;0), 0, (1-tabItens[[#This Row],[PctAb]])*10 ) ),0)</f>
        <v>99</v>
      </c>
      <c r="BE101" s="390">
        <f>IF( tabItens[[#This Row],[Consumo]] &gt; tabItens[[#This Row],[04_MESES]]/4*$AV$2, tabItens[[#This Row],[Consumo]]/$AV$2, tabItens[[#This Row],[04_MESES]]/4 ) * $BE$2 + tabItens[[#This Row],[COMPRA_EXTRA]]</f>
        <v>107.5</v>
      </c>
      <c r="BF101" s="391">
        <f>MAX( tabItens[[#This Row],[Sugestão]] - tabItens[[#This Row],[LC]], 0 )</f>
        <v>107.5</v>
      </c>
      <c r="BG101" s="391">
        <f>SUMIF(Consumo!$C$3:$C$862,tabItens[[#This Row],[CÓDIGO]],Consumo!$E$3:$E$862)</f>
        <v>0</v>
      </c>
      <c r="BH101" s="392">
        <f>IF(AND(tabItens[[#This Row],[Pend]] &gt; 0,tabItens[[#This Row],[Consumo]] &lt;&gt; 0), tabItens[[#This Row],[Pend]] / tabItens[[#This Row],[Consumo]], 0 )</f>
        <v>0</v>
      </c>
      <c r="BI101" s="391"/>
      <c r="BJ101" s="391"/>
      <c r="BK101" s="393" t="s">
        <v>2081</v>
      </c>
    </row>
    <row r="102" spans="1:63" x14ac:dyDescent="0.3">
      <c r="A102" s="354">
        <v>14012</v>
      </c>
      <c r="B102" s="355" t="s">
        <v>1045</v>
      </c>
      <c r="C102" s="356" t="s">
        <v>256</v>
      </c>
      <c r="D102" s="357">
        <v>0.28000000000000003</v>
      </c>
      <c r="E102" s="358"/>
      <c r="F102" s="358"/>
      <c r="G102" s="358" t="s">
        <v>883</v>
      </c>
      <c r="H102" s="359">
        <v>3316</v>
      </c>
      <c r="I102" s="360">
        <v>103003</v>
      </c>
      <c r="J102" s="361">
        <v>0.28000000000000003</v>
      </c>
      <c r="K102" s="362">
        <v>806</v>
      </c>
      <c r="L102" s="363">
        <f>IF(tabItens[[#This Row],[Média]] &gt; 0, tabItens[[#This Row],[QTDE ATUAL]] / tabItens[[#This Row],[Média]],999.9)</f>
        <v>39.165354330708659</v>
      </c>
      <c r="M102" s="364">
        <v>0</v>
      </c>
      <c r="N102" s="365">
        <f>tabItens[[#This Row],[VALOR UNIT.]] * tabItens[[#This Row],[LC]]</f>
        <v>0</v>
      </c>
      <c r="O102" s="366"/>
      <c r="P102" s="367"/>
      <c r="Q102" s="368"/>
      <c r="R102" s="365"/>
      <c r="S102" s="369"/>
      <c r="T102" s="370">
        <f>ROUNDDOWN(IFERROR(tabItens[[#This Row],[ATA DT.VALID.]] - $D$1,0) / 30,0)</f>
        <v>-1507</v>
      </c>
      <c r="U102" s="355" t="s">
        <v>1046</v>
      </c>
      <c r="V102" s="371">
        <v>1</v>
      </c>
      <c r="W102" s="372" t="s">
        <v>2072</v>
      </c>
      <c r="X102" s="373">
        <v>55</v>
      </c>
      <c r="Y102" s="374">
        <v>46</v>
      </c>
      <c r="Z102" s="375"/>
      <c r="AA102" s="376"/>
      <c r="AB102" s="377"/>
      <c r="AC102" s="377"/>
      <c r="AD102" s="376"/>
      <c r="AE102" s="377"/>
      <c r="AF102" s="370"/>
      <c r="AG102" s="378" t="s">
        <v>2067</v>
      </c>
      <c r="AH102" s="379"/>
      <c r="AI102" s="370">
        <v>342</v>
      </c>
      <c r="AJ102" s="379">
        <v>44649</v>
      </c>
      <c r="AK102" s="379" t="s">
        <v>883</v>
      </c>
      <c r="AL102" s="379">
        <v>44615</v>
      </c>
      <c r="AM102" s="369"/>
      <c r="AN102" s="358"/>
      <c r="AO102" s="380" t="str">
        <f>_xlfn.IFNA(IF(VLOOKUP(tabItens[[#This Row],[CÓDIGO]],tabExcluirDoEstoque[#Data],1,FALSE),"sim",""),"")</f>
        <v/>
      </c>
      <c r="AP102" s="381" t="str">
        <f ca="1">IF(OR(ISBLANK(tabItens[[#This Row],[ATA DT.VALID.]]),tabItens[[#This Row],[ATA DT.VALID.]]="",tabItens[[#This Row],[ATA DT.VALID.]]=" "),"",IF(TYPE(tabItens[[#This Row],[ATA DT.VALID.]])=1,ROUNDUP((tabItens[[#This Row],[ATA DT.VALID.]]-TODAY())/7,0),""))</f>
        <v/>
      </c>
      <c r="AQ102" s="382"/>
      <c r="AR102" s="383" t="str">
        <f>IF(ISBLANK(tabItens[[#This Row],[CÓDIGO]]),"",IFERROR(VLOOKUP(tabItens[[#This Row],[CÓDIGO]],Consumo!$C$2:$AC$862,26,FALSE),0))</f>
        <v>09.2023</v>
      </c>
      <c r="AS102" s="384">
        <f>SUMIF(Consumo!$C$3:$C$862,tabItens[[#This Row],[CÓDIGO]],Consumo!$N$3:$N$862) + SUMIF(Consumo!$C$3:$C$862,tabItens[[#This Row],[CÓDIGO]],Consumo!$O$3:$O$862) + SUMIF(Consumo!$C$3:$C$862,tabItens[[#This Row],[CÓDIGO]],Consumo!$P$3:$P$862) + SUMIF(Consumo!$C$3:$C$862,tabItens[[#This Row],[CÓDIGO]],Consumo!$Q$3:$Q$862)</f>
        <v>340</v>
      </c>
      <c r="AT102" s="384">
        <f>SUMIF(Consumo!$C$3:$C$862,tabItens[[#This Row],[CÓDIGO]],Consumo!$Z$3:$Z$862)</f>
        <v>1026</v>
      </c>
      <c r="AU102" s="385">
        <f>SUMIF(Consumo!$C$3:$C$862,tabItens[[#This Row],[CÓDIGO]],Consumo!$AA$3:$AA$862)</f>
        <v>224</v>
      </c>
      <c r="AV102" s="386">
        <f>SUMIF(Consumo!$C$3:$C$862,tabItens[[#This Row],[CÓDIGO]],Consumo!$Y$3:$Y$862)</f>
        <v>84.666666666666671</v>
      </c>
      <c r="AW102" s="359">
        <f>tabItens[[#This Row],[QTDE ATUAL]] + tabItens[[#This Row],[RC QTDE]] + tabItens[[#This Row],[AF SALDO]] + tabItens[[#This Row],[Recentes]]</f>
        <v>3316</v>
      </c>
      <c r="AX102" s="387">
        <v>119</v>
      </c>
      <c r="AY102" s="387">
        <v>4</v>
      </c>
      <c r="AZ102" s="387">
        <f>IF(ISBLANK(tabItens[[#This Row],[CÓDIGO]]),"",tabItens[[#This Row],[PontoMês]] * (AZ$2+tabItens[[#This Row],[PontoQtM]]))</f>
        <v>476</v>
      </c>
      <c r="BA102" s="386">
        <f>tabItens[[#This Row],[PontoPed]] - tabItens[[#This Row],[Saldo]] + (1/10)</f>
        <v>-2839.9</v>
      </c>
      <c r="BB102" s="386">
        <f xml:space="preserve"> tabItens[[#This Row],[PontoMês]] * BB$2 - tabItens[[#This Row],[QTDE ATUAL]] - (1/10)</f>
        <v>-3197.1</v>
      </c>
      <c r="BC102" s="388">
        <f>IF( tabItens[[#This Row],[PontoPed]]&gt;0, IF(tabItens[[#This Row],[PontoPed]]&lt;1, 1, IF( tabItens[[#This Row],[Saldo]]&gt;tabItens[[#This Row],[PontoPed]], 0, (tabItens[[#This Row],[PontoPed]]-tabItens[[#This Row],[Saldo]])/tabItens[[#This Row],[PontoPed]] ) ), 0 )</f>
        <v>0</v>
      </c>
      <c r="BD102" s="389">
        <f>ROUNDDOWN(IF( OR( AND(tabItens[[#This Row],[PontoPed]]&lt;tabItens[[#This Row],[Saldo]],tabItens[[#This Row],[Saldo]]&gt;0), tabItens[[#This Row],[PontoPed]]=0), 99, IF(AND(tabItens[[#This Row],[Saldo]]=0,tabItens[[#This Row],[PontoPed]]&gt;0), 0, (1-tabItens[[#This Row],[PctAb]])*10 ) ),0)</f>
        <v>99</v>
      </c>
      <c r="BE102" s="390">
        <f>IF( tabItens[[#This Row],[Consumo]] &gt; tabItens[[#This Row],[04_MESES]]/4*$AV$2, tabItens[[#This Row],[Consumo]]/$AV$2, tabItens[[#This Row],[04_MESES]]/4 ) * $BE$2 + tabItens[[#This Row],[COMPRA_EXTRA]]</f>
        <v>513</v>
      </c>
      <c r="BF102" s="391">
        <f>MAX( tabItens[[#This Row],[Sugestão]] - tabItens[[#This Row],[LC]], 0 )</f>
        <v>513</v>
      </c>
      <c r="BG102" s="391">
        <f>SUMIF(Consumo!$C$3:$C$862,tabItens[[#This Row],[CÓDIGO]],Consumo!$E$3:$E$862)</f>
        <v>0</v>
      </c>
      <c r="BH102" s="392">
        <f>IF(AND(tabItens[[#This Row],[Pend]] &gt; 0,tabItens[[#This Row],[Consumo]] &lt;&gt; 0), tabItens[[#This Row],[Pend]] / tabItens[[#This Row],[Consumo]], 0 )</f>
        <v>0</v>
      </c>
      <c r="BI102" s="391"/>
      <c r="BJ102" s="391"/>
      <c r="BK102" s="393" t="s">
        <v>2081</v>
      </c>
    </row>
    <row r="103" spans="1:63" x14ac:dyDescent="0.3">
      <c r="A103" s="354">
        <v>14013</v>
      </c>
      <c r="B103" s="355" t="s">
        <v>1047</v>
      </c>
      <c r="C103" s="356" t="s">
        <v>256</v>
      </c>
      <c r="D103" s="357">
        <v>0.64</v>
      </c>
      <c r="E103" s="358"/>
      <c r="F103" s="358"/>
      <c r="G103" s="358" t="s">
        <v>883</v>
      </c>
      <c r="H103" s="359">
        <v>190</v>
      </c>
      <c r="I103" s="360">
        <v>103003</v>
      </c>
      <c r="J103" s="361">
        <v>0.64</v>
      </c>
      <c r="K103" s="362">
        <v>522</v>
      </c>
      <c r="L103" s="363">
        <f>IF(tabItens[[#This Row],[Média]] &gt; 0, tabItens[[#This Row],[QTDE ATUAL]] / tabItens[[#This Row],[Média]],999.9)</f>
        <v>3.2711621233859396</v>
      </c>
      <c r="M103" s="364">
        <v>0</v>
      </c>
      <c r="N103" s="365">
        <f>tabItens[[#This Row],[VALOR UNIT.]] * tabItens[[#This Row],[LC]]</f>
        <v>0</v>
      </c>
      <c r="O103" s="366" t="s">
        <v>2100</v>
      </c>
      <c r="P103" s="367"/>
      <c r="Q103" s="368"/>
      <c r="R103" s="365"/>
      <c r="S103" s="369"/>
      <c r="T103" s="370">
        <f>ROUNDDOWN(IFERROR(tabItens[[#This Row],[ATA DT.VALID.]] - $D$1,0) / 30,0)</f>
        <v>-1507</v>
      </c>
      <c r="U103" s="355" t="s">
        <v>1046</v>
      </c>
      <c r="V103" s="371">
        <v>1</v>
      </c>
      <c r="W103" s="372" t="s">
        <v>2072</v>
      </c>
      <c r="X103" s="373">
        <v>55</v>
      </c>
      <c r="Y103" s="374">
        <v>46</v>
      </c>
      <c r="Z103" s="375">
        <v>2546</v>
      </c>
      <c r="AA103" s="376">
        <v>2023</v>
      </c>
      <c r="AB103" s="377">
        <v>1000</v>
      </c>
      <c r="AC103" s="377"/>
      <c r="AD103" s="376"/>
      <c r="AE103" s="377"/>
      <c r="AF103" s="370"/>
      <c r="AG103" s="378" t="s">
        <v>2067</v>
      </c>
      <c r="AH103" s="379"/>
      <c r="AI103" s="370">
        <v>232</v>
      </c>
      <c r="AJ103" s="379">
        <v>44883</v>
      </c>
      <c r="AK103" s="379" t="s">
        <v>883</v>
      </c>
      <c r="AL103" s="379">
        <v>44845</v>
      </c>
      <c r="AM103" s="369"/>
      <c r="AN103" s="358"/>
      <c r="AO103" s="380" t="str">
        <f>_xlfn.IFNA(IF(VLOOKUP(tabItens[[#This Row],[CÓDIGO]],tabExcluirDoEstoque[#Data],1,FALSE),"sim",""),"")</f>
        <v/>
      </c>
      <c r="AP103" s="381" t="str">
        <f ca="1">IF(OR(ISBLANK(tabItens[[#This Row],[ATA DT.VALID.]]),tabItens[[#This Row],[ATA DT.VALID.]]="",tabItens[[#This Row],[ATA DT.VALID.]]=" "),"",IF(TYPE(tabItens[[#This Row],[ATA DT.VALID.]])=1,ROUNDUP((tabItens[[#This Row],[ATA DT.VALID.]]-TODAY())/7,0),""))</f>
        <v/>
      </c>
      <c r="AQ103" s="382">
        <v>0</v>
      </c>
      <c r="AR103" s="383" t="str">
        <f>IF(ISBLANK(tabItens[[#This Row],[CÓDIGO]]),"",IFERROR(VLOOKUP(tabItens[[#This Row],[CÓDIGO]],Consumo!$C$2:$AC$862,26,FALSE),0))</f>
        <v>09.2023</v>
      </c>
      <c r="AS103" s="384">
        <f>SUMIF(Consumo!$C$3:$C$862,tabItens[[#This Row],[CÓDIGO]],Consumo!$N$3:$N$862) + SUMIF(Consumo!$C$3:$C$862,tabItens[[#This Row],[CÓDIGO]],Consumo!$O$3:$O$862) + SUMIF(Consumo!$C$3:$C$862,tabItens[[#This Row],[CÓDIGO]],Consumo!$P$3:$P$862) + SUMIF(Consumo!$C$3:$C$862,tabItens[[#This Row],[CÓDIGO]],Consumo!$Q$3:$Q$862)</f>
        <v>300</v>
      </c>
      <c r="AT103" s="384">
        <f>SUMIF(Consumo!$C$3:$C$862,tabItens[[#This Row],[CÓDIGO]],Consumo!$Z$3:$Z$862)</f>
        <v>697</v>
      </c>
      <c r="AU103" s="385">
        <f>SUMIF(Consumo!$C$3:$C$862,tabItens[[#This Row],[CÓDIGO]],Consumo!$AA$3:$AA$862)</f>
        <v>100</v>
      </c>
      <c r="AV103" s="386">
        <f>SUMIF(Consumo!$C$3:$C$862,tabItens[[#This Row],[CÓDIGO]],Consumo!$Y$3:$Y$862)</f>
        <v>58.083333333333336</v>
      </c>
      <c r="AW103" s="359">
        <f>tabItens[[#This Row],[QTDE ATUAL]] + tabItens[[#This Row],[RC QTDE]] + tabItens[[#This Row],[AF SALDO]] + tabItens[[#This Row],[Recentes]]</f>
        <v>1190</v>
      </c>
      <c r="AX103" s="387">
        <v>76</v>
      </c>
      <c r="AY103" s="387">
        <v>4</v>
      </c>
      <c r="AZ103" s="387">
        <f>IF(ISBLANK(tabItens[[#This Row],[CÓDIGO]]),"",tabItens[[#This Row],[PontoMês]] * (AZ$2+tabItens[[#This Row],[PontoQtM]]))</f>
        <v>304</v>
      </c>
      <c r="BA103" s="386">
        <f>tabItens[[#This Row],[PontoPed]] - tabItens[[#This Row],[Saldo]] + (1/10)</f>
        <v>-885.9</v>
      </c>
      <c r="BB103" s="386">
        <f xml:space="preserve"> tabItens[[#This Row],[PontoMês]] * BB$2 - tabItens[[#This Row],[QTDE ATUAL]] - (1/10)</f>
        <v>-114.1</v>
      </c>
      <c r="BC103" s="388">
        <f>IF( tabItens[[#This Row],[PontoPed]]&gt;0, IF(tabItens[[#This Row],[PontoPed]]&lt;1, 1, IF( tabItens[[#This Row],[Saldo]]&gt;tabItens[[#This Row],[PontoPed]], 0, (tabItens[[#This Row],[PontoPed]]-tabItens[[#This Row],[Saldo]])/tabItens[[#This Row],[PontoPed]] ) ), 0 )</f>
        <v>0</v>
      </c>
      <c r="BD103" s="389">
        <f>ROUNDDOWN(IF( OR( AND(tabItens[[#This Row],[PontoPed]]&lt;tabItens[[#This Row],[Saldo]],tabItens[[#This Row],[Saldo]]&gt;0), tabItens[[#This Row],[PontoPed]]=0), 99, IF(AND(tabItens[[#This Row],[Saldo]]=0,tabItens[[#This Row],[PontoPed]]&gt;0), 0, (1-tabItens[[#This Row],[PctAb]])*10 ) ),0)</f>
        <v>99</v>
      </c>
      <c r="BE103" s="390">
        <f>IF( tabItens[[#This Row],[Consumo]] &gt; tabItens[[#This Row],[04_MESES]]/4*$AV$2, tabItens[[#This Row],[Consumo]]/$AV$2, tabItens[[#This Row],[04_MESES]]/4 ) * $BE$2 + tabItens[[#This Row],[COMPRA_EXTRA]]</f>
        <v>450</v>
      </c>
      <c r="BF103" s="391">
        <f>MAX( tabItens[[#This Row],[Sugestão]] - tabItens[[#This Row],[LC]], 0 )</f>
        <v>450</v>
      </c>
      <c r="BG103" s="391">
        <f>SUMIF(Consumo!$C$3:$C$862,tabItens[[#This Row],[CÓDIGO]],Consumo!$E$3:$E$862)</f>
        <v>0</v>
      </c>
      <c r="BH103" s="392">
        <f>IF(AND(tabItens[[#This Row],[Pend]] &gt; 0,tabItens[[#This Row],[Consumo]] &lt;&gt; 0), tabItens[[#This Row],[Pend]] / tabItens[[#This Row],[Consumo]], 0 )</f>
        <v>0</v>
      </c>
      <c r="BI103" s="391"/>
      <c r="BJ103" s="391"/>
      <c r="BK103" s="393" t="s">
        <v>2081</v>
      </c>
    </row>
    <row r="104" spans="1:63" x14ac:dyDescent="0.3">
      <c r="A104" s="354">
        <v>14055</v>
      </c>
      <c r="B104" s="355" t="s">
        <v>1048</v>
      </c>
      <c r="C104" s="356" t="s">
        <v>313</v>
      </c>
      <c r="D104" s="357">
        <v>13.8</v>
      </c>
      <c r="E104" s="358"/>
      <c r="F104" s="358"/>
      <c r="G104" s="358" t="s">
        <v>883</v>
      </c>
      <c r="H104" s="359">
        <v>482</v>
      </c>
      <c r="I104" s="360">
        <v>103003</v>
      </c>
      <c r="J104" s="361">
        <v>13.8</v>
      </c>
      <c r="K104" s="362">
        <v>78</v>
      </c>
      <c r="L104" s="363">
        <f>IF(tabItens[[#This Row],[Média]] &gt; 0, tabItens[[#This Row],[QTDE ATUAL]] / tabItens[[#This Row],[Média]],999.9)</f>
        <v>76.10526315789474</v>
      </c>
      <c r="M104" s="364">
        <v>0</v>
      </c>
      <c r="N104" s="365">
        <f>tabItens[[#This Row],[VALOR UNIT.]] * tabItens[[#This Row],[LC]]</f>
        <v>0</v>
      </c>
      <c r="O104" s="366"/>
      <c r="P104" s="367"/>
      <c r="Q104" s="368"/>
      <c r="R104" s="365"/>
      <c r="S104" s="369"/>
      <c r="T104" s="370">
        <f>ROUNDDOWN(IFERROR(tabItens[[#This Row],[ATA DT.VALID.]] - $D$1,0) / 30,0)</f>
        <v>-1507</v>
      </c>
      <c r="U104" s="355" t="s">
        <v>985</v>
      </c>
      <c r="V104" s="371">
        <v>1</v>
      </c>
      <c r="W104" s="372" t="s">
        <v>2066</v>
      </c>
      <c r="X104" s="373">
        <v>67</v>
      </c>
      <c r="Y104" s="374">
        <v>6</v>
      </c>
      <c r="Z104" s="375"/>
      <c r="AA104" s="376"/>
      <c r="AB104" s="377"/>
      <c r="AC104" s="377"/>
      <c r="AD104" s="376"/>
      <c r="AE104" s="377"/>
      <c r="AF104" s="370"/>
      <c r="AG104" s="378" t="s">
        <v>2067</v>
      </c>
      <c r="AH104" s="379"/>
      <c r="AI104" s="370">
        <v>34</v>
      </c>
      <c r="AJ104" s="379">
        <v>43853</v>
      </c>
      <c r="AK104" s="379" t="s">
        <v>883</v>
      </c>
      <c r="AL104" s="379">
        <v>44921</v>
      </c>
      <c r="AM104" s="369"/>
      <c r="AN104" s="358"/>
      <c r="AO104" s="380" t="str">
        <f>_xlfn.IFNA(IF(VLOOKUP(tabItens[[#This Row],[CÓDIGO]],tabExcluirDoEstoque[#Data],1,FALSE),"sim",""),"")</f>
        <v/>
      </c>
      <c r="AP104" s="381" t="str">
        <f ca="1">IF(OR(ISBLANK(tabItens[[#This Row],[ATA DT.VALID.]]),tabItens[[#This Row],[ATA DT.VALID.]]="",tabItens[[#This Row],[ATA DT.VALID.]]=" "),"",IF(TYPE(tabItens[[#This Row],[ATA DT.VALID.]])=1,ROUNDUP((tabItens[[#This Row],[ATA DT.VALID.]]-TODAY())/7,0),""))</f>
        <v/>
      </c>
      <c r="AQ104" s="382"/>
      <c r="AR104" s="383" t="str">
        <f>IF(ISBLANK(tabItens[[#This Row],[CÓDIGO]]),"",IFERROR(VLOOKUP(tabItens[[#This Row],[CÓDIGO]],Consumo!$C$2:$AC$862,26,FALSE),0))</f>
        <v>06.2023</v>
      </c>
      <c r="AS104" s="384">
        <f>SUMIF(Consumo!$C$3:$C$862,tabItens[[#This Row],[CÓDIGO]],Consumo!$N$3:$N$862) + SUMIF(Consumo!$C$3:$C$862,tabItens[[#This Row],[CÓDIGO]],Consumo!$O$3:$O$862) + SUMIF(Consumo!$C$3:$C$862,tabItens[[#This Row],[CÓDIGO]],Consumo!$P$3:$P$862) + SUMIF(Consumo!$C$3:$C$862,tabItens[[#This Row],[CÓDIGO]],Consumo!$Q$3:$Q$862)</f>
        <v>20</v>
      </c>
      <c r="AT104" s="384">
        <f>SUMIF(Consumo!$C$3:$C$862,tabItens[[#This Row],[CÓDIGO]],Consumo!$Z$3:$Z$862)</f>
        <v>78</v>
      </c>
      <c r="AU104" s="385">
        <f>SUMIF(Consumo!$C$3:$C$862,tabItens[[#This Row],[CÓDIGO]],Consumo!$AA$3:$AA$862)</f>
        <v>26</v>
      </c>
      <c r="AV104" s="386">
        <f>SUMIF(Consumo!$C$3:$C$862,tabItens[[#This Row],[CÓDIGO]],Consumo!$Y$3:$Y$862)</f>
        <v>6.333333333333333</v>
      </c>
      <c r="AW104" s="359">
        <f>tabItens[[#This Row],[QTDE ATUAL]] + tabItens[[#This Row],[RC QTDE]] + tabItens[[#This Row],[AF SALDO]] + tabItens[[#This Row],[Recentes]]</f>
        <v>482</v>
      </c>
      <c r="AX104" s="387">
        <v>11</v>
      </c>
      <c r="AY104" s="387">
        <v>4</v>
      </c>
      <c r="AZ104" s="387">
        <f>IF(ISBLANK(tabItens[[#This Row],[CÓDIGO]]),"",tabItens[[#This Row],[PontoMês]] * (AZ$2+tabItens[[#This Row],[PontoQtM]]))</f>
        <v>44</v>
      </c>
      <c r="BA104" s="386">
        <f>tabItens[[#This Row],[PontoPed]] - tabItens[[#This Row],[Saldo]] + (1/10)</f>
        <v>-437.9</v>
      </c>
      <c r="BB104" s="386">
        <f xml:space="preserve"> tabItens[[#This Row],[PontoMês]] * BB$2 - tabItens[[#This Row],[QTDE ATUAL]] - (1/10)</f>
        <v>-471.1</v>
      </c>
      <c r="BC104" s="388">
        <f>IF( tabItens[[#This Row],[PontoPed]]&gt;0, IF(tabItens[[#This Row],[PontoPed]]&lt;1, 1, IF( tabItens[[#This Row],[Saldo]]&gt;tabItens[[#This Row],[PontoPed]], 0, (tabItens[[#This Row],[PontoPed]]-tabItens[[#This Row],[Saldo]])/tabItens[[#This Row],[PontoPed]] ) ), 0 )</f>
        <v>0</v>
      </c>
      <c r="BD104" s="389">
        <f>ROUNDDOWN(IF( OR( AND(tabItens[[#This Row],[PontoPed]]&lt;tabItens[[#This Row],[Saldo]],tabItens[[#This Row],[Saldo]]&gt;0), tabItens[[#This Row],[PontoPed]]=0), 99, IF(AND(tabItens[[#This Row],[Saldo]]=0,tabItens[[#This Row],[PontoPed]]&gt;0), 0, (1-tabItens[[#This Row],[PctAb]])*10 ) ),0)</f>
        <v>99</v>
      </c>
      <c r="BE104" s="390">
        <f>IF( tabItens[[#This Row],[Consumo]] &gt; tabItens[[#This Row],[04_MESES]]/4*$AV$2, tabItens[[#This Row],[Consumo]]/$AV$2, tabItens[[#This Row],[04_MESES]]/4 ) * $BE$2 + tabItens[[#This Row],[COMPRA_EXTRA]]</f>
        <v>39</v>
      </c>
      <c r="BF104" s="391">
        <f>MAX( tabItens[[#This Row],[Sugestão]] - tabItens[[#This Row],[LC]], 0 )</f>
        <v>39</v>
      </c>
      <c r="BG104" s="391">
        <f>SUMIF(Consumo!$C$3:$C$862,tabItens[[#This Row],[CÓDIGO]],Consumo!$E$3:$E$862)</f>
        <v>0</v>
      </c>
      <c r="BH104" s="392">
        <f>IF(AND(tabItens[[#This Row],[Pend]] &gt; 0,tabItens[[#This Row],[Consumo]] &lt;&gt; 0), tabItens[[#This Row],[Pend]] / tabItens[[#This Row],[Consumo]], 0 )</f>
        <v>0</v>
      </c>
      <c r="BI104" s="391"/>
      <c r="BJ104" s="391"/>
      <c r="BK104" s="393" t="s">
        <v>2081</v>
      </c>
    </row>
    <row r="105" spans="1:63" x14ac:dyDescent="0.3">
      <c r="A105" s="354">
        <v>14056</v>
      </c>
      <c r="B105" s="355" t="s">
        <v>1049</v>
      </c>
      <c r="C105" s="356" t="s">
        <v>256</v>
      </c>
      <c r="D105" s="357">
        <v>2.98</v>
      </c>
      <c r="E105" s="358"/>
      <c r="F105" s="358"/>
      <c r="G105" s="358" t="s">
        <v>883</v>
      </c>
      <c r="H105" s="359">
        <v>72</v>
      </c>
      <c r="I105" s="360">
        <v>103003</v>
      </c>
      <c r="J105" s="361">
        <v>2.98</v>
      </c>
      <c r="K105" s="362">
        <v>58</v>
      </c>
      <c r="L105" s="363">
        <f>IF(tabItens[[#This Row],[Média]] &gt; 0, tabItens[[#This Row],[QTDE ATUAL]] / tabItens[[#This Row],[Média]],999.9)</f>
        <v>22.153846153846153</v>
      </c>
      <c r="M105" s="364">
        <v>0</v>
      </c>
      <c r="N105" s="365">
        <f>tabItens[[#This Row],[VALOR UNIT.]] * tabItens[[#This Row],[LC]]</f>
        <v>0</v>
      </c>
      <c r="O105" s="366"/>
      <c r="P105" s="367"/>
      <c r="Q105" s="368"/>
      <c r="R105" s="365"/>
      <c r="S105" s="369"/>
      <c r="T105" s="370">
        <f>ROUNDDOWN(IFERROR(tabItens[[#This Row],[ATA DT.VALID.]] - $D$1,0) / 30,0)</f>
        <v>-1507</v>
      </c>
      <c r="U105" s="355" t="s">
        <v>1015</v>
      </c>
      <c r="V105" s="371">
        <v>1</v>
      </c>
      <c r="W105" s="372" t="s">
        <v>2068</v>
      </c>
      <c r="X105" s="373">
        <v>51</v>
      </c>
      <c r="Y105" s="374">
        <v>12</v>
      </c>
      <c r="Z105" s="375"/>
      <c r="AA105" s="376"/>
      <c r="AB105" s="377"/>
      <c r="AC105" s="377"/>
      <c r="AD105" s="376"/>
      <c r="AE105" s="377"/>
      <c r="AF105" s="370"/>
      <c r="AG105" s="378" t="s">
        <v>2067</v>
      </c>
      <c r="AH105" s="379"/>
      <c r="AI105" s="370">
        <v>20</v>
      </c>
      <c r="AJ105" s="379">
        <v>43668</v>
      </c>
      <c r="AK105" s="379" t="s">
        <v>883</v>
      </c>
      <c r="AL105" s="379">
        <v>43524</v>
      </c>
      <c r="AM105" s="369"/>
      <c r="AN105" s="358"/>
      <c r="AO105" s="380" t="str">
        <f>_xlfn.IFNA(IF(VLOOKUP(tabItens[[#This Row],[CÓDIGO]],tabExcluirDoEstoque[#Data],1,FALSE),"sim",""),"")</f>
        <v/>
      </c>
      <c r="AP105" s="381" t="str">
        <f ca="1">IF(OR(ISBLANK(tabItens[[#This Row],[ATA DT.VALID.]]),tabItens[[#This Row],[ATA DT.VALID.]]="",tabItens[[#This Row],[ATA DT.VALID.]]=" "),"",IF(TYPE(tabItens[[#This Row],[ATA DT.VALID.]])=1,ROUNDUP((tabItens[[#This Row],[ATA DT.VALID.]]-TODAY())/7,0),""))</f>
        <v/>
      </c>
      <c r="AQ105" s="382"/>
      <c r="AR105" s="383" t="str">
        <f>IF(ISBLANK(tabItens[[#This Row],[CÓDIGO]]),"",IFERROR(VLOOKUP(tabItens[[#This Row],[CÓDIGO]],Consumo!$C$2:$AC$862,26,FALSE),0))</f>
        <v>08.2023</v>
      </c>
      <c r="AS105" s="384">
        <f>SUMIF(Consumo!$C$3:$C$862,tabItens[[#This Row],[CÓDIGO]],Consumo!$N$3:$N$862) + SUMIF(Consumo!$C$3:$C$862,tabItens[[#This Row],[CÓDIGO]],Consumo!$O$3:$O$862) + SUMIF(Consumo!$C$3:$C$862,tabItens[[#This Row],[CÓDIGO]],Consumo!$P$3:$P$862) + SUMIF(Consumo!$C$3:$C$862,tabItens[[#This Row],[CÓDIGO]],Consumo!$Q$3:$Q$862)</f>
        <v>53</v>
      </c>
      <c r="AT105" s="384">
        <f>SUMIF(Consumo!$C$3:$C$862,tabItens[[#This Row],[CÓDIGO]],Consumo!$Z$3:$Z$862)</f>
        <v>57</v>
      </c>
      <c r="AU105" s="385">
        <f>SUMIF(Consumo!$C$3:$C$862,tabItens[[#This Row],[CÓDIGO]],Consumo!$AA$3:$AA$862)</f>
        <v>51</v>
      </c>
      <c r="AV105" s="386">
        <f>SUMIF(Consumo!$C$3:$C$862,tabItens[[#This Row],[CÓDIGO]],Consumo!$Y$3:$Y$862)</f>
        <v>3.25</v>
      </c>
      <c r="AW105" s="359">
        <f>tabItens[[#This Row],[QTDE ATUAL]] + tabItens[[#This Row],[RC QTDE]] + tabItens[[#This Row],[AF SALDO]] + tabItens[[#This Row],[Recentes]]</f>
        <v>72</v>
      </c>
      <c r="AX105" s="387">
        <v>1</v>
      </c>
      <c r="AY105" s="387">
        <v>4</v>
      </c>
      <c r="AZ105" s="387">
        <f>IF(ISBLANK(tabItens[[#This Row],[CÓDIGO]]),"",tabItens[[#This Row],[PontoMês]] * (AZ$2+tabItens[[#This Row],[PontoQtM]]))</f>
        <v>4</v>
      </c>
      <c r="BA105" s="386">
        <f>tabItens[[#This Row],[PontoPed]] - tabItens[[#This Row],[Saldo]] + (1/10)</f>
        <v>-67.900000000000006</v>
      </c>
      <c r="BB105" s="386">
        <f xml:space="preserve"> tabItens[[#This Row],[PontoMês]] * BB$2 - tabItens[[#This Row],[QTDE ATUAL]] - (1/10)</f>
        <v>-71.099999999999994</v>
      </c>
      <c r="BC105" s="388">
        <f>IF( tabItens[[#This Row],[PontoPed]]&gt;0, IF(tabItens[[#This Row],[PontoPed]]&lt;1, 1, IF( tabItens[[#This Row],[Saldo]]&gt;tabItens[[#This Row],[PontoPed]], 0, (tabItens[[#This Row],[PontoPed]]-tabItens[[#This Row],[Saldo]])/tabItens[[#This Row],[PontoPed]] ) ), 0 )</f>
        <v>0</v>
      </c>
      <c r="BD105" s="389">
        <f>ROUNDDOWN(IF( OR( AND(tabItens[[#This Row],[PontoPed]]&lt;tabItens[[#This Row],[Saldo]],tabItens[[#This Row],[Saldo]]&gt;0), tabItens[[#This Row],[PontoPed]]=0), 99, IF(AND(tabItens[[#This Row],[Saldo]]=0,tabItens[[#This Row],[PontoPed]]&gt;0), 0, (1-tabItens[[#This Row],[PctAb]])*10 ) ),0)</f>
        <v>99</v>
      </c>
      <c r="BE105" s="390">
        <f>IF( tabItens[[#This Row],[Consumo]] &gt; tabItens[[#This Row],[04_MESES]]/4*$AV$2, tabItens[[#This Row],[Consumo]]/$AV$2, tabItens[[#This Row],[04_MESES]]/4 ) * $BE$2 + tabItens[[#This Row],[COMPRA_EXTRA]]</f>
        <v>79.5</v>
      </c>
      <c r="BF105" s="391">
        <f>MAX( tabItens[[#This Row],[Sugestão]] - tabItens[[#This Row],[LC]], 0 )</f>
        <v>79.5</v>
      </c>
      <c r="BG105" s="391">
        <f>SUMIF(Consumo!$C$3:$C$862,tabItens[[#This Row],[CÓDIGO]],Consumo!$E$3:$E$862)</f>
        <v>0</v>
      </c>
      <c r="BH105" s="392">
        <f>IF(AND(tabItens[[#This Row],[Pend]] &gt; 0,tabItens[[#This Row],[Consumo]] &lt;&gt; 0), tabItens[[#This Row],[Pend]] / tabItens[[#This Row],[Consumo]], 0 )</f>
        <v>0</v>
      </c>
      <c r="BI105" s="391"/>
      <c r="BJ105" s="391"/>
      <c r="BK105" s="393" t="s">
        <v>2081</v>
      </c>
    </row>
    <row r="106" spans="1:63" x14ac:dyDescent="0.3">
      <c r="A106" s="354">
        <v>14121</v>
      </c>
      <c r="B106" s="355" t="s">
        <v>1050</v>
      </c>
      <c r="C106" s="356" t="s">
        <v>31</v>
      </c>
      <c r="D106" s="357">
        <v>0.33</v>
      </c>
      <c r="E106" s="358" t="s">
        <v>1051</v>
      </c>
      <c r="F106" s="358" t="s">
        <v>1052</v>
      </c>
      <c r="G106" s="358" t="s">
        <v>1053</v>
      </c>
      <c r="H106" s="359">
        <v>4343</v>
      </c>
      <c r="I106" s="360">
        <v>103003</v>
      </c>
      <c r="J106" s="361">
        <v>0.33</v>
      </c>
      <c r="K106" s="362">
        <v>4540</v>
      </c>
      <c r="L106" s="363">
        <f>IF(tabItens[[#This Row],[Média]] &gt; 0, tabItens[[#This Row],[QTDE ATUAL]] / tabItens[[#This Row],[Média]],999.9)</f>
        <v>7.4547275067944492</v>
      </c>
      <c r="M106" s="364">
        <v>0</v>
      </c>
      <c r="N106" s="365">
        <f>tabItens[[#This Row],[VALOR UNIT.]] * tabItens[[#This Row],[LC]]</f>
        <v>0</v>
      </c>
      <c r="O106" s="366" t="s">
        <v>1054</v>
      </c>
      <c r="P106" s="367">
        <v>0</v>
      </c>
      <c r="Q106" s="368">
        <v>42000</v>
      </c>
      <c r="R106" s="365">
        <v>15510</v>
      </c>
      <c r="S106" s="369">
        <v>45446</v>
      </c>
      <c r="T106" s="370">
        <f>ROUNDDOWN(IFERROR(tabItens[[#This Row],[ATA DT.VALID.]] - $D$1,0) / 30,0)</f>
        <v>7</v>
      </c>
      <c r="U106" s="355" t="s">
        <v>892</v>
      </c>
      <c r="V106" s="371">
        <v>1</v>
      </c>
      <c r="W106" s="372" t="s">
        <v>2068</v>
      </c>
      <c r="X106" s="373">
        <v>72</v>
      </c>
      <c r="Y106" s="374">
        <v>6</v>
      </c>
      <c r="Z106" s="375"/>
      <c r="AA106" s="376"/>
      <c r="AB106" s="377"/>
      <c r="AC106" s="377"/>
      <c r="AD106" s="376"/>
      <c r="AE106" s="377"/>
      <c r="AF106" s="370"/>
      <c r="AG106" s="378" t="s">
        <v>2067</v>
      </c>
      <c r="AH106" s="379"/>
      <c r="AI106" s="370">
        <v>2298</v>
      </c>
      <c r="AJ106" s="379">
        <v>44865</v>
      </c>
      <c r="AK106" s="379" t="s">
        <v>883</v>
      </c>
      <c r="AL106" s="379">
        <v>45103</v>
      </c>
      <c r="AM106" s="369"/>
      <c r="AN106" s="358"/>
      <c r="AO106" s="380" t="str">
        <f>_xlfn.IFNA(IF(VLOOKUP(tabItens[[#This Row],[CÓDIGO]],tabExcluirDoEstoque[#Data],1,FALSE),"sim",""),"")</f>
        <v/>
      </c>
      <c r="AP106" s="381">
        <f ca="1">IF(OR(ISBLANK(tabItens[[#This Row],[ATA DT.VALID.]]),tabItens[[#This Row],[ATA DT.VALID.]]="",tabItens[[#This Row],[ATA DT.VALID.]]=" "),"",IF(TYPE(tabItens[[#This Row],[ATA DT.VALID.]])=1,ROUNDUP((tabItens[[#This Row],[ATA DT.VALID.]]-TODAY())/7,0),""))</f>
        <v>27</v>
      </c>
      <c r="AQ106" s="382">
        <v>0</v>
      </c>
      <c r="AR106" s="383" t="str">
        <f>IF(ISBLANK(tabItens[[#This Row],[CÓDIGO]]),"",IFERROR(VLOOKUP(tabItens[[#This Row],[CÓDIGO]],Consumo!$C$2:$AC$862,26,FALSE),0))</f>
        <v>09.2023</v>
      </c>
      <c r="AS106" s="384">
        <f>SUMIF(Consumo!$C$3:$C$862,tabItens[[#This Row],[CÓDIGO]],Consumo!$N$3:$N$862) + SUMIF(Consumo!$C$3:$C$862,tabItens[[#This Row],[CÓDIGO]],Consumo!$O$3:$O$862) + SUMIF(Consumo!$C$3:$C$862,tabItens[[#This Row],[CÓDIGO]],Consumo!$P$3:$P$862) + SUMIF(Consumo!$C$3:$C$862,tabItens[[#This Row],[CÓDIGO]],Consumo!$Q$3:$Q$862)</f>
        <v>2458</v>
      </c>
      <c r="AT106" s="384">
        <f>SUMIF(Consumo!$C$3:$C$862,tabItens[[#This Row],[CÓDIGO]],Consumo!$Z$3:$Z$862)</f>
        <v>6991</v>
      </c>
      <c r="AU106" s="385">
        <f>SUMIF(Consumo!$C$3:$C$862,tabItens[[#This Row],[CÓDIGO]],Consumo!$AA$3:$AA$862)</f>
        <v>836</v>
      </c>
      <c r="AV106" s="386">
        <f>SUMIF(Consumo!$C$3:$C$862,tabItens[[#This Row],[CÓDIGO]],Consumo!$Y$3:$Y$862)</f>
        <v>582.58333333333337</v>
      </c>
      <c r="AW106" s="359">
        <f>tabItens[[#This Row],[QTDE ATUAL]] + tabItens[[#This Row],[RC QTDE]] + tabItens[[#This Row],[AF SALDO]] + tabItens[[#This Row],[Recentes]]</f>
        <v>4343</v>
      </c>
      <c r="AX106" s="387">
        <v>401</v>
      </c>
      <c r="AY106" s="387">
        <v>4</v>
      </c>
      <c r="AZ106" s="387">
        <f>IF(ISBLANK(tabItens[[#This Row],[CÓDIGO]]),"",tabItens[[#This Row],[PontoMês]] * (AZ$2+tabItens[[#This Row],[PontoQtM]]))</f>
        <v>1604</v>
      </c>
      <c r="BA106" s="386">
        <f>tabItens[[#This Row],[PontoPed]] - tabItens[[#This Row],[Saldo]] + (1/10)</f>
        <v>-2738.9</v>
      </c>
      <c r="BB106" s="386">
        <f xml:space="preserve"> tabItens[[#This Row],[PontoMês]] * BB$2 - tabItens[[#This Row],[QTDE ATUAL]] - (1/10)</f>
        <v>-3942.1</v>
      </c>
      <c r="BC106" s="388">
        <f>IF( tabItens[[#This Row],[PontoPed]]&gt;0, IF(tabItens[[#This Row],[PontoPed]]&lt;1, 1, IF( tabItens[[#This Row],[Saldo]]&gt;tabItens[[#This Row],[PontoPed]], 0, (tabItens[[#This Row],[PontoPed]]-tabItens[[#This Row],[Saldo]])/tabItens[[#This Row],[PontoPed]] ) ), 0 )</f>
        <v>0</v>
      </c>
      <c r="BD106" s="389">
        <f>ROUNDDOWN(IF( OR( AND(tabItens[[#This Row],[PontoPed]]&lt;tabItens[[#This Row],[Saldo]],tabItens[[#This Row],[Saldo]]&gt;0), tabItens[[#This Row],[PontoPed]]=0), 99, IF(AND(tabItens[[#This Row],[Saldo]]=0,tabItens[[#This Row],[PontoPed]]&gt;0), 0, (1-tabItens[[#This Row],[PctAb]])*10 ) ),0)</f>
        <v>99</v>
      </c>
      <c r="BE106" s="390">
        <f>IF( tabItens[[#This Row],[Consumo]] &gt; tabItens[[#This Row],[04_MESES]]/4*$AV$2, tabItens[[#This Row],[Consumo]]/$AV$2, tabItens[[#This Row],[04_MESES]]/4 ) * $BE$2 + tabItens[[#This Row],[COMPRA_EXTRA]]</f>
        <v>3687</v>
      </c>
      <c r="BF106" s="391">
        <f>MAX( tabItens[[#This Row],[Sugestão]] - tabItens[[#This Row],[LC]], 0 )</f>
        <v>3687</v>
      </c>
      <c r="BG106" s="391">
        <f>SUMIF(Consumo!$C$3:$C$862,tabItens[[#This Row],[CÓDIGO]],Consumo!$E$3:$E$862)</f>
        <v>100</v>
      </c>
      <c r="BH106" s="392">
        <f>IF(AND(tabItens[[#This Row],[Pend]] &gt; 0,tabItens[[#This Row],[Consumo]] &lt;&gt; 0), tabItens[[#This Row],[Pend]] / tabItens[[#This Row],[Consumo]], 0 )</f>
        <v>1.4304105278214848E-2</v>
      </c>
      <c r="BI106" s="391"/>
      <c r="BJ106" s="391"/>
      <c r="BK106" s="393" t="s">
        <v>2081</v>
      </c>
    </row>
    <row r="107" spans="1:63" x14ac:dyDescent="0.3">
      <c r="A107" s="354">
        <v>34801</v>
      </c>
      <c r="B107" s="355" t="s">
        <v>1252</v>
      </c>
      <c r="C107" s="356" t="s">
        <v>256</v>
      </c>
      <c r="D107" s="357">
        <v>2.84</v>
      </c>
      <c r="E107" s="358"/>
      <c r="F107" s="358" t="s">
        <v>1061</v>
      </c>
      <c r="G107" s="358" t="s">
        <v>1191</v>
      </c>
      <c r="H107" s="359">
        <v>2439</v>
      </c>
      <c r="I107" s="360">
        <v>103003</v>
      </c>
      <c r="J107" s="361">
        <v>2.84</v>
      </c>
      <c r="K107" s="362">
        <v>2742</v>
      </c>
      <c r="L107" s="363">
        <f>IF(tabItens[[#This Row],[Média]] &gt; 0, tabItens[[#This Row],[QTDE ATUAL]] / tabItens[[#This Row],[Média]],999.9)</f>
        <v>10.57752078062884</v>
      </c>
      <c r="M107" s="364">
        <v>0</v>
      </c>
      <c r="N107" s="365">
        <f>tabItens[[#This Row],[VALOR UNIT.]] * tabItens[[#This Row],[LC]]</f>
        <v>0</v>
      </c>
      <c r="O107" s="366" t="s">
        <v>1192</v>
      </c>
      <c r="P107" s="367">
        <v>0</v>
      </c>
      <c r="Q107" s="368">
        <v>10100</v>
      </c>
      <c r="R107" s="365">
        <v>28684</v>
      </c>
      <c r="S107" s="369">
        <v>45327</v>
      </c>
      <c r="T107" s="370">
        <f>ROUNDDOWN(IFERROR(tabItens[[#This Row],[ATA DT.VALID.]] - $D$1,0) / 30,0)</f>
        <v>3</v>
      </c>
      <c r="U107" s="355" t="s">
        <v>1193</v>
      </c>
      <c r="V107" s="371">
        <v>1</v>
      </c>
      <c r="W107" s="372" t="s">
        <v>2066</v>
      </c>
      <c r="X107" s="373">
        <v>51</v>
      </c>
      <c r="Y107" s="374">
        <v>7</v>
      </c>
      <c r="Z107" s="375"/>
      <c r="AA107" s="376"/>
      <c r="AB107" s="377"/>
      <c r="AC107" s="377"/>
      <c r="AD107" s="376"/>
      <c r="AE107" s="377"/>
      <c r="AF107" s="370"/>
      <c r="AG107" s="378" t="s">
        <v>2067</v>
      </c>
      <c r="AH107" s="379"/>
      <c r="AI107" s="370">
        <v>950</v>
      </c>
      <c r="AJ107" s="379">
        <v>45132</v>
      </c>
      <c r="AK107" s="379" t="s">
        <v>883</v>
      </c>
      <c r="AL107" s="379">
        <v>45082</v>
      </c>
      <c r="AM107" s="369"/>
      <c r="AN107" s="358"/>
      <c r="AO107" s="380" t="str">
        <f>_xlfn.IFNA(IF(VLOOKUP(tabItens[[#This Row],[CÓDIGO]],tabExcluirDoEstoque[#Data],1,FALSE),"sim",""),"")</f>
        <v/>
      </c>
      <c r="AP107" s="381">
        <f ca="1">IF(OR(ISBLANK(tabItens[[#This Row],[ATA DT.VALID.]]),tabItens[[#This Row],[ATA DT.VALID.]]="",tabItens[[#This Row],[ATA DT.VALID.]]=" "),"",IF(TYPE(tabItens[[#This Row],[ATA DT.VALID.]])=1,ROUNDUP((tabItens[[#This Row],[ATA DT.VALID.]]-TODAY())/7,0),""))</f>
        <v>10</v>
      </c>
      <c r="AQ107" s="382">
        <v>0</v>
      </c>
      <c r="AR107" s="383" t="str">
        <f>IF(ISBLANK(tabItens[[#This Row],[CÓDIGO]]),"",IFERROR(VLOOKUP(tabItens[[#This Row],[CÓDIGO]],Consumo!$C$2:$AC$862,26,FALSE),0))</f>
        <v>08.2023</v>
      </c>
      <c r="AS107" s="384">
        <f>SUMIF(Consumo!$C$3:$C$862,tabItens[[#This Row],[CÓDIGO]],Consumo!$N$3:$N$862) + SUMIF(Consumo!$C$3:$C$862,tabItens[[#This Row],[CÓDIGO]],Consumo!$O$3:$O$862) + SUMIF(Consumo!$C$3:$C$862,tabItens[[#This Row],[CÓDIGO]],Consumo!$P$3:$P$862) + SUMIF(Consumo!$C$3:$C$862,tabItens[[#This Row],[CÓDIGO]],Consumo!$Q$3:$Q$862)</f>
        <v>888</v>
      </c>
      <c r="AT107" s="384">
        <f>SUMIF(Consumo!$C$3:$C$862,tabItens[[#This Row],[CÓDIGO]],Consumo!$Z$3:$Z$862)</f>
        <v>2852</v>
      </c>
      <c r="AU107" s="385">
        <f>SUMIF(Consumo!$C$3:$C$862,tabItens[[#This Row],[CÓDIGO]],Consumo!$AA$3:$AA$862)</f>
        <v>890</v>
      </c>
      <c r="AV107" s="386">
        <f>SUMIF(Consumo!$C$3:$C$862,tabItens[[#This Row],[CÓDIGO]],Consumo!$Y$3:$Y$862)</f>
        <v>230.58333333333334</v>
      </c>
      <c r="AW107" s="359">
        <f>tabItens[[#This Row],[QTDE ATUAL]] + tabItens[[#This Row],[RC QTDE]] + tabItens[[#This Row],[AF SALDO]] + tabItens[[#This Row],[Recentes]]</f>
        <v>2439</v>
      </c>
      <c r="AX107" s="387">
        <v>417</v>
      </c>
      <c r="AY107" s="387">
        <v>3</v>
      </c>
      <c r="AZ107" s="387">
        <f>IF(ISBLANK(tabItens[[#This Row],[CÓDIGO]]),"",tabItens[[#This Row],[PontoMês]] * (AZ$2+tabItens[[#This Row],[PontoQtM]]))</f>
        <v>1251</v>
      </c>
      <c r="BA107" s="386">
        <f>tabItens[[#This Row],[PontoPed]] - tabItens[[#This Row],[Saldo]] + (1/10)</f>
        <v>-1187.9000000000001</v>
      </c>
      <c r="BB107" s="386">
        <f xml:space="preserve"> tabItens[[#This Row],[PontoMês]] * BB$2 - tabItens[[#This Row],[QTDE ATUAL]] - (1/10)</f>
        <v>-2022.1</v>
      </c>
      <c r="BC107" s="388">
        <f>IF( tabItens[[#This Row],[PontoPed]]&gt;0, IF(tabItens[[#This Row],[PontoPed]]&lt;1, 1, IF( tabItens[[#This Row],[Saldo]]&gt;tabItens[[#This Row],[PontoPed]], 0, (tabItens[[#This Row],[PontoPed]]-tabItens[[#This Row],[Saldo]])/tabItens[[#This Row],[PontoPed]] ) ), 0 )</f>
        <v>0</v>
      </c>
      <c r="BD107" s="389">
        <f>ROUNDDOWN(IF( OR( AND(tabItens[[#This Row],[PontoPed]]&lt;tabItens[[#This Row],[Saldo]],tabItens[[#This Row],[Saldo]]&gt;0), tabItens[[#This Row],[PontoPed]]=0), 99, IF(AND(tabItens[[#This Row],[Saldo]]=0,tabItens[[#This Row],[PontoPed]]&gt;0), 0, (1-tabItens[[#This Row],[PctAb]])*10 ) ),0)</f>
        <v>99</v>
      </c>
      <c r="BE107" s="390">
        <f>IF( tabItens[[#This Row],[Consumo]] &gt; tabItens[[#This Row],[04_MESES]]/4*$AV$2, tabItens[[#This Row],[Consumo]]/$AV$2, tabItens[[#This Row],[04_MESES]]/4 ) * $BE$2 + tabItens[[#This Row],[COMPRA_EXTRA]]</f>
        <v>1426</v>
      </c>
      <c r="BF107" s="391">
        <f>MAX( tabItens[[#This Row],[Sugestão]] - tabItens[[#This Row],[LC]], 0 )</f>
        <v>1426</v>
      </c>
      <c r="BG107" s="391">
        <f>SUMIF(Consumo!$C$3:$C$862,tabItens[[#This Row],[CÓDIGO]],Consumo!$E$3:$E$862)</f>
        <v>0</v>
      </c>
      <c r="BH107" s="392">
        <f>IF(AND(tabItens[[#This Row],[Pend]] &gt; 0,tabItens[[#This Row],[Consumo]] &lt;&gt; 0), tabItens[[#This Row],[Pend]] / tabItens[[#This Row],[Consumo]], 0 )</f>
        <v>0</v>
      </c>
      <c r="BI107" s="391"/>
      <c r="BJ107" s="391"/>
      <c r="BK107" s="393" t="s">
        <v>2081</v>
      </c>
    </row>
    <row r="108" spans="1:63" x14ac:dyDescent="0.3">
      <c r="A108" s="354">
        <v>14662</v>
      </c>
      <c r="B108" s="355" t="s">
        <v>1059</v>
      </c>
      <c r="C108" s="356" t="s">
        <v>604</v>
      </c>
      <c r="D108" s="357">
        <v>41.42</v>
      </c>
      <c r="E108" s="358" t="s">
        <v>1060</v>
      </c>
      <c r="F108" s="358" t="s">
        <v>1061</v>
      </c>
      <c r="G108" s="358" t="s">
        <v>1062</v>
      </c>
      <c r="H108" s="359">
        <v>267</v>
      </c>
      <c r="I108" s="360">
        <v>103003</v>
      </c>
      <c r="J108" s="361">
        <v>41.42</v>
      </c>
      <c r="K108" s="362">
        <v>3329</v>
      </c>
      <c r="L108" s="363">
        <f>IF(tabItens[[#This Row],[Média]] &gt; 0, tabItens[[#This Row],[QTDE ATUAL]] / tabItens[[#This Row],[Média]],999.9)</f>
        <v>0.5696</v>
      </c>
      <c r="M108" s="364">
        <v>0</v>
      </c>
      <c r="N108" s="365">
        <f>tabItens[[#This Row],[VALOR UNIT.]] * tabItens[[#This Row],[LC]]</f>
        <v>0</v>
      </c>
      <c r="O108" s="366" t="s">
        <v>1063</v>
      </c>
      <c r="P108" s="367">
        <v>0</v>
      </c>
      <c r="Q108" s="368">
        <v>1753</v>
      </c>
      <c r="R108" s="365">
        <v>72609.259999999995</v>
      </c>
      <c r="S108" s="369">
        <v>45267</v>
      </c>
      <c r="T108" s="370">
        <f>ROUNDDOWN(IFERROR(tabItens[[#This Row],[ATA DT.VALID.]] - $D$1,0) / 30,0)</f>
        <v>1</v>
      </c>
      <c r="U108" s="355" t="s">
        <v>957</v>
      </c>
      <c r="V108" s="371">
        <v>1</v>
      </c>
      <c r="W108" s="372" t="s">
        <v>2066</v>
      </c>
      <c r="X108" s="373">
        <v>51</v>
      </c>
      <c r="Y108" s="374">
        <v>3</v>
      </c>
      <c r="Z108" s="375"/>
      <c r="AA108" s="376"/>
      <c r="AB108" s="377"/>
      <c r="AC108" s="377" t="s">
        <v>2075</v>
      </c>
      <c r="AD108" s="376">
        <v>2023</v>
      </c>
      <c r="AE108" s="377">
        <v>1800</v>
      </c>
      <c r="AF108" s="370">
        <v>2400</v>
      </c>
      <c r="AG108" s="378" t="s">
        <v>2052</v>
      </c>
      <c r="AH108" s="379">
        <v>45194</v>
      </c>
      <c r="AI108" s="370">
        <v>2614</v>
      </c>
      <c r="AJ108" s="379">
        <v>45169</v>
      </c>
      <c r="AK108" s="379" t="s">
        <v>883</v>
      </c>
      <c r="AL108" s="379">
        <v>45181</v>
      </c>
      <c r="AM108" s="369"/>
      <c r="AN108" s="358"/>
      <c r="AO108" s="380" t="str">
        <f>_xlfn.IFNA(IF(VLOOKUP(tabItens[[#This Row],[CÓDIGO]],tabExcluirDoEstoque[#Data],1,FALSE),"sim",""),"")</f>
        <v/>
      </c>
      <c r="AP108" s="381">
        <f ca="1">IF(OR(ISBLANK(tabItens[[#This Row],[ATA DT.VALID.]]),tabItens[[#This Row],[ATA DT.VALID.]]="",tabItens[[#This Row],[ATA DT.VALID.]]=" "),"",IF(TYPE(tabItens[[#This Row],[ATA DT.VALID.]])=1,ROUNDUP((tabItens[[#This Row],[ATA DT.VALID.]]-TODAY())/7,0),""))</f>
        <v>2</v>
      </c>
      <c r="AQ108" s="382">
        <v>0</v>
      </c>
      <c r="AR108" s="383" t="str">
        <f>IF(ISBLANK(tabItens[[#This Row],[CÓDIGO]]),"",IFERROR(VLOOKUP(tabItens[[#This Row],[CÓDIGO]],Consumo!$C$2:$AC$862,26,FALSE),0))</f>
        <v>09.2023</v>
      </c>
      <c r="AS108" s="384">
        <f>SUMIF(Consumo!$C$3:$C$862,tabItens[[#This Row],[CÓDIGO]],Consumo!$N$3:$N$862) + SUMIF(Consumo!$C$3:$C$862,tabItens[[#This Row],[CÓDIGO]],Consumo!$O$3:$O$862) + SUMIF(Consumo!$C$3:$C$862,tabItens[[#This Row],[CÓDIGO]],Consumo!$P$3:$P$862) + SUMIF(Consumo!$C$3:$C$862,tabItens[[#This Row],[CÓDIGO]],Consumo!$Q$3:$Q$862)</f>
        <v>1476</v>
      </c>
      <c r="AT108" s="384">
        <f>SUMIF(Consumo!$C$3:$C$862,tabItens[[#This Row],[CÓDIGO]],Consumo!$Z$3:$Z$862)</f>
        <v>5625</v>
      </c>
      <c r="AU108" s="385">
        <f>SUMIF(Consumo!$C$3:$C$862,tabItens[[#This Row],[CÓDIGO]],Consumo!$AA$3:$AA$862)</f>
        <v>653</v>
      </c>
      <c r="AV108" s="386">
        <f>SUMIF(Consumo!$C$3:$C$862,tabItens[[#This Row],[CÓDIGO]],Consumo!$Y$3:$Y$862)</f>
        <v>468.75</v>
      </c>
      <c r="AW108" s="359">
        <f>tabItens[[#This Row],[QTDE ATUAL]] + tabItens[[#This Row],[RC QTDE]] + tabItens[[#This Row],[AF SALDO]] + tabItens[[#This Row],[Recentes]]</f>
        <v>2067</v>
      </c>
      <c r="AX108" s="387">
        <v>480</v>
      </c>
      <c r="AY108" s="387">
        <v>2</v>
      </c>
      <c r="AZ108" s="387">
        <f>IF(ISBLANK(tabItens[[#This Row],[CÓDIGO]]),"",tabItens[[#This Row],[PontoMês]] * (AZ$2+tabItens[[#This Row],[PontoQtM]]))</f>
        <v>960</v>
      </c>
      <c r="BA108" s="386">
        <f>tabItens[[#This Row],[PontoPed]] - tabItens[[#This Row],[Saldo]] + (1/10)</f>
        <v>-1106.9000000000001</v>
      </c>
      <c r="BB108" s="386">
        <f xml:space="preserve"> tabItens[[#This Row],[PontoMês]] * BB$2 - tabItens[[#This Row],[QTDE ATUAL]] - (1/10)</f>
        <v>212.9</v>
      </c>
      <c r="BC108" s="388">
        <f>IF( tabItens[[#This Row],[PontoPed]]&gt;0, IF(tabItens[[#This Row],[PontoPed]]&lt;1, 1, IF( tabItens[[#This Row],[Saldo]]&gt;tabItens[[#This Row],[PontoPed]], 0, (tabItens[[#This Row],[PontoPed]]-tabItens[[#This Row],[Saldo]])/tabItens[[#This Row],[PontoPed]] ) ), 0 )</f>
        <v>0</v>
      </c>
      <c r="BD108" s="389">
        <f>ROUNDDOWN(IF( OR( AND(tabItens[[#This Row],[PontoPed]]&lt;tabItens[[#This Row],[Saldo]],tabItens[[#This Row],[Saldo]]&gt;0), tabItens[[#This Row],[PontoPed]]=0), 99, IF(AND(tabItens[[#This Row],[Saldo]]=0,tabItens[[#This Row],[PontoPed]]&gt;0), 0, (1-tabItens[[#This Row],[PctAb]])*10 ) ),0)</f>
        <v>99</v>
      </c>
      <c r="BE108" s="390">
        <f>IF( tabItens[[#This Row],[Consumo]] &gt; tabItens[[#This Row],[04_MESES]]/4*$AV$2, tabItens[[#This Row],[Consumo]]/$AV$2, tabItens[[#This Row],[04_MESES]]/4 ) * $BE$2 + tabItens[[#This Row],[COMPRA_EXTRA]]</f>
        <v>2812.5</v>
      </c>
      <c r="BF108" s="391">
        <f>MAX( tabItens[[#This Row],[Sugestão]] - tabItens[[#This Row],[LC]], 0 )</f>
        <v>2812.5</v>
      </c>
      <c r="BG108" s="391">
        <f>SUMIF(Consumo!$C$3:$C$862,tabItens[[#This Row],[CÓDIGO]],Consumo!$E$3:$E$862)</f>
        <v>146</v>
      </c>
      <c r="BH108" s="392">
        <f>IF(AND(tabItens[[#This Row],[Pend]] &gt; 0,tabItens[[#This Row],[Consumo]] &lt;&gt; 0), tabItens[[#This Row],[Pend]] / tabItens[[#This Row],[Consumo]], 0 )</f>
        <v>2.5955555555555555E-2</v>
      </c>
      <c r="BI108" s="391"/>
      <c r="BJ108" s="391"/>
      <c r="BK108" s="393" t="s">
        <v>2081</v>
      </c>
    </row>
    <row r="109" spans="1:63" x14ac:dyDescent="0.3">
      <c r="A109" s="354">
        <v>14737</v>
      </c>
      <c r="B109" s="355" t="s">
        <v>1064</v>
      </c>
      <c r="C109" s="356" t="s">
        <v>1065</v>
      </c>
      <c r="D109" s="357">
        <v>430</v>
      </c>
      <c r="E109" s="358"/>
      <c r="F109" s="358"/>
      <c r="G109" s="358" t="s">
        <v>883</v>
      </c>
      <c r="H109" s="359">
        <v>20</v>
      </c>
      <c r="I109" s="360">
        <v>103003</v>
      </c>
      <c r="J109" s="361">
        <v>430</v>
      </c>
      <c r="K109" s="362">
        <v>23</v>
      </c>
      <c r="L109" s="363">
        <f>IF(tabItens[[#This Row],[Média]] &gt; 0, tabItens[[#This Row],[QTDE ATUAL]] / tabItens[[#This Row],[Média]],999.9)</f>
        <v>12.631578947368421</v>
      </c>
      <c r="M109" s="364">
        <v>0</v>
      </c>
      <c r="N109" s="365">
        <f>tabItens[[#This Row],[VALOR UNIT.]] * tabItens[[#This Row],[LC]]</f>
        <v>0</v>
      </c>
      <c r="O109" s="366" t="s">
        <v>2113</v>
      </c>
      <c r="P109" s="367"/>
      <c r="Q109" s="368"/>
      <c r="R109" s="365"/>
      <c r="S109" s="369"/>
      <c r="T109" s="370">
        <f>ROUNDDOWN(IFERROR(tabItens[[#This Row],[ATA DT.VALID.]] - $D$1,0) / 30,0)</f>
        <v>-1507</v>
      </c>
      <c r="U109" s="355" t="s">
        <v>1066</v>
      </c>
      <c r="V109" s="371">
        <v>1</v>
      </c>
      <c r="W109" s="372" t="s">
        <v>2070</v>
      </c>
      <c r="X109" s="373">
        <v>76</v>
      </c>
      <c r="Y109" s="374">
        <v>5</v>
      </c>
      <c r="Z109" s="375"/>
      <c r="AA109" s="376"/>
      <c r="AB109" s="377"/>
      <c r="AC109" s="377"/>
      <c r="AD109" s="376"/>
      <c r="AE109" s="377"/>
      <c r="AF109" s="370"/>
      <c r="AG109" s="378" t="s">
        <v>2067</v>
      </c>
      <c r="AH109" s="379"/>
      <c r="AI109" s="370">
        <v>8</v>
      </c>
      <c r="AJ109" s="379">
        <v>44986</v>
      </c>
      <c r="AK109" s="379" t="s">
        <v>883</v>
      </c>
      <c r="AL109" s="379">
        <v>44916</v>
      </c>
      <c r="AM109" s="369"/>
      <c r="AN109" s="358"/>
      <c r="AO109" s="380" t="str">
        <f>_xlfn.IFNA(IF(VLOOKUP(tabItens[[#This Row],[CÓDIGO]],tabExcluirDoEstoque[#Data],1,FALSE),"sim",""),"")</f>
        <v/>
      </c>
      <c r="AP109" s="381" t="str">
        <f ca="1">IF(OR(ISBLANK(tabItens[[#This Row],[ATA DT.VALID.]]),tabItens[[#This Row],[ATA DT.VALID.]]="",tabItens[[#This Row],[ATA DT.VALID.]]=" "),"",IF(TYPE(tabItens[[#This Row],[ATA DT.VALID.]])=1,ROUNDUP((tabItens[[#This Row],[ATA DT.VALID.]]-TODAY())/7,0),""))</f>
        <v/>
      </c>
      <c r="AQ109" s="382">
        <v>0</v>
      </c>
      <c r="AR109" s="383" t="str">
        <f>IF(ISBLANK(tabItens[[#This Row],[CÓDIGO]]),"",IFERROR(VLOOKUP(tabItens[[#This Row],[CÓDIGO]],Consumo!$C$2:$AC$862,26,FALSE),0))</f>
        <v>08.2023</v>
      </c>
      <c r="AS109" s="384">
        <f>SUMIF(Consumo!$C$3:$C$862,tabItens[[#This Row],[CÓDIGO]],Consumo!$N$3:$N$862) + SUMIF(Consumo!$C$3:$C$862,tabItens[[#This Row],[CÓDIGO]],Consumo!$O$3:$O$862) + SUMIF(Consumo!$C$3:$C$862,tabItens[[#This Row],[CÓDIGO]],Consumo!$P$3:$P$862) + SUMIF(Consumo!$C$3:$C$862,tabItens[[#This Row],[CÓDIGO]],Consumo!$Q$3:$Q$862)</f>
        <v>13</v>
      </c>
      <c r="AT109" s="384">
        <f>SUMIF(Consumo!$C$3:$C$862,tabItens[[#This Row],[CÓDIGO]],Consumo!$Z$3:$Z$862)</f>
        <v>23</v>
      </c>
      <c r="AU109" s="385">
        <f>SUMIF(Consumo!$C$3:$C$862,tabItens[[#This Row],[CÓDIGO]],Consumo!$AA$3:$AA$862)</f>
        <v>13</v>
      </c>
      <c r="AV109" s="386">
        <f>SUMIF(Consumo!$C$3:$C$862,tabItens[[#This Row],[CÓDIGO]],Consumo!$Y$3:$Y$862)</f>
        <v>1.5833333333333333</v>
      </c>
      <c r="AW109" s="359">
        <f>tabItens[[#This Row],[QTDE ATUAL]] + tabItens[[#This Row],[RC QTDE]] + tabItens[[#This Row],[AF SALDO]] + tabItens[[#This Row],[Recentes]]</f>
        <v>20</v>
      </c>
      <c r="AX109" s="387">
        <v>1</v>
      </c>
      <c r="AY109" s="387">
        <v>4</v>
      </c>
      <c r="AZ109" s="387">
        <f>IF(ISBLANK(tabItens[[#This Row],[CÓDIGO]]),"",tabItens[[#This Row],[PontoMês]] * (AZ$2+tabItens[[#This Row],[PontoQtM]]))</f>
        <v>4</v>
      </c>
      <c r="BA109" s="386">
        <f>tabItens[[#This Row],[PontoPed]] - tabItens[[#This Row],[Saldo]] + (1/10)</f>
        <v>-15.9</v>
      </c>
      <c r="BB109" s="386">
        <f xml:space="preserve"> tabItens[[#This Row],[PontoMês]] * BB$2 - tabItens[[#This Row],[QTDE ATUAL]] - (1/10)</f>
        <v>-19.100000000000001</v>
      </c>
      <c r="BC109" s="388">
        <f>IF( tabItens[[#This Row],[PontoPed]]&gt;0, IF(tabItens[[#This Row],[PontoPed]]&lt;1, 1, IF( tabItens[[#This Row],[Saldo]]&gt;tabItens[[#This Row],[PontoPed]], 0, (tabItens[[#This Row],[PontoPed]]-tabItens[[#This Row],[Saldo]])/tabItens[[#This Row],[PontoPed]] ) ), 0 )</f>
        <v>0</v>
      </c>
      <c r="BD109" s="389">
        <f>ROUNDDOWN(IF( OR( AND(tabItens[[#This Row],[PontoPed]]&lt;tabItens[[#This Row],[Saldo]],tabItens[[#This Row],[Saldo]]&gt;0), tabItens[[#This Row],[PontoPed]]=0), 99, IF(AND(tabItens[[#This Row],[Saldo]]=0,tabItens[[#This Row],[PontoPed]]&gt;0), 0, (1-tabItens[[#This Row],[PctAb]])*10 ) ),0)</f>
        <v>99</v>
      </c>
      <c r="BE109" s="390">
        <f>IF( tabItens[[#This Row],[Consumo]] &gt; tabItens[[#This Row],[04_MESES]]/4*$AV$2, tabItens[[#This Row],[Consumo]]/$AV$2, tabItens[[#This Row],[04_MESES]]/4 ) * $BE$2 + tabItens[[#This Row],[COMPRA_EXTRA]]</f>
        <v>19.5</v>
      </c>
      <c r="BF109" s="391">
        <f>MAX( tabItens[[#This Row],[Sugestão]] - tabItens[[#This Row],[LC]], 0 )</f>
        <v>19.5</v>
      </c>
      <c r="BG109" s="391">
        <f>SUMIF(Consumo!$C$3:$C$862,tabItens[[#This Row],[CÓDIGO]],Consumo!$E$3:$E$862)</f>
        <v>0</v>
      </c>
      <c r="BH109" s="392">
        <f>IF(AND(tabItens[[#This Row],[Pend]] &gt; 0,tabItens[[#This Row],[Consumo]] &lt;&gt; 0), tabItens[[#This Row],[Pend]] / tabItens[[#This Row],[Consumo]], 0 )</f>
        <v>0</v>
      </c>
      <c r="BI109" s="391"/>
      <c r="BJ109" s="391"/>
      <c r="BK109" s="393" t="s">
        <v>2081</v>
      </c>
    </row>
    <row r="110" spans="1:63" x14ac:dyDescent="0.3">
      <c r="A110" s="354">
        <v>14754</v>
      </c>
      <c r="B110" s="355" t="s">
        <v>1067</v>
      </c>
      <c r="C110" s="356" t="s">
        <v>253</v>
      </c>
      <c r="D110" s="357">
        <v>7.58</v>
      </c>
      <c r="E110" s="358"/>
      <c r="F110" s="358"/>
      <c r="G110" s="358" t="s">
        <v>883</v>
      </c>
      <c r="H110" s="359">
        <v>61</v>
      </c>
      <c r="I110" s="360">
        <v>103003</v>
      </c>
      <c r="J110" s="361">
        <v>7.58</v>
      </c>
      <c r="K110" s="362">
        <v>25</v>
      </c>
      <c r="L110" s="363">
        <f>IF(tabItens[[#This Row],[Média]] &gt; 0, tabItens[[#This Row],[QTDE ATUAL]] / tabItens[[#This Row],[Média]],999.9)</f>
        <v>27.111111111111111</v>
      </c>
      <c r="M110" s="364">
        <v>0</v>
      </c>
      <c r="N110" s="365">
        <f>tabItens[[#This Row],[VALOR UNIT.]] * tabItens[[#This Row],[LC]]</f>
        <v>0</v>
      </c>
      <c r="O110" s="366" t="s">
        <v>2100</v>
      </c>
      <c r="P110" s="367"/>
      <c r="Q110" s="368"/>
      <c r="R110" s="365"/>
      <c r="S110" s="369"/>
      <c r="T110" s="370">
        <f>ROUNDDOWN(IFERROR(tabItens[[#This Row],[ATA DT.VALID.]] - $D$1,0) / 30,0)</f>
        <v>-1507</v>
      </c>
      <c r="U110" s="355" t="s">
        <v>1068</v>
      </c>
      <c r="V110" s="371">
        <v>1</v>
      </c>
      <c r="W110" s="372" t="s">
        <v>2072</v>
      </c>
      <c r="X110" s="373">
        <v>55</v>
      </c>
      <c r="Y110" s="374">
        <v>40</v>
      </c>
      <c r="Z110" s="375"/>
      <c r="AA110" s="376"/>
      <c r="AB110" s="377"/>
      <c r="AC110" s="377"/>
      <c r="AD110" s="376"/>
      <c r="AE110" s="377"/>
      <c r="AF110" s="370"/>
      <c r="AG110" s="378" t="s">
        <v>2067</v>
      </c>
      <c r="AH110" s="379"/>
      <c r="AI110" s="370">
        <v>10</v>
      </c>
      <c r="AJ110" s="379">
        <v>43915</v>
      </c>
      <c r="AK110" s="379" t="s">
        <v>883</v>
      </c>
      <c r="AL110" s="379">
        <v>43948</v>
      </c>
      <c r="AM110" s="369"/>
      <c r="AN110" s="358"/>
      <c r="AO110" s="380" t="str">
        <f>_xlfn.IFNA(IF(VLOOKUP(tabItens[[#This Row],[CÓDIGO]],tabExcluirDoEstoque[#Data],1,FALSE),"sim",""),"")</f>
        <v/>
      </c>
      <c r="AP110" s="381" t="str">
        <f ca="1">IF(OR(ISBLANK(tabItens[[#This Row],[ATA DT.VALID.]]),tabItens[[#This Row],[ATA DT.VALID.]]="",tabItens[[#This Row],[ATA DT.VALID.]]=" "),"",IF(TYPE(tabItens[[#This Row],[ATA DT.VALID.]])=1,ROUNDUP((tabItens[[#This Row],[ATA DT.VALID.]]-TODAY())/7,0),""))</f>
        <v/>
      </c>
      <c r="AQ110" s="382">
        <v>0</v>
      </c>
      <c r="AR110" s="383" t="str">
        <f>IF(ISBLANK(tabItens[[#This Row],[CÓDIGO]]),"",IFERROR(VLOOKUP(tabItens[[#This Row],[CÓDIGO]],Consumo!$C$2:$AC$862,26,FALSE),0))</f>
        <v>07.2023</v>
      </c>
      <c r="AS110" s="384">
        <f>SUMIF(Consumo!$C$3:$C$862,tabItens[[#This Row],[CÓDIGO]],Consumo!$N$3:$N$862) + SUMIF(Consumo!$C$3:$C$862,tabItens[[#This Row],[CÓDIGO]],Consumo!$O$3:$O$862) + SUMIF(Consumo!$C$3:$C$862,tabItens[[#This Row],[CÓDIGO]],Consumo!$P$3:$P$862) + SUMIF(Consumo!$C$3:$C$862,tabItens[[#This Row],[CÓDIGO]],Consumo!$Q$3:$Q$862)</f>
        <v>10</v>
      </c>
      <c r="AT110" s="384">
        <f>SUMIF(Consumo!$C$3:$C$862,tabItens[[#This Row],[CÓDIGO]],Consumo!$Z$3:$Z$862)</f>
        <v>30</v>
      </c>
      <c r="AU110" s="385">
        <f>SUMIF(Consumo!$C$3:$C$862,tabItens[[#This Row],[CÓDIGO]],Consumo!$AA$3:$AA$862)</f>
        <v>10</v>
      </c>
      <c r="AV110" s="386">
        <f>SUMIF(Consumo!$C$3:$C$862,tabItens[[#This Row],[CÓDIGO]],Consumo!$Y$3:$Y$862)</f>
        <v>2.25</v>
      </c>
      <c r="AW110" s="359">
        <f>tabItens[[#This Row],[QTDE ATUAL]] + tabItens[[#This Row],[RC QTDE]] + tabItens[[#This Row],[AF SALDO]] + tabItens[[#This Row],[Recentes]]</f>
        <v>61</v>
      </c>
      <c r="AX110" s="387">
        <v>13</v>
      </c>
      <c r="AY110" s="387">
        <v>4</v>
      </c>
      <c r="AZ110" s="387">
        <f>IF(ISBLANK(tabItens[[#This Row],[CÓDIGO]]),"",tabItens[[#This Row],[PontoMês]] * (AZ$2+tabItens[[#This Row],[PontoQtM]]))</f>
        <v>52</v>
      </c>
      <c r="BA110" s="386">
        <f>tabItens[[#This Row],[PontoPed]] - tabItens[[#This Row],[Saldo]] + (1/10)</f>
        <v>-8.9</v>
      </c>
      <c r="BB110" s="386">
        <f xml:space="preserve"> tabItens[[#This Row],[PontoMês]] * BB$2 - tabItens[[#This Row],[QTDE ATUAL]] - (1/10)</f>
        <v>-48.1</v>
      </c>
      <c r="BC110" s="388">
        <f>IF( tabItens[[#This Row],[PontoPed]]&gt;0, IF(tabItens[[#This Row],[PontoPed]]&lt;1, 1, IF( tabItens[[#This Row],[Saldo]]&gt;tabItens[[#This Row],[PontoPed]], 0, (tabItens[[#This Row],[PontoPed]]-tabItens[[#This Row],[Saldo]])/tabItens[[#This Row],[PontoPed]] ) ), 0 )</f>
        <v>0</v>
      </c>
      <c r="BD110" s="389">
        <f>ROUNDDOWN(IF( OR( AND(tabItens[[#This Row],[PontoPed]]&lt;tabItens[[#This Row],[Saldo]],tabItens[[#This Row],[Saldo]]&gt;0), tabItens[[#This Row],[PontoPed]]=0), 99, IF(AND(tabItens[[#This Row],[Saldo]]=0,tabItens[[#This Row],[PontoPed]]&gt;0), 0, (1-tabItens[[#This Row],[PctAb]])*10 ) ),0)</f>
        <v>99</v>
      </c>
      <c r="BE110" s="390">
        <f>IF( tabItens[[#This Row],[Consumo]] &gt; tabItens[[#This Row],[04_MESES]]/4*$AV$2, tabItens[[#This Row],[Consumo]]/$AV$2, tabItens[[#This Row],[04_MESES]]/4 ) * $BE$2 + tabItens[[#This Row],[COMPRA_EXTRA]]</f>
        <v>15</v>
      </c>
      <c r="BF110" s="391">
        <f>MAX( tabItens[[#This Row],[Sugestão]] - tabItens[[#This Row],[LC]], 0 )</f>
        <v>15</v>
      </c>
      <c r="BG110" s="391">
        <f>SUMIF(Consumo!$C$3:$C$862,tabItens[[#This Row],[CÓDIGO]],Consumo!$E$3:$E$862)</f>
        <v>0</v>
      </c>
      <c r="BH110" s="392">
        <f>IF(AND(tabItens[[#This Row],[Pend]] &gt; 0,tabItens[[#This Row],[Consumo]] &lt;&gt; 0), tabItens[[#This Row],[Pend]] / tabItens[[#This Row],[Consumo]], 0 )</f>
        <v>0</v>
      </c>
      <c r="BI110" s="391"/>
      <c r="BJ110" s="391"/>
      <c r="BK110" s="393" t="s">
        <v>2081</v>
      </c>
    </row>
    <row r="111" spans="1:63" x14ac:dyDescent="0.3">
      <c r="A111" s="354">
        <v>14784</v>
      </c>
      <c r="B111" s="355" t="s">
        <v>1069</v>
      </c>
      <c r="C111" s="356" t="s">
        <v>256</v>
      </c>
      <c r="D111" s="357">
        <v>3.9</v>
      </c>
      <c r="E111" s="358"/>
      <c r="F111" s="358"/>
      <c r="G111" s="358" t="s">
        <v>883</v>
      </c>
      <c r="H111" s="359">
        <v>50</v>
      </c>
      <c r="I111" s="360">
        <v>103003</v>
      </c>
      <c r="J111" s="361">
        <v>3.9</v>
      </c>
      <c r="K111" s="362">
        <v>213</v>
      </c>
      <c r="L111" s="363">
        <f>IF(tabItens[[#This Row],[Média]] &gt; 0, tabItens[[#This Row],[QTDE ATUAL]] / tabItens[[#This Row],[Média]],999.9)</f>
        <v>2.2641509433962264</v>
      </c>
      <c r="M111" s="364">
        <v>0</v>
      </c>
      <c r="N111" s="365">
        <f>tabItens[[#This Row],[VALOR UNIT.]] * tabItens[[#This Row],[LC]]</f>
        <v>0</v>
      </c>
      <c r="O111" s="366" t="s">
        <v>2114</v>
      </c>
      <c r="P111" s="367"/>
      <c r="Q111" s="368"/>
      <c r="R111" s="365"/>
      <c r="S111" s="369"/>
      <c r="T111" s="370">
        <f>ROUNDDOWN(IFERROR(tabItens[[#This Row],[ATA DT.VALID.]] - $D$1,0) / 30,0)</f>
        <v>-1507</v>
      </c>
      <c r="U111" s="355" t="s">
        <v>984</v>
      </c>
      <c r="V111" s="371">
        <v>1</v>
      </c>
      <c r="W111" s="372" t="s">
        <v>2072</v>
      </c>
      <c r="X111" s="373">
        <v>55</v>
      </c>
      <c r="Y111" s="374">
        <v>32</v>
      </c>
      <c r="Z111" s="375"/>
      <c r="AA111" s="376"/>
      <c r="AB111" s="377"/>
      <c r="AC111" s="377"/>
      <c r="AD111" s="376"/>
      <c r="AE111" s="377"/>
      <c r="AF111" s="370"/>
      <c r="AG111" s="378" t="s">
        <v>2067</v>
      </c>
      <c r="AH111" s="379"/>
      <c r="AI111" s="370">
        <v>72</v>
      </c>
      <c r="AJ111" s="379">
        <v>45166</v>
      </c>
      <c r="AK111" s="379" t="s">
        <v>883</v>
      </c>
      <c r="AL111" s="379">
        <v>45145</v>
      </c>
      <c r="AM111" s="369"/>
      <c r="AN111" s="358"/>
      <c r="AO111" s="380" t="str">
        <f>_xlfn.IFNA(IF(VLOOKUP(tabItens[[#This Row],[CÓDIGO]],tabExcluirDoEstoque[#Data],1,FALSE),"sim",""),"")</f>
        <v/>
      </c>
      <c r="AP111" s="381" t="str">
        <f ca="1">IF(OR(ISBLANK(tabItens[[#This Row],[ATA DT.VALID.]]),tabItens[[#This Row],[ATA DT.VALID.]]="",tabItens[[#This Row],[ATA DT.VALID.]]=" "),"",IF(TYPE(tabItens[[#This Row],[ATA DT.VALID.]])=1,ROUNDUP((tabItens[[#This Row],[ATA DT.VALID.]]-TODAY())/7,0),""))</f>
        <v/>
      </c>
      <c r="AQ111" s="382">
        <v>0</v>
      </c>
      <c r="AR111" s="383" t="str">
        <f>IF(ISBLANK(tabItens[[#This Row],[CÓDIGO]]),"",IFERROR(VLOOKUP(tabItens[[#This Row],[CÓDIGO]],Consumo!$C$2:$AC$862,26,FALSE),0))</f>
        <v>04.2023</v>
      </c>
      <c r="AS111" s="384">
        <f>SUMIF(Consumo!$C$3:$C$862,tabItens[[#This Row],[CÓDIGO]],Consumo!$N$3:$N$862) + SUMIF(Consumo!$C$3:$C$862,tabItens[[#This Row],[CÓDIGO]],Consumo!$O$3:$O$862) + SUMIF(Consumo!$C$3:$C$862,tabItens[[#This Row],[CÓDIGO]],Consumo!$P$3:$P$862) + SUMIF(Consumo!$C$3:$C$862,tabItens[[#This Row],[CÓDIGO]],Consumo!$Q$3:$Q$862)</f>
        <v>0</v>
      </c>
      <c r="AT111" s="384">
        <f>SUMIF(Consumo!$C$3:$C$862,tabItens[[#This Row],[CÓDIGO]],Consumo!$Z$3:$Z$862)</f>
        <v>265</v>
      </c>
      <c r="AU111" s="385">
        <f>SUMIF(Consumo!$C$3:$C$862,tabItens[[#This Row],[CÓDIGO]],Consumo!$AA$3:$AA$862)</f>
        <v>61</v>
      </c>
      <c r="AV111" s="386">
        <f>SUMIF(Consumo!$C$3:$C$862,tabItens[[#This Row],[CÓDIGO]],Consumo!$Y$3:$Y$862)</f>
        <v>22.083333333333332</v>
      </c>
      <c r="AW111" s="359">
        <f>tabItens[[#This Row],[QTDE ATUAL]] + tabItens[[#This Row],[RC QTDE]] + tabItens[[#This Row],[AF SALDO]] + tabItens[[#This Row],[Recentes]]</f>
        <v>50</v>
      </c>
      <c r="AX111" s="387">
        <v>15</v>
      </c>
      <c r="AY111" s="387">
        <v>4</v>
      </c>
      <c r="AZ111" s="387">
        <f>IF(ISBLANK(tabItens[[#This Row],[CÓDIGO]]),"",tabItens[[#This Row],[PontoMês]] * (AZ$2+tabItens[[#This Row],[PontoQtM]]))</f>
        <v>60</v>
      </c>
      <c r="BA111" s="386">
        <f>tabItens[[#This Row],[PontoPed]] - tabItens[[#This Row],[Saldo]] + (1/10)</f>
        <v>10.1</v>
      </c>
      <c r="BB111" s="386">
        <f xml:space="preserve"> tabItens[[#This Row],[PontoMês]] * BB$2 - tabItens[[#This Row],[QTDE ATUAL]] - (1/10)</f>
        <v>-35.1</v>
      </c>
      <c r="BC111" s="388">
        <f>IF( tabItens[[#This Row],[PontoPed]]&gt;0, IF(tabItens[[#This Row],[PontoPed]]&lt;1, 1, IF( tabItens[[#This Row],[Saldo]]&gt;tabItens[[#This Row],[PontoPed]], 0, (tabItens[[#This Row],[PontoPed]]-tabItens[[#This Row],[Saldo]])/tabItens[[#This Row],[PontoPed]] ) ), 0 )</f>
        <v>0.16666666666666666</v>
      </c>
      <c r="BD111" s="389">
        <f>ROUNDDOWN(IF( OR( AND(tabItens[[#This Row],[PontoPed]]&lt;tabItens[[#This Row],[Saldo]],tabItens[[#This Row],[Saldo]]&gt;0), tabItens[[#This Row],[PontoPed]]=0), 99, IF(AND(tabItens[[#This Row],[Saldo]]=0,tabItens[[#This Row],[PontoPed]]&gt;0), 0, (1-tabItens[[#This Row],[PctAb]])*10 ) ),0)</f>
        <v>8</v>
      </c>
      <c r="BE111" s="390">
        <f>IF( tabItens[[#This Row],[Consumo]] &gt; tabItens[[#This Row],[04_MESES]]/4*$AV$2, tabItens[[#This Row],[Consumo]]/$AV$2, tabItens[[#This Row],[04_MESES]]/4 ) * $BE$2 + tabItens[[#This Row],[COMPRA_EXTRA]]</f>
        <v>132.5</v>
      </c>
      <c r="BF111" s="391">
        <f>MAX( tabItens[[#This Row],[Sugestão]] - tabItens[[#This Row],[LC]], 0 )</f>
        <v>132.5</v>
      </c>
      <c r="BG111" s="391">
        <f>SUMIF(Consumo!$C$3:$C$862,tabItens[[#This Row],[CÓDIGO]],Consumo!$E$3:$E$862)</f>
        <v>52</v>
      </c>
      <c r="BH111" s="392">
        <f>IF(AND(tabItens[[#This Row],[Pend]] &gt; 0,tabItens[[#This Row],[Consumo]] &lt;&gt; 0), tabItens[[#This Row],[Pend]] / tabItens[[#This Row],[Consumo]], 0 )</f>
        <v>0.19622641509433963</v>
      </c>
      <c r="BI111" s="391"/>
      <c r="BJ111" s="391"/>
      <c r="BK111" s="393" t="s">
        <v>2081</v>
      </c>
    </row>
    <row r="112" spans="1:63" x14ac:dyDescent="0.3">
      <c r="A112" s="354">
        <v>14831</v>
      </c>
      <c r="B112" s="355" t="s">
        <v>1070</v>
      </c>
      <c r="C112" s="356" t="s">
        <v>256</v>
      </c>
      <c r="D112" s="357">
        <v>1.69</v>
      </c>
      <c r="E112" s="358"/>
      <c r="F112" s="358"/>
      <c r="G112" s="358" t="s">
        <v>883</v>
      </c>
      <c r="H112" s="359">
        <v>380</v>
      </c>
      <c r="I112" s="360">
        <v>103003</v>
      </c>
      <c r="J112" s="361">
        <v>1.69</v>
      </c>
      <c r="K112" s="362">
        <v>266</v>
      </c>
      <c r="L112" s="363">
        <f>IF(tabItens[[#This Row],[Média]] &gt; 0, tabItens[[#This Row],[QTDE ATUAL]] / tabItens[[#This Row],[Média]],999.9)</f>
        <v>17.272727272727273</v>
      </c>
      <c r="M112" s="364">
        <v>0</v>
      </c>
      <c r="N112" s="365">
        <f>tabItens[[#This Row],[VALOR UNIT.]] * tabItens[[#This Row],[LC]]</f>
        <v>0</v>
      </c>
      <c r="O112" s="366" t="s">
        <v>2115</v>
      </c>
      <c r="P112" s="367"/>
      <c r="Q112" s="368"/>
      <c r="R112" s="365"/>
      <c r="S112" s="369"/>
      <c r="T112" s="370">
        <f>ROUNDDOWN(IFERROR(tabItens[[#This Row],[ATA DT.VALID.]] - $D$1,0) / 30,0)</f>
        <v>-1507</v>
      </c>
      <c r="U112" s="355" t="s">
        <v>1071</v>
      </c>
      <c r="V112" s="371">
        <v>1</v>
      </c>
      <c r="W112" s="372" t="s">
        <v>2072</v>
      </c>
      <c r="X112" s="373">
        <v>55</v>
      </c>
      <c r="Y112" s="374">
        <v>27</v>
      </c>
      <c r="Z112" s="375"/>
      <c r="AA112" s="376"/>
      <c r="AB112" s="377"/>
      <c r="AC112" s="377"/>
      <c r="AD112" s="376"/>
      <c r="AE112" s="377"/>
      <c r="AF112" s="370"/>
      <c r="AG112" s="378" t="s">
        <v>2067</v>
      </c>
      <c r="AH112" s="379"/>
      <c r="AI112" s="370">
        <v>96</v>
      </c>
      <c r="AJ112" s="379">
        <v>44544</v>
      </c>
      <c r="AK112" s="379" t="s">
        <v>883</v>
      </c>
      <c r="AL112" s="379">
        <v>44470</v>
      </c>
      <c r="AM112" s="369"/>
      <c r="AN112" s="358"/>
      <c r="AO112" s="380" t="str">
        <f>_xlfn.IFNA(IF(VLOOKUP(tabItens[[#This Row],[CÓDIGO]],tabExcluirDoEstoque[#Data],1,FALSE),"sim",""),"")</f>
        <v/>
      </c>
      <c r="AP112" s="381" t="str">
        <f ca="1">IF(OR(ISBLANK(tabItens[[#This Row],[ATA DT.VALID.]]),tabItens[[#This Row],[ATA DT.VALID.]]="",tabItens[[#This Row],[ATA DT.VALID.]]=" "),"",IF(TYPE(tabItens[[#This Row],[ATA DT.VALID.]])=1,ROUNDUP((tabItens[[#This Row],[ATA DT.VALID.]]-TODAY())/7,0),""))</f>
        <v/>
      </c>
      <c r="AQ112" s="382">
        <v>0</v>
      </c>
      <c r="AR112" s="383" t="str">
        <f>IF(ISBLANK(tabItens[[#This Row],[CÓDIGO]]),"",IFERROR(VLOOKUP(tabItens[[#This Row],[CÓDIGO]],Consumo!$C$2:$AC$862,26,FALSE),0))</f>
        <v>09.2023</v>
      </c>
      <c r="AS112" s="384">
        <f>SUMIF(Consumo!$C$3:$C$862,tabItens[[#This Row],[CÓDIGO]],Consumo!$N$3:$N$862) + SUMIF(Consumo!$C$3:$C$862,tabItens[[#This Row],[CÓDIGO]],Consumo!$O$3:$O$862) + SUMIF(Consumo!$C$3:$C$862,tabItens[[#This Row],[CÓDIGO]],Consumo!$P$3:$P$862) + SUMIF(Consumo!$C$3:$C$862,tabItens[[#This Row],[CÓDIGO]],Consumo!$Q$3:$Q$862)</f>
        <v>65</v>
      </c>
      <c r="AT112" s="384">
        <f>SUMIF(Consumo!$C$3:$C$862,tabItens[[#This Row],[CÓDIGO]],Consumo!$Z$3:$Z$862)</f>
        <v>286</v>
      </c>
      <c r="AU112" s="385">
        <f>SUMIF(Consumo!$C$3:$C$862,tabItens[[#This Row],[CÓDIGO]],Consumo!$AA$3:$AA$862)</f>
        <v>109</v>
      </c>
      <c r="AV112" s="386">
        <f>SUMIF(Consumo!$C$3:$C$862,tabItens[[#This Row],[CÓDIGO]],Consumo!$Y$3:$Y$862)</f>
        <v>22</v>
      </c>
      <c r="AW112" s="359">
        <f>tabItens[[#This Row],[QTDE ATUAL]] + tabItens[[#This Row],[RC QTDE]] + tabItens[[#This Row],[AF SALDO]] + tabItens[[#This Row],[Recentes]]</f>
        <v>380</v>
      </c>
      <c r="AX112" s="387">
        <v>50</v>
      </c>
      <c r="AY112" s="387">
        <v>4</v>
      </c>
      <c r="AZ112" s="387">
        <f>IF(ISBLANK(tabItens[[#This Row],[CÓDIGO]]),"",tabItens[[#This Row],[PontoMês]] * (AZ$2+tabItens[[#This Row],[PontoQtM]]))</f>
        <v>200</v>
      </c>
      <c r="BA112" s="386">
        <f>tabItens[[#This Row],[PontoPed]] - tabItens[[#This Row],[Saldo]] + (1/10)</f>
        <v>-179.9</v>
      </c>
      <c r="BB112" s="386">
        <f xml:space="preserve"> tabItens[[#This Row],[PontoMês]] * BB$2 - tabItens[[#This Row],[QTDE ATUAL]] - (1/10)</f>
        <v>-330.1</v>
      </c>
      <c r="BC112" s="388">
        <f>IF( tabItens[[#This Row],[PontoPed]]&gt;0, IF(tabItens[[#This Row],[PontoPed]]&lt;1, 1, IF( tabItens[[#This Row],[Saldo]]&gt;tabItens[[#This Row],[PontoPed]], 0, (tabItens[[#This Row],[PontoPed]]-tabItens[[#This Row],[Saldo]])/tabItens[[#This Row],[PontoPed]] ) ), 0 )</f>
        <v>0</v>
      </c>
      <c r="BD112" s="389">
        <f>ROUNDDOWN(IF( OR( AND(tabItens[[#This Row],[PontoPed]]&lt;tabItens[[#This Row],[Saldo]],tabItens[[#This Row],[Saldo]]&gt;0), tabItens[[#This Row],[PontoPed]]=0), 99, IF(AND(tabItens[[#This Row],[Saldo]]=0,tabItens[[#This Row],[PontoPed]]&gt;0), 0, (1-tabItens[[#This Row],[PctAb]])*10 ) ),0)</f>
        <v>99</v>
      </c>
      <c r="BE112" s="390">
        <f>IF( tabItens[[#This Row],[Consumo]] &gt; tabItens[[#This Row],[04_MESES]]/4*$AV$2, tabItens[[#This Row],[Consumo]]/$AV$2, tabItens[[#This Row],[04_MESES]]/4 ) * $BE$2 + tabItens[[#This Row],[COMPRA_EXTRA]]</f>
        <v>143</v>
      </c>
      <c r="BF112" s="391">
        <f>MAX( tabItens[[#This Row],[Sugestão]] - tabItens[[#This Row],[LC]], 0 )</f>
        <v>143</v>
      </c>
      <c r="BG112" s="391">
        <f>SUMIF(Consumo!$C$3:$C$862,tabItens[[#This Row],[CÓDIGO]],Consumo!$E$3:$E$862)</f>
        <v>0</v>
      </c>
      <c r="BH112" s="392">
        <f>IF(AND(tabItens[[#This Row],[Pend]] &gt; 0,tabItens[[#This Row],[Consumo]] &lt;&gt; 0), tabItens[[#This Row],[Pend]] / tabItens[[#This Row],[Consumo]], 0 )</f>
        <v>0</v>
      </c>
      <c r="BI112" s="391"/>
      <c r="BJ112" s="391"/>
      <c r="BK112" s="393" t="s">
        <v>2081</v>
      </c>
    </row>
    <row r="113" spans="1:63" x14ac:dyDescent="0.3">
      <c r="A113" s="354">
        <v>14885</v>
      </c>
      <c r="B113" s="355" t="s">
        <v>1072</v>
      </c>
      <c r="C113" s="356" t="s">
        <v>265</v>
      </c>
      <c r="D113" s="357">
        <v>2.56</v>
      </c>
      <c r="E113" s="358"/>
      <c r="F113" s="358"/>
      <c r="G113" s="358" t="s">
        <v>883</v>
      </c>
      <c r="H113" s="359">
        <v>0</v>
      </c>
      <c r="I113" s="360">
        <v>103003</v>
      </c>
      <c r="J113" s="361">
        <v>2.56</v>
      </c>
      <c r="K113" s="362">
        <v>200</v>
      </c>
      <c r="L113" s="363">
        <f>IF(tabItens[[#This Row],[Média]] &gt; 0, tabItens[[#This Row],[QTDE ATUAL]] / tabItens[[#This Row],[Média]],999.9)</f>
        <v>0</v>
      </c>
      <c r="M113" s="364">
        <v>0</v>
      </c>
      <c r="N113" s="365">
        <f>tabItens[[#This Row],[VALOR UNIT.]] * tabItens[[#This Row],[LC]]</f>
        <v>0</v>
      </c>
      <c r="O113" s="366" t="s">
        <v>2100</v>
      </c>
      <c r="P113" s="367"/>
      <c r="Q113" s="368"/>
      <c r="R113" s="365"/>
      <c r="S113" s="369"/>
      <c r="T113" s="370">
        <f>ROUNDDOWN(IFERROR(tabItens[[#This Row],[ATA DT.VALID.]] - $D$1,0) / 30,0)</f>
        <v>-1507</v>
      </c>
      <c r="U113" s="355" t="s">
        <v>984</v>
      </c>
      <c r="V113" s="371">
        <v>1</v>
      </c>
      <c r="W113" s="372" t="s">
        <v>2072</v>
      </c>
      <c r="X113" s="373">
        <v>55</v>
      </c>
      <c r="Y113" s="374">
        <v>32</v>
      </c>
      <c r="Z113" s="375">
        <v>2956</v>
      </c>
      <c r="AA113" s="376">
        <v>2023</v>
      </c>
      <c r="AB113" s="377">
        <v>100</v>
      </c>
      <c r="AC113" s="377"/>
      <c r="AD113" s="376"/>
      <c r="AE113" s="377"/>
      <c r="AF113" s="370"/>
      <c r="AG113" s="378" t="s">
        <v>2067</v>
      </c>
      <c r="AH113" s="379"/>
      <c r="AI113" s="370">
        <v>66</v>
      </c>
      <c r="AJ113" s="379">
        <v>44883</v>
      </c>
      <c r="AK113" s="379" t="s">
        <v>883</v>
      </c>
      <c r="AL113" s="379">
        <v>44845</v>
      </c>
      <c r="AM113" s="369"/>
      <c r="AN113" s="358"/>
      <c r="AO113" s="380" t="str">
        <f>_xlfn.IFNA(IF(VLOOKUP(tabItens[[#This Row],[CÓDIGO]],tabExcluirDoEstoque[#Data],1,FALSE),"sim",""),"")</f>
        <v/>
      </c>
      <c r="AP113" s="381" t="str">
        <f ca="1">IF(OR(ISBLANK(tabItens[[#This Row],[ATA DT.VALID.]]),tabItens[[#This Row],[ATA DT.VALID.]]="",tabItens[[#This Row],[ATA DT.VALID.]]=" "),"",IF(TYPE(tabItens[[#This Row],[ATA DT.VALID.]])=1,ROUNDUP((tabItens[[#This Row],[ATA DT.VALID.]]-TODAY())/7,0),""))</f>
        <v/>
      </c>
      <c r="AQ113" s="382">
        <v>0</v>
      </c>
      <c r="AR113" s="383" t="str">
        <f>IF(ISBLANK(tabItens[[#This Row],[CÓDIGO]]),"",IFERROR(VLOOKUP(tabItens[[#This Row],[CÓDIGO]],Consumo!$C$2:$AC$862,26,FALSE),0))</f>
        <v>04.2023</v>
      </c>
      <c r="AS113" s="384">
        <f>SUMIF(Consumo!$C$3:$C$862,tabItens[[#This Row],[CÓDIGO]],Consumo!$N$3:$N$862) + SUMIF(Consumo!$C$3:$C$862,tabItens[[#This Row],[CÓDIGO]],Consumo!$O$3:$O$862) + SUMIF(Consumo!$C$3:$C$862,tabItens[[#This Row],[CÓDIGO]],Consumo!$P$3:$P$862) + SUMIF(Consumo!$C$3:$C$862,tabItens[[#This Row],[CÓDIGO]],Consumo!$Q$3:$Q$862)</f>
        <v>0</v>
      </c>
      <c r="AT113" s="384">
        <f>SUMIF(Consumo!$C$3:$C$862,tabItens[[#This Row],[CÓDIGO]],Consumo!$Z$3:$Z$862)</f>
        <v>235</v>
      </c>
      <c r="AU113" s="385">
        <f>SUMIF(Consumo!$C$3:$C$862,tabItens[[#This Row],[CÓDIGO]],Consumo!$AA$3:$AA$862)</f>
        <v>165</v>
      </c>
      <c r="AV113" s="386">
        <f>SUMIF(Consumo!$C$3:$C$862,tabItens[[#This Row],[CÓDIGO]],Consumo!$Y$3:$Y$862)</f>
        <v>15.083333333333334</v>
      </c>
      <c r="AW113" s="359">
        <f>tabItens[[#This Row],[QTDE ATUAL]] + tabItens[[#This Row],[RC QTDE]] + tabItens[[#This Row],[AF SALDO]] + tabItens[[#This Row],[Recentes]]</f>
        <v>100</v>
      </c>
      <c r="AX113" s="387">
        <v>15</v>
      </c>
      <c r="AY113" s="387">
        <v>4</v>
      </c>
      <c r="AZ113" s="387">
        <f>IF(ISBLANK(tabItens[[#This Row],[CÓDIGO]]),"",tabItens[[#This Row],[PontoMês]] * (AZ$2+tabItens[[#This Row],[PontoQtM]]))</f>
        <v>60</v>
      </c>
      <c r="BA113" s="386">
        <f>tabItens[[#This Row],[PontoPed]] - tabItens[[#This Row],[Saldo]] + (1/10)</f>
        <v>-39.9</v>
      </c>
      <c r="BB113" s="386">
        <f xml:space="preserve"> tabItens[[#This Row],[PontoMês]] * BB$2 - tabItens[[#This Row],[QTDE ATUAL]] - (1/10)</f>
        <v>14.9</v>
      </c>
      <c r="BC113" s="388">
        <f>IF( tabItens[[#This Row],[PontoPed]]&gt;0, IF(tabItens[[#This Row],[PontoPed]]&lt;1, 1, IF( tabItens[[#This Row],[Saldo]]&gt;tabItens[[#This Row],[PontoPed]], 0, (tabItens[[#This Row],[PontoPed]]-tabItens[[#This Row],[Saldo]])/tabItens[[#This Row],[PontoPed]] ) ), 0 )</f>
        <v>0</v>
      </c>
      <c r="BD113" s="389">
        <f>ROUNDDOWN(IF( OR( AND(tabItens[[#This Row],[PontoPed]]&lt;tabItens[[#This Row],[Saldo]],tabItens[[#This Row],[Saldo]]&gt;0), tabItens[[#This Row],[PontoPed]]=0), 99, IF(AND(tabItens[[#This Row],[Saldo]]=0,tabItens[[#This Row],[PontoPed]]&gt;0), 0, (1-tabItens[[#This Row],[PctAb]])*10 ) ),0)</f>
        <v>99</v>
      </c>
      <c r="BE113" s="390">
        <f>IF( tabItens[[#This Row],[Consumo]] &gt; tabItens[[#This Row],[04_MESES]]/4*$AV$2, tabItens[[#This Row],[Consumo]]/$AV$2, tabItens[[#This Row],[04_MESES]]/4 ) * $BE$2 + tabItens[[#This Row],[COMPRA_EXTRA]]</f>
        <v>117.5</v>
      </c>
      <c r="BF113" s="391">
        <f>MAX( tabItens[[#This Row],[Sugestão]] - tabItens[[#This Row],[LC]], 0 )</f>
        <v>117.5</v>
      </c>
      <c r="BG113" s="391">
        <f>SUMIF(Consumo!$C$3:$C$862,tabItens[[#This Row],[CÓDIGO]],Consumo!$E$3:$E$862)</f>
        <v>35</v>
      </c>
      <c r="BH113" s="392">
        <f>IF(AND(tabItens[[#This Row],[Pend]] &gt; 0,tabItens[[#This Row],[Consumo]] &lt;&gt; 0), tabItens[[#This Row],[Pend]] / tabItens[[#This Row],[Consumo]], 0 )</f>
        <v>0.14893617021276595</v>
      </c>
      <c r="BI113" s="391"/>
      <c r="BJ113" s="391"/>
      <c r="BK113" s="393" t="s">
        <v>2081</v>
      </c>
    </row>
    <row r="114" spans="1:63" x14ac:dyDescent="0.3">
      <c r="A114" s="354">
        <v>14887</v>
      </c>
      <c r="B114" s="355" t="s">
        <v>1073</v>
      </c>
      <c r="C114" s="356" t="s">
        <v>265</v>
      </c>
      <c r="D114" s="357">
        <v>3.75</v>
      </c>
      <c r="E114" s="358"/>
      <c r="F114" s="358"/>
      <c r="G114" s="358" t="s">
        <v>883</v>
      </c>
      <c r="H114" s="359">
        <v>0</v>
      </c>
      <c r="I114" s="360">
        <v>103003</v>
      </c>
      <c r="J114" s="361">
        <v>3.75</v>
      </c>
      <c r="K114" s="362">
        <v>200</v>
      </c>
      <c r="L114" s="363">
        <f>IF(tabItens[[#This Row],[Média]] &gt; 0, tabItens[[#This Row],[QTDE ATUAL]] / tabItens[[#This Row],[Média]],999.9)</f>
        <v>0</v>
      </c>
      <c r="M114" s="364">
        <v>0</v>
      </c>
      <c r="N114" s="365">
        <f>tabItens[[#This Row],[VALOR UNIT.]] * tabItens[[#This Row],[LC]]</f>
        <v>0</v>
      </c>
      <c r="O114" s="366" t="s">
        <v>2100</v>
      </c>
      <c r="P114" s="367"/>
      <c r="Q114" s="368"/>
      <c r="R114" s="365"/>
      <c r="S114" s="369"/>
      <c r="T114" s="370">
        <f>ROUNDDOWN(IFERROR(tabItens[[#This Row],[ATA DT.VALID.]] - $D$1,0) / 30,0)</f>
        <v>-1507</v>
      </c>
      <c r="U114" s="355" t="s">
        <v>984</v>
      </c>
      <c r="V114" s="371">
        <v>1</v>
      </c>
      <c r="W114" s="372" t="s">
        <v>2072</v>
      </c>
      <c r="X114" s="373">
        <v>55</v>
      </c>
      <c r="Y114" s="374">
        <v>32</v>
      </c>
      <c r="Z114" s="375">
        <v>10083</v>
      </c>
      <c r="AA114" s="376">
        <v>2023</v>
      </c>
      <c r="AB114" s="377">
        <v>300</v>
      </c>
      <c r="AC114" s="377"/>
      <c r="AD114" s="376"/>
      <c r="AE114" s="377"/>
      <c r="AF114" s="370"/>
      <c r="AG114" s="378" t="s">
        <v>2067</v>
      </c>
      <c r="AH114" s="379"/>
      <c r="AI114" s="370">
        <v>66</v>
      </c>
      <c r="AJ114" s="379">
        <v>44883</v>
      </c>
      <c r="AK114" s="379" t="s">
        <v>883</v>
      </c>
      <c r="AL114" s="379">
        <v>44845</v>
      </c>
      <c r="AM114" s="369"/>
      <c r="AN114" s="358"/>
      <c r="AO114" s="380" t="str">
        <f>_xlfn.IFNA(IF(VLOOKUP(tabItens[[#This Row],[CÓDIGO]],tabExcluirDoEstoque[#Data],1,FALSE),"sim",""),"")</f>
        <v/>
      </c>
      <c r="AP114" s="381" t="str">
        <f ca="1">IF(OR(ISBLANK(tabItens[[#This Row],[ATA DT.VALID.]]),tabItens[[#This Row],[ATA DT.VALID.]]="",tabItens[[#This Row],[ATA DT.VALID.]]=" "),"",IF(TYPE(tabItens[[#This Row],[ATA DT.VALID.]])=1,ROUNDUP((tabItens[[#This Row],[ATA DT.VALID.]]-TODAY())/7,0),""))</f>
        <v/>
      </c>
      <c r="AQ114" s="382">
        <v>0</v>
      </c>
      <c r="AR114" s="383" t="str">
        <f>IF(ISBLANK(tabItens[[#This Row],[CÓDIGO]]),"",IFERROR(VLOOKUP(tabItens[[#This Row],[CÓDIGO]],Consumo!$C$2:$AC$862,26,FALSE),0))</f>
        <v>04.2023</v>
      </c>
      <c r="AS114" s="384">
        <f>SUMIF(Consumo!$C$3:$C$862,tabItens[[#This Row],[CÓDIGO]],Consumo!$N$3:$N$862) + SUMIF(Consumo!$C$3:$C$862,tabItens[[#This Row],[CÓDIGO]],Consumo!$O$3:$O$862) + SUMIF(Consumo!$C$3:$C$862,tabItens[[#This Row],[CÓDIGO]],Consumo!$P$3:$P$862) + SUMIF(Consumo!$C$3:$C$862,tabItens[[#This Row],[CÓDIGO]],Consumo!$Q$3:$Q$862)</f>
        <v>0</v>
      </c>
      <c r="AT114" s="384">
        <f>SUMIF(Consumo!$C$3:$C$862,tabItens[[#This Row],[CÓDIGO]],Consumo!$Z$3:$Z$862)</f>
        <v>360</v>
      </c>
      <c r="AU114" s="385">
        <f>SUMIF(Consumo!$C$3:$C$862,tabItens[[#This Row],[CÓDIGO]],Consumo!$AA$3:$AA$862)</f>
        <v>100</v>
      </c>
      <c r="AV114" s="386">
        <f>SUMIF(Consumo!$C$3:$C$862,tabItens[[#This Row],[CÓDIGO]],Consumo!$Y$3:$Y$862)</f>
        <v>30</v>
      </c>
      <c r="AW114" s="359">
        <f>tabItens[[#This Row],[QTDE ATUAL]] + tabItens[[#This Row],[RC QTDE]] + tabItens[[#This Row],[AF SALDO]] + tabItens[[#This Row],[Recentes]]</f>
        <v>300</v>
      </c>
      <c r="AX114" s="387">
        <v>42</v>
      </c>
      <c r="AY114" s="387">
        <v>3</v>
      </c>
      <c r="AZ114" s="387">
        <f>IF(ISBLANK(tabItens[[#This Row],[CÓDIGO]]),"",tabItens[[#This Row],[PontoMês]] * (AZ$2+tabItens[[#This Row],[PontoQtM]]))</f>
        <v>126</v>
      </c>
      <c r="BA114" s="386">
        <f>tabItens[[#This Row],[PontoPed]] - tabItens[[#This Row],[Saldo]] + (1/10)</f>
        <v>-173.9</v>
      </c>
      <c r="BB114" s="386">
        <f xml:space="preserve"> tabItens[[#This Row],[PontoMês]] * BB$2 - tabItens[[#This Row],[QTDE ATUAL]] - (1/10)</f>
        <v>41.9</v>
      </c>
      <c r="BC114" s="388">
        <f>IF( tabItens[[#This Row],[PontoPed]]&gt;0, IF(tabItens[[#This Row],[PontoPed]]&lt;1, 1, IF( tabItens[[#This Row],[Saldo]]&gt;tabItens[[#This Row],[PontoPed]], 0, (tabItens[[#This Row],[PontoPed]]-tabItens[[#This Row],[Saldo]])/tabItens[[#This Row],[PontoPed]] ) ), 0 )</f>
        <v>0</v>
      </c>
      <c r="BD114" s="389">
        <f>ROUNDDOWN(IF( OR( AND(tabItens[[#This Row],[PontoPed]]&lt;tabItens[[#This Row],[Saldo]],tabItens[[#This Row],[Saldo]]&gt;0), tabItens[[#This Row],[PontoPed]]=0), 99, IF(AND(tabItens[[#This Row],[Saldo]]=0,tabItens[[#This Row],[PontoPed]]&gt;0), 0, (1-tabItens[[#This Row],[PctAb]])*10 ) ),0)</f>
        <v>99</v>
      </c>
      <c r="BE114" s="390">
        <f>IF( tabItens[[#This Row],[Consumo]] &gt; tabItens[[#This Row],[04_MESES]]/4*$AV$2, tabItens[[#This Row],[Consumo]]/$AV$2, tabItens[[#This Row],[04_MESES]]/4 ) * $BE$2 + tabItens[[#This Row],[COMPRA_EXTRA]]</f>
        <v>180</v>
      </c>
      <c r="BF114" s="391">
        <f>MAX( tabItens[[#This Row],[Sugestão]] - tabItens[[#This Row],[LC]], 0 )</f>
        <v>180</v>
      </c>
      <c r="BG114" s="391">
        <f>SUMIF(Consumo!$C$3:$C$862,tabItens[[#This Row],[CÓDIGO]],Consumo!$E$3:$E$862)</f>
        <v>160</v>
      </c>
      <c r="BH114" s="392">
        <f>IF(AND(tabItens[[#This Row],[Pend]] &gt; 0,tabItens[[#This Row],[Consumo]] &lt;&gt; 0), tabItens[[#This Row],[Pend]] / tabItens[[#This Row],[Consumo]], 0 )</f>
        <v>0.44444444444444442</v>
      </c>
      <c r="BI114" s="391"/>
      <c r="BJ114" s="391"/>
      <c r="BK114" s="393" t="s">
        <v>2081</v>
      </c>
    </row>
    <row r="115" spans="1:63" x14ac:dyDescent="0.3">
      <c r="A115" s="354">
        <v>14921</v>
      </c>
      <c r="B115" s="355" t="s">
        <v>1074</v>
      </c>
      <c r="C115" s="356" t="s">
        <v>253</v>
      </c>
      <c r="D115" s="357">
        <v>4.3499999999999996</v>
      </c>
      <c r="E115" s="358"/>
      <c r="F115" s="358"/>
      <c r="G115" s="358" t="s">
        <v>883</v>
      </c>
      <c r="H115" s="359">
        <v>361</v>
      </c>
      <c r="I115" s="360">
        <v>103003</v>
      </c>
      <c r="J115" s="361">
        <v>4.3499999999999996</v>
      </c>
      <c r="K115" s="362">
        <v>795</v>
      </c>
      <c r="L115" s="363">
        <f>IF(tabItens[[#This Row],[Média]] &gt; 0, tabItens[[#This Row],[QTDE ATUAL]] / tabItens[[#This Row],[Média]],999.9)</f>
        <v>3.3144605967865339</v>
      </c>
      <c r="M115" s="364">
        <v>0</v>
      </c>
      <c r="N115" s="365">
        <f>tabItens[[#This Row],[VALOR UNIT.]] * tabItens[[#This Row],[LC]]</f>
        <v>0</v>
      </c>
      <c r="O115" s="366" t="s">
        <v>2116</v>
      </c>
      <c r="P115" s="367"/>
      <c r="Q115" s="368"/>
      <c r="R115" s="365"/>
      <c r="S115" s="369"/>
      <c r="T115" s="370">
        <f>ROUNDDOWN(IFERROR(tabItens[[#This Row],[ATA DT.VALID.]] - $D$1,0) / 30,0)</f>
        <v>-1507</v>
      </c>
      <c r="U115" s="355" t="s">
        <v>1068</v>
      </c>
      <c r="V115" s="371">
        <v>1</v>
      </c>
      <c r="W115" s="372" t="s">
        <v>2072</v>
      </c>
      <c r="X115" s="373">
        <v>55</v>
      </c>
      <c r="Y115" s="374">
        <v>40</v>
      </c>
      <c r="Z115" s="375">
        <v>10091</v>
      </c>
      <c r="AA115" s="376">
        <v>2023</v>
      </c>
      <c r="AB115" s="377">
        <v>800</v>
      </c>
      <c r="AC115" s="377"/>
      <c r="AD115" s="376"/>
      <c r="AE115" s="377"/>
      <c r="AF115" s="370"/>
      <c r="AG115" s="378" t="s">
        <v>2067</v>
      </c>
      <c r="AH115" s="379"/>
      <c r="AI115" s="370">
        <v>436</v>
      </c>
      <c r="AJ115" s="379">
        <v>44545</v>
      </c>
      <c r="AK115" s="379" t="s">
        <v>883</v>
      </c>
      <c r="AL115" s="379">
        <v>44917</v>
      </c>
      <c r="AM115" s="369"/>
      <c r="AN115" s="358"/>
      <c r="AO115" s="380" t="str">
        <f>_xlfn.IFNA(IF(VLOOKUP(tabItens[[#This Row],[CÓDIGO]],tabExcluirDoEstoque[#Data],1,FALSE),"sim",""),"")</f>
        <v/>
      </c>
      <c r="AP115" s="381" t="str">
        <f ca="1">IF(OR(ISBLANK(tabItens[[#This Row],[ATA DT.VALID.]]),tabItens[[#This Row],[ATA DT.VALID.]]="",tabItens[[#This Row],[ATA DT.VALID.]]=" "),"",IF(TYPE(tabItens[[#This Row],[ATA DT.VALID.]])=1,ROUNDUP((tabItens[[#This Row],[ATA DT.VALID.]]-TODAY())/7,0),""))</f>
        <v/>
      </c>
      <c r="AQ115" s="382">
        <v>0</v>
      </c>
      <c r="AR115" s="383" t="str">
        <f>IF(ISBLANK(tabItens[[#This Row],[CÓDIGO]]),"",IFERROR(VLOOKUP(tabItens[[#This Row],[CÓDIGO]],Consumo!$C$2:$AC$862,26,FALSE),0))</f>
        <v>09.2023</v>
      </c>
      <c r="AS115" s="384">
        <f>SUMIF(Consumo!$C$3:$C$862,tabItens[[#This Row],[CÓDIGO]],Consumo!$N$3:$N$862) + SUMIF(Consumo!$C$3:$C$862,tabItens[[#This Row],[CÓDIGO]],Consumo!$O$3:$O$862) + SUMIF(Consumo!$C$3:$C$862,tabItens[[#This Row],[CÓDIGO]],Consumo!$P$3:$P$862) + SUMIF(Consumo!$C$3:$C$862,tabItens[[#This Row],[CÓDIGO]],Consumo!$Q$3:$Q$862)</f>
        <v>484</v>
      </c>
      <c r="AT115" s="384">
        <f>SUMIF(Consumo!$C$3:$C$862,tabItens[[#This Row],[CÓDIGO]],Consumo!$Z$3:$Z$862)</f>
        <v>1307</v>
      </c>
      <c r="AU115" s="385">
        <f>SUMIF(Consumo!$C$3:$C$862,tabItens[[#This Row],[CÓDIGO]],Consumo!$AA$3:$AA$862)</f>
        <v>155</v>
      </c>
      <c r="AV115" s="386">
        <f>SUMIF(Consumo!$C$3:$C$862,tabItens[[#This Row],[CÓDIGO]],Consumo!$Y$3:$Y$862)</f>
        <v>108.91666666666667</v>
      </c>
      <c r="AW115" s="359">
        <f>tabItens[[#This Row],[QTDE ATUAL]] + tabItens[[#This Row],[RC QTDE]] + tabItens[[#This Row],[AF SALDO]] + tabItens[[#This Row],[Recentes]]</f>
        <v>1161</v>
      </c>
      <c r="AX115" s="387">
        <v>102</v>
      </c>
      <c r="AY115" s="387">
        <v>4</v>
      </c>
      <c r="AZ115" s="387">
        <f>IF(ISBLANK(tabItens[[#This Row],[CÓDIGO]]),"",tabItens[[#This Row],[PontoMês]] * (AZ$2+tabItens[[#This Row],[PontoQtM]]))</f>
        <v>408</v>
      </c>
      <c r="BA115" s="386">
        <f>tabItens[[#This Row],[PontoPed]] - tabItens[[#This Row],[Saldo]] + (1/10)</f>
        <v>-752.9</v>
      </c>
      <c r="BB115" s="386">
        <f xml:space="preserve"> tabItens[[#This Row],[PontoMês]] * BB$2 - tabItens[[#This Row],[QTDE ATUAL]] - (1/10)</f>
        <v>-259.10000000000002</v>
      </c>
      <c r="BC115" s="388">
        <f>IF( tabItens[[#This Row],[PontoPed]]&gt;0, IF(tabItens[[#This Row],[PontoPed]]&lt;1, 1, IF( tabItens[[#This Row],[Saldo]]&gt;tabItens[[#This Row],[PontoPed]], 0, (tabItens[[#This Row],[PontoPed]]-tabItens[[#This Row],[Saldo]])/tabItens[[#This Row],[PontoPed]] ) ), 0 )</f>
        <v>0</v>
      </c>
      <c r="BD115" s="389">
        <f>ROUNDDOWN(IF( OR( AND(tabItens[[#This Row],[PontoPed]]&lt;tabItens[[#This Row],[Saldo]],tabItens[[#This Row],[Saldo]]&gt;0), tabItens[[#This Row],[PontoPed]]=0), 99, IF(AND(tabItens[[#This Row],[Saldo]]=0,tabItens[[#This Row],[PontoPed]]&gt;0), 0, (1-tabItens[[#This Row],[PctAb]])*10 ) ),0)</f>
        <v>99</v>
      </c>
      <c r="BE115" s="390">
        <f>IF( tabItens[[#This Row],[Consumo]] &gt; tabItens[[#This Row],[04_MESES]]/4*$AV$2, tabItens[[#This Row],[Consumo]]/$AV$2, tabItens[[#This Row],[04_MESES]]/4 ) * $BE$2 + tabItens[[#This Row],[COMPRA_EXTRA]]</f>
        <v>726</v>
      </c>
      <c r="BF115" s="391">
        <f>MAX( tabItens[[#This Row],[Sugestão]] - tabItens[[#This Row],[LC]], 0 )</f>
        <v>726</v>
      </c>
      <c r="BG115" s="391">
        <f>SUMIF(Consumo!$C$3:$C$862,tabItens[[#This Row],[CÓDIGO]],Consumo!$E$3:$E$862)</f>
        <v>0</v>
      </c>
      <c r="BH115" s="392">
        <f>IF(AND(tabItens[[#This Row],[Pend]] &gt; 0,tabItens[[#This Row],[Consumo]] &lt;&gt; 0), tabItens[[#This Row],[Pend]] / tabItens[[#This Row],[Consumo]], 0 )</f>
        <v>0</v>
      </c>
      <c r="BI115" s="391"/>
      <c r="BJ115" s="391"/>
      <c r="BK115" s="393" t="s">
        <v>2081</v>
      </c>
    </row>
    <row r="116" spans="1:63" x14ac:dyDescent="0.3">
      <c r="A116" s="354">
        <v>14977</v>
      </c>
      <c r="B116" s="355" t="s">
        <v>1075</v>
      </c>
      <c r="C116" s="356" t="s">
        <v>256</v>
      </c>
      <c r="D116" s="357">
        <v>41</v>
      </c>
      <c r="E116" s="358"/>
      <c r="F116" s="358"/>
      <c r="G116" s="358" t="s">
        <v>883</v>
      </c>
      <c r="H116" s="359">
        <v>178</v>
      </c>
      <c r="I116" s="360">
        <v>103003</v>
      </c>
      <c r="J116" s="361">
        <v>41</v>
      </c>
      <c r="K116" s="362">
        <v>86</v>
      </c>
      <c r="L116" s="363">
        <f>IF(tabItens[[#This Row],[Média]] &gt; 0, tabItens[[#This Row],[QTDE ATUAL]] / tabItens[[#This Row],[Média]],999.9)</f>
        <v>22.020618556701031</v>
      </c>
      <c r="M116" s="364">
        <v>0</v>
      </c>
      <c r="N116" s="365">
        <f>tabItens[[#This Row],[VALOR UNIT.]] * tabItens[[#This Row],[LC]]</f>
        <v>0</v>
      </c>
      <c r="O116" s="366" t="s">
        <v>2117</v>
      </c>
      <c r="P116" s="367"/>
      <c r="Q116" s="368"/>
      <c r="R116" s="365"/>
      <c r="S116" s="369"/>
      <c r="T116" s="370">
        <f>ROUNDDOWN(IFERROR(tabItens[[#This Row],[ATA DT.VALID.]] - $D$1,0) / 30,0)</f>
        <v>-1507</v>
      </c>
      <c r="U116" s="355" t="s">
        <v>1076</v>
      </c>
      <c r="V116" s="371">
        <v>1</v>
      </c>
      <c r="W116" s="372" t="s">
        <v>2066</v>
      </c>
      <c r="X116" s="373">
        <v>51</v>
      </c>
      <c r="Y116" s="374">
        <v>37</v>
      </c>
      <c r="Z116" s="375"/>
      <c r="AA116" s="376"/>
      <c r="AB116" s="377"/>
      <c r="AC116" s="377"/>
      <c r="AD116" s="376"/>
      <c r="AE116" s="377"/>
      <c r="AF116" s="370"/>
      <c r="AG116" s="378" t="s">
        <v>2067</v>
      </c>
      <c r="AH116" s="379"/>
      <c r="AI116" s="370">
        <v>32</v>
      </c>
      <c r="AJ116" s="379">
        <v>45180</v>
      </c>
      <c r="AK116" s="379" t="s">
        <v>883</v>
      </c>
      <c r="AL116" s="379">
        <v>45160</v>
      </c>
      <c r="AM116" s="369"/>
      <c r="AN116" s="358"/>
      <c r="AO116" s="380" t="str">
        <f>_xlfn.IFNA(IF(VLOOKUP(tabItens[[#This Row],[CÓDIGO]],tabExcluirDoEstoque[#Data],1,FALSE),"sim",""),"")</f>
        <v/>
      </c>
      <c r="AP116" s="381" t="str">
        <f ca="1">IF(OR(ISBLANK(tabItens[[#This Row],[ATA DT.VALID.]]),tabItens[[#This Row],[ATA DT.VALID.]]="",tabItens[[#This Row],[ATA DT.VALID.]]=" "),"",IF(TYPE(tabItens[[#This Row],[ATA DT.VALID.]])=1,ROUNDUP((tabItens[[#This Row],[ATA DT.VALID.]]-TODAY())/7,0),""))</f>
        <v/>
      </c>
      <c r="AQ116" s="382">
        <v>0</v>
      </c>
      <c r="AR116" s="383" t="str">
        <f>IF(ISBLANK(tabItens[[#This Row],[CÓDIGO]]),"",IFERROR(VLOOKUP(tabItens[[#This Row],[CÓDIGO]],Consumo!$C$2:$AC$862,26,FALSE),0))</f>
        <v>09.2023</v>
      </c>
      <c r="AS116" s="384">
        <f>SUMIF(Consumo!$C$3:$C$862,tabItens[[#This Row],[CÓDIGO]],Consumo!$N$3:$N$862) + SUMIF(Consumo!$C$3:$C$862,tabItens[[#This Row],[CÓDIGO]],Consumo!$O$3:$O$862) + SUMIF(Consumo!$C$3:$C$862,tabItens[[#This Row],[CÓDIGO]],Consumo!$P$3:$P$862) + SUMIF(Consumo!$C$3:$C$862,tabItens[[#This Row],[CÓDIGO]],Consumo!$Q$3:$Q$862)</f>
        <v>22</v>
      </c>
      <c r="AT116" s="384">
        <f>SUMIF(Consumo!$C$3:$C$862,tabItens[[#This Row],[CÓDIGO]],Consumo!$Z$3:$Z$862)</f>
        <v>97</v>
      </c>
      <c r="AU116" s="385">
        <f>SUMIF(Consumo!$C$3:$C$862,tabItens[[#This Row],[CÓDIGO]],Consumo!$AA$3:$AA$862)</f>
        <v>20</v>
      </c>
      <c r="AV116" s="386">
        <f>SUMIF(Consumo!$C$3:$C$862,tabItens[[#This Row],[CÓDIGO]],Consumo!$Y$3:$Y$862)</f>
        <v>8.0833333333333339</v>
      </c>
      <c r="AW116" s="359">
        <f>tabItens[[#This Row],[QTDE ATUAL]] + tabItens[[#This Row],[RC QTDE]] + tabItens[[#This Row],[AF SALDO]] + tabItens[[#This Row],[Recentes]]</f>
        <v>178</v>
      </c>
      <c r="AX116" s="387">
        <v>15</v>
      </c>
      <c r="AY116" s="387">
        <v>4</v>
      </c>
      <c r="AZ116" s="387">
        <f>IF(ISBLANK(tabItens[[#This Row],[CÓDIGO]]),"",tabItens[[#This Row],[PontoMês]] * (AZ$2+tabItens[[#This Row],[PontoQtM]]))</f>
        <v>60</v>
      </c>
      <c r="BA116" s="386">
        <f>tabItens[[#This Row],[PontoPed]] - tabItens[[#This Row],[Saldo]] + (1/10)</f>
        <v>-117.9</v>
      </c>
      <c r="BB116" s="386">
        <f xml:space="preserve"> tabItens[[#This Row],[PontoMês]] * BB$2 - tabItens[[#This Row],[QTDE ATUAL]] - (1/10)</f>
        <v>-163.1</v>
      </c>
      <c r="BC116" s="388">
        <f>IF( tabItens[[#This Row],[PontoPed]]&gt;0, IF(tabItens[[#This Row],[PontoPed]]&lt;1, 1, IF( tabItens[[#This Row],[Saldo]]&gt;tabItens[[#This Row],[PontoPed]], 0, (tabItens[[#This Row],[PontoPed]]-tabItens[[#This Row],[Saldo]])/tabItens[[#This Row],[PontoPed]] ) ), 0 )</f>
        <v>0</v>
      </c>
      <c r="BD116" s="389">
        <f>ROUNDDOWN(IF( OR( AND(tabItens[[#This Row],[PontoPed]]&lt;tabItens[[#This Row],[Saldo]],tabItens[[#This Row],[Saldo]]&gt;0), tabItens[[#This Row],[PontoPed]]=0), 99, IF(AND(tabItens[[#This Row],[Saldo]]=0,tabItens[[#This Row],[PontoPed]]&gt;0), 0, (1-tabItens[[#This Row],[PctAb]])*10 ) ),0)</f>
        <v>99</v>
      </c>
      <c r="BE116" s="390">
        <f>IF( tabItens[[#This Row],[Consumo]] &gt; tabItens[[#This Row],[04_MESES]]/4*$AV$2, tabItens[[#This Row],[Consumo]]/$AV$2, tabItens[[#This Row],[04_MESES]]/4 ) * $BE$2 + tabItens[[#This Row],[COMPRA_EXTRA]]</f>
        <v>48.5</v>
      </c>
      <c r="BF116" s="391">
        <f>MAX( tabItens[[#This Row],[Sugestão]] - tabItens[[#This Row],[LC]], 0 )</f>
        <v>48.5</v>
      </c>
      <c r="BG116" s="391">
        <f>SUMIF(Consumo!$C$3:$C$862,tabItens[[#This Row],[CÓDIGO]],Consumo!$E$3:$E$862)</f>
        <v>0</v>
      </c>
      <c r="BH116" s="392">
        <f>IF(AND(tabItens[[#This Row],[Pend]] &gt; 0,tabItens[[#This Row],[Consumo]] &lt;&gt; 0), tabItens[[#This Row],[Pend]] / tabItens[[#This Row],[Consumo]], 0 )</f>
        <v>0</v>
      </c>
      <c r="BI116" s="391"/>
      <c r="BJ116" s="391"/>
      <c r="BK116" s="393" t="s">
        <v>2081</v>
      </c>
    </row>
    <row r="117" spans="1:63" x14ac:dyDescent="0.3">
      <c r="A117" s="354">
        <v>15051</v>
      </c>
      <c r="B117" s="355" t="s">
        <v>1077</v>
      </c>
      <c r="C117" s="356" t="s">
        <v>256</v>
      </c>
      <c r="D117" s="357">
        <v>9.8000000000000007</v>
      </c>
      <c r="E117" s="358"/>
      <c r="F117" s="358"/>
      <c r="G117" s="358" t="s">
        <v>883</v>
      </c>
      <c r="H117" s="359">
        <v>47</v>
      </c>
      <c r="I117" s="360">
        <v>103003</v>
      </c>
      <c r="J117" s="361">
        <v>9.8000000000000007</v>
      </c>
      <c r="K117" s="362">
        <v>4</v>
      </c>
      <c r="L117" s="363">
        <f>IF(tabItens[[#This Row],[Média]] &gt; 0, tabItens[[#This Row],[QTDE ATUAL]] / tabItens[[#This Row],[Média]],999.9)</f>
        <v>282</v>
      </c>
      <c r="M117" s="364">
        <v>0</v>
      </c>
      <c r="N117" s="365">
        <f>tabItens[[#This Row],[VALOR UNIT.]] * tabItens[[#This Row],[LC]]</f>
        <v>0</v>
      </c>
      <c r="O117" s="366" t="s">
        <v>2098</v>
      </c>
      <c r="P117" s="367"/>
      <c r="Q117" s="368"/>
      <c r="R117" s="365"/>
      <c r="S117" s="369"/>
      <c r="T117" s="370">
        <f>ROUNDDOWN(IFERROR(tabItens[[#This Row],[ATA DT.VALID.]] - $D$1,0) / 30,0)</f>
        <v>-1507</v>
      </c>
      <c r="U117" s="355" t="s">
        <v>997</v>
      </c>
      <c r="V117" s="371">
        <v>1</v>
      </c>
      <c r="W117" s="372" t="s">
        <v>2071</v>
      </c>
      <c r="X117" s="373">
        <v>61</v>
      </c>
      <c r="Y117" s="374">
        <v>11</v>
      </c>
      <c r="Z117" s="375"/>
      <c r="AA117" s="376"/>
      <c r="AB117" s="377"/>
      <c r="AC117" s="377"/>
      <c r="AD117" s="376"/>
      <c r="AE117" s="377"/>
      <c r="AF117" s="370"/>
      <c r="AG117" s="378" t="s">
        <v>2067</v>
      </c>
      <c r="AH117" s="379"/>
      <c r="AI117" s="370">
        <v>0</v>
      </c>
      <c r="AJ117" s="379">
        <v>44312</v>
      </c>
      <c r="AK117" s="379" t="s">
        <v>883</v>
      </c>
      <c r="AL117" s="379">
        <v>44579</v>
      </c>
      <c r="AM117" s="369"/>
      <c r="AN117" s="358"/>
      <c r="AO117" s="380" t="str">
        <f>_xlfn.IFNA(IF(VLOOKUP(tabItens[[#This Row],[CÓDIGO]],tabExcluirDoEstoque[#Data],1,FALSE),"sim",""),"")</f>
        <v/>
      </c>
      <c r="AP117" s="381" t="str">
        <f ca="1">IF(OR(ISBLANK(tabItens[[#This Row],[ATA DT.VALID.]]),tabItens[[#This Row],[ATA DT.VALID.]]="",tabItens[[#This Row],[ATA DT.VALID.]]=" "),"",IF(TYPE(tabItens[[#This Row],[ATA DT.VALID.]])=1,ROUNDUP((tabItens[[#This Row],[ATA DT.VALID.]]-TODAY())/7,0),""))</f>
        <v/>
      </c>
      <c r="AQ117" s="382">
        <v>0</v>
      </c>
      <c r="AR117" s="383" t="str">
        <f>IF(ISBLANK(tabItens[[#This Row],[CÓDIGO]]),"",IFERROR(VLOOKUP(tabItens[[#This Row],[CÓDIGO]],Consumo!$C$2:$AC$862,26,FALSE),0))</f>
        <v>09.2023</v>
      </c>
      <c r="AS117" s="384">
        <f>SUMIF(Consumo!$C$3:$C$862,tabItens[[#This Row],[CÓDIGO]],Consumo!$N$3:$N$862) + SUMIF(Consumo!$C$3:$C$862,tabItens[[#This Row],[CÓDIGO]],Consumo!$O$3:$O$862) + SUMIF(Consumo!$C$3:$C$862,tabItens[[#This Row],[CÓDIGO]],Consumo!$P$3:$P$862) + SUMIF(Consumo!$C$3:$C$862,tabItens[[#This Row],[CÓDIGO]],Consumo!$Q$3:$Q$862)</f>
        <v>4</v>
      </c>
      <c r="AT117" s="384">
        <f>SUMIF(Consumo!$C$3:$C$862,tabItens[[#This Row],[CÓDIGO]],Consumo!$Z$3:$Z$862)</f>
        <v>4</v>
      </c>
      <c r="AU117" s="385">
        <f>SUMIF(Consumo!$C$3:$C$862,tabItens[[#This Row],[CÓDIGO]],Consumo!$AA$3:$AA$862)</f>
        <v>4</v>
      </c>
      <c r="AV117" s="386">
        <f>SUMIF(Consumo!$C$3:$C$862,tabItens[[#This Row],[CÓDIGO]],Consumo!$Y$3:$Y$862)</f>
        <v>0.16666666666666666</v>
      </c>
      <c r="AW117" s="359">
        <f>tabItens[[#This Row],[QTDE ATUAL]] + tabItens[[#This Row],[RC QTDE]] + tabItens[[#This Row],[AF SALDO]] + tabItens[[#This Row],[Recentes]]</f>
        <v>47</v>
      </c>
      <c r="AX117" s="387">
        <v>2</v>
      </c>
      <c r="AY117" s="387">
        <v>4</v>
      </c>
      <c r="AZ117" s="387">
        <f>IF(ISBLANK(tabItens[[#This Row],[CÓDIGO]]),"",tabItens[[#This Row],[PontoMês]] * (AZ$2+tabItens[[#This Row],[PontoQtM]]))</f>
        <v>8</v>
      </c>
      <c r="BA117" s="386">
        <f>tabItens[[#This Row],[PontoPed]] - tabItens[[#This Row],[Saldo]] + (1/10)</f>
        <v>-38.9</v>
      </c>
      <c r="BB117" s="386">
        <f xml:space="preserve"> tabItens[[#This Row],[PontoMês]] * BB$2 - tabItens[[#This Row],[QTDE ATUAL]] - (1/10)</f>
        <v>-45.1</v>
      </c>
      <c r="BC117" s="388">
        <f>IF( tabItens[[#This Row],[PontoPed]]&gt;0, IF(tabItens[[#This Row],[PontoPed]]&lt;1, 1, IF( tabItens[[#This Row],[Saldo]]&gt;tabItens[[#This Row],[PontoPed]], 0, (tabItens[[#This Row],[PontoPed]]-tabItens[[#This Row],[Saldo]])/tabItens[[#This Row],[PontoPed]] ) ), 0 )</f>
        <v>0</v>
      </c>
      <c r="BD117" s="389">
        <f>ROUNDDOWN(IF( OR( AND(tabItens[[#This Row],[PontoPed]]&lt;tabItens[[#This Row],[Saldo]],tabItens[[#This Row],[Saldo]]&gt;0), tabItens[[#This Row],[PontoPed]]=0), 99, IF(AND(tabItens[[#This Row],[Saldo]]=0,tabItens[[#This Row],[PontoPed]]&gt;0), 0, (1-tabItens[[#This Row],[PctAb]])*10 ) ),0)</f>
        <v>99</v>
      </c>
      <c r="BE117" s="390">
        <f>IF( tabItens[[#This Row],[Consumo]] &gt; tabItens[[#This Row],[04_MESES]]/4*$AV$2, tabItens[[#This Row],[Consumo]]/$AV$2, tabItens[[#This Row],[04_MESES]]/4 ) * $BE$2 + tabItens[[#This Row],[COMPRA_EXTRA]]</f>
        <v>6</v>
      </c>
      <c r="BF117" s="391">
        <f>MAX( tabItens[[#This Row],[Sugestão]] - tabItens[[#This Row],[LC]], 0 )</f>
        <v>6</v>
      </c>
      <c r="BG117" s="391">
        <f>SUMIF(Consumo!$C$3:$C$862,tabItens[[#This Row],[CÓDIGO]],Consumo!$E$3:$E$862)</f>
        <v>0</v>
      </c>
      <c r="BH117" s="392">
        <f>IF(AND(tabItens[[#This Row],[Pend]] &gt; 0,tabItens[[#This Row],[Consumo]] &lt;&gt; 0), tabItens[[#This Row],[Pend]] / tabItens[[#This Row],[Consumo]], 0 )</f>
        <v>0</v>
      </c>
      <c r="BI117" s="391"/>
      <c r="BJ117" s="391"/>
      <c r="BK117" s="393" t="s">
        <v>2081</v>
      </c>
    </row>
    <row r="118" spans="1:63" x14ac:dyDescent="0.3">
      <c r="A118" s="354">
        <v>15066</v>
      </c>
      <c r="B118" s="355" t="s">
        <v>1078</v>
      </c>
      <c r="C118" s="356" t="s">
        <v>256</v>
      </c>
      <c r="D118" s="357">
        <v>39</v>
      </c>
      <c r="E118" s="358"/>
      <c r="F118" s="358"/>
      <c r="G118" s="358" t="s">
        <v>883</v>
      </c>
      <c r="H118" s="359">
        <v>129</v>
      </c>
      <c r="I118" s="360">
        <v>103003</v>
      </c>
      <c r="J118" s="361">
        <v>39</v>
      </c>
      <c r="K118" s="362">
        <v>157</v>
      </c>
      <c r="L118" s="363">
        <f>IF(tabItens[[#This Row],[Média]] &gt; 0, tabItens[[#This Row],[QTDE ATUAL]] / tabItens[[#This Row],[Média]],999.9)</f>
        <v>10.901408450704224</v>
      </c>
      <c r="M118" s="364">
        <v>0</v>
      </c>
      <c r="N118" s="365">
        <f>tabItens[[#This Row],[VALOR UNIT.]] * tabItens[[#This Row],[LC]]</f>
        <v>0</v>
      </c>
      <c r="O118" s="366" t="s">
        <v>2092</v>
      </c>
      <c r="P118" s="367"/>
      <c r="Q118" s="368"/>
      <c r="R118" s="365"/>
      <c r="S118" s="369"/>
      <c r="T118" s="370">
        <f>ROUNDDOWN(IFERROR(tabItens[[#This Row],[ATA DT.VALID.]] - $D$1,0) / 30,0)</f>
        <v>-1507</v>
      </c>
      <c r="U118" s="355" t="s">
        <v>1005</v>
      </c>
      <c r="V118" s="371">
        <v>1</v>
      </c>
      <c r="W118" s="372" t="s">
        <v>2071</v>
      </c>
      <c r="X118" s="373">
        <v>61</v>
      </c>
      <c r="Y118" s="374">
        <v>15</v>
      </c>
      <c r="Z118" s="375"/>
      <c r="AA118" s="376"/>
      <c r="AB118" s="377"/>
      <c r="AC118" s="377"/>
      <c r="AD118" s="376"/>
      <c r="AE118" s="377"/>
      <c r="AF118" s="370"/>
      <c r="AG118" s="378" t="s">
        <v>2067</v>
      </c>
      <c r="AH118" s="379"/>
      <c r="AI118" s="370">
        <v>48</v>
      </c>
      <c r="AJ118" s="379">
        <v>44613</v>
      </c>
      <c r="AK118" s="379" t="s">
        <v>883</v>
      </c>
      <c r="AL118" s="379">
        <v>44607</v>
      </c>
      <c r="AM118" s="369"/>
      <c r="AN118" s="358"/>
      <c r="AO118" s="380" t="str">
        <f>_xlfn.IFNA(IF(VLOOKUP(tabItens[[#This Row],[CÓDIGO]],tabExcluirDoEstoque[#Data],1,FALSE),"sim",""),"")</f>
        <v/>
      </c>
      <c r="AP118" s="381" t="str">
        <f ca="1">IF(OR(ISBLANK(tabItens[[#This Row],[ATA DT.VALID.]]),tabItens[[#This Row],[ATA DT.VALID.]]="",tabItens[[#This Row],[ATA DT.VALID.]]=" "),"",IF(TYPE(tabItens[[#This Row],[ATA DT.VALID.]])=1,ROUNDUP((tabItens[[#This Row],[ATA DT.VALID.]]-TODAY())/7,0),""))</f>
        <v/>
      </c>
      <c r="AQ118" s="382">
        <v>0</v>
      </c>
      <c r="AR118" s="383" t="str">
        <f>IF(ISBLANK(tabItens[[#This Row],[CÓDIGO]]),"",IFERROR(VLOOKUP(tabItens[[#This Row],[CÓDIGO]],Consumo!$C$2:$AC$862,26,FALSE),0))</f>
        <v>08.2023</v>
      </c>
      <c r="AS118" s="384">
        <f>SUMIF(Consumo!$C$3:$C$862,tabItens[[#This Row],[CÓDIGO]],Consumo!$N$3:$N$862) + SUMIF(Consumo!$C$3:$C$862,tabItens[[#This Row],[CÓDIGO]],Consumo!$O$3:$O$862) + SUMIF(Consumo!$C$3:$C$862,tabItens[[#This Row],[CÓDIGO]],Consumo!$P$3:$P$862) + SUMIF(Consumo!$C$3:$C$862,tabItens[[#This Row],[CÓDIGO]],Consumo!$Q$3:$Q$862)</f>
        <v>50</v>
      </c>
      <c r="AT118" s="384">
        <f>SUMIF(Consumo!$C$3:$C$862,tabItens[[#This Row],[CÓDIGO]],Consumo!$Z$3:$Z$862)</f>
        <v>145</v>
      </c>
      <c r="AU118" s="385">
        <f>SUMIF(Consumo!$C$3:$C$862,tabItens[[#This Row],[CÓDIGO]],Consumo!$AA$3:$AA$862)</f>
        <v>50</v>
      </c>
      <c r="AV118" s="386">
        <f>SUMIF(Consumo!$C$3:$C$862,tabItens[[#This Row],[CÓDIGO]],Consumo!$Y$3:$Y$862)</f>
        <v>11.833333333333334</v>
      </c>
      <c r="AW118" s="359">
        <f>tabItens[[#This Row],[QTDE ATUAL]] + tabItens[[#This Row],[RC QTDE]] + tabItens[[#This Row],[AF SALDO]] + tabItens[[#This Row],[Recentes]]</f>
        <v>129</v>
      </c>
      <c r="AX118" s="387">
        <v>17</v>
      </c>
      <c r="AY118" s="387">
        <v>4</v>
      </c>
      <c r="AZ118" s="387">
        <f>IF(ISBLANK(tabItens[[#This Row],[CÓDIGO]]),"",tabItens[[#This Row],[PontoMês]] * (AZ$2+tabItens[[#This Row],[PontoQtM]]))</f>
        <v>68</v>
      </c>
      <c r="BA118" s="386">
        <f>tabItens[[#This Row],[PontoPed]] - tabItens[[#This Row],[Saldo]] + (1/10)</f>
        <v>-60.9</v>
      </c>
      <c r="BB118" s="386">
        <f xml:space="preserve"> tabItens[[#This Row],[PontoMês]] * BB$2 - tabItens[[#This Row],[QTDE ATUAL]] - (1/10)</f>
        <v>-112.1</v>
      </c>
      <c r="BC118" s="388">
        <f>IF( tabItens[[#This Row],[PontoPed]]&gt;0, IF(tabItens[[#This Row],[PontoPed]]&lt;1, 1, IF( tabItens[[#This Row],[Saldo]]&gt;tabItens[[#This Row],[PontoPed]], 0, (tabItens[[#This Row],[PontoPed]]-tabItens[[#This Row],[Saldo]])/tabItens[[#This Row],[PontoPed]] ) ), 0 )</f>
        <v>0</v>
      </c>
      <c r="BD118" s="389">
        <f>ROUNDDOWN(IF( OR( AND(tabItens[[#This Row],[PontoPed]]&lt;tabItens[[#This Row],[Saldo]],tabItens[[#This Row],[Saldo]]&gt;0), tabItens[[#This Row],[PontoPed]]=0), 99, IF(AND(tabItens[[#This Row],[Saldo]]=0,tabItens[[#This Row],[PontoPed]]&gt;0), 0, (1-tabItens[[#This Row],[PctAb]])*10 ) ),0)</f>
        <v>99</v>
      </c>
      <c r="BE118" s="390">
        <f>IF( tabItens[[#This Row],[Consumo]] &gt; tabItens[[#This Row],[04_MESES]]/4*$AV$2, tabItens[[#This Row],[Consumo]]/$AV$2, tabItens[[#This Row],[04_MESES]]/4 ) * $BE$2 + tabItens[[#This Row],[COMPRA_EXTRA]]</f>
        <v>75</v>
      </c>
      <c r="BF118" s="391">
        <f>MAX( tabItens[[#This Row],[Sugestão]] - tabItens[[#This Row],[LC]], 0 )</f>
        <v>75</v>
      </c>
      <c r="BG118" s="391">
        <f>SUMIF(Consumo!$C$3:$C$862,tabItens[[#This Row],[CÓDIGO]],Consumo!$E$3:$E$862)</f>
        <v>0</v>
      </c>
      <c r="BH118" s="392">
        <f>IF(AND(tabItens[[#This Row],[Pend]] &gt; 0,tabItens[[#This Row],[Consumo]] &lt;&gt; 0), tabItens[[#This Row],[Pend]] / tabItens[[#This Row],[Consumo]], 0 )</f>
        <v>0</v>
      </c>
      <c r="BI118" s="391"/>
      <c r="BJ118" s="391"/>
      <c r="BK118" s="393" t="s">
        <v>2081</v>
      </c>
    </row>
    <row r="119" spans="1:63" x14ac:dyDescent="0.3">
      <c r="A119" s="354">
        <v>15085</v>
      </c>
      <c r="B119" s="355" t="s">
        <v>1079</v>
      </c>
      <c r="C119" s="356" t="s">
        <v>256</v>
      </c>
      <c r="D119" s="357">
        <v>0.14000000000000001</v>
      </c>
      <c r="E119" s="358"/>
      <c r="F119" s="358"/>
      <c r="G119" s="358" t="s">
        <v>883</v>
      </c>
      <c r="H119" s="359">
        <v>529</v>
      </c>
      <c r="I119" s="360">
        <v>103003</v>
      </c>
      <c r="J119" s="361">
        <v>0.14000000000000001</v>
      </c>
      <c r="K119" s="362">
        <v>86</v>
      </c>
      <c r="L119" s="363">
        <f>IF(tabItens[[#This Row],[Média]] &gt; 0, tabItens[[#This Row],[QTDE ATUAL]] / tabItens[[#This Row],[Média]],999.9)</f>
        <v>73.813953488372093</v>
      </c>
      <c r="M119" s="364">
        <v>0</v>
      </c>
      <c r="N119" s="365">
        <f>tabItens[[#This Row],[VALOR UNIT.]] * tabItens[[#This Row],[LC]]</f>
        <v>0</v>
      </c>
      <c r="O119" s="366" t="s">
        <v>2102</v>
      </c>
      <c r="P119" s="367"/>
      <c r="Q119" s="368"/>
      <c r="R119" s="365"/>
      <c r="S119" s="369"/>
      <c r="T119" s="370">
        <f>ROUNDDOWN(IFERROR(tabItens[[#This Row],[ATA DT.VALID.]] - $D$1,0) / 30,0)</f>
        <v>-1507</v>
      </c>
      <c r="U119" s="355" t="s">
        <v>1005</v>
      </c>
      <c r="V119" s="371">
        <v>1</v>
      </c>
      <c r="W119" s="372" t="s">
        <v>2071</v>
      </c>
      <c r="X119" s="373">
        <v>61</v>
      </c>
      <c r="Y119" s="374">
        <v>15</v>
      </c>
      <c r="Z119" s="375"/>
      <c r="AA119" s="376"/>
      <c r="AB119" s="377"/>
      <c r="AC119" s="377"/>
      <c r="AD119" s="376"/>
      <c r="AE119" s="377"/>
      <c r="AF119" s="370"/>
      <c r="AG119" s="378" t="s">
        <v>2067</v>
      </c>
      <c r="AH119" s="379"/>
      <c r="AI119" s="370">
        <v>28</v>
      </c>
      <c r="AJ119" s="379">
        <v>39752</v>
      </c>
      <c r="AK119" s="379" t="s">
        <v>883</v>
      </c>
      <c r="AL119" s="379">
        <v>42501</v>
      </c>
      <c r="AM119" s="369"/>
      <c r="AN119" s="358"/>
      <c r="AO119" s="380" t="str">
        <f>_xlfn.IFNA(IF(VLOOKUP(tabItens[[#This Row],[CÓDIGO]],tabExcluirDoEstoque[#Data],1,FALSE),"sim",""),"")</f>
        <v/>
      </c>
      <c r="AP119" s="381" t="str">
        <f ca="1">IF(OR(ISBLANK(tabItens[[#This Row],[ATA DT.VALID.]]),tabItens[[#This Row],[ATA DT.VALID.]]="",tabItens[[#This Row],[ATA DT.VALID.]]=" "),"",IF(TYPE(tabItens[[#This Row],[ATA DT.VALID.]])=1,ROUNDUP((tabItens[[#This Row],[ATA DT.VALID.]]-TODAY())/7,0),""))</f>
        <v/>
      </c>
      <c r="AQ119" s="382">
        <v>0</v>
      </c>
      <c r="AR119" s="383" t="str">
        <f>IF(ISBLANK(tabItens[[#This Row],[CÓDIGO]]),"",IFERROR(VLOOKUP(tabItens[[#This Row],[CÓDIGO]],Consumo!$C$2:$AC$862,26,FALSE),0))</f>
        <v>07.2023</v>
      </c>
      <c r="AS119" s="384">
        <f>SUMIF(Consumo!$C$3:$C$862,tabItens[[#This Row],[CÓDIGO]],Consumo!$N$3:$N$862) + SUMIF(Consumo!$C$3:$C$862,tabItens[[#This Row],[CÓDIGO]],Consumo!$O$3:$O$862) + SUMIF(Consumo!$C$3:$C$862,tabItens[[#This Row],[CÓDIGO]],Consumo!$P$3:$P$862) + SUMIF(Consumo!$C$3:$C$862,tabItens[[#This Row],[CÓDIGO]],Consumo!$Q$3:$Q$862)</f>
        <v>31</v>
      </c>
      <c r="AT119" s="384">
        <f>SUMIF(Consumo!$C$3:$C$862,tabItens[[#This Row],[CÓDIGO]],Consumo!$Z$3:$Z$862)</f>
        <v>86</v>
      </c>
      <c r="AU119" s="385">
        <f>SUMIF(Consumo!$C$3:$C$862,tabItens[[#This Row],[CÓDIGO]],Consumo!$AA$3:$AA$862)</f>
        <v>30</v>
      </c>
      <c r="AV119" s="386">
        <f>SUMIF(Consumo!$C$3:$C$862,tabItens[[#This Row],[CÓDIGO]],Consumo!$Y$3:$Y$862)</f>
        <v>7.166666666666667</v>
      </c>
      <c r="AW119" s="359">
        <f>tabItens[[#This Row],[QTDE ATUAL]] + tabItens[[#This Row],[RC QTDE]] + tabItens[[#This Row],[AF SALDO]] + tabItens[[#This Row],[Recentes]]</f>
        <v>529</v>
      </c>
      <c r="AX119" s="387">
        <v>11</v>
      </c>
      <c r="AY119" s="387">
        <v>4</v>
      </c>
      <c r="AZ119" s="387">
        <f>IF(ISBLANK(tabItens[[#This Row],[CÓDIGO]]),"",tabItens[[#This Row],[PontoMês]] * (AZ$2+tabItens[[#This Row],[PontoQtM]]))</f>
        <v>44</v>
      </c>
      <c r="BA119" s="386">
        <f>tabItens[[#This Row],[PontoPed]] - tabItens[[#This Row],[Saldo]] + (1/10)</f>
        <v>-484.9</v>
      </c>
      <c r="BB119" s="386">
        <f xml:space="preserve"> tabItens[[#This Row],[PontoMês]] * BB$2 - tabItens[[#This Row],[QTDE ATUAL]] - (1/10)</f>
        <v>-518.1</v>
      </c>
      <c r="BC119" s="388">
        <f>IF( tabItens[[#This Row],[PontoPed]]&gt;0, IF(tabItens[[#This Row],[PontoPed]]&lt;1, 1, IF( tabItens[[#This Row],[Saldo]]&gt;tabItens[[#This Row],[PontoPed]], 0, (tabItens[[#This Row],[PontoPed]]-tabItens[[#This Row],[Saldo]])/tabItens[[#This Row],[PontoPed]] ) ), 0 )</f>
        <v>0</v>
      </c>
      <c r="BD119" s="389">
        <f>ROUNDDOWN(IF( OR( AND(tabItens[[#This Row],[PontoPed]]&lt;tabItens[[#This Row],[Saldo]],tabItens[[#This Row],[Saldo]]&gt;0), tabItens[[#This Row],[PontoPed]]=0), 99, IF(AND(tabItens[[#This Row],[Saldo]]=0,tabItens[[#This Row],[PontoPed]]&gt;0), 0, (1-tabItens[[#This Row],[PctAb]])*10 ) ),0)</f>
        <v>99</v>
      </c>
      <c r="BE119" s="390">
        <f>IF( tabItens[[#This Row],[Consumo]] &gt; tabItens[[#This Row],[04_MESES]]/4*$AV$2, tabItens[[#This Row],[Consumo]]/$AV$2, tabItens[[#This Row],[04_MESES]]/4 ) * $BE$2 + tabItens[[#This Row],[COMPRA_EXTRA]]</f>
        <v>46.5</v>
      </c>
      <c r="BF119" s="391">
        <f>MAX( tabItens[[#This Row],[Sugestão]] - tabItens[[#This Row],[LC]], 0 )</f>
        <v>46.5</v>
      </c>
      <c r="BG119" s="391">
        <f>SUMIF(Consumo!$C$3:$C$862,tabItens[[#This Row],[CÓDIGO]],Consumo!$E$3:$E$862)</f>
        <v>0</v>
      </c>
      <c r="BH119" s="392">
        <f>IF(AND(tabItens[[#This Row],[Pend]] &gt; 0,tabItens[[#This Row],[Consumo]] &lt;&gt; 0), tabItens[[#This Row],[Pend]] / tabItens[[#This Row],[Consumo]], 0 )</f>
        <v>0</v>
      </c>
      <c r="BI119" s="391"/>
      <c r="BJ119" s="391"/>
      <c r="BK119" s="393" t="s">
        <v>2081</v>
      </c>
    </row>
    <row r="120" spans="1:63" x14ac:dyDescent="0.3">
      <c r="A120" s="354">
        <v>15167</v>
      </c>
      <c r="B120" s="355" t="s">
        <v>1080</v>
      </c>
      <c r="C120" s="356" t="s">
        <v>256</v>
      </c>
      <c r="D120" s="357">
        <v>24.4</v>
      </c>
      <c r="E120" s="358"/>
      <c r="F120" s="358"/>
      <c r="G120" s="358" t="s">
        <v>883</v>
      </c>
      <c r="H120" s="359">
        <v>290</v>
      </c>
      <c r="I120" s="360">
        <v>103003</v>
      </c>
      <c r="J120" s="361">
        <v>24.4</v>
      </c>
      <c r="K120" s="362">
        <v>465</v>
      </c>
      <c r="L120" s="363">
        <f>IF(tabItens[[#This Row],[Média]] &gt; 0, tabItens[[#This Row],[QTDE ATUAL]] / tabItens[[#This Row],[Média]],999.9)</f>
        <v>7.3572938689217766</v>
      </c>
      <c r="M120" s="364">
        <v>0</v>
      </c>
      <c r="N120" s="365">
        <f>tabItens[[#This Row],[VALOR UNIT.]] * tabItens[[#This Row],[LC]]</f>
        <v>0</v>
      </c>
      <c r="O120" s="366" t="s">
        <v>2118</v>
      </c>
      <c r="P120" s="367"/>
      <c r="Q120" s="368"/>
      <c r="R120" s="365"/>
      <c r="S120" s="369"/>
      <c r="T120" s="370">
        <f>ROUNDDOWN(IFERROR(tabItens[[#This Row],[ATA DT.VALID.]] - $D$1,0) / 30,0)</f>
        <v>-1507</v>
      </c>
      <c r="U120" s="355" t="s">
        <v>1081</v>
      </c>
      <c r="V120" s="371">
        <v>1</v>
      </c>
      <c r="W120" s="372" t="s">
        <v>2072</v>
      </c>
      <c r="X120" s="373">
        <v>55</v>
      </c>
      <c r="Y120" s="374">
        <v>49</v>
      </c>
      <c r="Z120" s="375">
        <v>2376</v>
      </c>
      <c r="AA120" s="376">
        <v>2023</v>
      </c>
      <c r="AB120" s="377">
        <v>1100</v>
      </c>
      <c r="AC120" s="377"/>
      <c r="AD120" s="376"/>
      <c r="AE120" s="377"/>
      <c r="AF120" s="370"/>
      <c r="AG120" s="378" t="s">
        <v>2067</v>
      </c>
      <c r="AH120" s="379"/>
      <c r="AI120" s="370">
        <v>156</v>
      </c>
      <c r="AJ120" s="379">
        <v>45006</v>
      </c>
      <c r="AK120" s="379" t="s">
        <v>883</v>
      </c>
      <c r="AL120" s="379">
        <v>44917</v>
      </c>
      <c r="AM120" s="369"/>
      <c r="AN120" s="358"/>
      <c r="AO120" s="380" t="str">
        <f>_xlfn.IFNA(IF(VLOOKUP(tabItens[[#This Row],[CÓDIGO]],tabExcluirDoEstoque[#Data],1,FALSE),"sim",""),"")</f>
        <v/>
      </c>
      <c r="AP120" s="381" t="str">
        <f ca="1">IF(OR(ISBLANK(tabItens[[#This Row],[ATA DT.VALID.]]),tabItens[[#This Row],[ATA DT.VALID.]]="",tabItens[[#This Row],[ATA DT.VALID.]]=" "),"",IF(TYPE(tabItens[[#This Row],[ATA DT.VALID.]])=1,ROUNDUP((tabItens[[#This Row],[ATA DT.VALID.]]-TODAY())/7,0),""))</f>
        <v/>
      </c>
      <c r="AQ120" s="382">
        <v>0</v>
      </c>
      <c r="AR120" s="383" t="str">
        <f>IF(ISBLANK(tabItens[[#This Row],[CÓDIGO]]),"",IFERROR(VLOOKUP(tabItens[[#This Row],[CÓDIGO]],Consumo!$C$2:$AC$862,26,FALSE),0))</f>
        <v>04.2023</v>
      </c>
      <c r="AS120" s="384">
        <f>SUMIF(Consumo!$C$3:$C$862,tabItens[[#This Row],[CÓDIGO]],Consumo!$N$3:$N$862) + SUMIF(Consumo!$C$3:$C$862,tabItens[[#This Row],[CÓDIGO]],Consumo!$O$3:$O$862) + SUMIF(Consumo!$C$3:$C$862,tabItens[[#This Row],[CÓDIGO]],Consumo!$P$3:$P$862) + SUMIF(Consumo!$C$3:$C$862,tabItens[[#This Row],[CÓDIGO]],Consumo!$Q$3:$Q$862)</f>
        <v>0</v>
      </c>
      <c r="AT120" s="384">
        <f>SUMIF(Consumo!$C$3:$C$862,tabItens[[#This Row],[CÓDIGO]],Consumo!$Z$3:$Z$862)</f>
        <v>473</v>
      </c>
      <c r="AU120" s="385">
        <f>SUMIF(Consumo!$C$3:$C$862,tabItens[[#This Row],[CÓDIGO]],Consumo!$AA$3:$AA$862)</f>
        <v>120</v>
      </c>
      <c r="AV120" s="386">
        <f>SUMIF(Consumo!$C$3:$C$862,tabItens[[#This Row],[CÓDIGO]],Consumo!$Y$3:$Y$862)</f>
        <v>39.416666666666664</v>
      </c>
      <c r="AW120" s="359">
        <f>tabItens[[#This Row],[QTDE ATUAL]] + tabItens[[#This Row],[RC QTDE]] + tabItens[[#This Row],[AF SALDO]] + tabItens[[#This Row],[Recentes]]</f>
        <v>1390</v>
      </c>
      <c r="AX120" s="387">
        <v>55</v>
      </c>
      <c r="AY120" s="387">
        <v>4</v>
      </c>
      <c r="AZ120" s="387">
        <f>IF(ISBLANK(tabItens[[#This Row],[CÓDIGO]]),"",tabItens[[#This Row],[PontoMês]] * (AZ$2+tabItens[[#This Row],[PontoQtM]]))</f>
        <v>220</v>
      </c>
      <c r="BA120" s="386">
        <f>tabItens[[#This Row],[PontoPed]] - tabItens[[#This Row],[Saldo]] + (1/10)</f>
        <v>-1169.9000000000001</v>
      </c>
      <c r="BB120" s="386">
        <f xml:space="preserve"> tabItens[[#This Row],[PontoMês]] * BB$2 - tabItens[[#This Row],[QTDE ATUAL]] - (1/10)</f>
        <v>-235.1</v>
      </c>
      <c r="BC120" s="388">
        <f>IF( tabItens[[#This Row],[PontoPed]]&gt;0, IF(tabItens[[#This Row],[PontoPed]]&lt;1, 1, IF( tabItens[[#This Row],[Saldo]]&gt;tabItens[[#This Row],[PontoPed]], 0, (tabItens[[#This Row],[PontoPed]]-tabItens[[#This Row],[Saldo]])/tabItens[[#This Row],[PontoPed]] ) ), 0 )</f>
        <v>0</v>
      </c>
      <c r="BD120" s="389">
        <f>ROUNDDOWN(IF( OR( AND(tabItens[[#This Row],[PontoPed]]&lt;tabItens[[#This Row],[Saldo]],tabItens[[#This Row],[Saldo]]&gt;0), tabItens[[#This Row],[PontoPed]]=0), 99, IF(AND(tabItens[[#This Row],[Saldo]]=0,tabItens[[#This Row],[PontoPed]]&gt;0), 0, (1-tabItens[[#This Row],[PctAb]])*10 ) ),0)</f>
        <v>99</v>
      </c>
      <c r="BE120" s="390">
        <f>IF( tabItens[[#This Row],[Consumo]] &gt; tabItens[[#This Row],[04_MESES]]/4*$AV$2, tabItens[[#This Row],[Consumo]]/$AV$2, tabItens[[#This Row],[04_MESES]]/4 ) * $BE$2 + tabItens[[#This Row],[COMPRA_EXTRA]]</f>
        <v>236.5</v>
      </c>
      <c r="BF120" s="391">
        <f>MAX( tabItens[[#This Row],[Sugestão]] - tabItens[[#This Row],[LC]], 0 )</f>
        <v>236.5</v>
      </c>
      <c r="BG120" s="391">
        <f>SUMIF(Consumo!$C$3:$C$862,tabItens[[#This Row],[CÓDIGO]],Consumo!$E$3:$E$862)</f>
        <v>8</v>
      </c>
      <c r="BH120" s="392">
        <f>IF(AND(tabItens[[#This Row],[Pend]] &gt; 0,tabItens[[#This Row],[Consumo]] &lt;&gt; 0), tabItens[[#This Row],[Pend]] / tabItens[[#This Row],[Consumo]], 0 )</f>
        <v>1.6913319238900635E-2</v>
      </c>
      <c r="BI120" s="391"/>
      <c r="BJ120" s="391"/>
      <c r="BK120" s="393" t="s">
        <v>2081</v>
      </c>
    </row>
    <row r="121" spans="1:63" x14ac:dyDescent="0.3">
      <c r="A121" s="354">
        <v>15267</v>
      </c>
      <c r="B121" s="355" t="s">
        <v>1082</v>
      </c>
      <c r="C121" s="356" t="s">
        <v>256</v>
      </c>
      <c r="D121" s="357">
        <v>2.38</v>
      </c>
      <c r="E121" s="358"/>
      <c r="F121" s="358"/>
      <c r="G121" s="358" t="s">
        <v>883</v>
      </c>
      <c r="H121" s="359">
        <v>23</v>
      </c>
      <c r="I121" s="360">
        <v>103003</v>
      </c>
      <c r="J121" s="361">
        <v>2.38</v>
      </c>
      <c r="K121" s="362">
        <v>30</v>
      </c>
      <c r="L121" s="363">
        <f>IF(tabItens[[#This Row],[Média]] &gt; 0, tabItens[[#This Row],[QTDE ATUAL]] / tabItens[[#This Row],[Média]],999.9)</f>
        <v>14.526315789473685</v>
      </c>
      <c r="M121" s="364">
        <v>0</v>
      </c>
      <c r="N121" s="365">
        <f>tabItens[[#This Row],[VALOR UNIT.]] * tabItens[[#This Row],[LC]]</f>
        <v>0</v>
      </c>
      <c r="O121" s="366" t="s">
        <v>2114</v>
      </c>
      <c r="P121" s="367"/>
      <c r="Q121" s="368"/>
      <c r="R121" s="365"/>
      <c r="S121" s="369"/>
      <c r="T121" s="370">
        <f>ROUNDDOWN(IFERROR(tabItens[[#This Row],[ATA DT.VALID.]] - $D$1,0) / 30,0)</f>
        <v>-1507</v>
      </c>
      <c r="U121" s="355" t="s">
        <v>1083</v>
      </c>
      <c r="V121" s="371">
        <v>1</v>
      </c>
      <c r="W121" s="372" t="s">
        <v>2072</v>
      </c>
      <c r="X121" s="373">
        <v>55</v>
      </c>
      <c r="Y121" s="374">
        <v>34</v>
      </c>
      <c r="Z121" s="375">
        <v>2956</v>
      </c>
      <c r="AA121" s="376">
        <v>2023</v>
      </c>
      <c r="AB121" s="377">
        <v>20</v>
      </c>
      <c r="AC121" s="377"/>
      <c r="AD121" s="376"/>
      <c r="AE121" s="377"/>
      <c r="AF121" s="370"/>
      <c r="AG121" s="378" t="s">
        <v>2067</v>
      </c>
      <c r="AH121" s="379"/>
      <c r="AI121" s="370">
        <v>12</v>
      </c>
      <c r="AJ121" s="379">
        <v>43664</v>
      </c>
      <c r="AK121" s="379" t="s">
        <v>883</v>
      </c>
      <c r="AL121" s="379">
        <v>43623</v>
      </c>
      <c r="AM121" s="369"/>
      <c r="AN121" s="358"/>
      <c r="AO121" s="380" t="str">
        <f>_xlfn.IFNA(IF(VLOOKUP(tabItens[[#This Row],[CÓDIGO]],tabExcluirDoEstoque[#Data],1,FALSE),"sim",""),"")</f>
        <v/>
      </c>
      <c r="AP121" s="381" t="str">
        <f ca="1">IF(OR(ISBLANK(tabItens[[#This Row],[ATA DT.VALID.]]),tabItens[[#This Row],[ATA DT.VALID.]]="",tabItens[[#This Row],[ATA DT.VALID.]]=" "),"",IF(TYPE(tabItens[[#This Row],[ATA DT.VALID.]])=1,ROUNDUP((tabItens[[#This Row],[ATA DT.VALID.]]-TODAY())/7,0),""))</f>
        <v/>
      </c>
      <c r="AQ121" s="382">
        <v>0</v>
      </c>
      <c r="AR121" s="383" t="str">
        <f>IF(ISBLANK(tabItens[[#This Row],[CÓDIGO]]),"",IFERROR(VLOOKUP(tabItens[[#This Row],[CÓDIGO]],Consumo!$C$2:$AC$862,26,FALSE),0))</f>
        <v>06.2023</v>
      </c>
      <c r="AS121" s="384">
        <f>SUMIF(Consumo!$C$3:$C$862,tabItens[[#This Row],[CÓDIGO]],Consumo!$N$3:$N$862) + SUMIF(Consumo!$C$3:$C$862,tabItens[[#This Row],[CÓDIGO]],Consumo!$O$3:$O$862) + SUMIF(Consumo!$C$3:$C$862,tabItens[[#This Row],[CÓDIGO]],Consumo!$P$3:$P$862) + SUMIF(Consumo!$C$3:$C$862,tabItens[[#This Row],[CÓDIGO]],Consumo!$Q$3:$Q$862)</f>
        <v>30</v>
      </c>
      <c r="AT121" s="384">
        <f>SUMIF(Consumo!$C$3:$C$862,tabItens[[#This Row],[CÓDIGO]],Consumo!$Z$3:$Z$862)</f>
        <v>30</v>
      </c>
      <c r="AU121" s="385">
        <f>SUMIF(Consumo!$C$3:$C$862,tabItens[[#This Row],[CÓDIGO]],Consumo!$AA$3:$AA$862)</f>
        <v>30</v>
      </c>
      <c r="AV121" s="386">
        <f>SUMIF(Consumo!$C$3:$C$862,tabItens[[#This Row],[CÓDIGO]],Consumo!$Y$3:$Y$862)</f>
        <v>1.5833333333333333</v>
      </c>
      <c r="AW121" s="359">
        <f>tabItens[[#This Row],[QTDE ATUAL]] + tabItens[[#This Row],[RC QTDE]] + tabItens[[#This Row],[AF SALDO]] + tabItens[[#This Row],[Recentes]]</f>
        <v>43</v>
      </c>
      <c r="AX121" s="387">
        <v>17</v>
      </c>
      <c r="AY121" s="387">
        <v>4</v>
      </c>
      <c r="AZ121" s="387">
        <f>IF(ISBLANK(tabItens[[#This Row],[CÓDIGO]]),"",tabItens[[#This Row],[PontoMês]] * (AZ$2+tabItens[[#This Row],[PontoQtM]]))</f>
        <v>68</v>
      </c>
      <c r="BA121" s="386">
        <f>tabItens[[#This Row],[PontoPed]] - tabItens[[#This Row],[Saldo]] + (1/10)</f>
        <v>25.1</v>
      </c>
      <c r="BB121" s="386">
        <f xml:space="preserve"> tabItens[[#This Row],[PontoMês]] * BB$2 - tabItens[[#This Row],[QTDE ATUAL]] - (1/10)</f>
        <v>-6.1</v>
      </c>
      <c r="BC121" s="388">
        <f>IF( tabItens[[#This Row],[PontoPed]]&gt;0, IF(tabItens[[#This Row],[PontoPed]]&lt;1, 1, IF( tabItens[[#This Row],[Saldo]]&gt;tabItens[[#This Row],[PontoPed]], 0, (tabItens[[#This Row],[PontoPed]]-tabItens[[#This Row],[Saldo]])/tabItens[[#This Row],[PontoPed]] ) ), 0 )</f>
        <v>0.36764705882352944</v>
      </c>
      <c r="BD121" s="389">
        <f>ROUNDDOWN(IF( OR( AND(tabItens[[#This Row],[PontoPed]]&lt;tabItens[[#This Row],[Saldo]],tabItens[[#This Row],[Saldo]]&gt;0), tabItens[[#This Row],[PontoPed]]=0), 99, IF(AND(tabItens[[#This Row],[Saldo]]=0,tabItens[[#This Row],[PontoPed]]&gt;0), 0, (1-tabItens[[#This Row],[PctAb]])*10 ) ),0)</f>
        <v>6</v>
      </c>
      <c r="BE121" s="390">
        <f>IF( tabItens[[#This Row],[Consumo]] &gt; tabItens[[#This Row],[04_MESES]]/4*$AV$2, tabItens[[#This Row],[Consumo]]/$AV$2, tabItens[[#This Row],[04_MESES]]/4 ) * $BE$2 + tabItens[[#This Row],[COMPRA_EXTRA]]</f>
        <v>45</v>
      </c>
      <c r="BF121" s="391">
        <f>MAX( tabItens[[#This Row],[Sugestão]] - tabItens[[#This Row],[LC]], 0 )</f>
        <v>45</v>
      </c>
      <c r="BG121" s="391">
        <f>SUMIF(Consumo!$C$3:$C$862,tabItens[[#This Row],[CÓDIGO]],Consumo!$E$3:$E$862)</f>
        <v>0</v>
      </c>
      <c r="BH121" s="392">
        <f>IF(AND(tabItens[[#This Row],[Pend]] &gt; 0,tabItens[[#This Row],[Consumo]] &lt;&gt; 0), tabItens[[#This Row],[Pend]] / tabItens[[#This Row],[Consumo]], 0 )</f>
        <v>0</v>
      </c>
      <c r="BI121" s="391"/>
      <c r="BJ121" s="391"/>
      <c r="BK121" s="393" t="s">
        <v>2081</v>
      </c>
    </row>
    <row r="122" spans="1:63" x14ac:dyDescent="0.3">
      <c r="A122" s="354">
        <v>15271</v>
      </c>
      <c r="B122" s="355" t="s">
        <v>1084</v>
      </c>
      <c r="C122" s="356" t="s">
        <v>256</v>
      </c>
      <c r="D122" s="357">
        <v>17.16</v>
      </c>
      <c r="E122" s="358"/>
      <c r="F122" s="358"/>
      <c r="G122" s="358" t="s">
        <v>883</v>
      </c>
      <c r="H122" s="359">
        <v>263</v>
      </c>
      <c r="I122" s="360">
        <v>103003</v>
      </c>
      <c r="J122" s="361">
        <v>17.16</v>
      </c>
      <c r="K122" s="362"/>
      <c r="L122" s="363">
        <f>IF(tabItens[[#This Row],[Média]] &gt; 0, tabItens[[#This Row],[QTDE ATUAL]] / tabItens[[#This Row],[Média]],999.9)</f>
        <v>999.9</v>
      </c>
      <c r="M122" s="364">
        <v>0</v>
      </c>
      <c r="N122" s="365">
        <f>tabItens[[#This Row],[VALOR UNIT.]] * tabItens[[#This Row],[LC]]</f>
        <v>0</v>
      </c>
      <c r="O122" s="366" t="s">
        <v>2101</v>
      </c>
      <c r="P122" s="367"/>
      <c r="Q122" s="368"/>
      <c r="R122" s="365"/>
      <c r="S122" s="369"/>
      <c r="T122" s="370">
        <f>ROUNDDOWN(IFERROR(tabItens[[#This Row],[ATA DT.VALID.]] - $D$1,0) / 30,0)</f>
        <v>-1507</v>
      </c>
      <c r="U122" s="355" t="s">
        <v>1083</v>
      </c>
      <c r="V122" s="371">
        <v>1</v>
      </c>
      <c r="W122" s="372" t="s">
        <v>2072</v>
      </c>
      <c r="X122" s="373">
        <v>55</v>
      </c>
      <c r="Y122" s="374">
        <v>34</v>
      </c>
      <c r="Z122" s="375"/>
      <c r="AA122" s="376"/>
      <c r="AB122" s="377"/>
      <c r="AC122" s="377"/>
      <c r="AD122" s="376"/>
      <c r="AE122" s="377"/>
      <c r="AF122" s="370"/>
      <c r="AG122" s="378" t="s">
        <v>2067</v>
      </c>
      <c r="AH122" s="379"/>
      <c r="AI122" s="370">
        <v>0</v>
      </c>
      <c r="AJ122" s="379">
        <v>42086</v>
      </c>
      <c r="AK122" s="379" t="s">
        <v>883</v>
      </c>
      <c r="AL122" s="379">
        <v>43004</v>
      </c>
      <c r="AM122" s="369"/>
      <c r="AN122" s="358"/>
      <c r="AO122" s="380" t="str">
        <f>_xlfn.IFNA(IF(VLOOKUP(tabItens[[#This Row],[CÓDIGO]],tabExcluirDoEstoque[#Data],1,FALSE),"sim",""),"")</f>
        <v/>
      </c>
      <c r="AP122" s="381" t="str">
        <f ca="1">IF(OR(ISBLANK(tabItens[[#This Row],[ATA DT.VALID.]]),tabItens[[#This Row],[ATA DT.VALID.]]="",tabItens[[#This Row],[ATA DT.VALID.]]=" "),"",IF(TYPE(tabItens[[#This Row],[ATA DT.VALID.]])=1,ROUNDUP((tabItens[[#This Row],[ATA DT.VALID.]]-TODAY())/7,0),""))</f>
        <v/>
      </c>
      <c r="AQ122" s="382">
        <v>0</v>
      </c>
      <c r="AR122" s="383">
        <f>IF(ISBLANK(tabItens[[#This Row],[CÓDIGO]]),"",IFERROR(VLOOKUP(tabItens[[#This Row],[CÓDIGO]],Consumo!$C$2:$AC$862,26,FALSE),0))</f>
        <v>0</v>
      </c>
      <c r="AS122" s="384">
        <f>SUMIF(Consumo!$C$3:$C$862,tabItens[[#This Row],[CÓDIGO]],Consumo!$N$3:$N$862) + SUMIF(Consumo!$C$3:$C$862,tabItens[[#This Row],[CÓDIGO]],Consumo!$O$3:$O$862) + SUMIF(Consumo!$C$3:$C$862,tabItens[[#This Row],[CÓDIGO]],Consumo!$P$3:$P$862) + SUMIF(Consumo!$C$3:$C$862,tabItens[[#This Row],[CÓDIGO]],Consumo!$Q$3:$Q$862)</f>
        <v>0</v>
      </c>
      <c r="AT122" s="384">
        <f>SUMIF(Consumo!$C$3:$C$862,tabItens[[#This Row],[CÓDIGO]],Consumo!$Z$3:$Z$862)</f>
        <v>0</v>
      </c>
      <c r="AU122" s="385">
        <f>SUMIF(Consumo!$C$3:$C$862,tabItens[[#This Row],[CÓDIGO]],Consumo!$AA$3:$AA$862)</f>
        <v>0</v>
      </c>
      <c r="AV122" s="386">
        <f>SUMIF(Consumo!$C$3:$C$862,tabItens[[#This Row],[CÓDIGO]],Consumo!$Y$3:$Y$862)</f>
        <v>0</v>
      </c>
      <c r="AW122" s="359">
        <f>tabItens[[#This Row],[QTDE ATUAL]] + tabItens[[#This Row],[RC QTDE]] + tabItens[[#This Row],[AF SALDO]] + tabItens[[#This Row],[Recentes]]</f>
        <v>263</v>
      </c>
      <c r="AX122" s="387">
        <v>5</v>
      </c>
      <c r="AY122" s="387">
        <v>4</v>
      </c>
      <c r="AZ122" s="387">
        <f>IF(ISBLANK(tabItens[[#This Row],[CÓDIGO]]),"",tabItens[[#This Row],[PontoMês]] * (AZ$2+tabItens[[#This Row],[PontoQtM]]))</f>
        <v>20</v>
      </c>
      <c r="BA122" s="386">
        <f>tabItens[[#This Row],[PontoPed]] - tabItens[[#This Row],[Saldo]] + (1/10)</f>
        <v>-242.9</v>
      </c>
      <c r="BB122" s="386">
        <f xml:space="preserve"> tabItens[[#This Row],[PontoMês]] * BB$2 - tabItens[[#This Row],[QTDE ATUAL]] - (1/10)</f>
        <v>-258.10000000000002</v>
      </c>
      <c r="BC122" s="388">
        <f>IF( tabItens[[#This Row],[PontoPed]]&gt;0, IF(tabItens[[#This Row],[PontoPed]]&lt;1, 1, IF( tabItens[[#This Row],[Saldo]]&gt;tabItens[[#This Row],[PontoPed]], 0, (tabItens[[#This Row],[PontoPed]]-tabItens[[#This Row],[Saldo]])/tabItens[[#This Row],[PontoPed]] ) ), 0 )</f>
        <v>0</v>
      </c>
      <c r="BD122" s="389">
        <f>ROUNDDOWN(IF( OR( AND(tabItens[[#This Row],[PontoPed]]&lt;tabItens[[#This Row],[Saldo]],tabItens[[#This Row],[Saldo]]&gt;0), tabItens[[#This Row],[PontoPed]]=0), 99, IF(AND(tabItens[[#This Row],[Saldo]]=0,tabItens[[#This Row],[PontoPed]]&gt;0), 0, (1-tabItens[[#This Row],[PctAb]])*10 ) ),0)</f>
        <v>99</v>
      </c>
      <c r="BE122" s="390">
        <f>IF( tabItens[[#This Row],[Consumo]] &gt; tabItens[[#This Row],[04_MESES]]/4*$AV$2, tabItens[[#This Row],[Consumo]]/$AV$2, tabItens[[#This Row],[04_MESES]]/4 ) * $BE$2 + tabItens[[#This Row],[COMPRA_EXTRA]]</f>
        <v>0</v>
      </c>
      <c r="BF122" s="391">
        <f>MAX( tabItens[[#This Row],[Sugestão]] - tabItens[[#This Row],[LC]], 0 )</f>
        <v>0</v>
      </c>
      <c r="BG122" s="391">
        <f>SUMIF(Consumo!$C$3:$C$862,tabItens[[#This Row],[CÓDIGO]],Consumo!$E$3:$E$862)</f>
        <v>0</v>
      </c>
      <c r="BH122" s="392">
        <f>IF(AND(tabItens[[#This Row],[Pend]] &gt; 0,tabItens[[#This Row],[Consumo]] &lt;&gt; 0), tabItens[[#This Row],[Pend]] / tabItens[[#This Row],[Consumo]], 0 )</f>
        <v>0</v>
      </c>
      <c r="BI122" s="391"/>
      <c r="BJ122" s="391"/>
      <c r="BK122" s="393" t="s">
        <v>2081</v>
      </c>
    </row>
    <row r="123" spans="1:63" x14ac:dyDescent="0.3">
      <c r="A123" s="354">
        <v>15272</v>
      </c>
      <c r="B123" s="355" t="s">
        <v>1085</v>
      </c>
      <c r="C123" s="356" t="s">
        <v>256</v>
      </c>
      <c r="D123" s="357">
        <v>4.8</v>
      </c>
      <c r="E123" s="358"/>
      <c r="F123" s="358"/>
      <c r="G123" s="358" t="s">
        <v>883</v>
      </c>
      <c r="H123" s="359">
        <v>100</v>
      </c>
      <c r="I123" s="360">
        <v>103003</v>
      </c>
      <c r="J123" s="361">
        <v>4.8</v>
      </c>
      <c r="K123" s="362">
        <v>30</v>
      </c>
      <c r="L123" s="363">
        <f>IF(tabItens[[#This Row],[Média]] &gt; 0, tabItens[[#This Row],[QTDE ATUAL]] / tabItens[[#This Row],[Média]],999.9)</f>
        <v>50</v>
      </c>
      <c r="M123" s="364">
        <v>0</v>
      </c>
      <c r="N123" s="365">
        <f>tabItens[[#This Row],[VALOR UNIT.]] * tabItens[[#This Row],[LC]]</f>
        <v>0</v>
      </c>
      <c r="O123" s="366"/>
      <c r="P123" s="367"/>
      <c r="Q123" s="368"/>
      <c r="R123" s="365"/>
      <c r="S123" s="369"/>
      <c r="T123" s="370">
        <f>ROUNDDOWN(IFERROR(tabItens[[#This Row],[ATA DT.VALID.]] - $D$1,0) / 30,0)</f>
        <v>-1507</v>
      </c>
      <c r="U123" s="355" t="s">
        <v>1083</v>
      </c>
      <c r="V123" s="371">
        <v>1</v>
      </c>
      <c r="W123" s="372" t="s">
        <v>2072</v>
      </c>
      <c r="X123" s="373">
        <v>55</v>
      </c>
      <c r="Y123" s="374">
        <v>34</v>
      </c>
      <c r="Z123" s="375"/>
      <c r="AA123" s="376"/>
      <c r="AB123" s="377"/>
      <c r="AC123" s="377"/>
      <c r="AD123" s="376"/>
      <c r="AE123" s="377"/>
      <c r="AF123" s="370"/>
      <c r="AG123" s="378" t="s">
        <v>2067</v>
      </c>
      <c r="AH123" s="379"/>
      <c r="AI123" s="370">
        <v>10</v>
      </c>
      <c r="AJ123" s="379">
        <v>44855</v>
      </c>
      <c r="AK123" s="379" t="s">
        <v>883</v>
      </c>
      <c r="AL123" s="379">
        <v>44845</v>
      </c>
      <c r="AM123" s="369"/>
      <c r="AN123" s="358"/>
      <c r="AO123" s="380" t="str">
        <f>_xlfn.IFNA(IF(VLOOKUP(tabItens[[#This Row],[CÓDIGO]],tabExcluirDoEstoque[#Data],1,FALSE),"sim",""),"")</f>
        <v/>
      </c>
      <c r="AP123" s="381" t="str">
        <f ca="1">IF(OR(ISBLANK(tabItens[[#This Row],[ATA DT.VALID.]]),tabItens[[#This Row],[ATA DT.VALID.]]="",tabItens[[#This Row],[ATA DT.VALID.]]=" "),"",IF(TYPE(tabItens[[#This Row],[ATA DT.VALID.]])=1,ROUNDUP((tabItens[[#This Row],[ATA DT.VALID.]]-TODAY())/7,0),""))</f>
        <v/>
      </c>
      <c r="AQ123" s="382"/>
      <c r="AR123" s="383" t="str">
        <f>IF(ISBLANK(tabItens[[#This Row],[CÓDIGO]]),"",IFERROR(VLOOKUP(tabItens[[#This Row],[CÓDIGO]],Consumo!$C$2:$AC$862,26,FALSE),0))</f>
        <v>06.2023</v>
      </c>
      <c r="AS123" s="384">
        <f>SUMIF(Consumo!$C$3:$C$862,tabItens[[#This Row],[CÓDIGO]],Consumo!$N$3:$N$862) + SUMIF(Consumo!$C$3:$C$862,tabItens[[#This Row],[CÓDIGO]],Consumo!$O$3:$O$862) + SUMIF(Consumo!$C$3:$C$862,tabItens[[#This Row],[CÓDIGO]],Consumo!$P$3:$P$862) + SUMIF(Consumo!$C$3:$C$862,tabItens[[#This Row],[CÓDIGO]],Consumo!$Q$3:$Q$862)</f>
        <v>20</v>
      </c>
      <c r="AT123" s="384">
        <f>SUMIF(Consumo!$C$3:$C$862,tabItens[[#This Row],[CÓDIGO]],Consumo!$Z$3:$Z$862)</f>
        <v>30</v>
      </c>
      <c r="AU123" s="385">
        <f>SUMIF(Consumo!$C$3:$C$862,tabItens[[#This Row],[CÓDIGO]],Consumo!$AA$3:$AA$862)</f>
        <v>20</v>
      </c>
      <c r="AV123" s="386">
        <f>SUMIF(Consumo!$C$3:$C$862,tabItens[[#This Row],[CÓDIGO]],Consumo!$Y$3:$Y$862)</f>
        <v>2</v>
      </c>
      <c r="AW123" s="359">
        <f>tabItens[[#This Row],[QTDE ATUAL]] + tabItens[[#This Row],[RC QTDE]] + tabItens[[#This Row],[AF SALDO]] + tabItens[[#This Row],[Recentes]]</f>
        <v>100</v>
      </c>
      <c r="AX123" s="387">
        <v>5</v>
      </c>
      <c r="AY123" s="387">
        <v>4</v>
      </c>
      <c r="AZ123" s="387">
        <f>IF(ISBLANK(tabItens[[#This Row],[CÓDIGO]]),"",tabItens[[#This Row],[PontoMês]] * (AZ$2+tabItens[[#This Row],[PontoQtM]]))</f>
        <v>20</v>
      </c>
      <c r="BA123" s="386">
        <f>tabItens[[#This Row],[PontoPed]] - tabItens[[#This Row],[Saldo]] + (1/10)</f>
        <v>-79.900000000000006</v>
      </c>
      <c r="BB123" s="386">
        <f xml:space="preserve"> tabItens[[#This Row],[PontoMês]] * BB$2 - tabItens[[#This Row],[QTDE ATUAL]] - (1/10)</f>
        <v>-95.1</v>
      </c>
      <c r="BC123" s="388">
        <f>IF( tabItens[[#This Row],[PontoPed]]&gt;0, IF(tabItens[[#This Row],[PontoPed]]&lt;1, 1, IF( tabItens[[#This Row],[Saldo]]&gt;tabItens[[#This Row],[PontoPed]], 0, (tabItens[[#This Row],[PontoPed]]-tabItens[[#This Row],[Saldo]])/tabItens[[#This Row],[PontoPed]] ) ), 0 )</f>
        <v>0</v>
      </c>
      <c r="BD123" s="389">
        <f>ROUNDDOWN(IF( OR( AND(tabItens[[#This Row],[PontoPed]]&lt;tabItens[[#This Row],[Saldo]],tabItens[[#This Row],[Saldo]]&gt;0), tabItens[[#This Row],[PontoPed]]=0), 99, IF(AND(tabItens[[#This Row],[Saldo]]=0,tabItens[[#This Row],[PontoPed]]&gt;0), 0, (1-tabItens[[#This Row],[PctAb]])*10 ) ),0)</f>
        <v>99</v>
      </c>
      <c r="BE123" s="390">
        <f>IF( tabItens[[#This Row],[Consumo]] &gt; tabItens[[#This Row],[04_MESES]]/4*$AV$2, tabItens[[#This Row],[Consumo]]/$AV$2, tabItens[[#This Row],[04_MESES]]/4 ) * $BE$2 + tabItens[[#This Row],[COMPRA_EXTRA]]</f>
        <v>30</v>
      </c>
      <c r="BF123" s="391">
        <f>MAX( tabItens[[#This Row],[Sugestão]] - tabItens[[#This Row],[LC]], 0 )</f>
        <v>30</v>
      </c>
      <c r="BG123" s="391">
        <f>SUMIF(Consumo!$C$3:$C$862,tabItens[[#This Row],[CÓDIGO]],Consumo!$E$3:$E$862)</f>
        <v>0</v>
      </c>
      <c r="BH123" s="392">
        <f>IF(AND(tabItens[[#This Row],[Pend]] &gt; 0,tabItens[[#This Row],[Consumo]] &lt;&gt; 0), tabItens[[#This Row],[Pend]] / tabItens[[#This Row],[Consumo]], 0 )</f>
        <v>0</v>
      </c>
      <c r="BI123" s="391"/>
      <c r="BJ123" s="391"/>
      <c r="BK123" s="393" t="s">
        <v>2081</v>
      </c>
    </row>
    <row r="124" spans="1:63" x14ac:dyDescent="0.3">
      <c r="A124" s="354">
        <v>15299</v>
      </c>
      <c r="B124" s="355" t="s">
        <v>1086</v>
      </c>
      <c r="C124" s="356" t="s">
        <v>256</v>
      </c>
      <c r="D124" s="357">
        <v>4.2</v>
      </c>
      <c r="E124" s="358"/>
      <c r="F124" s="358"/>
      <c r="G124" s="358" t="s">
        <v>883</v>
      </c>
      <c r="H124" s="359">
        <v>0</v>
      </c>
      <c r="I124" s="360">
        <v>103003</v>
      </c>
      <c r="J124" s="361">
        <v>4.2</v>
      </c>
      <c r="K124" s="362">
        <v>270</v>
      </c>
      <c r="L124" s="363">
        <f>IF(tabItens[[#This Row],[Média]] &gt; 0, tabItens[[#This Row],[QTDE ATUAL]] / tabItens[[#This Row],[Média]],999.9)</f>
        <v>0</v>
      </c>
      <c r="M124" s="364">
        <v>0</v>
      </c>
      <c r="N124" s="365">
        <f>tabItens[[#This Row],[VALOR UNIT.]] * tabItens[[#This Row],[LC]]</f>
        <v>0</v>
      </c>
      <c r="O124" s="366" t="s">
        <v>2100</v>
      </c>
      <c r="P124" s="367"/>
      <c r="Q124" s="368"/>
      <c r="R124" s="365"/>
      <c r="S124" s="369"/>
      <c r="T124" s="370">
        <f>ROUNDDOWN(IFERROR(tabItens[[#This Row],[ATA DT.VALID.]] - $D$1,0) / 30,0)</f>
        <v>-1507</v>
      </c>
      <c r="U124" s="355" t="s">
        <v>981</v>
      </c>
      <c r="V124" s="371">
        <v>1</v>
      </c>
      <c r="W124" s="372" t="s">
        <v>2072</v>
      </c>
      <c r="X124" s="373">
        <v>55</v>
      </c>
      <c r="Y124" s="374">
        <v>7</v>
      </c>
      <c r="Z124" s="375">
        <v>2442</v>
      </c>
      <c r="AA124" s="376">
        <v>2023</v>
      </c>
      <c r="AB124" s="377">
        <v>100</v>
      </c>
      <c r="AC124" s="377"/>
      <c r="AD124" s="376"/>
      <c r="AE124" s="377"/>
      <c r="AF124" s="370"/>
      <c r="AG124" s="378" t="s">
        <v>2067</v>
      </c>
      <c r="AH124" s="379"/>
      <c r="AI124" s="370">
        <v>110</v>
      </c>
      <c r="AJ124" s="379">
        <v>44336</v>
      </c>
      <c r="AK124" s="379" t="s">
        <v>883</v>
      </c>
      <c r="AL124" s="379">
        <v>44722</v>
      </c>
      <c r="AM124" s="369"/>
      <c r="AN124" s="358"/>
      <c r="AO124" s="380" t="str">
        <f>_xlfn.IFNA(IF(VLOOKUP(tabItens[[#This Row],[CÓDIGO]],tabExcluirDoEstoque[#Data],1,FALSE),"sim",""),"")</f>
        <v/>
      </c>
      <c r="AP124" s="381" t="str">
        <f ca="1">IF(OR(ISBLANK(tabItens[[#This Row],[ATA DT.VALID.]]),tabItens[[#This Row],[ATA DT.VALID.]]="",tabItens[[#This Row],[ATA DT.VALID.]]=" "),"",IF(TYPE(tabItens[[#This Row],[ATA DT.VALID.]])=1,ROUNDUP((tabItens[[#This Row],[ATA DT.VALID.]]-TODAY())/7,0),""))</f>
        <v/>
      </c>
      <c r="AQ124" s="382">
        <v>0</v>
      </c>
      <c r="AR124" s="383" t="str">
        <f>IF(ISBLANK(tabItens[[#This Row],[CÓDIGO]]),"",IFERROR(VLOOKUP(tabItens[[#This Row],[CÓDIGO]],Consumo!$C$2:$AC$862,26,FALSE),0))</f>
        <v>08.2023</v>
      </c>
      <c r="AS124" s="384">
        <f>SUMIF(Consumo!$C$3:$C$862,tabItens[[#This Row],[CÓDIGO]],Consumo!$N$3:$N$862) + SUMIF(Consumo!$C$3:$C$862,tabItens[[#This Row],[CÓDIGO]],Consumo!$O$3:$O$862) + SUMIF(Consumo!$C$3:$C$862,tabItens[[#This Row],[CÓDIGO]],Consumo!$P$3:$P$862) + SUMIF(Consumo!$C$3:$C$862,tabItens[[#This Row],[CÓDIGO]],Consumo!$Q$3:$Q$862)</f>
        <v>116</v>
      </c>
      <c r="AT124" s="384">
        <f>SUMIF(Consumo!$C$3:$C$862,tabItens[[#This Row],[CÓDIGO]],Consumo!$Z$3:$Z$862)</f>
        <v>413</v>
      </c>
      <c r="AU124" s="385">
        <f>SUMIF(Consumo!$C$3:$C$862,tabItens[[#This Row],[CÓDIGO]],Consumo!$AA$3:$AA$862)</f>
        <v>56</v>
      </c>
      <c r="AV124" s="386">
        <f>SUMIF(Consumo!$C$3:$C$862,tabItens[[#This Row],[CÓDIGO]],Consumo!$Y$3:$Y$862)</f>
        <v>34.416666666666664</v>
      </c>
      <c r="AW124" s="359">
        <f>tabItens[[#This Row],[QTDE ATUAL]] + tabItens[[#This Row],[RC QTDE]] + tabItens[[#This Row],[AF SALDO]] + tabItens[[#This Row],[Recentes]]</f>
        <v>100</v>
      </c>
      <c r="AX124" s="387">
        <v>50</v>
      </c>
      <c r="AY124" s="387">
        <v>4</v>
      </c>
      <c r="AZ124" s="387">
        <f>IF(ISBLANK(tabItens[[#This Row],[CÓDIGO]]),"",tabItens[[#This Row],[PontoMês]] * (AZ$2+tabItens[[#This Row],[PontoQtM]]))</f>
        <v>200</v>
      </c>
      <c r="BA124" s="386">
        <f>tabItens[[#This Row],[PontoPed]] - tabItens[[#This Row],[Saldo]] + (1/10)</f>
        <v>100.1</v>
      </c>
      <c r="BB124" s="386">
        <f xml:space="preserve"> tabItens[[#This Row],[PontoMês]] * BB$2 - tabItens[[#This Row],[QTDE ATUAL]] - (1/10)</f>
        <v>49.9</v>
      </c>
      <c r="BC124" s="388">
        <f>IF( tabItens[[#This Row],[PontoPed]]&gt;0, IF(tabItens[[#This Row],[PontoPed]]&lt;1, 1, IF( tabItens[[#This Row],[Saldo]]&gt;tabItens[[#This Row],[PontoPed]], 0, (tabItens[[#This Row],[PontoPed]]-tabItens[[#This Row],[Saldo]])/tabItens[[#This Row],[PontoPed]] ) ), 0 )</f>
        <v>0.5</v>
      </c>
      <c r="BD124" s="389">
        <f>ROUNDDOWN(IF( OR( AND(tabItens[[#This Row],[PontoPed]]&lt;tabItens[[#This Row],[Saldo]],tabItens[[#This Row],[Saldo]]&gt;0), tabItens[[#This Row],[PontoPed]]=0), 99, IF(AND(tabItens[[#This Row],[Saldo]]=0,tabItens[[#This Row],[PontoPed]]&gt;0), 0, (1-tabItens[[#This Row],[PctAb]])*10 ) ),0)</f>
        <v>5</v>
      </c>
      <c r="BE124" s="390">
        <f>IF( tabItens[[#This Row],[Consumo]] &gt; tabItens[[#This Row],[04_MESES]]/4*$AV$2, tabItens[[#This Row],[Consumo]]/$AV$2, tabItens[[#This Row],[04_MESES]]/4 ) * $BE$2 + tabItens[[#This Row],[COMPRA_EXTRA]]</f>
        <v>206.5</v>
      </c>
      <c r="BF124" s="391">
        <f>MAX( tabItens[[#This Row],[Sugestão]] - tabItens[[#This Row],[LC]], 0 )</f>
        <v>206.5</v>
      </c>
      <c r="BG124" s="391">
        <f>SUMIF(Consumo!$C$3:$C$862,tabItens[[#This Row],[CÓDIGO]],Consumo!$E$3:$E$862)</f>
        <v>84</v>
      </c>
      <c r="BH124" s="392">
        <f>IF(AND(tabItens[[#This Row],[Pend]] &gt; 0,tabItens[[#This Row],[Consumo]] &lt;&gt; 0), tabItens[[#This Row],[Pend]] / tabItens[[#This Row],[Consumo]], 0 )</f>
        <v>0.20338983050847459</v>
      </c>
      <c r="BI124" s="391"/>
      <c r="BJ124" s="391"/>
      <c r="BK124" s="393" t="s">
        <v>2081</v>
      </c>
    </row>
    <row r="125" spans="1:63" x14ac:dyDescent="0.3">
      <c r="A125" s="354">
        <v>15436</v>
      </c>
      <c r="B125" s="355" t="s">
        <v>1087</v>
      </c>
      <c r="C125" s="356" t="s">
        <v>256</v>
      </c>
      <c r="D125" s="357">
        <v>45.8</v>
      </c>
      <c r="E125" s="358"/>
      <c r="F125" s="358"/>
      <c r="G125" s="358" t="s">
        <v>883</v>
      </c>
      <c r="H125" s="359">
        <v>497</v>
      </c>
      <c r="I125" s="360">
        <v>103003</v>
      </c>
      <c r="J125" s="361">
        <v>45.8</v>
      </c>
      <c r="K125" s="362">
        <v>667</v>
      </c>
      <c r="L125" s="363">
        <f>IF(tabItens[[#This Row],[Média]] &gt; 0, tabItens[[#This Row],[QTDE ATUAL]] / tabItens[[#This Row],[Média]],999.9)</f>
        <v>7.3538840937114678</v>
      </c>
      <c r="M125" s="364">
        <v>0</v>
      </c>
      <c r="N125" s="365">
        <f>tabItens[[#This Row],[VALOR UNIT.]] * tabItens[[#This Row],[LC]]</f>
        <v>0</v>
      </c>
      <c r="O125" s="366" t="s">
        <v>2103</v>
      </c>
      <c r="P125" s="367"/>
      <c r="Q125" s="368"/>
      <c r="R125" s="365"/>
      <c r="S125" s="369"/>
      <c r="T125" s="370">
        <f>ROUNDDOWN(IFERROR(tabItens[[#This Row],[ATA DT.VALID.]] - $D$1,0) / 30,0)</f>
        <v>-1507</v>
      </c>
      <c r="U125" s="355" t="s">
        <v>1088</v>
      </c>
      <c r="V125" s="371">
        <v>1</v>
      </c>
      <c r="W125" s="372" t="s">
        <v>2066</v>
      </c>
      <c r="X125" s="373">
        <v>51</v>
      </c>
      <c r="Y125" s="374">
        <v>9</v>
      </c>
      <c r="Z125" s="375"/>
      <c r="AA125" s="376"/>
      <c r="AB125" s="377"/>
      <c r="AC125" s="377"/>
      <c r="AD125" s="376"/>
      <c r="AE125" s="377"/>
      <c r="AF125" s="370"/>
      <c r="AG125" s="378" t="s">
        <v>2067</v>
      </c>
      <c r="AH125" s="379"/>
      <c r="AI125" s="370">
        <v>236</v>
      </c>
      <c r="AJ125" s="379">
        <v>45208</v>
      </c>
      <c r="AK125" s="379" t="s">
        <v>883</v>
      </c>
      <c r="AL125" s="379">
        <v>45189</v>
      </c>
      <c r="AM125" s="369"/>
      <c r="AN125" s="358"/>
      <c r="AO125" s="380" t="str">
        <f>_xlfn.IFNA(IF(VLOOKUP(tabItens[[#This Row],[CÓDIGO]],tabExcluirDoEstoque[#Data],1,FALSE),"sim",""),"")</f>
        <v/>
      </c>
      <c r="AP125" s="381" t="str">
        <f ca="1">IF(OR(ISBLANK(tabItens[[#This Row],[ATA DT.VALID.]]),tabItens[[#This Row],[ATA DT.VALID.]]="",tabItens[[#This Row],[ATA DT.VALID.]]=" "),"",IF(TYPE(tabItens[[#This Row],[ATA DT.VALID.]])=1,ROUNDUP((tabItens[[#This Row],[ATA DT.VALID.]]-TODAY())/7,0),""))</f>
        <v/>
      </c>
      <c r="AQ125" s="382">
        <v>0</v>
      </c>
      <c r="AR125" s="383" t="str">
        <f>IF(ISBLANK(tabItens[[#This Row],[CÓDIGO]]),"",IFERROR(VLOOKUP(tabItens[[#This Row],[CÓDIGO]],Consumo!$C$2:$AC$862,26,FALSE),0))</f>
        <v>04.2023</v>
      </c>
      <c r="AS125" s="384">
        <f>SUMIF(Consumo!$C$3:$C$862,tabItens[[#This Row],[CÓDIGO]],Consumo!$N$3:$N$862) + SUMIF(Consumo!$C$3:$C$862,tabItens[[#This Row],[CÓDIGO]],Consumo!$O$3:$O$862) + SUMIF(Consumo!$C$3:$C$862,tabItens[[#This Row],[CÓDIGO]],Consumo!$P$3:$P$862) + SUMIF(Consumo!$C$3:$C$862,tabItens[[#This Row],[CÓDIGO]],Consumo!$Q$3:$Q$862)</f>
        <v>0</v>
      </c>
      <c r="AT125" s="384">
        <f>SUMIF(Consumo!$C$3:$C$862,tabItens[[#This Row],[CÓDIGO]],Consumo!$Z$3:$Z$862)</f>
        <v>811</v>
      </c>
      <c r="AU125" s="385">
        <f>SUMIF(Consumo!$C$3:$C$862,tabItens[[#This Row],[CÓDIGO]],Consumo!$AA$3:$AA$862)</f>
        <v>157</v>
      </c>
      <c r="AV125" s="386">
        <f>SUMIF(Consumo!$C$3:$C$862,tabItens[[#This Row],[CÓDIGO]],Consumo!$Y$3:$Y$862)</f>
        <v>67.583333333333329</v>
      </c>
      <c r="AW125" s="359">
        <f>tabItens[[#This Row],[QTDE ATUAL]] + tabItens[[#This Row],[RC QTDE]] + tabItens[[#This Row],[AF SALDO]] + tabItens[[#This Row],[Recentes]]</f>
        <v>497</v>
      </c>
      <c r="AX125" s="387">
        <v>56</v>
      </c>
      <c r="AY125" s="387">
        <v>4</v>
      </c>
      <c r="AZ125" s="387">
        <f>IF(ISBLANK(tabItens[[#This Row],[CÓDIGO]]),"",tabItens[[#This Row],[PontoMês]] * (AZ$2+tabItens[[#This Row],[PontoQtM]]))</f>
        <v>224</v>
      </c>
      <c r="BA125" s="386">
        <f>tabItens[[#This Row],[PontoPed]] - tabItens[[#This Row],[Saldo]] + (1/10)</f>
        <v>-272.89999999999998</v>
      </c>
      <c r="BB125" s="386">
        <f xml:space="preserve"> tabItens[[#This Row],[PontoMês]] * BB$2 - tabItens[[#This Row],[QTDE ATUAL]] - (1/10)</f>
        <v>-441.1</v>
      </c>
      <c r="BC125" s="388">
        <f>IF( tabItens[[#This Row],[PontoPed]]&gt;0, IF(tabItens[[#This Row],[PontoPed]]&lt;1, 1, IF( tabItens[[#This Row],[Saldo]]&gt;tabItens[[#This Row],[PontoPed]], 0, (tabItens[[#This Row],[PontoPed]]-tabItens[[#This Row],[Saldo]])/tabItens[[#This Row],[PontoPed]] ) ), 0 )</f>
        <v>0</v>
      </c>
      <c r="BD125" s="389">
        <f>ROUNDDOWN(IF( OR( AND(tabItens[[#This Row],[PontoPed]]&lt;tabItens[[#This Row],[Saldo]],tabItens[[#This Row],[Saldo]]&gt;0), tabItens[[#This Row],[PontoPed]]=0), 99, IF(AND(tabItens[[#This Row],[Saldo]]=0,tabItens[[#This Row],[PontoPed]]&gt;0), 0, (1-tabItens[[#This Row],[PctAb]])*10 ) ),0)</f>
        <v>99</v>
      </c>
      <c r="BE125" s="390">
        <f>IF( tabItens[[#This Row],[Consumo]] &gt; tabItens[[#This Row],[04_MESES]]/4*$AV$2, tabItens[[#This Row],[Consumo]]/$AV$2, tabItens[[#This Row],[04_MESES]]/4 ) * $BE$2 + tabItens[[#This Row],[COMPRA_EXTRA]]</f>
        <v>405.5</v>
      </c>
      <c r="BF125" s="391">
        <f>MAX( tabItens[[#This Row],[Sugestão]] - tabItens[[#This Row],[LC]], 0 )</f>
        <v>405.5</v>
      </c>
      <c r="BG125" s="391">
        <f>SUMIF(Consumo!$C$3:$C$862,tabItens[[#This Row],[CÓDIGO]],Consumo!$E$3:$E$862)</f>
        <v>103</v>
      </c>
      <c r="BH125" s="392">
        <f>IF(AND(tabItens[[#This Row],[Pend]] &gt; 0,tabItens[[#This Row],[Consumo]] &lt;&gt; 0), tabItens[[#This Row],[Pend]] / tabItens[[#This Row],[Consumo]], 0 )</f>
        <v>0.12700369913686807</v>
      </c>
      <c r="BI125" s="391"/>
      <c r="BJ125" s="391"/>
      <c r="BK125" s="393" t="s">
        <v>2081</v>
      </c>
    </row>
    <row r="126" spans="1:63" x14ac:dyDescent="0.3">
      <c r="A126" s="354">
        <v>15464</v>
      </c>
      <c r="B126" s="355" t="s">
        <v>1084</v>
      </c>
      <c r="C126" s="356" t="s">
        <v>256</v>
      </c>
      <c r="D126" s="357">
        <v>8.8000000000000007</v>
      </c>
      <c r="E126" s="358"/>
      <c r="F126" s="358"/>
      <c r="G126" s="358" t="s">
        <v>883</v>
      </c>
      <c r="H126" s="359">
        <v>185</v>
      </c>
      <c r="I126" s="360">
        <v>103003</v>
      </c>
      <c r="J126" s="361">
        <v>8.8000000000000007</v>
      </c>
      <c r="K126" s="362"/>
      <c r="L126" s="363">
        <f>IF(tabItens[[#This Row],[Média]] &gt; 0, tabItens[[#This Row],[QTDE ATUAL]] / tabItens[[#This Row],[Média]],999.9)</f>
        <v>999.9</v>
      </c>
      <c r="M126" s="364">
        <v>0</v>
      </c>
      <c r="N126" s="365">
        <f>tabItens[[#This Row],[VALOR UNIT.]] * tabItens[[#This Row],[LC]]</f>
        <v>0</v>
      </c>
      <c r="O126" s="366" t="s">
        <v>2119</v>
      </c>
      <c r="P126" s="367"/>
      <c r="Q126" s="368"/>
      <c r="R126" s="365"/>
      <c r="S126" s="369"/>
      <c r="T126" s="370">
        <f>ROUNDDOWN(IFERROR(tabItens[[#This Row],[ATA DT.VALID.]] - $D$1,0) / 30,0)</f>
        <v>-1507</v>
      </c>
      <c r="U126" s="355" t="s">
        <v>1083</v>
      </c>
      <c r="V126" s="371">
        <v>1</v>
      </c>
      <c r="W126" s="372" t="s">
        <v>2072</v>
      </c>
      <c r="X126" s="373">
        <v>55</v>
      </c>
      <c r="Y126" s="374">
        <v>34</v>
      </c>
      <c r="Z126" s="375"/>
      <c r="AA126" s="376"/>
      <c r="AB126" s="377"/>
      <c r="AC126" s="377"/>
      <c r="AD126" s="376"/>
      <c r="AE126" s="377"/>
      <c r="AF126" s="370"/>
      <c r="AG126" s="378" t="s">
        <v>2067</v>
      </c>
      <c r="AH126" s="379"/>
      <c r="AI126" s="370">
        <v>0</v>
      </c>
      <c r="AJ126" s="379">
        <v>42086</v>
      </c>
      <c r="AK126" s="379" t="s">
        <v>883</v>
      </c>
      <c r="AL126" s="379">
        <v>42031</v>
      </c>
      <c r="AM126" s="369"/>
      <c r="AN126" s="358"/>
      <c r="AO126" s="380" t="str">
        <f>_xlfn.IFNA(IF(VLOOKUP(tabItens[[#This Row],[CÓDIGO]],tabExcluirDoEstoque[#Data],1,FALSE),"sim",""),"")</f>
        <v/>
      </c>
      <c r="AP126" s="381" t="str">
        <f ca="1">IF(OR(ISBLANK(tabItens[[#This Row],[ATA DT.VALID.]]),tabItens[[#This Row],[ATA DT.VALID.]]="",tabItens[[#This Row],[ATA DT.VALID.]]=" "),"",IF(TYPE(tabItens[[#This Row],[ATA DT.VALID.]])=1,ROUNDUP((tabItens[[#This Row],[ATA DT.VALID.]]-TODAY())/7,0),""))</f>
        <v/>
      </c>
      <c r="AQ126" s="382">
        <v>0</v>
      </c>
      <c r="AR126" s="383">
        <f>IF(ISBLANK(tabItens[[#This Row],[CÓDIGO]]),"",IFERROR(VLOOKUP(tabItens[[#This Row],[CÓDIGO]],Consumo!$C$2:$AC$862,26,FALSE),0))</f>
        <v>0</v>
      </c>
      <c r="AS126" s="384">
        <f>SUMIF(Consumo!$C$3:$C$862,tabItens[[#This Row],[CÓDIGO]],Consumo!$N$3:$N$862) + SUMIF(Consumo!$C$3:$C$862,tabItens[[#This Row],[CÓDIGO]],Consumo!$O$3:$O$862) + SUMIF(Consumo!$C$3:$C$862,tabItens[[#This Row],[CÓDIGO]],Consumo!$P$3:$P$862) + SUMIF(Consumo!$C$3:$C$862,tabItens[[#This Row],[CÓDIGO]],Consumo!$Q$3:$Q$862)</f>
        <v>0</v>
      </c>
      <c r="AT126" s="384">
        <f>SUMIF(Consumo!$C$3:$C$862,tabItens[[#This Row],[CÓDIGO]],Consumo!$Z$3:$Z$862)</f>
        <v>0</v>
      </c>
      <c r="AU126" s="385">
        <f>SUMIF(Consumo!$C$3:$C$862,tabItens[[#This Row],[CÓDIGO]],Consumo!$AA$3:$AA$862)</f>
        <v>0</v>
      </c>
      <c r="AV126" s="386">
        <f>SUMIF(Consumo!$C$3:$C$862,tabItens[[#This Row],[CÓDIGO]],Consumo!$Y$3:$Y$862)</f>
        <v>0</v>
      </c>
      <c r="AW126" s="359">
        <f>tabItens[[#This Row],[QTDE ATUAL]] + tabItens[[#This Row],[RC QTDE]] + tabItens[[#This Row],[AF SALDO]] + tabItens[[#This Row],[Recentes]]</f>
        <v>185</v>
      </c>
      <c r="AX126" s="387">
        <v>5</v>
      </c>
      <c r="AY126" s="387">
        <v>4</v>
      </c>
      <c r="AZ126" s="387">
        <f>IF(ISBLANK(tabItens[[#This Row],[CÓDIGO]]),"",tabItens[[#This Row],[PontoMês]] * (AZ$2+tabItens[[#This Row],[PontoQtM]]))</f>
        <v>20</v>
      </c>
      <c r="BA126" s="386">
        <f>tabItens[[#This Row],[PontoPed]] - tabItens[[#This Row],[Saldo]] + (1/10)</f>
        <v>-164.9</v>
      </c>
      <c r="BB126" s="386">
        <f xml:space="preserve"> tabItens[[#This Row],[PontoMês]] * BB$2 - tabItens[[#This Row],[QTDE ATUAL]] - (1/10)</f>
        <v>-180.1</v>
      </c>
      <c r="BC126" s="388">
        <f>IF( tabItens[[#This Row],[PontoPed]]&gt;0, IF(tabItens[[#This Row],[PontoPed]]&lt;1, 1, IF( tabItens[[#This Row],[Saldo]]&gt;tabItens[[#This Row],[PontoPed]], 0, (tabItens[[#This Row],[PontoPed]]-tabItens[[#This Row],[Saldo]])/tabItens[[#This Row],[PontoPed]] ) ), 0 )</f>
        <v>0</v>
      </c>
      <c r="BD126" s="389">
        <f>ROUNDDOWN(IF( OR( AND(tabItens[[#This Row],[PontoPed]]&lt;tabItens[[#This Row],[Saldo]],tabItens[[#This Row],[Saldo]]&gt;0), tabItens[[#This Row],[PontoPed]]=0), 99, IF(AND(tabItens[[#This Row],[Saldo]]=0,tabItens[[#This Row],[PontoPed]]&gt;0), 0, (1-tabItens[[#This Row],[PctAb]])*10 ) ),0)</f>
        <v>99</v>
      </c>
      <c r="BE126" s="390">
        <f>IF( tabItens[[#This Row],[Consumo]] &gt; tabItens[[#This Row],[04_MESES]]/4*$AV$2, tabItens[[#This Row],[Consumo]]/$AV$2, tabItens[[#This Row],[04_MESES]]/4 ) * $BE$2 + tabItens[[#This Row],[COMPRA_EXTRA]]</f>
        <v>0</v>
      </c>
      <c r="BF126" s="391">
        <f>MAX( tabItens[[#This Row],[Sugestão]] - tabItens[[#This Row],[LC]], 0 )</f>
        <v>0</v>
      </c>
      <c r="BG126" s="391">
        <f>SUMIF(Consumo!$C$3:$C$862,tabItens[[#This Row],[CÓDIGO]],Consumo!$E$3:$E$862)</f>
        <v>0</v>
      </c>
      <c r="BH126" s="392">
        <f>IF(AND(tabItens[[#This Row],[Pend]] &gt; 0,tabItens[[#This Row],[Consumo]] &lt;&gt; 0), tabItens[[#This Row],[Pend]] / tabItens[[#This Row],[Consumo]], 0 )</f>
        <v>0</v>
      </c>
      <c r="BI126" s="391"/>
      <c r="BJ126" s="391"/>
      <c r="BK126" s="393" t="s">
        <v>2081</v>
      </c>
    </row>
    <row r="127" spans="1:63" x14ac:dyDescent="0.3">
      <c r="A127" s="354">
        <v>15465</v>
      </c>
      <c r="B127" s="355" t="s">
        <v>1089</v>
      </c>
      <c r="C127" s="356" t="s">
        <v>256</v>
      </c>
      <c r="D127" s="357">
        <v>33.25</v>
      </c>
      <c r="E127" s="358"/>
      <c r="F127" s="358"/>
      <c r="G127" s="358" t="s">
        <v>883</v>
      </c>
      <c r="H127" s="359">
        <v>135</v>
      </c>
      <c r="I127" s="360">
        <v>103003</v>
      </c>
      <c r="J127" s="361">
        <v>33.25</v>
      </c>
      <c r="K127" s="362">
        <v>30</v>
      </c>
      <c r="L127" s="363">
        <f>IF(tabItens[[#This Row],[Média]] &gt; 0, tabItens[[#This Row],[QTDE ATUAL]] / tabItens[[#This Row],[Média]],999.9)</f>
        <v>67.5</v>
      </c>
      <c r="M127" s="364">
        <v>0</v>
      </c>
      <c r="N127" s="365">
        <f>tabItens[[#This Row],[VALOR UNIT.]] * tabItens[[#This Row],[LC]]</f>
        <v>0</v>
      </c>
      <c r="O127" s="366" t="s">
        <v>2101</v>
      </c>
      <c r="P127" s="367"/>
      <c r="Q127" s="368"/>
      <c r="R127" s="365"/>
      <c r="S127" s="369"/>
      <c r="T127" s="370">
        <f>ROUNDDOWN(IFERROR(tabItens[[#This Row],[ATA DT.VALID.]] - $D$1,0) / 30,0)</f>
        <v>-1507</v>
      </c>
      <c r="U127" s="355" t="s">
        <v>1083</v>
      </c>
      <c r="V127" s="371">
        <v>1</v>
      </c>
      <c r="W127" s="372" t="s">
        <v>2072</v>
      </c>
      <c r="X127" s="373">
        <v>55</v>
      </c>
      <c r="Y127" s="374">
        <v>34</v>
      </c>
      <c r="Z127" s="375"/>
      <c r="AA127" s="376"/>
      <c r="AB127" s="377"/>
      <c r="AC127" s="377"/>
      <c r="AD127" s="376"/>
      <c r="AE127" s="377"/>
      <c r="AF127" s="370"/>
      <c r="AG127" s="378" t="s">
        <v>2067</v>
      </c>
      <c r="AH127" s="379"/>
      <c r="AI127" s="370">
        <v>10</v>
      </c>
      <c r="AJ127" s="379">
        <v>42086</v>
      </c>
      <c r="AK127" s="379" t="s">
        <v>883</v>
      </c>
      <c r="AL127" s="379">
        <v>43584</v>
      </c>
      <c r="AM127" s="369"/>
      <c r="AN127" s="358"/>
      <c r="AO127" s="380" t="str">
        <f>_xlfn.IFNA(IF(VLOOKUP(tabItens[[#This Row],[CÓDIGO]],tabExcluirDoEstoque[#Data],1,FALSE),"sim",""),"")</f>
        <v/>
      </c>
      <c r="AP127" s="381" t="str">
        <f ca="1">IF(OR(ISBLANK(tabItens[[#This Row],[ATA DT.VALID.]]),tabItens[[#This Row],[ATA DT.VALID.]]="",tabItens[[#This Row],[ATA DT.VALID.]]=" "),"",IF(TYPE(tabItens[[#This Row],[ATA DT.VALID.]])=1,ROUNDUP((tabItens[[#This Row],[ATA DT.VALID.]]-TODAY())/7,0),""))</f>
        <v/>
      </c>
      <c r="AQ127" s="382">
        <v>0</v>
      </c>
      <c r="AR127" s="383" t="str">
        <f>IF(ISBLANK(tabItens[[#This Row],[CÓDIGO]]),"",IFERROR(VLOOKUP(tabItens[[#This Row],[CÓDIGO]],Consumo!$C$2:$AC$862,26,FALSE),0))</f>
        <v>06.2023</v>
      </c>
      <c r="AS127" s="384">
        <f>SUMIF(Consumo!$C$3:$C$862,tabItens[[#This Row],[CÓDIGO]],Consumo!$N$3:$N$862) + SUMIF(Consumo!$C$3:$C$862,tabItens[[#This Row],[CÓDIGO]],Consumo!$O$3:$O$862) + SUMIF(Consumo!$C$3:$C$862,tabItens[[#This Row],[CÓDIGO]],Consumo!$P$3:$P$862) + SUMIF(Consumo!$C$3:$C$862,tabItens[[#This Row],[CÓDIGO]],Consumo!$Q$3:$Q$862)</f>
        <v>20</v>
      </c>
      <c r="AT127" s="384">
        <f>SUMIF(Consumo!$C$3:$C$862,tabItens[[#This Row],[CÓDIGO]],Consumo!$Z$3:$Z$862)</f>
        <v>30</v>
      </c>
      <c r="AU127" s="385">
        <f>SUMIF(Consumo!$C$3:$C$862,tabItens[[#This Row],[CÓDIGO]],Consumo!$AA$3:$AA$862)</f>
        <v>20</v>
      </c>
      <c r="AV127" s="386">
        <f>SUMIF(Consumo!$C$3:$C$862,tabItens[[#This Row],[CÓDIGO]],Consumo!$Y$3:$Y$862)</f>
        <v>2</v>
      </c>
      <c r="AW127" s="359">
        <f>tabItens[[#This Row],[QTDE ATUAL]] + tabItens[[#This Row],[RC QTDE]] + tabItens[[#This Row],[AF SALDO]] + tabItens[[#This Row],[Recentes]]</f>
        <v>135</v>
      </c>
      <c r="AX127" s="387">
        <v>5</v>
      </c>
      <c r="AY127" s="387">
        <v>4</v>
      </c>
      <c r="AZ127" s="387">
        <f>IF(ISBLANK(tabItens[[#This Row],[CÓDIGO]]),"",tabItens[[#This Row],[PontoMês]] * (AZ$2+tabItens[[#This Row],[PontoQtM]]))</f>
        <v>20</v>
      </c>
      <c r="BA127" s="386">
        <f>tabItens[[#This Row],[PontoPed]] - tabItens[[#This Row],[Saldo]] + (1/10)</f>
        <v>-114.9</v>
      </c>
      <c r="BB127" s="386">
        <f xml:space="preserve"> tabItens[[#This Row],[PontoMês]] * BB$2 - tabItens[[#This Row],[QTDE ATUAL]] - (1/10)</f>
        <v>-130.1</v>
      </c>
      <c r="BC127" s="388">
        <f>IF( tabItens[[#This Row],[PontoPed]]&gt;0, IF(tabItens[[#This Row],[PontoPed]]&lt;1, 1, IF( tabItens[[#This Row],[Saldo]]&gt;tabItens[[#This Row],[PontoPed]], 0, (tabItens[[#This Row],[PontoPed]]-tabItens[[#This Row],[Saldo]])/tabItens[[#This Row],[PontoPed]] ) ), 0 )</f>
        <v>0</v>
      </c>
      <c r="BD127" s="389">
        <f>ROUNDDOWN(IF( OR( AND(tabItens[[#This Row],[PontoPed]]&lt;tabItens[[#This Row],[Saldo]],tabItens[[#This Row],[Saldo]]&gt;0), tabItens[[#This Row],[PontoPed]]=0), 99, IF(AND(tabItens[[#This Row],[Saldo]]=0,tabItens[[#This Row],[PontoPed]]&gt;0), 0, (1-tabItens[[#This Row],[PctAb]])*10 ) ),0)</f>
        <v>99</v>
      </c>
      <c r="BE127" s="390">
        <f>IF( tabItens[[#This Row],[Consumo]] &gt; tabItens[[#This Row],[04_MESES]]/4*$AV$2, tabItens[[#This Row],[Consumo]]/$AV$2, tabItens[[#This Row],[04_MESES]]/4 ) * $BE$2 + tabItens[[#This Row],[COMPRA_EXTRA]]</f>
        <v>30</v>
      </c>
      <c r="BF127" s="391">
        <f>MAX( tabItens[[#This Row],[Sugestão]] - tabItens[[#This Row],[LC]], 0 )</f>
        <v>30</v>
      </c>
      <c r="BG127" s="391">
        <f>SUMIF(Consumo!$C$3:$C$862,tabItens[[#This Row],[CÓDIGO]],Consumo!$E$3:$E$862)</f>
        <v>0</v>
      </c>
      <c r="BH127" s="392">
        <f>IF(AND(tabItens[[#This Row],[Pend]] &gt; 0,tabItens[[#This Row],[Consumo]] &lt;&gt; 0), tabItens[[#This Row],[Pend]] / tabItens[[#This Row],[Consumo]], 0 )</f>
        <v>0</v>
      </c>
      <c r="BI127" s="391"/>
      <c r="BJ127" s="391"/>
      <c r="BK127" s="393" t="s">
        <v>2081</v>
      </c>
    </row>
    <row r="128" spans="1:63" x14ac:dyDescent="0.3">
      <c r="A128" s="354">
        <v>15466</v>
      </c>
      <c r="B128" s="355" t="s">
        <v>1090</v>
      </c>
      <c r="C128" s="356" t="s">
        <v>256</v>
      </c>
      <c r="D128" s="357">
        <v>2.16</v>
      </c>
      <c r="E128" s="358"/>
      <c r="F128" s="358"/>
      <c r="G128" s="358" t="s">
        <v>883</v>
      </c>
      <c r="H128" s="359">
        <v>192</v>
      </c>
      <c r="I128" s="360">
        <v>103003</v>
      </c>
      <c r="J128" s="361">
        <v>2.16</v>
      </c>
      <c r="K128" s="362">
        <v>39</v>
      </c>
      <c r="L128" s="363">
        <f>IF(tabItens[[#This Row],[Média]] &gt; 0, tabItens[[#This Row],[QTDE ATUAL]] / tabItens[[#This Row],[Média]],999.9)</f>
        <v>65.828571428571436</v>
      </c>
      <c r="M128" s="364">
        <v>0</v>
      </c>
      <c r="N128" s="365">
        <f>tabItens[[#This Row],[VALOR UNIT.]] * tabItens[[#This Row],[LC]]</f>
        <v>0</v>
      </c>
      <c r="O128" s="366" t="s">
        <v>2101</v>
      </c>
      <c r="P128" s="367"/>
      <c r="Q128" s="368"/>
      <c r="R128" s="365"/>
      <c r="S128" s="369"/>
      <c r="T128" s="370">
        <f>ROUNDDOWN(IFERROR(tabItens[[#This Row],[ATA DT.VALID.]] - $D$1,0) / 30,0)</f>
        <v>-1507</v>
      </c>
      <c r="U128" s="355" t="s">
        <v>1083</v>
      </c>
      <c r="V128" s="371">
        <v>1</v>
      </c>
      <c r="W128" s="372" t="s">
        <v>2072</v>
      </c>
      <c r="X128" s="373">
        <v>55</v>
      </c>
      <c r="Y128" s="374">
        <v>34</v>
      </c>
      <c r="Z128" s="375"/>
      <c r="AA128" s="376"/>
      <c r="AB128" s="377"/>
      <c r="AC128" s="377"/>
      <c r="AD128" s="376"/>
      <c r="AE128" s="377"/>
      <c r="AF128" s="370"/>
      <c r="AG128" s="378" t="s">
        <v>2067</v>
      </c>
      <c r="AH128" s="379"/>
      <c r="AI128" s="370">
        <v>14</v>
      </c>
      <c r="AJ128" s="379">
        <v>42076</v>
      </c>
      <c r="AK128" s="379" t="s">
        <v>883</v>
      </c>
      <c r="AL128" s="379">
        <v>42111</v>
      </c>
      <c r="AM128" s="369"/>
      <c r="AN128" s="358"/>
      <c r="AO128" s="380" t="str">
        <f>_xlfn.IFNA(IF(VLOOKUP(tabItens[[#This Row],[CÓDIGO]],tabExcluirDoEstoque[#Data],1,FALSE),"sim",""),"")</f>
        <v/>
      </c>
      <c r="AP128" s="381" t="str">
        <f ca="1">IF(OR(ISBLANK(tabItens[[#This Row],[ATA DT.VALID.]]),tabItens[[#This Row],[ATA DT.VALID.]]="",tabItens[[#This Row],[ATA DT.VALID.]]=" "),"",IF(TYPE(tabItens[[#This Row],[ATA DT.VALID.]])=1,ROUNDUP((tabItens[[#This Row],[ATA DT.VALID.]]-TODAY())/7,0),""))</f>
        <v/>
      </c>
      <c r="AQ128" s="382">
        <v>0</v>
      </c>
      <c r="AR128" s="383" t="str">
        <f>IF(ISBLANK(tabItens[[#This Row],[CÓDIGO]]),"",IFERROR(VLOOKUP(tabItens[[#This Row],[CÓDIGO]],Consumo!$C$2:$AC$862,26,FALSE),0))</f>
        <v>06.2023</v>
      </c>
      <c r="AS128" s="384">
        <f>SUMIF(Consumo!$C$3:$C$862,tabItens[[#This Row],[CÓDIGO]],Consumo!$N$3:$N$862) + SUMIF(Consumo!$C$3:$C$862,tabItens[[#This Row],[CÓDIGO]],Consumo!$O$3:$O$862) + SUMIF(Consumo!$C$3:$C$862,tabItens[[#This Row],[CÓDIGO]],Consumo!$P$3:$P$862) + SUMIF(Consumo!$C$3:$C$862,tabItens[[#This Row],[CÓDIGO]],Consumo!$Q$3:$Q$862)</f>
        <v>20</v>
      </c>
      <c r="AT128" s="384">
        <f>SUMIF(Consumo!$C$3:$C$862,tabItens[[#This Row],[CÓDIGO]],Consumo!$Z$3:$Z$862)</f>
        <v>39</v>
      </c>
      <c r="AU128" s="385">
        <f>SUMIF(Consumo!$C$3:$C$862,tabItens[[#This Row],[CÓDIGO]],Consumo!$AA$3:$AA$862)</f>
        <v>20</v>
      </c>
      <c r="AV128" s="386">
        <f>SUMIF(Consumo!$C$3:$C$862,tabItens[[#This Row],[CÓDIGO]],Consumo!$Y$3:$Y$862)</f>
        <v>2.9166666666666665</v>
      </c>
      <c r="AW128" s="359">
        <f>tabItens[[#This Row],[QTDE ATUAL]] + tabItens[[#This Row],[RC QTDE]] + tabItens[[#This Row],[AF SALDO]] + tabItens[[#This Row],[Recentes]]</f>
        <v>192</v>
      </c>
      <c r="AX128" s="387">
        <v>15</v>
      </c>
      <c r="AY128" s="387">
        <v>4</v>
      </c>
      <c r="AZ128" s="387">
        <f>IF(ISBLANK(tabItens[[#This Row],[CÓDIGO]]),"",tabItens[[#This Row],[PontoMês]] * (AZ$2+tabItens[[#This Row],[PontoQtM]]))</f>
        <v>60</v>
      </c>
      <c r="BA128" s="386">
        <f>tabItens[[#This Row],[PontoPed]] - tabItens[[#This Row],[Saldo]] + (1/10)</f>
        <v>-131.9</v>
      </c>
      <c r="BB128" s="386">
        <f xml:space="preserve"> tabItens[[#This Row],[PontoMês]] * BB$2 - tabItens[[#This Row],[QTDE ATUAL]] - (1/10)</f>
        <v>-177.1</v>
      </c>
      <c r="BC128" s="388">
        <f>IF( tabItens[[#This Row],[PontoPed]]&gt;0, IF(tabItens[[#This Row],[PontoPed]]&lt;1, 1, IF( tabItens[[#This Row],[Saldo]]&gt;tabItens[[#This Row],[PontoPed]], 0, (tabItens[[#This Row],[PontoPed]]-tabItens[[#This Row],[Saldo]])/tabItens[[#This Row],[PontoPed]] ) ), 0 )</f>
        <v>0</v>
      </c>
      <c r="BD128" s="389">
        <f>ROUNDDOWN(IF( OR( AND(tabItens[[#This Row],[PontoPed]]&lt;tabItens[[#This Row],[Saldo]],tabItens[[#This Row],[Saldo]]&gt;0), tabItens[[#This Row],[PontoPed]]=0), 99, IF(AND(tabItens[[#This Row],[Saldo]]=0,tabItens[[#This Row],[PontoPed]]&gt;0), 0, (1-tabItens[[#This Row],[PctAb]])*10 ) ),0)</f>
        <v>99</v>
      </c>
      <c r="BE128" s="390">
        <f>IF( tabItens[[#This Row],[Consumo]] &gt; tabItens[[#This Row],[04_MESES]]/4*$AV$2, tabItens[[#This Row],[Consumo]]/$AV$2, tabItens[[#This Row],[04_MESES]]/4 ) * $BE$2 + tabItens[[#This Row],[COMPRA_EXTRA]]</f>
        <v>30</v>
      </c>
      <c r="BF128" s="391">
        <f>MAX( tabItens[[#This Row],[Sugestão]] - tabItens[[#This Row],[LC]], 0 )</f>
        <v>30</v>
      </c>
      <c r="BG128" s="391">
        <f>SUMIF(Consumo!$C$3:$C$862,tabItens[[#This Row],[CÓDIGO]],Consumo!$E$3:$E$862)</f>
        <v>0</v>
      </c>
      <c r="BH128" s="392">
        <f>IF(AND(tabItens[[#This Row],[Pend]] &gt; 0,tabItens[[#This Row],[Consumo]] &lt;&gt; 0), tabItens[[#This Row],[Pend]] / tabItens[[#This Row],[Consumo]], 0 )</f>
        <v>0</v>
      </c>
      <c r="BI128" s="391"/>
      <c r="BJ128" s="391"/>
      <c r="BK128" s="393" t="s">
        <v>2081</v>
      </c>
    </row>
    <row r="129" spans="1:63" x14ac:dyDescent="0.3">
      <c r="A129" s="354">
        <v>15467</v>
      </c>
      <c r="B129" s="355" t="s">
        <v>1091</v>
      </c>
      <c r="C129" s="356" t="s">
        <v>256</v>
      </c>
      <c r="D129" s="357">
        <v>3.8</v>
      </c>
      <c r="E129" s="358"/>
      <c r="F129" s="358"/>
      <c r="G129" s="358" t="s">
        <v>883</v>
      </c>
      <c r="H129" s="359">
        <v>37</v>
      </c>
      <c r="I129" s="360">
        <v>103003</v>
      </c>
      <c r="J129" s="361">
        <v>3.8</v>
      </c>
      <c r="K129" s="362">
        <v>26</v>
      </c>
      <c r="L129" s="363">
        <f>IF(tabItens[[#This Row],[Média]] &gt; 0, tabItens[[#This Row],[QTDE ATUAL]] / tabItens[[#This Row],[Média]],999.9)</f>
        <v>24.666666666666668</v>
      </c>
      <c r="M129" s="364">
        <v>0</v>
      </c>
      <c r="N129" s="365">
        <f>tabItens[[#This Row],[VALOR UNIT.]] * tabItens[[#This Row],[LC]]</f>
        <v>0</v>
      </c>
      <c r="O129" s="366" t="s">
        <v>2101</v>
      </c>
      <c r="P129" s="367"/>
      <c r="Q129" s="368"/>
      <c r="R129" s="365"/>
      <c r="S129" s="369"/>
      <c r="T129" s="370">
        <f>ROUNDDOWN(IFERROR(tabItens[[#This Row],[ATA DT.VALID.]] - $D$1,0) / 30,0)</f>
        <v>-1507</v>
      </c>
      <c r="U129" s="355" t="s">
        <v>1083</v>
      </c>
      <c r="V129" s="371">
        <v>1</v>
      </c>
      <c r="W129" s="372" t="s">
        <v>2072</v>
      </c>
      <c r="X129" s="373">
        <v>55</v>
      </c>
      <c r="Y129" s="374">
        <v>34</v>
      </c>
      <c r="Z129" s="375"/>
      <c r="AA129" s="376"/>
      <c r="AB129" s="377"/>
      <c r="AC129" s="377"/>
      <c r="AD129" s="376"/>
      <c r="AE129" s="377"/>
      <c r="AF129" s="370"/>
      <c r="AG129" s="378" t="s">
        <v>2067</v>
      </c>
      <c r="AH129" s="379"/>
      <c r="AI129" s="370">
        <v>8</v>
      </c>
      <c r="AJ129" s="379">
        <v>42076</v>
      </c>
      <c r="AK129" s="379" t="s">
        <v>883</v>
      </c>
      <c r="AL129" s="379">
        <v>43004</v>
      </c>
      <c r="AM129" s="369"/>
      <c r="AN129" s="358"/>
      <c r="AO129" s="380" t="str">
        <f>_xlfn.IFNA(IF(VLOOKUP(tabItens[[#This Row],[CÓDIGO]],tabExcluirDoEstoque[#Data],1,FALSE),"sim",""),"")</f>
        <v/>
      </c>
      <c r="AP129" s="381" t="str">
        <f ca="1">IF(OR(ISBLANK(tabItens[[#This Row],[ATA DT.VALID.]]),tabItens[[#This Row],[ATA DT.VALID.]]="",tabItens[[#This Row],[ATA DT.VALID.]]=" "),"",IF(TYPE(tabItens[[#This Row],[ATA DT.VALID.]])=1,ROUNDUP((tabItens[[#This Row],[ATA DT.VALID.]]-TODAY())/7,0),""))</f>
        <v/>
      </c>
      <c r="AQ129" s="382">
        <v>0</v>
      </c>
      <c r="AR129" s="383" t="str">
        <f>IF(ISBLANK(tabItens[[#This Row],[CÓDIGO]]),"",IFERROR(VLOOKUP(tabItens[[#This Row],[CÓDIGO]],Consumo!$C$2:$AC$862,26,FALSE),0))</f>
        <v>06.2023</v>
      </c>
      <c r="AS129" s="384">
        <f>SUMIF(Consumo!$C$3:$C$862,tabItens[[#This Row],[CÓDIGO]],Consumo!$N$3:$N$862) + SUMIF(Consumo!$C$3:$C$862,tabItens[[#This Row],[CÓDIGO]],Consumo!$O$3:$O$862) + SUMIF(Consumo!$C$3:$C$862,tabItens[[#This Row],[CÓDIGO]],Consumo!$P$3:$P$862) + SUMIF(Consumo!$C$3:$C$862,tabItens[[#This Row],[CÓDIGO]],Consumo!$Q$3:$Q$862)</f>
        <v>23</v>
      </c>
      <c r="AT129" s="384">
        <f>SUMIF(Consumo!$C$3:$C$862,tabItens[[#This Row],[CÓDIGO]],Consumo!$Z$3:$Z$862)</f>
        <v>26</v>
      </c>
      <c r="AU129" s="385">
        <f>SUMIF(Consumo!$C$3:$C$862,tabItens[[#This Row],[CÓDIGO]],Consumo!$AA$3:$AA$862)</f>
        <v>23</v>
      </c>
      <c r="AV129" s="386">
        <f>SUMIF(Consumo!$C$3:$C$862,tabItens[[#This Row],[CÓDIGO]],Consumo!$Y$3:$Y$862)</f>
        <v>1.5</v>
      </c>
      <c r="AW129" s="359">
        <f>tabItens[[#This Row],[QTDE ATUAL]] + tabItens[[#This Row],[RC QTDE]] + tabItens[[#This Row],[AF SALDO]] + tabItens[[#This Row],[Recentes]]</f>
        <v>37</v>
      </c>
      <c r="AX129" s="387">
        <v>10</v>
      </c>
      <c r="AY129" s="387">
        <v>4</v>
      </c>
      <c r="AZ129" s="387">
        <f>IF(ISBLANK(tabItens[[#This Row],[CÓDIGO]]),"",tabItens[[#This Row],[PontoMês]] * (AZ$2+tabItens[[#This Row],[PontoQtM]]))</f>
        <v>40</v>
      </c>
      <c r="BA129" s="386">
        <f>tabItens[[#This Row],[PontoPed]] - tabItens[[#This Row],[Saldo]] + (1/10)</f>
        <v>3.1</v>
      </c>
      <c r="BB129" s="386">
        <f xml:space="preserve"> tabItens[[#This Row],[PontoMês]] * BB$2 - tabItens[[#This Row],[QTDE ATUAL]] - (1/10)</f>
        <v>-27.1</v>
      </c>
      <c r="BC129" s="388">
        <f>IF( tabItens[[#This Row],[PontoPed]]&gt;0, IF(tabItens[[#This Row],[PontoPed]]&lt;1, 1, IF( tabItens[[#This Row],[Saldo]]&gt;tabItens[[#This Row],[PontoPed]], 0, (tabItens[[#This Row],[PontoPed]]-tabItens[[#This Row],[Saldo]])/tabItens[[#This Row],[PontoPed]] ) ), 0 )</f>
        <v>7.4999999999999997E-2</v>
      </c>
      <c r="BD129" s="389">
        <f>ROUNDDOWN(IF( OR( AND(tabItens[[#This Row],[PontoPed]]&lt;tabItens[[#This Row],[Saldo]],tabItens[[#This Row],[Saldo]]&gt;0), tabItens[[#This Row],[PontoPed]]=0), 99, IF(AND(tabItens[[#This Row],[Saldo]]=0,tabItens[[#This Row],[PontoPed]]&gt;0), 0, (1-tabItens[[#This Row],[PctAb]])*10 ) ),0)</f>
        <v>9</v>
      </c>
      <c r="BE129" s="390">
        <f>IF( tabItens[[#This Row],[Consumo]] &gt; tabItens[[#This Row],[04_MESES]]/4*$AV$2, tabItens[[#This Row],[Consumo]]/$AV$2, tabItens[[#This Row],[04_MESES]]/4 ) * $BE$2 + tabItens[[#This Row],[COMPRA_EXTRA]]</f>
        <v>34.5</v>
      </c>
      <c r="BF129" s="391">
        <f>MAX( tabItens[[#This Row],[Sugestão]] - tabItens[[#This Row],[LC]], 0 )</f>
        <v>34.5</v>
      </c>
      <c r="BG129" s="391">
        <f>SUMIF(Consumo!$C$3:$C$862,tabItens[[#This Row],[CÓDIGO]],Consumo!$E$3:$E$862)</f>
        <v>0</v>
      </c>
      <c r="BH129" s="392">
        <f>IF(AND(tabItens[[#This Row],[Pend]] &gt; 0,tabItens[[#This Row],[Consumo]] &lt;&gt; 0), tabItens[[#This Row],[Pend]] / tabItens[[#This Row],[Consumo]], 0 )</f>
        <v>0</v>
      </c>
      <c r="BI129" s="391"/>
      <c r="BJ129" s="391"/>
      <c r="BK129" s="393" t="s">
        <v>2081</v>
      </c>
    </row>
    <row r="130" spans="1:63" x14ac:dyDescent="0.3">
      <c r="A130" s="354">
        <v>15469</v>
      </c>
      <c r="B130" s="355" t="s">
        <v>1092</v>
      </c>
      <c r="C130" s="356" t="s">
        <v>256</v>
      </c>
      <c r="D130" s="357">
        <v>6.12</v>
      </c>
      <c r="E130" s="358"/>
      <c r="F130" s="358"/>
      <c r="G130" s="358" t="s">
        <v>883</v>
      </c>
      <c r="H130" s="359">
        <v>75</v>
      </c>
      <c r="I130" s="360">
        <v>103003</v>
      </c>
      <c r="J130" s="361">
        <v>6.12</v>
      </c>
      <c r="K130" s="362">
        <v>44</v>
      </c>
      <c r="L130" s="363">
        <f>IF(tabItens[[#This Row],[Média]] &gt; 0, tabItens[[#This Row],[QTDE ATUAL]] / tabItens[[#This Row],[Média]],999.9)</f>
        <v>23.684210526315791</v>
      </c>
      <c r="M130" s="364">
        <v>0</v>
      </c>
      <c r="N130" s="365">
        <f>tabItens[[#This Row],[VALOR UNIT.]] * tabItens[[#This Row],[LC]]</f>
        <v>0</v>
      </c>
      <c r="O130" s="366"/>
      <c r="P130" s="367"/>
      <c r="Q130" s="368"/>
      <c r="R130" s="365"/>
      <c r="S130" s="369"/>
      <c r="T130" s="370">
        <f>ROUNDDOWN(IFERROR(tabItens[[#This Row],[ATA DT.VALID.]] - $D$1,0) / 30,0)</f>
        <v>-1507</v>
      </c>
      <c r="U130" s="355" t="s">
        <v>1083</v>
      </c>
      <c r="V130" s="371">
        <v>1</v>
      </c>
      <c r="W130" s="372" t="s">
        <v>2072</v>
      </c>
      <c r="X130" s="373">
        <v>55</v>
      </c>
      <c r="Y130" s="374">
        <v>34</v>
      </c>
      <c r="Z130" s="375"/>
      <c r="AA130" s="376"/>
      <c r="AB130" s="377"/>
      <c r="AC130" s="377"/>
      <c r="AD130" s="376"/>
      <c r="AE130" s="377"/>
      <c r="AF130" s="370"/>
      <c r="AG130" s="378" t="s">
        <v>2067</v>
      </c>
      <c r="AH130" s="379"/>
      <c r="AI130" s="370">
        <v>16</v>
      </c>
      <c r="AJ130" s="379">
        <v>44068</v>
      </c>
      <c r="AK130" s="379" t="s">
        <v>883</v>
      </c>
      <c r="AL130" s="379">
        <v>44028</v>
      </c>
      <c r="AM130" s="369"/>
      <c r="AN130" s="358"/>
      <c r="AO130" s="380" t="str">
        <f>_xlfn.IFNA(IF(VLOOKUP(tabItens[[#This Row],[CÓDIGO]],tabExcluirDoEstoque[#Data],1,FALSE),"sim",""),"")</f>
        <v/>
      </c>
      <c r="AP130" s="381" t="str">
        <f ca="1">IF(OR(ISBLANK(tabItens[[#This Row],[ATA DT.VALID.]]),tabItens[[#This Row],[ATA DT.VALID.]]="",tabItens[[#This Row],[ATA DT.VALID.]]=" "),"",IF(TYPE(tabItens[[#This Row],[ATA DT.VALID.]])=1,ROUNDUP((tabItens[[#This Row],[ATA DT.VALID.]]-TODAY())/7,0),""))</f>
        <v/>
      </c>
      <c r="AQ130" s="382"/>
      <c r="AR130" s="383" t="str">
        <f>IF(ISBLANK(tabItens[[#This Row],[CÓDIGO]]),"",IFERROR(VLOOKUP(tabItens[[#This Row],[CÓDIGO]],Consumo!$C$2:$AC$862,26,FALSE),0))</f>
        <v>06.2023</v>
      </c>
      <c r="AS130" s="384">
        <f>SUMIF(Consumo!$C$3:$C$862,tabItens[[#This Row],[CÓDIGO]],Consumo!$N$3:$N$862) + SUMIF(Consumo!$C$3:$C$862,tabItens[[#This Row],[CÓDIGO]],Consumo!$O$3:$O$862) + SUMIF(Consumo!$C$3:$C$862,tabItens[[#This Row],[CÓDIGO]],Consumo!$P$3:$P$862) + SUMIF(Consumo!$C$3:$C$862,tabItens[[#This Row],[CÓDIGO]],Consumo!$Q$3:$Q$862)</f>
        <v>26</v>
      </c>
      <c r="AT130" s="384">
        <f>SUMIF(Consumo!$C$3:$C$862,tabItens[[#This Row],[CÓDIGO]],Consumo!$Z$3:$Z$862)</f>
        <v>44</v>
      </c>
      <c r="AU130" s="385">
        <f>SUMIF(Consumo!$C$3:$C$862,tabItens[[#This Row],[CÓDIGO]],Consumo!$AA$3:$AA$862)</f>
        <v>26</v>
      </c>
      <c r="AV130" s="386">
        <f>SUMIF(Consumo!$C$3:$C$862,tabItens[[#This Row],[CÓDIGO]],Consumo!$Y$3:$Y$862)</f>
        <v>3.1666666666666665</v>
      </c>
      <c r="AW130" s="359">
        <f>tabItens[[#This Row],[QTDE ATUAL]] + tabItens[[#This Row],[RC QTDE]] + tabItens[[#This Row],[AF SALDO]] + tabItens[[#This Row],[Recentes]]</f>
        <v>75</v>
      </c>
      <c r="AX130" s="387">
        <v>3</v>
      </c>
      <c r="AY130" s="387">
        <v>4</v>
      </c>
      <c r="AZ130" s="387">
        <f>IF(ISBLANK(tabItens[[#This Row],[CÓDIGO]]),"",tabItens[[#This Row],[PontoMês]] * (AZ$2+tabItens[[#This Row],[PontoQtM]]))</f>
        <v>12</v>
      </c>
      <c r="BA130" s="386">
        <f>tabItens[[#This Row],[PontoPed]] - tabItens[[#This Row],[Saldo]] + (1/10)</f>
        <v>-62.9</v>
      </c>
      <c r="BB130" s="386">
        <f xml:space="preserve"> tabItens[[#This Row],[PontoMês]] * BB$2 - tabItens[[#This Row],[QTDE ATUAL]] - (1/10)</f>
        <v>-72.099999999999994</v>
      </c>
      <c r="BC130" s="388">
        <f>IF( tabItens[[#This Row],[PontoPed]]&gt;0, IF(tabItens[[#This Row],[PontoPed]]&lt;1, 1, IF( tabItens[[#This Row],[Saldo]]&gt;tabItens[[#This Row],[PontoPed]], 0, (tabItens[[#This Row],[PontoPed]]-tabItens[[#This Row],[Saldo]])/tabItens[[#This Row],[PontoPed]] ) ), 0 )</f>
        <v>0</v>
      </c>
      <c r="BD130" s="389">
        <f>ROUNDDOWN(IF( OR( AND(tabItens[[#This Row],[PontoPed]]&lt;tabItens[[#This Row],[Saldo]],tabItens[[#This Row],[Saldo]]&gt;0), tabItens[[#This Row],[PontoPed]]=0), 99, IF(AND(tabItens[[#This Row],[Saldo]]=0,tabItens[[#This Row],[PontoPed]]&gt;0), 0, (1-tabItens[[#This Row],[PctAb]])*10 ) ),0)</f>
        <v>99</v>
      </c>
      <c r="BE130" s="390">
        <f>IF( tabItens[[#This Row],[Consumo]] &gt; tabItens[[#This Row],[04_MESES]]/4*$AV$2, tabItens[[#This Row],[Consumo]]/$AV$2, tabItens[[#This Row],[04_MESES]]/4 ) * $BE$2 + tabItens[[#This Row],[COMPRA_EXTRA]]</f>
        <v>39</v>
      </c>
      <c r="BF130" s="391">
        <f>MAX( tabItens[[#This Row],[Sugestão]] - tabItens[[#This Row],[LC]], 0 )</f>
        <v>39</v>
      </c>
      <c r="BG130" s="391">
        <f>SUMIF(Consumo!$C$3:$C$862,tabItens[[#This Row],[CÓDIGO]],Consumo!$E$3:$E$862)</f>
        <v>0</v>
      </c>
      <c r="BH130" s="392">
        <f>IF(AND(tabItens[[#This Row],[Pend]] &gt; 0,tabItens[[#This Row],[Consumo]] &lt;&gt; 0), tabItens[[#This Row],[Pend]] / tabItens[[#This Row],[Consumo]], 0 )</f>
        <v>0</v>
      </c>
      <c r="BI130" s="391"/>
      <c r="BJ130" s="391"/>
      <c r="BK130" s="393" t="s">
        <v>2081</v>
      </c>
    </row>
    <row r="131" spans="1:63" x14ac:dyDescent="0.3">
      <c r="A131" s="354">
        <v>15473</v>
      </c>
      <c r="B131" s="355" t="s">
        <v>1093</v>
      </c>
      <c r="C131" s="356" t="s">
        <v>256</v>
      </c>
      <c r="D131" s="357">
        <v>17</v>
      </c>
      <c r="E131" s="358"/>
      <c r="F131" s="358"/>
      <c r="G131" s="358" t="s">
        <v>883</v>
      </c>
      <c r="H131" s="359">
        <v>74</v>
      </c>
      <c r="I131" s="360">
        <v>103003</v>
      </c>
      <c r="J131" s="361">
        <v>17</v>
      </c>
      <c r="K131" s="362">
        <v>24</v>
      </c>
      <c r="L131" s="363">
        <f>IF(tabItens[[#This Row],[Média]] &gt; 0, tabItens[[#This Row],[QTDE ATUAL]] / tabItens[[#This Row],[Média]],999.9)</f>
        <v>59.2</v>
      </c>
      <c r="M131" s="364">
        <v>0</v>
      </c>
      <c r="N131" s="365">
        <f>tabItens[[#This Row],[VALOR UNIT.]] * tabItens[[#This Row],[LC]]</f>
        <v>0</v>
      </c>
      <c r="O131" s="366" t="s">
        <v>2101</v>
      </c>
      <c r="P131" s="367"/>
      <c r="Q131" s="368"/>
      <c r="R131" s="365"/>
      <c r="S131" s="369"/>
      <c r="T131" s="370">
        <f>ROUNDDOWN(IFERROR(tabItens[[#This Row],[ATA DT.VALID.]] - $D$1,0) / 30,0)</f>
        <v>-1507</v>
      </c>
      <c r="U131" s="355" t="s">
        <v>1083</v>
      </c>
      <c r="V131" s="371">
        <v>1</v>
      </c>
      <c r="W131" s="372" t="s">
        <v>2072</v>
      </c>
      <c r="X131" s="373">
        <v>55</v>
      </c>
      <c r="Y131" s="374">
        <v>34</v>
      </c>
      <c r="Z131" s="375"/>
      <c r="AA131" s="376"/>
      <c r="AB131" s="377"/>
      <c r="AC131" s="377"/>
      <c r="AD131" s="376"/>
      <c r="AE131" s="377"/>
      <c r="AF131" s="370"/>
      <c r="AG131" s="378" t="s">
        <v>2067</v>
      </c>
      <c r="AH131" s="379"/>
      <c r="AI131" s="370">
        <v>0</v>
      </c>
      <c r="AJ131" s="379">
        <v>42076</v>
      </c>
      <c r="AK131" s="379" t="s">
        <v>883</v>
      </c>
      <c r="AL131" s="379">
        <v>44146</v>
      </c>
      <c r="AM131" s="369"/>
      <c r="AN131" s="358"/>
      <c r="AO131" s="380" t="str">
        <f>_xlfn.IFNA(IF(VLOOKUP(tabItens[[#This Row],[CÓDIGO]],tabExcluirDoEstoque[#Data],1,FALSE),"sim",""),"")</f>
        <v/>
      </c>
      <c r="AP131" s="381" t="str">
        <f ca="1">IF(OR(ISBLANK(tabItens[[#This Row],[ATA DT.VALID.]]),tabItens[[#This Row],[ATA DT.VALID.]]="",tabItens[[#This Row],[ATA DT.VALID.]]=" "),"",IF(TYPE(tabItens[[#This Row],[ATA DT.VALID.]])=1,ROUNDUP((tabItens[[#This Row],[ATA DT.VALID.]]-TODAY())/7,0),""))</f>
        <v/>
      </c>
      <c r="AQ131" s="382">
        <v>0</v>
      </c>
      <c r="AR131" s="383" t="str">
        <f>IF(ISBLANK(tabItens[[#This Row],[CÓDIGO]]),"",IFERROR(VLOOKUP(tabItens[[#This Row],[CÓDIGO]],Consumo!$C$2:$AC$862,26,FALSE),0))</f>
        <v>06.2023</v>
      </c>
      <c r="AS131" s="384">
        <f>SUMIF(Consumo!$C$3:$C$862,tabItens[[#This Row],[CÓDIGO]],Consumo!$N$3:$N$862) + SUMIF(Consumo!$C$3:$C$862,tabItens[[#This Row],[CÓDIGO]],Consumo!$O$3:$O$862) + SUMIF(Consumo!$C$3:$C$862,tabItens[[#This Row],[CÓDIGO]],Consumo!$P$3:$P$862) + SUMIF(Consumo!$C$3:$C$862,tabItens[[#This Row],[CÓDIGO]],Consumo!$Q$3:$Q$862)</f>
        <v>24</v>
      </c>
      <c r="AT131" s="384">
        <f>SUMIF(Consumo!$C$3:$C$862,tabItens[[#This Row],[CÓDIGO]],Consumo!$Z$3:$Z$862)</f>
        <v>24</v>
      </c>
      <c r="AU131" s="385">
        <f>SUMIF(Consumo!$C$3:$C$862,tabItens[[#This Row],[CÓDIGO]],Consumo!$AA$3:$AA$862)</f>
        <v>24</v>
      </c>
      <c r="AV131" s="386">
        <f>SUMIF(Consumo!$C$3:$C$862,tabItens[[#This Row],[CÓDIGO]],Consumo!$Y$3:$Y$862)</f>
        <v>1.25</v>
      </c>
      <c r="AW131" s="359">
        <f>tabItens[[#This Row],[QTDE ATUAL]] + tabItens[[#This Row],[RC QTDE]] + tabItens[[#This Row],[AF SALDO]] + tabItens[[#This Row],[Recentes]]</f>
        <v>74</v>
      </c>
      <c r="AX131" s="387">
        <v>5</v>
      </c>
      <c r="AY131" s="387">
        <v>4</v>
      </c>
      <c r="AZ131" s="387">
        <f>IF(ISBLANK(tabItens[[#This Row],[CÓDIGO]]),"",tabItens[[#This Row],[PontoMês]] * (AZ$2+tabItens[[#This Row],[PontoQtM]]))</f>
        <v>20</v>
      </c>
      <c r="BA131" s="386">
        <f>tabItens[[#This Row],[PontoPed]] - tabItens[[#This Row],[Saldo]] + (1/10)</f>
        <v>-53.9</v>
      </c>
      <c r="BB131" s="386">
        <f xml:space="preserve"> tabItens[[#This Row],[PontoMês]] * BB$2 - tabItens[[#This Row],[QTDE ATUAL]] - (1/10)</f>
        <v>-69.099999999999994</v>
      </c>
      <c r="BC131" s="388">
        <f>IF( tabItens[[#This Row],[PontoPed]]&gt;0, IF(tabItens[[#This Row],[PontoPed]]&lt;1, 1, IF( tabItens[[#This Row],[Saldo]]&gt;tabItens[[#This Row],[PontoPed]], 0, (tabItens[[#This Row],[PontoPed]]-tabItens[[#This Row],[Saldo]])/tabItens[[#This Row],[PontoPed]] ) ), 0 )</f>
        <v>0</v>
      </c>
      <c r="BD131" s="389">
        <f>ROUNDDOWN(IF( OR( AND(tabItens[[#This Row],[PontoPed]]&lt;tabItens[[#This Row],[Saldo]],tabItens[[#This Row],[Saldo]]&gt;0), tabItens[[#This Row],[PontoPed]]=0), 99, IF(AND(tabItens[[#This Row],[Saldo]]=0,tabItens[[#This Row],[PontoPed]]&gt;0), 0, (1-tabItens[[#This Row],[PctAb]])*10 ) ),0)</f>
        <v>99</v>
      </c>
      <c r="BE131" s="390">
        <f>IF( tabItens[[#This Row],[Consumo]] &gt; tabItens[[#This Row],[04_MESES]]/4*$AV$2, tabItens[[#This Row],[Consumo]]/$AV$2, tabItens[[#This Row],[04_MESES]]/4 ) * $BE$2 + tabItens[[#This Row],[COMPRA_EXTRA]]</f>
        <v>36</v>
      </c>
      <c r="BF131" s="391">
        <f>MAX( tabItens[[#This Row],[Sugestão]] - tabItens[[#This Row],[LC]], 0 )</f>
        <v>36</v>
      </c>
      <c r="BG131" s="391">
        <f>SUMIF(Consumo!$C$3:$C$862,tabItens[[#This Row],[CÓDIGO]],Consumo!$E$3:$E$862)</f>
        <v>0</v>
      </c>
      <c r="BH131" s="392">
        <f>IF(AND(tabItens[[#This Row],[Pend]] &gt; 0,tabItens[[#This Row],[Consumo]] &lt;&gt; 0), tabItens[[#This Row],[Pend]] / tabItens[[#This Row],[Consumo]], 0 )</f>
        <v>0</v>
      </c>
      <c r="BI131" s="391"/>
      <c r="BJ131" s="391"/>
      <c r="BK131" s="393" t="s">
        <v>2081</v>
      </c>
    </row>
    <row r="132" spans="1:63" x14ac:dyDescent="0.3">
      <c r="A132" s="354">
        <v>15475</v>
      </c>
      <c r="B132" s="355" t="s">
        <v>1094</v>
      </c>
      <c r="C132" s="356" t="s">
        <v>256</v>
      </c>
      <c r="D132" s="357">
        <v>23.5</v>
      </c>
      <c r="E132" s="358"/>
      <c r="F132" s="358"/>
      <c r="G132" s="358" t="s">
        <v>883</v>
      </c>
      <c r="H132" s="359">
        <v>132</v>
      </c>
      <c r="I132" s="360">
        <v>103003</v>
      </c>
      <c r="J132" s="361">
        <v>23.5</v>
      </c>
      <c r="K132" s="362">
        <v>30</v>
      </c>
      <c r="L132" s="363">
        <f>IF(tabItens[[#This Row],[Média]] &gt; 0, tabItens[[#This Row],[QTDE ATUAL]] / tabItens[[#This Row],[Média]],999.9)</f>
        <v>66</v>
      </c>
      <c r="M132" s="364">
        <v>0</v>
      </c>
      <c r="N132" s="365">
        <f>tabItens[[#This Row],[VALOR UNIT.]] * tabItens[[#This Row],[LC]]</f>
        <v>0</v>
      </c>
      <c r="O132" s="366" t="s">
        <v>2120</v>
      </c>
      <c r="P132" s="367"/>
      <c r="Q132" s="368"/>
      <c r="R132" s="365"/>
      <c r="S132" s="369"/>
      <c r="T132" s="370">
        <f>ROUNDDOWN(IFERROR(tabItens[[#This Row],[ATA DT.VALID.]] - $D$1,0) / 30,0)</f>
        <v>-1507</v>
      </c>
      <c r="U132" s="355" t="s">
        <v>1083</v>
      </c>
      <c r="V132" s="371">
        <v>1</v>
      </c>
      <c r="W132" s="372" t="s">
        <v>2072</v>
      </c>
      <c r="X132" s="373">
        <v>55</v>
      </c>
      <c r="Y132" s="374">
        <v>34</v>
      </c>
      <c r="Z132" s="375"/>
      <c r="AA132" s="376"/>
      <c r="AB132" s="377"/>
      <c r="AC132" s="377"/>
      <c r="AD132" s="376"/>
      <c r="AE132" s="377"/>
      <c r="AF132" s="370"/>
      <c r="AG132" s="378" t="s">
        <v>2067</v>
      </c>
      <c r="AH132" s="379"/>
      <c r="AI132" s="370">
        <v>0</v>
      </c>
      <c r="AJ132" s="379">
        <v>42076</v>
      </c>
      <c r="AK132" s="379" t="s">
        <v>883</v>
      </c>
      <c r="AL132" s="379">
        <v>44155</v>
      </c>
      <c r="AM132" s="369"/>
      <c r="AN132" s="358"/>
      <c r="AO132" s="380" t="str">
        <f>_xlfn.IFNA(IF(VLOOKUP(tabItens[[#This Row],[CÓDIGO]],tabExcluirDoEstoque[#Data],1,FALSE),"sim",""),"")</f>
        <v/>
      </c>
      <c r="AP132" s="381" t="str">
        <f ca="1">IF(OR(ISBLANK(tabItens[[#This Row],[ATA DT.VALID.]]),tabItens[[#This Row],[ATA DT.VALID.]]="",tabItens[[#This Row],[ATA DT.VALID.]]=" "),"",IF(TYPE(tabItens[[#This Row],[ATA DT.VALID.]])=1,ROUNDUP((tabItens[[#This Row],[ATA DT.VALID.]]-TODAY())/7,0),""))</f>
        <v/>
      </c>
      <c r="AQ132" s="382">
        <v>0</v>
      </c>
      <c r="AR132" s="383" t="str">
        <f>IF(ISBLANK(tabItens[[#This Row],[CÓDIGO]]),"",IFERROR(VLOOKUP(tabItens[[#This Row],[CÓDIGO]],Consumo!$C$2:$AC$862,26,FALSE),0))</f>
        <v>07.2023</v>
      </c>
      <c r="AS132" s="384">
        <f>SUMIF(Consumo!$C$3:$C$862,tabItens[[#This Row],[CÓDIGO]],Consumo!$N$3:$N$862) + SUMIF(Consumo!$C$3:$C$862,tabItens[[#This Row],[CÓDIGO]],Consumo!$O$3:$O$862) + SUMIF(Consumo!$C$3:$C$862,tabItens[[#This Row],[CÓDIGO]],Consumo!$P$3:$P$862) + SUMIF(Consumo!$C$3:$C$862,tabItens[[#This Row],[CÓDIGO]],Consumo!$Q$3:$Q$862)</f>
        <v>30</v>
      </c>
      <c r="AT132" s="384">
        <f>SUMIF(Consumo!$C$3:$C$862,tabItens[[#This Row],[CÓDIGO]],Consumo!$Z$3:$Z$862)</f>
        <v>30</v>
      </c>
      <c r="AU132" s="385">
        <f>SUMIF(Consumo!$C$3:$C$862,tabItens[[#This Row],[CÓDIGO]],Consumo!$AA$3:$AA$862)</f>
        <v>20</v>
      </c>
      <c r="AV132" s="386">
        <f>SUMIF(Consumo!$C$3:$C$862,tabItens[[#This Row],[CÓDIGO]],Consumo!$Y$3:$Y$862)</f>
        <v>2</v>
      </c>
      <c r="AW132" s="359">
        <f>tabItens[[#This Row],[QTDE ATUAL]] + tabItens[[#This Row],[RC QTDE]] + tabItens[[#This Row],[AF SALDO]] + tabItens[[#This Row],[Recentes]]</f>
        <v>132</v>
      </c>
      <c r="AX132" s="387">
        <v>2</v>
      </c>
      <c r="AY132" s="387">
        <v>4</v>
      </c>
      <c r="AZ132" s="387">
        <f>IF(ISBLANK(tabItens[[#This Row],[CÓDIGO]]),"",tabItens[[#This Row],[PontoMês]] * (AZ$2+tabItens[[#This Row],[PontoQtM]]))</f>
        <v>8</v>
      </c>
      <c r="BA132" s="386">
        <f>tabItens[[#This Row],[PontoPed]] - tabItens[[#This Row],[Saldo]] + (1/10)</f>
        <v>-123.9</v>
      </c>
      <c r="BB132" s="386">
        <f xml:space="preserve"> tabItens[[#This Row],[PontoMês]] * BB$2 - tabItens[[#This Row],[QTDE ATUAL]] - (1/10)</f>
        <v>-130.1</v>
      </c>
      <c r="BC132" s="388">
        <f>IF( tabItens[[#This Row],[PontoPed]]&gt;0, IF(tabItens[[#This Row],[PontoPed]]&lt;1, 1, IF( tabItens[[#This Row],[Saldo]]&gt;tabItens[[#This Row],[PontoPed]], 0, (tabItens[[#This Row],[PontoPed]]-tabItens[[#This Row],[Saldo]])/tabItens[[#This Row],[PontoPed]] ) ), 0 )</f>
        <v>0</v>
      </c>
      <c r="BD132" s="389">
        <f>ROUNDDOWN(IF( OR( AND(tabItens[[#This Row],[PontoPed]]&lt;tabItens[[#This Row],[Saldo]],tabItens[[#This Row],[Saldo]]&gt;0), tabItens[[#This Row],[PontoPed]]=0), 99, IF(AND(tabItens[[#This Row],[Saldo]]=0,tabItens[[#This Row],[PontoPed]]&gt;0), 0, (1-tabItens[[#This Row],[PctAb]])*10 ) ),0)</f>
        <v>99</v>
      </c>
      <c r="BE132" s="390">
        <f>IF( tabItens[[#This Row],[Consumo]] &gt; tabItens[[#This Row],[04_MESES]]/4*$AV$2, tabItens[[#This Row],[Consumo]]/$AV$2, tabItens[[#This Row],[04_MESES]]/4 ) * $BE$2 + tabItens[[#This Row],[COMPRA_EXTRA]]</f>
        <v>45</v>
      </c>
      <c r="BF132" s="391">
        <f>MAX( tabItens[[#This Row],[Sugestão]] - tabItens[[#This Row],[LC]], 0 )</f>
        <v>45</v>
      </c>
      <c r="BG132" s="391">
        <f>SUMIF(Consumo!$C$3:$C$862,tabItens[[#This Row],[CÓDIGO]],Consumo!$E$3:$E$862)</f>
        <v>0</v>
      </c>
      <c r="BH132" s="392">
        <f>IF(AND(tabItens[[#This Row],[Pend]] &gt; 0,tabItens[[#This Row],[Consumo]] &lt;&gt; 0), tabItens[[#This Row],[Pend]] / tabItens[[#This Row],[Consumo]], 0 )</f>
        <v>0</v>
      </c>
      <c r="BI132" s="391"/>
      <c r="BJ132" s="391"/>
      <c r="BK132" s="393" t="s">
        <v>2081</v>
      </c>
    </row>
    <row r="133" spans="1:63" x14ac:dyDescent="0.3">
      <c r="A133" s="354">
        <v>15530</v>
      </c>
      <c r="B133" s="355" t="s">
        <v>1095</v>
      </c>
      <c r="C133" s="356" t="s">
        <v>373</v>
      </c>
      <c r="D133" s="357">
        <v>7.0000000000000007E-2</v>
      </c>
      <c r="E133" s="358"/>
      <c r="F133" s="358"/>
      <c r="G133" s="358" t="s">
        <v>883</v>
      </c>
      <c r="H133" s="359">
        <v>22838</v>
      </c>
      <c r="I133" s="360">
        <v>103003</v>
      </c>
      <c r="J133" s="361">
        <v>7.0000000000000007E-2</v>
      </c>
      <c r="K133" s="362">
        <v>15300</v>
      </c>
      <c r="L133" s="363">
        <f>IF(tabItens[[#This Row],[Média]] &gt; 0, tabItens[[#This Row],[QTDE ATUAL]] / tabItens[[#This Row],[Média]],999.9)</f>
        <v>11.040850858109742</v>
      </c>
      <c r="M133" s="364">
        <v>0</v>
      </c>
      <c r="N133" s="365">
        <f>tabItens[[#This Row],[VALOR UNIT.]] * tabItens[[#This Row],[LC]]</f>
        <v>0</v>
      </c>
      <c r="O133" s="366"/>
      <c r="P133" s="367"/>
      <c r="Q133" s="368"/>
      <c r="R133" s="365"/>
      <c r="S133" s="369"/>
      <c r="T133" s="370">
        <f>ROUNDDOWN(IFERROR(tabItens[[#This Row],[ATA DT.VALID.]] - $D$1,0) / 30,0)</f>
        <v>-1507</v>
      </c>
      <c r="U133" s="355" t="s">
        <v>1096</v>
      </c>
      <c r="V133" s="371">
        <v>1</v>
      </c>
      <c r="W133" s="372" t="s">
        <v>2068</v>
      </c>
      <c r="X133" s="373">
        <v>45</v>
      </c>
      <c r="Y133" s="374">
        <v>13</v>
      </c>
      <c r="Z133" s="375"/>
      <c r="AA133" s="376"/>
      <c r="AB133" s="377"/>
      <c r="AC133" s="377"/>
      <c r="AD133" s="376"/>
      <c r="AE133" s="377"/>
      <c r="AF133" s="370"/>
      <c r="AG133" s="378" t="s">
        <v>2067</v>
      </c>
      <c r="AH133" s="379"/>
      <c r="AI133" s="370">
        <v>8258</v>
      </c>
      <c r="AJ133" s="379">
        <v>44204</v>
      </c>
      <c r="AK133" s="379" t="s">
        <v>883</v>
      </c>
      <c r="AL133" s="379">
        <v>44169</v>
      </c>
      <c r="AM133" s="369"/>
      <c r="AN133" s="358"/>
      <c r="AO133" s="380" t="str">
        <f>_xlfn.IFNA(IF(VLOOKUP(tabItens[[#This Row],[CÓDIGO]],tabExcluirDoEstoque[#Data],1,FALSE),"sim",""),"")</f>
        <v/>
      </c>
      <c r="AP133" s="381" t="str">
        <f ca="1">IF(OR(ISBLANK(tabItens[[#This Row],[ATA DT.VALID.]]),tabItens[[#This Row],[ATA DT.VALID.]]="",tabItens[[#This Row],[ATA DT.VALID.]]=" "),"",IF(TYPE(tabItens[[#This Row],[ATA DT.VALID.]])=1,ROUNDUP((tabItens[[#This Row],[ATA DT.VALID.]]-TODAY())/7,0),""))</f>
        <v/>
      </c>
      <c r="AQ133" s="382"/>
      <c r="AR133" s="383" t="str">
        <f>IF(ISBLANK(tabItens[[#This Row],[CÓDIGO]]),"",IFERROR(VLOOKUP(tabItens[[#This Row],[CÓDIGO]],Consumo!$C$2:$AC$862,26,FALSE),0))</f>
        <v>09.2023</v>
      </c>
      <c r="AS133" s="384">
        <f>SUMIF(Consumo!$C$3:$C$862,tabItens[[#This Row],[CÓDIGO]],Consumo!$N$3:$N$862) + SUMIF(Consumo!$C$3:$C$862,tabItens[[#This Row],[CÓDIGO]],Consumo!$O$3:$O$862) + SUMIF(Consumo!$C$3:$C$862,tabItens[[#This Row],[CÓDIGO]],Consumo!$P$3:$P$862) + SUMIF(Consumo!$C$3:$C$862,tabItens[[#This Row],[CÓDIGO]],Consumo!$Q$3:$Q$862)</f>
        <v>8392</v>
      </c>
      <c r="AT133" s="384">
        <f>SUMIF(Consumo!$C$3:$C$862,tabItens[[#This Row],[CÓDIGO]],Consumo!$Z$3:$Z$862)</f>
        <v>24822</v>
      </c>
      <c r="AU133" s="385">
        <f>SUMIF(Consumo!$C$3:$C$862,tabItens[[#This Row],[CÓDIGO]],Consumo!$AA$3:$AA$862)</f>
        <v>3150</v>
      </c>
      <c r="AV133" s="386">
        <f>SUMIF(Consumo!$C$3:$C$862,tabItens[[#This Row],[CÓDIGO]],Consumo!$Y$3:$Y$862)</f>
        <v>2068.5</v>
      </c>
      <c r="AW133" s="359">
        <f>tabItens[[#This Row],[QTDE ATUAL]] + tabItens[[#This Row],[RC QTDE]] + tabItens[[#This Row],[AF SALDO]] + tabItens[[#This Row],[Recentes]]</f>
        <v>22838</v>
      </c>
      <c r="AX133" s="387">
        <v>649</v>
      </c>
      <c r="AY133" s="387">
        <v>4</v>
      </c>
      <c r="AZ133" s="387">
        <f>IF(ISBLANK(tabItens[[#This Row],[CÓDIGO]]),"",tabItens[[#This Row],[PontoMês]] * (AZ$2+tabItens[[#This Row],[PontoQtM]]))</f>
        <v>2596</v>
      </c>
      <c r="BA133" s="386">
        <f>tabItens[[#This Row],[PontoPed]] - tabItens[[#This Row],[Saldo]] + (1/10)</f>
        <v>-20241.900000000001</v>
      </c>
      <c r="BB133" s="386">
        <f xml:space="preserve"> tabItens[[#This Row],[PontoMês]] * BB$2 - tabItens[[#This Row],[QTDE ATUAL]] - (1/10)</f>
        <v>-22189.1</v>
      </c>
      <c r="BC133" s="388">
        <f>IF( tabItens[[#This Row],[PontoPed]]&gt;0, IF(tabItens[[#This Row],[PontoPed]]&lt;1, 1, IF( tabItens[[#This Row],[Saldo]]&gt;tabItens[[#This Row],[PontoPed]], 0, (tabItens[[#This Row],[PontoPed]]-tabItens[[#This Row],[Saldo]])/tabItens[[#This Row],[PontoPed]] ) ), 0 )</f>
        <v>0</v>
      </c>
      <c r="BD133" s="389">
        <f>ROUNDDOWN(IF( OR( AND(tabItens[[#This Row],[PontoPed]]&lt;tabItens[[#This Row],[Saldo]],tabItens[[#This Row],[Saldo]]&gt;0), tabItens[[#This Row],[PontoPed]]=0), 99, IF(AND(tabItens[[#This Row],[Saldo]]=0,tabItens[[#This Row],[PontoPed]]&gt;0), 0, (1-tabItens[[#This Row],[PctAb]])*10 ) ),0)</f>
        <v>99</v>
      </c>
      <c r="BE133" s="390">
        <f>IF( tabItens[[#This Row],[Consumo]] &gt; tabItens[[#This Row],[04_MESES]]/4*$AV$2, tabItens[[#This Row],[Consumo]]/$AV$2, tabItens[[#This Row],[04_MESES]]/4 ) * $BE$2 + tabItens[[#This Row],[COMPRA_EXTRA]]</f>
        <v>12588</v>
      </c>
      <c r="BF133" s="391">
        <f>MAX( tabItens[[#This Row],[Sugestão]] - tabItens[[#This Row],[LC]], 0 )</f>
        <v>12588</v>
      </c>
      <c r="BG133" s="391">
        <f>SUMIF(Consumo!$C$3:$C$862,tabItens[[#This Row],[CÓDIGO]],Consumo!$E$3:$E$862)</f>
        <v>50</v>
      </c>
      <c r="BH133" s="392">
        <f>IF(AND(tabItens[[#This Row],[Pend]] &gt; 0,tabItens[[#This Row],[Consumo]] &lt;&gt; 0), tabItens[[#This Row],[Pend]] / tabItens[[#This Row],[Consumo]], 0 )</f>
        <v>2.0143421158649584E-3</v>
      </c>
      <c r="BI133" s="391"/>
      <c r="BJ133" s="391"/>
      <c r="BK133" s="393" t="s">
        <v>2081</v>
      </c>
    </row>
    <row r="134" spans="1:63" x14ac:dyDescent="0.3">
      <c r="A134" s="354">
        <v>15648</v>
      </c>
      <c r="B134" s="355" t="s">
        <v>1097</v>
      </c>
      <c r="C134" s="356" t="s">
        <v>256</v>
      </c>
      <c r="D134" s="357">
        <v>3.24</v>
      </c>
      <c r="E134" s="358"/>
      <c r="F134" s="358"/>
      <c r="G134" s="358" t="s">
        <v>883</v>
      </c>
      <c r="H134" s="359">
        <v>36</v>
      </c>
      <c r="I134" s="360">
        <v>103003</v>
      </c>
      <c r="J134" s="361">
        <v>3.24</v>
      </c>
      <c r="K134" s="362">
        <v>22</v>
      </c>
      <c r="L134" s="363">
        <f>IF(tabItens[[#This Row],[Média]] &gt; 0, tabItens[[#This Row],[QTDE ATUAL]] / tabItens[[#This Row],[Média]],999.9)</f>
        <v>21.599999999999998</v>
      </c>
      <c r="M134" s="364">
        <v>0</v>
      </c>
      <c r="N134" s="365">
        <f>tabItens[[#This Row],[VALOR UNIT.]] * tabItens[[#This Row],[LC]]</f>
        <v>0</v>
      </c>
      <c r="O134" s="366"/>
      <c r="P134" s="367"/>
      <c r="Q134" s="368"/>
      <c r="R134" s="365"/>
      <c r="S134" s="369"/>
      <c r="T134" s="370">
        <f>ROUNDDOWN(IFERROR(tabItens[[#This Row],[ATA DT.VALID.]] - $D$1,0) / 30,0)</f>
        <v>-1507</v>
      </c>
      <c r="U134" s="355" t="s">
        <v>1098</v>
      </c>
      <c r="V134" s="371">
        <v>1</v>
      </c>
      <c r="W134" s="372" t="s">
        <v>2072</v>
      </c>
      <c r="X134" s="373">
        <v>55</v>
      </c>
      <c r="Y134" s="374">
        <v>35</v>
      </c>
      <c r="Z134" s="375">
        <v>2442</v>
      </c>
      <c r="AA134" s="376">
        <v>2023</v>
      </c>
      <c r="AB134" s="377">
        <v>10</v>
      </c>
      <c r="AC134" s="377"/>
      <c r="AD134" s="376"/>
      <c r="AE134" s="377"/>
      <c r="AF134" s="370"/>
      <c r="AG134" s="378" t="s">
        <v>2067</v>
      </c>
      <c r="AH134" s="379"/>
      <c r="AI134" s="370">
        <v>8</v>
      </c>
      <c r="AJ134" s="379">
        <v>43916</v>
      </c>
      <c r="AK134" s="379" t="s">
        <v>883</v>
      </c>
      <c r="AL134" s="379">
        <v>43865</v>
      </c>
      <c r="AM134" s="369"/>
      <c r="AN134" s="358"/>
      <c r="AO134" s="380" t="str">
        <f>_xlfn.IFNA(IF(VLOOKUP(tabItens[[#This Row],[CÓDIGO]],tabExcluirDoEstoque[#Data],1,FALSE),"sim",""),"")</f>
        <v/>
      </c>
      <c r="AP134" s="381" t="str">
        <f ca="1">IF(OR(ISBLANK(tabItens[[#This Row],[ATA DT.VALID.]]),tabItens[[#This Row],[ATA DT.VALID.]]="",tabItens[[#This Row],[ATA DT.VALID.]]=" "),"",IF(TYPE(tabItens[[#This Row],[ATA DT.VALID.]])=1,ROUNDUP((tabItens[[#This Row],[ATA DT.VALID.]]-TODAY())/7,0),""))</f>
        <v/>
      </c>
      <c r="AQ134" s="382"/>
      <c r="AR134" s="383" t="str">
        <f>IF(ISBLANK(tabItens[[#This Row],[CÓDIGO]]),"",IFERROR(VLOOKUP(tabItens[[#This Row],[CÓDIGO]],Consumo!$C$2:$AC$862,26,FALSE),0))</f>
        <v>01.2023</v>
      </c>
      <c r="AS134" s="384">
        <f>SUMIF(Consumo!$C$3:$C$862,tabItens[[#This Row],[CÓDIGO]],Consumo!$N$3:$N$862) + SUMIF(Consumo!$C$3:$C$862,tabItens[[#This Row],[CÓDIGO]],Consumo!$O$3:$O$862) + SUMIF(Consumo!$C$3:$C$862,tabItens[[#This Row],[CÓDIGO]],Consumo!$P$3:$P$862) + SUMIF(Consumo!$C$3:$C$862,tabItens[[#This Row],[CÓDIGO]],Consumo!$Q$3:$Q$862)</f>
        <v>0</v>
      </c>
      <c r="AT134" s="384">
        <f>SUMIF(Consumo!$C$3:$C$862,tabItens[[#This Row],[CÓDIGO]],Consumo!$Z$3:$Z$862)</f>
        <v>22</v>
      </c>
      <c r="AU134" s="385">
        <f>SUMIF(Consumo!$C$3:$C$862,tabItens[[#This Row],[CÓDIGO]],Consumo!$AA$3:$AA$862)</f>
        <v>12</v>
      </c>
      <c r="AV134" s="386">
        <f>SUMIF(Consumo!$C$3:$C$862,tabItens[[#This Row],[CÓDIGO]],Consumo!$Y$3:$Y$862)</f>
        <v>1.6666666666666667</v>
      </c>
      <c r="AW134" s="359">
        <f>tabItens[[#This Row],[QTDE ATUAL]] + tabItens[[#This Row],[RC QTDE]] + tabItens[[#This Row],[AF SALDO]] + tabItens[[#This Row],[Recentes]]</f>
        <v>46</v>
      </c>
      <c r="AX134" s="387">
        <v>0</v>
      </c>
      <c r="AY134" s="387">
        <v>4</v>
      </c>
      <c r="AZ134" s="387">
        <f>IF(ISBLANK(tabItens[[#This Row],[CÓDIGO]]),"",tabItens[[#This Row],[PontoMês]] * (AZ$2+tabItens[[#This Row],[PontoQtM]]))</f>
        <v>0</v>
      </c>
      <c r="BA134" s="386">
        <f>tabItens[[#This Row],[PontoPed]] - tabItens[[#This Row],[Saldo]] + (1/10)</f>
        <v>-45.9</v>
      </c>
      <c r="BB134" s="386">
        <f xml:space="preserve"> tabItens[[#This Row],[PontoMês]] * BB$2 - tabItens[[#This Row],[QTDE ATUAL]] - (1/10)</f>
        <v>-36.1</v>
      </c>
      <c r="BC134" s="388">
        <f>IF( tabItens[[#This Row],[PontoPed]]&gt;0, IF(tabItens[[#This Row],[PontoPed]]&lt;1, 1, IF( tabItens[[#This Row],[Saldo]]&gt;tabItens[[#This Row],[PontoPed]], 0, (tabItens[[#This Row],[PontoPed]]-tabItens[[#This Row],[Saldo]])/tabItens[[#This Row],[PontoPed]] ) ), 0 )</f>
        <v>0</v>
      </c>
      <c r="BD134" s="389">
        <f>ROUNDDOWN(IF( OR( AND(tabItens[[#This Row],[PontoPed]]&lt;tabItens[[#This Row],[Saldo]],tabItens[[#This Row],[Saldo]]&gt;0), tabItens[[#This Row],[PontoPed]]=0), 99, IF(AND(tabItens[[#This Row],[Saldo]]=0,tabItens[[#This Row],[PontoPed]]&gt;0), 0, (1-tabItens[[#This Row],[PctAb]])*10 ) ),0)</f>
        <v>99</v>
      </c>
      <c r="BE134" s="390">
        <f>IF( tabItens[[#This Row],[Consumo]] &gt; tabItens[[#This Row],[04_MESES]]/4*$AV$2, tabItens[[#This Row],[Consumo]]/$AV$2, tabItens[[#This Row],[04_MESES]]/4 ) * $BE$2 + tabItens[[#This Row],[COMPRA_EXTRA]]</f>
        <v>11</v>
      </c>
      <c r="BF134" s="391">
        <f>MAX( tabItens[[#This Row],[Sugestão]] - tabItens[[#This Row],[LC]], 0 )</f>
        <v>11</v>
      </c>
      <c r="BG134" s="391">
        <f>SUMIF(Consumo!$C$3:$C$862,tabItens[[#This Row],[CÓDIGO]],Consumo!$E$3:$E$862)</f>
        <v>0</v>
      </c>
      <c r="BH134" s="392">
        <f>IF(AND(tabItens[[#This Row],[Pend]] &gt; 0,tabItens[[#This Row],[Consumo]] &lt;&gt; 0), tabItens[[#This Row],[Pend]] / tabItens[[#This Row],[Consumo]], 0 )</f>
        <v>0</v>
      </c>
      <c r="BI134" s="391"/>
      <c r="BJ134" s="391"/>
      <c r="BK134" s="393" t="s">
        <v>2081</v>
      </c>
    </row>
    <row r="135" spans="1:63" x14ac:dyDescent="0.3">
      <c r="A135" s="354">
        <v>15656</v>
      </c>
      <c r="B135" s="355" t="s">
        <v>1099</v>
      </c>
      <c r="C135" s="356" t="s">
        <v>256</v>
      </c>
      <c r="D135" s="357">
        <v>5.75</v>
      </c>
      <c r="E135" s="358"/>
      <c r="F135" s="358"/>
      <c r="G135" s="358" t="s">
        <v>883</v>
      </c>
      <c r="H135" s="359">
        <v>136</v>
      </c>
      <c r="I135" s="360">
        <v>103003</v>
      </c>
      <c r="J135" s="361">
        <v>5.75</v>
      </c>
      <c r="K135" s="362">
        <v>15</v>
      </c>
      <c r="L135" s="363">
        <f>IF(tabItens[[#This Row],[Média]] &gt; 0, tabItens[[#This Row],[QTDE ATUAL]] / tabItens[[#This Row],[Média]],999.9)</f>
        <v>136</v>
      </c>
      <c r="M135" s="364">
        <v>0</v>
      </c>
      <c r="N135" s="365">
        <f>tabItens[[#This Row],[VALOR UNIT.]] * tabItens[[#This Row],[LC]]</f>
        <v>0</v>
      </c>
      <c r="O135" s="366" t="s">
        <v>2105</v>
      </c>
      <c r="P135" s="367"/>
      <c r="Q135" s="368"/>
      <c r="R135" s="365"/>
      <c r="S135" s="369"/>
      <c r="T135" s="370">
        <f>ROUNDDOWN(IFERROR(tabItens[[#This Row],[ATA DT.VALID.]] - $D$1,0) / 30,0)</f>
        <v>-1507</v>
      </c>
      <c r="U135" s="355" t="s">
        <v>1098</v>
      </c>
      <c r="V135" s="371">
        <v>1</v>
      </c>
      <c r="W135" s="372" t="s">
        <v>2072</v>
      </c>
      <c r="X135" s="373">
        <v>55</v>
      </c>
      <c r="Y135" s="374">
        <v>35</v>
      </c>
      <c r="Z135" s="375"/>
      <c r="AA135" s="376"/>
      <c r="AB135" s="377"/>
      <c r="AC135" s="377"/>
      <c r="AD135" s="376"/>
      <c r="AE135" s="377"/>
      <c r="AF135" s="370"/>
      <c r="AG135" s="378" t="s">
        <v>2067</v>
      </c>
      <c r="AH135" s="379"/>
      <c r="AI135" s="370">
        <v>6</v>
      </c>
      <c r="AJ135" s="379">
        <v>43966</v>
      </c>
      <c r="AK135" s="379" t="s">
        <v>883</v>
      </c>
      <c r="AL135" s="379">
        <v>43880</v>
      </c>
      <c r="AM135" s="369"/>
      <c r="AN135" s="358"/>
      <c r="AO135" s="380" t="str">
        <f>_xlfn.IFNA(IF(VLOOKUP(tabItens[[#This Row],[CÓDIGO]],tabExcluirDoEstoque[#Data],1,FALSE),"sim",""),"")</f>
        <v/>
      </c>
      <c r="AP135" s="381" t="str">
        <f ca="1">IF(OR(ISBLANK(tabItens[[#This Row],[ATA DT.VALID.]]),tabItens[[#This Row],[ATA DT.VALID.]]="",tabItens[[#This Row],[ATA DT.VALID.]]=" "),"",IF(TYPE(tabItens[[#This Row],[ATA DT.VALID.]])=1,ROUNDUP((tabItens[[#This Row],[ATA DT.VALID.]]-TODAY())/7,0),""))</f>
        <v/>
      </c>
      <c r="AQ135" s="382">
        <v>0</v>
      </c>
      <c r="AR135" s="383" t="str">
        <f>IF(ISBLANK(tabItens[[#This Row],[CÓDIGO]]),"",IFERROR(VLOOKUP(tabItens[[#This Row],[CÓDIGO]],Consumo!$C$2:$AC$862,26,FALSE),0))</f>
        <v>06.2023</v>
      </c>
      <c r="AS135" s="384">
        <f>SUMIF(Consumo!$C$3:$C$862,tabItens[[#This Row],[CÓDIGO]],Consumo!$N$3:$N$862) + SUMIF(Consumo!$C$3:$C$862,tabItens[[#This Row],[CÓDIGO]],Consumo!$O$3:$O$862) + SUMIF(Consumo!$C$3:$C$862,tabItens[[#This Row],[CÓDIGO]],Consumo!$P$3:$P$862) + SUMIF(Consumo!$C$3:$C$862,tabItens[[#This Row],[CÓDIGO]],Consumo!$Q$3:$Q$862)</f>
        <v>10</v>
      </c>
      <c r="AT135" s="384">
        <f>SUMIF(Consumo!$C$3:$C$862,tabItens[[#This Row],[CÓDIGO]],Consumo!$Z$3:$Z$862)</f>
        <v>15</v>
      </c>
      <c r="AU135" s="385">
        <f>SUMIF(Consumo!$C$3:$C$862,tabItens[[#This Row],[CÓDIGO]],Consumo!$AA$3:$AA$862)</f>
        <v>10</v>
      </c>
      <c r="AV135" s="386">
        <f>SUMIF(Consumo!$C$3:$C$862,tabItens[[#This Row],[CÓDIGO]],Consumo!$Y$3:$Y$862)</f>
        <v>1</v>
      </c>
      <c r="AW135" s="359">
        <f>tabItens[[#This Row],[QTDE ATUAL]] + tabItens[[#This Row],[RC QTDE]] + tabItens[[#This Row],[AF SALDO]] + tabItens[[#This Row],[Recentes]]</f>
        <v>136</v>
      </c>
      <c r="AX135" s="387">
        <v>9</v>
      </c>
      <c r="AY135" s="387">
        <v>4</v>
      </c>
      <c r="AZ135" s="387">
        <f>IF(ISBLANK(tabItens[[#This Row],[CÓDIGO]]),"",tabItens[[#This Row],[PontoMês]] * (AZ$2+tabItens[[#This Row],[PontoQtM]]))</f>
        <v>36</v>
      </c>
      <c r="BA135" s="386">
        <f>tabItens[[#This Row],[PontoPed]] - tabItens[[#This Row],[Saldo]] + (1/10)</f>
        <v>-99.9</v>
      </c>
      <c r="BB135" s="386">
        <f xml:space="preserve"> tabItens[[#This Row],[PontoMês]] * BB$2 - tabItens[[#This Row],[QTDE ATUAL]] - (1/10)</f>
        <v>-127.1</v>
      </c>
      <c r="BC135" s="388">
        <f>IF( tabItens[[#This Row],[PontoPed]]&gt;0, IF(tabItens[[#This Row],[PontoPed]]&lt;1, 1, IF( tabItens[[#This Row],[Saldo]]&gt;tabItens[[#This Row],[PontoPed]], 0, (tabItens[[#This Row],[PontoPed]]-tabItens[[#This Row],[Saldo]])/tabItens[[#This Row],[PontoPed]] ) ), 0 )</f>
        <v>0</v>
      </c>
      <c r="BD135" s="389">
        <f>ROUNDDOWN(IF( OR( AND(tabItens[[#This Row],[PontoPed]]&lt;tabItens[[#This Row],[Saldo]],tabItens[[#This Row],[Saldo]]&gt;0), tabItens[[#This Row],[PontoPed]]=0), 99, IF(AND(tabItens[[#This Row],[Saldo]]=0,tabItens[[#This Row],[PontoPed]]&gt;0), 0, (1-tabItens[[#This Row],[PctAb]])*10 ) ),0)</f>
        <v>99</v>
      </c>
      <c r="BE135" s="390">
        <f>IF( tabItens[[#This Row],[Consumo]] &gt; tabItens[[#This Row],[04_MESES]]/4*$AV$2, tabItens[[#This Row],[Consumo]]/$AV$2, tabItens[[#This Row],[04_MESES]]/4 ) * $BE$2 + tabItens[[#This Row],[COMPRA_EXTRA]]</f>
        <v>15</v>
      </c>
      <c r="BF135" s="391">
        <f>MAX( tabItens[[#This Row],[Sugestão]] - tabItens[[#This Row],[LC]], 0 )</f>
        <v>15</v>
      </c>
      <c r="BG135" s="391">
        <f>SUMIF(Consumo!$C$3:$C$862,tabItens[[#This Row],[CÓDIGO]],Consumo!$E$3:$E$862)</f>
        <v>0</v>
      </c>
      <c r="BH135" s="392">
        <f>IF(AND(tabItens[[#This Row],[Pend]] &gt; 0,tabItens[[#This Row],[Consumo]] &lt;&gt; 0), tabItens[[#This Row],[Pend]] / tabItens[[#This Row],[Consumo]], 0 )</f>
        <v>0</v>
      </c>
      <c r="BI135" s="391"/>
      <c r="BJ135" s="391"/>
      <c r="BK135" s="393" t="s">
        <v>2081</v>
      </c>
    </row>
    <row r="136" spans="1:63" x14ac:dyDescent="0.3">
      <c r="A136" s="354">
        <v>15664</v>
      </c>
      <c r="B136" s="355" t="s">
        <v>1100</v>
      </c>
      <c r="C136" s="356" t="s">
        <v>256</v>
      </c>
      <c r="D136" s="357">
        <v>1.6</v>
      </c>
      <c r="E136" s="358"/>
      <c r="F136" s="358"/>
      <c r="G136" s="358" t="s">
        <v>883</v>
      </c>
      <c r="H136" s="359">
        <v>54</v>
      </c>
      <c r="I136" s="360">
        <v>103003</v>
      </c>
      <c r="J136" s="361">
        <v>1.6</v>
      </c>
      <c r="K136" s="362">
        <v>9</v>
      </c>
      <c r="L136" s="363">
        <f>IF(tabItens[[#This Row],[Média]] &gt; 0, tabItens[[#This Row],[QTDE ATUAL]] / tabItens[[#This Row],[Média]],999.9)</f>
        <v>129.6</v>
      </c>
      <c r="M136" s="364">
        <v>0</v>
      </c>
      <c r="N136" s="365">
        <f>tabItens[[#This Row],[VALOR UNIT.]] * tabItens[[#This Row],[LC]]</f>
        <v>0</v>
      </c>
      <c r="O136" s="366" t="s">
        <v>2100</v>
      </c>
      <c r="P136" s="367"/>
      <c r="Q136" s="368"/>
      <c r="R136" s="365"/>
      <c r="S136" s="369"/>
      <c r="T136" s="370">
        <f>ROUNDDOWN(IFERROR(tabItens[[#This Row],[ATA DT.VALID.]] - $D$1,0) / 30,0)</f>
        <v>-1507</v>
      </c>
      <c r="U136" s="355" t="s">
        <v>1098</v>
      </c>
      <c r="V136" s="371">
        <v>1</v>
      </c>
      <c r="W136" s="372" t="s">
        <v>2072</v>
      </c>
      <c r="X136" s="373">
        <v>55</v>
      </c>
      <c r="Y136" s="374">
        <v>35</v>
      </c>
      <c r="Z136" s="375"/>
      <c r="AA136" s="376"/>
      <c r="AB136" s="377"/>
      <c r="AC136" s="377"/>
      <c r="AD136" s="376"/>
      <c r="AE136" s="377"/>
      <c r="AF136" s="370"/>
      <c r="AG136" s="378" t="s">
        <v>2067</v>
      </c>
      <c r="AH136" s="379"/>
      <c r="AI136" s="370">
        <v>4</v>
      </c>
      <c r="AJ136" s="379">
        <v>43978</v>
      </c>
      <c r="AK136" s="379" t="s">
        <v>883</v>
      </c>
      <c r="AL136" s="379">
        <v>44516</v>
      </c>
      <c r="AM136" s="369"/>
      <c r="AN136" s="358"/>
      <c r="AO136" s="380" t="str">
        <f>_xlfn.IFNA(IF(VLOOKUP(tabItens[[#This Row],[CÓDIGO]],tabExcluirDoEstoque[#Data],1,FALSE),"sim",""),"")</f>
        <v/>
      </c>
      <c r="AP136" s="381" t="str">
        <f ca="1">IF(OR(ISBLANK(tabItens[[#This Row],[ATA DT.VALID.]]),tabItens[[#This Row],[ATA DT.VALID.]]="",tabItens[[#This Row],[ATA DT.VALID.]]=" "),"",IF(TYPE(tabItens[[#This Row],[ATA DT.VALID.]])=1,ROUNDUP((tabItens[[#This Row],[ATA DT.VALID.]]-TODAY())/7,0),""))</f>
        <v/>
      </c>
      <c r="AQ136" s="382">
        <v>0</v>
      </c>
      <c r="AR136" s="383" t="str">
        <f>IF(ISBLANK(tabItens[[#This Row],[CÓDIGO]]),"",IFERROR(VLOOKUP(tabItens[[#This Row],[CÓDIGO]],Consumo!$C$2:$AC$862,26,FALSE),0))</f>
        <v>11.2022</v>
      </c>
      <c r="AS136" s="384">
        <f>SUMIF(Consumo!$C$3:$C$862,tabItens[[#This Row],[CÓDIGO]],Consumo!$N$3:$N$862) + SUMIF(Consumo!$C$3:$C$862,tabItens[[#This Row],[CÓDIGO]],Consumo!$O$3:$O$862) + SUMIF(Consumo!$C$3:$C$862,tabItens[[#This Row],[CÓDIGO]],Consumo!$P$3:$P$862) + SUMIF(Consumo!$C$3:$C$862,tabItens[[#This Row],[CÓDIGO]],Consumo!$Q$3:$Q$862)</f>
        <v>0</v>
      </c>
      <c r="AT136" s="384">
        <f>SUMIF(Consumo!$C$3:$C$862,tabItens[[#This Row],[CÓDIGO]],Consumo!$Z$3:$Z$862)</f>
        <v>9</v>
      </c>
      <c r="AU136" s="385">
        <f>SUMIF(Consumo!$C$3:$C$862,tabItens[[#This Row],[CÓDIGO]],Consumo!$AA$3:$AA$862)</f>
        <v>9</v>
      </c>
      <c r="AV136" s="386">
        <f>SUMIF(Consumo!$C$3:$C$862,tabItens[[#This Row],[CÓDIGO]],Consumo!$Y$3:$Y$862)</f>
        <v>0.41666666666666669</v>
      </c>
      <c r="AW136" s="359">
        <f>tabItens[[#This Row],[QTDE ATUAL]] + tabItens[[#This Row],[RC QTDE]] + tabItens[[#This Row],[AF SALDO]] + tabItens[[#This Row],[Recentes]]</f>
        <v>54</v>
      </c>
      <c r="AX136" s="387">
        <v>5</v>
      </c>
      <c r="AY136" s="387">
        <v>4</v>
      </c>
      <c r="AZ136" s="387">
        <f>IF(ISBLANK(tabItens[[#This Row],[CÓDIGO]]),"",tabItens[[#This Row],[PontoMês]] * (AZ$2+tabItens[[#This Row],[PontoQtM]]))</f>
        <v>20</v>
      </c>
      <c r="BA136" s="386">
        <f>tabItens[[#This Row],[PontoPed]] - tabItens[[#This Row],[Saldo]] + (1/10)</f>
        <v>-33.9</v>
      </c>
      <c r="BB136" s="386">
        <f xml:space="preserve"> tabItens[[#This Row],[PontoMês]] * BB$2 - tabItens[[#This Row],[QTDE ATUAL]] - (1/10)</f>
        <v>-49.1</v>
      </c>
      <c r="BC136" s="388">
        <f>IF( tabItens[[#This Row],[PontoPed]]&gt;0, IF(tabItens[[#This Row],[PontoPed]]&lt;1, 1, IF( tabItens[[#This Row],[Saldo]]&gt;tabItens[[#This Row],[PontoPed]], 0, (tabItens[[#This Row],[PontoPed]]-tabItens[[#This Row],[Saldo]])/tabItens[[#This Row],[PontoPed]] ) ), 0 )</f>
        <v>0</v>
      </c>
      <c r="BD136" s="389">
        <f>ROUNDDOWN(IF( OR( AND(tabItens[[#This Row],[PontoPed]]&lt;tabItens[[#This Row],[Saldo]],tabItens[[#This Row],[Saldo]]&gt;0), tabItens[[#This Row],[PontoPed]]=0), 99, IF(AND(tabItens[[#This Row],[Saldo]]=0,tabItens[[#This Row],[PontoPed]]&gt;0), 0, (1-tabItens[[#This Row],[PctAb]])*10 ) ),0)</f>
        <v>99</v>
      </c>
      <c r="BE136" s="390">
        <f>IF( tabItens[[#This Row],[Consumo]] &gt; tabItens[[#This Row],[04_MESES]]/4*$AV$2, tabItens[[#This Row],[Consumo]]/$AV$2, tabItens[[#This Row],[04_MESES]]/4 ) * $BE$2 + tabItens[[#This Row],[COMPRA_EXTRA]]</f>
        <v>4.5</v>
      </c>
      <c r="BF136" s="391">
        <f>MAX( tabItens[[#This Row],[Sugestão]] - tabItens[[#This Row],[LC]], 0 )</f>
        <v>4.5</v>
      </c>
      <c r="BG136" s="391">
        <f>SUMIF(Consumo!$C$3:$C$862,tabItens[[#This Row],[CÓDIGO]],Consumo!$E$3:$E$862)</f>
        <v>0</v>
      </c>
      <c r="BH136" s="392">
        <f>IF(AND(tabItens[[#This Row],[Pend]] &gt; 0,tabItens[[#This Row],[Consumo]] &lt;&gt; 0), tabItens[[#This Row],[Pend]] / tabItens[[#This Row],[Consumo]], 0 )</f>
        <v>0</v>
      </c>
      <c r="BI136" s="391"/>
      <c r="BJ136" s="391"/>
      <c r="BK136" s="393" t="s">
        <v>2081</v>
      </c>
    </row>
    <row r="137" spans="1:63" x14ac:dyDescent="0.3">
      <c r="A137" s="354">
        <v>15668</v>
      </c>
      <c r="B137" s="355" t="s">
        <v>1101</v>
      </c>
      <c r="C137" s="356" t="s">
        <v>256</v>
      </c>
      <c r="D137" s="357">
        <v>10.14</v>
      </c>
      <c r="E137" s="358"/>
      <c r="F137" s="358"/>
      <c r="G137" s="358" t="s">
        <v>883</v>
      </c>
      <c r="H137" s="359">
        <v>239</v>
      </c>
      <c r="I137" s="360">
        <v>103003</v>
      </c>
      <c r="J137" s="361">
        <v>10.14</v>
      </c>
      <c r="K137" s="362">
        <v>15</v>
      </c>
      <c r="L137" s="363">
        <f>IF(tabItens[[#This Row],[Média]] &gt; 0, tabItens[[#This Row],[QTDE ATUAL]] / tabItens[[#This Row],[Média]],999.9)</f>
        <v>239</v>
      </c>
      <c r="M137" s="364">
        <v>0</v>
      </c>
      <c r="N137" s="365">
        <f>tabItens[[#This Row],[VALOR UNIT.]] * tabItens[[#This Row],[LC]]</f>
        <v>0</v>
      </c>
      <c r="O137" s="366" t="s">
        <v>2114</v>
      </c>
      <c r="P137" s="367"/>
      <c r="Q137" s="368"/>
      <c r="R137" s="365"/>
      <c r="S137" s="369"/>
      <c r="T137" s="370">
        <f>ROUNDDOWN(IFERROR(tabItens[[#This Row],[ATA DT.VALID.]] - $D$1,0) / 30,0)</f>
        <v>-1507</v>
      </c>
      <c r="U137" s="355" t="s">
        <v>1098</v>
      </c>
      <c r="V137" s="371">
        <v>1</v>
      </c>
      <c r="W137" s="372" t="s">
        <v>2072</v>
      </c>
      <c r="X137" s="373">
        <v>55</v>
      </c>
      <c r="Y137" s="374">
        <v>35</v>
      </c>
      <c r="Z137" s="375"/>
      <c r="AA137" s="376"/>
      <c r="AB137" s="377"/>
      <c r="AC137" s="377"/>
      <c r="AD137" s="376"/>
      <c r="AE137" s="377"/>
      <c r="AF137" s="370"/>
      <c r="AG137" s="378" t="s">
        <v>2067</v>
      </c>
      <c r="AH137" s="379"/>
      <c r="AI137" s="370">
        <v>8</v>
      </c>
      <c r="AJ137" s="379">
        <v>44168</v>
      </c>
      <c r="AK137" s="379" t="s">
        <v>883</v>
      </c>
      <c r="AL137" s="379">
        <v>44740</v>
      </c>
      <c r="AM137" s="369"/>
      <c r="AN137" s="358"/>
      <c r="AO137" s="380" t="str">
        <f>_xlfn.IFNA(IF(VLOOKUP(tabItens[[#This Row],[CÓDIGO]],tabExcluirDoEstoque[#Data],1,FALSE),"sim",""),"")</f>
        <v/>
      </c>
      <c r="AP137" s="381" t="str">
        <f ca="1">IF(OR(ISBLANK(tabItens[[#This Row],[ATA DT.VALID.]]),tabItens[[#This Row],[ATA DT.VALID.]]="",tabItens[[#This Row],[ATA DT.VALID.]]=" "),"",IF(TYPE(tabItens[[#This Row],[ATA DT.VALID.]])=1,ROUNDUP((tabItens[[#This Row],[ATA DT.VALID.]]-TODAY())/7,0),""))</f>
        <v/>
      </c>
      <c r="AQ137" s="382">
        <v>0</v>
      </c>
      <c r="AR137" s="383" t="str">
        <f>IF(ISBLANK(tabItens[[#This Row],[CÓDIGO]]),"",IFERROR(VLOOKUP(tabItens[[#This Row],[CÓDIGO]],Consumo!$C$2:$AC$862,26,FALSE),0))</f>
        <v>08.2023</v>
      </c>
      <c r="AS137" s="384">
        <f>SUMIF(Consumo!$C$3:$C$862,tabItens[[#This Row],[CÓDIGO]],Consumo!$N$3:$N$862) + SUMIF(Consumo!$C$3:$C$862,tabItens[[#This Row],[CÓDIGO]],Consumo!$O$3:$O$862) + SUMIF(Consumo!$C$3:$C$862,tabItens[[#This Row],[CÓDIGO]],Consumo!$P$3:$P$862) + SUMIF(Consumo!$C$3:$C$862,tabItens[[#This Row],[CÓDIGO]],Consumo!$Q$3:$Q$862)</f>
        <v>5</v>
      </c>
      <c r="AT137" s="384">
        <f>SUMIF(Consumo!$C$3:$C$862,tabItens[[#This Row],[CÓDIGO]],Consumo!$Z$3:$Z$862)</f>
        <v>15</v>
      </c>
      <c r="AU137" s="385">
        <f>SUMIF(Consumo!$C$3:$C$862,tabItens[[#This Row],[CÓDIGO]],Consumo!$AA$3:$AA$862)</f>
        <v>10</v>
      </c>
      <c r="AV137" s="386">
        <f>SUMIF(Consumo!$C$3:$C$862,tabItens[[#This Row],[CÓDIGO]],Consumo!$Y$3:$Y$862)</f>
        <v>1</v>
      </c>
      <c r="AW137" s="359">
        <f>tabItens[[#This Row],[QTDE ATUAL]] + tabItens[[#This Row],[RC QTDE]] + tabItens[[#This Row],[AF SALDO]] + tabItens[[#This Row],[Recentes]]</f>
        <v>239</v>
      </c>
      <c r="AX137" s="387">
        <v>6</v>
      </c>
      <c r="AY137" s="387">
        <v>4</v>
      </c>
      <c r="AZ137" s="387">
        <f>IF(ISBLANK(tabItens[[#This Row],[CÓDIGO]]),"",tabItens[[#This Row],[PontoMês]] * (AZ$2+tabItens[[#This Row],[PontoQtM]]))</f>
        <v>24</v>
      </c>
      <c r="BA137" s="386">
        <f>tabItens[[#This Row],[PontoPed]] - tabItens[[#This Row],[Saldo]] + (1/10)</f>
        <v>-214.9</v>
      </c>
      <c r="BB137" s="386">
        <f xml:space="preserve"> tabItens[[#This Row],[PontoMês]] * BB$2 - tabItens[[#This Row],[QTDE ATUAL]] - (1/10)</f>
        <v>-233.1</v>
      </c>
      <c r="BC137" s="388">
        <f>IF( tabItens[[#This Row],[PontoPed]]&gt;0, IF(tabItens[[#This Row],[PontoPed]]&lt;1, 1, IF( tabItens[[#This Row],[Saldo]]&gt;tabItens[[#This Row],[PontoPed]], 0, (tabItens[[#This Row],[PontoPed]]-tabItens[[#This Row],[Saldo]])/tabItens[[#This Row],[PontoPed]] ) ), 0 )</f>
        <v>0</v>
      </c>
      <c r="BD137" s="389">
        <f>ROUNDDOWN(IF( OR( AND(tabItens[[#This Row],[PontoPed]]&lt;tabItens[[#This Row],[Saldo]],tabItens[[#This Row],[Saldo]]&gt;0), tabItens[[#This Row],[PontoPed]]=0), 99, IF(AND(tabItens[[#This Row],[Saldo]]=0,tabItens[[#This Row],[PontoPed]]&gt;0), 0, (1-tabItens[[#This Row],[PctAb]])*10 ) ),0)</f>
        <v>99</v>
      </c>
      <c r="BE137" s="390">
        <f>IF( tabItens[[#This Row],[Consumo]] &gt; tabItens[[#This Row],[04_MESES]]/4*$AV$2, tabItens[[#This Row],[Consumo]]/$AV$2, tabItens[[#This Row],[04_MESES]]/4 ) * $BE$2 + tabItens[[#This Row],[COMPRA_EXTRA]]</f>
        <v>7.5</v>
      </c>
      <c r="BF137" s="391">
        <f>MAX( tabItens[[#This Row],[Sugestão]] - tabItens[[#This Row],[LC]], 0 )</f>
        <v>7.5</v>
      </c>
      <c r="BG137" s="391">
        <f>SUMIF(Consumo!$C$3:$C$862,tabItens[[#This Row],[CÓDIGO]],Consumo!$E$3:$E$862)</f>
        <v>0</v>
      </c>
      <c r="BH137" s="392">
        <f>IF(AND(tabItens[[#This Row],[Pend]] &gt; 0,tabItens[[#This Row],[Consumo]] &lt;&gt; 0), tabItens[[#This Row],[Pend]] / tabItens[[#This Row],[Consumo]], 0 )</f>
        <v>0</v>
      </c>
      <c r="BI137" s="391"/>
      <c r="BJ137" s="391"/>
      <c r="BK137" s="393" t="s">
        <v>2081</v>
      </c>
    </row>
    <row r="138" spans="1:63" x14ac:dyDescent="0.3">
      <c r="A138" s="354">
        <v>15672</v>
      </c>
      <c r="B138" s="355" t="s">
        <v>1102</v>
      </c>
      <c r="C138" s="356" t="s">
        <v>256</v>
      </c>
      <c r="D138" s="357">
        <v>17.399999999999999</v>
      </c>
      <c r="E138" s="358"/>
      <c r="F138" s="358"/>
      <c r="G138" s="358" t="s">
        <v>883</v>
      </c>
      <c r="H138" s="359">
        <v>0</v>
      </c>
      <c r="I138" s="360">
        <v>103003</v>
      </c>
      <c r="J138" s="361">
        <v>17.399999999999999</v>
      </c>
      <c r="K138" s="362">
        <v>36</v>
      </c>
      <c r="L138" s="363">
        <f>IF(tabItens[[#This Row],[Média]] &gt; 0, tabItens[[#This Row],[QTDE ATUAL]] / tabItens[[#This Row],[Média]],999.9)</f>
        <v>0</v>
      </c>
      <c r="M138" s="364">
        <v>0</v>
      </c>
      <c r="N138" s="365">
        <f>tabItens[[#This Row],[VALOR UNIT.]] * tabItens[[#This Row],[LC]]</f>
        <v>0</v>
      </c>
      <c r="O138" s="366" t="s">
        <v>2114</v>
      </c>
      <c r="P138" s="367"/>
      <c r="Q138" s="368"/>
      <c r="R138" s="365"/>
      <c r="S138" s="369"/>
      <c r="T138" s="370">
        <f>ROUNDDOWN(IFERROR(tabItens[[#This Row],[ATA DT.VALID.]] - $D$1,0) / 30,0)</f>
        <v>-1507</v>
      </c>
      <c r="U138" s="355" t="s">
        <v>1098</v>
      </c>
      <c r="V138" s="371">
        <v>1</v>
      </c>
      <c r="W138" s="372" t="s">
        <v>2072</v>
      </c>
      <c r="X138" s="373">
        <v>55</v>
      </c>
      <c r="Y138" s="374">
        <v>35</v>
      </c>
      <c r="Z138" s="375">
        <v>2235</v>
      </c>
      <c r="AA138" s="376">
        <v>2023</v>
      </c>
      <c r="AB138" s="377">
        <v>500</v>
      </c>
      <c r="AC138" s="377"/>
      <c r="AD138" s="376"/>
      <c r="AE138" s="377"/>
      <c r="AF138" s="370"/>
      <c r="AG138" s="378" t="s">
        <v>2067</v>
      </c>
      <c r="AH138" s="379"/>
      <c r="AI138" s="370">
        <v>12</v>
      </c>
      <c r="AJ138" s="379">
        <v>44168</v>
      </c>
      <c r="AK138" s="379" t="s">
        <v>883</v>
      </c>
      <c r="AL138" s="379">
        <v>44146</v>
      </c>
      <c r="AM138" s="369"/>
      <c r="AN138" s="358"/>
      <c r="AO138" s="380" t="str">
        <f>_xlfn.IFNA(IF(VLOOKUP(tabItens[[#This Row],[CÓDIGO]],tabExcluirDoEstoque[#Data],1,FALSE),"sim",""),"")</f>
        <v/>
      </c>
      <c r="AP138" s="381" t="str">
        <f ca="1">IF(OR(ISBLANK(tabItens[[#This Row],[ATA DT.VALID.]]),tabItens[[#This Row],[ATA DT.VALID.]]="",tabItens[[#This Row],[ATA DT.VALID.]]=" "),"",IF(TYPE(tabItens[[#This Row],[ATA DT.VALID.]])=1,ROUNDUP((tabItens[[#This Row],[ATA DT.VALID.]]-TODAY())/7,0),""))</f>
        <v/>
      </c>
      <c r="AQ138" s="382">
        <v>0</v>
      </c>
      <c r="AR138" s="383" t="str">
        <f>IF(ISBLANK(tabItens[[#This Row],[CÓDIGO]]),"",IFERROR(VLOOKUP(tabItens[[#This Row],[CÓDIGO]],Consumo!$C$2:$AC$862,26,FALSE),0))</f>
        <v>01.2023</v>
      </c>
      <c r="AS138" s="384">
        <f>SUMIF(Consumo!$C$3:$C$862,tabItens[[#This Row],[CÓDIGO]],Consumo!$N$3:$N$862) + SUMIF(Consumo!$C$3:$C$862,tabItens[[#This Row],[CÓDIGO]],Consumo!$O$3:$O$862) + SUMIF(Consumo!$C$3:$C$862,tabItens[[#This Row],[CÓDIGO]],Consumo!$P$3:$P$862) + SUMIF(Consumo!$C$3:$C$862,tabItens[[#This Row],[CÓDIGO]],Consumo!$Q$3:$Q$862)</f>
        <v>0</v>
      </c>
      <c r="AT138" s="384">
        <f>SUMIF(Consumo!$C$3:$C$862,tabItens[[#This Row],[CÓDIGO]],Consumo!$Z$3:$Z$862)</f>
        <v>64</v>
      </c>
      <c r="AU138" s="385">
        <f>SUMIF(Consumo!$C$3:$C$862,tabItens[[#This Row],[CÓDIGO]],Consumo!$AA$3:$AA$862)</f>
        <v>26</v>
      </c>
      <c r="AV138" s="386">
        <f>SUMIF(Consumo!$C$3:$C$862,tabItens[[#This Row],[CÓDIGO]],Consumo!$Y$3:$Y$862)</f>
        <v>5.25</v>
      </c>
      <c r="AW138" s="359">
        <f>tabItens[[#This Row],[QTDE ATUAL]] + tabItens[[#This Row],[RC QTDE]] + tabItens[[#This Row],[AF SALDO]] + tabItens[[#This Row],[Recentes]]</f>
        <v>500</v>
      </c>
      <c r="AX138" s="387">
        <v>5</v>
      </c>
      <c r="AY138" s="387">
        <v>4</v>
      </c>
      <c r="AZ138" s="387">
        <f>IF(ISBLANK(tabItens[[#This Row],[CÓDIGO]]),"",tabItens[[#This Row],[PontoMês]] * (AZ$2+tabItens[[#This Row],[PontoQtM]]))</f>
        <v>20</v>
      </c>
      <c r="BA138" s="386">
        <f>tabItens[[#This Row],[PontoPed]] - tabItens[[#This Row],[Saldo]] + (1/10)</f>
        <v>-479.9</v>
      </c>
      <c r="BB138" s="386">
        <f xml:space="preserve"> tabItens[[#This Row],[PontoMês]] * BB$2 - tabItens[[#This Row],[QTDE ATUAL]] - (1/10)</f>
        <v>4.9000000000000004</v>
      </c>
      <c r="BC138" s="388">
        <f>IF( tabItens[[#This Row],[PontoPed]]&gt;0, IF(tabItens[[#This Row],[PontoPed]]&lt;1, 1, IF( tabItens[[#This Row],[Saldo]]&gt;tabItens[[#This Row],[PontoPed]], 0, (tabItens[[#This Row],[PontoPed]]-tabItens[[#This Row],[Saldo]])/tabItens[[#This Row],[PontoPed]] ) ), 0 )</f>
        <v>0</v>
      </c>
      <c r="BD138" s="389">
        <f>ROUNDDOWN(IF( OR( AND(tabItens[[#This Row],[PontoPed]]&lt;tabItens[[#This Row],[Saldo]],tabItens[[#This Row],[Saldo]]&gt;0), tabItens[[#This Row],[PontoPed]]=0), 99, IF(AND(tabItens[[#This Row],[Saldo]]=0,tabItens[[#This Row],[PontoPed]]&gt;0), 0, (1-tabItens[[#This Row],[PctAb]])*10 ) ),0)</f>
        <v>99</v>
      </c>
      <c r="BE138" s="390">
        <f>IF( tabItens[[#This Row],[Consumo]] &gt; tabItens[[#This Row],[04_MESES]]/4*$AV$2, tabItens[[#This Row],[Consumo]]/$AV$2, tabItens[[#This Row],[04_MESES]]/4 ) * $BE$2 + tabItens[[#This Row],[COMPRA_EXTRA]]</f>
        <v>32</v>
      </c>
      <c r="BF138" s="391">
        <f>MAX( tabItens[[#This Row],[Sugestão]] - tabItens[[#This Row],[LC]], 0 )</f>
        <v>32</v>
      </c>
      <c r="BG138" s="391">
        <f>SUMIF(Consumo!$C$3:$C$862,tabItens[[#This Row],[CÓDIGO]],Consumo!$E$3:$E$862)</f>
        <v>28</v>
      </c>
      <c r="BH138" s="392">
        <f>IF(AND(tabItens[[#This Row],[Pend]] &gt; 0,tabItens[[#This Row],[Consumo]] &lt;&gt; 0), tabItens[[#This Row],[Pend]] / tabItens[[#This Row],[Consumo]], 0 )</f>
        <v>0.4375</v>
      </c>
      <c r="BI138" s="391"/>
      <c r="BJ138" s="391"/>
      <c r="BK138" s="393" t="s">
        <v>2081</v>
      </c>
    </row>
    <row r="139" spans="1:63" x14ac:dyDescent="0.3">
      <c r="A139" s="354">
        <v>15673</v>
      </c>
      <c r="B139" s="355" t="s">
        <v>1103</v>
      </c>
      <c r="C139" s="356" t="s">
        <v>256</v>
      </c>
      <c r="D139" s="357">
        <v>4.5999999999999996</v>
      </c>
      <c r="E139" s="358"/>
      <c r="F139" s="358"/>
      <c r="G139" s="358" t="s">
        <v>883</v>
      </c>
      <c r="H139" s="359">
        <v>100</v>
      </c>
      <c r="I139" s="360">
        <v>103003</v>
      </c>
      <c r="J139" s="361">
        <v>4.5999999999999996</v>
      </c>
      <c r="K139" s="362">
        <v>66</v>
      </c>
      <c r="L139" s="363">
        <f>IF(tabItens[[#This Row],[Média]] &gt; 0, tabItens[[#This Row],[QTDE ATUAL]] / tabItens[[#This Row],[Média]],999.9)</f>
        <v>18.181818181818183</v>
      </c>
      <c r="M139" s="364">
        <v>0</v>
      </c>
      <c r="N139" s="365">
        <f>tabItens[[#This Row],[VALOR UNIT.]] * tabItens[[#This Row],[LC]]</f>
        <v>0</v>
      </c>
      <c r="O139" s="366" t="s">
        <v>2100</v>
      </c>
      <c r="P139" s="367"/>
      <c r="Q139" s="368"/>
      <c r="R139" s="365"/>
      <c r="S139" s="369"/>
      <c r="T139" s="370">
        <f>ROUNDDOWN(IFERROR(tabItens[[#This Row],[ATA DT.VALID.]] - $D$1,0) / 30,0)</f>
        <v>-1507</v>
      </c>
      <c r="U139" s="355" t="s">
        <v>1098</v>
      </c>
      <c r="V139" s="371">
        <v>1</v>
      </c>
      <c r="W139" s="372" t="s">
        <v>2072</v>
      </c>
      <c r="X139" s="373">
        <v>55</v>
      </c>
      <c r="Y139" s="374">
        <v>35</v>
      </c>
      <c r="Z139" s="375">
        <v>2956</v>
      </c>
      <c r="AA139" s="376">
        <v>2023</v>
      </c>
      <c r="AB139" s="377">
        <v>50</v>
      </c>
      <c r="AC139" s="377"/>
      <c r="AD139" s="376"/>
      <c r="AE139" s="377"/>
      <c r="AF139" s="370"/>
      <c r="AG139" s="378" t="s">
        <v>2067</v>
      </c>
      <c r="AH139" s="379"/>
      <c r="AI139" s="370">
        <v>22</v>
      </c>
      <c r="AJ139" s="379">
        <v>44337</v>
      </c>
      <c r="AK139" s="379" t="s">
        <v>883</v>
      </c>
      <c r="AL139" s="379">
        <v>44516</v>
      </c>
      <c r="AM139" s="369"/>
      <c r="AN139" s="358"/>
      <c r="AO139" s="380" t="str">
        <f>_xlfn.IFNA(IF(VLOOKUP(tabItens[[#This Row],[CÓDIGO]],tabExcluirDoEstoque[#Data],1,FALSE),"sim",""),"")</f>
        <v/>
      </c>
      <c r="AP139" s="381" t="str">
        <f ca="1">IF(OR(ISBLANK(tabItens[[#This Row],[ATA DT.VALID.]]),tabItens[[#This Row],[ATA DT.VALID.]]="",tabItens[[#This Row],[ATA DT.VALID.]]=" "),"",IF(TYPE(tabItens[[#This Row],[ATA DT.VALID.]])=1,ROUNDUP((tabItens[[#This Row],[ATA DT.VALID.]]-TODAY())/7,0),""))</f>
        <v/>
      </c>
      <c r="AQ139" s="382">
        <v>0</v>
      </c>
      <c r="AR139" s="383" t="str">
        <f>IF(ISBLANK(tabItens[[#This Row],[CÓDIGO]]),"",IFERROR(VLOOKUP(tabItens[[#This Row],[CÓDIGO]],Consumo!$C$2:$AC$862,26,FALSE),0))</f>
        <v>09.2023</v>
      </c>
      <c r="AS139" s="384">
        <f>SUMIF(Consumo!$C$3:$C$862,tabItens[[#This Row],[CÓDIGO]],Consumo!$N$3:$N$862) + SUMIF(Consumo!$C$3:$C$862,tabItens[[#This Row],[CÓDIGO]],Consumo!$O$3:$O$862) + SUMIF(Consumo!$C$3:$C$862,tabItens[[#This Row],[CÓDIGO]],Consumo!$P$3:$P$862) + SUMIF(Consumo!$C$3:$C$862,tabItens[[#This Row],[CÓDIGO]],Consumo!$Q$3:$Q$862)</f>
        <v>28</v>
      </c>
      <c r="AT139" s="384">
        <f>SUMIF(Consumo!$C$3:$C$862,tabItens[[#This Row],[CÓDIGO]],Consumo!$Z$3:$Z$862)</f>
        <v>66</v>
      </c>
      <c r="AU139" s="385">
        <f>SUMIF(Consumo!$C$3:$C$862,tabItens[[#This Row],[CÓDIGO]],Consumo!$AA$3:$AA$862)</f>
        <v>20</v>
      </c>
      <c r="AV139" s="386">
        <f>SUMIF(Consumo!$C$3:$C$862,tabItens[[#This Row],[CÓDIGO]],Consumo!$Y$3:$Y$862)</f>
        <v>5.5</v>
      </c>
      <c r="AW139" s="359">
        <f>tabItens[[#This Row],[QTDE ATUAL]] + tabItens[[#This Row],[RC QTDE]] + tabItens[[#This Row],[AF SALDO]] + tabItens[[#This Row],[Recentes]]</f>
        <v>150</v>
      </c>
      <c r="AX139" s="387">
        <v>3</v>
      </c>
      <c r="AY139" s="387">
        <v>4</v>
      </c>
      <c r="AZ139" s="387">
        <f>IF(ISBLANK(tabItens[[#This Row],[CÓDIGO]]),"",tabItens[[#This Row],[PontoMês]] * (AZ$2+tabItens[[#This Row],[PontoQtM]]))</f>
        <v>12</v>
      </c>
      <c r="BA139" s="386">
        <f>tabItens[[#This Row],[PontoPed]] - tabItens[[#This Row],[Saldo]] + (1/10)</f>
        <v>-137.9</v>
      </c>
      <c r="BB139" s="386">
        <f xml:space="preserve"> tabItens[[#This Row],[PontoMês]] * BB$2 - tabItens[[#This Row],[QTDE ATUAL]] - (1/10)</f>
        <v>-97.1</v>
      </c>
      <c r="BC139" s="388">
        <f>IF( tabItens[[#This Row],[PontoPed]]&gt;0, IF(tabItens[[#This Row],[PontoPed]]&lt;1, 1, IF( tabItens[[#This Row],[Saldo]]&gt;tabItens[[#This Row],[PontoPed]], 0, (tabItens[[#This Row],[PontoPed]]-tabItens[[#This Row],[Saldo]])/tabItens[[#This Row],[PontoPed]] ) ), 0 )</f>
        <v>0</v>
      </c>
      <c r="BD139" s="389">
        <f>ROUNDDOWN(IF( OR( AND(tabItens[[#This Row],[PontoPed]]&lt;tabItens[[#This Row],[Saldo]],tabItens[[#This Row],[Saldo]]&gt;0), tabItens[[#This Row],[PontoPed]]=0), 99, IF(AND(tabItens[[#This Row],[Saldo]]=0,tabItens[[#This Row],[PontoPed]]&gt;0), 0, (1-tabItens[[#This Row],[PctAb]])*10 ) ),0)</f>
        <v>99</v>
      </c>
      <c r="BE139" s="390">
        <f>IF( tabItens[[#This Row],[Consumo]] &gt; tabItens[[#This Row],[04_MESES]]/4*$AV$2, tabItens[[#This Row],[Consumo]]/$AV$2, tabItens[[#This Row],[04_MESES]]/4 ) * $BE$2 + tabItens[[#This Row],[COMPRA_EXTRA]]</f>
        <v>42</v>
      </c>
      <c r="BF139" s="391">
        <f>MAX( tabItens[[#This Row],[Sugestão]] - tabItens[[#This Row],[LC]], 0 )</f>
        <v>42</v>
      </c>
      <c r="BG139" s="391">
        <f>SUMIF(Consumo!$C$3:$C$862,tabItens[[#This Row],[CÓDIGO]],Consumo!$E$3:$E$862)</f>
        <v>0</v>
      </c>
      <c r="BH139" s="392">
        <f>IF(AND(tabItens[[#This Row],[Pend]] &gt; 0,tabItens[[#This Row],[Consumo]] &lt;&gt; 0), tabItens[[#This Row],[Pend]] / tabItens[[#This Row],[Consumo]], 0 )</f>
        <v>0</v>
      </c>
      <c r="BI139" s="391"/>
      <c r="BJ139" s="391"/>
      <c r="BK139" s="393" t="s">
        <v>2081</v>
      </c>
    </row>
    <row r="140" spans="1:63" x14ac:dyDescent="0.3">
      <c r="A140" s="354">
        <v>15680</v>
      </c>
      <c r="B140" s="355" t="s">
        <v>1104</v>
      </c>
      <c r="C140" s="356" t="s">
        <v>256</v>
      </c>
      <c r="D140" s="357">
        <v>5.86</v>
      </c>
      <c r="E140" s="358"/>
      <c r="F140" s="358"/>
      <c r="G140" s="358" t="s">
        <v>883</v>
      </c>
      <c r="H140" s="359">
        <v>482</v>
      </c>
      <c r="I140" s="360">
        <v>103003</v>
      </c>
      <c r="J140" s="361">
        <v>5.86</v>
      </c>
      <c r="K140" s="362">
        <v>46</v>
      </c>
      <c r="L140" s="363">
        <f>IF(tabItens[[#This Row],[Média]] &gt; 0, tabItens[[#This Row],[QTDE ATUAL]] / tabItens[[#This Row],[Média]],999.9)</f>
        <v>156.32432432432432</v>
      </c>
      <c r="M140" s="364">
        <v>0</v>
      </c>
      <c r="N140" s="365">
        <f>tabItens[[#This Row],[VALOR UNIT.]] * tabItens[[#This Row],[LC]]</f>
        <v>0</v>
      </c>
      <c r="O140" s="366" t="s">
        <v>2100</v>
      </c>
      <c r="P140" s="367"/>
      <c r="Q140" s="368"/>
      <c r="R140" s="365"/>
      <c r="S140" s="369"/>
      <c r="T140" s="370">
        <f>ROUNDDOWN(IFERROR(tabItens[[#This Row],[ATA DT.VALID.]] - $D$1,0) / 30,0)</f>
        <v>-1507</v>
      </c>
      <c r="U140" s="355" t="s">
        <v>1098</v>
      </c>
      <c r="V140" s="371">
        <v>1</v>
      </c>
      <c r="W140" s="372" t="s">
        <v>2072</v>
      </c>
      <c r="X140" s="373">
        <v>55</v>
      </c>
      <c r="Y140" s="374">
        <v>35</v>
      </c>
      <c r="Z140" s="375"/>
      <c r="AA140" s="376"/>
      <c r="AB140" s="377"/>
      <c r="AC140" s="377"/>
      <c r="AD140" s="376"/>
      <c r="AE140" s="377"/>
      <c r="AF140" s="370"/>
      <c r="AG140" s="378" t="s">
        <v>2067</v>
      </c>
      <c r="AH140" s="379"/>
      <c r="AI140" s="370">
        <v>16</v>
      </c>
      <c r="AJ140" s="379">
        <v>44649</v>
      </c>
      <c r="AK140" s="379" t="s">
        <v>883</v>
      </c>
      <c r="AL140" s="379">
        <v>44755</v>
      </c>
      <c r="AM140" s="369"/>
      <c r="AN140" s="358"/>
      <c r="AO140" s="380" t="str">
        <f>_xlfn.IFNA(IF(VLOOKUP(tabItens[[#This Row],[CÓDIGO]],tabExcluirDoEstoque[#Data],1,FALSE),"sim",""),"")</f>
        <v/>
      </c>
      <c r="AP140" s="381" t="str">
        <f ca="1">IF(OR(ISBLANK(tabItens[[#This Row],[ATA DT.VALID.]]),tabItens[[#This Row],[ATA DT.VALID.]]="",tabItens[[#This Row],[ATA DT.VALID.]]=" "),"",IF(TYPE(tabItens[[#This Row],[ATA DT.VALID.]])=1,ROUNDUP((tabItens[[#This Row],[ATA DT.VALID.]]-TODAY())/7,0),""))</f>
        <v/>
      </c>
      <c r="AQ140" s="382">
        <v>0</v>
      </c>
      <c r="AR140" s="383" t="str">
        <f>IF(ISBLANK(tabItens[[#This Row],[CÓDIGO]]),"",IFERROR(VLOOKUP(tabItens[[#This Row],[CÓDIGO]],Consumo!$C$2:$AC$862,26,FALSE),0))</f>
        <v>06.2023</v>
      </c>
      <c r="AS140" s="384">
        <f>SUMIF(Consumo!$C$3:$C$862,tabItens[[#This Row],[CÓDIGO]],Consumo!$N$3:$N$862) + SUMIF(Consumo!$C$3:$C$862,tabItens[[#This Row],[CÓDIGO]],Consumo!$O$3:$O$862) + SUMIF(Consumo!$C$3:$C$862,tabItens[[#This Row],[CÓDIGO]],Consumo!$P$3:$P$862) + SUMIF(Consumo!$C$3:$C$862,tabItens[[#This Row],[CÓDIGO]],Consumo!$Q$3:$Q$862)</f>
        <v>30</v>
      </c>
      <c r="AT140" s="384">
        <f>SUMIF(Consumo!$C$3:$C$862,tabItens[[#This Row],[CÓDIGO]],Consumo!$Z$3:$Z$862)</f>
        <v>46</v>
      </c>
      <c r="AU140" s="385">
        <f>SUMIF(Consumo!$C$3:$C$862,tabItens[[#This Row],[CÓDIGO]],Consumo!$AA$3:$AA$862)</f>
        <v>30</v>
      </c>
      <c r="AV140" s="386">
        <f>SUMIF(Consumo!$C$3:$C$862,tabItens[[#This Row],[CÓDIGO]],Consumo!$Y$3:$Y$862)</f>
        <v>3.0833333333333335</v>
      </c>
      <c r="AW140" s="359">
        <f>tabItens[[#This Row],[QTDE ATUAL]] + tabItens[[#This Row],[RC QTDE]] + tabItens[[#This Row],[AF SALDO]] + tabItens[[#This Row],[Recentes]]</f>
        <v>482</v>
      </c>
      <c r="AX140" s="387">
        <v>3</v>
      </c>
      <c r="AY140" s="387">
        <v>4</v>
      </c>
      <c r="AZ140" s="387">
        <f>IF(ISBLANK(tabItens[[#This Row],[CÓDIGO]]),"",tabItens[[#This Row],[PontoMês]] * (AZ$2+tabItens[[#This Row],[PontoQtM]]))</f>
        <v>12</v>
      </c>
      <c r="BA140" s="386">
        <f>tabItens[[#This Row],[PontoPed]] - tabItens[[#This Row],[Saldo]] + (1/10)</f>
        <v>-469.9</v>
      </c>
      <c r="BB140" s="386">
        <f xml:space="preserve"> tabItens[[#This Row],[PontoMês]] * BB$2 - tabItens[[#This Row],[QTDE ATUAL]] - (1/10)</f>
        <v>-479.1</v>
      </c>
      <c r="BC140" s="388">
        <f>IF( tabItens[[#This Row],[PontoPed]]&gt;0, IF(tabItens[[#This Row],[PontoPed]]&lt;1, 1, IF( tabItens[[#This Row],[Saldo]]&gt;tabItens[[#This Row],[PontoPed]], 0, (tabItens[[#This Row],[PontoPed]]-tabItens[[#This Row],[Saldo]])/tabItens[[#This Row],[PontoPed]] ) ), 0 )</f>
        <v>0</v>
      </c>
      <c r="BD140" s="389">
        <f>ROUNDDOWN(IF( OR( AND(tabItens[[#This Row],[PontoPed]]&lt;tabItens[[#This Row],[Saldo]],tabItens[[#This Row],[Saldo]]&gt;0), tabItens[[#This Row],[PontoPed]]=0), 99, IF(AND(tabItens[[#This Row],[Saldo]]=0,tabItens[[#This Row],[PontoPed]]&gt;0), 0, (1-tabItens[[#This Row],[PctAb]])*10 ) ),0)</f>
        <v>99</v>
      </c>
      <c r="BE140" s="390">
        <f>IF( tabItens[[#This Row],[Consumo]] &gt; tabItens[[#This Row],[04_MESES]]/4*$AV$2, tabItens[[#This Row],[Consumo]]/$AV$2, tabItens[[#This Row],[04_MESES]]/4 ) * $BE$2 + tabItens[[#This Row],[COMPRA_EXTRA]]</f>
        <v>45</v>
      </c>
      <c r="BF140" s="391">
        <f>MAX( tabItens[[#This Row],[Sugestão]] - tabItens[[#This Row],[LC]], 0 )</f>
        <v>45</v>
      </c>
      <c r="BG140" s="391">
        <f>SUMIF(Consumo!$C$3:$C$862,tabItens[[#This Row],[CÓDIGO]],Consumo!$E$3:$E$862)</f>
        <v>0</v>
      </c>
      <c r="BH140" s="392">
        <f>IF(AND(tabItens[[#This Row],[Pend]] &gt; 0,tabItens[[#This Row],[Consumo]] &lt;&gt; 0), tabItens[[#This Row],[Pend]] / tabItens[[#This Row],[Consumo]], 0 )</f>
        <v>0</v>
      </c>
      <c r="BI140" s="391"/>
      <c r="BJ140" s="391"/>
      <c r="BK140" s="393" t="s">
        <v>2081</v>
      </c>
    </row>
    <row r="141" spans="1:63" x14ac:dyDescent="0.3">
      <c r="A141" s="354">
        <v>15813</v>
      </c>
      <c r="B141" s="355" t="s">
        <v>1105</v>
      </c>
      <c r="C141" s="356" t="s">
        <v>256</v>
      </c>
      <c r="D141" s="357">
        <v>0.6</v>
      </c>
      <c r="E141" s="358"/>
      <c r="F141" s="358"/>
      <c r="G141" s="358" t="s">
        <v>883</v>
      </c>
      <c r="H141" s="359">
        <v>1765</v>
      </c>
      <c r="I141" s="360">
        <v>103003</v>
      </c>
      <c r="J141" s="361">
        <v>0.6</v>
      </c>
      <c r="K141" s="362">
        <v>5635</v>
      </c>
      <c r="L141" s="363">
        <f>IF(tabItens[[#This Row],[Média]] &gt; 0, tabItens[[#This Row],[QTDE ATUAL]] / tabItens[[#This Row],[Média]],999.9)</f>
        <v>3.0924222514235655</v>
      </c>
      <c r="M141" s="364">
        <v>0</v>
      </c>
      <c r="N141" s="365">
        <f>tabItens[[#This Row],[VALOR UNIT.]] * tabItens[[#This Row],[LC]]</f>
        <v>0</v>
      </c>
      <c r="O141" s="366" t="s">
        <v>2121</v>
      </c>
      <c r="P141" s="367"/>
      <c r="Q141" s="368"/>
      <c r="R141" s="365"/>
      <c r="S141" s="369"/>
      <c r="T141" s="370">
        <f>ROUNDDOWN(IFERROR(tabItens[[#This Row],[ATA DT.VALID.]] - $D$1,0) / 30,0)</f>
        <v>-1507</v>
      </c>
      <c r="U141" s="355" t="s">
        <v>1106</v>
      </c>
      <c r="V141" s="371">
        <v>1</v>
      </c>
      <c r="W141" s="372" t="s">
        <v>2066</v>
      </c>
      <c r="X141" s="373">
        <v>51</v>
      </c>
      <c r="Y141" s="374">
        <v>6</v>
      </c>
      <c r="Z141" s="375">
        <v>9011</v>
      </c>
      <c r="AA141" s="376">
        <v>2023</v>
      </c>
      <c r="AB141" s="377">
        <v>2200</v>
      </c>
      <c r="AC141" s="377"/>
      <c r="AD141" s="376"/>
      <c r="AE141" s="377"/>
      <c r="AF141" s="370"/>
      <c r="AG141" s="378" t="s">
        <v>2067</v>
      </c>
      <c r="AH141" s="379"/>
      <c r="AI141" s="370">
        <v>2296</v>
      </c>
      <c r="AJ141" s="379">
        <v>44560</v>
      </c>
      <c r="AK141" s="379" t="s">
        <v>883</v>
      </c>
      <c r="AL141" s="379">
        <v>45078</v>
      </c>
      <c r="AM141" s="369"/>
      <c r="AN141" s="358"/>
      <c r="AO141" s="380" t="str">
        <f>_xlfn.IFNA(IF(VLOOKUP(tabItens[[#This Row],[CÓDIGO]],tabExcluirDoEstoque[#Data],1,FALSE),"sim",""),"")</f>
        <v/>
      </c>
      <c r="AP141" s="381" t="str">
        <f ca="1">IF(OR(ISBLANK(tabItens[[#This Row],[ATA DT.VALID.]]),tabItens[[#This Row],[ATA DT.VALID.]]="",tabItens[[#This Row],[ATA DT.VALID.]]=" "),"",IF(TYPE(tabItens[[#This Row],[ATA DT.VALID.]])=1,ROUNDUP((tabItens[[#This Row],[ATA DT.VALID.]]-TODAY())/7,0),""))</f>
        <v/>
      </c>
      <c r="AQ141" s="382">
        <v>0</v>
      </c>
      <c r="AR141" s="383" t="str">
        <f>IF(ISBLANK(tabItens[[#This Row],[CÓDIGO]]),"",IFERROR(VLOOKUP(tabItens[[#This Row],[CÓDIGO]],Consumo!$C$2:$AC$862,26,FALSE),0))</f>
        <v>09.2023</v>
      </c>
      <c r="AS141" s="384">
        <f>SUMIF(Consumo!$C$3:$C$862,tabItens[[#This Row],[CÓDIGO]],Consumo!$N$3:$N$862) + SUMIF(Consumo!$C$3:$C$862,tabItens[[#This Row],[CÓDIGO]],Consumo!$O$3:$O$862) + SUMIF(Consumo!$C$3:$C$862,tabItens[[#This Row],[CÓDIGO]],Consumo!$P$3:$P$862) + SUMIF(Consumo!$C$3:$C$862,tabItens[[#This Row],[CÓDIGO]],Consumo!$Q$3:$Q$862)</f>
        <v>1950</v>
      </c>
      <c r="AT141" s="384">
        <f>SUMIF(Consumo!$C$3:$C$862,tabItens[[#This Row],[CÓDIGO]],Consumo!$Z$3:$Z$862)</f>
        <v>6885</v>
      </c>
      <c r="AU141" s="385">
        <f>SUMIF(Consumo!$C$3:$C$862,tabItens[[#This Row],[CÓDIGO]],Consumo!$AA$3:$AA$862)</f>
        <v>1635</v>
      </c>
      <c r="AV141" s="386">
        <f>SUMIF(Consumo!$C$3:$C$862,tabItens[[#This Row],[CÓDIGO]],Consumo!$Y$3:$Y$862)</f>
        <v>570.75</v>
      </c>
      <c r="AW141" s="359">
        <f>tabItens[[#This Row],[QTDE ATUAL]] + tabItens[[#This Row],[RC QTDE]] + tabItens[[#This Row],[AF SALDO]] + tabItens[[#This Row],[Recentes]]</f>
        <v>3965</v>
      </c>
      <c r="AX141" s="387">
        <v>542</v>
      </c>
      <c r="AY141" s="387">
        <v>4</v>
      </c>
      <c r="AZ141" s="387">
        <f>IF(ISBLANK(tabItens[[#This Row],[CÓDIGO]]),"",tabItens[[#This Row],[PontoMês]] * (AZ$2+tabItens[[#This Row],[PontoQtM]]))</f>
        <v>2168</v>
      </c>
      <c r="BA141" s="386">
        <f>tabItens[[#This Row],[PontoPed]] - tabItens[[#This Row],[Saldo]] + (1/10)</f>
        <v>-1796.9</v>
      </c>
      <c r="BB141" s="386">
        <f xml:space="preserve"> tabItens[[#This Row],[PontoMês]] * BB$2 - tabItens[[#This Row],[QTDE ATUAL]] - (1/10)</f>
        <v>-1223.0999999999999</v>
      </c>
      <c r="BC141" s="388">
        <f>IF( tabItens[[#This Row],[PontoPed]]&gt;0, IF(tabItens[[#This Row],[PontoPed]]&lt;1, 1, IF( tabItens[[#This Row],[Saldo]]&gt;tabItens[[#This Row],[PontoPed]], 0, (tabItens[[#This Row],[PontoPed]]-tabItens[[#This Row],[Saldo]])/tabItens[[#This Row],[PontoPed]] ) ), 0 )</f>
        <v>0</v>
      </c>
      <c r="BD141" s="389">
        <f>ROUNDDOWN(IF( OR( AND(tabItens[[#This Row],[PontoPed]]&lt;tabItens[[#This Row],[Saldo]],tabItens[[#This Row],[Saldo]]&gt;0), tabItens[[#This Row],[PontoPed]]=0), 99, IF(AND(tabItens[[#This Row],[Saldo]]=0,tabItens[[#This Row],[PontoPed]]&gt;0), 0, (1-tabItens[[#This Row],[PctAb]])*10 ) ),0)</f>
        <v>99</v>
      </c>
      <c r="BE141" s="390">
        <f>IF( tabItens[[#This Row],[Consumo]] &gt; tabItens[[#This Row],[04_MESES]]/4*$AV$2, tabItens[[#This Row],[Consumo]]/$AV$2, tabItens[[#This Row],[04_MESES]]/4 ) * $BE$2 + tabItens[[#This Row],[COMPRA_EXTRA]]</f>
        <v>3442.5</v>
      </c>
      <c r="BF141" s="391">
        <f>MAX( tabItens[[#This Row],[Sugestão]] - tabItens[[#This Row],[LC]], 0 )</f>
        <v>3442.5</v>
      </c>
      <c r="BG141" s="391">
        <f>SUMIF(Consumo!$C$3:$C$862,tabItens[[#This Row],[CÓDIGO]],Consumo!$E$3:$E$862)</f>
        <v>0</v>
      </c>
      <c r="BH141" s="392">
        <f>IF(AND(tabItens[[#This Row],[Pend]] &gt; 0,tabItens[[#This Row],[Consumo]] &lt;&gt; 0), tabItens[[#This Row],[Pend]] / tabItens[[#This Row],[Consumo]], 0 )</f>
        <v>0</v>
      </c>
      <c r="BI141" s="391"/>
      <c r="BJ141" s="391"/>
      <c r="BK141" s="393" t="s">
        <v>2081</v>
      </c>
    </row>
    <row r="142" spans="1:63" x14ac:dyDescent="0.3">
      <c r="A142" s="354">
        <v>16053</v>
      </c>
      <c r="B142" s="355" t="s">
        <v>1107</v>
      </c>
      <c r="C142" s="356" t="s">
        <v>1065</v>
      </c>
      <c r="D142" s="357">
        <v>110</v>
      </c>
      <c r="E142" s="358"/>
      <c r="F142" s="358"/>
      <c r="G142" s="358" t="s">
        <v>883</v>
      </c>
      <c r="H142" s="359">
        <v>7</v>
      </c>
      <c r="I142" s="360">
        <v>103003</v>
      </c>
      <c r="J142" s="361">
        <v>110</v>
      </c>
      <c r="K142" s="362">
        <v>108</v>
      </c>
      <c r="L142" s="363">
        <f>IF(tabItens[[#This Row],[Média]] &gt; 0, tabItens[[#This Row],[QTDE ATUAL]] / tabItens[[#This Row],[Média]],999.9)</f>
        <v>0.52173913043478259</v>
      </c>
      <c r="M142" s="364">
        <v>0</v>
      </c>
      <c r="N142" s="365">
        <f>tabItens[[#This Row],[VALOR UNIT.]] * tabItens[[#This Row],[LC]]</f>
        <v>0</v>
      </c>
      <c r="O142" s="366" t="s">
        <v>2112</v>
      </c>
      <c r="P142" s="367"/>
      <c r="Q142" s="368"/>
      <c r="R142" s="365"/>
      <c r="S142" s="369"/>
      <c r="T142" s="370">
        <f>ROUNDDOWN(IFERROR(tabItens[[#This Row],[ATA DT.VALID.]] - $D$1,0) / 30,0)</f>
        <v>-1507</v>
      </c>
      <c r="U142" s="355" t="s">
        <v>1108</v>
      </c>
      <c r="V142" s="371">
        <v>1</v>
      </c>
      <c r="W142" s="372" t="s">
        <v>2066</v>
      </c>
      <c r="X142" s="373">
        <v>51</v>
      </c>
      <c r="Y142" s="374">
        <v>33</v>
      </c>
      <c r="Z142" s="375"/>
      <c r="AA142" s="376"/>
      <c r="AB142" s="377"/>
      <c r="AC142" s="377"/>
      <c r="AD142" s="376"/>
      <c r="AE142" s="377"/>
      <c r="AF142" s="370"/>
      <c r="AG142" s="378" t="s">
        <v>2067</v>
      </c>
      <c r="AH142" s="379"/>
      <c r="AI142" s="370">
        <v>62</v>
      </c>
      <c r="AJ142" s="379">
        <v>45188</v>
      </c>
      <c r="AK142" s="379" t="s">
        <v>883</v>
      </c>
      <c r="AL142" s="379">
        <v>45160</v>
      </c>
      <c r="AM142" s="369"/>
      <c r="AN142" s="358"/>
      <c r="AO142" s="380" t="str">
        <f>_xlfn.IFNA(IF(VLOOKUP(tabItens[[#This Row],[CÓDIGO]],tabExcluirDoEstoque[#Data],1,FALSE),"sim",""),"")</f>
        <v/>
      </c>
      <c r="AP142" s="381" t="str">
        <f ca="1">IF(OR(ISBLANK(tabItens[[#This Row],[ATA DT.VALID.]]),tabItens[[#This Row],[ATA DT.VALID.]]="",tabItens[[#This Row],[ATA DT.VALID.]]=" "),"",IF(TYPE(tabItens[[#This Row],[ATA DT.VALID.]])=1,ROUNDUP((tabItens[[#This Row],[ATA DT.VALID.]]-TODAY())/7,0),""))</f>
        <v/>
      </c>
      <c r="AQ142" s="382">
        <v>0</v>
      </c>
      <c r="AR142" s="383" t="str">
        <f>IF(ISBLANK(tabItens[[#This Row],[CÓDIGO]]),"",IFERROR(VLOOKUP(tabItens[[#This Row],[CÓDIGO]],Consumo!$C$2:$AC$862,26,FALSE),0))</f>
        <v>09.2023</v>
      </c>
      <c r="AS142" s="384">
        <f>SUMIF(Consumo!$C$3:$C$862,tabItens[[#This Row],[CÓDIGO]],Consumo!$N$3:$N$862) + SUMIF(Consumo!$C$3:$C$862,tabItens[[#This Row],[CÓDIGO]],Consumo!$O$3:$O$862) + SUMIF(Consumo!$C$3:$C$862,tabItens[[#This Row],[CÓDIGO]],Consumo!$P$3:$P$862) + SUMIF(Consumo!$C$3:$C$862,tabItens[[#This Row],[CÓDIGO]],Consumo!$Q$3:$Q$862)</f>
        <v>45</v>
      </c>
      <c r="AT142" s="384">
        <f>SUMIF(Consumo!$C$3:$C$862,tabItens[[#This Row],[CÓDIGO]],Consumo!$Z$3:$Z$862)</f>
        <v>161</v>
      </c>
      <c r="AU142" s="385">
        <f>SUMIF(Consumo!$C$3:$C$862,tabItens[[#This Row],[CÓDIGO]],Consumo!$AA$3:$AA$862)</f>
        <v>22</v>
      </c>
      <c r="AV142" s="386">
        <f>SUMIF(Consumo!$C$3:$C$862,tabItens[[#This Row],[CÓDIGO]],Consumo!$Y$3:$Y$862)</f>
        <v>13.416666666666666</v>
      </c>
      <c r="AW142" s="359">
        <f>tabItens[[#This Row],[QTDE ATUAL]] + tabItens[[#This Row],[RC QTDE]] + tabItens[[#This Row],[AF SALDO]] + tabItens[[#This Row],[Recentes]]</f>
        <v>7</v>
      </c>
      <c r="AX142" s="387">
        <v>9</v>
      </c>
      <c r="AY142" s="387">
        <v>4</v>
      </c>
      <c r="AZ142" s="387">
        <f>IF(ISBLANK(tabItens[[#This Row],[CÓDIGO]]),"",tabItens[[#This Row],[PontoMês]] * (AZ$2+tabItens[[#This Row],[PontoQtM]]))</f>
        <v>36</v>
      </c>
      <c r="BA142" s="386">
        <f>tabItens[[#This Row],[PontoPed]] - tabItens[[#This Row],[Saldo]] + (1/10)</f>
        <v>29.1</v>
      </c>
      <c r="BB142" s="386">
        <f xml:space="preserve"> tabItens[[#This Row],[PontoMês]] * BB$2 - tabItens[[#This Row],[QTDE ATUAL]] - (1/10)</f>
        <v>1.9</v>
      </c>
      <c r="BC142" s="388">
        <f>IF( tabItens[[#This Row],[PontoPed]]&gt;0, IF(tabItens[[#This Row],[PontoPed]]&lt;1, 1, IF( tabItens[[#This Row],[Saldo]]&gt;tabItens[[#This Row],[PontoPed]], 0, (tabItens[[#This Row],[PontoPed]]-tabItens[[#This Row],[Saldo]])/tabItens[[#This Row],[PontoPed]] ) ), 0 )</f>
        <v>0.80555555555555558</v>
      </c>
      <c r="BD142" s="389">
        <f>ROUNDDOWN(IF( OR( AND(tabItens[[#This Row],[PontoPed]]&lt;tabItens[[#This Row],[Saldo]],tabItens[[#This Row],[Saldo]]&gt;0), tabItens[[#This Row],[PontoPed]]=0), 99, IF(AND(tabItens[[#This Row],[Saldo]]=0,tabItens[[#This Row],[PontoPed]]&gt;0), 0, (1-tabItens[[#This Row],[PctAb]])*10 ) ),0)</f>
        <v>1</v>
      </c>
      <c r="BE142" s="390">
        <f>IF( tabItens[[#This Row],[Consumo]] &gt; tabItens[[#This Row],[04_MESES]]/4*$AV$2, tabItens[[#This Row],[Consumo]]/$AV$2, tabItens[[#This Row],[04_MESES]]/4 ) * $BE$2 + tabItens[[#This Row],[COMPRA_EXTRA]]</f>
        <v>80.5</v>
      </c>
      <c r="BF142" s="391">
        <f>MAX( tabItens[[#This Row],[Sugestão]] - tabItens[[#This Row],[LC]], 0 )</f>
        <v>80.5</v>
      </c>
      <c r="BG142" s="391">
        <f>SUMIF(Consumo!$C$3:$C$862,tabItens[[#This Row],[CÓDIGO]],Consumo!$E$3:$E$862)</f>
        <v>16</v>
      </c>
      <c r="BH142" s="392">
        <f>IF(AND(tabItens[[#This Row],[Pend]] &gt; 0,tabItens[[#This Row],[Consumo]] &lt;&gt; 0), tabItens[[#This Row],[Pend]] / tabItens[[#This Row],[Consumo]], 0 )</f>
        <v>9.9378881987577633E-2</v>
      </c>
      <c r="BI142" s="391"/>
      <c r="BJ142" s="391"/>
      <c r="BK142" s="393" t="s">
        <v>2081</v>
      </c>
    </row>
    <row r="143" spans="1:63" x14ac:dyDescent="0.3">
      <c r="A143" s="354">
        <v>16363</v>
      </c>
      <c r="B143" s="355" t="s">
        <v>1109</v>
      </c>
      <c r="C143" s="356" t="s">
        <v>256</v>
      </c>
      <c r="D143" s="357">
        <v>49.9</v>
      </c>
      <c r="E143" s="358"/>
      <c r="F143" s="358"/>
      <c r="G143" s="358" t="s">
        <v>883</v>
      </c>
      <c r="H143" s="359">
        <v>39</v>
      </c>
      <c r="I143" s="360">
        <v>103003</v>
      </c>
      <c r="J143" s="361">
        <v>49.9</v>
      </c>
      <c r="K143" s="362">
        <v>433</v>
      </c>
      <c r="L143" s="363">
        <f>IF(tabItens[[#This Row],[Média]] &gt; 0, tabItens[[#This Row],[QTDE ATUAL]] / tabItens[[#This Row],[Média]],999.9)</f>
        <v>0.93413173652694614</v>
      </c>
      <c r="M143" s="364">
        <v>0</v>
      </c>
      <c r="N143" s="365">
        <f>tabItens[[#This Row],[VALOR UNIT.]] * tabItens[[#This Row],[LC]]</f>
        <v>0</v>
      </c>
      <c r="O143" s="366" t="s">
        <v>2122</v>
      </c>
      <c r="P143" s="367"/>
      <c r="Q143" s="368"/>
      <c r="R143" s="365"/>
      <c r="S143" s="369"/>
      <c r="T143" s="370">
        <f>ROUNDDOWN(IFERROR(tabItens[[#This Row],[ATA DT.VALID.]] - $D$1,0) / 30,0)</f>
        <v>-1507</v>
      </c>
      <c r="U143" s="355" t="s">
        <v>1110</v>
      </c>
      <c r="V143" s="371">
        <v>1</v>
      </c>
      <c r="W143" s="372" t="s">
        <v>2074</v>
      </c>
      <c r="X143" s="373">
        <v>74</v>
      </c>
      <c r="Y143" s="374">
        <v>8</v>
      </c>
      <c r="Z143" s="375"/>
      <c r="AA143" s="376"/>
      <c r="AB143" s="377"/>
      <c r="AC143" s="377"/>
      <c r="AD143" s="376"/>
      <c r="AE143" s="377"/>
      <c r="AF143" s="370"/>
      <c r="AG143" s="378" t="s">
        <v>2067</v>
      </c>
      <c r="AH143" s="379"/>
      <c r="AI143" s="370">
        <v>168</v>
      </c>
      <c r="AJ143" s="379">
        <v>44153</v>
      </c>
      <c r="AK143" s="379" t="s">
        <v>883</v>
      </c>
      <c r="AL143" s="379">
        <v>45210</v>
      </c>
      <c r="AM143" s="369"/>
      <c r="AN143" s="358"/>
      <c r="AO143" s="380" t="str">
        <f>_xlfn.IFNA(IF(VLOOKUP(tabItens[[#This Row],[CÓDIGO]],tabExcluirDoEstoque[#Data],1,FALSE),"sim",""),"")</f>
        <v/>
      </c>
      <c r="AP143" s="381" t="str">
        <f ca="1">IF(OR(ISBLANK(tabItens[[#This Row],[ATA DT.VALID.]]),tabItens[[#This Row],[ATA DT.VALID.]]="",tabItens[[#This Row],[ATA DT.VALID.]]=" "),"",IF(TYPE(tabItens[[#This Row],[ATA DT.VALID.]])=1,ROUNDUP((tabItens[[#This Row],[ATA DT.VALID.]]-TODAY())/7,0),""))</f>
        <v/>
      </c>
      <c r="AQ143" s="382">
        <v>0</v>
      </c>
      <c r="AR143" s="383" t="str">
        <f>IF(ISBLANK(tabItens[[#This Row],[CÓDIGO]]),"",IFERROR(VLOOKUP(tabItens[[#This Row],[CÓDIGO]],Consumo!$C$2:$AC$862,26,FALSE),0))</f>
        <v>09.2023</v>
      </c>
      <c r="AS143" s="384">
        <f>SUMIF(Consumo!$C$3:$C$862,tabItens[[#This Row],[CÓDIGO]],Consumo!$N$3:$N$862) + SUMIF(Consumo!$C$3:$C$862,tabItens[[#This Row],[CÓDIGO]],Consumo!$O$3:$O$862) + SUMIF(Consumo!$C$3:$C$862,tabItens[[#This Row],[CÓDIGO]],Consumo!$P$3:$P$862) + SUMIF(Consumo!$C$3:$C$862,tabItens[[#This Row],[CÓDIGO]],Consumo!$Q$3:$Q$862)</f>
        <v>176</v>
      </c>
      <c r="AT143" s="384">
        <f>SUMIF(Consumo!$C$3:$C$862,tabItens[[#This Row],[CÓDIGO]],Consumo!$Z$3:$Z$862)</f>
        <v>501</v>
      </c>
      <c r="AU143" s="385">
        <f>SUMIF(Consumo!$C$3:$C$862,tabItens[[#This Row],[CÓDIGO]],Consumo!$AA$3:$AA$862)</f>
        <v>99</v>
      </c>
      <c r="AV143" s="386">
        <f>SUMIF(Consumo!$C$3:$C$862,tabItens[[#This Row],[CÓDIGO]],Consumo!$Y$3:$Y$862)</f>
        <v>41.75</v>
      </c>
      <c r="AW143" s="359">
        <f>tabItens[[#This Row],[QTDE ATUAL]] + tabItens[[#This Row],[RC QTDE]] + tabItens[[#This Row],[AF SALDO]] + tabItens[[#This Row],[Recentes]]</f>
        <v>39</v>
      </c>
      <c r="AX143" s="387">
        <v>30</v>
      </c>
      <c r="AY143" s="387">
        <v>4</v>
      </c>
      <c r="AZ143" s="387">
        <f>IF(ISBLANK(tabItens[[#This Row],[CÓDIGO]]),"",tabItens[[#This Row],[PontoMês]] * (AZ$2+tabItens[[#This Row],[PontoQtM]]))</f>
        <v>120</v>
      </c>
      <c r="BA143" s="386">
        <f>tabItens[[#This Row],[PontoPed]] - tabItens[[#This Row],[Saldo]] + (1/10)</f>
        <v>81.099999999999994</v>
      </c>
      <c r="BB143" s="386">
        <f xml:space="preserve"> tabItens[[#This Row],[PontoMês]] * BB$2 - tabItens[[#This Row],[QTDE ATUAL]] - (1/10)</f>
        <v>-9.1</v>
      </c>
      <c r="BC143" s="388">
        <f>IF( tabItens[[#This Row],[PontoPed]]&gt;0, IF(tabItens[[#This Row],[PontoPed]]&lt;1, 1, IF( tabItens[[#This Row],[Saldo]]&gt;tabItens[[#This Row],[PontoPed]], 0, (tabItens[[#This Row],[PontoPed]]-tabItens[[#This Row],[Saldo]])/tabItens[[#This Row],[PontoPed]] ) ), 0 )</f>
        <v>0.67500000000000004</v>
      </c>
      <c r="BD143" s="389">
        <f>ROUNDDOWN(IF( OR( AND(tabItens[[#This Row],[PontoPed]]&lt;tabItens[[#This Row],[Saldo]],tabItens[[#This Row],[Saldo]]&gt;0), tabItens[[#This Row],[PontoPed]]=0), 99, IF(AND(tabItens[[#This Row],[Saldo]]=0,tabItens[[#This Row],[PontoPed]]&gt;0), 0, (1-tabItens[[#This Row],[PctAb]])*10 ) ),0)</f>
        <v>3</v>
      </c>
      <c r="BE143" s="390">
        <f>IF( tabItens[[#This Row],[Consumo]] &gt; tabItens[[#This Row],[04_MESES]]/4*$AV$2, tabItens[[#This Row],[Consumo]]/$AV$2, tabItens[[#This Row],[04_MESES]]/4 ) * $BE$2 + tabItens[[#This Row],[COMPRA_EXTRA]]</f>
        <v>264</v>
      </c>
      <c r="BF143" s="391">
        <f>MAX( tabItens[[#This Row],[Sugestão]] - tabItens[[#This Row],[LC]], 0 )</f>
        <v>264</v>
      </c>
      <c r="BG143" s="391">
        <f>SUMIF(Consumo!$C$3:$C$862,tabItens[[#This Row],[CÓDIGO]],Consumo!$E$3:$E$862)</f>
        <v>0</v>
      </c>
      <c r="BH143" s="392">
        <f>IF(AND(tabItens[[#This Row],[Pend]] &gt; 0,tabItens[[#This Row],[Consumo]] &lt;&gt; 0), tabItens[[#This Row],[Pend]] / tabItens[[#This Row],[Consumo]], 0 )</f>
        <v>0</v>
      </c>
      <c r="BI143" s="391"/>
      <c r="BJ143" s="391"/>
      <c r="BK143" s="393" t="s">
        <v>2081</v>
      </c>
    </row>
    <row r="144" spans="1:63" x14ac:dyDescent="0.3">
      <c r="A144" s="354">
        <v>16365</v>
      </c>
      <c r="B144" s="355" t="s">
        <v>1111</v>
      </c>
      <c r="C144" s="356" t="s">
        <v>256</v>
      </c>
      <c r="D144" s="357">
        <v>183.5</v>
      </c>
      <c r="E144" s="358"/>
      <c r="F144" s="358"/>
      <c r="G144" s="358" t="s">
        <v>883</v>
      </c>
      <c r="H144" s="359">
        <v>509</v>
      </c>
      <c r="I144" s="360">
        <v>103003</v>
      </c>
      <c r="J144" s="361">
        <v>183.5</v>
      </c>
      <c r="K144" s="362">
        <v>91</v>
      </c>
      <c r="L144" s="363">
        <f>IF(tabItens[[#This Row],[Média]] &gt; 0, tabItens[[#This Row],[QTDE ATUAL]] / tabItens[[#This Row],[Média]],999.9)</f>
        <v>68.62921348314606</v>
      </c>
      <c r="M144" s="364">
        <v>0</v>
      </c>
      <c r="N144" s="365">
        <f>tabItens[[#This Row],[VALOR UNIT.]] * tabItens[[#This Row],[LC]]</f>
        <v>0</v>
      </c>
      <c r="O144" s="366" t="s">
        <v>2122</v>
      </c>
      <c r="P144" s="367"/>
      <c r="Q144" s="368"/>
      <c r="R144" s="365"/>
      <c r="S144" s="369"/>
      <c r="T144" s="370">
        <f>ROUNDDOWN(IFERROR(tabItens[[#This Row],[ATA DT.VALID.]] - $D$1,0) / 30,0)</f>
        <v>-1507</v>
      </c>
      <c r="U144" s="355" t="s">
        <v>1110</v>
      </c>
      <c r="V144" s="371">
        <v>1</v>
      </c>
      <c r="W144" s="372" t="s">
        <v>2074</v>
      </c>
      <c r="X144" s="373">
        <v>74</v>
      </c>
      <c r="Y144" s="374">
        <v>8</v>
      </c>
      <c r="Z144" s="375"/>
      <c r="AA144" s="376"/>
      <c r="AB144" s="377"/>
      <c r="AC144" s="377"/>
      <c r="AD144" s="376"/>
      <c r="AE144" s="377"/>
      <c r="AF144" s="370"/>
      <c r="AG144" s="378" t="s">
        <v>2067</v>
      </c>
      <c r="AH144" s="379"/>
      <c r="AI144" s="370">
        <v>30</v>
      </c>
      <c r="AJ144" s="379">
        <v>44544</v>
      </c>
      <c r="AK144" s="379" t="s">
        <v>883</v>
      </c>
      <c r="AL144" s="379">
        <v>44539</v>
      </c>
      <c r="AM144" s="369"/>
      <c r="AN144" s="358"/>
      <c r="AO144" s="380" t="str">
        <f>_xlfn.IFNA(IF(VLOOKUP(tabItens[[#This Row],[CÓDIGO]],tabExcluirDoEstoque[#Data],1,FALSE),"sim",""),"")</f>
        <v/>
      </c>
      <c r="AP144" s="381" t="str">
        <f ca="1">IF(OR(ISBLANK(tabItens[[#This Row],[ATA DT.VALID.]]),tabItens[[#This Row],[ATA DT.VALID.]]="",tabItens[[#This Row],[ATA DT.VALID.]]=" "),"",IF(TYPE(tabItens[[#This Row],[ATA DT.VALID.]])=1,ROUNDUP((tabItens[[#This Row],[ATA DT.VALID.]]-TODAY())/7,0),""))</f>
        <v/>
      </c>
      <c r="AQ144" s="382">
        <v>0</v>
      </c>
      <c r="AR144" s="383" t="str">
        <f>IF(ISBLANK(tabItens[[#This Row],[CÓDIGO]]),"",IFERROR(VLOOKUP(tabItens[[#This Row],[CÓDIGO]],Consumo!$C$2:$AC$862,26,FALSE),0))</f>
        <v>03.2023</v>
      </c>
      <c r="AS144" s="384">
        <f>SUMIF(Consumo!$C$3:$C$862,tabItens[[#This Row],[CÓDIGO]],Consumo!$N$3:$N$862) + SUMIF(Consumo!$C$3:$C$862,tabItens[[#This Row],[CÓDIGO]],Consumo!$O$3:$O$862) + SUMIF(Consumo!$C$3:$C$862,tabItens[[#This Row],[CÓDIGO]],Consumo!$P$3:$P$862) + SUMIF(Consumo!$C$3:$C$862,tabItens[[#This Row],[CÓDIGO]],Consumo!$Q$3:$Q$862)</f>
        <v>0</v>
      </c>
      <c r="AT144" s="384">
        <f>SUMIF(Consumo!$C$3:$C$862,tabItens[[#This Row],[CÓDIGO]],Consumo!$Z$3:$Z$862)</f>
        <v>91</v>
      </c>
      <c r="AU144" s="385">
        <f>SUMIF(Consumo!$C$3:$C$862,tabItens[[#This Row],[CÓDIGO]],Consumo!$AA$3:$AA$862)</f>
        <v>30</v>
      </c>
      <c r="AV144" s="386">
        <f>SUMIF(Consumo!$C$3:$C$862,tabItens[[#This Row],[CÓDIGO]],Consumo!$Y$3:$Y$862)</f>
        <v>7.416666666666667</v>
      </c>
      <c r="AW144" s="359">
        <f>tabItens[[#This Row],[QTDE ATUAL]] + tabItens[[#This Row],[RC QTDE]] + tabItens[[#This Row],[AF SALDO]] + tabItens[[#This Row],[Recentes]]</f>
        <v>509</v>
      </c>
      <c r="AX144" s="387">
        <v>29</v>
      </c>
      <c r="AY144" s="387">
        <v>4</v>
      </c>
      <c r="AZ144" s="387">
        <f>IF(ISBLANK(tabItens[[#This Row],[CÓDIGO]]),"",tabItens[[#This Row],[PontoMês]] * (AZ$2+tabItens[[#This Row],[PontoQtM]]))</f>
        <v>116</v>
      </c>
      <c r="BA144" s="386">
        <f>tabItens[[#This Row],[PontoPed]] - tabItens[[#This Row],[Saldo]] + (1/10)</f>
        <v>-392.9</v>
      </c>
      <c r="BB144" s="386">
        <f xml:space="preserve"> tabItens[[#This Row],[PontoMês]] * BB$2 - tabItens[[#This Row],[QTDE ATUAL]] - (1/10)</f>
        <v>-480.1</v>
      </c>
      <c r="BC144" s="388">
        <f>IF( tabItens[[#This Row],[PontoPed]]&gt;0, IF(tabItens[[#This Row],[PontoPed]]&lt;1, 1, IF( tabItens[[#This Row],[Saldo]]&gt;tabItens[[#This Row],[PontoPed]], 0, (tabItens[[#This Row],[PontoPed]]-tabItens[[#This Row],[Saldo]])/tabItens[[#This Row],[PontoPed]] ) ), 0 )</f>
        <v>0</v>
      </c>
      <c r="BD144" s="389">
        <f>ROUNDDOWN(IF( OR( AND(tabItens[[#This Row],[PontoPed]]&lt;tabItens[[#This Row],[Saldo]],tabItens[[#This Row],[Saldo]]&gt;0), tabItens[[#This Row],[PontoPed]]=0), 99, IF(AND(tabItens[[#This Row],[Saldo]]=0,tabItens[[#This Row],[PontoPed]]&gt;0), 0, (1-tabItens[[#This Row],[PctAb]])*10 ) ),0)</f>
        <v>99</v>
      </c>
      <c r="BE144" s="390">
        <f>IF( tabItens[[#This Row],[Consumo]] &gt; tabItens[[#This Row],[04_MESES]]/4*$AV$2, tabItens[[#This Row],[Consumo]]/$AV$2, tabItens[[#This Row],[04_MESES]]/4 ) * $BE$2 + tabItens[[#This Row],[COMPRA_EXTRA]]</f>
        <v>45.5</v>
      </c>
      <c r="BF144" s="391">
        <f>MAX( tabItens[[#This Row],[Sugestão]] - tabItens[[#This Row],[LC]], 0 )</f>
        <v>45.5</v>
      </c>
      <c r="BG144" s="391">
        <f>SUMIF(Consumo!$C$3:$C$862,tabItens[[#This Row],[CÓDIGO]],Consumo!$E$3:$E$862)</f>
        <v>0</v>
      </c>
      <c r="BH144" s="392">
        <f>IF(AND(tabItens[[#This Row],[Pend]] &gt; 0,tabItens[[#This Row],[Consumo]] &lt;&gt; 0), tabItens[[#This Row],[Pend]] / tabItens[[#This Row],[Consumo]], 0 )</f>
        <v>0</v>
      </c>
      <c r="BI144" s="391"/>
      <c r="BJ144" s="391"/>
      <c r="BK144" s="393" t="s">
        <v>2081</v>
      </c>
    </row>
    <row r="145" spans="1:63" x14ac:dyDescent="0.3">
      <c r="A145" s="354">
        <v>16512</v>
      </c>
      <c r="B145" s="355" t="s">
        <v>1112</v>
      </c>
      <c r="C145" s="356" t="s">
        <v>262</v>
      </c>
      <c r="D145" s="357">
        <v>3.49</v>
      </c>
      <c r="E145" s="358"/>
      <c r="F145" s="358"/>
      <c r="G145" s="358" t="s">
        <v>883</v>
      </c>
      <c r="H145" s="359">
        <v>0</v>
      </c>
      <c r="I145" s="360">
        <v>103003</v>
      </c>
      <c r="J145" s="361">
        <v>3.49</v>
      </c>
      <c r="K145" s="362">
        <v>1063</v>
      </c>
      <c r="L145" s="363">
        <f>IF(tabItens[[#This Row],[Média]] &gt; 0, tabItens[[#This Row],[QTDE ATUAL]] / tabItens[[#This Row],[Média]],999.9)</f>
        <v>0</v>
      </c>
      <c r="M145" s="364">
        <v>0</v>
      </c>
      <c r="N145" s="365">
        <f>tabItens[[#This Row],[VALOR UNIT.]] * tabItens[[#This Row],[LC]]</f>
        <v>0</v>
      </c>
      <c r="O145" s="366"/>
      <c r="P145" s="367"/>
      <c r="Q145" s="368"/>
      <c r="R145" s="365"/>
      <c r="S145" s="369"/>
      <c r="T145" s="370">
        <f>ROUNDDOWN(IFERROR(tabItens[[#This Row],[ATA DT.VALID.]] - $D$1,0) / 30,0)</f>
        <v>-1507</v>
      </c>
      <c r="U145" s="355" t="s">
        <v>1031</v>
      </c>
      <c r="V145" s="371">
        <v>1</v>
      </c>
      <c r="W145" s="372" t="s">
        <v>2069</v>
      </c>
      <c r="X145" s="373">
        <v>45</v>
      </c>
      <c r="Y145" s="374">
        <v>17</v>
      </c>
      <c r="Z145" s="375">
        <v>6978</v>
      </c>
      <c r="AA145" s="376">
        <v>2023</v>
      </c>
      <c r="AB145" s="377">
        <v>1100</v>
      </c>
      <c r="AC145" s="377"/>
      <c r="AD145" s="376"/>
      <c r="AE145" s="377"/>
      <c r="AF145" s="370"/>
      <c r="AG145" s="378" t="s">
        <v>2067</v>
      </c>
      <c r="AH145" s="379"/>
      <c r="AI145" s="370">
        <v>362</v>
      </c>
      <c r="AJ145" s="379">
        <v>44942</v>
      </c>
      <c r="AK145" s="379" t="s">
        <v>883</v>
      </c>
      <c r="AL145" s="379">
        <v>44910</v>
      </c>
      <c r="AM145" s="369"/>
      <c r="AN145" s="358"/>
      <c r="AO145" s="380" t="str">
        <f>_xlfn.IFNA(IF(VLOOKUP(tabItens[[#This Row],[CÓDIGO]],tabExcluirDoEstoque[#Data],1,FALSE),"sim",""),"")</f>
        <v/>
      </c>
      <c r="AP145" s="381" t="str">
        <f ca="1">IF(OR(ISBLANK(tabItens[[#This Row],[ATA DT.VALID.]]),tabItens[[#This Row],[ATA DT.VALID.]]="",tabItens[[#This Row],[ATA DT.VALID.]]=" "),"",IF(TYPE(tabItens[[#This Row],[ATA DT.VALID.]])=1,ROUNDUP((tabItens[[#This Row],[ATA DT.VALID.]]-TODAY())/7,0),""))</f>
        <v/>
      </c>
      <c r="AQ145" s="382"/>
      <c r="AR145" s="383" t="str">
        <f>IF(ISBLANK(tabItens[[#This Row],[CÓDIGO]]),"",IFERROR(VLOOKUP(tabItens[[#This Row],[CÓDIGO]],Consumo!$C$2:$AC$862,26,FALSE),0))</f>
        <v>07.2023</v>
      </c>
      <c r="AS145" s="384">
        <f>SUMIF(Consumo!$C$3:$C$862,tabItens[[#This Row],[CÓDIGO]],Consumo!$N$3:$N$862) + SUMIF(Consumo!$C$3:$C$862,tabItens[[#This Row],[CÓDIGO]],Consumo!$O$3:$O$862) + SUMIF(Consumo!$C$3:$C$862,tabItens[[#This Row],[CÓDIGO]],Consumo!$P$3:$P$862) + SUMIF(Consumo!$C$3:$C$862,tabItens[[#This Row],[CÓDIGO]],Consumo!$Q$3:$Q$862)</f>
        <v>49</v>
      </c>
      <c r="AT145" s="384">
        <f>SUMIF(Consumo!$C$3:$C$862,tabItens[[#This Row],[CÓDIGO]],Consumo!$Z$3:$Z$862)</f>
        <v>1464</v>
      </c>
      <c r="AU145" s="385">
        <f>SUMIF(Consumo!$C$3:$C$862,tabItens[[#This Row],[CÓDIGO]],Consumo!$AA$3:$AA$862)</f>
        <v>474</v>
      </c>
      <c r="AV145" s="386">
        <f>SUMIF(Consumo!$C$3:$C$862,tabItens[[#This Row],[CÓDIGO]],Consumo!$Y$3:$Y$862)</f>
        <v>119.5</v>
      </c>
      <c r="AW145" s="359">
        <f>tabItens[[#This Row],[QTDE ATUAL]] + tabItens[[#This Row],[RC QTDE]] + tabItens[[#This Row],[AF SALDO]] + tabItens[[#This Row],[Recentes]]</f>
        <v>1100</v>
      </c>
      <c r="AX145" s="387">
        <v>179</v>
      </c>
      <c r="AY145" s="387">
        <v>4</v>
      </c>
      <c r="AZ145" s="387">
        <f>IF(ISBLANK(tabItens[[#This Row],[CÓDIGO]]),"",tabItens[[#This Row],[PontoMês]] * (AZ$2+tabItens[[#This Row],[PontoQtM]]))</f>
        <v>716</v>
      </c>
      <c r="BA145" s="386">
        <f>tabItens[[#This Row],[PontoPed]] - tabItens[[#This Row],[Saldo]] + (1/10)</f>
        <v>-383.9</v>
      </c>
      <c r="BB145" s="386">
        <f xml:space="preserve"> tabItens[[#This Row],[PontoMês]] * BB$2 - tabItens[[#This Row],[QTDE ATUAL]] - (1/10)</f>
        <v>178.9</v>
      </c>
      <c r="BC145" s="388">
        <f>IF( tabItens[[#This Row],[PontoPed]]&gt;0, IF(tabItens[[#This Row],[PontoPed]]&lt;1, 1, IF( tabItens[[#This Row],[Saldo]]&gt;tabItens[[#This Row],[PontoPed]], 0, (tabItens[[#This Row],[PontoPed]]-tabItens[[#This Row],[Saldo]])/tabItens[[#This Row],[PontoPed]] ) ), 0 )</f>
        <v>0</v>
      </c>
      <c r="BD145" s="389">
        <f>ROUNDDOWN(IF( OR( AND(tabItens[[#This Row],[PontoPed]]&lt;tabItens[[#This Row],[Saldo]],tabItens[[#This Row],[Saldo]]&gt;0), tabItens[[#This Row],[PontoPed]]=0), 99, IF(AND(tabItens[[#This Row],[Saldo]]=0,tabItens[[#This Row],[PontoPed]]&gt;0), 0, (1-tabItens[[#This Row],[PctAb]])*10 ) ),0)</f>
        <v>99</v>
      </c>
      <c r="BE145" s="390">
        <f>IF( tabItens[[#This Row],[Consumo]] &gt; tabItens[[#This Row],[04_MESES]]/4*$AV$2, tabItens[[#This Row],[Consumo]]/$AV$2, tabItens[[#This Row],[04_MESES]]/4 ) * $BE$2 + tabItens[[#This Row],[COMPRA_EXTRA]]</f>
        <v>732</v>
      </c>
      <c r="BF145" s="391">
        <f>MAX( tabItens[[#This Row],[Sugestão]] - tabItens[[#This Row],[LC]], 0 )</f>
        <v>732</v>
      </c>
      <c r="BG145" s="391">
        <f>SUMIF(Consumo!$C$3:$C$862,tabItens[[#This Row],[CÓDIGO]],Consumo!$E$3:$E$862)</f>
        <v>377</v>
      </c>
      <c r="BH145" s="392">
        <f>IF(AND(tabItens[[#This Row],[Pend]] &gt; 0,tabItens[[#This Row],[Consumo]] &lt;&gt; 0), tabItens[[#This Row],[Pend]] / tabItens[[#This Row],[Consumo]], 0 )</f>
        <v>0.25751366120218577</v>
      </c>
      <c r="BI145" s="391"/>
      <c r="BJ145" s="391"/>
      <c r="BK145" s="393" t="s">
        <v>2081</v>
      </c>
    </row>
    <row r="146" spans="1:63" x14ac:dyDescent="0.3">
      <c r="A146" s="354">
        <v>16571</v>
      </c>
      <c r="B146" s="355" t="s">
        <v>1113</v>
      </c>
      <c r="C146" s="356" t="s">
        <v>328</v>
      </c>
      <c r="D146" s="357">
        <v>6.75</v>
      </c>
      <c r="E146" s="358"/>
      <c r="F146" s="358"/>
      <c r="G146" s="358" t="s">
        <v>883</v>
      </c>
      <c r="H146" s="359">
        <v>2828</v>
      </c>
      <c r="I146" s="360">
        <v>103003</v>
      </c>
      <c r="J146" s="361">
        <v>6.75</v>
      </c>
      <c r="K146" s="362">
        <v>1488</v>
      </c>
      <c r="L146" s="363">
        <f>IF(tabItens[[#This Row],[Média]] &gt; 0, tabItens[[#This Row],[QTDE ATUAL]] / tabItens[[#This Row],[Média]],999.9)</f>
        <v>14.228930817610063</v>
      </c>
      <c r="M146" s="364">
        <v>0</v>
      </c>
      <c r="N146" s="365">
        <f>tabItens[[#This Row],[VALOR UNIT.]] * tabItens[[#This Row],[LC]]</f>
        <v>0</v>
      </c>
      <c r="O146" s="366" t="s">
        <v>2123</v>
      </c>
      <c r="P146" s="367"/>
      <c r="Q146" s="368"/>
      <c r="R146" s="365"/>
      <c r="S146" s="369"/>
      <c r="T146" s="370">
        <f>ROUNDDOWN(IFERROR(tabItens[[#This Row],[ATA DT.VALID.]] - $D$1,0) / 30,0)</f>
        <v>-1507</v>
      </c>
      <c r="U146" s="355" t="s">
        <v>1114</v>
      </c>
      <c r="V146" s="371">
        <v>1</v>
      </c>
      <c r="W146" s="372" t="s">
        <v>2068</v>
      </c>
      <c r="X146" s="373">
        <v>48</v>
      </c>
      <c r="Y146" s="374">
        <v>24</v>
      </c>
      <c r="Z146" s="375"/>
      <c r="AA146" s="376"/>
      <c r="AB146" s="377"/>
      <c r="AC146" s="377"/>
      <c r="AD146" s="376"/>
      <c r="AE146" s="377"/>
      <c r="AF146" s="370"/>
      <c r="AG146" s="378" t="s">
        <v>2067</v>
      </c>
      <c r="AH146" s="379"/>
      <c r="AI146" s="370">
        <v>812</v>
      </c>
      <c r="AJ146" s="379">
        <v>45167</v>
      </c>
      <c r="AK146" s="379" t="s">
        <v>883</v>
      </c>
      <c r="AL146" s="379">
        <v>45133</v>
      </c>
      <c r="AM146" s="369"/>
      <c r="AN146" s="358"/>
      <c r="AO146" s="380" t="str">
        <f>_xlfn.IFNA(IF(VLOOKUP(tabItens[[#This Row],[CÓDIGO]],tabExcluirDoEstoque[#Data],1,FALSE),"sim",""),"")</f>
        <v/>
      </c>
      <c r="AP146" s="381" t="str">
        <f ca="1">IF(OR(ISBLANK(tabItens[[#This Row],[ATA DT.VALID.]]),tabItens[[#This Row],[ATA DT.VALID.]]="",tabItens[[#This Row],[ATA DT.VALID.]]=" "),"",IF(TYPE(tabItens[[#This Row],[ATA DT.VALID.]])=1,ROUNDUP((tabItens[[#This Row],[ATA DT.VALID.]]-TODAY())/7,0),""))</f>
        <v/>
      </c>
      <c r="AQ146" s="382">
        <v>0</v>
      </c>
      <c r="AR146" s="383" t="str">
        <f>IF(ISBLANK(tabItens[[#This Row],[CÓDIGO]]),"",IFERROR(VLOOKUP(tabItens[[#This Row],[CÓDIGO]],Consumo!$C$2:$AC$862,26,FALSE),0))</f>
        <v>09.2023</v>
      </c>
      <c r="AS146" s="384">
        <f>SUMIF(Consumo!$C$3:$C$862,tabItens[[#This Row],[CÓDIGO]],Consumo!$N$3:$N$862) + SUMIF(Consumo!$C$3:$C$862,tabItens[[#This Row],[CÓDIGO]],Consumo!$O$3:$O$862) + SUMIF(Consumo!$C$3:$C$862,tabItens[[#This Row],[CÓDIGO]],Consumo!$P$3:$P$862) + SUMIF(Consumo!$C$3:$C$862,tabItens[[#This Row],[CÓDIGO]],Consumo!$Q$3:$Q$862)</f>
        <v>682</v>
      </c>
      <c r="AT146" s="384">
        <f>SUMIF(Consumo!$C$3:$C$862,tabItens[[#This Row],[CÓDIGO]],Consumo!$Z$3:$Z$862)</f>
        <v>2437</v>
      </c>
      <c r="AU146" s="385">
        <f>SUMIF(Consumo!$C$3:$C$862,tabItens[[#This Row],[CÓDIGO]],Consumo!$AA$3:$AA$862)</f>
        <v>395</v>
      </c>
      <c r="AV146" s="386">
        <f>SUMIF(Consumo!$C$3:$C$862,tabItens[[#This Row],[CÓDIGO]],Consumo!$Y$3:$Y$862)</f>
        <v>198.75</v>
      </c>
      <c r="AW146" s="359">
        <f>tabItens[[#This Row],[QTDE ATUAL]] + tabItens[[#This Row],[RC QTDE]] + tabItens[[#This Row],[AF SALDO]] + tabItens[[#This Row],[Recentes]]</f>
        <v>2828</v>
      </c>
      <c r="AX146" s="387">
        <v>256</v>
      </c>
      <c r="AY146" s="387">
        <v>4</v>
      </c>
      <c r="AZ146" s="387">
        <f>IF(ISBLANK(tabItens[[#This Row],[CÓDIGO]]),"",tabItens[[#This Row],[PontoMês]] * (AZ$2+tabItens[[#This Row],[PontoQtM]]))</f>
        <v>1024</v>
      </c>
      <c r="BA146" s="386">
        <f>tabItens[[#This Row],[PontoPed]] - tabItens[[#This Row],[Saldo]] + (1/10)</f>
        <v>-1803.9</v>
      </c>
      <c r="BB146" s="386">
        <f xml:space="preserve"> tabItens[[#This Row],[PontoMês]] * BB$2 - tabItens[[#This Row],[QTDE ATUAL]] - (1/10)</f>
        <v>-2572.1</v>
      </c>
      <c r="BC146" s="388">
        <f>IF( tabItens[[#This Row],[PontoPed]]&gt;0, IF(tabItens[[#This Row],[PontoPed]]&lt;1, 1, IF( tabItens[[#This Row],[Saldo]]&gt;tabItens[[#This Row],[PontoPed]], 0, (tabItens[[#This Row],[PontoPed]]-tabItens[[#This Row],[Saldo]])/tabItens[[#This Row],[PontoPed]] ) ), 0 )</f>
        <v>0</v>
      </c>
      <c r="BD146" s="389">
        <f>ROUNDDOWN(IF( OR( AND(tabItens[[#This Row],[PontoPed]]&lt;tabItens[[#This Row],[Saldo]],tabItens[[#This Row],[Saldo]]&gt;0), tabItens[[#This Row],[PontoPed]]=0), 99, IF(AND(tabItens[[#This Row],[Saldo]]=0,tabItens[[#This Row],[PontoPed]]&gt;0), 0, (1-tabItens[[#This Row],[PctAb]])*10 ) ),0)</f>
        <v>99</v>
      </c>
      <c r="BE146" s="390">
        <f>IF( tabItens[[#This Row],[Consumo]] &gt; tabItens[[#This Row],[04_MESES]]/4*$AV$2, tabItens[[#This Row],[Consumo]]/$AV$2, tabItens[[#This Row],[04_MESES]]/4 ) * $BE$2 + tabItens[[#This Row],[COMPRA_EXTRA]]</f>
        <v>1218.5</v>
      </c>
      <c r="BF146" s="391">
        <f>MAX( tabItens[[#This Row],[Sugestão]] - tabItens[[#This Row],[LC]], 0 )</f>
        <v>1218.5</v>
      </c>
      <c r="BG146" s="391">
        <f>SUMIF(Consumo!$C$3:$C$862,tabItens[[#This Row],[CÓDIGO]],Consumo!$E$3:$E$862)</f>
        <v>0</v>
      </c>
      <c r="BH146" s="392">
        <f>IF(AND(tabItens[[#This Row],[Pend]] &gt; 0,tabItens[[#This Row],[Consumo]] &lt;&gt; 0), tabItens[[#This Row],[Pend]] / tabItens[[#This Row],[Consumo]], 0 )</f>
        <v>0</v>
      </c>
      <c r="BI146" s="391"/>
      <c r="BJ146" s="391"/>
      <c r="BK146" s="393" t="s">
        <v>2081</v>
      </c>
    </row>
    <row r="147" spans="1:63" x14ac:dyDescent="0.3">
      <c r="A147" s="354">
        <v>16956</v>
      </c>
      <c r="B147" s="355" t="s">
        <v>1115</v>
      </c>
      <c r="C147" s="356" t="s">
        <v>256</v>
      </c>
      <c r="D147" s="357">
        <v>0.93</v>
      </c>
      <c r="E147" s="358"/>
      <c r="F147" s="358"/>
      <c r="G147" s="358" t="s">
        <v>883</v>
      </c>
      <c r="H147" s="359">
        <v>143</v>
      </c>
      <c r="I147" s="360">
        <v>103003</v>
      </c>
      <c r="J147" s="361">
        <v>0.93</v>
      </c>
      <c r="K147" s="362">
        <v>70</v>
      </c>
      <c r="L147" s="363">
        <f>IF(tabItens[[#This Row],[Média]] &gt; 0, tabItens[[#This Row],[QTDE ATUAL]] / tabItens[[#This Row],[Média]],999.9)</f>
        <v>25.235294117647058</v>
      </c>
      <c r="M147" s="364">
        <v>0</v>
      </c>
      <c r="N147" s="365">
        <f>tabItens[[#This Row],[VALOR UNIT.]] * tabItens[[#This Row],[LC]]</f>
        <v>0</v>
      </c>
      <c r="O147" s="366" t="s">
        <v>2098</v>
      </c>
      <c r="P147" s="367"/>
      <c r="Q147" s="368"/>
      <c r="R147" s="365"/>
      <c r="S147" s="369"/>
      <c r="T147" s="370">
        <f>ROUNDDOWN(IFERROR(tabItens[[#This Row],[ATA DT.VALID.]] - $D$1,0) / 30,0)</f>
        <v>-1507</v>
      </c>
      <c r="U147" s="355" t="s">
        <v>960</v>
      </c>
      <c r="V147" s="371">
        <v>1</v>
      </c>
      <c r="W147" s="372" t="s">
        <v>2071</v>
      </c>
      <c r="X147" s="373">
        <v>61</v>
      </c>
      <c r="Y147" s="374">
        <v>8</v>
      </c>
      <c r="Z147" s="375"/>
      <c r="AA147" s="376"/>
      <c r="AB147" s="377"/>
      <c r="AC147" s="377"/>
      <c r="AD147" s="376"/>
      <c r="AE147" s="377"/>
      <c r="AF147" s="370"/>
      <c r="AG147" s="378" t="s">
        <v>2067</v>
      </c>
      <c r="AH147" s="379"/>
      <c r="AI147" s="370">
        <v>24</v>
      </c>
      <c r="AJ147" s="379">
        <v>44573</v>
      </c>
      <c r="AK147" s="379" t="s">
        <v>883</v>
      </c>
      <c r="AL147" s="379">
        <v>44985</v>
      </c>
      <c r="AM147" s="369"/>
      <c r="AN147" s="358"/>
      <c r="AO147" s="380" t="str">
        <f>_xlfn.IFNA(IF(VLOOKUP(tabItens[[#This Row],[CÓDIGO]],tabExcluirDoEstoque[#Data],1,FALSE),"sim",""),"")</f>
        <v/>
      </c>
      <c r="AP147" s="381" t="str">
        <f ca="1">IF(OR(ISBLANK(tabItens[[#This Row],[ATA DT.VALID.]]),tabItens[[#This Row],[ATA DT.VALID.]]="",tabItens[[#This Row],[ATA DT.VALID.]]=" "),"",IF(TYPE(tabItens[[#This Row],[ATA DT.VALID.]])=1,ROUNDUP((tabItens[[#This Row],[ATA DT.VALID.]]-TODAY())/7,0),""))</f>
        <v/>
      </c>
      <c r="AQ147" s="382">
        <v>0</v>
      </c>
      <c r="AR147" s="383" t="str">
        <f>IF(ISBLANK(tabItens[[#This Row],[CÓDIGO]]),"",IFERROR(VLOOKUP(tabItens[[#This Row],[CÓDIGO]],Consumo!$C$2:$AC$862,26,FALSE),0))</f>
        <v>07.2023</v>
      </c>
      <c r="AS147" s="384">
        <f>SUMIF(Consumo!$C$3:$C$862,tabItens[[#This Row],[CÓDIGO]],Consumo!$N$3:$N$862) + SUMIF(Consumo!$C$3:$C$862,tabItens[[#This Row],[CÓDIGO]],Consumo!$O$3:$O$862) + SUMIF(Consumo!$C$3:$C$862,tabItens[[#This Row],[CÓDIGO]],Consumo!$P$3:$P$862) + SUMIF(Consumo!$C$3:$C$862,tabItens[[#This Row],[CÓDIGO]],Consumo!$Q$3:$Q$862)</f>
        <v>60</v>
      </c>
      <c r="AT147" s="384">
        <f>SUMIF(Consumo!$C$3:$C$862,tabItens[[#This Row],[CÓDIGO]],Consumo!$Z$3:$Z$862)</f>
        <v>70</v>
      </c>
      <c r="AU147" s="385">
        <f>SUMIF(Consumo!$C$3:$C$862,tabItens[[#This Row],[CÓDIGO]],Consumo!$AA$3:$AA$862)</f>
        <v>30</v>
      </c>
      <c r="AV147" s="386">
        <f>SUMIF(Consumo!$C$3:$C$862,tabItens[[#This Row],[CÓDIGO]],Consumo!$Y$3:$Y$862)</f>
        <v>5.666666666666667</v>
      </c>
      <c r="AW147" s="359">
        <f>tabItens[[#This Row],[QTDE ATUAL]] + tabItens[[#This Row],[RC QTDE]] + tabItens[[#This Row],[AF SALDO]] + tabItens[[#This Row],[Recentes]]</f>
        <v>143</v>
      </c>
      <c r="AX147" s="387">
        <v>17</v>
      </c>
      <c r="AY147" s="387">
        <v>4</v>
      </c>
      <c r="AZ147" s="387">
        <f>IF(ISBLANK(tabItens[[#This Row],[CÓDIGO]]),"",tabItens[[#This Row],[PontoMês]] * (AZ$2+tabItens[[#This Row],[PontoQtM]]))</f>
        <v>68</v>
      </c>
      <c r="BA147" s="386">
        <f>tabItens[[#This Row],[PontoPed]] - tabItens[[#This Row],[Saldo]] + (1/10)</f>
        <v>-74.900000000000006</v>
      </c>
      <c r="BB147" s="386">
        <f xml:space="preserve"> tabItens[[#This Row],[PontoMês]] * BB$2 - tabItens[[#This Row],[QTDE ATUAL]] - (1/10)</f>
        <v>-126.1</v>
      </c>
      <c r="BC147" s="388">
        <f>IF( tabItens[[#This Row],[PontoPed]]&gt;0, IF(tabItens[[#This Row],[PontoPed]]&lt;1, 1, IF( tabItens[[#This Row],[Saldo]]&gt;tabItens[[#This Row],[PontoPed]], 0, (tabItens[[#This Row],[PontoPed]]-tabItens[[#This Row],[Saldo]])/tabItens[[#This Row],[PontoPed]] ) ), 0 )</f>
        <v>0</v>
      </c>
      <c r="BD147" s="389">
        <f>ROUNDDOWN(IF( OR( AND(tabItens[[#This Row],[PontoPed]]&lt;tabItens[[#This Row],[Saldo]],tabItens[[#This Row],[Saldo]]&gt;0), tabItens[[#This Row],[PontoPed]]=0), 99, IF(AND(tabItens[[#This Row],[Saldo]]=0,tabItens[[#This Row],[PontoPed]]&gt;0), 0, (1-tabItens[[#This Row],[PctAb]])*10 ) ),0)</f>
        <v>99</v>
      </c>
      <c r="BE147" s="390">
        <f>IF( tabItens[[#This Row],[Consumo]] &gt; tabItens[[#This Row],[04_MESES]]/4*$AV$2, tabItens[[#This Row],[Consumo]]/$AV$2, tabItens[[#This Row],[04_MESES]]/4 ) * $BE$2 + tabItens[[#This Row],[COMPRA_EXTRA]]</f>
        <v>90</v>
      </c>
      <c r="BF147" s="391">
        <f>MAX( tabItens[[#This Row],[Sugestão]] - tabItens[[#This Row],[LC]], 0 )</f>
        <v>90</v>
      </c>
      <c r="BG147" s="391">
        <f>SUMIF(Consumo!$C$3:$C$862,tabItens[[#This Row],[CÓDIGO]],Consumo!$E$3:$E$862)</f>
        <v>0</v>
      </c>
      <c r="BH147" s="392">
        <f>IF(AND(tabItens[[#This Row],[Pend]] &gt; 0,tabItens[[#This Row],[Consumo]] &lt;&gt; 0), tabItens[[#This Row],[Pend]] / tabItens[[#This Row],[Consumo]], 0 )</f>
        <v>0</v>
      </c>
      <c r="BI147" s="391"/>
      <c r="BJ147" s="391"/>
      <c r="BK147" s="393" t="s">
        <v>2081</v>
      </c>
    </row>
    <row r="148" spans="1:63" x14ac:dyDescent="0.3">
      <c r="A148" s="354">
        <v>16978</v>
      </c>
      <c r="B148" s="355" t="s">
        <v>1116</v>
      </c>
      <c r="C148" s="356" t="s">
        <v>256</v>
      </c>
      <c r="D148" s="357">
        <v>0.55000000000000004</v>
      </c>
      <c r="E148" s="358"/>
      <c r="F148" s="358"/>
      <c r="G148" s="358" t="s">
        <v>883</v>
      </c>
      <c r="H148" s="359">
        <v>868</v>
      </c>
      <c r="I148" s="360">
        <v>103003</v>
      </c>
      <c r="J148" s="361">
        <v>0.55000000000000004</v>
      </c>
      <c r="K148" s="362">
        <v>100</v>
      </c>
      <c r="L148" s="363">
        <f>IF(tabItens[[#This Row],[Média]] &gt; 0, tabItens[[#This Row],[QTDE ATUAL]] / tabItens[[#This Row],[Média]],999.9)</f>
        <v>133.53846153846155</v>
      </c>
      <c r="M148" s="364">
        <v>0</v>
      </c>
      <c r="N148" s="365">
        <f>tabItens[[#This Row],[VALOR UNIT.]] * tabItens[[#This Row],[LC]]</f>
        <v>0</v>
      </c>
      <c r="O148" s="366" t="s">
        <v>2098</v>
      </c>
      <c r="P148" s="367"/>
      <c r="Q148" s="368"/>
      <c r="R148" s="365"/>
      <c r="S148" s="369"/>
      <c r="T148" s="370">
        <f>ROUNDDOWN(IFERROR(tabItens[[#This Row],[ATA DT.VALID.]] - $D$1,0) / 30,0)</f>
        <v>-1507</v>
      </c>
      <c r="U148" s="355" t="s">
        <v>960</v>
      </c>
      <c r="V148" s="371">
        <v>1</v>
      </c>
      <c r="W148" s="372" t="s">
        <v>2071</v>
      </c>
      <c r="X148" s="373">
        <v>61</v>
      </c>
      <c r="Y148" s="374">
        <v>8</v>
      </c>
      <c r="Z148" s="375"/>
      <c r="AA148" s="376"/>
      <c r="AB148" s="377"/>
      <c r="AC148" s="377"/>
      <c r="AD148" s="376"/>
      <c r="AE148" s="377"/>
      <c r="AF148" s="370"/>
      <c r="AG148" s="378" t="s">
        <v>2067</v>
      </c>
      <c r="AH148" s="379"/>
      <c r="AI148" s="370">
        <v>26</v>
      </c>
      <c r="AJ148" s="379">
        <v>44533</v>
      </c>
      <c r="AK148" s="379" t="s">
        <v>883</v>
      </c>
      <c r="AL148" s="379">
        <v>44985</v>
      </c>
      <c r="AM148" s="369"/>
      <c r="AN148" s="358"/>
      <c r="AO148" s="380" t="str">
        <f>_xlfn.IFNA(IF(VLOOKUP(tabItens[[#This Row],[CÓDIGO]],tabExcluirDoEstoque[#Data],1,FALSE),"sim",""),"")</f>
        <v/>
      </c>
      <c r="AP148" s="381" t="str">
        <f ca="1">IF(OR(ISBLANK(tabItens[[#This Row],[ATA DT.VALID.]]),tabItens[[#This Row],[ATA DT.VALID.]]="",tabItens[[#This Row],[ATA DT.VALID.]]=" "),"",IF(TYPE(tabItens[[#This Row],[ATA DT.VALID.]])=1,ROUNDUP((tabItens[[#This Row],[ATA DT.VALID.]]-TODAY())/7,0),""))</f>
        <v/>
      </c>
      <c r="AQ148" s="382">
        <v>0</v>
      </c>
      <c r="AR148" s="383" t="str">
        <f>IF(ISBLANK(tabItens[[#This Row],[CÓDIGO]]),"",IFERROR(VLOOKUP(tabItens[[#This Row],[CÓDIGO]],Consumo!$C$2:$AC$862,26,FALSE),0))</f>
        <v>07.2023</v>
      </c>
      <c r="AS148" s="384">
        <f>SUMIF(Consumo!$C$3:$C$862,tabItens[[#This Row],[CÓDIGO]],Consumo!$N$3:$N$862) + SUMIF(Consumo!$C$3:$C$862,tabItens[[#This Row],[CÓDIGO]],Consumo!$O$3:$O$862) + SUMIF(Consumo!$C$3:$C$862,tabItens[[#This Row],[CÓDIGO]],Consumo!$P$3:$P$862) + SUMIF(Consumo!$C$3:$C$862,tabItens[[#This Row],[CÓDIGO]],Consumo!$Q$3:$Q$862)</f>
        <v>60</v>
      </c>
      <c r="AT148" s="384">
        <f>SUMIF(Consumo!$C$3:$C$862,tabItens[[#This Row],[CÓDIGO]],Consumo!$Z$3:$Z$862)</f>
        <v>80</v>
      </c>
      <c r="AU148" s="385">
        <f>SUMIF(Consumo!$C$3:$C$862,tabItens[[#This Row],[CÓDIGO]],Consumo!$AA$3:$AA$862)</f>
        <v>30</v>
      </c>
      <c r="AV148" s="386">
        <f>SUMIF(Consumo!$C$3:$C$862,tabItens[[#This Row],[CÓDIGO]],Consumo!$Y$3:$Y$862)</f>
        <v>6.5</v>
      </c>
      <c r="AW148" s="359">
        <f>tabItens[[#This Row],[QTDE ATUAL]] + tabItens[[#This Row],[RC QTDE]] + tabItens[[#This Row],[AF SALDO]] + tabItens[[#This Row],[Recentes]]</f>
        <v>868</v>
      </c>
      <c r="AX148" s="387">
        <v>34</v>
      </c>
      <c r="AY148" s="387">
        <v>4</v>
      </c>
      <c r="AZ148" s="387">
        <f>IF(ISBLANK(tabItens[[#This Row],[CÓDIGO]]),"",tabItens[[#This Row],[PontoMês]] * (AZ$2+tabItens[[#This Row],[PontoQtM]]))</f>
        <v>136</v>
      </c>
      <c r="BA148" s="386">
        <f>tabItens[[#This Row],[PontoPed]] - tabItens[[#This Row],[Saldo]] + (1/10)</f>
        <v>-731.9</v>
      </c>
      <c r="BB148" s="386">
        <f xml:space="preserve"> tabItens[[#This Row],[PontoMês]] * BB$2 - tabItens[[#This Row],[QTDE ATUAL]] - (1/10)</f>
        <v>-834.1</v>
      </c>
      <c r="BC148" s="388">
        <f>IF( tabItens[[#This Row],[PontoPed]]&gt;0, IF(tabItens[[#This Row],[PontoPed]]&lt;1, 1, IF( tabItens[[#This Row],[Saldo]]&gt;tabItens[[#This Row],[PontoPed]], 0, (tabItens[[#This Row],[PontoPed]]-tabItens[[#This Row],[Saldo]])/tabItens[[#This Row],[PontoPed]] ) ), 0 )</f>
        <v>0</v>
      </c>
      <c r="BD148" s="389">
        <f>ROUNDDOWN(IF( OR( AND(tabItens[[#This Row],[PontoPed]]&lt;tabItens[[#This Row],[Saldo]],tabItens[[#This Row],[Saldo]]&gt;0), tabItens[[#This Row],[PontoPed]]=0), 99, IF(AND(tabItens[[#This Row],[Saldo]]=0,tabItens[[#This Row],[PontoPed]]&gt;0), 0, (1-tabItens[[#This Row],[PctAb]])*10 ) ),0)</f>
        <v>99</v>
      </c>
      <c r="BE148" s="390">
        <f>IF( tabItens[[#This Row],[Consumo]] &gt; tabItens[[#This Row],[04_MESES]]/4*$AV$2, tabItens[[#This Row],[Consumo]]/$AV$2, tabItens[[#This Row],[04_MESES]]/4 ) * $BE$2 + tabItens[[#This Row],[COMPRA_EXTRA]]</f>
        <v>90</v>
      </c>
      <c r="BF148" s="391">
        <f>MAX( tabItens[[#This Row],[Sugestão]] - tabItens[[#This Row],[LC]], 0 )</f>
        <v>90</v>
      </c>
      <c r="BG148" s="391">
        <f>SUMIF(Consumo!$C$3:$C$862,tabItens[[#This Row],[CÓDIGO]],Consumo!$E$3:$E$862)</f>
        <v>0</v>
      </c>
      <c r="BH148" s="392">
        <f>IF(AND(tabItens[[#This Row],[Pend]] &gt; 0,tabItens[[#This Row],[Consumo]] &lt;&gt; 0), tabItens[[#This Row],[Pend]] / tabItens[[#This Row],[Consumo]], 0 )</f>
        <v>0</v>
      </c>
      <c r="BI148" s="391"/>
      <c r="BJ148" s="391"/>
      <c r="BK148" s="393" t="s">
        <v>2081</v>
      </c>
    </row>
    <row r="149" spans="1:63" x14ac:dyDescent="0.3">
      <c r="A149" s="354">
        <v>17115</v>
      </c>
      <c r="B149" s="355" t="s">
        <v>1117</v>
      </c>
      <c r="C149" s="356" t="s">
        <v>260</v>
      </c>
      <c r="D149" s="357">
        <v>0.9</v>
      </c>
      <c r="E149" s="358"/>
      <c r="F149" s="358"/>
      <c r="G149" s="358" t="s">
        <v>883</v>
      </c>
      <c r="H149" s="359">
        <v>0</v>
      </c>
      <c r="I149" s="360">
        <v>103003</v>
      </c>
      <c r="J149" s="361">
        <v>0.9</v>
      </c>
      <c r="K149" s="362">
        <v>4441</v>
      </c>
      <c r="L149" s="363">
        <f>IF(tabItens[[#This Row],[Média]] &gt; 0, tabItens[[#This Row],[QTDE ATUAL]] / tabItens[[#This Row],[Média]],999.9)</f>
        <v>0</v>
      </c>
      <c r="M149" s="364">
        <v>0</v>
      </c>
      <c r="N149" s="365">
        <f>tabItens[[#This Row],[VALOR UNIT.]] * tabItens[[#This Row],[LC]]</f>
        <v>0</v>
      </c>
      <c r="O149" s="366" t="s">
        <v>2088</v>
      </c>
      <c r="P149" s="367"/>
      <c r="Q149" s="368"/>
      <c r="R149" s="365"/>
      <c r="S149" s="369"/>
      <c r="T149" s="370">
        <f>ROUNDDOWN(IFERROR(tabItens[[#This Row],[ATA DT.VALID.]] - $D$1,0) / 30,0)</f>
        <v>-1507</v>
      </c>
      <c r="U149" s="355" t="s">
        <v>1118</v>
      </c>
      <c r="V149" s="371">
        <v>1</v>
      </c>
      <c r="W149" s="372" t="s">
        <v>2068</v>
      </c>
      <c r="X149" s="373">
        <v>79</v>
      </c>
      <c r="Y149" s="374">
        <v>1</v>
      </c>
      <c r="Z149" s="375"/>
      <c r="AA149" s="376"/>
      <c r="AB149" s="377"/>
      <c r="AC149" s="377">
        <v>4567</v>
      </c>
      <c r="AD149" s="376">
        <v>2023</v>
      </c>
      <c r="AE149" s="377">
        <v>0</v>
      </c>
      <c r="AF149" s="370">
        <v>4000</v>
      </c>
      <c r="AG149" s="378" t="s">
        <v>2053</v>
      </c>
      <c r="AH149" s="379">
        <v>45070</v>
      </c>
      <c r="AI149" s="370">
        <v>1810</v>
      </c>
      <c r="AJ149" s="379">
        <v>44998</v>
      </c>
      <c r="AK149" s="379" t="s">
        <v>883</v>
      </c>
      <c r="AL149" s="379">
        <v>45036</v>
      </c>
      <c r="AM149" s="369"/>
      <c r="AN149" s="358"/>
      <c r="AO149" s="380" t="str">
        <f>_xlfn.IFNA(IF(VLOOKUP(tabItens[[#This Row],[CÓDIGO]],tabExcluirDoEstoque[#Data],1,FALSE),"sim",""),"")</f>
        <v/>
      </c>
      <c r="AP149" s="381" t="str">
        <f ca="1">IF(OR(ISBLANK(tabItens[[#This Row],[ATA DT.VALID.]]),tabItens[[#This Row],[ATA DT.VALID.]]="",tabItens[[#This Row],[ATA DT.VALID.]]=" "),"",IF(TYPE(tabItens[[#This Row],[ATA DT.VALID.]])=1,ROUNDUP((tabItens[[#This Row],[ATA DT.VALID.]]-TODAY())/7,0),""))</f>
        <v/>
      </c>
      <c r="AQ149" s="382">
        <v>0</v>
      </c>
      <c r="AR149" s="383" t="str">
        <f>IF(ISBLANK(tabItens[[#This Row],[CÓDIGO]]),"",IFERROR(VLOOKUP(tabItens[[#This Row],[CÓDIGO]],Consumo!$C$2:$AC$862,26,FALSE),0))</f>
        <v>07.2023</v>
      </c>
      <c r="AS149" s="384">
        <f>SUMIF(Consumo!$C$3:$C$862,tabItens[[#This Row],[CÓDIGO]],Consumo!$N$3:$N$862) + SUMIF(Consumo!$C$3:$C$862,tabItens[[#This Row],[CÓDIGO]],Consumo!$O$3:$O$862) + SUMIF(Consumo!$C$3:$C$862,tabItens[[#This Row],[CÓDIGO]],Consumo!$P$3:$P$862) + SUMIF(Consumo!$C$3:$C$862,tabItens[[#This Row],[CÓDIGO]],Consumo!$Q$3:$Q$862)</f>
        <v>741</v>
      </c>
      <c r="AT149" s="384">
        <f>SUMIF(Consumo!$C$3:$C$862,tabItens[[#This Row],[CÓDIGO]],Consumo!$Z$3:$Z$862)</f>
        <v>6104</v>
      </c>
      <c r="AU149" s="385">
        <f>SUMIF(Consumo!$C$3:$C$862,tabItens[[#This Row],[CÓDIGO]],Consumo!$AA$3:$AA$862)</f>
        <v>1118</v>
      </c>
      <c r="AV149" s="386">
        <f>SUMIF(Consumo!$C$3:$C$862,tabItens[[#This Row],[CÓDIGO]],Consumo!$Y$3:$Y$862)</f>
        <v>508.66666666666669</v>
      </c>
      <c r="AW149" s="359">
        <f>tabItens[[#This Row],[QTDE ATUAL]] + tabItens[[#This Row],[RC QTDE]] + tabItens[[#This Row],[AF SALDO]] + tabItens[[#This Row],[Recentes]]</f>
        <v>0</v>
      </c>
      <c r="AX149" s="387">
        <v>649</v>
      </c>
      <c r="AY149" s="387">
        <v>4</v>
      </c>
      <c r="AZ149" s="387">
        <f>IF(ISBLANK(tabItens[[#This Row],[CÓDIGO]]),"",tabItens[[#This Row],[PontoMês]] * (AZ$2+tabItens[[#This Row],[PontoQtM]]))</f>
        <v>2596</v>
      </c>
      <c r="BA149" s="386">
        <f>tabItens[[#This Row],[PontoPed]] - tabItens[[#This Row],[Saldo]] + (1/10)</f>
        <v>2596.1</v>
      </c>
      <c r="BB149" s="386">
        <f xml:space="preserve"> tabItens[[#This Row],[PontoMês]] * BB$2 - tabItens[[#This Row],[QTDE ATUAL]] - (1/10)</f>
        <v>648.9</v>
      </c>
      <c r="BC149" s="388">
        <f>IF( tabItens[[#This Row],[PontoPed]]&gt;0, IF(tabItens[[#This Row],[PontoPed]]&lt;1, 1, IF( tabItens[[#This Row],[Saldo]]&gt;tabItens[[#This Row],[PontoPed]], 0, (tabItens[[#This Row],[PontoPed]]-tabItens[[#This Row],[Saldo]])/tabItens[[#This Row],[PontoPed]] ) ), 0 )</f>
        <v>1</v>
      </c>
      <c r="BD149" s="389">
        <f>ROUNDDOWN(IF( OR( AND(tabItens[[#This Row],[PontoPed]]&lt;tabItens[[#This Row],[Saldo]],tabItens[[#This Row],[Saldo]]&gt;0), tabItens[[#This Row],[PontoPed]]=0), 99, IF(AND(tabItens[[#This Row],[Saldo]]=0,tabItens[[#This Row],[PontoPed]]&gt;0), 0, (1-tabItens[[#This Row],[PctAb]])*10 ) ),0)</f>
        <v>0</v>
      </c>
      <c r="BE149" s="390">
        <f>IF( tabItens[[#This Row],[Consumo]] &gt; tabItens[[#This Row],[04_MESES]]/4*$AV$2, tabItens[[#This Row],[Consumo]]/$AV$2, tabItens[[#This Row],[04_MESES]]/4 ) * $BE$2 + tabItens[[#This Row],[COMPRA_EXTRA]]</f>
        <v>3052</v>
      </c>
      <c r="BF149" s="391">
        <f>MAX( tabItens[[#This Row],[Sugestão]] - tabItens[[#This Row],[LC]], 0 )</f>
        <v>3052</v>
      </c>
      <c r="BG149" s="391">
        <f>SUMIF(Consumo!$C$3:$C$862,tabItens[[#This Row],[CÓDIGO]],Consumo!$E$3:$E$862)</f>
        <v>673</v>
      </c>
      <c r="BH149" s="392">
        <f>IF(AND(tabItens[[#This Row],[Pend]] &gt; 0,tabItens[[#This Row],[Consumo]] &lt;&gt; 0), tabItens[[#This Row],[Pend]] / tabItens[[#This Row],[Consumo]], 0 )</f>
        <v>0.11025557011795543</v>
      </c>
      <c r="BI149" s="391"/>
      <c r="BJ149" s="391"/>
      <c r="BK149" s="393" t="s">
        <v>2081</v>
      </c>
    </row>
    <row r="150" spans="1:63" x14ac:dyDescent="0.3">
      <c r="A150" s="354">
        <v>17132</v>
      </c>
      <c r="B150" s="355" t="s">
        <v>1119</v>
      </c>
      <c r="C150" s="356" t="s">
        <v>260</v>
      </c>
      <c r="D150" s="357">
        <v>2.0299999999999998</v>
      </c>
      <c r="E150" s="358"/>
      <c r="F150" s="358"/>
      <c r="G150" s="358" t="s">
        <v>883</v>
      </c>
      <c r="H150" s="359">
        <v>1439</v>
      </c>
      <c r="I150" s="360">
        <v>103003</v>
      </c>
      <c r="J150" s="361">
        <v>2.0299999999999998</v>
      </c>
      <c r="K150" s="362">
        <v>799</v>
      </c>
      <c r="L150" s="363">
        <f>IF(tabItens[[#This Row],[Média]] &gt; 0, tabItens[[#This Row],[QTDE ATUAL]] / tabItens[[#This Row],[Média]],999.9)</f>
        <v>20.243845252051585</v>
      </c>
      <c r="M150" s="364">
        <v>0</v>
      </c>
      <c r="N150" s="365">
        <f>tabItens[[#This Row],[VALOR UNIT.]] * tabItens[[#This Row],[LC]]</f>
        <v>0</v>
      </c>
      <c r="O150" s="366" t="s">
        <v>2110</v>
      </c>
      <c r="P150" s="367"/>
      <c r="Q150" s="368"/>
      <c r="R150" s="365"/>
      <c r="S150" s="369"/>
      <c r="T150" s="370">
        <f>ROUNDDOWN(IFERROR(tabItens[[#This Row],[ATA DT.VALID.]] - $D$1,0) / 30,0)</f>
        <v>-1507</v>
      </c>
      <c r="U150" s="355" t="s">
        <v>925</v>
      </c>
      <c r="V150" s="371">
        <v>1</v>
      </c>
      <c r="W150" s="372" t="s">
        <v>2068</v>
      </c>
      <c r="X150" s="373">
        <v>45</v>
      </c>
      <c r="Y150" s="374">
        <v>12</v>
      </c>
      <c r="Z150" s="375"/>
      <c r="AA150" s="376"/>
      <c r="AB150" s="377"/>
      <c r="AC150" s="377"/>
      <c r="AD150" s="376"/>
      <c r="AE150" s="377"/>
      <c r="AF150" s="370"/>
      <c r="AG150" s="378" t="s">
        <v>2067</v>
      </c>
      <c r="AH150" s="379"/>
      <c r="AI150" s="370">
        <v>338</v>
      </c>
      <c r="AJ150" s="379">
        <v>44678</v>
      </c>
      <c r="AK150" s="379" t="s">
        <v>883</v>
      </c>
      <c r="AL150" s="379">
        <v>45107</v>
      </c>
      <c r="AM150" s="369"/>
      <c r="AN150" s="358"/>
      <c r="AO150" s="380" t="str">
        <f>_xlfn.IFNA(IF(VLOOKUP(tabItens[[#This Row],[CÓDIGO]],tabExcluirDoEstoque[#Data],1,FALSE),"sim",""),"")</f>
        <v/>
      </c>
      <c r="AP150" s="381" t="str">
        <f ca="1">IF(OR(ISBLANK(tabItens[[#This Row],[ATA DT.VALID.]]),tabItens[[#This Row],[ATA DT.VALID.]]="",tabItens[[#This Row],[ATA DT.VALID.]]=" "),"",IF(TYPE(tabItens[[#This Row],[ATA DT.VALID.]])=1,ROUNDUP((tabItens[[#This Row],[ATA DT.VALID.]]-TODAY())/7,0),""))</f>
        <v/>
      </c>
      <c r="AQ150" s="382">
        <v>0</v>
      </c>
      <c r="AR150" s="383" t="str">
        <f>IF(ISBLANK(tabItens[[#This Row],[CÓDIGO]]),"",IFERROR(VLOOKUP(tabItens[[#This Row],[CÓDIGO]],Consumo!$C$2:$AC$862,26,FALSE),0))</f>
        <v>09.2023</v>
      </c>
      <c r="AS150" s="384">
        <f>SUMIF(Consumo!$C$3:$C$862,tabItens[[#This Row],[CÓDIGO]],Consumo!$N$3:$N$862) + SUMIF(Consumo!$C$3:$C$862,tabItens[[#This Row],[CÓDIGO]],Consumo!$O$3:$O$862) + SUMIF(Consumo!$C$3:$C$862,tabItens[[#This Row],[CÓDIGO]],Consumo!$P$3:$P$862) + SUMIF(Consumo!$C$3:$C$862,tabItens[[#This Row],[CÓDIGO]],Consumo!$Q$3:$Q$862)</f>
        <v>223</v>
      </c>
      <c r="AT150" s="384">
        <f>SUMIF(Consumo!$C$3:$C$862,tabItens[[#This Row],[CÓDIGO]],Consumo!$Z$3:$Z$862)</f>
        <v>1013</v>
      </c>
      <c r="AU150" s="385">
        <f>SUMIF(Consumo!$C$3:$C$862,tabItens[[#This Row],[CÓDIGO]],Consumo!$AA$3:$AA$862)</f>
        <v>519</v>
      </c>
      <c r="AV150" s="386">
        <f>SUMIF(Consumo!$C$3:$C$862,tabItens[[#This Row],[CÓDIGO]],Consumo!$Y$3:$Y$862)</f>
        <v>71.083333333333329</v>
      </c>
      <c r="AW150" s="359">
        <f>tabItens[[#This Row],[QTDE ATUAL]] + tabItens[[#This Row],[RC QTDE]] + tabItens[[#This Row],[AF SALDO]] + tabItens[[#This Row],[Recentes]]</f>
        <v>1439</v>
      </c>
      <c r="AX150" s="387">
        <v>93</v>
      </c>
      <c r="AY150" s="387">
        <v>4</v>
      </c>
      <c r="AZ150" s="387">
        <f>IF(ISBLANK(tabItens[[#This Row],[CÓDIGO]]),"",tabItens[[#This Row],[PontoMês]] * (AZ$2+tabItens[[#This Row],[PontoQtM]]))</f>
        <v>372</v>
      </c>
      <c r="BA150" s="386">
        <f>tabItens[[#This Row],[PontoPed]] - tabItens[[#This Row],[Saldo]] + (1/10)</f>
        <v>-1066.9000000000001</v>
      </c>
      <c r="BB150" s="386">
        <f xml:space="preserve"> tabItens[[#This Row],[PontoMês]] * BB$2 - tabItens[[#This Row],[QTDE ATUAL]] - (1/10)</f>
        <v>-1346.1</v>
      </c>
      <c r="BC150" s="388">
        <f>IF( tabItens[[#This Row],[PontoPed]]&gt;0, IF(tabItens[[#This Row],[PontoPed]]&lt;1, 1, IF( tabItens[[#This Row],[Saldo]]&gt;tabItens[[#This Row],[PontoPed]], 0, (tabItens[[#This Row],[PontoPed]]-tabItens[[#This Row],[Saldo]])/tabItens[[#This Row],[PontoPed]] ) ), 0 )</f>
        <v>0</v>
      </c>
      <c r="BD150" s="389">
        <f>ROUNDDOWN(IF( OR( AND(tabItens[[#This Row],[PontoPed]]&lt;tabItens[[#This Row],[Saldo]],tabItens[[#This Row],[Saldo]]&gt;0), tabItens[[#This Row],[PontoPed]]=0), 99, IF(AND(tabItens[[#This Row],[Saldo]]=0,tabItens[[#This Row],[PontoPed]]&gt;0), 0, (1-tabItens[[#This Row],[PctAb]])*10 ) ),0)</f>
        <v>99</v>
      </c>
      <c r="BE150" s="390">
        <f>IF( tabItens[[#This Row],[Consumo]] &gt; tabItens[[#This Row],[04_MESES]]/4*$AV$2, tabItens[[#This Row],[Consumo]]/$AV$2, tabItens[[#This Row],[04_MESES]]/4 ) * $BE$2 + tabItens[[#This Row],[COMPRA_EXTRA]]</f>
        <v>506.5</v>
      </c>
      <c r="BF150" s="391">
        <f>MAX( tabItens[[#This Row],[Sugestão]] - tabItens[[#This Row],[LC]], 0 )</f>
        <v>506.5</v>
      </c>
      <c r="BG150" s="391">
        <f>SUMIF(Consumo!$C$3:$C$862,tabItens[[#This Row],[CÓDIGO]],Consumo!$E$3:$E$862)</f>
        <v>0</v>
      </c>
      <c r="BH150" s="392">
        <f>IF(AND(tabItens[[#This Row],[Pend]] &gt; 0,tabItens[[#This Row],[Consumo]] &lt;&gt; 0), tabItens[[#This Row],[Pend]] / tabItens[[#This Row],[Consumo]], 0 )</f>
        <v>0</v>
      </c>
      <c r="BI150" s="391"/>
      <c r="BJ150" s="391"/>
      <c r="BK150" s="393" t="s">
        <v>2081</v>
      </c>
    </row>
    <row r="151" spans="1:63" x14ac:dyDescent="0.3">
      <c r="A151" s="354">
        <v>17135</v>
      </c>
      <c r="B151" s="355" t="s">
        <v>1120</v>
      </c>
      <c r="C151" s="356" t="s">
        <v>256</v>
      </c>
      <c r="D151" s="357">
        <v>0.17</v>
      </c>
      <c r="E151" s="358"/>
      <c r="F151" s="358"/>
      <c r="G151" s="358" t="s">
        <v>883</v>
      </c>
      <c r="H151" s="359">
        <v>825</v>
      </c>
      <c r="I151" s="360">
        <v>103003</v>
      </c>
      <c r="J151" s="361">
        <v>0.17</v>
      </c>
      <c r="K151" s="362">
        <v>5991</v>
      </c>
      <c r="L151" s="363">
        <f>IF(tabItens[[#This Row],[Média]] &gt; 0, tabItens[[#This Row],[QTDE ATUAL]] / tabItens[[#This Row],[Média]],999.9)</f>
        <v>1.4871563767462821</v>
      </c>
      <c r="M151" s="364">
        <v>0</v>
      </c>
      <c r="N151" s="365">
        <f>tabItens[[#This Row],[VALOR UNIT.]] * tabItens[[#This Row],[LC]]</f>
        <v>0</v>
      </c>
      <c r="O151" s="366"/>
      <c r="P151" s="367"/>
      <c r="Q151" s="368"/>
      <c r="R151" s="365"/>
      <c r="S151" s="369"/>
      <c r="T151" s="370">
        <f>ROUNDDOWN(IFERROR(tabItens[[#This Row],[ATA DT.VALID.]] - $D$1,0) / 30,0)</f>
        <v>-1507</v>
      </c>
      <c r="U151" s="355" t="s">
        <v>925</v>
      </c>
      <c r="V151" s="371">
        <v>1</v>
      </c>
      <c r="W151" s="372" t="s">
        <v>2068</v>
      </c>
      <c r="X151" s="373">
        <v>45</v>
      </c>
      <c r="Y151" s="374">
        <v>12</v>
      </c>
      <c r="Z151" s="375">
        <v>6978</v>
      </c>
      <c r="AA151" s="376">
        <v>2023</v>
      </c>
      <c r="AB151" s="377">
        <v>1200</v>
      </c>
      <c r="AC151" s="377"/>
      <c r="AD151" s="376"/>
      <c r="AE151" s="377"/>
      <c r="AF151" s="370"/>
      <c r="AG151" s="378" t="s">
        <v>2067</v>
      </c>
      <c r="AH151" s="379"/>
      <c r="AI151" s="370">
        <v>2646</v>
      </c>
      <c r="AJ151" s="379">
        <v>45020</v>
      </c>
      <c r="AK151" s="379" t="s">
        <v>883</v>
      </c>
      <c r="AL151" s="379">
        <v>44998</v>
      </c>
      <c r="AM151" s="369"/>
      <c r="AN151" s="358"/>
      <c r="AO151" s="380" t="str">
        <f>_xlfn.IFNA(IF(VLOOKUP(tabItens[[#This Row],[CÓDIGO]],tabExcluirDoEstoque[#Data],1,FALSE),"sim",""),"")</f>
        <v/>
      </c>
      <c r="AP151" s="381" t="str">
        <f ca="1">IF(OR(ISBLANK(tabItens[[#This Row],[ATA DT.VALID.]]),tabItens[[#This Row],[ATA DT.VALID.]]="",tabItens[[#This Row],[ATA DT.VALID.]]=" "),"",IF(TYPE(tabItens[[#This Row],[ATA DT.VALID.]])=1,ROUNDUP((tabItens[[#This Row],[ATA DT.VALID.]]-TODAY())/7,0),""))</f>
        <v/>
      </c>
      <c r="AQ151" s="382"/>
      <c r="AR151" s="383" t="str">
        <f>IF(ISBLANK(tabItens[[#This Row],[CÓDIGO]]),"",IFERROR(VLOOKUP(tabItens[[#This Row],[CÓDIGO]],Consumo!$C$2:$AC$862,26,FALSE),0))</f>
        <v>09.2023</v>
      </c>
      <c r="AS151" s="384">
        <f>SUMIF(Consumo!$C$3:$C$862,tabItens[[#This Row],[CÓDIGO]],Consumo!$N$3:$N$862) + SUMIF(Consumo!$C$3:$C$862,tabItens[[#This Row],[CÓDIGO]],Consumo!$O$3:$O$862) + SUMIF(Consumo!$C$3:$C$862,tabItens[[#This Row],[CÓDIGO]],Consumo!$P$3:$P$862) + SUMIF(Consumo!$C$3:$C$862,tabItens[[#This Row],[CÓDIGO]],Consumo!$Q$3:$Q$862)</f>
        <v>1326</v>
      </c>
      <c r="AT151" s="384">
        <f>SUMIF(Consumo!$C$3:$C$862,tabItens[[#This Row],[CÓDIGO]],Consumo!$Z$3:$Z$862)</f>
        <v>7864</v>
      </c>
      <c r="AU151" s="385">
        <f>SUMIF(Consumo!$C$3:$C$862,tabItens[[#This Row],[CÓDIGO]],Consumo!$AA$3:$AA$862)</f>
        <v>3802</v>
      </c>
      <c r="AV151" s="386">
        <f>SUMIF(Consumo!$C$3:$C$862,tabItens[[#This Row],[CÓDIGO]],Consumo!$Y$3:$Y$862)</f>
        <v>554.75</v>
      </c>
      <c r="AW151" s="359">
        <f>tabItens[[#This Row],[QTDE ATUAL]] + tabItens[[#This Row],[RC QTDE]] + tabItens[[#This Row],[AF SALDO]] + tabItens[[#This Row],[Recentes]]</f>
        <v>2025</v>
      </c>
      <c r="AX151" s="387">
        <v>610</v>
      </c>
      <c r="AY151" s="387">
        <v>4</v>
      </c>
      <c r="AZ151" s="387">
        <f>IF(ISBLANK(tabItens[[#This Row],[CÓDIGO]]),"",tabItens[[#This Row],[PontoMês]] * (AZ$2+tabItens[[#This Row],[PontoQtM]]))</f>
        <v>2440</v>
      </c>
      <c r="BA151" s="386">
        <f>tabItens[[#This Row],[PontoPed]] - tabItens[[#This Row],[Saldo]] + (1/10)</f>
        <v>415.1</v>
      </c>
      <c r="BB151" s="386">
        <f xml:space="preserve"> tabItens[[#This Row],[PontoMês]] * BB$2 - tabItens[[#This Row],[QTDE ATUAL]] - (1/10)</f>
        <v>-215.1</v>
      </c>
      <c r="BC151" s="388">
        <f>IF( tabItens[[#This Row],[PontoPed]]&gt;0, IF(tabItens[[#This Row],[PontoPed]]&lt;1, 1, IF( tabItens[[#This Row],[Saldo]]&gt;tabItens[[#This Row],[PontoPed]], 0, (tabItens[[#This Row],[PontoPed]]-tabItens[[#This Row],[Saldo]])/tabItens[[#This Row],[PontoPed]] ) ), 0 )</f>
        <v>0.17008196721311475</v>
      </c>
      <c r="BD151" s="389">
        <f>ROUNDDOWN(IF( OR( AND(tabItens[[#This Row],[PontoPed]]&lt;tabItens[[#This Row],[Saldo]],tabItens[[#This Row],[Saldo]]&gt;0), tabItens[[#This Row],[PontoPed]]=0), 99, IF(AND(tabItens[[#This Row],[Saldo]]=0,tabItens[[#This Row],[PontoPed]]&gt;0), 0, (1-tabItens[[#This Row],[PctAb]])*10 ) ),0)</f>
        <v>8</v>
      </c>
      <c r="BE151" s="390">
        <f>IF( tabItens[[#This Row],[Consumo]] &gt; tabItens[[#This Row],[04_MESES]]/4*$AV$2, tabItens[[#This Row],[Consumo]]/$AV$2, tabItens[[#This Row],[04_MESES]]/4 ) * $BE$2 + tabItens[[#This Row],[COMPRA_EXTRA]]</f>
        <v>3932</v>
      </c>
      <c r="BF151" s="391">
        <f>MAX( tabItens[[#This Row],[Sugestão]] - tabItens[[#This Row],[LC]], 0 )</f>
        <v>3932</v>
      </c>
      <c r="BG151" s="391">
        <f>SUMIF(Consumo!$C$3:$C$862,tabItens[[#This Row],[CÓDIGO]],Consumo!$E$3:$E$862)</f>
        <v>132</v>
      </c>
      <c r="BH151" s="392">
        <f>IF(AND(tabItens[[#This Row],[Pend]] &gt; 0,tabItens[[#This Row],[Consumo]] &lt;&gt; 0), tabItens[[#This Row],[Pend]] / tabItens[[#This Row],[Consumo]], 0 )</f>
        <v>1.6785350966429299E-2</v>
      </c>
      <c r="BI151" s="391"/>
      <c r="BJ151" s="391"/>
      <c r="BK151" s="393" t="s">
        <v>2081</v>
      </c>
    </row>
    <row r="152" spans="1:63" x14ac:dyDescent="0.3">
      <c r="A152" s="354">
        <v>17136</v>
      </c>
      <c r="B152" s="355" t="s">
        <v>1121</v>
      </c>
      <c r="C152" s="356" t="s">
        <v>262</v>
      </c>
      <c r="D152" s="357">
        <v>4</v>
      </c>
      <c r="E152" s="358"/>
      <c r="F152" s="358"/>
      <c r="G152" s="358" t="s">
        <v>883</v>
      </c>
      <c r="H152" s="359">
        <v>377</v>
      </c>
      <c r="I152" s="360">
        <v>103003</v>
      </c>
      <c r="J152" s="361">
        <v>4</v>
      </c>
      <c r="K152" s="362">
        <v>673</v>
      </c>
      <c r="L152" s="363">
        <f>IF(tabItens[[#This Row],[Média]] &gt; 0, tabItens[[#This Row],[QTDE ATUAL]] / tabItens[[#This Row],[Média]],999.9)</f>
        <v>4.9227421109902068</v>
      </c>
      <c r="M152" s="364">
        <v>0</v>
      </c>
      <c r="N152" s="365">
        <f>tabItens[[#This Row],[VALOR UNIT.]] * tabItens[[#This Row],[LC]]</f>
        <v>0</v>
      </c>
      <c r="O152" s="366" t="s">
        <v>2085</v>
      </c>
      <c r="P152" s="367"/>
      <c r="Q152" s="368"/>
      <c r="R152" s="365"/>
      <c r="S152" s="369"/>
      <c r="T152" s="370">
        <f>ROUNDDOWN(IFERROR(tabItens[[#This Row],[ATA DT.VALID.]] - $D$1,0) / 30,0)</f>
        <v>-1507</v>
      </c>
      <c r="U152" s="355" t="s">
        <v>925</v>
      </c>
      <c r="V152" s="371">
        <v>1</v>
      </c>
      <c r="W152" s="372" t="s">
        <v>2068</v>
      </c>
      <c r="X152" s="373">
        <v>45</v>
      </c>
      <c r="Y152" s="374">
        <v>12</v>
      </c>
      <c r="Z152" s="375"/>
      <c r="AA152" s="376"/>
      <c r="AB152" s="377"/>
      <c r="AC152" s="377"/>
      <c r="AD152" s="376"/>
      <c r="AE152" s="377"/>
      <c r="AF152" s="370"/>
      <c r="AG152" s="378" t="s">
        <v>2067</v>
      </c>
      <c r="AH152" s="379"/>
      <c r="AI152" s="370">
        <v>274</v>
      </c>
      <c r="AJ152" s="379">
        <v>45034</v>
      </c>
      <c r="AK152" s="379" t="s">
        <v>883</v>
      </c>
      <c r="AL152" s="379">
        <v>44998</v>
      </c>
      <c r="AM152" s="369"/>
      <c r="AN152" s="358"/>
      <c r="AO152" s="380" t="str">
        <f>_xlfn.IFNA(IF(VLOOKUP(tabItens[[#This Row],[CÓDIGO]],tabExcluirDoEstoque[#Data],1,FALSE),"sim",""),"")</f>
        <v/>
      </c>
      <c r="AP152" s="381" t="str">
        <f ca="1">IF(OR(ISBLANK(tabItens[[#This Row],[ATA DT.VALID.]]),tabItens[[#This Row],[ATA DT.VALID.]]="",tabItens[[#This Row],[ATA DT.VALID.]]=" "),"",IF(TYPE(tabItens[[#This Row],[ATA DT.VALID.]])=1,ROUNDUP((tabItens[[#This Row],[ATA DT.VALID.]]-TODAY())/7,0),""))</f>
        <v/>
      </c>
      <c r="AQ152" s="382">
        <v>0</v>
      </c>
      <c r="AR152" s="383" t="str">
        <f>IF(ISBLANK(tabItens[[#This Row],[CÓDIGO]]),"",IFERROR(VLOOKUP(tabItens[[#This Row],[CÓDIGO]],Consumo!$C$2:$AC$862,26,FALSE),0))</f>
        <v>09.2023</v>
      </c>
      <c r="AS152" s="384">
        <f>SUMIF(Consumo!$C$3:$C$862,tabItens[[#This Row],[CÓDIGO]],Consumo!$N$3:$N$862) + SUMIF(Consumo!$C$3:$C$862,tabItens[[#This Row],[CÓDIGO]],Consumo!$O$3:$O$862) + SUMIF(Consumo!$C$3:$C$862,tabItens[[#This Row],[CÓDIGO]],Consumo!$P$3:$P$862) + SUMIF(Consumo!$C$3:$C$862,tabItens[[#This Row],[CÓDIGO]],Consumo!$Q$3:$Q$862)</f>
        <v>425</v>
      </c>
      <c r="AT152" s="384">
        <f>SUMIF(Consumo!$C$3:$C$862,tabItens[[#This Row],[CÓDIGO]],Consumo!$Z$3:$Z$862)</f>
        <v>919</v>
      </c>
      <c r="AU152" s="385">
        <f>SUMIF(Consumo!$C$3:$C$862,tabItens[[#This Row],[CÓDIGO]],Consumo!$AA$3:$AA$862)</f>
        <v>131</v>
      </c>
      <c r="AV152" s="386">
        <f>SUMIF(Consumo!$C$3:$C$862,tabItens[[#This Row],[CÓDIGO]],Consumo!$Y$3:$Y$862)</f>
        <v>76.583333333333329</v>
      </c>
      <c r="AW152" s="359">
        <f>tabItens[[#This Row],[QTDE ATUAL]] + tabItens[[#This Row],[RC QTDE]] + tabItens[[#This Row],[AF SALDO]] + tabItens[[#This Row],[Recentes]]</f>
        <v>377</v>
      </c>
      <c r="AX152" s="387">
        <v>100</v>
      </c>
      <c r="AY152" s="387">
        <v>4</v>
      </c>
      <c r="AZ152" s="387">
        <f>IF(ISBLANK(tabItens[[#This Row],[CÓDIGO]]),"",tabItens[[#This Row],[PontoMês]] * (AZ$2+tabItens[[#This Row],[PontoQtM]]))</f>
        <v>400</v>
      </c>
      <c r="BA152" s="386">
        <f>tabItens[[#This Row],[PontoPed]] - tabItens[[#This Row],[Saldo]] + (1/10)</f>
        <v>23.1</v>
      </c>
      <c r="BB152" s="386">
        <f xml:space="preserve"> tabItens[[#This Row],[PontoMês]] * BB$2 - tabItens[[#This Row],[QTDE ATUAL]] - (1/10)</f>
        <v>-277.10000000000002</v>
      </c>
      <c r="BC152" s="388">
        <f>IF( tabItens[[#This Row],[PontoPed]]&gt;0, IF(tabItens[[#This Row],[PontoPed]]&lt;1, 1, IF( tabItens[[#This Row],[Saldo]]&gt;tabItens[[#This Row],[PontoPed]], 0, (tabItens[[#This Row],[PontoPed]]-tabItens[[#This Row],[Saldo]])/tabItens[[#This Row],[PontoPed]] ) ), 0 )</f>
        <v>5.7500000000000002E-2</v>
      </c>
      <c r="BD152" s="389">
        <f>ROUNDDOWN(IF( OR( AND(tabItens[[#This Row],[PontoPed]]&lt;tabItens[[#This Row],[Saldo]],tabItens[[#This Row],[Saldo]]&gt;0), tabItens[[#This Row],[PontoPed]]=0), 99, IF(AND(tabItens[[#This Row],[Saldo]]=0,tabItens[[#This Row],[PontoPed]]&gt;0), 0, (1-tabItens[[#This Row],[PctAb]])*10 ) ),0)</f>
        <v>9</v>
      </c>
      <c r="BE152" s="390">
        <f>IF( tabItens[[#This Row],[Consumo]] &gt; tabItens[[#This Row],[04_MESES]]/4*$AV$2, tabItens[[#This Row],[Consumo]]/$AV$2, tabItens[[#This Row],[04_MESES]]/4 ) * $BE$2 + tabItens[[#This Row],[COMPRA_EXTRA]]</f>
        <v>637.5</v>
      </c>
      <c r="BF152" s="391">
        <f>MAX( tabItens[[#This Row],[Sugestão]] - tabItens[[#This Row],[LC]], 0 )</f>
        <v>637.5</v>
      </c>
      <c r="BG152" s="391">
        <f>SUMIF(Consumo!$C$3:$C$862,tabItens[[#This Row],[CÓDIGO]],Consumo!$E$3:$E$862)</f>
        <v>96</v>
      </c>
      <c r="BH152" s="392">
        <f>IF(AND(tabItens[[#This Row],[Pend]] &gt; 0,tabItens[[#This Row],[Consumo]] &lt;&gt; 0), tabItens[[#This Row],[Pend]] / tabItens[[#This Row],[Consumo]], 0 )</f>
        <v>0.10446137105549511</v>
      </c>
      <c r="BI152" s="391"/>
      <c r="BJ152" s="391"/>
      <c r="BK152" s="393" t="s">
        <v>2081</v>
      </c>
    </row>
    <row r="153" spans="1:63" x14ac:dyDescent="0.3">
      <c r="A153" s="354">
        <v>17299</v>
      </c>
      <c r="B153" s="355" t="s">
        <v>1122</v>
      </c>
      <c r="C153" s="356" t="s">
        <v>260</v>
      </c>
      <c r="D153" s="357">
        <v>278</v>
      </c>
      <c r="E153" s="358"/>
      <c r="F153" s="358"/>
      <c r="G153" s="358" t="s">
        <v>883</v>
      </c>
      <c r="H153" s="359">
        <v>22</v>
      </c>
      <c r="I153" s="360">
        <v>103003</v>
      </c>
      <c r="J153" s="361">
        <v>278</v>
      </c>
      <c r="K153" s="362">
        <v>21</v>
      </c>
      <c r="L153" s="363">
        <f>IF(tabItens[[#This Row],[Média]] &gt; 0, tabItens[[#This Row],[QTDE ATUAL]] / tabItens[[#This Row],[Média]],999.9)</f>
        <v>18.857142857142858</v>
      </c>
      <c r="M153" s="364">
        <v>0</v>
      </c>
      <c r="N153" s="365">
        <f>tabItens[[#This Row],[VALOR UNIT.]] * tabItens[[#This Row],[LC]]</f>
        <v>0</v>
      </c>
      <c r="O153" s="366" t="s">
        <v>2124</v>
      </c>
      <c r="P153" s="367"/>
      <c r="Q153" s="368"/>
      <c r="R153" s="365"/>
      <c r="S153" s="369"/>
      <c r="T153" s="370">
        <f>ROUNDDOWN(IFERROR(tabItens[[#This Row],[ATA DT.VALID.]] - $D$1,0) / 30,0)</f>
        <v>-1507</v>
      </c>
      <c r="U153" s="355" t="s">
        <v>1123</v>
      </c>
      <c r="V153" s="371">
        <v>1</v>
      </c>
      <c r="W153" s="372" t="s">
        <v>2069</v>
      </c>
      <c r="X153" s="373">
        <v>57</v>
      </c>
      <c r="Y153" s="374">
        <v>18</v>
      </c>
      <c r="Z153" s="375"/>
      <c r="AA153" s="376"/>
      <c r="AB153" s="377"/>
      <c r="AC153" s="377"/>
      <c r="AD153" s="376"/>
      <c r="AE153" s="377"/>
      <c r="AF153" s="370"/>
      <c r="AG153" s="378" t="s">
        <v>2067</v>
      </c>
      <c r="AH153" s="379"/>
      <c r="AI153" s="370">
        <v>0</v>
      </c>
      <c r="AJ153" s="379">
        <v>43622</v>
      </c>
      <c r="AK153" s="379" t="s">
        <v>883</v>
      </c>
      <c r="AL153" s="379">
        <v>44952</v>
      </c>
      <c r="AM153" s="369"/>
      <c r="AN153" s="358"/>
      <c r="AO153" s="380" t="str">
        <f>_xlfn.IFNA(IF(VLOOKUP(tabItens[[#This Row],[CÓDIGO]],tabExcluirDoEstoque[#Data],1,FALSE),"sim",""),"")</f>
        <v/>
      </c>
      <c r="AP153" s="381" t="str">
        <f ca="1">IF(OR(ISBLANK(tabItens[[#This Row],[ATA DT.VALID.]]),tabItens[[#This Row],[ATA DT.VALID.]]="",tabItens[[#This Row],[ATA DT.VALID.]]=" "),"",IF(TYPE(tabItens[[#This Row],[ATA DT.VALID.]])=1,ROUNDUP((tabItens[[#This Row],[ATA DT.VALID.]]-TODAY())/7,0),""))</f>
        <v/>
      </c>
      <c r="AQ153" s="382">
        <v>0</v>
      </c>
      <c r="AR153" s="383" t="str">
        <f>IF(ISBLANK(tabItens[[#This Row],[CÓDIGO]]),"",IFERROR(VLOOKUP(tabItens[[#This Row],[CÓDIGO]],Consumo!$C$2:$AC$862,26,FALSE),0))</f>
        <v>09.2023</v>
      </c>
      <c r="AS153" s="384">
        <f>SUMIF(Consumo!$C$3:$C$862,tabItens[[#This Row],[CÓDIGO]],Consumo!$N$3:$N$862) + SUMIF(Consumo!$C$3:$C$862,tabItens[[#This Row],[CÓDIGO]],Consumo!$O$3:$O$862) + SUMIF(Consumo!$C$3:$C$862,tabItens[[#This Row],[CÓDIGO]],Consumo!$P$3:$P$862) + SUMIF(Consumo!$C$3:$C$862,tabItens[[#This Row],[CÓDIGO]],Consumo!$Q$3:$Q$862)</f>
        <v>21</v>
      </c>
      <c r="AT153" s="384">
        <f>SUMIF(Consumo!$C$3:$C$862,tabItens[[#This Row],[CÓDIGO]],Consumo!$Z$3:$Z$862)</f>
        <v>21</v>
      </c>
      <c r="AU153" s="385">
        <f>SUMIF(Consumo!$C$3:$C$862,tabItens[[#This Row],[CÓDIGO]],Consumo!$AA$3:$AA$862)</f>
        <v>20</v>
      </c>
      <c r="AV153" s="386">
        <f>SUMIF(Consumo!$C$3:$C$862,tabItens[[#This Row],[CÓDIGO]],Consumo!$Y$3:$Y$862)</f>
        <v>1.1666666666666667</v>
      </c>
      <c r="AW153" s="359">
        <f>tabItens[[#This Row],[QTDE ATUAL]] + tabItens[[#This Row],[RC QTDE]] + tabItens[[#This Row],[AF SALDO]] + tabItens[[#This Row],[Recentes]]</f>
        <v>22</v>
      </c>
      <c r="AX153" s="387">
        <v>3</v>
      </c>
      <c r="AY153" s="387">
        <v>4</v>
      </c>
      <c r="AZ153" s="387">
        <f>IF(ISBLANK(tabItens[[#This Row],[CÓDIGO]]),"",tabItens[[#This Row],[PontoMês]] * (AZ$2+tabItens[[#This Row],[PontoQtM]]))</f>
        <v>12</v>
      </c>
      <c r="BA153" s="386">
        <f>tabItens[[#This Row],[PontoPed]] - tabItens[[#This Row],[Saldo]] + (1/10)</f>
        <v>-9.9</v>
      </c>
      <c r="BB153" s="386">
        <f xml:space="preserve"> tabItens[[#This Row],[PontoMês]] * BB$2 - tabItens[[#This Row],[QTDE ATUAL]] - (1/10)</f>
        <v>-19.100000000000001</v>
      </c>
      <c r="BC153" s="388">
        <f>IF( tabItens[[#This Row],[PontoPed]]&gt;0, IF(tabItens[[#This Row],[PontoPed]]&lt;1, 1, IF( tabItens[[#This Row],[Saldo]]&gt;tabItens[[#This Row],[PontoPed]], 0, (tabItens[[#This Row],[PontoPed]]-tabItens[[#This Row],[Saldo]])/tabItens[[#This Row],[PontoPed]] ) ), 0 )</f>
        <v>0</v>
      </c>
      <c r="BD153" s="389">
        <f>ROUNDDOWN(IF( OR( AND(tabItens[[#This Row],[PontoPed]]&lt;tabItens[[#This Row],[Saldo]],tabItens[[#This Row],[Saldo]]&gt;0), tabItens[[#This Row],[PontoPed]]=0), 99, IF(AND(tabItens[[#This Row],[Saldo]]=0,tabItens[[#This Row],[PontoPed]]&gt;0), 0, (1-tabItens[[#This Row],[PctAb]])*10 ) ),0)</f>
        <v>99</v>
      </c>
      <c r="BE153" s="390">
        <f>IF( tabItens[[#This Row],[Consumo]] &gt; tabItens[[#This Row],[04_MESES]]/4*$AV$2, tabItens[[#This Row],[Consumo]]/$AV$2, tabItens[[#This Row],[04_MESES]]/4 ) * $BE$2 + tabItens[[#This Row],[COMPRA_EXTRA]]</f>
        <v>31.5</v>
      </c>
      <c r="BF153" s="391">
        <f>MAX( tabItens[[#This Row],[Sugestão]] - tabItens[[#This Row],[LC]], 0 )</f>
        <v>31.5</v>
      </c>
      <c r="BG153" s="391">
        <f>SUMIF(Consumo!$C$3:$C$862,tabItens[[#This Row],[CÓDIGO]],Consumo!$E$3:$E$862)</f>
        <v>0</v>
      </c>
      <c r="BH153" s="392">
        <f>IF(AND(tabItens[[#This Row],[Pend]] &gt; 0,tabItens[[#This Row],[Consumo]] &lt;&gt; 0), tabItens[[#This Row],[Pend]] / tabItens[[#This Row],[Consumo]], 0 )</f>
        <v>0</v>
      </c>
      <c r="BI153" s="391"/>
      <c r="BJ153" s="391"/>
      <c r="BK153" s="393" t="s">
        <v>2081</v>
      </c>
    </row>
    <row r="154" spans="1:63" x14ac:dyDescent="0.3">
      <c r="A154" s="354">
        <v>17362</v>
      </c>
      <c r="B154" s="355" t="s">
        <v>1124</v>
      </c>
      <c r="C154" s="356" t="s">
        <v>373</v>
      </c>
      <c r="D154" s="357">
        <v>1.25</v>
      </c>
      <c r="E154" s="358"/>
      <c r="F154" s="358"/>
      <c r="G154" s="358" t="s">
        <v>883</v>
      </c>
      <c r="H154" s="359">
        <v>0</v>
      </c>
      <c r="I154" s="360">
        <v>103003</v>
      </c>
      <c r="J154" s="361">
        <v>1.25</v>
      </c>
      <c r="K154" s="362">
        <v>5952</v>
      </c>
      <c r="L154" s="363">
        <f>IF(tabItens[[#This Row],[Média]] &gt; 0, tabItens[[#This Row],[QTDE ATUAL]] / tabItens[[#This Row],[Média]],999.9)</f>
        <v>0</v>
      </c>
      <c r="M154" s="364">
        <v>0</v>
      </c>
      <c r="N154" s="365">
        <f>tabItens[[#This Row],[VALOR UNIT.]] * tabItens[[#This Row],[LC]]</f>
        <v>0</v>
      </c>
      <c r="O154" s="366" t="s">
        <v>2085</v>
      </c>
      <c r="P154" s="367"/>
      <c r="Q154" s="368"/>
      <c r="R154" s="365"/>
      <c r="S154" s="369"/>
      <c r="T154" s="370">
        <f>ROUNDDOWN(IFERROR(tabItens[[#This Row],[ATA DT.VALID.]] - $D$1,0) / 30,0)</f>
        <v>-1507</v>
      </c>
      <c r="U154" s="355" t="s">
        <v>1125</v>
      </c>
      <c r="V154" s="371">
        <v>1</v>
      </c>
      <c r="W154" s="372" t="s">
        <v>2069</v>
      </c>
      <c r="X154" s="373">
        <v>57</v>
      </c>
      <c r="Y154" s="374">
        <v>15</v>
      </c>
      <c r="Z154" s="375">
        <v>6989</v>
      </c>
      <c r="AA154" s="376">
        <v>2023</v>
      </c>
      <c r="AB154" s="377">
        <v>1900</v>
      </c>
      <c r="AC154" s="377"/>
      <c r="AD154" s="376"/>
      <c r="AE154" s="377"/>
      <c r="AF154" s="370"/>
      <c r="AG154" s="378" t="s">
        <v>2067</v>
      </c>
      <c r="AH154" s="379"/>
      <c r="AI154" s="370">
        <v>2834</v>
      </c>
      <c r="AJ154" s="379">
        <v>44967</v>
      </c>
      <c r="AK154" s="379" t="s">
        <v>883</v>
      </c>
      <c r="AL154" s="379">
        <v>44959</v>
      </c>
      <c r="AM154" s="369"/>
      <c r="AN154" s="358"/>
      <c r="AO154" s="380" t="str">
        <f>_xlfn.IFNA(IF(VLOOKUP(tabItens[[#This Row],[CÓDIGO]],tabExcluirDoEstoque[#Data],1,FALSE),"sim",""),"")</f>
        <v/>
      </c>
      <c r="AP154" s="381" t="str">
        <f ca="1">IF(OR(ISBLANK(tabItens[[#This Row],[ATA DT.VALID.]]),tabItens[[#This Row],[ATA DT.VALID.]]="",tabItens[[#This Row],[ATA DT.VALID.]]=" "),"",IF(TYPE(tabItens[[#This Row],[ATA DT.VALID.]])=1,ROUNDUP((tabItens[[#This Row],[ATA DT.VALID.]]-TODAY())/7,0),""))</f>
        <v/>
      </c>
      <c r="AQ154" s="382">
        <v>0</v>
      </c>
      <c r="AR154" s="383" t="str">
        <f>IF(ISBLANK(tabItens[[#This Row],[CÓDIGO]]),"",IFERROR(VLOOKUP(tabItens[[#This Row],[CÓDIGO]],Consumo!$C$2:$AC$862,26,FALSE),0))</f>
        <v>08.2023</v>
      </c>
      <c r="AS154" s="384">
        <f>SUMIF(Consumo!$C$3:$C$862,tabItens[[#This Row],[CÓDIGO]],Consumo!$N$3:$N$862) + SUMIF(Consumo!$C$3:$C$862,tabItens[[#This Row],[CÓDIGO]],Consumo!$O$3:$O$862) + SUMIF(Consumo!$C$3:$C$862,tabItens[[#This Row],[CÓDIGO]],Consumo!$P$3:$P$862) + SUMIF(Consumo!$C$3:$C$862,tabItens[[#This Row],[CÓDIGO]],Consumo!$Q$3:$Q$862)</f>
        <v>2622</v>
      </c>
      <c r="AT154" s="384">
        <f>SUMIF(Consumo!$C$3:$C$862,tabItens[[#This Row],[CÓDIGO]],Consumo!$Z$3:$Z$862)</f>
        <v>8665</v>
      </c>
      <c r="AU154" s="385">
        <f>SUMIF(Consumo!$C$3:$C$862,tabItens[[#This Row],[CÓDIGO]],Consumo!$AA$3:$AA$862)</f>
        <v>1188</v>
      </c>
      <c r="AV154" s="386">
        <f>SUMIF(Consumo!$C$3:$C$862,tabItens[[#This Row],[CÓDIGO]],Consumo!$Y$3:$Y$862)</f>
        <v>722.08333333333337</v>
      </c>
      <c r="AW154" s="359">
        <f>tabItens[[#This Row],[QTDE ATUAL]] + tabItens[[#This Row],[RC QTDE]] + tabItens[[#This Row],[AF SALDO]] + tabItens[[#This Row],[Recentes]]</f>
        <v>1900</v>
      </c>
      <c r="AX154" s="387">
        <v>1000</v>
      </c>
      <c r="AY154" s="387">
        <v>4</v>
      </c>
      <c r="AZ154" s="387">
        <f>IF(ISBLANK(tabItens[[#This Row],[CÓDIGO]]),"",tabItens[[#This Row],[PontoMês]] * (AZ$2+tabItens[[#This Row],[PontoQtM]]))</f>
        <v>4000</v>
      </c>
      <c r="BA154" s="386">
        <f>tabItens[[#This Row],[PontoPed]] - tabItens[[#This Row],[Saldo]] + (1/10)</f>
        <v>2100.1</v>
      </c>
      <c r="BB154" s="386">
        <f xml:space="preserve"> tabItens[[#This Row],[PontoMês]] * BB$2 - tabItens[[#This Row],[QTDE ATUAL]] - (1/10)</f>
        <v>999.9</v>
      </c>
      <c r="BC154" s="388">
        <f>IF( tabItens[[#This Row],[PontoPed]]&gt;0, IF(tabItens[[#This Row],[PontoPed]]&lt;1, 1, IF( tabItens[[#This Row],[Saldo]]&gt;tabItens[[#This Row],[PontoPed]], 0, (tabItens[[#This Row],[PontoPed]]-tabItens[[#This Row],[Saldo]])/tabItens[[#This Row],[PontoPed]] ) ), 0 )</f>
        <v>0.52500000000000002</v>
      </c>
      <c r="BD154" s="389">
        <f>ROUNDDOWN(IF( OR( AND(tabItens[[#This Row],[PontoPed]]&lt;tabItens[[#This Row],[Saldo]],tabItens[[#This Row],[Saldo]]&gt;0), tabItens[[#This Row],[PontoPed]]=0), 99, IF(AND(tabItens[[#This Row],[Saldo]]=0,tabItens[[#This Row],[PontoPed]]&gt;0), 0, (1-tabItens[[#This Row],[PctAb]])*10 ) ),0)</f>
        <v>4</v>
      </c>
      <c r="BE154" s="390">
        <f>IF( tabItens[[#This Row],[Consumo]] &gt; tabItens[[#This Row],[04_MESES]]/4*$AV$2, tabItens[[#This Row],[Consumo]]/$AV$2, tabItens[[#This Row],[04_MESES]]/4 ) * $BE$2 + tabItens[[#This Row],[COMPRA_EXTRA]]</f>
        <v>4332.5</v>
      </c>
      <c r="BF154" s="391">
        <f>MAX( tabItens[[#This Row],[Sugestão]] - tabItens[[#This Row],[LC]], 0 )</f>
        <v>4332.5</v>
      </c>
      <c r="BG154" s="391">
        <f>SUMIF(Consumo!$C$3:$C$862,tabItens[[#This Row],[CÓDIGO]],Consumo!$E$3:$E$862)</f>
        <v>165</v>
      </c>
      <c r="BH154" s="392">
        <f>IF(AND(tabItens[[#This Row],[Pend]] &gt; 0,tabItens[[#This Row],[Consumo]] &lt;&gt; 0), tabItens[[#This Row],[Pend]] / tabItens[[#This Row],[Consumo]], 0 )</f>
        <v>1.9042123485285632E-2</v>
      </c>
      <c r="BI154" s="391"/>
      <c r="BJ154" s="391"/>
      <c r="BK154" s="393" t="s">
        <v>2081</v>
      </c>
    </row>
    <row r="155" spans="1:63" x14ac:dyDescent="0.3">
      <c r="A155" s="354">
        <v>17370</v>
      </c>
      <c r="B155" s="355" t="s">
        <v>1126</v>
      </c>
      <c r="C155" s="356" t="s">
        <v>373</v>
      </c>
      <c r="D155" s="357">
        <v>1.25</v>
      </c>
      <c r="E155" s="358"/>
      <c r="F155" s="358"/>
      <c r="G155" s="358" t="s">
        <v>883</v>
      </c>
      <c r="H155" s="359">
        <v>0</v>
      </c>
      <c r="I155" s="360">
        <v>103003</v>
      </c>
      <c r="J155" s="361">
        <v>1.25</v>
      </c>
      <c r="K155" s="362">
        <v>5645</v>
      </c>
      <c r="L155" s="363">
        <f>IF(tabItens[[#This Row],[Média]] &gt; 0, tabItens[[#This Row],[QTDE ATUAL]] / tabItens[[#This Row],[Média]],999.9)</f>
        <v>0</v>
      </c>
      <c r="M155" s="364">
        <v>0</v>
      </c>
      <c r="N155" s="365">
        <f>tabItens[[#This Row],[VALOR UNIT.]] * tabItens[[#This Row],[LC]]</f>
        <v>0</v>
      </c>
      <c r="O155" s="366" t="s">
        <v>2085</v>
      </c>
      <c r="P155" s="367"/>
      <c r="Q155" s="368"/>
      <c r="R155" s="365"/>
      <c r="S155" s="369"/>
      <c r="T155" s="370">
        <f>ROUNDDOWN(IFERROR(tabItens[[#This Row],[ATA DT.VALID.]] - $D$1,0) / 30,0)</f>
        <v>-1507</v>
      </c>
      <c r="U155" s="355" t="s">
        <v>1125</v>
      </c>
      <c r="V155" s="371">
        <v>1</v>
      </c>
      <c r="W155" s="372" t="s">
        <v>2069</v>
      </c>
      <c r="X155" s="373">
        <v>57</v>
      </c>
      <c r="Y155" s="374">
        <v>15</v>
      </c>
      <c r="Z155" s="375">
        <v>6989</v>
      </c>
      <c r="AA155" s="376">
        <v>2023</v>
      </c>
      <c r="AB155" s="377">
        <v>1900</v>
      </c>
      <c r="AC155" s="377"/>
      <c r="AD155" s="376"/>
      <c r="AE155" s="377"/>
      <c r="AF155" s="370"/>
      <c r="AG155" s="378" t="s">
        <v>2067</v>
      </c>
      <c r="AH155" s="379"/>
      <c r="AI155" s="370">
        <v>2460</v>
      </c>
      <c r="AJ155" s="379">
        <v>45009</v>
      </c>
      <c r="AK155" s="379" t="s">
        <v>883</v>
      </c>
      <c r="AL155" s="379">
        <v>44959</v>
      </c>
      <c r="AM155" s="369"/>
      <c r="AN155" s="358"/>
      <c r="AO155" s="380" t="str">
        <f>_xlfn.IFNA(IF(VLOOKUP(tabItens[[#This Row],[CÓDIGO]],tabExcluirDoEstoque[#Data],1,FALSE),"sim",""),"")</f>
        <v/>
      </c>
      <c r="AP155" s="381" t="str">
        <f ca="1">IF(OR(ISBLANK(tabItens[[#This Row],[ATA DT.VALID.]]),tabItens[[#This Row],[ATA DT.VALID.]]="",tabItens[[#This Row],[ATA DT.VALID.]]=" "),"",IF(TYPE(tabItens[[#This Row],[ATA DT.VALID.]])=1,ROUNDUP((tabItens[[#This Row],[ATA DT.VALID.]]-TODAY())/7,0),""))</f>
        <v/>
      </c>
      <c r="AQ155" s="382">
        <v>0</v>
      </c>
      <c r="AR155" s="383" t="str">
        <f>IF(ISBLANK(tabItens[[#This Row],[CÓDIGO]]),"",IFERROR(VLOOKUP(tabItens[[#This Row],[CÓDIGO]],Consumo!$C$2:$AC$862,26,FALSE),0))</f>
        <v>08.2023</v>
      </c>
      <c r="AS155" s="384">
        <f>SUMIF(Consumo!$C$3:$C$862,tabItens[[#This Row],[CÓDIGO]],Consumo!$N$3:$N$862) + SUMIF(Consumo!$C$3:$C$862,tabItens[[#This Row],[CÓDIGO]],Consumo!$O$3:$O$862) + SUMIF(Consumo!$C$3:$C$862,tabItens[[#This Row],[CÓDIGO]],Consumo!$P$3:$P$862) + SUMIF(Consumo!$C$3:$C$862,tabItens[[#This Row],[CÓDIGO]],Consumo!$Q$3:$Q$862)</f>
        <v>2134</v>
      </c>
      <c r="AT155" s="384">
        <f>SUMIF(Consumo!$C$3:$C$862,tabItens[[#This Row],[CÓDIGO]],Consumo!$Z$3:$Z$862)</f>
        <v>7728</v>
      </c>
      <c r="AU155" s="385">
        <f>SUMIF(Consumo!$C$3:$C$862,tabItens[[#This Row],[CÓDIGO]],Consumo!$AA$3:$AA$862)</f>
        <v>1173</v>
      </c>
      <c r="AV155" s="386">
        <f>SUMIF(Consumo!$C$3:$C$862,tabItens[[#This Row],[CÓDIGO]],Consumo!$Y$3:$Y$862)</f>
        <v>644</v>
      </c>
      <c r="AW155" s="359">
        <f>tabItens[[#This Row],[QTDE ATUAL]] + tabItens[[#This Row],[RC QTDE]] + tabItens[[#This Row],[AF SALDO]] + tabItens[[#This Row],[Recentes]]</f>
        <v>1900</v>
      </c>
      <c r="AX155" s="387">
        <v>785</v>
      </c>
      <c r="AY155" s="387">
        <v>4</v>
      </c>
      <c r="AZ155" s="387">
        <f>IF(ISBLANK(tabItens[[#This Row],[CÓDIGO]]),"",tabItens[[#This Row],[PontoMês]] * (AZ$2+tabItens[[#This Row],[PontoQtM]]))</f>
        <v>3140</v>
      </c>
      <c r="BA155" s="386">
        <f>tabItens[[#This Row],[PontoPed]] - tabItens[[#This Row],[Saldo]] + (1/10)</f>
        <v>1240.0999999999999</v>
      </c>
      <c r="BB155" s="386">
        <f xml:space="preserve"> tabItens[[#This Row],[PontoMês]] * BB$2 - tabItens[[#This Row],[QTDE ATUAL]] - (1/10)</f>
        <v>784.9</v>
      </c>
      <c r="BC155" s="388">
        <f>IF( tabItens[[#This Row],[PontoPed]]&gt;0, IF(tabItens[[#This Row],[PontoPed]]&lt;1, 1, IF( tabItens[[#This Row],[Saldo]]&gt;tabItens[[#This Row],[PontoPed]], 0, (tabItens[[#This Row],[PontoPed]]-tabItens[[#This Row],[Saldo]])/tabItens[[#This Row],[PontoPed]] ) ), 0 )</f>
        <v>0.39490445859872614</v>
      </c>
      <c r="BD155" s="389">
        <f>ROUNDDOWN(IF( OR( AND(tabItens[[#This Row],[PontoPed]]&lt;tabItens[[#This Row],[Saldo]],tabItens[[#This Row],[Saldo]]&gt;0), tabItens[[#This Row],[PontoPed]]=0), 99, IF(AND(tabItens[[#This Row],[Saldo]]=0,tabItens[[#This Row],[PontoPed]]&gt;0), 0, (1-tabItens[[#This Row],[PctAb]])*10 ) ),0)</f>
        <v>6</v>
      </c>
      <c r="BE155" s="390">
        <f>IF( tabItens[[#This Row],[Consumo]] &gt; tabItens[[#This Row],[04_MESES]]/4*$AV$2, tabItens[[#This Row],[Consumo]]/$AV$2, tabItens[[#This Row],[04_MESES]]/4 ) * $BE$2 + tabItens[[#This Row],[COMPRA_EXTRA]]</f>
        <v>3864</v>
      </c>
      <c r="BF155" s="391">
        <f>MAX( tabItens[[#This Row],[Sugestão]] - tabItens[[#This Row],[LC]], 0 )</f>
        <v>3864</v>
      </c>
      <c r="BG155" s="391">
        <f>SUMIF(Consumo!$C$3:$C$862,tabItens[[#This Row],[CÓDIGO]],Consumo!$E$3:$E$862)</f>
        <v>350</v>
      </c>
      <c r="BH155" s="392">
        <f>IF(AND(tabItens[[#This Row],[Pend]] &gt; 0,tabItens[[#This Row],[Consumo]] &lt;&gt; 0), tabItens[[#This Row],[Pend]] / tabItens[[#This Row],[Consumo]], 0 )</f>
        <v>4.5289855072463768E-2</v>
      </c>
      <c r="BI155" s="391"/>
      <c r="BJ155" s="391"/>
      <c r="BK155" s="393" t="s">
        <v>2081</v>
      </c>
    </row>
    <row r="156" spans="1:63" x14ac:dyDescent="0.3">
      <c r="A156" s="354">
        <v>17371</v>
      </c>
      <c r="B156" s="355" t="s">
        <v>1127</v>
      </c>
      <c r="C156" s="356" t="s">
        <v>373</v>
      </c>
      <c r="D156" s="357">
        <v>1.35</v>
      </c>
      <c r="E156" s="358"/>
      <c r="F156" s="358"/>
      <c r="G156" s="358" t="s">
        <v>883</v>
      </c>
      <c r="H156" s="359">
        <v>0</v>
      </c>
      <c r="I156" s="360">
        <v>103003</v>
      </c>
      <c r="J156" s="361">
        <v>1.35</v>
      </c>
      <c r="K156" s="362">
        <v>5652</v>
      </c>
      <c r="L156" s="363">
        <f>IF(tabItens[[#This Row],[Média]] &gt; 0, tabItens[[#This Row],[QTDE ATUAL]] / tabItens[[#This Row],[Média]],999.9)</f>
        <v>0</v>
      </c>
      <c r="M156" s="364">
        <v>0</v>
      </c>
      <c r="N156" s="365">
        <f>tabItens[[#This Row],[VALOR UNIT.]] * tabItens[[#This Row],[LC]]</f>
        <v>0</v>
      </c>
      <c r="O156" s="366" t="s">
        <v>2085</v>
      </c>
      <c r="P156" s="367"/>
      <c r="Q156" s="368"/>
      <c r="R156" s="365"/>
      <c r="S156" s="369"/>
      <c r="T156" s="370">
        <f>ROUNDDOWN(IFERROR(tabItens[[#This Row],[ATA DT.VALID.]] - $D$1,0) / 30,0)</f>
        <v>-1507</v>
      </c>
      <c r="U156" s="355" t="s">
        <v>1125</v>
      </c>
      <c r="V156" s="371">
        <v>1</v>
      </c>
      <c r="W156" s="372" t="s">
        <v>2069</v>
      </c>
      <c r="X156" s="373">
        <v>57</v>
      </c>
      <c r="Y156" s="374">
        <v>15</v>
      </c>
      <c r="Z156" s="375">
        <v>6989</v>
      </c>
      <c r="AA156" s="376">
        <v>2023</v>
      </c>
      <c r="AB156" s="377">
        <v>1900</v>
      </c>
      <c r="AC156" s="377"/>
      <c r="AD156" s="376"/>
      <c r="AE156" s="377"/>
      <c r="AF156" s="370"/>
      <c r="AG156" s="378" t="s">
        <v>2067</v>
      </c>
      <c r="AH156" s="379"/>
      <c r="AI156" s="370">
        <v>2364</v>
      </c>
      <c r="AJ156" s="379">
        <v>44967</v>
      </c>
      <c r="AK156" s="379" t="s">
        <v>883</v>
      </c>
      <c r="AL156" s="379">
        <v>44959</v>
      </c>
      <c r="AM156" s="369"/>
      <c r="AN156" s="358"/>
      <c r="AO156" s="380" t="str">
        <f>_xlfn.IFNA(IF(VLOOKUP(tabItens[[#This Row],[CÓDIGO]],tabExcluirDoEstoque[#Data],1,FALSE),"sim",""),"")</f>
        <v/>
      </c>
      <c r="AP156" s="381" t="str">
        <f ca="1">IF(OR(ISBLANK(tabItens[[#This Row],[ATA DT.VALID.]]),tabItens[[#This Row],[ATA DT.VALID.]]="",tabItens[[#This Row],[ATA DT.VALID.]]=" "),"",IF(TYPE(tabItens[[#This Row],[ATA DT.VALID.]])=1,ROUNDUP((tabItens[[#This Row],[ATA DT.VALID.]]-TODAY())/7,0),""))</f>
        <v/>
      </c>
      <c r="AQ156" s="382">
        <v>0</v>
      </c>
      <c r="AR156" s="383" t="str">
        <f>IF(ISBLANK(tabItens[[#This Row],[CÓDIGO]]),"",IFERROR(VLOOKUP(tabItens[[#This Row],[CÓDIGO]],Consumo!$C$2:$AC$862,26,FALSE),0))</f>
        <v>08.2023</v>
      </c>
      <c r="AS156" s="384">
        <f>SUMIF(Consumo!$C$3:$C$862,tabItens[[#This Row],[CÓDIGO]],Consumo!$N$3:$N$862) + SUMIF(Consumo!$C$3:$C$862,tabItens[[#This Row],[CÓDIGO]],Consumo!$O$3:$O$862) + SUMIF(Consumo!$C$3:$C$862,tabItens[[#This Row],[CÓDIGO]],Consumo!$P$3:$P$862) + SUMIF(Consumo!$C$3:$C$862,tabItens[[#This Row],[CÓDIGO]],Consumo!$Q$3:$Q$862)</f>
        <v>2107</v>
      </c>
      <c r="AT156" s="384">
        <f>SUMIF(Consumo!$C$3:$C$862,tabItens[[#This Row],[CÓDIGO]],Consumo!$Z$3:$Z$862)</f>
        <v>7579</v>
      </c>
      <c r="AU156" s="385">
        <f>SUMIF(Consumo!$C$3:$C$862,tabItens[[#This Row],[CÓDIGO]],Consumo!$AA$3:$AA$862)</f>
        <v>1173</v>
      </c>
      <c r="AV156" s="386">
        <f>SUMIF(Consumo!$C$3:$C$862,tabItens[[#This Row],[CÓDIGO]],Consumo!$Y$3:$Y$862)</f>
        <v>631.58333333333337</v>
      </c>
      <c r="AW156" s="359">
        <f>tabItens[[#This Row],[QTDE ATUAL]] + tabItens[[#This Row],[RC QTDE]] + tabItens[[#This Row],[AF SALDO]] + tabItens[[#This Row],[Recentes]]</f>
        <v>1900</v>
      </c>
      <c r="AX156" s="387">
        <v>750</v>
      </c>
      <c r="AY156" s="387">
        <v>4</v>
      </c>
      <c r="AZ156" s="387">
        <f>IF(ISBLANK(tabItens[[#This Row],[CÓDIGO]]),"",tabItens[[#This Row],[PontoMês]] * (AZ$2+tabItens[[#This Row],[PontoQtM]]))</f>
        <v>3000</v>
      </c>
      <c r="BA156" s="386">
        <f>tabItens[[#This Row],[PontoPed]] - tabItens[[#This Row],[Saldo]] + (1/10)</f>
        <v>1100.0999999999999</v>
      </c>
      <c r="BB156" s="386">
        <f xml:space="preserve"> tabItens[[#This Row],[PontoMês]] * BB$2 - tabItens[[#This Row],[QTDE ATUAL]] - (1/10)</f>
        <v>749.9</v>
      </c>
      <c r="BC156" s="388">
        <f>IF( tabItens[[#This Row],[PontoPed]]&gt;0, IF(tabItens[[#This Row],[PontoPed]]&lt;1, 1, IF( tabItens[[#This Row],[Saldo]]&gt;tabItens[[#This Row],[PontoPed]], 0, (tabItens[[#This Row],[PontoPed]]-tabItens[[#This Row],[Saldo]])/tabItens[[#This Row],[PontoPed]] ) ), 0 )</f>
        <v>0.36666666666666664</v>
      </c>
      <c r="BD156" s="389">
        <f>ROUNDDOWN(IF( OR( AND(tabItens[[#This Row],[PontoPed]]&lt;tabItens[[#This Row],[Saldo]],tabItens[[#This Row],[Saldo]]&gt;0), tabItens[[#This Row],[PontoPed]]=0), 99, IF(AND(tabItens[[#This Row],[Saldo]]=0,tabItens[[#This Row],[PontoPed]]&gt;0), 0, (1-tabItens[[#This Row],[PctAb]])*10 ) ),0)</f>
        <v>6</v>
      </c>
      <c r="BE156" s="390">
        <f>IF( tabItens[[#This Row],[Consumo]] &gt; tabItens[[#This Row],[04_MESES]]/4*$AV$2, tabItens[[#This Row],[Consumo]]/$AV$2, tabItens[[#This Row],[04_MESES]]/4 ) * $BE$2 + tabItens[[#This Row],[COMPRA_EXTRA]]</f>
        <v>3789.5</v>
      </c>
      <c r="BF156" s="391">
        <f>MAX( tabItens[[#This Row],[Sugestão]] - tabItens[[#This Row],[LC]], 0 )</f>
        <v>3789.5</v>
      </c>
      <c r="BG156" s="391">
        <f>SUMIF(Consumo!$C$3:$C$862,tabItens[[#This Row],[CÓDIGO]],Consumo!$E$3:$E$862)</f>
        <v>486</v>
      </c>
      <c r="BH156" s="392">
        <f>IF(AND(tabItens[[#This Row],[Pend]] &gt; 0,tabItens[[#This Row],[Consumo]] &lt;&gt; 0), tabItens[[#This Row],[Pend]] / tabItens[[#This Row],[Consumo]], 0 )</f>
        <v>6.4124554690592431E-2</v>
      </c>
      <c r="BI156" s="391"/>
      <c r="BJ156" s="391"/>
      <c r="BK156" s="393" t="s">
        <v>2081</v>
      </c>
    </row>
    <row r="157" spans="1:63" x14ac:dyDescent="0.3">
      <c r="A157" s="354">
        <v>17422</v>
      </c>
      <c r="B157" s="355" t="s">
        <v>1128</v>
      </c>
      <c r="C157" s="356" t="s">
        <v>256</v>
      </c>
      <c r="D157" s="357">
        <v>22.48</v>
      </c>
      <c r="E157" s="358"/>
      <c r="F157" s="358"/>
      <c r="G157" s="358" t="s">
        <v>883</v>
      </c>
      <c r="H157" s="359">
        <v>57</v>
      </c>
      <c r="I157" s="360">
        <v>103003</v>
      </c>
      <c r="J157" s="361">
        <v>22.48</v>
      </c>
      <c r="K157" s="362">
        <v>2</v>
      </c>
      <c r="L157" s="363">
        <f>IF(tabItens[[#This Row],[Média]] &gt; 0, tabItens[[#This Row],[QTDE ATUAL]] / tabItens[[#This Row],[Média]],999.9)</f>
        <v>684</v>
      </c>
      <c r="M157" s="364">
        <v>0</v>
      </c>
      <c r="N157" s="365">
        <f>tabItens[[#This Row],[VALOR UNIT.]] * tabItens[[#This Row],[LC]]</f>
        <v>0</v>
      </c>
      <c r="O157" s="366" t="s">
        <v>2099</v>
      </c>
      <c r="P157" s="367"/>
      <c r="Q157" s="368"/>
      <c r="R157" s="365"/>
      <c r="S157" s="369"/>
      <c r="T157" s="370">
        <f>ROUNDDOWN(IFERROR(tabItens[[#This Row],[ATA DT.VALID.]] - $D$1,0) / 30,0)</f>
        <v>-1507</v>
      </c>
      <c r="U157" s="355" t="s">
        <v>997</v>
      </c>
      <c r="V157" s="371">
        <v>1</v>
      </c>
      <c r="W157" s="372" t="s">
        <v>2071</v>
      </c>
      <c r="X157" s="373">
        <v>61</v>
      </c>
      <c r="Y157" s="374">
        <v>11</v>
      </c>
      <c r="Z157" s="375"/>
      <c r="AA157" s="376"/>
      <c r="AB157" s="377"/>
      <c r="AC157" s="377"/>
      <c r="AD157" s="376"/>
      <c r="AE157" s="377"/>
      <c r="AF157" s="370"/>
      <c r="AG157" s="378" t="s">
        <v>2067</v>
      </c>
      <c r="AH157" s="379"/>
      <c r="AI157" s="370">
        <v>0</v>
      </c>
      <c r="AJ157" s="379">
        <v>45181</v>
      </c>
      <c r="AK157" s="379" t="s">
        <v>883</v>
      </c>
      <c r="AL157" s="379">
        <v>45145</v>
      </c>
      <c r="AM157" s="369"/>
      <c r="AN157" s="358"/>
      <c r="AO157" s="380" t="str">
        <f>_xlfn.IFNA(IF(VLOOKUP(tabItens[[#This Row],[CÓDIGO]],tabExcluirDoEstoque[#Data],1,FALSE),"sim",""),"")</f>
        <v/>
      </c>
      <c r="AP157" s="381" t="str">
        <f ca="1">IF(OR(ISBLANK(tabItens[[#This Row],[ATA DT.VALID.]]),tabItens[[#This Row],[ATA DT.VALID.]]="",tabItens[[#This Row],[ATA DT.VALID.]]=" "),"",IF(TYPE(tabItens[[#This Row],[ATA DT.VALID.]])=1,ROUNDUP((tabItens[[#This Row],[ATA DT.VALID.]]-TODAY())/7,0),""))</f>
        <v/>
      </c>
      <c r="AQ157" s="382">
        <v>0</v>
      </c>
      <c r="AR157" s="383" t="str">
        <f>IF(ISBLANK(tabItens[[#This Row],[CÓDIGO]]),"",IFERROR(VLOOKUP(tabItens[[#This Row],[CÓDIGO]],Consumo!$C$2:$AC$862,26,FALSE),0))</f>
        <v>10.2022</v>
      </c>
      <c r="AS157" s="384">
        <f>SUMIF(Consumo!$C$3:$C$862,tabItens[[#This Row],[CÓDIGO]],Consumo!$N$3:$N$862) + SUMIF(Consumo!$C$3:$C$862,tabItens[[#This Row],[CÓDIGO]],Consumo!$O$3:$O$862) + SUMIF(Consumo!$C$3:$C$862,tabItens[[#This Row],[CÓDIGO]],Consumo!$P$3:$P$862) + SUMIF(Consumo!$C$3:$C$862,tabItens[[#This Row],[CÓDIGO]],Consumo!$Q$3:$Q$862)</f>
        <v>0</v>
      </c>
      <c r="AT157" s="384">
        <f>SUMIF(Consumo!$C$3:$C$862,tabItens[[#This Row],[CÓDIGO]],Consumo!$Z$3:$Z$862)</f>
        <v>2</v>
      </c>
      <c r="AU157" s="385">
        <f>SUMIF(Consumo!$C$3:$C$862,tabItens[[#This Row],[CÓDIGO]],Consumo!$AA$3:$AA$862)</f>
        <v>2</v>
      </c>
      <c r="AV157" s="386">
        <f>SUMIF(Consumo!$C$3:$C$862,tabItens[[#This Row],[CÓDIGO]],Consumo!$Y$3:$Y$862)</f>
        <v>8.3333333333333329E-2</v>
      </c>
      <c r="AW157" s="359">
        <f>tabItens[[#This Row],[QTDE ATUAL]] + tabItens[[#This Row],[RC QTDE]] + tabItens[[#This Row],[AF SALDO]] + tabItens[[#This Row],[Recentes]]</f>
        <v>57</v>
      </c>
      <c r="AX157" s="387">
        <v>4</v>
      </c>
      <c r="AY157" s="387">
        <v>4</v>
      </c>
      <c r="AZ157" s="387">
        <f>IF(ISBLANK(tabItens[[#This Row],[CÓDIGO]]),"",tabItens[[#This Row],[PontoMês]] * (AZ$2+tabItens[[#This Row],[PontoQtM]]))</f>
        <v>16</v>
      </c>
      <c r="BA157" s="386">
        <f>tabItens[[#This Row],[PontoPed]] - tabItens[[#This Row],[Saldo]] + (1/10)</f>
        <v>-40.9</v>
      </c>
      <c r="BB157" s="386">
        <f xml:space="preserve"> tabItens[[#This Row],[PontoMês]] * BB$2 - tabItens[[#This Row],[QTDE ATUAL]] - (1/10)</f>
        <v>-53.1</v>
      </c>
      <c r="BC157" s="388">
        <f>IF( tabItens[[#This Row],[PontoPed]]&gt;0, IF(tabItens[[#This Row],[PontoPed]]&lt;1, 1, IF( tabItens[[#This Row],[Saldo]]&gt;tabItens[[#This Row],[PontoPed]], 0, (tabItens[[#This Row],[PontoPed]]-tabItens[[#This Row],[Saldo]])/tabItens[[#This Row],[PontoPed]] ) ), 0 )</f>
        <v>0</v>
      </c>
      <c r="BD157" s="389">
        <f>ROUNDDOWN(IF( OR( AND(tabItens[[#This Row],[PontoPed]]&lt;tabItens[[#This Row],[Saldo]],tabItens[[#This Row],[Saldo]]&gt;0), tabItens[[#This Row],[PontoPed]]=0), 99, IF(AND(tabItens[[#This Row],[Saldo]]=0,tabItens[[#This Row],[PontoPed]]&gt;0), 0, (1-tabItens[[#This Row],[PctAb]])*10 ) ),0)</f>
        <v>99</v>
      </c>
      <c r="BE157" s="390">
        <f>IF( tabItens[[#This Row],[Consumo]] &gt; tabItens[[#This Row],[04_MESES]]/4*$AV$2, tabItens[[#This Row],[Consumo]]/$AV$2, tabItens[[#This Row],[04_MESES]]/4 ) * $BE$2 + tabItens[[#This Row],[COMPRA_EXTRA]]</f>
        <v>1</v>
      </c>
      <c r="BF157" s="391">
        <f>MAX( tabItens[[#This Row],[Sugestão]] - tabItens[[#This Row],[LC]], 0 )</f>
        <v>1</v>
      </c>
      <c r="BG157" s="391">
        <f>SUMIF(Consumo!$C$3:$C$862,tabItens[[#This Row],[CÓDIGO]],Consumo!$E$3:$E$862)</f>
        <v>0</v>
      </c>
      <c r="BH157" s="392">
        <f>IF(AND(tabItens[[#This Row],[Pend]] &gt; 0,tabItens[[#This Row],[Consumo]] &lt;&gt; 0), tabItens[[#This Row],[Pend]] / tabItens[[#This Row],[Consumo]], 0 )</f>
        <v>0</v>
      </c>
      <c r="BI157" s="391"/>
      <c r="BJ157" s="391"/>
      <c r="BK157" s="393" t="s">
        <v>2081</v>
      </c>
    </row>
    <row r="158" spans="1:63" x14ac:dyDescent="0.3">
      <c r="A158" s="354">
        <v>17426</v>
      </c>
      <c r="B158" s="355" t="s">
        <v>1129</v>
      </c>
      <c r="C158" s="356" t="s">
        <v>256</v>
      </c>
      <c r="D158" s="357">
        <v>64</v>
      </c>
      <c r="E158" s="358"/>
      <c r="F158" s="358"/>
      <c r="G158" s="358" t="s">
        <v>883</v>
      </c>
      <c r="H158" s="359">
        <v>18</v>
      </c>
      <c r="I158" s="360">
        <v>103003</v>
      </c>
      <c r="J158" s="361">
        <v>64</v>
      </c>
      <c r="K158" s="362">
        <v>20</v>
      </c>
      <c r="L158" s="363">
        <f>IF(tabItens[[#This Row],[Média]] &gt; 0, tabItens[[#This Row],[QTDE ATUAL]] / tabItens[[#This Row],[Média]],999.9)</f>
        <v>11.368421052631579</v>
      </c>
      <c r="M158" s="364">
        <v>0</v>
      </c>
      <c r="N158" s="365">
        <f>tabItens[[#This Row],[VALOR UNIT.]] * tabItens[[#This Row],[LC]]</f>
        <v>0</v>
      </c>
      <c r="O158" s="366" t="s">
        <v>2099</v>
      </c>
      <c r="P158" s="367"/>
      <c r="Q158" s="368"/>
      <c r="R158" s="365"/>
      <c r="S158" s="369"/>
      <c r="T158" s="370">
        <f>ROUNDDOWN(IFERROR(tabItens[[#This Row],[ATA DT.VALID.]] - $D$1,0) / 30,0)</f>
        <v>-1507</v>
      </c>
      <c r="U158" s="355" t="s">
        <v>997</v>
      </c>
      <c r="V158" s="371">
        <v>1</v>
      </c>
      <c r="W158" s="372" t="s">
        <v>2071</v>
      </c>
      <c r="X158" s="373">
        <v>61</v>
      </c>
      <c r="Y158" s="374">
        <v>11</v>
      </c>
      <c r="Z158" s="375"/>
      <c r="AA158" s="376"/>
      <c r="AB158" s="377"/>
      <c r="AC158" s="377"/>
      <c r="AD158" s="376"/>
      <c r="AE158" s="377"/>
      <c r="AF158" s="370"/>
      <c r="AG158" s="378" t="s">
        <v>2067</v>
      </c>
      <c r="AH158" s="379"/>
      <c r="AI158" s="370">
        <v>6</v>
      </c>
      <c r="AJ158" s="379">
        <v>45208</v>
      </c>
      <c r="AK158" s="379" t="s">
        <v>883</v>
      </c>
      <c r="AL158" s="379">
        <v>45145</v>
      </c>
      <c r="AM158" s="369"/>
      <c r="AN158" s="358"/>
      <c r="AO158" s="380" t="str">
        <f>_xlfn.IFNA(IF(VLOOKUP(tabItens[[#This Row],[CÓDIGO]],tabExcluirDoEstoque[#Data],1,FALSE),"sim",""),"")</f>
        <v/>
      </c>
      <c r="AP158" s="381" t="str">
        <f ca="1">IF(OR(ISBLANK(tabItens[[#This Row],[ATA DT.VALID.]]),tabItens[[#This Row],[ATA DT.VALID.]]="",tabItens[[#This Row],[ATA DT.VALID.]]=" "),"",IF(TYPE(tabItens[[#This Row],[ATA DT.VALID.]])=1,ROUNDUP((tabItens[[#This Row],[ATA DT.VALID.]]-TODAY())/7,0),""))</f>
        <v/>
      </c>
      <c r="AQ158" s="382">
        <v>0</v>
      </c>
      <c r="AR158" s="383" t="str">
        <f>IF(ISBLANK(tabItens[[#This Row],[CÓDIGO]]),"",IFERROR(VLOOKUP(tabItens[[#This Row],[CÓDIGO]],Consumo!$C$2:$AC$862,26,FALSE),0))</f>
        <v>07.2023</v>
      </c>
      <c r="AS158" s="384">
        <f>SUMIF(Consumo!$C$3:$C$862,tabItens[[#This Row],[CÓDIGO]],Consumo!$N$3:$N$862) + SUMIF(Consumo!$C$3:$C$862,tabItens[[#This Row],[CÓDIGO]],Consumo!$O$3:$O$862) + SUMIF(Consumo!$C$3:$C$862,tabItens[[#This Row],[CÓDIGO]],Consumo!$P$3:$P$862) + SUMIF(Consumo!$C$3:$C$862,tabItens[[#This Row],[CÓDIGO]],Consumo!$Q$3:$Q$862)</f>
        <v>4</v>
      </c>
      <c r="AT158" s="384">
        <f>SUMIF(Consumo!$C$3:$C$862,tabItens[[#This Row],[CÓDIGO]],Consumo!$Z$3:$Z$862)</f>
        <v>21</v>
      </c>
      <c r="AU158" s="385">
        <f>SUMIF(Consumo!$C$3:$C$862,tabItens[[#This Row],[CÓDIGO]],Consumo!$AA$3:$AA$862)</f>
        <v>8</v>
      </c>
      <c r="AV158" s="386">
        <f>SUMIF(Consumo!$C$3:$C$862,tabItens[[#This Row],[CÓDIGO]],Consumo!$Y$3:$Y$862)</f>
        <v>1.5833333333333333</v>
      </c>
      <c r="AW158" s="359">
        <f>tabItens[[#This Row],[QTDE ATUAL]] + tabItens[[#This Row],[RC QTDE]] + tabItens[[#This Row],[AF SALDO]] + tabItens[[#This Row],[Recentes]]</f>
        <v>18</v>
      </c>
      <c r="AX158" s="387">
        <v>3</v>
      </c>
      <c r="AY158" s="387">
        <v>4</v>
      </c>
      <c r="AZ158" s="387">
        <f>IF(ISBLANK(tabItens[[#This Row],[CÓDIGO]]),"",tabItens[[#This Row],[PontoMês]] * (AZ$2+tabItens[[#This Row],[PontoQtM]]))</f>
        <v>12</v>
      </c>
      <c r="BA158" s="386">
        <f>tabItens[[#This Row],[PontoPed]] - tabItens[[#This Row],[Saldo]] + (1/10)</f>
        <v>-5.9</v>
      </c>
      <c r="BB158" s="386">
        <f xml:space="preserve"> tabItens[[#This Row],[PontoMês]] * BB$2 - tabItens[[#This Row],[QTDE ATUAL]] - (1/10)</f>
        <v>-15.1</v>
      </c>
      <c r="BC158" s="388">
        <f>IF( tabItens[[#This Row],[PontoPed]]&gt;0, IF(tabItens[[#This Row],[PontoPed]]&lt;1, 1, IF( tabItens[[#This Row],[Saldo]]&gt;tabItens[[#This Row],[PontoPed]], 0, (tabItens[[#This Row],[PontoPed]]-tabItens[[#This Row],[Saldo]])/tabItens[[#This Row],[PontoPed]] ) ), 0 )</f>
        <v>0</v>
      </c>
      <c r="BD158" s="389">
        <f>ROUNDDOWN(IF( OR( AND(tabItens[[#This Row],[PontoPed]]&lt;tabItens[[#This Row],[Saldo]],tabItens[[#This Row],[Saldo]]&gt;0), tabItens[[#This Row],[PontoPed]]=0), 99, IF(AND(tabItens[[#This Row],[Saldo]]=0,tabItens[[#This Row],[PontoPed]]&gt;0), 0, (1-tabItens[[#This Row],[PctAb]])*10 ) ),0)</f>
        <v>99</v>
      </c>
      <c r="BE158" s="390">
        <f>IF( tabItens[[#This Row],[Consumo]] &gt; tabItens[[#This Row],[04_MESES]]/4*$AV$2, tabItens[[#This Row],[Consumo]]/$AV$2, tabItens[[#This Row],[04_MESES]]/4 ) * $BE$2 + tabItens[[#This Row],[COMPRA_EXTRA]]</f>
        <v>10.5</v>
      </c>
      <c r="BF158" s="391">
        <f>MAX( tabItens[[#This Row],[Sugestão]] - tabItens[[#This Row],[LC]], 0 )</f>
        <v>10.5</v>
      </c>
      <c r="BG158" s="391">
        <f>SUMIF(Consumo!$C$3:$C$862,tabItens[[#This Row],[CÓDIGO]],Consumo!$E$3:$E$862)</f>
        <v>1</v>
      </c>
      <c r="BH158" s="392">
        <f>IF(AND(tabItens[[#This Row],[Pend]] &gt; 0,tabItens[[#This Row],[Consumo]] &lt;&gt; 0), tabItens[[#This Row],[Pend]] / tabItens[[#This Row],[Consumo]], 0 )</f>
        <v>4.7619047619047616E-2</v>
      </c>
      <c r="BI158" s="391"/>
      <c r="BJ158" s="391"/>
      <c r="BK158" s="393" t="s">
        <v>2081</v>
      </c>
    </row>
    <row r="159" spans="1:63" x14ac:dyDescent="0.3">
      <c r="A159" s="354">
        <v>17454</v>
      </c>
      <c r="B159" s="355" t="s">
        <v>1130</v>
      </c>
      <c r="C159" s="356" t="s">
        <v>373</v>
      </c>
      <c r="D159" s="357">
        <v>0.24</v>
      </c>
      <c r="E159" s="358"/>
      <c r="F159" s="358"/>
      <c r="G159" s="358" t="s">
        <v>883</v>
      </c>
      <c r="H159" s="359">
        <v>1451</v>
      </c>
      <c r="I159" s="360">
        <v>103003</v>
      </c>
      <c r="J159" s="361">
        <v>0.24</v>
      </c>
      <c r="K159" s="362">
        <v>5002</v>
      </c>
      <c r="L159" s="363">
        <f>IF(tabItens[[#This Row],[Média]] &gt; 0, tabItens[[#This Row],[QTDE ATUAL]] / tabItens[[#This Row],[Média]],999.9)</f>
        <v>2.2403499742665982</v>
      </c>
      <c r="M159" s="364">
        <v>0</v>
      </c>
      <c r="N159" s="365">
        <f>tabItens[[#This Row],[VALOR UNIT.]] * tabItens[[#This Row],[LC]]</f>
        <v>0</v>
      </c>
      <c r="O159" s="366" t="s">
        <v>2083</v>
      </c>
      <c r="P159" s="367"/>
      <c r="Q159" s="368"/>
      <c r="R159" s="365"/>
      <c r="S159" s="369"/>
      <c r="T159" s="370">
        <f>ROUNDDOWN(IFERROR(tabItens[[#This Row],[ATA DT.VALID.]] - $D$1,0) / 30,0)</f>
        <v>-1507</v>
      </c>
      <c r="U159" s="355" t="s">
        <v>1131</v>
      </c>
      <c r="V159" s="371">
        <v>1</v>
      </c>
      <c r="W159" s="372" t="s">
        <v>2069</v>
      </c>
      <c r="X159" s="373">
        <v>57</v>
      </c>
      <c r="Y159" s="374">
        <v>2</v>
      </c>
      <c r="Z159" s="375"/>
      <c r="AA159" s="376"/>
      <c r="AB159" s="377"/>
      <c r="AC159" s="377"/>
      <c r="AD159" s="376"/>
      <c r="AE159" s="377"/>
      <c r="AF159" s="370"/>
      <c r="AG159" s="378" t="s">
        <v>2067</v>
      </c>
      <c r="AH159" s="379"/>
      <c r="AI159" s="370">
        <v>2590</v>
      </c>
      <c r="AJ159" s="379">
        <v>44147</v>
      </c>
      <c r="AK159" s="379" t="s">
        <v>883</v>
      </c>
      <c r="AL159" s="379">
        <v>44126</v>
      </c>
      <c r="AM159" s="369"/>
      <c r="AN159" s="358"/>
      <c r="AO159" s="380" t="str">
        <f>_xlfn.IFNA(IF(VLOOKUP(tabItens[[#This Row],[CÓDIGO]],tabExcluirDoEstoque[#Data],1,FALSE),"sim",""),"")</f>
        <v/>
      </c>
      <c r="AP159" s="381" t="str">
        <f ca="1">IF(OR(ISBLANK(tabItens[[#This Row],[ATA DT.VALID.]]),tabItens[[#This Row],[ATA DT.VALID.]]="",tabItens[[#This Row],[ATA DT.VALID.]]=" "),"",IF(TYPE(tabItens[[#This Row],[ATA DT.VALID.]])=1,ROUNDUP((tabItens[[#This Row],[ATA DT.VALID.]]-TODAY())/7,0),""))</f>
        <v/>
      </c>
      <c r="AQ159" s="382">
        <v>0</v>
      </c>
      <c r="AR159" s="383" t="str">
        <f>IF(ISBLANK(tabItens[[#This Row],[CÓDIGO]]),"",IFERROR(VLOOKUP(tabItens[[#This Row],[CÓDIGO]],Consumo!$C$2:$AC$862,26,FALSE),0))</f>
        <v>09.2023</v>
      </c>
      <c r="AS159" s="384">
        <f>SUMIF(Consumo!$C$3:$C$862,tabItens[[#This Row],[CÓDIGO]],Consumo!$N$3:$N$862) + SUMIF(Consumo!$C$3:$C$862,tabItens[[#This Row],[CÓDIGO]],Consumo!$O$3:$O$862) + SUMIF(Consumo!$C$3:$C$862,tabItens[[#This Row],[CÓDIGO]],Consumo!$P$3:$P$862) + SUMIF(Consumo!$C$3:$C$862,tabItens[[#This Row],[CÓDIGO]],Consumo!$Q$3:$Q$862)</f>
        <v>2921</v>
      </c>
      <c r="AT159" s="384">
        <f>SUMIF(Consumo!$C$3:$C$862,tabItens[[#This Row],[CÓDIGO]],Consumo!$Z$3:$Z$862)</f>
        <v>7772</v>
      </c>
      <c r="AU159" s="385">
        <f>SUMIF(Consumo!$C$3:$C$862,tabItens[[#This Row],[CÓDIGO]],Consumo!$AA$3:$AA$862)</f>
        <v>1131</v>
      </c>
      <c r="AV159" s="386">
        <f>SUMIF(Consumo!$C$3:$C$862,tabItens[[#This Row],[CÓDIGO]],Consumo!$Y$3:$Y$862)</f>
        <v>647.66666666666663</v>
      </c>
      <c r="AW159" s="359">
        <f>tabItens[[#This Row],[QTDE ATUAL]] + tabItens[[#This Row],[RC QTDE]] + tabItens[[#This Row],[AF SALDO]] + tabItens[[#This Row],[Recentes]]</f>
        <v>1451</v>
      </c>
      <c r="AX159" s="387">
        <v>716</v>
      </c>
      <c r="AY159" s="387">
        <v>4</v>
      </c>
      <c r="AZ159" s="387">
        <f>IF(ISBLANK(tabItens[[#This Row],[CÓDIGO]]),"",tabItens[[#This Row],[PontoMês]] * (AZ$2+tabItens[[#This Row],[PontoQtM]]))</f>
        <v>2864</v>
      </c>
      <c r="BA159" s="386">
        <f>tabItens[[#This Row],[PontoPed]] - tabItens[[#This Row],[Saldo]] + (1/10)</f>
        <v>1413.1</v>
      </c>
      <c r="BB159" s="386">
        <f xml:space="preserve"> tabItens[[#This Row],[PontoMês]] * BB$2 - tabItens[[#This Row],[QTDE ATUAL]] - (1/10)</f>
        <v>-735.1</v>
      </c>
      <c r="BC159" s="388">
        <f>IF( tabItens[[#This Row],[PontoPed]]&gt;0, IF(tabItens[[#This Row],[PontoPed]]&lt;1, 1, IF( tabItens[[#This Row],[Saldo]]&gt;tabItens[[#This Row],[PontoPed]], 0, (tabItens[[#This Row],[PontoPed]]-tabItens[[#This Row],[Saldo]])/tabItens[[#This Row],[PontoPed]] ) ), 0 )</f>
        <v>0.49336592178770949</v>
      </c>
      <c r="BD159" s="389">
        <f>ROUNDDOWN(IF( OR( AND(tabItens[[#This Row],[PontoPed]]&lt;tabItens[[#This Row],[Saldo]],tabItens[[#This Row],[Saldo]]&gt;0), tabItens[[#This Row],[PontoPed]]=0), 99, IF(AND(tabItens[[#This Row],[Saldo]]=0,tabItens[[#This Row],[PontoPed]]&gt;0), 0, (1-tabItens[[#This Row],[PctAb]])*10 ) ),0)</f>
        <v>5</v>
      </c>
      <c r="BE159" s="390">
        <f>IF( tabItens[[#This Row],[Consumo]] &gt; tabItens[[#This Row],[04_MESES]]/4*$AV$2, tabItens[[#This Row],[Consumo]]/$AV$2, tabItens[[#This Row],[04_MESES]]/4 ) * $BE$2 + tabItens[[#This Row],[COMPRA_EXTRA]]</f>
        <v>4381.5</v>
      </c>
      <c r="BF159" s="391">
        <f>MAX( tabItens[[#This Row],[Sugestão]] - tabItens[[#This Row],[LC]], 0 )</f>
        <v>4381.5</v>
      </c>
      <c r="BG159" s="391">
        <f>SUMIF(Consumo!$C$3:$C$862,tabItens[[#This Row],[CÓDIGO]],Consumo!$E$3:$E$862)</f>
        <v>0</v>
      </c>
      <c r="BH159" s="392">
        <f>IF(AND(tabItens[[#This Row],[Pend]] &gt; 0,tabItens[[#This Row],[Consumo]] &lt;&gt; 0), tabItens[[#This Row],[Pend]] / tabItens[[#This Row],[Consumo]], 0 )</f>
        <v>0</v>
      </c>
      <c r="BI159" s="391"/>
      <c r="BJ159" s="391"/>
      <c r="BK159" s="393" t="s">
        <v>2081</v>
      </c>
    </row>
    <row r="160" spans="1:63" x14ac:dyDescent="0.3">
      <c r="A160" s="354">
        <v>17562</v>
      </c>
      <c r="B160" s="355" t="s">
        <v>1132</v>
      </c>
      <c r="C160" s="356" t="s">
        <v>256</v>
      </c>
      <c r="D160" s="357">
        <v>6.35</v>
      </c>
      <c r="E160" s="358"/>
      <c r="F160" s="358"/>
      <c r="G160" s="358" t="s">
        <v>883</v>
      </c>
      <c r="H160" s="359">
        <v>443</v>
      </c>
      <c r="I160" s="360">
        <v>103003</v>
      </c>
      <c r="J160" s="361">
        <v>6.35</v>
      </c>
      <c r="K160" s="362">
        <v>40</v>
      </c>
      <c r="L160" s="363">
        <f>IF(tabItens[[#This Row],[Média]] &gt; 0, tabItens[[#This Row],[QTDE ATUAL]] / tabItens[[#This Row],[Média]],999.9)</f>
        <v>171.48387096774192</v>
      </c>
      <c r="M160" s="364">
        <v>0</v>
      </c>
      <c r="N160" s="365">
        <f>tabItens[[#This Row],[VALOR UNIT.]] * tabItens[[#This Row],[LC]]</f>
        <v>0</v>
      </c>
      <c r="O160" s="366" t="s">
        <v>2096</v>
      </c>
      <c r="P160" s="367"/>
      <c r="Q160" s="368"/>
      <c r="R160" s="365"/>
      <c r="S160" s="369"/>
      <c r="T160" s="370">
        <f>ROUNDDOWN(IFERROR(tabItens[[#This Row],[ATA DT.VALID.]] - $D$1,0) / 30,0)</f>
        <v>-1507</v>
      </c>
      <c r="U160" s="355" t="s">
        <v>1133</v>
      </c>
      <c r="V160" s="371">
        <v>1</v>
      </c>
      <c r="W160" s="372" t="s">
        <v>2073</v>
      </c>
      <c r="X160" s="373">
        <v>83</v>
      </c>
      <c r="Y160" s="374">
        <v>8</v>
      </c>
      <c r="Z160" s="375"/>
      <c r="AA160" s="376"/>
      <c r="AB160" s="377"/>
      <c r="AC160" s="377"/>
      <c r="AD160" s="376"/>
      <c r="AE160" s="377"/>
      <c r="AF160" s="370"/>
      <c r="AG160" s="378" t="s">
        <v>2067</v>
      </c>
      <c r="AH160" s="379"/>
      <c r="AI160" s="370">
        <v>14</v>
      </c>
      <c r="AJ160" s="379">
        <v>43280</v>
      </c>
      <c r="AK160" s="379" t="s">
        <v>883</v>
      </c>
      <c r="AL160" s="379">
        <v>44231</v>
      </c>
      <c r="AM160" s="369"/>
      <c r="AN160" s="358"/>
      <c r="AO160" s="380" t="str">
        <f>_xlfn.IFNA(IF(VLOOKUP(tabItens[[#This Row],[CÓDIGO]],tabExcluirDoEstoque[#Data],1,FALSE),"sim",""),"")</f>
        <v/>
      </c>
      <c r="AP160" s="381" t="str">
        <f ca="1">IF(OR(ISBLANK(tabItens[[#This Row],[ATA DT.VALID.]]),tabItens[[#This Row],[ATA DT.VALID.]]="",tabItens[[#This Row],[ATA DT.VALID.]]=" "),"",IF(TYPE(tabItens[[#This Row],[ATA DT.VALID.]])=1,ROUNDUP((tabItens[[#This Row],[ATA DT.VALID.]]-TODAY())/7,0),""))</f>
        <v/>
      </c>
      <c r="AQ160" s="382">
        <v>0</v>
      </c>
      <c r="AR160" s="383" t="str">
        <f>IF(ISBLANK(tabItens[[#This Row],[CÓDIGO]]),"",IFERROR(VLOOKUP(tabItens[[#This Row],[CÓDIGO]],Consumo!$C$2:$AC$862,26,FALSE),0))</f>
        <v>03.2023</v>
      </c>
      <c r="AS160" s="384">
        <f>SUMIF(Consumo!$C$3:$C$862,tabItens[[#This Row],[CÓDIGO]],Consumo!$N$3:$N$862) + SUMIF(Consumo!$C$3:$C$862,tabItens[[#This Row],[CÓDIGO]],Consumo!$O$3:$O$862) + SUMIF(Consumo!$C$3:$C$862,tabItens[[#This Row],[CÓDIGO]],Consumo!$P$3:$P$862) + SUMIF(Consumo!$C$3:$C$862,tabItens[[#This Row],[CÓDIGO]],Consumo!$Q$3:$Q$862)</f>
        <v>0</v>
      </c>
      <c r="AT160" s="384">
        <f>SUMIF(Consumo!$C$3:$C$862,tabItens[[#This Row],[CÓDIGO]],Consumo!$Z$3:$Z$862)</f>
        <v>40</v>
      </c>
      <c r="AU160" s="385">
        <f>SUMIF(Consumo!$C$3:$C$862,tabItens[[#This Row],[CÓDIGO]],Consumo!$AA$3:$AA$862)</f>
        <v>30</v>
      </c>
      <c r="AV160" s="386">
        <f>SUMIF(Consumo!$C$3:$C$862,tabItens[[#This Row],[CÓDIGO]],Consumo!$Y$3:$Y$862)</f>
        <v>2.5833333333333335</v>
      </c>
      <c r="AW160" s="359">
        <f>tabItens[[#This Row],[QTDE ATUAL]] + tabItens[[#This Row],[RC QTDE]] + tabItens[[#This Row],[AF SALDO]] + tabItens[[#This Row],[Recentes]]</f>
        <v>443</v>
      </c>
      <c r="AX160" s="387">
        <v>17</v>
      </c>
      <c r="AY160" s="387">
        <v>4</v>
      </c>
      <c r="AZ160" s="387">
        <f>IF(ISBLANK(tabItens[[#This Row],[CÓDIGO]]),"",tabItens[[#This Row],[PontoMês]] * (AZ$2+tabItens[[#This Row],[PontoQtM]]))</f>
        <v>68</v>
      </c>
      <c r="BA160" s="386">
        <f>tabItens[[#This Row],[PontoPed]] - tabItens[[#This Row],[Saldo]] + (1/10)</f>
        <v>-374.9</v>
      </c>
      <c r="BB160" s="386">
        <f xml:space="preserve"> tabItens[[#This Row],[PontoMês]] * BB$2 - tabItens[[#This Row],[QTDE ATUAL]] - (1/10)</f>
        <v>-426.1</v>
      </c>
      <c r="BC160" s="388">
        <f>IF( tabItens[[#This Row],[PontoPed]]&gt;0, IF(tabItens[[#This Row],[PontoPed]]&lt;1, 1, IF( tabItens[[#This Row],[Saldo]]&gt;tabItens[[#This Row],[PontoPed]], 0, (tabItens[[#This Row],[PontoPed]]-tabItens[[#This Row],[Saldo]])/tabItens[[#This Row],[PontoPed]] ) ), 0 )</f>
        <v>0</v>
      </c>
      <c r="BD160" s="389">
        <f>ROUNDDOWN(IF( OR( AND(tabItens[[#This Row],[PontoPed]]&lt;tabItens[[#This Row],[Saldo]],tabItens[[#This Row],[Saldo]]&gt;0), tabItens[[#This Row],[PontoPed]]=0), 99, IF(AND(tabItens[[#This Row],[Saldo]]=0,tabItens[[#This Row],[PontoPed]]&gt;0), 0, (1-tabItens[[#This Row],[PctAb]])*10 ) ),0)</f>
        <v>99</v>
      </c>
      <c r="BE160" s="390">
        <f>IF( tabItens[[#This Row],[Consumo]] &gt; tabItens[[#This Row],[04_MESES]]/4*$AV$2, tabItens[[#This Row],[Consumo]]/$AV$2, tabItens[[#This Row],[04_MESES]]/4 ) * $BE$2 + tabItens[[#This Row],[COMPRA_EXTRA]]</f>
        <v>20</v>
      </c>
      <c r="BF160" s="391">
        <f>MAX( tabItens[[#This Row],[Sugestão]] - tabItens[[#This Row],[LC]], 0 )</f>
        <v>20</v>
      </c>
      <c r="BG160" s="391">
        <f>SUMIF(Consumo!$C$3:$C$862,tabItens[[#This Row],[CÓDIGO]],Consumo!$E$3:$E$862)</f>
        <v>0</v>
      </c>
      <c r="BH160" s="392">
        <f>IF(AND(tabItens[[#This Row],[Pend]] &gt; 0,tabItens[[#This Row],[Consumo]] &lt;&gt; 0), tabItens[[#This Row],[Pend]] / tabItens[[#This Row],[Consumo]], 0 )</f>
        <v>0</v>
      </c>
      <c r="BI160" s="391"/>
      <c r="BJ160" s="391"/>
      <c r="BK160" s="393" t="s">
        <v>2081</v>
      </c>
    </row>
    <row r="161" spans="1:63" x14ac:dyDescent="0.3">
      <c r="A161" s="354">
        <v>17662</v>
      </c>
      <c r="B161" s="355" t="s">
        <v>1134</v>
      </c>
      <c r="C161" s="356" t="s">
        <v>373</v>
      </c>
      <c r="D161" s="357">
        <v>0.99</v>
      </c>
      <c r="E161" s="358"/>
      <c r="F161" s="358"/>
      <c r="G161" s="358" t="s">
        <v>883</v>
      </c>
      <c r="H161" s="359">
        <v>1410</v>
      </c>
      <c r="I161" s="360">
        <v>103003</v>
      </c>
      <c r="J161" s="361">
        <v>0.99</v>
      </c>
      <c r="K161" s="362">
        <v>10</v>
      </c>
      <c r="L161" s="363">
        <f>IF(tabItens[[#This Row],[Média]] &gt; 0, tabItens[[#This Row],[QTDE ATUAL]] / tabItens[[#This Row],[Média]],999.9)</f>
        <v>2820</v>
      </c>
      <c r="M161" s="364">
        <v>0</v>
      </c>
      <c r="N161" s="365">
        <f>tabItens[[#This Row],[VALOR UNIT.]] * tabItens[[#This Row],[LC]]</f>
        <v>0</v>
      </c>
      <c r="O161" s="366" t="s">
        <v>2095</v>
      </c>
      <c r="P161" s="367"/>
      <c r="Q161" s="368"/>
      <c r="R161" s="365"/>
      <c r="S161" s="369"/>
      <c r="T161" s="370">
        <f>ROUNDDOWN(IFERROR(tabItens[[#This Row],[ATA DT.VALID.]] - $D$1,0) / 30,0)</f>
        <v>-1507</v>
      </c>
      <c r="U161" s="355" t="s">
        <v>990</v>
      </c>
      <c r="V161" s="371">
        <v>1</v>
      </c>
      <c r="W161" s="372" t="s">
        <v>2073</v>
      </c>
      <c r="X161" s="373">
        <v>83</v>
      </c>
      <c r="Y161" s="374">
        <v>2</v>
      </c>
      <c r="Z161" s="375"/>
      <c r="AA161" s="376"/>
      <c r="AB161" s="377"/>
      <c r="AC161" s="377"/>
      <c r="AD161" s="376"/>
      <c r="AE161" s="377"/>
      <c r="AF161" s="370"/>
      <c r="AG161" s="378" t="s">
        <v>2067</v>
      </c>
      <c r="AH161" s="379"/>
      <c r="AI161" s="370">
        <v>4</v>
      </c>
      <c r="AJ161" s="379">
        <v>43826</v>
      </c>
      <c r="AK161" s="379" t="s">
        <v>883</v>
      </c>
      <c r="AL161" s="379">
        <v>44349</v>
      </c>
      <c r="AM161" s="369"/>
      <c r="AN161" s="358"/>
      <c r="AO161" s="380" t="str">
        <f>_xlfn.IFNA(IF(VLOOKUP(tabItens[[#This Row],[CÓDIGO]],tabExcluirDoEstoque[#Data],1,FALSE),"sim",""),"")</f>
        <v/>
      </c>
      <c r="AP161" s="381" t="str">
        <f ca="1">IF(OR(ISBLANK(tabItens[[#This Row],[ATA DT.VALID.]]),tabItens[[#This Row],[ATA DT.VALID.]]="",tabItens[[#This Row],[ATA DT.VALID.]]=" "),"",IF(TYPE(tabItens[[#This Row],[ATA DT.VALID.]])=1,ROUNDUP((tabItens[[#This Row],[ATA DT.VALID.]]-TODAY())/7,0),""))</f>
        <v/>
      </c>
      <c r="AQ161" s="382">
        <v>0</v>
      </c>
      <c r="AR161" s="383" t="str">
        <f>IF(ISBLANK(tabItens[[#This Row],[CÓDIGO]]),"",IFERROR(VLOOKUP(tabItens[[#This Row],[CÓDIGO]],Consumo!$C$2:$AC$862,26,FALSE),0))</f>
        <v>11.2022</v>
      </c>
      <c r="AS161" s="384">
        <f>SUMIF(Consumo!$C$3:$C$862,tabItens[[#This Row],[CÓDIGO]],Consumo!$N$3:$N$862) + SUMIF(Consumo!$C$3:$C$862,tabItens[[#This Row],[CÓDIGO]],Consumo!$O$3:$O$862) + SUMIF(Consumo!$C$3:$C$862,tabItens[[#This Row],[CÓDIGO]],Consumo!$P$3:$P$862) + SUMIF(Consumo!$C$3:$C$862,tabItens[[#This Row],[CÓDIGO]],Consumo!$Q$3:$Q$862)</f>
        <v>0</v>
      </c>
      <c r="AT161" s="384">
        <f>SUMIF(Consumo!$C$3:$C$862,tabItens[[#This Row],[CÓDIGO]],Consumo!$Z$3:$Z$862)</f>
        <v>10</v>
      </c>
      <c r="AU161" s="385">
        <f>SUMIF(Consumo!$C$3:$C$862,tabItens[[#This Row],[CÓDIGO]],Consumo!$AA$3:$AA$862)</f>
        <v>10</v>
      </c>
      <c r="AV161" s="386">
        <f>SUMIF(Consumo!$C$3:$C$862,tabItens[[#This Row],[CÓDIGO]],Consumo!$Y$3:$Y$862)</f>
        <v>0.5</v>
      </c>
      <c r="AW161" s="359">
        <f>tabItens[[#This Row],[QTDE ATUAL]] + tabItens[[#This Row],[RC QTDE]] + tabItens[[#This Row],[AF SALDO]] + tabItens[[#This Row],[Recentes]]</f>
        <v>1410</v>
      </c>
      <c r="AX161" s="387">
        <v>24</v>
      </c>
      <c r="AY161" s="387">
        <v>4</v>
      </c>
      <c r="AZ161" s="387">
        <f>IF(ISBLANK(tabItens[[#This Row],[CÓDIGO]]),"",tabItens[[#This Row],[PontoMês]] * (AZ$2+tabItens[[#This Row],[PontoQtM]]))</f>
        <v>96</v>
      </c>
      <c r="BA161" s="386">
        <f>tabItens[[#This Row],[PontoPed]] - tabItens[[#This Row],[Saldo]] + (1/10)</f>
        <v>-1313.9</v>
      </c>
      <c r="BB161" s="386">
        <f xml:space="preserve"> tabItens[[#This Row],[PontoMês]] * BB$2 - tabItens[[#This Row],[QTDE ATUAL]] - (1/10)</f>
        <v>-1386.1</v>
      </c>
      <c r="BC161" s="388">
        <f>IF( tabItens[[#This Row],[PontoPed]]&gt;0, IF(tabItens[[#This Row],[PontoPed]]&lt;1, 1, IF( tabItens[[#This Row],[Saldo]]&gt;tabItens[[#This Row],[PontoPed]], 0, (tabItens[[#This Row],[PontoPed]]-tabItens[[#This Row],[Saldo]])/tabItens[[#This Row],[PontoPed]] ) ), 0 )</f>
        <v>0</v>
      </c>
      <c r="BD161" s="389">
        <f>ROUNDDOWN(IF( OR( AND(tabItens[[#This Row],[PontoPed]]&lt;tabItens[[#This Row],[Saldo]],tabItens[[#This Row],[Saldo]]&gt;0), tabItens[[#This Row],[PontoPed]]=0), 99, IF(AND(tabItens[[#This Row],[Saldo]]=0,tabItens[[#This Row],[PontoPed]]&gt;0), 0, (1-tabItens[[#This Row],[PctAb]])*10 ) ),0)</f>
        <v>99</v>
      </c>
      <c r="BE161" s="390">
        <f>IF( tabItens[[#This Row],[Consumo]] &gt; tabItens[[#This Row],[04_MESES]]/4*$AV$2, tabItens[[#This Row],[Consumo]]/$AV$2, tabItens[[#This Row],[04_MESES]]/4 ) * $BE$2 + tabItens[[#This Row],[COMPRA_EXTRA]]</f>
        <v>5</v>
      </c>
      <c r="BF161" s="391">
        <f>MAX( tabItens[[#This Row],[Sugestão]] - tabItens[[#This Row],[LC]], 0 )</f>
        <v>5</v>
      </c>
      <c r="BG161" s="391">
        <f>SUMIF(Consumo!$C$3:$C$862,tabItens[[#This Row],[CÓDIGO]],Consumo!$E$3:$E$862)</f>
        <v>0</v>
      </c>
      <c r="BH161" s="392">
        <f>IF(AND(tabItens[[#This Row],[Pend]] &gt; 0,tabItens[[#This Row],[Consumo]] &lt;&gt; 0), tabItens[[#This Row],[Pend]] / tabItens[[#This Row],[Consumo]], 0 )</f>
        <v>0</v>
      </c>
      <c r="BI161" s="391"/>
      <c r="BJ161" s="391"/>
      <c r="BK161" s="393" t="s">
        <v>2081</v>
      </c>
    </row>
    <row r="162" spans="1:63" x14ac:dyDescent="0.3">
      <c r="A162" s="354">
        <v>17663</v>
      </c>
      <c r="B162" s="355" t="s">
        <v>372</v>
      </c>
      <c r="C162" s="356" t="s">
        <v>373</v>
      </c>
      <c r="D162" s="357">
        <v>0.99</v>
      </c>
      <c r="E162" s="358"/>
      <c r="F162" s="358"/>
      <c r="G162" s="358" t="s">
        <v>883</v>
      </c>
      <c r="H162" s="359">
        <v>190</v>
      </c>
      <c r="I162" s="360">
        <v>103003</v>
      </c>
      <c r="J162" s="361">
        <v>0.99</v>
      </c>
      <c r="K162" s="362"/>
      <c r="L162" s="363">
        <f>IF(tabItens[[#This Row],[Média]] &gt; 0, tabItens[[#This Row],[QTDE ATUAL]] / tabItens[[#This Row],[Média]],999.9)</f>
        <v>999.9</v>
      </c>
      <c r="M162" s="364">
        <v>0</v>
      </c>
      <c r="N162" s="365">
        <f>tabItens[[#This Row],[VALOR UNIT.]] * tabItens[[#This Row],[LC]]</f>
        <v>0</v>
      </c>
      <c r="O162" s="366" t="s">
        <v>2125</v>
      </c>
      <c r="P162" s="367"/>
      <c r="Q162" s="368"/>
      <c r="R162" s="365"/>
      <c r="S162" s="369"/>
      <c r="T162" s="370">
        <f>ROUNDDOWN(IFERROR(tabItens[[#This Row],[ATA DT.VALID.]] - $D$1,0) / 30,0)</f>
        <v>-1507</v>
      </c>
      <c r="U162" s="355" t="s">
        <v>990</v>
      </c>
      <c r="V162" s="371">
        <v>1</v>
      </c>
      <c r="W162" s="372" t="s">
        <v>2073</v>
      </c>
      <c r="X162" s="373">
        <v>83</v>
      </c>
      <c r="Y162" s="374">
        <v>2</v>
      </c>
      <c r="Z162" s="375"/>
      <c r="AA162" s="376"/>
      <c r="AB162" s="377"/>
      <c r="AC162" s="377"/>
      <c r="AD162" s="376"/>
      <c r="AE162" s="377"/>
      <c r="AF162" s="370"/>
      <c r="AG162" s="378" t="s">
        <v>2067</v>
      </c>
      <c r="AH162" s="379"/>
      <c r="AI162" s="370">
        <v>0</v>
      </c>
      <c r="AJ162" s="379">
        <v>44067</v>
      </c>
      <c r="AK162" s="379" t="s">
        <v>883</v>
      </c>
      <c r="AL162" s="379">
        <v>44040</v>
      </c>
      <c r="AM162" s="369"/>
      <c r="AN162" s="358"/>
      <c r="AO162" s="380" t="str">
        <f>_xlfn.IFNA(IF(VLOOKUP(tabItens[[#This Row],[CÓDIGO]],tabExcluirDoEstoque[#Data],1,FALSE),"sim",""),"")</f>
        <v>sim</v>
      </c>
      <c r="AP162" s="381" t="str">
        <f ca="1">IF(OR(ISBLANK(tabItens[[#This Row],[ATA DT.VALID.]]),tabItens[[#This Row],[ATA DT.VALID.]]="",tabItens[[#This Row],[ATA DT.VALID.]]=" "),"",IF(TYPE(tabItens[[#This Row],[ATA DT.VALID.]])=1,ROUNDUP((tabItens[[#This Row],[ATA DT.VALID.]]-TODAY())/7,0),""))</f>
        <v/>
      </c>
      <c r="AQ162" s="382">
        <v>0</v>
      </c>
      <c r="AR162" s="383">
        <f>IF(ISBLANK(tabItens[[#This Row],[CÓDIGO]]),"",IFERROR(VLOOKUP(tabItens[[#This Row],[CÓDIGO]],Consumo!$C$2:$AC$862,26,FALSE),0))</f>
        <v>0</v>
      </c>
      <c r="AS162" s="384">
        <f>SUMIF(Consumo!$C$3:$C$862,tabItens[[#This Row],[CÓDIGO]],Consumo!$N$3:$N$862) + SUMIF(Consumo!$C$3:$C$862,tabItens[[#This Row],[CÓDIGO]],Consumo!$O$3:$O$862) + SUMIF(Consumo!$C$3:$C$862,tabItens[[#This Row],[CÓDIGO]],Consumo!$P$3:$P$862) + SUMIF(Consumo!$C$3:$C$862,tabItens[[#This Row],[CÓDIGO]],Consumo!$Q$3:$Q$862)</f>
        <v>0</v>
      </c>
      <c r="AT162" s="384">
        <f>SUMIF(Consumo!$C$3:$C$862,tabItens[[#This Row],[CÓDIGO]],Consumo!$Z$3:$Z$862)</f>
        <v>0</v>
      </c>
      <c r="AU162" s="385">
        <f>SUMIF(Consumo!$C$3:$C$862,tabItens[[#This Row],[CÓDIGO]],Consumo!$AA$3:$AA$862)</f>
        <v>0</v>
      </c>
      <c r="AV162" s="386">
        <f>SUMIF(Consumo!$C$3:$C$862,tabItens[[#This Row],[CÓDIGO]],Consumo!$Y$3:$Y$862)</f>
        <v>0</v>
      </c>
      <c r="AW162" s="359">
        <f>tabItens[[#This Row],[QTDE ATUAL]] + tabItens[[#This Row],[RC QTDE]] + tabItens[[#This Row],[AF SALDO]] + tabItens[[#This Row],[Recentes]]</f>
        <v>190</v>
      </c>
      <c r="AX162" s="387">
        <v>34</v>
      </c>
      <c r="AY162" s="387">
        <v>4</v>
      </c>
      <c r="AZ162" s="387">
        <f>IF(ISBLANK(tabItens[[#This Row],[CÓDIGO]]),"",tabItens[[#This Row],[PontoMês]] * (AZ$2+tabItens[[#This Row],[PontoQtM]]))</f>
        <v>136</v>
      </c>
      <c r="BA162" s="386">
        <f>tabItens[[#This Row],[PontoPed]] - tabItens[[#This Row],[Saldo]] + (1/10)</f>
        <v>-53.9</v>
      </c>
      <c r="BB162" s="386">
        <f xml:space="preserve"> tabItens[[#This Row],[PontoMês]] * BB$2 - tabItens[[#This Row],[QTDE ATUAL]] - (1/10)</f>
        <v>-156.1</v>
      </c>
      <c r="BC162" s="388">
        <f>IF( tabItens[[#This Row],[PontoPed]]&gt;0, IF(tabItens[[#This Row],[PontoPed]]&lt;1, 1, IF( tabItens[[#This Row],[Saldo]]&gt;tabItens[[#This Row],[PontoPed]], 0, (tabItens[[#This Row],[PontoPed]]-tabItens[[#This Row],[Saldo]])/tabItens[[#This Row],[PontoPed]] ) ), 0 )</f>
        <v>0</v>
      </c>
      <c r="BD162" s="389">
        <f>ROUNDDOWN(IF( OR( AND(tabItens[[#This Row],[PontoPed]]&lt;tabItens[[#This Row],[Saldo]],tabItens[[#This Row],[Saldo]]&gt;0), tabItens[[#This Row],[PontoPed]]=0), 99, IF(AND(tabItens[[#This Row],[Saldo]]=0,tabItens[[#This Row],[PontoPed]]&gt;0), 0, (1-tabItens[[#This Row],[PctAb]])*10 ) ),0)</f>
        <v>99</v>
      </c>
      <c r="BE162" s="390">
        <f>IF( tabItens[[#This Row],[Consumo]] &gt; tabItens[[#This Row],[04_MESES]]/4*$AV$2, tabItens[[#This Row],[Consumo]]/$AV$2, tabItens[[#This Row],[04_MESES]]/4 ) * $BE$2 + tabItens[[#This Row],[COMPRA_EXTRA]]</f>
        <v>0</v>
      </c>
      <c r="BF162" s="391">
        <f>MAX( tabItens[[#This Row],[Sugestão]] - tabItens[[#This Row],[LC]], 0 )</f>
        <v>0</v>
      </c>
      <c r="BG162" s="391">
        <f>SUMIF(Consumo!$C$3:$C$862,tabItens[[#This Row],[CÓDIGO]],Consumo!$E$3:$E$862)</f>
        <v>0</v>
      </c>
      <c r="BH162" s="392">
        <f>IF(AND(tabItens[[#This Row],[Pend]] &gt; 0,tabItens[[#This Row],[Consumo]] &lt;&gt; 0), tabItens[[#This Row],[Pend]] / tabItens[[#This Row],[Consumo]], 0 )</f>
        <v>0</v>
      </c>
      <c r="BI162" s="391"/>
      <c r="BJ162" s="391"/>
      <c r="BK162" s="393" t="s">
        <v>2081</v>
      </c>
    </row>
    <row r="163" spans="1:63" x14ac:dyDescent="0.3">
      <c r="A163" s="354">
        <v>17696</v>
      </c>
      <c r="B163" s="355" t="s">
        <v>1135</v>
      </c>
      <c r="C163" s="356" t="s">
        <v>373</v>
      </c>
      <c r="D163" s="357">
        <v>2.4</v>
      </c>
      <c r="E163" s="358"/>
      <c r="F163" s="358"/>
      <c r="G163" s="358" t="s">
        <v>883</v>
      </c>
      <c r="H163" s="359">
        <v>0</v>
      </c>
      <c r="I163" s="360">
        <v>103003</v>
      </c>
      <c r="J163" s="361">
        <v>2.4</v>
      </c>
      <c r="K163" s="362">
        <v>29</v>
      </c>
      <c r="L163" s="363">
        <f>IF(tabItens[[#This Row],[Média]] &gt; 0, tabItens[[#This Row],[QTDE ATUAL]] / tabItens[[#This Row],[Média]],999.9)</f>
        <v>0</v>
      </c>
      <c r="M163" s="364">
        <v>0</v>
      </c>
      <c r="N163" s="365">
        <f>tabItens[[#This Row],[VALOR UNIT.]] * tabItens[[#This Row],[LC]]</f>
        <v>0</v>
      </c>
      <c r="O163" s="366" t="s">
        <v>2095</v>
      </c>
      <c r="P163" s="367"/>
      <c r="Q163" s="368"/>
      <c r="R163" s="365"/>
      <c r="S163" s="369"/>
      <c r="T163" s="370">
        <f>ROUNDDOWN(IFERROR(tabItens[[#This Row],[ATA DT.VALID.]] - $D$1,0) / 30,0)</f>
        <v>-1507</v>
      </c>
      <c r="U163" s="355" t="s">
        <v>990</v>
      </c>
      <c r="V163" s="371">
        <v>1</v>
      </c>
      <c r="W163" s="372" t="s">
        <v>2073</v>
      </c>
      <c r="X163" s="373">
        <v>83</v>
      </c>
      <c r="Y163" s="374">
        <v>2</v>
      </c>
      <c r="Z163" s="375"/>
      <c r="AA163" s="376"/>
      <c r="AB163" s="377"/>
      <c r="AC163" s="377"/>
      <c r="AD163" s="376"/>
      <c r="AE163" s="377"/>
      <c r="AF163" s="370"/>
      <c r="AG163" s="378" t="s">
        <v>2067</v>
      </c>
      <c r="AH163" s="379"/>
      <c r="AI163" s="370">
        <v>10</v>
      </c>
      <c r="AJ163" s="379">
        <v>44743</v>
      </c>
      <c r="AK163" s="379" t="s">
        <v>883</v>
      </c>
      <c r="AL163" s="379">
        <v>44922</v>
      </c>
      <c r="AM163" s="369"/>
      <c r="AN163" s="358"/>
      <c r="AO163" s="380" t="str">
        <f>_xlfn.IFNA(IF(VLOOKUP(tabItens[[#This Row],[CÓDIGO]],tabExcluirDoEstoque[#Data],1,FALSE),"sim",""),"")</f>
        <v/>
      </c>
      <c r="AP163" s="381" t="str">
        <f ca="1">IF(OR(ISBLANK(tabItens[[#This Row],[ATA DT.VALID.]]),tabItens[[#This Row],[ATA DT.VALID.]]="",tabItens[[#This Row],[ATA DT.VALID.]]=" "),"",IF(TYPE(tabItens[[#This Row],[ATA DT.VALID.]])=1,ROUNDUP((tabItens[[#This Row],[ATA DT.VALID.]]-TODAY())/7,0),""))</f>
        <v/>
      </c>
      <c r="AQ163" s="382">
        <v>0</v>
      </c>
      <c r="AR163" s="383" t="str">
        <f>IF(ISBLANK(tabItens[[#This Row],[CÓDIGO]]),"",IFERROR(VLOOKUP(tabItens[[#This Row],[CÓDIGO]],Consumo!$C$2:$AC$862,26,FALSE),0))</f>
        <v>10.2022</v>
      </c>
      <c r="AS163" s="384">
        <f>SUMIF(Consumo!$C$3:$C$862,tabItens[[#This Row],[CÓDIGO]],Consumo!$N$3:$N$862) + SUMIF(Consumo!$C$3:$C$862,tabItens[[#This Row],[CÓDIGO]],Consumo!$O$3:$O$862) + SUMIF(Consumo!$C$3:$C$862,tabItens[[#This Row],[CÓDIGO]],Consumo!$P$3:$P$862) + SUMIF(Consumo!$C$3:$C$862,tabItens[[#This Row],[CÓDIGO]],Consumo!$Q$3:$Q$862)</f>
        <v>0</v>
      </c>
      <c r="AT163" s="384">
        <f>SUMIF(Consumo!$C$3:$C$862,tabItens[[#This Row],[CÓDIGO]],Consumo!$Z$3:$Z$862)</f>
        <v>56</v>
      </c>
      <c r="AU163" s="385">
        <f>SUMIF(Consumo!$C$3:$C$862,tabItens[[#This Row],[CÓDIGO]],Consumo!$AA$3:$AA$862)</f>
        <v>29</v>
      </c>
      <c r="AV163" s="386">
        <f>SUMIF(Consumo!$C$3:$C$862,tabItens[[#This Row],[CÓDIGO]],Consumo!$Y$3:$Y$862)</f>
        <v>4.333333333333333</v>
      </c>
      <c r="AW163" s="359">
        <f>tabItens[[#This Row],[QTDE ATUAL]] + tabItens[[#This Row],[RC QTDE]] + tabItens[[#This Row],[AF SALDO]] + tabItens[[#This Row],[Recentes]]</f>
        <v>0</v>
      </c>
      <c r="AX163" s="387">
        <v>17</v>
      </c>
      <c r="AY163" s="387">
        <v>4</v>
      </c>
      <c r="AZ163" s="387">
        <f>IF(ISBLANK(tabItens[[#This Row],[CÓDIGO]]),"",tabItens[[#This Row],[PontoMês]] * (AZ$2+tabItens[[#This Row],[PontoQtM]]))</f>
        <v>68</v>
      </c>
      <c r="BA163" s="386">
        <f>tabItens[[#This Row],[PontoPed]] - tabItens[[#This Row],[Saldo]] + (1/10)</f>
        <v>68.099999999999994</v>
      </c>
      <c r="BB163" s="386">
        <f xml:space="preserve"> tabItens[[#This Row],[PontoMês]] * BB$2 - tabItens[[#This Row],[QTDE ATUAL]] - (1/10)</f>
        <v>16.899999999999999</v>
      </c>
      <c r="BC163" s="388">
        <f>IF( tabItens[[#This Row],[PontoPed]]&gt;0, IF(tabItens[[#This Row],[PontoPed]]&lt;1, 1, IF( tabItens[[#This Row],[Saldo]]&gt;tabItens[[#This Row],[PontoPed]], 0, (tabItens[[#This Row],[PontoPed]]-tabItens[[#This Row],[Saldo]])/tabItens[[#This Row],[PontoPed]] ) ), 0 )</f>
        <v>1</v>
      </c>
      <c r="BD163" s="389">
        <f>ROUNDDOWN(IF( OR( AND(tabItens[[#This Row],[PontoPed]]&lt;tabItens[[#This Row],[Saldo]],tabItens[[#This Row],[Saldo]]&gt;0), tabItens[[#This Row],[PontoPed]]=0), 99, IF(AND(tabItens[[#This Row],[Saldo]]=0,tabItens[[#This Row],[PontoPed]]&gt;0), 0, (1-tabItens[[#This Row],[PctAb]])*10 ) ),0)</f>
        <v>0</v>
      </c>
      <c r="BE163" s="390">
        <f>IF( tabItens[[#This Row],[Consumo]] &gt; tabItens[[#This Row],[04_MESES]]/4*$AV$2, tabItens[[#This Row],[Consumo]]/$AV$2, tabItens[[#This Row],[04_MESES]]/4 ) * $BE$2 + tabItens[[#This Row],[COMPRA_EXTRA]]</f>
        <v>28</v>
      </c>
      <c r="BF163" s="391">
        <f>MAX( tabItens[[#This Row],[Sugestão]] - tabItens[[#This Row],[LC]], 0 )</f>
        <v>28</v>
      </c>
      <c r="BG163" s="391">
        <f>SUMIF(Consumo!$C$3:$C$862,tabItens[[#This Row],[CÓDIGO]],Consumo!$E$3:$E$862)</f>
        <v>27</v>
      </c>
      <c r="BH163" s="392">
        <f>IF(AND(tabItens[[#This Row],[Pend]] &gt; 0,tabItens[[#This Row],[Consumo]] &lt;&gt; 0), tabItens[[#This Row],[Pend]] / tabItens[[#This Row],[Consumo]], 0 )</f>
        <v>0.48214285714285715</v>
      </c>
      <c r="BI163" s="391"/>
      <c r="BJ163" s="391"/>
      <c r="BK163" s="393" t="s">
        <v>2081</v>
      </c>
    </row>
    <row r="164" spans="1:63" x14ac:dyDescent="0.3">
      <c r="A164" s="354">
        <v>17698</v>
      </c>
      <c r="B164" s="355" t="s">
        <v>1136</v>
      </c>
      <c r="C164" s="356" t="s">
        <v>373</v>
      </c>
      <c r="D164" s="357">
        <v>2.5</v>
      </c>
      <c r="E164" s="358"/>
      <c r="F164" s="358"/>
      <c r="G164" s="358" t="s">
        <v>883</v>
      </c>
      <c r="H164" s="359">
        <v>546</v>
      </c>
      <c r="I164" s="360">
        <v>103003</v>
      </c>
      <c r="J164" s="361">
        <v>2.5</v>
      </c>
      <c r="K164" s="362">
        <v>301</v>
      </c>
      <c r="L164" s="363">
        <f>IF(tabItens[[#This Row],[Média]] &gt; 0, tabItens[[#This Row],[QTDE ATUAL]] / tabItens[[#This Row],[Média]],999.9)</f>
        <v>19.616766467065869</v>
      </c>
      <c r="M164" s="364">
        <v>0</v>
      </c>
      <c r="N164" s="365">
        <f>tabItens[[#This Row],[VALOR UNIT.]] * tabItens[[#This Row],[LC]]</f>
        <v>0</v>
      </c>
      <c r="O164" s="366" t="s">
        <v>2095</v>
      </c>
      <c r="P164" s="367"/>
      <c r="Q164" s="368"/>
      <c r="R164" s="365"/>
      <c r="S164" s="369"/>
      <c r="T164" s="370">
        <f>ROUNDDOWN(IFERROR(tabItens[[#This Row],[ATA DT.VALID.]] - $D$1,0) / 30,0)</f>
        <v>-1507</v>
      </c>
      <c r="U164" s="355" t="s">
        <v>990</v>
      </c>
      <c r="V164" s="371">
        <v>1</v>
      </c>
      <c r="W164" s="372" t="s">
        <v>2073</v>
      </c>
      <c r="X164" s="373">
        <v>83</v>
      </c>
      <c r="Y164" s="374">
        <v>2</v>
      </c>
      <c r="Z164" s="375"/>
      <c r="AA164" s="376"/>
      <c r="AB164" s="377"/>
      <c r="AC164" s="377"/>
      <c r="AD164" s="376"/>
      <c r="AE164" s="377"/>
      <c r="AF164" s="370"/>
      <c r="AG164" s="378" t="s">
        <v>2067</v>
      </c>
      <c r="AH164" s="379"/>
      <c r="AI164" s="370">
        <v>102</v>
      </c>
      <c r="AJ164" s="379">
        <v>45201</v>
      </c>
      <c r="AK164" s="379" t="s">
        <v>883</v>
      </c>
      <c r="AL164" s="379">
        <v>45189</v>
      </c>
      <c r="AM164" s="369"/>
      <c r="AN164" s="358"/>
      <c r="AO164" s="380" t="str">
        <f>_xlfn.IFNA(IF(VLOOKUP(tabItens[[#This Row],[CÓDIGO]],tabExcluirDoEstoque[#Data],1,FALSE),"sim",""),"")</f>
        <v/>
      </c>
      <c r="AP164" s="381" t="str">
        <f ca="1">IF(OR(ISBLANK(tabItens[[#This Row],[ATA DT.VALID.]]),tabItens[[#This Row],[ATA DT.VALID.]]="",tabItens[[#This Row],[ATA DT.VALID.]]=" "),"",IF(TYPE(tabItens[[#This Row],[ATA DT.VALID.]])=1,ROUNDUP((tabItens[[#This Row],[ATA DT.VALID.]]-TODAY())/7,0),""))</f>
        <v/>
      </c>
      <c r="AQ164" s="382">
        <v>0</v>
      </c>
      <c r="AR164" s="383" t="str">
        <f>IF(ISBLANK(tabItens[[#This Row],[CÓDIGO]]),"",IFERROR(VLOOKUP(tabItens[[#This Row],[CÓDIGO]],Consumo!$C$2:$AC$862,26,FALSE),0))</f>
        <v>07.2023</v>
      </c>
      <c r="AS164" s="384">
        <f>SUMIF(Consumo!$C$3:$C$862,tabItens[[#This Row],[CÓDIGO]],Consumo!$N$3:$N$862) + SUMIF(Consumo!$C$3:$C$862,tabItens[[#This Row],[CÓDIGO]],Consumo!$O$3:$O$862) + SUMIF(Consumo!$C$3:$C$862,tabItens[[#This Row],[CÓDIGO]],Consumo!$P$3:$P$862) + SUMIF(Consumo!$C$3:$C$862,tabItens[[#This Row],[CÓDIGO]],Consumo!$Q$3:$Q$862)</f>
        <v>83</v>
      </c>
      <c r="AT164" s="384">
        <f>SUMIF(Consumo!$C$3:$C$862,tabItens[[#This Row],[CÓDIGO]],Consumo!$Z$3:$Z$862)</f>
        <v>334</v>
      </c>
      <c r="AU164" s="385">
        <f>SUMIF(Consumo!$C$3:$C$862,tabItens[[#This Row],[CÓDIGO]],Consumo!$AA$3:$AA$862)</f>
        <v>78</v>
      </c>
      <c r="AV164" s="386">
        <f>SUMIF(Consumo!$C$3:$C$862,tabItens[[#This Row],[CÓDIGO]],Consumo!$Y$3:$Y$862)</f>
        <v>27.833333333333332</v>
      </c>
      <c r="AW164" s="359">
        <f>tabItens[[#This Row],[QTDE ATUAL]] + tabItens[[#This Row],[RC QTDE]] + tabItens[[#This Row],[AF SALDO]] + tabItens[[#This Row],[Recentes]]</f>
        <v>546</v>
      </c>
      <c r="AX164" s="387">
        <v>44</v>
      </c>
      <c r="AY164" s="387">
        <v>4</v>
      </c>
      <c r="AZ164" s="387">
        <f>IF(ISBLANK(tabItens[[#This Row],[CÓDIGO]]),"",tabItens[[#This Row],[PontoMês]] * (AZ$2+tabItens[[#This Row],[PontoQtM]]))</f>
        <v>176</v>
      </c>
      <c r="BA164" s="386">
        <f>tabItens[[#This Row],[PontoPed]] - tabItens[[#This Row],[Saldo]] + (1/10)</f>
        <v>-369.9</v>
      </c>
      <c r="BB164" s="386">
        <f xml:space="preserve"> tabItens[[#This Row],[PontoMês]] * BB$2 - tabItens[[#This Row],[QTDE ATUAL]] - (1/10)</f>
        <v>-502.1</v>
      </c>
      <c r="BC164" s="388">
        <f>IF( tabItens[[#This Row],[PontoPed]]&gt;0, IF(tabItens[[#This Row],[PontoPed]]&lt;1, 1, IF( tabItens[[#This Row],[Saldo]]&gt;tabItens[[#This Row],[PontoPed]], 0, (tabItens[[#This Row],[PontoPed]]-tabItens[[#This Row],[Saldo]])/tabItens[[#This Row],[PontoPed]] ) ), 0 )</f>
        <v>0</v>
      </c>
      <c r="BD164" s="389">
        <f>ROUNDDOWN(IF( OR( AND(tabItens[[#This Row],[PontoPed]]&lt;tabItens[[#This Row],[Saldo]],tabItens[[#This Row],[Saldo]]&gt;0), tabItens[[#This Row],[PontoPed]]=0), 99, IF(AND(tabItens[[#This Row],[Saldo]]=0,tabItens[[#This Row],[PontoPed]]&gt;0), 0, (1-tabItens[[#This Row],[PctAb]])*10 ) ),0)</f>
        <v>99</v>
      </c>
      <c r="BE164" s="390">
        <f>IF( tabItens[[#This Row],[Consumo]] &gt; tabItens[[#This Row],[04_MESES]]/4*$AV$2, tabItens[[#This Row],[Consumo]]/$AV$2, tabItens[[#This Row],[04_MESES]]/4 ) * $BE$2 + tabItens[[#This Row],[COMPRA_EXTRA]]</f>
        <v>167</v>
      </c>
      <c r="BF164" s="391">
        <f>MAX( tabItens[[#This Row],[Sugestão]] - tabItens[[#This Row],[LC]], 0 )</f>
        <v>167</v>
      </c>
      <c r="BG164" s="391">
        <f>SUMIF(Consumo!$C$3:$C$862,tabItens[[#This Row],[CÓDIGO]],Consumo!$E$3:$E$862)</f>
        <v>30</v>
      </c>
      <c r="BH164" s="392">
        <f>IF(AND(tabItens[[#This Row],[Pend]] &gt; 0,tabItens[[#This Row],[Consumo]] &lt;&gt; 0), tabItens[[#This Row],[Pend]] / tabItens[[#This Row],[Consumo]], 0 )</f>
        <v>8.9820359281437126E-2</v>
      </c>
      <c r="BI164" s="391"/>
      <c r="BJ164" s="391"/>
      <c r="BK164" s="393" t="s">
        <v>2081</v>
      </c>
    </row>
    <row r="165" spans="1:63" x14ac:dyDescent="0.3">
      <c r="A165" s="354">
        <v>17704</v>
      </c>
      <c r="B165" s="355" t="s">
        <v>1137</v>
      </c>
      <c r="C165" s="356" t="s">
        <v>256</v>
      </c>
      <c r="D165" s="357">
        <v>23.75</v>
      </c>
      <c r="E165" s="358"/>
      <c r="F165" s="358"/>
      <c r="G165" s="358" t="s">
        <v>883</v>
      </c>
      <c r="H165" s="359">
        <v>197</v>
      </c>
      <c r="I165" s="360">
        <v>103003</v>
      </c>
      <c r="J165" s="361">
        <v>23.75</v>
      </c>
      <c r="K165" s="362">
        <v>108</v>
      </c>
      <c r="L165" s="363">
        <f>IF(tabItens[[#This Row],[Média]] &gt; 0, tabItens[[#This Row],[QTDE ATUAL]] / tabItens[[#This Row],[Média]],999.9)</f>
        <v>15.972972972972972</v>
      </c>
      <c r="M165" s="364">
        <v>0</v>
      </c>
      <c r="N165" s="365">
        <f>tabItens[[#This Row],[VALOR UNIT.]] * tabItens[[#This Row],[LC]]</f>
        <v>0</v>
      </c>
      <c r="O165" s="366" t="s">
        <v>2103</v>
      </c>
      <c r="P165" s="367"/>
      <c r="Q165" s="368"/>
      <c r="R165" s="365"/>
      <c r="S165" s="369"/>
      <c r="T165" s="370">
        <f>ROUNDDOWN(IFERROR(tabItens[[#This Row],[ATA DT.VALID.]] - $D$1,0) / 30,0)</f>
        <v>-1507</v>
      </c>
      <c r="U165" s="355" t="s">
        <v>1015</v>
      </c>
      <c r="V165" s="371">
        <v>1</v>
      </c>
      <c r="W165" s="372" t="s">
        <v>2068</v>
      </c>
      <c r="X165" s="373">
        <v>51</v>
      </c>
      <c r="Y165" s="374">
        <v>12</v>
      </c>
      <c r="Z165" s="375"/>
      <c r="AA165" s="376"/>
      <c r="AB165" s="377"/>
      <c r="AC165" s="377"/>
      <c r="AD165" s="376"/>
      <c r="AE165" s="377"/>
      <c r="AF165" s="370"/>
      <c r="AG165" s="378" t="s">
        <v>2067</v>
      </c>
      <c r="AH165" s="379"/>
      <c r="AI165" s="370">
        <v>50</v>
      </c>
      <c r="AJ165" s="379">
        <v>45195</v>
      </c>
      <c r="AK165" s="379" t="s">
        <v>883</v>
      </c>
      <c r="AL165" s="379">
        <v>45202</v>
      </c>
      <c r="AM165" s="369"/>
      <c r="AN165" s="358"/>
      <c r="AO165" s="380" t="str">
        <f>_xlfn.IFNA(IF(VLOOKUP(tabItens[[#This Row],[CÓDIGO]],tabExcluirDoEstoque[#Data],1,FALSE),"sim",""),"")</f>
        <v/>
      </c>
      <c r="AP165" s="381" t="str">
        <f ca="1">IF(OR(ISBLANK(tabItens[[#This Row],[ATA DT.VALID.]]),tabItens[[#This Row],[ATA DT.VALID.]]="",tabItens[[#This Row],[ATA DT.VALID.]]=" "),"",IF(TYPE(tabItens[[#This Row],[ATA DT.VALID.]])=1,ROUNDUP((tabItens[[#This Row],[ATA DT.VALID.]]-TODAY())/7,0),""))</f>
        <v/>
      </c>
      <c r="AQ165" s="382">
        <v>0</v>
      </c>
      <c r="AR165" s="383" t="str">
        <f>IF(ISBLANK(tabItens[[#This Row],[CÓDIGO]]),"",IFERROR(VLOOKUP(tabItens[[#This Row],[CÓDIGO]],Consumo!$C$2:$AC$862,26,FALSE),0))</f>
        <v>09.2023</v>
      </c>
      <c r="AS165" s="384">
        <f>SUMIF(Consumo!$C$3:$C$862,tabItens[[#This Row],[CÓDIGO]],Consumo!$N$3:$N$862) + SUMIF(Consumo!$C$3:$C$862,tabItens[[#This Row],[CÓDIGO]],Consumo!$O$3:$O$862) + SUMIF(Consumo!$C$3:$C$862,tabItens[[#This Row],[CÓDIGO]],Consumo!$P$3:$P$862) + SUMIF(Consumo!$C$3:$C$862,tabItens[[#This Row],[CÓDIGO]],Consumo!$Q$3:$Q$862)</f>
        <v>67</v>
      </c>
      <c r="AT165" s="384">
        <f>SUMIF(Consumo!$C$3:$C$862,tabItens[[#This Row],[CÓDIGO]],Consumo!$Z$3:$Z$862)</f>
        <v>148</v>
      </c>
      <c r="AU165" s="385">
        <f>SUMIF(Consumo!$C$3:$C$862,tabItens[[#This Row],[CÓDIGO]],Consumo!$AA$3:$AA$862)</f>
        <v>27</v>
      </c>
      <c r="AV165" s="386">
        <f>SUMIF(Consumo!$C$3:$C$862,tabItens[[#This Row],[CÓDIGO]],Consumo!$Y$3:$Y$862)</f>
        <v>12.333333333333334</v>
      </c>
      <c r="AW165" s="359">
        <f>tabItens[[#This Row],[QTDE ATUAL]] + tabItens[[#This Row],[RC QTDE]] + tabItens[[#This Row],[AF SALDO]] + tabItens[[#This Row],[Recentes]]</f>
        <v>197</v>
      </c>
      <c r="AX165" s="387">
        <v>34</v>
      </c>
      <c r="AY165" s="387">
        <v>4</v>
      </c>
      <c r="AZ165" s="387">
        <f>IF(ISBLANK(tabItens[[#This Row],[CÓDIGO]]),"",tabItens[[#This Row],[PontoMês]] * (AZ$2+tabItens[[#This Row],[PontoQtM]]))</f>
        <v>136</v>
      </c>
      <c r="BA165" s="386">
        <f>tabItens[[#This Row],[PontoPed]] - tabItens[[#This Row],[Saldo]] + (1/10)</f>
        <v>-60.9</v>
      </c>
      <c r="BB165" s="386">
        <f xml:space="preserve"> tabItens[[#This Row],[PontoMês]] * BB$2 - tabItens[[#This Row],[QTDE ATUAL]] - (1/10)</f>
        <v>-163.1</v>
      </c>
      <c r="BC165" s="388">
        <f>IF( tabItens[[#This Row],[PontoPed]]&gt;0, IF(tabItens[[#This Row],[PontoPed]]&lt;1, 1, IF( tabItens[[#This Row],[Saldo]]&gt;tabItens[[#This Row],[PontoPed]], 0, (tabItens[[#This Row],[PontoPed]]-tabItens[[#This Row],[Saldo]])/tabItens[[#This Row],[PontoPed]] ) ), 0 )</f>
        <v>0</v>
      </c>
      <c r="BD165" s="389">
        <f>ROUNDDOWN(IF( OR( AND(tabItens[[#This Row],[PontoPed]]&lt;tabItens[[#This Row],[Saldo]],tabItens[[#This Row],[Saldo]]&gt;0), tabItens[[#This Row],[PontoPed]]=0), 99, IF(AND(tabItens[[#This Row],[Saldo]]=0,tabItens[[#This Row],[PontoPed]]&gt;0), 0, (1-tabItens[[#This Row],[PctAb]])*10 ) ),0)</f>
        <v>99</v>
      </c>
      <c r="BE165" s="390">
        <f>IF( tabItens[[#This Row],[Consumo]] &gt; tabItens[[#This Row],[04_MESES]]/4*$AV$2, tabItens[[#This Row],[Consumo]]/$AV$2, tabItens[[#This Row],[04_MESES]]/4 ) * $BE$2 + tabItens[[#This Row],[COMPRA_EXTRA]]</f>
        <v>100.5</v>
      </c>
      <c r="BF165" s="391">
        <f>MAX( tabItens[[#This Row],[Sugestão]] - tabItens[[#This Row],[LC]], 0 )</f>
        <v>100.5</v>
      </c>
      <c r="BG165" s="391">
        <f>SUMIF(Consumo!$C$3:$C$862,tabItens[[#This Row],[CÓDIGO]],Consumo!$E$3:$E$862)</f>
        <v>1</v>
      </c>
      <c r="BH165" s="392">
        <f>IF(AND(tabItens[[#This Row],[Pend]] &gt; 0,tabItens[[#This Row],[Consumo]] &lt;&gt; 0), tabItens[[#This Row],[Pend]] / tabItens[[#This Row],[Consumo]], 0 )</f>
        <v>6.7567567567567571E-3</v>
      </c>
      <c r="BI165" s="391"/>
      <c r="BJ165" s="391"/>
      <c r="BK165" s="393" t="s">
        <v>2081</v>
      </c>
    </row>
    <row r="166" spans="1:63" x14ac:dyDescent="0.3">
      <c r="A166" s="354">
        <v>17946</v>
      </c>
      <c r="B166" s="355" t="s">
        <v>1138</v>
      </c>
      <c r="C166" s="356" t="s">
        <v>256</v>
      </c>
      <c r="D166" s="357">
        <v>5.29</v>
      </c>
      <c r="E166" s="358"/>
      <c r="F166" s="358"/>
      <c r="G166" s="358" t="s">
        <v>883</v>
      </c>
      <c r="H166" s="359">
        <v>2316</v>
      </c>
      <c r="I166" s="360">
        <v>103003</v>
      </c>
      <c r="J166" s="361">
        <v>5.29</v>
      </c>
      <c r="K166" s="362">
        <v>20</v>
      </c>
      <c r="L166" s="363">
        <f>IF(tabItens[[#This Row],[Média]] &gt; 0, tabItens[[#This Row],[QTDE ATUAL]] / tabItens[[#This Row],[Média]],999.9)</f>
        <v>2137.8461538461538</v>
      </c>
      <c r="M166" s="364">
        <v>0</v>
      </c>
      <c r="N166" s="365">
        <f>tabItens[[#This Row],[VALOR UNIT.]] * tabItens[[#This Row],[LC]]</f>
        <v>0</v>
      </c>
      <c r="O166" s="366"/>
      <c r="P166" s="367"/>
      <c r="Q166" s="368"/>
      <c r="R166" s="365"/>
      <c r="S166" s="369"/>
      <c r="T166" s="370">
        <f>ROUNDDOWN(IFERROR(tabItens[[#This Row],[ATA DT.VALID.]] - $D$1,0) / 30,0)</f>
        <v>-1507</v>
      </c>
      <c r="U166" s="355" t="s">
        <v>884</v>
      </c>
      <c r="V166" s="371">
        <v>1</v>
      </c>
      <c r="W166" s="372" t="s">
        <v>2066</v>
      </c>
      <c r="X166" s="373">
        <v>70</v>
      </c>
      <c r="Y166" s="374">
        <v>17</v>
      </c>
      <c r="Z166" s="375"/>
      <c r="AA166" s="376"/>
      <c r="AB166" s="377"/>
      <c r="AC166" s="377"/>
      <c r="AD166" s="376"/>
      <c r="AE166" s="377"/>
      <c r="AF166" s="370"/>
      <c r="AG166" s="378" t="s">
        <v>2067</v>
      </c>
      <c r="AH166" s="379"/>
      <c r="AI166" s="370">
        <v>6</v>
      </c>
      <c r="AJ166" s="379">
        <v>43105</v>
      </c>
      <c r="AK166" s="379" t="s">
        <v>883</v>
      </c>
      <c r="AL166" s="379">
        <v>43045</v>
      </c>
      <c r="AM166" s="369"/>
      <c r="AN166" s="358"/>
      <c r="AO166" s="380" t="str">
        <f>_xlfn.IFNA(IF(VLOOKUP(tabItens[[#This Row],[CÓDIGO]],tabExcluirDoEstoque[#Data],1,FALSE),"sim",""),"")</f>
        <v/>
      </c>
      <c r="AP166" s="381" t="str">
        <f ca="1">IF(OR(ISBLANK(tabItens[[#This Row],[ATA DT.VALID.]]),tabItens[[#This Row],[ATA DT.VALID.]]="",tabItens[[#This Row],[ATA DT.VALID.]]=" "),"",IF(TYPE(tabItens[[#This Row],[ATA DT.VALID.]])=1,ROUNDUP((tabItens[[#This Row],[ATA DT.VALID.]]-TODAY())/7,0),""))</f>
        <v/>
      </c>
      <c r="AQ166" s="382"/>
      <c r="AR166" s="383" t="str">
        <f>IF(ISBLANK(tabItens[[#This Row],[CÓDIGO]]),"",IFERROR(VLOOKUP(tabItens[[#This Row],[CÓDIGO]],Consumo!$C$2:$AC$862,26,FALSE),0))</f>
        <v>05.2023</v>
      </c>
      <c r="AS166" s="384">
        <f>SUMIF(Consumo!$C$3:$C$862,tabItens[[#This Row],[CÓDIGO]],Consumo!$N$3:$N$862) + SUMIF(Consumo!$C$3:$C$862,tabItens[[#This Row],[CÓDIGO]],Consumo!$O$3:$O$862) + SUMIF(Consumo!$C$3:$C$862,tabItens[[#This Row],[CÓDIGO]],Consumo!$P$3:$P$862) + SUMIF(Consumo!$C$3:$C$862,tabItens[[#This Row],[CÓDIGO]],Consumo!$Q$3:$Q$862)</f>
        <v>0</v>
      </c>
      <c r="AT166" s="384">
        <f>SUMIF(Consumo!$C$3:$C$862,tabItens[[#This Row],[CÓDIGO]],Consumo!$Z$3:$Z$862)</f>
        <v>20</v>
      </c>
      <c r="AU166" s="385">
        <f>SUMIF(Consumo!$C$3:$C$862,tabItens[[#This Row],[CÓDIGO]],Consumo!$AA$3:$AA$862)</f>
        <v>20</v>
      </c>
      <c r="AV166" s="386">
        <f>SUMIF(Consumo!$C$3:$C$862,tabItens[[#This Row],[CÓDIGO]],Consumo!$Y$3:$Y$862)</f>
        <v>1.0833333333333333</v>
      </c>
      <c r="AW166" s="359">
        <f>tabItens[[#This Row],[QTDE ATUAL]] + tabItens[[#This Row],[RC QTDE]] + tabItens[[#This Row],[AF SALDO]] + tabItens[[#This Row],[Recentes]]</f>
        <v>2316</v>
      </c>
      <c r="AX166" s="387">
        <v>1</v>
      </c>
      <c r="AY166" s="387">
        <v>4</v>
      </c>
      <c r="AZ166" s="387">
        <f>IF(ISBLANK(tabItens[[#This Row],[CÓDIGO]]),"",tabItens[[#This Row],[PontoMês]] * (AZ$2+tabItens[[#This Row],[PontoQtM]]))</f>
        <v>4</v>
      </c>
      <c r="BA166" s="386">
        <f>tabItens[[#This Row],[PontoPed]] - tabItens[[#This Row],[Saldo]] + (1/10)</f>
        <v>-2311.9</v>
      </c>
      <c r="BB166" s="386">
        <f xml:space="preserve"> tabItens[[#This Row],[PontoMês]] * BB$2 - tabItens[[#This Row],[QTDE ATUAL]] - (1/10)</f>
        <v>-2315.1</v>
      </c>
      <c r="BC166" s="388">
        <f>IF( tabItens[[#This Row],[PontoPed]]&gt;0, IF(tabItens[[#This Row],[PontoPed]]&lt;1, 1, IF( tabItens[[#This Row],[Saldo]]&gt;tabItens[[#This Row],[PontoPed]], 0, (tabItens[[#This Row],[PontoPed]]-tabItens[[#This Row],[Saldo]])/tabItens[[#This Row],[PontoPed]] ) ), 0 )</f>
        <v>0</v>
      </c>
      <c r="BD166" s="389">
        <f>ROUNDDOWN(IF( OR( AND(tabItens[[#This Row],[PontoPed]]&lt;tabItens[[#This Row],[Saldo]],tabItens[[#This Row],[Saldo]]&gt;0), tabItens[[#This Row],[PontoPed]]=0), 99, IF(AND(tabItens[[#This Row],[Saldo]]=0,tabItens[[#This Row],[PontoPed]]&gt;0), 0, (1-tabItens[[#This Row],[PctAb]])*10 ) ),0)</f>
        <v>99</v>
      </c>
      <c r="BE166" s="390">
        <f>IF( tabItens[[#This Row],[Consumo]] &gt; tabItens[[#This Row],[04_MESES]]/4*$AV$2, tabItens[[#This Row],[Consumo]]/$AV$2, tabItens[[#This Row],[04_MESES]]/4 ) * $BE$2 + tabItens[[#This Row],[COMPRA_EXTRA]]</f>
        <v>10</v>
      </c>
      <c r="BF166" s="391">
        <f>MAX( tabItens[[#This Row],[Sugestão]] - tabItens[[#This Row],[LC]], 0 )</f>
        <v>10</v>
      </c>
      <c r="BG166" s="391">
        <f>SUMIF(Consumo!$C$3:$C$862,tabItens[[#This Row],[CÓDIGO]],Consumo!$E$3:$E$862)</f>
        <v>0</v>
      </c>
      <c r="BH166" s="392">
        <f>IF(AND(tabItens[[#This Row],[Pend]] &gt; 0,tabItens[[#This Row],[Consumo]] &lt;&gt; 0), tabItens[[#This Row],[Pend]] / tabItens[[#This Row],[Consumo]], 0 )</f>
        <v>0</v>
      </c>
      <c r="BI166" s="391"/>
      <c r="BJ166" s="391"/>
      <c r="BK166" s="393" t="s">
        <v>2081</v>
      </c>
    </row>
    <row r="167" spans="1:63" x14ac:dyDescent="0.3">
      <c r="A167" s="354">
        <v>18337</v>
      </c>
      <c r="B167" s="355" t="s">
        <v>1139</v>
      </c>
      <c r="C167" s="356" t="s">
        <v>313</v>
      </c>
      <c r="D167" s="357">
        <v>28.66</v>
      </c>
      <c r="E167" s="358"/>
      <c r="F167" s="358"/>
      <c r="G167" s="358" t="s">
        <v>883</v>
      </c>
      <c r="H167" s="359">
        <v>22</v>
      </c>
      <c r="I167" s="360">
        <v>103003</v>
      </c>
      <c r="J167" s="361">
        <v>28.66</v>
      </c>
      <c r="K167" s="362">
        <v>1</v>
      </c>
      <c r="L167" s="363">
        <f>IF(tabItens[[#This Row],[Média]] &gt; 0, tabItens[[#This Row],[QTDE ATUAL]] / tabItens[[#This Row],[Média]],999.9)</f>
        <v>999.9</v>
      </c>
      <c r="M167" s="364">
        <v>0</v>
      </c>
      <c r="N167" s="365">
        <f>tabItens[[#This Row],[VALOR UNIT.]] * tabItens[[#This Row],[LC]]</f>
        <v>0</v>
      </c>
      <c r="O167" s="366"/>
      <c r="P167" s="367"/>
      <c r="Q167" s="368"/>
      <c r="R167" s="365"/>
      <c r="S167" s="369"/>
      <c r="T167" s="370">
        <f>ROUNDDOWN(IFERROR(tabItens[[#This Row],[ATA DT.VALID.]] - $D$1,0) / 30,0)</f>
        <v>-1507</v>
      </c>
      <c r="U167" s="355" t="s">
        <v>985</v>
      </c>
      <c r="V167" s="371">
        <v>1</v>
      </c>
      <c r="W167" s="372" t="s">
        <v>2066</v>
      </c>
      <c r="X167" s="373">
        <v>67</v>
      </c>
      <c r="Y167" s="374">
        <v>6</v>
      </c>
      <c r="Z167" s="375"/>
      <c r="AA167" s="376"/>
      <c r="AB167" s="377"/>
      <c r="AC167" s="377"/>
      <c r="AD167" s="376"/>
      <c r="AE167" s="377"/>
      <c r="AF167" s="370"/>
      <c r="AG167" s="378" t="s">
        <v>2067</v>
      </c>
      <c r="AH167" s="379"/>
      <c r="AI167" s="370">
        <v>0</v>
      </c>
      <c r="AJ167" s="379">
        <v>43571</v>
      </c>
      <c r="AK167" s="379" t="s">
        <v>883</v>
      </c>
      <c r="AL167" s="379">
        <v>44547</v>
      </c>
      <c r="AM167" s="369"/>
      <c r="AN167" s="358"/>
      <c r="AO167" s="380" t="str">
        <f>_xlfn.IFNA(IF(VLOOKUP(tabItens[[#This Row],[CÓDIGO]],tabExcluirDoEstoque[#Data],1,FALSE),"sim",""),"")</f>
        <v/>
      </c>
      <c r="AP167" s="381" t="str">
        <f ca="1">IF(OR(ISBLANK(tabItens[[#This Row],[ATA DT.VALID.]]),tabItens[[#This Row],[ATA DT.VALID.]]="",tabItens[[#This Row],[ATA DT.VALID.]]=" "),"",IF(TYPE(tabItens[[#This Row],[ATA DT.VALID.]])=1,ROUNDUP((tabItens[[#This Row],[ATA DT.VALID.]]-TODAY())/7,0),""))</f>
        <v/>
      </c>
      <c r="AQ167" s="382"/>
      <c r="AR167" s="383" t="str">
        <f>IF(ISBLANK(tabItens[[#This Row],[CÓDIGO]]),"",IFERROR(VLOOKUP(tabItens[[#This Row],[CÓDIGO]],Consumo!$C$2:$AC$862,26,FALSE),0))</f>
        <v>01.2023</v>
      </c>
      <c r="AS167" s="384">
        <f>SUMIF(Consumo!$C$3:$C$862,tabItens[[#This Row],[CÓDIGO]],Consumo!$N$3:$N$862) + SUMIF(Consumo!$C$3:$C$862,tabItens[[#This Row],[CÓDIGO]],Consumo!$O$3:$O$862) + SUMIF(Consumo!$C$3:$C$862,tabItens[[#This Row],[CÓDIGO]],Consumo!$P$3:$P$862) + SUMIF(Consumo!$C$3:$C$862,tabItens[[#This Row],[CÓDIGO]],Consumo!$Q$3:$Q$862)</f>
        <v>0</v>
      </c>
      <c r="AT167" s="384">
        <f>SUMIF(Consumo!$C$3:$C$862,tabItens[[#This Row],[CÓDIGO]],Consumo!$Z$3:$Z$862)</f>
        <v>1</v>
      </c>
      <c r="AU167" s="385">
        <f>SUMIF(Consumo!$C$3:$C$862,tabItens[[#This Row],[CÓDIGO]],Consumo!$AA$3:$AA$862)</f>
        <v>1</v>
      </c>
      <c r="AV167" s="386">
        <f>SUMIF(Consumo!$C$3:$C$862,tabItens[[#This Row],[CÓDIGO]],Consumo!$Y$3:$Y$862)</f>
        <v>0</v>
      </c>
      <c r="AW167" s="359">
        <f>tabItens[[#This Row],[QTDE ATUAL]] + tabItens[[#This Row],[RC QTDE]] + tabItens[[#This Row],[AF SALDO]] + tabItens[[#This Row],[Recentes]]</f>
        <v>22</v>
      </c>
      <c r="AX167" s="387">
        <v>0</v>
      </c>
      <c r="AY167" s="387">
        <v>4</v>
      </c>
      <c r="AZ167" s="387">
        <f>IF(ISBLANK(tabItens[[#This Row],[CÓDIGO]]),"",tabItens[[#This Row],[PontoMês]] * (AZ$2+tabItens[[#This Row],[PontoQtM]]))</f>
        <v>0</v>
      </c>
      <c r="BA167" s="386">
        <f>tabItens[[#This Row],[PontoPed]] - tabItens[[#This Row],[Saldo]] + (1/10)</f>
        <v>-21.9</v>
      </c>
      <c r="BB167" s="386">
        <f xml:space="preserve"> tabItens[[#This Row],[PontoMês]] * BB$2 - tabItens[[#This Row],[QTDE ATUAL]] - (1/10)</f>
        <v>-22.1</v>
      </c>
      <c r="BC167" s="388">
        <f>IF( tabItens[[#This Row],[PontoPed]]&gt;0, IF(tabItens[[#This Row],[PontoPed]]&lt;1, 1, IF( tabItens[[#This Row],[Saldo]]&gt;tabItens[[#This Row],[PontoPed]], 0, (tabItens[[#This Row],[PontoPed]]-tabItens[[#This Row],[Saldo]])/tabItens[[#This Row],[PontoPed]] ) ), 0 )</f>
        <v>0</v>
      </c>
      <c r="BD167" s="389">
        <f>ROUNDDOWN(IF( OR( AND(tabItens[[#This Row],[PontoPed]]&lt;tabItens[[#This Row],[Saldo]],tabItens[[#This Row],[Saldo]]&gt;0), tabItens[[#This Row],[PontoPed]]=0), 99, IF(AND(tabItens[[#This Row],[Saldo]]=0,tabItens[[#This Row],[PontoPed]]&gt;0), 0, (1-tabItens[[#This Row],[PctAb]])*10 ) ),0)</f>
        <v>99</v>
      </c>
      <c r="BE167" s="390">
        <f>IF( tabItens[[#This Row],[Consumo]] &gt; tabItens[[#This Row],[04_MESES]]/4*$AV$2, tabItens[[#This Row],[Consumo]]/$AV$2, tabItens[[#This Row],[04_MESES]]/4 ) * $BE$2 + tabItens[[#This Row],[COMPRA_EXTRA]]</f>
        <v>0.5</v>
      </c>
      <c r="BF167" s="391">
        <f>MAX( tabItens[[#This Row],[Sugestão]] - tabItens[[#This Row],[LC]], 0 )</f>
        <v>0.5</v>
      </c>
      <c r="BG167" s="391">
        <f>SUMIF(Consumo!$C$3:$C$862,tabItens[[#This Row],[CÓDIGO]],Consumo!$E$3:$E$862)</f>
        <v>0</v>
      </c>
      <c r="BH167" s="392">
        <f>IF(AND(tabItens[[#This Row],[Pend]] &gt; 0,tabItens[[#This Row],[Consumo]] &lt;&gt; 0), tabItens[[#This Row],[Pend]] / tabItens[[#This Row],[Consumo]], 0 )</f>
        <v>0</v>
      </c>
      <c r="BI167" s="391"/>
      <c r="BJ167" s="391"/>
      <c r="BK167" s="393" t="s">
        <v>2081</v>
      </c>
    </row>
    <row r="168" spans="1:63" x14ac:dyDescent="0.3">
      <c r="A168" s="354">
        <v>18346</v>
      </c>
      <c r="B168" s="355" t="s">
        <v>1140</v>
      </c>
      <c r="C168" s="356" t="s">
        <v>313</v>
      </c>
      <c r="D168" s="357">
        <v>14.87</v>
      </c>
      <c r="E168" s="358"/>
      <c r="F168" s="358"/>
      <c r="G168" s="358" t="s">
        <v>883</v>
      </c>
      <c r="H168" s="359">
        <v>250</v>
      </c>
      <c r="I168" s="360">
        <v>103003</v>
      </c>
      <c r="J168" s="361">
        <v>14.87</v>
      </c>
      <c r="K168" s="362">
        <v>8</v>
      </c>
      <c r="L168" s="363">
        <f>IF(tabItens[[#This Row],[Média]] &gt; 0, tabItens[[#This Row],[QTDE ATUAL]] / tabItens[[#This Row],[Média]],999.9)</f>
        <v>428.57142857142856</v>
      </c>
      <c r="M168" s="364">
        <v>0</v>
      </c>
      <c r="N168" s="365">
        <f>tabItens[[#This Row],[VALOR UNIT.]] * tabItens[[#This Row],[LC]]</f>
        <v>0</v>
      </c>
      <c r="O168" s="366"/>
      <c r="P168" s="367"/>
      <c r="Q168" s="368"/>
      <c r="R168" s="365"/>
      <c r="S168" s="369"/>
      <c r="T168" s="370">
        <f>ROUNDDOWN(IFERROR(tabItens[[#This Row],[ATA DT.VALID.]] - $D$1,0) / 30,0)</f>
        <v>-1507</v>
      </c>
      <c r="U168" s="355" t="s">
        <v>985</v>
      </c>
      <c r="V168" s="371">
        <v>1</v>
      </c>
      <c r="W168" s="372" t="s">
        <v>2066</v>
      </c>
      <c r="X168" s="373">
        <v>67</v>
      </c>
      <c r="Y168" s="374">
        <v>6</v>
      </c>
      <c r="Z168" s="375"/>
      <c r="AA168" s="376"/>
      <c r="AB168" s="377"/>
      <c r="AC168" s="377"/>
      <c r="AD168" s="376"/>
      <c r="AE168" s="377"/>
      <c r="AF168" s="370"/>
      <c r="AG168" s="378" t="s">
        <v>2067</v>
      </c>
      <c r="AH168" s="379"/>
      <c r="AI168" s="370">
        <v>2</v>
      </c>
      <c r="AJ168" s="379">
        <v>43853</v>
      </c>
      <c r="AK168" s="379" t="s">
        <v>883</v>
      </c>
      <c r="AL168" s="379">
        <v>44922</v>
      </c>
      <c r="AM168" s="369"/>
      <c r="AN168" s="358"/>
      <c r="AO168" s="380" t="str">
        <f>_xlfn.IFNA(IF(VLOOKUP(tabItens[[#This Row],[CÓDIGO]],tabExcluirDoEstoque[#Data],1,FALSE),"sim",""),"")</f>
        <v/>
      </c>
      <c r="AP168" s="381" t="str">
        <f ca="1">IF(OR(ISBLANK(tabItens[[#This Row],[ATA DT.VALID.]]),tabItens[[#This Row],[ATA DT.VALID.]]="",tabItens[[#This Row],[ATA DT.VALID.]]=" "),"",IF(TYPE(tabItens[[#This Row],[ATA DT.VALID.]])=1,ROUNDUP((tabItens[[#This Row],[ATA DT.VALID.]]-TODAY())/7,0),""))</f>
        <v/>
      </c>
      <c r="AQ168" s="382"/>
      <c r="AR168" s="383" t="str">
        <f>IF(ISBLANK(tabItens[[#This Row],[CÓDIGO]]),"",IFERROR(VLOOKUP(tabItens[[#This Row],[CÓDIGO]],Consumo!$C$2:$AC$862,26,FALSE),0))</f>
        <v>03.2023</v>
      </c>
      <c r="AS168" s="384">
        <f>SUMIF(Consumo!$C$3:$C$862,tabItens[[#This Row],[CÓDIGO]],Consumo!$N$3:$N$862) + SUMIF(Consumo!$C$3:$C$862,tabItens[[#This Row],[CÓDIGO]],Consumo!$O$3:$O$862) + SUMIF(Consumo!$C$3:$C$862,tabItens[[#This Row],[CÓDIGO]],Consumo!$P$3:$P$862) + SUMIF(Consumo!$C$3:$C$862,tabItens[[#This Row],[CÓDIGO]],Consumo!$Q$3:$Q$862)</f>
        <v>0</v>
      </c>
      <c r="AT168" s="384">
        <f>SUMIF(Consumo!$C$3:$C$862,tabItens[[#This Row],[CÓDIGO]],Consumo!$Z$3:$Z$862)</f>
        <v>8</v>
      </c>
      <c r="AU168" s="385">
        <f>SUMIF(Consumo!$C$3:$C$862,tabItens[[#This Row],[CÓDIGO]],Consumo!$AA$3:$AA$862)</f>
        <v>4</v>
      </c>
      <c r="AV168" s="386">
        <f>SUMIF(Consumo!$C$3:$C$862,tabItens[[#This Row],[CÓDIGO]],Consumo!$Y$3:$Y$862)</f>
        <v>0.58333333333333337</v>
      </c>
      <c r="AW168" s="359">
        <f>tabItens[[#This Row],[QTDE ATUAL]] + tabItens[[#This Row],[RC QTDE]] + tabItens[[#This Row],[AF SALDO]] + tabItens[[#This Row],[Recentes]]</f>
        <v>250</v>
      </c>
      <c r="AX168" s="387">
        <v>3</v>
      </c>
      <c r="AY168" s="387">
        <v>4</v>
      </c>
      <c r="AZ168" s="387">
        <f>IF(ISBLANK(tabItens[[#This Row],[CÓDIGO]]),"",tabItens[[#This Row],[PontoMês]] * (AZ$2+tabItens[[#This Row],[PontoQtM]]))</f>
        <v>12</v>
      </c>
      <c r="BA168" s="386">
        <f>tabItens[[#This Row],[PontoPed]] - tabItens[[#This Row],[Saldo]] + (1/10)</f>
        <v>-237.9</v>
      </c>
      <c r="BB168" s="386">
        <f xml:space="preserve"> tabItens[[#This Row],[PontoMês]] * BB$2 - tabItens[[#This Row],[QTDE ATUAL]] - (1/10)</f>
        <v>-247.1</v>
      </c>
      <c r="BC168" s="388">
        <f>IF( tabItens[[#This Row],[PontoPed]]&gt;0, IF(tabItens[[#This Row],[PontoPed]]&lt;1, 1, IF( tabItens[[#This Row],[Saldo]]&gt;tabItens[[#This Row],[PontoPed]], 0, (tabItens[[#This Row],[PontoPed]]-tabItens[[#This Row],[Saldo]])/tabItens[[#This Row],[PontoPed]] ) ), 0 )</f>
        <v>0</v>
      </c>
      <c r="BD168" s="389">
        <f>ROUNDDOWN(IF( OR( AND(tabItens[[#This Row],[PontoPed]]&lt;tabItens[[#This Row],[Saldo]],tabItens[[#This Row],[Saldo]]&gt;0), tabItens[[#This Row],[PontoPed]]=0), 99, IF(AND(tabItens[[#This Row],[Saldo]]=0,tabItens[[#This Row],[PontoPed]]&gt;0), 0, (1-tabItens[[#This Row],[PctAb]])*10 ) ),0)</f>
        <v>99</v>
      </c>
      <c r="BE168" s="390">
        <f>IF( tabItens[[#This Row],[Consumo]] &gt; tabItens[[#This Row],[04_MESES]]/4*$AV$2, tabItens[[#This Row],[Consumo]]/$AV$2, tabItens[[#This Row],[04_MESES]]/4 ) * $BE$2 + tabItens[[#This Row],[COMPRA_EXTRA]]</f>
        <v>4</v>
      </c>
      <c r="BF168" s="391">
        <f>MAX( tabItens[[#This Row],[Sugestão]] - tabItens[[#This Row],[LC]], 0 )</f>
        <v>4</v>
      </c>
      <c r="BG168" s="391">
        <f>SUMIF(Consumo!$C$3:$C$862,tabItens[[#This Row],[CÓDIGO]],Consumo!$E$3:$E$862)</f>
        <v>0</v>
      </c>
      <c r="BH168" s="392">
        <f>IF(AND(tabItens[[#This Row],[Pend]] &gt; 0,tabItens[[#This Row],[Consumo]] &lt;&gt; 0), tabItens[[#This Row],[Pend]] / tabItens[[#This Row],[Consumo]], 0 )</f>
        <v>0</v>
      </c>
      <c r="BI168" s="391"/>
      <c r="BJ168" s="391"/>
      <c r="BK168" s="393" t="s">
        <v>2081</v>
      </c>
    </row>
    <row r="169" spans="1:63" x14ac:dyDescent="0.3">
      <c r="A169" s="354">
        <v>18353</v>
      </c>
      <c r="B169" s="355" t="s">
        <v>1141</v>
      </c>
      <c r="C169" s="356" t="s">
        <v>313</v>
      </c>
      <c r="D169" s="357">
        <v>11</v>
      </c>
      <c r="E169" s="358"/>
      <c r="F169" s="358"/>
      <c r="G169" s="358" t="s">
        <v>883</v>
      </c>
      <c r="H169" s="359">
        <v>999</v>
      </c>
      <c r="I169" s="360">
        <v>103003</v>
      </c>
      <c r="J169" s="361">
        <v>11</v>
      </c>
      <c r="K169" s="362">
        <v>100</v>
      </c>
      <c r="L169" s="363">
        <f>IF(tabItens[[#This Row],[Média]] &gt; 0, tabItens[[#This Row],[QTDE ATUAL]] / tabItens[[#This Row],[Média]],999.9)</f>
        <v>108</v>
      </c>
      <c r="M169" s="364">
        <v>0</v>
      </c>
      <c r="N169" s="365">
        <f>tabItens[[#This Row],[VALOR UNIT.]] * tabItens[[#This Row],[LC]]</f>
        <v>0</v>
      </c>
      <c r="O169" s="366"/>
      <c r="P169" s="367"/>
      <c r="Q169" s="368"/>
      <c r="R169" s="365"/>
      <c r="S169" s="369"/>
      <c r="T169" s="370">
        <f>ROUNDDOWN(IFERROR(tabItens[[#This Row],[ATA DT.VALID.]] - $D$1,0) / 30,0)</f>
        <v>-1507</v>
      </c>
      <c r="U169" s="355" t="s">
        <v>985</v>
      </c>
      <c r="V169" s="371">
        <v>1</v>
      </c>
      <c r="W169" s="372" t="s">
        <v>2066</v>
      </c>
      <c r="X169" s="373">
        <v>67</v>
      </c>
      <c r="Y169" s="374">
        <v>6</v>
      </c>
      <c r="Z169" s="375"/>
      <c r="AA169" s="376"/>
      <c r="AB169" s="377"/>
      <c r="AC169" s="377"/>
      <c r="AD169" s="376"/>
      <c r="AE169" s="377"/>
      <c r="AF169" s="370"/>
      <c r="AG169" s="378" t="s">
        <v>2067</v>
      </c>
      <c r="AH169" s="379"/>
      <c r="AI169" s="370">
        <v>66</v>
      </c>
      <c r="AJ169" s="379">
        <v>45201</v>
      </c>
      <c r="AK169" s="379" t="s">
        <v>883</v>
      </c>
      <c r="AL169" s="379">
        <v>45189</v>
      </c>
      <c r="AM169" s="369"/>
      <c r="AN169" s="358"/>
      <c r="AO169" s="380" t="str">
        <f>_xlfn.IFNA(IF(VLOOKUP(tabItens[[#This Row],[CÓDIGO]],tabExcluirDoEstoque[#Data],1,FALSE),"sim",""),"")</f>
        <v/>
      </c>
      <c r="AP169" s="381" t="str">
        <f ca="1">IF(OR(ISBLANK(tabItens[[#This Row],[ATA DT.VALID.]]),tabItens[[#This Row],[ATA DT.VALID.]]="",tabItens[[#This Row],[ATA DT.VALID.]]=" "),"",IF(TYPE(tabItens[[#This Row],[ATA DT.VALID.]])=1,ROUNDUP((tabItens[[#This Row],[ATA DT.VALID.]]-TODAY())/7,0),""))</f>
        <v/>
      </c>
      <c r="AQ169" s="382"/>
      <c r="AR169" s="383" t="str">
        <f>IF(ISBLANK(tabItens[[#This Row],[CÓDIGO]]),"",IFERROR(VLOOKUP(tabItens[[#This Row],[CÓDIGO]],Consumo!$C$2:$AC$862,26,FALSE),0))</f>
        <v>06.2023</v>
      </c>
      <c r="AS169" s="384">
        <f>SUMIF(Consumo!$C$3:$C$862,tabItens[[#This Row],[CÓDIGO]],Consumo!$N$3:$N$862) + SUMIF(Consumo!$C$3:$C$862,tabItens[[#This Row],[CÓDIGO]],Consumo!$O$3:$O$862) + SUMIF(Consumo!$C$3:$C$862,tabItens[[#This Row],[CÓDIGO]],Consumo!$P$3:$P$862) + SUMIF(Consumo!$C$3:$C$862,tabItens[[#This Row],[CÓDIGO]],Consumo!$Q$3:$Q$862)</f>
        <v>12</v>
      </c>
      <c r="AT169" s="384">
        <f>SUMIF(Consumo!$C$3:$C$862,tabItens[[#This Row],[CÓDIGO]],Consumo!$Z$3:$Z$862)</f>
        <v>117</v>
      </c>
      <c r="AU169" s="385">
        <f>SUMIF(Consumo!$C$3:$C$862,tabItens[[#This Row],[CÓDIGO]],Consumo!$AA$3:$AA$862)</f>
        <v>39</v>
      </c>
      <c r="AV169" s="386">
        <f>SUMIF(Consumo!$C$3:$C$862,tabItens[[#This Row],[CÓDIGO]],Consumo!$Y$3:$Y$862)</f>
        <v>9.25</v>
      </c>
      <c r="AW169" s="359">
        <f>tabItens[[#This Row],[QTDE ATUAL]] + tabItens[[#This Row],[RC QTDE]] + tabItens[[#This Row],[AF SALDO]] + tabItens[[#This Row],[Recentes]]</f>
        <v>999</v>
      </c>
      <c r="AX169" s="387">
        <v>20</v>
      </c>
      <c r="AY169" s="387">
        <v>4</v>
      </c>
      <c r="AZ169" s="387">
        <f>IF(ISBLANK(tabItens[[#This Row],[CÓDIGO]]),"",tabItens[[#This Row],[PontoMês]] * (AZ$2+tabItens[[#This Row],[PontoQtM]]))</f>
        <v>80</v>
      </c>
      <c r="BA169" s="386">
        <f>tabItens[[#This Row],[PontoPed]] - tabItens[[#This Row],[Saldo]] + (1/10)</f>
        <v>-918.9</v>
      </c>
      <c r="BB169" s="386">
        <f xml:space="preserve"> tabItens[[#This Row],[PontoMês]] * BB$2 - tabItens[[#This Row],[QTDE ATUAL]] - (1/10)</f>
        <v>-979.1</v>
      </c>
      <c r="BC169" s="388">
        <f>IF( tabItens[[#This Row],[PontoPed]]&gt;0, IF(tabItens[[#This Row],[PontoPed]]&lt;1, 1, IF( tabItens[[#This Row],[Saldo]]&gt;tabItens[[#This Row],[PontoPed]], 0, (tabItens[[#This Row],[PontoPed]]-tabItens[[#This Row],[Saldo]])/tabItens[[#This Row],[PontoPed]] ) ), 0 )</f>
        <v>0</v>
      </c>
      <c r="BD169" s="389">
        <f>ROUNDDOWN(IF( OR( AND(tabItens[[#This Row],[PontoPed]]&lt;tabItens[[#This Row],[Saldo]],tabItens[[#This Row],[Saldo]]&gt;0), tabItens[[#This Row],[PontoPed]]=0), 99, IF(AND(tabItens[[#This Row],[Saldo]]=0,tabItens[[#This Row],[PontoPed]]&gt;0), 0, (1-tabItens[[#This Row],[PctAb]])*10 ) ),0)</f>
        <v>99</v>
      </c>
      <c r="BE169" s="390">
        <f>IF( tabItens[[#This Row],[Consumo]] &gt; tabItens[[#This Row],[04_MESES]]/4*$AV$2, tabItens[[#This Row],[Consumo]]/$AV$2, tabItens[[#This Row],[04_MESES]]/4 ) * $BE$2 + tabItens[[#This Row],[COMPRA_EXTRA]]</f>
        <v>58.5</v>
      </c>
      <c r="BF169" s="391">
        <f>MAX( tabItens[[#This Row],[Sugestão]] - tabItens[[#This Row],[LC]], 0 )</f>
        <v>58.5</v>
      </c>
      <c r="BG169" s="391">
        <f>SUMIF(Consumo!$C$3:$C$862,tabItens[[#This Row],[CÓDIGO]],Consumo!$E$3:$E$862)</f>
        <v>17</v>
      </c>
      <c r="BH169" s="392">
        <f>IF(AND(tabItens[[#This Row],[Pend]] &gt; 0,tabItens[[#This Row],[Consumo]] &lt;&gt; 0), tabItens[[#This Row],[Pend]] / tabItens[[#This Row],[Consumo]], 0 )</f>
        <v>0.14529914529914531</v>
      </c>
      <c r="BI169" s="391"/>
      <c r="BJ169" s="391"/>
      <c r="BK169" s="393" t="s">
        <v>2081</v>
      </c>
    </row>
    <row r="170" spans="1:63" x14ac:dyDescent="0.3">
      <c r="A170" s="354">
        <v>18357</v>
      </c>
      <c r="B170" s="355" t="s">
        <v>1142</v>
      </c>
      <c r="C170" s="356" t="s">
        <v>313</v>
      </c>
      <c r="D170" s="357">
        <v>10.6</v>
      </c>
      <c r="E170" s="358"/>
      <c r="F170" s="358"/>
      <c r="G170" s="358" t="s">
        <v>883</v>
      </c>
      <c r="H170" s="359">
        <v>1098</v>
      </c>
      <c r="I170" s="360">
        <v>103003</v>
      </c>
      <c r="J170" s="361">
        <v>10.6</v>
      </c>
      <c r="K170" s="362">
        <v>127</v>
      </c>
      <c r="L170" s="363">
        <f>IF(tabItens[[#This Row],[Média]] &gt; 0, tabItens[[#This Row],[QTDE ATUAL]] / tabItens[[#This Row],[Média]],999.9)</f>
        <v>90.246575342465761</v>
      </c>
      <c r="M170" s="364">
        <v>0</v>
      </c>
      <c r="N170" s="365">
        <f>tabItens[[#This Row],[VALOR UNIT.]] * tabItens[[#This Row],[LC]]</f>
        <v>0</v>
      </c>
      <c r="O170" s="366"/>
      <c r="P170" s="367"/>
      <c r="Q170" s="368"/>
      <c r="R170" s="365"/>
      <c r="S170" s="369"/>
      <c r="T170" s="370">
        <f>ROUNDDOWN(IFERROR(tabItens[[#This Row],[ATA DT.VALID.]] - $D$1,0) / 30,0)</f>
        <v>-1507</v>
      </c>
      <c r="U170" s="355" t="s">
        <v>985</v>
      </c>
      <c r="V170" s="371">
        <v>1</v>
      </c>
      <c r="W170" s="372" t="s">
        <v>2066</v>
      </c>
      <c r="X170" s="373">
        <v>67</v>
      </c>
      <c r="Y170" s="374">
        <v>6</v>
      </c>
      <c r="Z170" s="375"/>
      <c r="AA170" s="376"/>
      <c r="AB170" s="377"/>
      <c r="AC170" s="377"/>
      <c r="AD170" s="376"/>
      <c r="AE170" s="377"/>
      <c r="AF170" s="370"/>
      <c r="AG170" s="378" t="s">
        <v>2067</v>
      </c>
      <c r="AH170" s="379"/>
      <c r="AI170" s="370">
        <v>76</v>
      </c>
      <c r="AJ170" s="379">
        <v>45201</v>
      </c>
      <c r="AK170" s="379" t="s">
        <v>883</v>
      </c>
      <c r="AL170" s="379">
        <v>45189</v>
      </c>
      <c r="AM170" s="369"/>
      <c r="AN170" s="358"/>
      <c r="AO170" s="380" t="str">
        <f>_xlfn.IFNA(IF(VLOOKUP(tabItens[[#This Row],[CÓDIGO]],tabExcluirDoEstoque[#Data],1,FALSE),"sim",""),"")</f>
        <v/>
      </c>
      <c r="AP170" s="381" t="str">
        <f ca="1">IF(OR(ISBLANK(tabItens[[#This Row],[ATA DT.VALID.]]),tabItens[[#This Row],[ATA DT.VALID.]]="",tabItens[[#This Row],[ATA DT.VALID.]]=" "),"",IF(TYPE(tabItens[[#This Row],[ATA DT.VALID.]])=1,ROUNDUP((tabItens[[#This Row],[ATA DT.VALID.]]-TODAY())/7,0),""))</f>
        <v/>
      </c>
      <c r="AQ170" s="382"/>
      <c r="AR170" s="383" t="str">
        <f>IF(ISBLANK(tabItens[[#This Row],[CÓDIGO]]),"",IFERROR(VLOOKUP(tabItens[[#This Row],[CÓDIGO]],Consumo!$C$2:$AC$862,26,FALSE),0))</f>
        <v>09.2023</v>
      </c>
      <c r="AS170" s="384">
        <f>SUMIF(Consumo!$C$3:$C$862,tabItens[[#This Row],[CÓDIGO]],Consumo!$N$3:$N$862) + SUMIF(Consumo!$C$3:$C$862,tabItens[[#This Row],[CÓDIGO]],Consumo!$O$3:$O$862) + SUMIF(Consumo!$C$3:$C$862,tabItens[[#This Row],[CÓDIGO]],Consumo!$P$3:$P$862) + SUMIF(Consumo!$C$3:$C$862,tabItens[[#This Row],[CÓDIGO]],Consumo!$Q$3:$Q$862)</f>
        <v>50</v>
      </c>
      <c r="AT170" s="384">
        <f>SUMIF(Consumo!$C$3:$C$862,tabItens[[#This Row],[CÓDIGO]],Consumo!$Z$3:$Z$862)</f>
        <v>146</v>
      </c>
      <c r="AU170" s="385">
        <f>SUMIF(Consumo!$C$3:$C$862,tabItens[[#This Row],[CÓDIGO]],Consumo!$AA$3:$AA$862)</f>
        <v>36</v>
      </c>
      <c r="AV170" s="386">
        <f>SUMIF(Consumo!$C$3:$C$862,tabItens[[#This Row],[CÓDIGO]],Consumo!$Y$3:$Y$862)</f>
        <v>12.166666666666666</v>
      </c>
      <c r="AW170" s="359">
        <f>tabItens[[#This Row],[QTDE ATUAL]] + tabItens[[#This Row],[RC QTDE]] + tabItens[[#This Row],[AF SALDO]] + tabItens[[#This Row],[Recentes]]</f>
        <v>1098</v>
      </c>
      <c r="AX170" s="387">
        <v>27</v>
      </c>
      <c r="AY170" s="387">
        <v>4</v>
      </c>
      <c r="AZ170" s="387">
        <f>IF(ISBLANK(tabItens[[#This Row],[CÓDIGO]]),"",tabItens[[#This Row],[PontoMês]] * (AZ$2+tabItens[[#This Row],[PontoQtM]]))</f>
        <v>108</v>
      </c>
      <c r="BA170" s="386">
        <f>tabItens[[#This Row],[PontoPed]] - tabItens[[#This Row],[Saldo]] + (1/10)</f>
        <v>-989.9</v>
      </c>
      <c r="BB170" s="386">
        <f xml:space="preserve"> tabItens[[#This Row],[PontoMês]] * BB$2 - tabItens[[#This Row],[QTDE ATUAL]] - (1/10)</f>
        <v>-1071.0999999999999</v>
      </c>
      <c r="BC170" s="388">
        <f>IF( tabItens[[#This Row],[PontoPed]]&gt;0, IF(tabItens[[#This Row],[PontoPed]]&lt;1, 1, IF( tabItens[[#This Row],[Saldo]]&gt;tabItens[[#This Row],[PontoPed]], 0, (tabItens[[#This Row],[PontoPed]]-tabItens[[#This Row],[Saldo]])/tabItens[[#This Row],[PontoPed]] ) ), 0 )</f>
        <v>0</v>
      </c>
      <c r="BD170" s="389">
        <f>ROUNDDOWN(IF( OR( AND(tabItens[[#This Row],[PontoPed]]&lt;tabItens[[#This Row],[Saldo]],tabItens[[#This Row],[Saldo]]&gt;0), tabItens[[#This Row],[PontoPed]]=0), 99, IF(AND(tabItens[[#This Row],[Saldo]]=0,tabItens[[#This Row],[PontoPed]]&gt;0), 0, (1-tabItens[[#This Row],[PctAb]])*10 ) ),0)</f>
        <v>99</v>
      </c>
      <c r="BE170" s="390">
        <f>IF( tabItens[[#This Row],[Consumo]] &gt; tabItens[[#This Row],[04_MESES]]/4*$AV$2, tabItens[[#This Row],[Consumo]]/$AV$2, tabItens[[#This Row],[04_MESES]]/4 ) * $BE$2 + tabItens[[#This Row],[COMPRA_EXTRA]]</f>
        <v>75</v>
      </c>
      <c r="BF170" s="391">
        <f>MAX( tabItens[[#This Row],[Sugestão]] - tabItens[[#This Row],[LC]], 0 )</f>
        <v>75</v>
      </c>
      <c r="BG170" s="391">
        <f>SUMIF(Consumo!$C$3:$C$862,tabItens[[#This Row],[CÓDIGO]],Consumo!$E$3:$E$862)</f>
        <v>0</v>
      </c>
      <c r="BH170" s="392">
        <f>IF(AND(tabItens[[#This Row],[Pend]] &gt; 0,tabItens[[#This Row],[Consumo]] &lt;&gt; 0), tabItens[[#This Row],[Pend]] / tabItens[[#This Row],[Consumo]], 0 )</f>
        <v>0</v>
      </c>
      <c r="BI170" s="391"/>
      <c r="BJ170" s="391"/>
      <c r="BK170" s="393" t="s">
        <v>2081</v>
      </c>
    </row>
    <row r="171" spans="1:63" x14ac:dyDescent="0.3">
      <c r="A171" s="354">
        <v>18358</v>
      </c>
      <c r="B171" s="355" t="s">
        <v>1143</v>
      </c>
      <c r="C171" s="356" t="s">
        <v>313</v>
      </c>
      <c r="D171" s="357">
        <v>11.8</v>
      </c>
      <c r="E171" s="358"/>
      <c r="F171" s="358"/>
      <c r="G171" s="358" t="s">
        <v>883</v>
      </c>
      <c r="H171" s="359">
        <v>189</v>
      </c>
      <c r="I171" s="360">
        <v>103003</v>
      </c>
      <c r="J171" s="361">
        <v>11.8</v>
      </c>
      <c r="K171" s="362">
        <v>137</v>
      </c>
      <c r="L171" s="363">
        <f>IF(tabItens[[#This Row],[Média]] &gt; 0, tabItens[[#This Row],[QTDE ATUAL]] / tabItens[[#This Row],[Média]],999.9)</f>
        <v>14.174999999999999</v>
      </c>
      <c r="M171" s="364">
        <v>0</v>
      </c>
      <c r="N171" s="365">
        <f>tabItens[[#This Row],[VALOR UNIT.]] * tabItens[[#This Row],[LC]]</f>
        <v>0</v>
      </c>
      <c r="O171" s="366"/>
      <c r="P171" s="367"/>
      <c r="Q171" s="368"/>
      <c r="R171" s="365"/>
      <c r="S171" s="369"/>
      <c r="T171" s="370">
        <f>ROUNDDOWN(IFERROR(tabItens[[#This Row],[ATA DT.VALID.]] - $D$1,0) / 30,0)</f>
        <v>-1507</v>
      </c>
      <c r="U171" s="355" t="s">
        <v>985</v>
      </c>
      <c r="V171" s="371">
        <v>1</v>
      </c>
      <c r="W171" s="372" t="s">
        <v>2066</v>
      </c>
      <c r="X171" s="373">
        <v>67</v>
      </c>
      <c r="Y171" s="374">
        <v>6</v>
      </c>
      <c r="Z171" s="375"/>
      <c r="AA171" s="376"/>
      <c r="AB171" s="377"/>
      <c r="AC171" s="377"/>
      <c r="AD171" s="376"/>
      <c r="AE171" s="377"/>
      <c r="AF171" s="370"/>
      <c r="AG171" s="378" t="s">
        <v>2067</v>
      </c>
      <c r="AH171" s="379"/>
      <c r="AI171" s="370">
        <v>54</v>
      </c>
      <c r="AJ171" s="379">
        <v>45201</v>
      </c>
      <c r="AK171" s="379" t="s">
        <v>883</v>
      </c>
      <c r="AL171" s="379">
        <v>45189</v>
      </c>
      <c r="AM171" s="369"/>
      <c r="AN171" s="358"/>
      <c r="AO171" s="380" t="str">
        <f>_xlfn.IFNA(IF(VLOOKUP(tabItens[[#This Row],[CÓDIGO]],tabExcluirDoEstoque[#Data],1,FALSE),"sim",""),"")</f>
        <v/>
      </c>
      <c r="AP171" s="381" t="str">
        <f ca="1">IF(OR(ISBLANK(tabItens[[#This Row],[ATA DT.VALID.]]),tabItens[[#This Row],[ATA DT.VALID.]]="",tabItens[[#This Row],[ATA DT.VALID.]]=" "),"",IF(TYPE(tabItens[[#This Row],[ATA DT.VALID.]])=1,ROUNDUP((tabItens[[#This Row],[ATA DT.VALID.]]-TODAY())/7,0),""))</f>
        <v/>
      </c>
      <c r="AQ171" s="382"/>
      <c r="AR171" s="383" t="str">
        <f>IF(ISBLANK(tabItens[[#This Row],[CÓDIGO]]),"",IFERROR(VLOOKUP(tabItens[[#This Row],[CÓDIGO]],Consumo!$C$2:$AC$862,26,FALSE),0))</f>
        <v>08.2023</v>
      </c>
      <c r="AS171" s="384">
        <f>SUMIF(Consumo!$C$3:$C$862,tabItens[[#This Row],[CÓDIGO]],Consumo!$N$3:$N$862) + SUMIF(Consumo!$C$3:$C$862,tabItens[[#This Row],[CÓDIGO]],Consumo!$O$3:$O$862) + SUMIF(Consumo!$C$3:$C$862,tabItens[[#This Row],[CÓDIGO]],Consumo!$P$3:$P$862) + SUMIF(Consumo!$C$3:$C$862,tabItens[[#This Row],[CÓDIGO]],Consumo!$Q$3:$Q$862)</f>
        <v>60</v>
      </c>
      <c r="AT171" s="384">
        <f>SUMIF(Consumo!$C$3:$C$862,tabItens[[#This Row],[CÓDIGO]],Consumo!$Z$3:$Z$862)</f>
        <v>163</v>
      </c>
      <c r="AU171" s="385">
        <f>SUMIF(Consumo!$C$3:$C$862,tabItens[[#This Row],[CÓDIGO]],Consumo!$AA$3:$AA$862)</f>
        <v>40</v>
      </c>
      <c r="AV171" s="386">
        <f>SUMIF(Consumo!$C$3:$C$862,tabItens[[#This Row],[CÓDIGO]],Consumo!$Y$3:$Y$862)</f>
        <v>13.333333333333334</v>
      </c>
      <c r="AW171" s="359">
        <f>tabItens[[#This Row],[QTDE ATUAL]] + tabItens[[#This Row],[RC QTDE]] + tabItens[[#This Row],[AF SALDO]] + tabItens[[#This Row],[Recentes]]</f>
        <v>189</v>
      </c>
      <c r="AX171" s="387">
        <v>15</v>
      </c>
      <c r="AY171" s="387">
        <v>4</v>
      </c>
      <c r="AZ171" s="387">
        <f>IF(ISBLANK(tabItens[[#This Row],[CÓDIGO]]),"",tabItens[[#This Row],[PontoMês]] * (AZ$2+tabItens[[#This Row],[PontoQtM]]))</f>
        <v>60</v>
      </c>
      <c r="BA171" s="386">
        <f>tabItens[[#This Row],[PontoPed]] - tabItens[[#This Row],[Saldo]] + (1/10)</f>
        <v>-128.9</v>
      </c>
      <c r="BB171" s="386">
        <f xml:space="preserve"> tabItens[[#This Row],[PontoMês]] * BB$2 - tabItens[[#This Row],[QTDE ATUAL]] - (1/10)</f>
        <v>-174.1</v>
      </c>
      <c r="BC171" s="388">
        <f>IF( tabItens[[#This Row],[PontoPed]]&gt;0, IF(tabItens[[#This Row],[PontoPed]]&lt;1, 1, IF( tabItens[[#This Row],[Saldo]]&gt;tabItens[[#This Row],[PontoPed]], 0, (tabItens[[#This Row],[PontoPed]]-tabItens[[#This Row],[Saldo]])/tabItens[[#This Row],[PontoPed]] ) ), 0 )</f>
        <v>0</v>
      </c>
      <c r="BD171" s="389">
        <f>ROUNDDOWN(IF( OR( AND(tabItens[[#This Row],[PontoPed]]&lt;tabItens[[#This Row],[Saldo]],tabItens[[#This Row],[Saldo]]&gt;0), tabItens[[#This Row],[PontoPed]]=0), 99, IF(AND(tabItens[[#This Row],[Saldo]]=0,tabItens[[#This Row],[PontoPed]]&gt;0), 0, (1-tabItens[[#This Row],[PctAb]])*10 ) ),0)</f>
        <v>99</v>
      </c>
      <c r="BE171" s="390">
        <f>IF( tabItens[[#This Row],[Consumo]] &gt; tabItens[[#This Row],[04_MESES]]/4*$AV$2, tabItens[[#This Row],[Consumo]]/$AV$2, tabItens[[#This Row],[04_MESES]]/4 ) * $BE$2 + tabItens[[#This Row],[COMPRA_EXTRA]]</f>
        <v>90</v>
      </c>
      <c r="BF171" s="391">
        <f>MAX( tabItens[[#This Row],[Sugestão]] - tabItens[[#This Row],[LC]], 0 )</f>
        <v>90</v>
      </c>
      <c r="BG171" s="391">
        <f>SUMIF(Consumo!$C$3:$C$862,tabItens[[#This Row],[CÓDIGO]],Consumo!$E$3:$E$862)</f>
        <v>0</v>
      </c>
      <c r="BH171" s="392">
        <f>IF(AND(tabItens[[#This Row],[Pend]] &gt; 0,tabItens[[#This Row],[Consumo]] &lt;&gt; 0), tabItens[[#This Row],[Pend]] / tabItens[[#This Row],[Consumo]], 0 )</f>
        <v>0</v>
      </c>
      <c r="BI171" s="391"/>
      <c r="BJ171" s="391"/>
      <c r="BK171" s="393" t="s">
        <v>2081</v>
      </c>
    </row>
    <row r="172" spans="1:63" x14ac:dyDescent="0.3">
      <c r="A172" s="354">
        <v>19842</v>
      </c>
      <c r="B172" s="355" t="s">
        <v>1144</v>
      </c>
      <c r="C172" s="356" t="s">
        <v>256</v>
      </c>
      <c r="D172" s="357">
        <v>0.44</v>
      </c>
      <c r="E172" s="358"/>
      <c r="F172" s="358"/>
      <c r="G172" s="358" t="s">
        <v>883</v>
      </c>
      <c r="H172" s="359">
        <v>0</v>
      </c>
      <c r="I172" s="360">
        <v>103003</v>
      </c>
      <c r="J172" s="361">
        <v>0.44791999999999998</v>
      </c>
      <c r="K172" s="362">
        <v>8755</v>
      </c>
      <c r="L172" s="363">
        <f>IF(tabItens[[#This Row],[Média]] &gt; 0, tabItens[[#This Row],[QTDE ATUAL]] / tabItens[[#This Row],[Média]],999.9)</f>
        <v>0</v>
      </c>
      <c r="M172" s="364">
        <v>0</v>
      </c>
      <c r="N172" s="365">
        <f>tabItens[[#This Row],[VALOR UNIT.]] * tabItens[[#This Row],[LC]]</f>
        <v>0</v>
      </c>
      <c r="O172" s="366" t="s">
        <v>2126</v>
      </c>
      <c r="P172" s="367"/>
      <c r="Q172" s="368"/>
      <c r="R172" s="365"/>
      <c r="S172" s="369"/>
      <c r="T172" s="370">
        <f>ROUNDDOWN(IFERROR(tabItens[[#This Row],[ATA DT.VALID.]] - $D$1,0) / 30,0)</f>
        <v>-1507</v>
      </c>
      <c r="U172" s="355" t="s">
        <v>1145</v>
      </c>
      <c r="V172" s="371">
        <v>1</v>
      </c>
      <c r="W172" s="372" t="s">
        <v>2076</v>
      </c>
      <c r="X172" s="373">
        <v>62</v>
      </c>
      <c r="Y172" s="374">
        <v>12</v>
      </c>
      <c r="Z172" s="375">
        <v>8985</v>
      </c>
      <c r="AA172" s="376">
        <v>2023</v>
      </c>
      <c r="AB172" s="377">
        <v>2800</v>
      </c>
      <c r="AC172" s="377"/>
      <c r="AD172" s="376"/>
      <c r="AE172" s="377"/>
      <c r="AF172" s="370"/>
      <c r="AG172" s="378" t="s">
        <v>2067</v>
      </c>
      <c r="AH172" s="379"/>
      <c r="AI172" s="370">
        <v>3192</v>
      </c>
      <c r="AJ172" s="379">
        <v>44606</v>
      </c>
      <c r="AK172" s="379" t="s">
        <v>883</v>
      </c>
      <c r="AL172" s="379">
        <v>44582</v>
      </c>
      <c r="AM172" s="369"/>
      <c r="AN172" s="358"/>
      <c r="AO172" s="380" t="str">
        <f>_xlfn.IFNA(IF(VLOOKUP(tabItens[[#This Row],[CÓDIGO]],tabExcluirDoEstoque[#Data],1,FALSE),"sim",""),"")</f>
        <v/>
      </c>
      <c r="AP172" s="381" t="str">
        <f ca="1">IF(OR(ISBLANK(tabItens[[#This Row],[ATA DT.VALID.]]),tabItens[[#This Row],[ATA DT.VALID.]]="",tabItens[[#This Row],[ATA DT.VALID.]]=" "),"",IF(TYPE(tabItens[[#This Row],[ATA DT.VALID.]])=1,ROUNDUP((tabItens[[#This Row],[ATA DT.VALID.]]-TODAY())/7,0),""))</f>
        <v/>
      </c>
      <c r="AQ172" s="382">
        <v>0</v>
      </c>
      <c r="AR172" s="383" t="str">
        <f>IF(ISBLANK(tabItens[[#This Row],[CÓDIGO]]),"",IFERROR(VLOOKUP(tabItens[[#This Row],[CÓDIGO]],Consumo!$C$2:$AC$862,26,FALSE),0))</f>
        <v>07.2023</v>
      </c>
      <c r="AS172" s="384">
        <f>SUMIF(Consumo!$C$3:$C$862,tabItens[[#This Row],[CÓDIGO]],Consumo!$N$3:$N$862) + SUMIF(Consumo!$C$3:$C$862,tabItens[[#This Row],[CÓDIGO]],Consumo!$O$3:$O$862) + SUMIF(Consumo!$C$3:$C$862,tabItens[[#This Row],[CÓDIGO]],Consumo!$P$3:$P$862) + SUMIF(Consumo!$C$3:$C$862,tabItens[[#This Row],[CÓDIGO]],Consumo!$Q$3:$Q$862)</f>
        <v>1668</v>
      </c>
      <c r="AT172" s="384">
        <f>SUMIF(Consumo!$C$3:$C$862,tabItens[[#This Row],[CÓDIGO]],Consumo!$Z$3:$Z$862)</f>
        <v>10035</v>
      </c>
      <c r="AU172" s="385">
        <f>SUMIF(Consumo!$C$3:$C$862,tabItens[[#This Row],[CÓDIGO]],Consumo!$AA$3:$AA$862)</f>
        <v>2195</v>
      </c>
      <c r="AV172" s="386">
        <f>SUMIF(Consumo!$C$3:$C$862,tabItens[[#This Row],[CÓDIGO]],Consumo!$Y$3:$Y$862)</f>
        <v>836.25</v>
      </c>
      <c r="AW172" s="359">
        <f>tabItens[[#This Row],[QTDE ATUAL]] + tabItens[[#This Row],[RC QTDE]] + tabItens[[#This Row],[AF SALDO]] + tabItens[[#This Row],[Recentes]]</f>
        <v>2800</v>
      </c>
      <c r="AX172" s="387">
        <v>532</v>
      </c>
      <c r="AY172" s="387">
        <v>4</v>
      </c>
      <c r="AZ172" s="387">
        <f>IF(ISBLANK(tabItens[[#This Row],[CÓDIGO]]),"",tabItens[[#This Row],[PontoMês]] * (AZ$2+tabItens[[#This Row],[PontoQtM]]))</f>
        <v>2128</v>
      </c>
      <c r="BA172" s="386">
        <f>tabItens[[#This Row],[PontoPed]] - tabItens[[#This Row],[Saldo]] + (1/10)</f>
        <v>-671.9</v>
      </c>
      <c r="BB172" s="386">
        <f xml:space="preserve"> tabItens[[#This Row],[PontoMês]] * BB$2 - tabItens[[#This Row],[QTDE ATUAL]] - (1/10)</f>
        <v>531.9</v>
      </c>
      <c r="BC172" s="388">
        <f>IF( tabItens[[#This Row],[PontoPed]]&gt;0, IF(tabItens[[#This Row],[PontoPed]]&lt;1, 1, IF( tabItens[[#This Row],[Saldo]]&gt;tabItens[[#This Row],[PontoPed]], 0, (tabItens[[#This Row],[PontoPed]]-tabItens[[#This Row],[Saldo]])/tabItens[[#This Row],[PontoPed]] ) ), 0 )</f>
        <v>0</v>
      </c>
      <c r="BD172" s="389">
        <f>ROUNDDOWN(IF( OR( AND(tabItens[[#This Row],[PontoPed]]&lt;tabItens[[#This Row],[Saldo]],tabItens[[#This Row],[Saldo]]&gt;0), tabItens[[#This Row],[PontoPed]]=0), 99, IF(AND(tabItens[[#This Row],[Saldo]]=0,tabItens[[#This Row],[PontoPed]]&gt;0), 0, (1-tabItens[[#This Row],[PctAb]])*10 ) ),0)</f>
        <v>99</v>
      </c>
      <c r="BE172" s="390">
        <f>IF( tabItens[[#This Row],[Consumo]] &gt; tabItens[[#This Row],[04_MESES]]/4*$AV$2, tabItens[[#This Row],[Consumo]]/$AV$2, tabItens[[#This Row],[04_MESES]]/4 ) * $BE$2 + tabItens[[#This Row],[COMPRA_EXTRA]]</f>
        <v>5017.5</v>
      </c>
      <c r="BF172" s="391">
        <f>MAX( tabItens[[#This Row],[Sugestão]] - tabItens[[#This Row],[LC]], 0 )</f>
        <v>5017.5</v>
      </c>
      <c r="BG172" s="391">
        <f>SUMIF(Consumo!$C$3:$C$862,tabItens[[#This Row],[CÓDIGO]],Consumo!$E$3:$E$862)</f>
        <v>460</v>
      </c>
      <c r="BH172" s="392">
        <f>IF(AND(tabItens[[#This Row],[Pend]] &gt; 0,tabItens[[#This Row],[Consumo]] &lt;&gt; 0), tabItens[[#This Row],[Pend]] / tabItens[[#This Row],[Consumo]], 0 )</f>
        <v>4.58395615346288E-2</v>
      </c>
      <c r="BI172" s="391"/>
      <c r="BJ172" s="391"/>
      <c r="BK172" s="393" t="s">
        <v>2081</v>
      </c>
    </row>
    <row r="173" spans="1:63" x14ac:dyDescent="0.3">
      <c r="A173" s="354">
        <v>19871</v>
      </c>
      <c r="B173" s="355" t="s">
        <v>1146</v>
      </c>
      <c r="C173" s="356" t="s">
        <v>256</v>
      </c>
      <c r="D173" s="357">
        <v>4.17</v>
      </c>
      <c r="E173" s="358"/>
      <c r="F173" s="358"/>
      <c r="G173" s="358" t="s">
        <v>883</v>
      </c>
      <c r="H173" s="359">
        <v>95</v>
      </c>
      <c r="I173" s="360">
        <v>103003</v>
      </c>
      <c r="J173" s="361">
        <v>4.17</v>
      </c>
      <c r="K173" s="362">
        <v>38</v>
      </c>
      <c r="L173" s="363">
        <f>IF(tabItens[[#This Row],[Média]] &gt; 0, tabItens[[#This Row],[QTDE ATUAL]] / tabItens[[#This Row],[Média]],999.9)</f>
        <v>35.625</v>
      </c>
      <c r="M173" s="364">
        <v>0</v>
      </c>
      <c r="N173" s="365">
        <f>tabItens[[#This Row],[VALOR UNIT.]] * tabItens[[#This Row],[LC]]</f>
        <v>0</v>
      </c>
      <c r="O173" s="366" t="s">
        <v>2127</v>
      </c>
      <c r="P173" s="367"/>
      <c r="Q173" s="368"/>
      <c r="R173" s="365"/>
      <c r="S173" s="369"/>
      <c r="T173" s="370">
        <f>ROUNDDOWN(IFERROR(tabItens[[#This Row],[ATA DT.VALID.]] - $D$1,0) / 30,0)</f>
        <v>-1507</v>
      </c>
      <c r="U173" s="355" t="s">
        <v>1147</v>
      </c>
      <c r="V173" s="371">
        <v>1</v>
      </c>
      <c r="W173" s="372" t="s">
        <v>2073</v>
      </c>
      <c r="X173" s="373">
        <v>70</v>
      </c>
      <c r="Y173" s="374">
        <v>31</v>
      </c>
      <c r="Z173" s="375"/>
      <c r="AA173" s="376"/>
      <c r="AB173" s="377"/>
      <c r="AC173" s="377"/>
      <c r="AD173" s="376"/>
      <c r="AE173" s="377"/>
      <c r="AF173" s="370"/>
      <c r="AG173" s="378" t="s">
        <v>2067</v>
      </c>
      <c r="AH173" s="379"/>
      <c r="AI173" s="370">
        <v>12</v>
      </c>
      <c r="AJ173" s="379">
        <v>44375</v>
      </c>
      <c r="AK173" s="379" t="s">
        <v>883</v>
      </c>
      <c r="AL173" s="379">
        <v>44890</v>
      </c>
      <c r="AM173" s="369"/>
      <c r="AN173" s="358"/>
      <c r="AO173" s="380" t="str">
        <f>_xlfn.IFNA(IF(VLOOKUP(tabItens[[#This Row],[CÓDIGO]],tabExcluirDoEstoque[#Data],1,FALSE),"sim",""),"")</f>
        <v/>
      </c>
      <c r="AP173" s="381" t="str">
        <f ca="1">IF(OR(ISBLANK(tabItens[[#This Row],[ATA DT.VALID.]]),tabItens[[#This Row],[ATA DT.VALID.]]="",tabItens[[#This Row],[ATA DT.VALID.]]=" "),"",IF(TYPE(tabItens[[#This Row],[ATA DT.VALID.]])=1,ROUNDUP((tabItens[[#This Row],[ATA DT.VALID.]]-TODAY())/7,0),""))</f>
        <v/>
      </c>
      <c r="AQ173" s="382">
        <v>0</v>
      </c>
      <c r="AR173" s="383" t="str">
        <f>IF(ISBLANK(tabItens[[#This Row],[CÓDIGO]]),"",IFERROR(VLOOKUP(tabItens[[#This Row],[CÓDIGO]],Consumo!$C$2:$AC$862,26,FALSE),0))</f>
        <v>04.2023</v>
      </c>
      <c r="AS173" s="384">
        <f>SUMIF(Consumo!$C$3:$C$862,tabItens[[#This Row],[CÓDIGO]],Consumo!$N$3:$N$862) + SUMIF(Consumo!$C$3:$C$862,tabItens[[#This Row],[CÓDIGO]],Consumo!$O$3:$O$862) + SUMIF(Consumo!$C$3:$C$862,tabItens[[#This Row],[CÓDIGO]],Consumo!$P$3:$P$862) + SUMIF(Consumo!$C$3:$C$862,tabItens[[#This Row],[CÓDIGO]],Consumo!$Q$3:$Q$862)</f>
        <v>0</v>
      </c>
      <c r="AT173" s="384">
        <f>SUMIF(Consumo!$C$3:$C$862,tabItens[[#This Row],[CÓDIGO]],Consumo!$Z$3:$Z$862)</f>
        <v>38</v>
      </c>
      <c r="AU173" s="385">
        <f>SUMIF(Consumo!$C$3:$C$862,tabItens[[#This Row],[CÓDIGO]],Consumo!$AA$3:$AA$862)</f>
        <v>22</v>
      </c>
      <c r="AV173" s="386">
        <f>SUMIF(Consumo!$C$3:$C$862,tabItens[[#This Row],[CÓDIGO]],Consumo!$Y$3:$Y$862)</f>
        <v>2.6666666666666665</v>
      </c>
      <c r="AW173" s="359">
        <f>tabItens[[#This Row],[QTDE ATUAL]] + tabItens[[#This Row],[RC QTDE]] + tabItens[[#This Row],[AF SALDO]] + tabItens[[#This Row],[Recentes]]</f>
        <v>95</v>
      </c>
      <c r="AX173" s="387">
        <v>9</v>
      </c>
      <c r="AY173" s="387">
        <v>4</v>
      </c>
      <c r="AZ173" s="387">
        <f>IF(ISBLANK(tabItens[[#This Row],[CÓDIGO]]),"",tabItens[[#This Row],[PontoMês]] * (AZ$2+tabItens[[#This Row],[PontoQtM]]))</f>
        <v>36</v>
      </c>
      <c r="BA173" s="386">
        <f>tabItens[[#This Row],[PontoPed]] - tabItens[[#This Row],[Saldo]] + (1/10)</f>
        <v>-58.9</v>
      </c>
      <c r="BB173" s="386">
        <f xml:space="preserve"> tabItens[[#This Row],[PontoMês]] * BB$2 - tabItens[[#This Row],[QTDE ATUAL]] - (1/10)</f>
        <v>-86.1</v>
      </c>
      <c r="BC173" s="388">
        <f>IF( tabItens[[#This Row],[PontoPed]]&gt;0, IF(tabItens[[#This Row],[PontoPed]]&lt;1, 1, IF( tabItens[[#This Row],[Saldo]]&gt;tabItens[[#This Row],[PontoPed]], 0, (tabItens[[#This Row],[PontoPed]]-tabItens[[#This Row],[Saldo]])/tabItens[[#This Row],[PontoPed]] ) ), 0 )</f>
        <v>0</v>
      </c>
      <c r="BD173" s="389">
        <f>ROUNDDOWN(IF( OR( AND(tabItens[[#This Row],[PontoPed]]&lt;tabItens[[#This Row],[Saldo]],tabItens[[#This Row],[Saldo]]&gt;0), tabItens[[#This Row],[PontoPed]]=0), 99, IF(AND(tabItens[[#This Row],[Saldo]]=0,tabItens[[#This Row],[PontoPed]]&gt;0), 0, (1-tabItens[[#This Row],[PctAb]])*10 ) ),0)</f>
        <v>99</v>
      </c>
      <c r="BE173" s="390">
        <f>IF( tabItens[[#This Row],[Consumo]] &gt; tabItens[[#This Row],[04_MESES]]/4*$AV$2, tabItens[[#This Row],[Consumo]]/$AV$2, tabItens[[#This Row],[04_MESES]]/4 ) * $BE$2 + tabItens[[#This Row],[COMPRA_EXTRA]]</f>
        <v>19</v>
      </c>
      <c r="BF173" s="391">
        <f>MAX( tabItens[[#This Row],[Sugestão]] - tabItens[[#This Row],[LC]], 0 )</f>
        <v>19</v>
      </c>
      <c r="BG173" s="391">
        <f>SUMIF(Consumo!$C$3:$C$862,tabItens[[#This Row],[CÓDIGO]],Consumo!$E$3:$E$862)</f>
        <v>0</v>
      </c>
      <c r="BH173" s="392">
        <f>IF(AND(tabItens[[#This Row],[Pend]] &gt; 0,tabItens[[#This Row],[Consumo]] &lt;&gt; 0), tabItens[[#This Row],[Pend]] / tabItens[[#This Row],[Consumo]], 0 )</f>
        <v>0</v>
      </c>
      <c r="BI173" s="391"/>
      <c r="BJ173" s="391"/>
      <c r="BK173" s="393" t="s">
        <v>2081</v>
      </c>
    </row>
    <row r="174" spans="1:63" x14ac:dyDescent="0.3">
      <c r="A174" s="354">
        <v>19882</v>
      </c>
      <c r="B174" s="355" t="s">
        <v>1148</v>
      </c>
      <c r="C174" s="356" t="s">
        <v>256</v>
      </c>
      <c r="D174" s="357">
        <v>3.98</v>
      </c>
      <c r="E174" s="358"/>
      <c r="F174" s="358"/>
      <c r="G174" s="358" t="s">
        <v>883</v>
      </c>
      <c r="H174" s="359">
        <v>224</v>
      </c>
      <c r="I174" s="360">
        <v>103003</v>
      </c>
      <c r="J174" s="361">
        <v>3.9693100000000001</v>
      </c>
      <c r="K174" s="362">
        <v>34</v>
      </c>
      <c r="L174" s="363">
        <f>IF(tabItens[[#This Row],[Média]] &gt; 0, tabItens[[#This Row],[QTDE ATUAL]] / tabItens[[#This Row],[Média]],999.9)</f>
        <v>96</v>
      </c>
      <c r="M174" s="364">
        <v>0</v>
      </c>
      <c r="N174" s="365">
        <f>tabItens[[#This Row],[VALOR UNIT.]] * tabItens[[#This Row],[LC]]</f>
        <v>0</v>
      </c>
      <c r="O174" s="366"/>
      <c r="P174" s="367"/>
      <c r="Q174" s="368"/>
      <c r="R174" s="365"/>
      <c r="S174" s="369"/>
      <c r="T174" s="370">
        <f>ROUNDDOWN(IFERROR(tabItens[[#This Row],[ATA DT.VALID.]] - $D$1,0) / 30,0)</f>
        <v>-1507</v>
      </c>
      <c r="U174" s="355" t="s">
        <v>1147</v>
      </c>
      <c r="V174" s="371">
        <v>1</v>
      </c>
      <c r="W174" s="372" t="s">
        <v>2073</v>
      </c>
      <c r="X174" s="373">
        <v>70</v>
      </c>
      <c r="Y174" s="374">
        <v>31</v>
      </c>
      <c r="Z174" s="375"/>
      <c r="AA174" s="376"/>
      <c r="AB174" s="377"/>
      <c r="AC174" s="377"/>
      <c r="AD174" s="376"/>
      <c r="AE174" s="377"/>
      <c r="AF174" s="370"/>
      <c r="AG174" s="378" t="s">
        <v>2067</v>
      </c>
      <c r="AH174" s="379"/>
      <c r="AI174" s="370">
        <v>12</v>
      </c>
      <c r="AJ174" s="379">
        <v>43748</v>
      </c>
      <c r="AK174" s="379" t="s">
        <v>883</v>
      </c>
      <c r="AL174" s="379">
        <v>43619</v>
      </c>
      <c r="AM174" s="369"/>
      <c r="AN174" s="358"/>
      <c r="AO174" s="380" t="str">
        <f>_xlfn.IFNA(IF(VLOOKUP(tabItens[[#This Row],[CÓDIGO]],tabExcluirDoEstoque[#Data],1,FALSE),"sim",""),"")</f>
        <v/>
      </c>
      <c r="AP174" s="381" t="str">
        <f ca="1">IF(OR(ISBLANK(tabItens[[#This Row],[ATA DT.VALID.]]),tabItens[[#This Row],[ATA DT.VALID.]]="",tabItens[[#This Row],[ATA DT.VALID.]]=" "),"",IF(TYPE(tabItens[[#This Row],[ATA DT.VALID.]])=1,ROUNDUP((tabItens[[#This Row],[ATA DT.VALID.]]-TODAY())/7,0),""))</f>
        <v/>
      </c>
      <c r="AQ174" s="382"/>
      <c r="AR174" s="383" t="str">
        <f>IF(ISBLANK(tabItens[[#This Row],[CÓDIGO]]),"",IFERROR(VLOOKUP(tabItens[[#This Row],[CÓDIGO]],Consumo!$C$2:$AC$862,26,FALSE),0))</f>
        <v>04.2023</v>
      </c>
      <c r="AS174" s="384">
        <f>SUMIF(Consumo!$C$3:$C$862,tabItens[[#This Row],[CÓDIGO]],Consumo!$N$3:$N$862) + SUMIF(Consumo!$C$3:$C$862,tabItens[[#This Row],[CÓDIGO]],Consumo!$O$3:$O$862) + SUMIF(Consumo!$C$3:$C$862,tabItens[[#This Row],[CÓDIGO]],Consumo!$P$3:$P$862) + SUMIF(Consumo!$C$3:$C$862,tabItens[[#This Row],[CÓDIGO]],Consumo!$Q$3:$Q$862)</f>
        <v>0</v>
      </c>
      <c r="AT174" s="384">
        <f>SUMIF(Consumo!$C$3:$C$862,tabItens[[#This Row],[CÓDIGO]],Consumo!$Z$3:$Z$862)</f>
        <v>34</v>
      </c>
      <c r="AU174" s="385">
        <f>SUMIF(Consumo!$C$3:$C$862,tabItens[[#This Row],[CÓDIGO]],Consumo!$AA$3:$AA$862)</f>
        <v>20</v>
      </c>
      <c r="AV174" s="386">
        <f>SUMIF(Consumo!$C$3:$C$862,tabItens[[#This Row],[CÓDIGO]],Consumo!$Y$3:$Y$862)</f>
        <v>2.3333333333333335</v>
      </c>
      <c r="AW174" s="359">
        <f>tabItens[[#This Row],[QTDE ATUAL]] + tabItens[[#This Row],[RC QTDE]] + tabItens[[#This Row],[AF SALDO]] + tabItens[[#This Row],[Recentes]]</f>
        <v>224</v>
      </c>
      <c r="AX174" s="387">
        <v>3</v>
      </c>
      <c r="AY174" s="387">
        <v>4</v>
      </c>
      <c r="AZ174" s="387">
        <f>IF(ISBLANK(tabItens[[#This Row],[CÓDIGO]]),"",tabItens[[#This Row],[PontoMês]] * (AZ$2+tabItens[[#This Row],[PontoQtM]]))</f>
        <v>12</v>
      </c>
      <c r="BA174" s="386">
        <f>tabItens[[#This Row],[PontoPed]] - tabItens[[#This Row],[Saldo]] + (1/10)</f>
        <v>-211.9</v>
      </c>
      <c r="BB174" s="386">
        <f xml:space="preserve"> tabItens[[#This Row],[PontoMês]] * BB$2 - tabItens[[#This Row],[QTDE ATUAL]] - (1/10)</f>
        <v>-221.1</v>
      </c>
      <c r="BC174" s="388">
        <f>IF( tabItens[[#This Row],[PontoPed]]&gt;0, IF(tabItens[[#This Row],[PontoPed]]&lt;1, 1, IF( tabItens[[#This Row],[Saldo]]&gt;tabItens[[#This Row],[PontoPed]], 0, (tabItens[[#This Row],[PontoPed]]-tabItens[[#This Row],[Saldo]])/tabItens[[#This Row],[PontoPed]] ) ), 0 )</f>
        <v>0</v>
      </c>
      <c r="BD174" s="389">
        <f>ROUNDDOWN(IF( OR( AND(tabItens[[#This Row],[PontoPed]]&lt;tabItens[[#This Row],[Saldo]],tabItens[[#This Row],[Saldo]]&gt;0), tabItens[[#This Row],[PontoPed]]=0), 99, IF(AND(tabItens[[#This Row],[Saldo]]=0,tabItens[[#This Row],[PontoPed]]&gt;0), 0, (1-tabItens[[#This Row],[PctAb]])*10 ) ),0)</f>
        <v>99</v>
      </c>
      <c r="BE174" s="390">
        <f>IF( tabItens[[#This Row],[Consumo]] &gt; tabItens[[#This Row],[04_MESES]]/4*$AV$2, tabItens[[#This Row],[Consumo]]/$AV$2, tabItens[[#This Row],[04_MESES]]/4 ) * $BE$2 + tabItens[[#This Row],[COMPRA_EXTRA]]</f>
        <v>17</v>
      </c>
      <c r="BF174" s="391">
        <f>MAX( tabItens[[#This Row],[Sugestão]] - tabItens[[#This Row],[LC]], 0 )</f>
        <v>17</v>
      </c>
      <c r="BG174" s="391">
        <f>SUMIF(Consumo!$C$3:$C$862,tabItens[[#This Row],[CÓDIGO]],Consumo!$E$3:$E$862)</f>
        <v>0</v>
      </c>
      <c r="BH174" s="392">
        <f>IF(AND(tabItens[[#This Row],[Pend]] &gt; 0,tabItens[[#This Row],[Consumo]] &lt;&gt; 0), tabItens[[#This Row],[Pend]] / tabItens[[#This Row],[Consumo]], 0 )</f>
        <v>0</v>
      </c>
      <c r="BI174" s="391"/>
      <c r="BJ174" s="391"/>
      <c r="BK174" s="393" t="s">
        <v>2081</v>
      </c>
    </row>
    <row r="175" spans="1:63" x14ac:dyDescent="0.3">
      <c r="A175" s="354">
        <v>19883</v>
      </c>
      <c r="B175" s="355" t="s">
        <v>1149</v>
      </c>
      <c r="C175" s="356" t="s">
        <v>256</v>
      </c>
      <c r="D175" s="357">
        <v>3.45</v>
      </c>
      <c r="E175" s="358"/>
      <c r="F175" s="358"/>
      <c r="G175" s="358" t="s">
        <v>883</v>
      </c>
      <c r="H175" s="359">
        <v>547</v>
      </c>
      <c r="I175" s="360">
        <v>103003</v>
      </c>
      <c r="J175" s="361">
        <v>3.45</v>
      </c>
      <c r="K175" s="362">
        <v>38</v>
      </c>
      <c r="L175" s="363">
        <f>IF(tabItens[[#This Row],[Média]] &gt; 0, tabItens[[#This Row],[QTDE ATUAL]] / tabItens[[#This Row],[Média]],999.9)</f>
        <v>211.74193548387095</v>
      </c>
      <c r="M175" s="364">
        <v>0</v>
      </c>
      <c r="N175" s="365">
        <f>tabItens[[#This Row],[VALOR UNIT.]] * tabItens[[#This Row],[LC]]</f>
        <v>0</v>
      </c>
      <c r="O175" s="366"/>
      <c r="P175" s="367"/>
      <c r="Q175" s="368"/>
      <c r="R175" s="365"/>
      <c r="S175" s="369"/>
      <c r="T175" s="370">
        <f>ROUNDDOWN(IFERROR(tabItens[[#This Row],[ATA DT.VALID.]] - $D$1,0) / 30,0)</f>
        <v>-1507</v>
      </c>
      <c r="U175" s="355" t="s">
        <v>1147</v>
      </c>
      <c r="V175" s="371">
        <v>1</v>
      </c>
      <c r="W175" s="372" t="s">
        <v>2073</v>
      </c>
      <c r="X175" s="373">
        <v>70</v>
      </c>
      <c r="Y175" s="374">
        <v>31</v>
      </c>
      <c r="Z175" s="375"/>
      <c r="AA175" s="376"/>
      <c r="AB175" s="377"/>
      <c r="AC175" s="377"/>
      <c r="AD175" s="376"/>
      <c r="AE175" s="377"/>
      <c r="AF175" s="370"/>
      <c r="AG175" s="378" t="s">
        <v>2067</v>
      </c>
      <c r="AH175" s="379"/>
      <c r="AI175" s="370">
        <v>12</v>
      </c>
      <c r="AJ175" s="379">
        <v>44571</v>
      </c>
      <c r="AK175" s="379" t="s">
        <v>883</v>
      </c>
      <c r="AL175" s="379">
        <v>44536</v>
      </c>
      <c r="AM175" s="369"/>
      <c r="AN175" s="358"/>
      <c r="AO175" s="380" t="str">
        <f>_xlfn.IFNA(IF(VLOOKUP(tabItens[[#This Row],[CÓDIGO]],tabExcluirDoEstoque[#Data],1,FALSE),"sim",""),"")</f>
        <v/>
      </c>
      <c r="AP175" s="381" t="str">
        <f ca="1">IF(OR(ISBLANK(tabItens[[#This Row],[ATA DT.VALID.]]),tabItens[[#This Row],[ATA DT.VALID.]]="",tabItens[[#This Row],[ATA DT.VALID.]]=" "),"",IF(TYPE(tabItens[[#This Row],[ATA DT.VALID.]])=1,ROUNDUP((tabItens[[#This Row],[ATA DT.VALID.]]-TODAY())/7,0),""))</f>
        <v/>
      </c>
      <c r="AQ175" s="382"/>
      <c r="AR175" s="383" t="str">
        <f>IF(ISBLANK(tabItens[[#This Row],[CÓDIGO]]),"",IFERROR(VLOOKUP(tabItens[[#This Row],[CÓDIGO]],Consumo!$C$2:$AC$862,26,FALSE),0))</f>
        <v>04.2023</v>
      </c>
      <c r="AS175" s="384">
        <f>SUMIF(Consumo!$C$3:$C$862,tabItens[[#This Row],[CÓDIGO]],Consumo!$N$3:$N$862) + SUMIF(Consumo!$C$3:$C$862,tabItens[[#This Row],[CÓDIGO]],Consumo!$O$3:$O$862) + SUMIF(Consumo!$C$3:$C$862,tabItens[[#This Row],[CÓDIGO]],Consumo!$P$3:$P$862) + SUMIF(Consumo!$C$3:$C$862,tabItens[[#This Row],[CÓDIGO]],Consumo!$Q$3:$Q$862)</f>
        <v>0</v>
      </c>
      <c r="AT175" s="384">
        <f>SUMIF(Consumo!$C$3:$C$862,tabItens[[#This Row],[CÓDIGO]],Consumo!$Z$3:$Z$862)</f>
        <v>38</v>
      </c>
      <c r="AU175" s="385">
        <f>SUMIF(Consumo!$C$3:$C$862,tabItens[[#This Row],[CÓDIGO]],Consumo!$AA$3:$AA$862)</f>
        <v>22</v>
      </c>
      <c r="AV175" s="386">
        <f>SUMIF(Consumo!$C$3:$C$862,tabItens[[#This Row],[CÓDIGO]],Consumo!$Y$3:$Y$862)</f>
        <v>2.5833333333333335</v>
      </c>
      <c r="AW175" s="359">
        <f>tabItens[[#This Row],[QTDE ATUAL]] + tabItens[[#This Row],[RC QTDE]] + tabItens[[#This Row],[AF SALDO]] + tabItens[[#This Row],[Recentes]]</f>
        <v>547</v>
      </c>
      <c r="AX175" s="387">
        <v>4</v>
      </c>
      <c r="AY175" s="387">
        <v>4</v>
      </c>
      <c r="AZ175" s="387">
        <f>IF(ISBLANK(tabItens[[#This Row],[CÓDIGO]]),"",tabItens[[#This Row],[PontoMês]] * (AZ$2+tabItens[[#This Row],[PontoQtM]]))</f>
        <v>16</v>
      </c>
      <c r="BA175" s="386">
        <f>tabItens[[#This Row],[PontoPed]] - tabItens[[#This Row],[Saldo]] + (1/10)</f>
        <v>-530.9</v>
      </c>
      <c r="BB175" s="386">
        <f xml:space="preserve"> tabItens[[#This Row],[PontoMês]] * BB$2 - tabItens[[#This Row],[QTDE ATUAL]] - (1/10)</f>
        <v>-543.1</v>
      </c>
      <c r="BC175" s="388">
        <f>IF( tabItens[[#This Row],[PontoPed]]&gt;0, IF(tabItens[[#This Row],[PontoPed]]&lt;1, 1, IF( tabItens[[#This Row],[Saldo]]&gt;tabItens[[#This Row],[PontoPed]], 0, (tabItens[[#This Row],[PontoPed]]-tabItens[[#This Row],[Saldo]])/tabItens[[#This Row],[PontoPed]] ) ), 0 )</f>
        <v>0</v>
      </c>
      <c r="BD175" s="389">
        <f>ROUNDDOWN(IF( OR( AND(tabItens[[#This Row],[PontoPed]]&lt;tabItens[[#This Row],[Saldo]],tabItens[[#This Row],[Saldo]]&gt;0), tabItens[[#This Row],[PontoPed]]=0), 99, IF(AND(tabItens[[#This Row],[Saldo]]=0,tabItens[[#This Row],[PontoPed]]&gt;0), 0, (1-tabItens[[#This Row],[PctAb]])*10 ) ),0)</f>
        <v>99</v>
      </c>
      <c r="BE175" s="390">
        <f>IF( tabItens[[#This Row],[Consumo]] &gt; tabItens[[#This Row],[04_MESES]]/4*$AV$2, tabItens[[#This Row],[Consumo]]/$AV$2, tabItens[[#This Row],[04_MESES]]/4 ) * $BE$2 + tabItens[[#This Row],[COMPRA_EXTRA]]</f>
        <v>19</v>
      </c>
      <c r="BF175" s="391">
        <f>MAX( tabItens[[#This Row],[Sugestão]] - tabItens[[#This Row],[LC]], 0 )</f>
        <v>19</v>
      </c>
      <c r="BG175" s="391">
        <f>SUMIF(Consumo!$C$3:$C$862,tabItens[[#This Row],[CÓDIGO]],Consumo!$E$3:$E$862)</f>
        <v>0</v>
      </c>
      <c r="BH175" s="392">
        <f>IF(AND(tabItens[[#This Row],[Pend]] &gt; 0,tabItens[[#This Row],[Consumo]] &lt;&gt; 0), tabItens[[#This Row],[Pend]] / tabItens[[#This Row],[Consumo]], 0 )</f>
        <v>0</v>
      </c>
      <c r="BI175" s="391"/>
      <c r="BJ175" s="391"/>
      <c r="BK175" s="393" t="s">
        <v>2081</v>
      </c>
    </row>
    <row r="176" spans="1:63" x14ac:dyDescent="0.3">
      <c r="A176" s="354">
        <v>19998</v>
      </c>
      <c r="B176" s="355" t="s">
        <v>1150</v>
      </c>
      <c r="C176" s="356" t="s">
        <v>256</v>
      </c>
      <c r="D176" s="357">
        <v>10.45</v>
      </c>
      <c r="E176" s="358"/>
      <c r="F176" s="358"/>
      <c r="G176" s="358" t="s">
        <v>883</v>
      </c>
      <c r="H176" s="359">
        <v>0</v>
      </c>
      <c r="I176" s="360">
        <v>103003</v>
      </c>
      <c r="J176" s="361">
        <v>10.45</v>
      </c>
      <c r="K176" s="362">
        <v>14</v>
      </c>
      <c r="L176" s="363">
        <f>IF(tabItens[[#This Row],[Média]] &gt; 0, tabItens[[#This Row],[QTDE ATUAL]] / tabItens[[#This Row],[Média]],999.9)</f>
        <v>0</v>
      </c>
      <c r="M176" s="364">
        <v>0</v>
      </c>
      <c r="N176" s="365">
        <f>tabItens[[#This Row],[VALOR UNIT.]] * tabItens[[#This Row],[LC]]</f>
        <v>0</v>
      </c>
      <c r="O176" s="366" t="s">
        <v>2127</v>
      </c>
      <c r="P176" s="367"/>
      <c r="Q176" s="368"/>
      <c r="R176" s="365"/>
      <c r="S176" s="369"/>
      <c r="T176" s="370">
        <f>ROUNDDOWN(IFERROR(tabItens[[#This Row],[ATA DT.VALID.]] - $D$1,0) / 30,0)</f>
        <v>-1507</v>
      </c>
      <c r="U176" s="355" t="s">
        <v>1147</v>
      </c>
      <c r="V176" s="371">
        <v>1</v>
      </c>
      <c r="W176" s="372" t="s">
        <v>2073</v>
      </c>
      <c r="X176" s="373">
        <v>70</v>
      </c>
      <c r="Y176" s="374">
        <v>31</v>
      </c>
      <c r="Z176" s="375"/>
      <c r="AA176" s="376"/>
      <c r="AB176" s="377"/>
      <c r="AC176" s="377"/>
      <c r="AD176" s="376"/>
      <c r="AE176" s="377"/>
      <c r="AF176" s="370"/>
      <c r="AG176" s="378" t="s">
        <v>2067</v>
      </c>
      <c r="AH176" s="379"/>
      <c r="AI176" s="370">
        <v>4</v>
      </c>
      <c r="AJ176" s="379">
        <v>43553</v>
      </c>
      <c r="AK176" s="379" t="s">
        <v>883</v>
      </c>
      <c r="AL176" s="379">
        <v>43658</v>
      </c>
      <c r="AM176" s="369"/>
      <c r="AN176" s="358"/>
      <c r="AO176" s="380" t="str">
        <f>_xlfn.IFNA(IF(VLOOKUP(tabItens[[#This Row],[CÓDIGO]],tabExcluirDoEstoque[#Data],1,FALSE),"sim",""),"")</f>
        <v/>
      </c>
      <c r="AP176" s="381" t="str">
        <f ca="1">IF(OR(ISBLANK(tabItens[[#This Row],[ATA DT.VALID.]]),tabItens[[#This Row],[ATA DT.VALID.]]="",tabItens[[#This Row],[ATA DT.VALID.]]=" "),"",IF(TYPE(tabItens[[#This Row],[ATA DT.VALID.]])=1,ROUNDUP((tabItens[[#This Row],[ATA DT.VALID.]]-TODAY())/7,0),""))</f>
        <v/>
      </c>
      <c r="AQ176" s="382">
        <v>0</v>
      </c>
      <c r="AR176" s="383" t="str">
        <f>IF(ISBLANK(tabItens[[#This Row],[CÓDIGO]]),"",IFERROR(VLOOKUP(tabItens[[#This Row],[CÓDIGO]],Consumo!$C$2:$AC$862,26,FALSE),0))</f>
        <v>11.2022</v>
      </c>
      <c r="AS176" s="384">
        <f>SUMIF(Consumo!$C$3:$C$862,tabItens[[#This Row],[CÓDIGO]],Consumo!$N$3:$N$862) + SUMIF(Consumo!$C$3:$C$862,tabItens[[#This Row],[CÓDIGO]],Consumo!$O$3:$O$862) + SUMIF(Consumo!$C$3:$C$862,tabItens[[#This Row],[CÓDIGO]],Consumo!$P$3:$P$862) + SUMIF(Consumo!$C$3:$C$862,tabItens[[#This Row],[CÓDIGO]],Consumo!$Q$3:$Q$862)</f>
        <v>0</v>
      </c>
      <c r="AT176" s="384">
        <f>SUMIF(Consumo!$C$3:$C$862,tabItens[[#This Row],[CÓDIGO]],Consumo!$Z$3:$Z$862)</f>
        <v>63</v>
      </c>
      <c r="AU176" s="385">
        <f>SUMIF(Consumo!$C$3:$C$862,tabItens[[#This Row],[CÓDIGO]],Consumo!$AA$3:$AA$862)</f>
        <v>11</v>
      </c>
      <c r="AV176" s="386">
        <f>SUMIF(Consumo!$C$3:$C$862,tabItens[[#This Row],[CÓDIGO]],Consumo!$Y$3:$Y$862)</f>
        <v>5.25</v>
      </c>
      <c r="AW176" s="359">
        <f>tabItens[[#This Row],[QTDE ATUAL]] + tabItens[[#This Row],[RC QTDE]] + tabItens[[#This Row],[AF SALDO]] + tabItens[[#This Row],[Recentes]]</f>
        <v>0</v>
      </c>
      <c r="AX176" s="387">
        <v>9</v>
      </c>
      <c r="AY176" s="387">
        <v>4</v>
      </c>
      <c r="AZ176" s="387">
        <f>IF(ISBLANK(tabItens[[#This Row],[CÓDIGO]]),"",tabItens[[#This Row],[PontoMês]] * (AZ$2+tabItens[[#This Row],[PontoQtM]]))</f>
        <v>36</v>
      </c>
      <c r="BA176" s="386">
        <f>tabItens[[#This Row],[PontoPed]] - tabItens[[#This Row],[Saldo]] + (1/10)</f>
        <v>36.1</v>
      </c>
      <c r="BB176" s="386">
        <f xml:space="preserve"> tabItens[[#This Row],[PontoMês]] * BB$2 - tabItens[[#This Row],[QTDE ATUAL]] - (1/10)</f>
        <v>8.9</v>
      </c>
      <c r="BC176" s="388">
        <f>IF( tabItens[[#This Row],[PontoPed]]&gt;0, IF(tabItens[[#This Row],[PontoPed]]&lt;1, 1, IF( tabItens[[#This Row],[Saldo]]&gt;tabItens[[#This Row],[PontoPed]], 0, (tabItens[[#This Row],[PontoPed]]-tabItens[[#This Row],[Saldo]])/tabItens[[#This Row],[PontoPed]] ) ), 0 )</f>
        <v>1</v>
      </c>
      <c r="BD176" s="389">
        <f>ROUNDDOWN(IF( OR( AND(tabItens[[#This Row],[PontoPed]]&lt;tabItens[[#This Row],[Saldo]],tabItens[[#This Row],[Saldo]]&gt;0), tabItens[[#This Row],[PontoPed]]=0), 99, IF(AND(tabItens[[#This Row],[Saldo]]=0,tabItens[[#This Row],[PontoPed]]&gt;0), 0, (1-tabItens[[#This Row],[PctAb]])*10 ) ),0)</f>
        <v>0</v>
      </c>
      <c r="BE176" s="390">
        <f>IF( tabItens[[#This Row],[Consumo]] &gt; tabItens[[#This Row],[04_MESES]]/4*$AV$2, tabItens[[#This Row],[Consumo]]/$AV$2, tabItens[[#This Row],[04_MESES]]/4 ) * $BE$2 + tabItens[[#This Row],[COMPRA_EXTRA]]</f>
        <v>31.5</v>
      </c>
      <c r="BF176" s="391">
        <f>MAX( tabItens[[#This Row],[Sugestão]] - tabItens[[#This Row],[LC]], 0 )</f>
        <v>31.5</v>
      </c>
      <c r="BG176" s="391">
        <f>SUMIF(Consumo!$C$3:$C$862,tabItens[[#This Row],[CÓDIGO]],Consumo!$E$3:$E$862)</f>
        <v>49</v>
      </c>
      <c r="BH176" s="392">
        <f>IF(AND(tabItens[[#This Row],[Pend]] &gt; 0,tabItens[[#This Row],[Consumo]] &lt;&gt; 0), tabItens[[#This Row],[Pend]] / tabItens[[#This Row],[Consumo]], 0 )</f>
        <v>0.77777777777777779</v>
      </c>
      <c r="BI176" s="391"/>
      <c r="BJ176" s="391"/>
      <c r="BK176" s="393" t="s">
        <v>2081</v>
      </c>
    </row>
    <row r="177" spans="1:63" x14ac:dyDescent="0.3">
      <c r="A177" s="354">
        <v>20001</v>
      </c>
      <c r="B177" s="355" t="s">
        <v>1151</v>
      </c>
      <c r="C177" s="356" t="s">
        <v>256</v>
      </c>
      <c r="D177" s="357">
        <v>1.02</v>
      </c>
      <c r="E177" s="358"/>
      <c r="F177" s="358"/>
      <c r="G177" s="358" t="s">
        <v>883</v>
      </c>
      <c r="H177" s="359">
        <v>0</v>
      </c>
      <c r="I177" s="360">
        <v>103003</v>
      </c>
      <c r="J177" s="361">
        <v>1.02</v>
      </c>
      <c r="K177" s="362">
        <v>0</v>
      </c>
      <c r="L177" s="363">
        <f>IF(tabItens[[#This Row],[Média]] &gt; 0, tabItens[[#This Row],[QTDE ATUAL]] / tabItens[[#This Row],[Média]],999.9)</f>
        <v>0</v>
      </c>
      <c r="M177" s="364">
        <v>0</v>
      </c>
      <c r="N177" s="365">
        <f>tabItens[[#This Row],[VALOR UNIT.]] * tabItens[[#This Row],[LC]]</f>
        <v>0</v>
      </c>
      <c r="O177" s="366" t="s">
        <v>2127</v>
      </c>
      <c r="P177" s="367"/>
      <c r="Q177" s="368"/>
      <c r="R177" s="365"/>
      <c r="S177" s="369"/>
      <c r="T177" s="370">
        <f>ROUNDDOWN(IFERROR(tabItens[[#This Row],[ATA DT.VALID.]] - $D$1,0) / 30,0)</f>
        <v>-1507</v>
      </c>
      <c r="U177" s="355" t="s">
        <v>1147</v>
      </c>
      <c r="V177" s="371">
        <v>1</v>
      </c>
      <c r="W177" s="372" t="s">
        <v>2073</v>
      </c>
      <c r="X177" s="373">
        <v>70</v>
      </c>
      <c r="Y177" s="374">
        <v>31</v>
      </c>
      <c r="Z177" s="375"/>
      <c r="AA177" s="376"/>
      <c r="AB177" s="377"/>
      <c r="AC177" s="377"/>
      <c r="AD177" s="376"/>
      <c r="AE177" s="377"/>
      <c r="AF177" s="370"/>
      <c r="AG177" s="378" t="s">
        <v>2067</v>
      </c>
      <c r="AH177" s="379"/>
      <c r="AI177" s="370">
        <v>0</v>
      </c>
      <c r="AJ177" s="379">
        <v>43818</v>
      </c>
      <c r="AK177" s="379" t="s">
        <v>883</v>
      </c>
      <c r="AL177" s="379">
        <v>43812</v>
      </c>
      <c r="AM177" s="369"/>
      <c r="AN177" s="358"/>
      <c r="AO177" s="380" t="str">
        <f>_xlfn.IFNA(IF(VLOOKUP(tabItens[[#This Row],[CÓDIGO]],tabExcluirDoEstoque[#Data],1,FALSE),"sim",""),"")</f>
        <v/>
      </c>
      <c r="AP177" s="381" t="str">
        <f ca="1">IF(OR(ISBLANK(tabItens[[#This Row],[ATA DT.VALID.]]),tabItens[[#This Row],[ATA DT.VALID.]]="",tabItens[[#This Row],[ATA DT.VALID.]]=" "),"",IF(TYPE(tabItens[[#This Row],[ATA DT.VALID.]])=1,ROUNDUP((tabItens[[#This Row],[ATA DT.VALID.]]-TODAY())/7,0),""))</f>
        <v/>
      </c>
      <c r="AQ177" s="382">
        <v>0</v>
      </c>
      <c r="AR177" s="383" t="str">
        <f>IF(ISBLANK(tabItens[[#This Row],[CÓDIGO]]),"",IFERROR(VLOOKUP(tabItens[[#This Row],[CÓDIGO]],Consumo!$C$2:$AC$862,26,FALSE),0))</f>
        <v>09.2023</v>
      </c>
      <c r="AS177" s="384">
        <f>SUMIF(Consumo!$C$3:$C$862,tabItens[[#This Row],[CÓDIGO]],Consumo!$N$3:$N$862) + SUMIF(Consumo!$C$3:$C$862,tabItens[[#This Row],[CÓDIGO]],Consumo!$O$3:$O$862) + SUMIF(Consumo!$C$3:$C$862,tabItens[[#This Row],[CÓDIGO]],Consumo!$P$3:$P$862) + SUMIF(Consumo!$C$3:$C$862,tabItens[[#This Row],[CÓDIGO]],Consumo!$Q$3:$Q$862)</f>
        <v>0</v>
      </c>
      <c r="AT177" s="384">
        <f>SUMIF(Consumo!$C$3:$C$862,tabItens[[#This Row],[CÓDIGO]],Consumo!$Z$3:$Z$862)</f>
        <v>103</v>
      </c>
      <c r="AU177" s="385">
        <f>SUMIF(Consumo!$C$3:$C$862,tabItens[[#This Row],[CÓDIGO]],Consumo!$AA$3:$AA$862)</f>
        <v>0</v>
      </c>
      <c r="AV177" s="386">
        <f>SUMIF(Consumo!$C$3:$C$862,tabItens[[#This Row],[CÓDIGO]],Consumo!$Y$3:$Y$862)</f>
        <v>8.5833333333333339</v>
      </c>
      <c r="AW177" s="359">
        <f>tabItens[[#This Row],[QTDE ATUAL]] + tabItens[[#This Row],[RC QTDE]] + tabItens[[#This Row],[AF SALDO]] + tabItens[[#This Row],[Recentes]]</f>
        <v>0</v>
      </c>
      <c r="AX177" s="387">
        <v>42</v>
      </c>
      <c r="AY177" s="387">
        <v>4</v>
      </c>
      <c r="AZ177" s="387">
        <f>IF(ISBLANK(tabItens[[#This Row],[CÓDIGO]]),"",tabItens[[#This Row],[PontoMês]] * (AZ$2+tabItens[[#This Row],[PontoQtM]]))</f>
        <v>168</v>
      </c>
      <c r="BA177" s="386">
        <f>tabItens[[#This Row],[PontoPed]] - tabItens[[#This Row],[Saldo]] + (1/10)</f>
        <v>168.1</v>
      </c>
      <c r="BB177" s="386">
        <f xml:space="preserve"> tabItens[[#This Row],[PontoMês]] * BB$2 - tabItens[[#This Row],[QTDE ATUAL]] - (1/10)</f>
        <v>41.9</v>
      </c>
      <c r="BC177" s="388">
        <f>IF( tabItens[[#This Row],[PontoPed]]&gt;0, IF(tabItens[[#This Row],[PontoPed]]&lt;1, 1, IF( tabItens[[#This Row],[Saldo]]&gt;tabItens[[#This Row],[PontoPed]], 0, (tabItens[[#This Row],[PontoPed]]-tabItens[[#This Row],[Saldo]])/tabItens[[#This Row],[PontoPed]] ) ), 0 )</f>
        <v>1</v>
      </c>
      <c r="BD177" s="389">
        <f>ROUNDDOWN(IF( OR( AND(tabItens[[#This Row],[PontoPed]]&lt;tabItens[[#This Row],[Saldo]],tabItens[[#This Row],[Saldo]]&gt;0), tabItens[[#This Row],[PontoPed]]=0), 99, IF(AND(tabItens[[#This Row],[Saldo]]=0,tabItens[[#This Row],[PontoPed]]&gt;0), 0, (1-tabItens[[#This Row],[PctAb]])*10 ) ),0)</f>
        <v>0</v>
      </c>
      <c r="BE177" s="390">
        <f>IF( tabItens[[#This Row],[Consumo]] &gt; tabItens[[#This Row],[04_MESES]]/4*$AV$2, tabItens[[#This Row],[Consumo]]/$AV$2, tabItens[[#This Row],[04_MESES]]/4 ) * $BE$2 + tabItens[[#This Row],[COMPRA_EXTRA]]</f>
        <v>51.5</v>
      </c>
      <c r="BF177" s="391">
        <f>MAX( tabItens[[#This Row],[Sugestão]] - tabItens[[#This Row],[LC]], 0 )</f>
        <v>51.5</v>
      </c>
      <c r="BG177" s="391">
        <f>SUMIF(Consumo!$C$3:$C$862,tabItens[[#This Row],[CÓDIGO]],Consumo!$E$3:$E$862)</f>
        <v>103</v>
      </c>
      <c r="BH177" s="392">
        <f>IF(AND(tabItens[[#This Row],[Pend]] &gt; 0,tabItens[[#This Row],[Consumo]] &lt;&gt; 0), tabItens[[#This Row],[Pend]] / tabItens[[#This Row],[Consumo]], 0 )</f>
        <v>1</v>
      </c>
      <c r="BI177" s="391"/>
      <c r="BJ177" s="391"/>
      <c r="BK177" s="393" t="s">
        <v>2081</v>
      </c>
    </row>
    <row r="178" spans="1:63" x14ac:dyDescent="0.3">
      <c r="A178" s="354">
        <v>20034</v>
      </c>
      <c r="B178" s="355" t="s">
        <v>1152</v>
      </c>
      <c r="C178" s="356" t="s">
        <v>256</v>
      </c>
      <c r="D178" s="357">
        <v>2.44</v>
      </c>
      <c r="E178" s="358"/>
      <c r="F178" s="358"/>
      <c r="G178" s="358" t="s">
        <v>883</v>
      </c>
      <c r="H178" s="359">
        <v>241</v>
      </c>
      <c r="I178" s="360">
        <v>103003</v>
      </c>
      <c r="J178" s="361">
        <v>2.44</v>
      </c>
      <c r="K178" s="362">
        <v>540</v>
      </c>
      <c r="L178" s="363">
        <f>IF(tabItens[[#This Row],[Média]] &gt; 0, tabItens[[#This Row],[QTDE ATUAL]] / tabItens[[#This Row],[Média]],999.9)</f>
        <v>4.4220183486238529</v>
      </c>
      <c r="M178" s="364">
        <v>0</v>
      </c>
      <c r="N178" s="365">
        <f>tabItens[[#This Row],[VALOR UNIT.]] * tabItens[[#This Row],[LC]]</f>
        <v>0</v>
      </c>
      <c r="O178" s="366" t="s">
        <v>2127</v>
      </c>
      <c r="P178" s="367"/>
      <c r="Q178" s="368"/>
      <c r="R178" s="365"/>
      <c r="S178" s="369"/>
      <c r="T178" s="370">
        <f>ROUNDDOWN(IFERROR(tabItens[[#This Row],[ATA DT.VALID.]] - $D$1,0) / 30,0)</f>
        <v>-1507</v>
      </c>
      <c r="U178" s="355" t="s">
        <v>1147</v>
      </c>
      <c r="V178" s="371">
        <v>1</v>
      </c>
      <c r="W178" s="372" t="s">
        <v>2073</v>
      </c>
      <c r="X178" s="373">
        <v>70</v>
      </c>
      <c r="Y178" s="374">
        <v>31</v>
      </c>
      <c r="Z178" s="375"/>
      <c r="AA178" s="376"/>
      <c r="AB178" s="377"/>
      <c r="AC178" s="377"/>
      <c r="AD178" s="376"/>
      <c r="AE178" s="377"/>
      <c r="AF178" s="370"/>
      <c r="AG178" s="378" t="s">
        <v>2067</v>
      </c>
      <c r="AH178" s="379"/>
      <c r="AI178" s="370">
        <v>216</v>
      </c>
      <c r="AJ178" s="379">
        <v>44607</v>
      </c>
      <c r="AK178" s="379" t="s">
        <v>883</v>
      </c>
      <c r="AL178" s="379">
        <v>44592</v>
      </c>
      <c r="AM178" s="369"/>
      <c r="AN178" s="358"/>
      <c r="AO178" s="380" t="str">
        <f>_xlfn.IFNA(IF(VLOOKUP(tabItens[[#This Row],[CÓDIGO]],tabExcluirDoEstoque[#Data],1,FALSE),"sim",""),"")</f>
        <v/>
      </c>
      <c r="AP178" s="381" t="str">
        <f ca="1">IF(OR(ISBLANK(tabItens[[#This Row],[ATA DT.VALID.]]),tabItens[[#This Row],[ATA DT.VALID.]]="",tabItens[[#This Row],[ATA DT.VALID.]]=" "),"",IF(TYPE(tabItens[[#This Row],[ATA DT.VALID.]])=1,ROUNDUP((tabItens[[#This Row],[ATA DT.VALID.]]-TODAY())/7,0),""))</f>
        <v/>
      </c>
      <c r="AQ178" s="382">
        <v>0</v>
      </c>
      <c r="AR178" s="383" t="str">
        <f>IF(ISBLANK(tabItens[[#This Row],[CÓDIGO]]),"",IFERROR(VLOOKUP(tabItens[[#This Row],[CÓDIGO]],Consumo!$C$2:$AC$862,26,FALSE),0))</f>
        <v>09.2023</v>
      </c>
      <c r="AS178" s="384">
        <f>SUMIF(Consumo!$C$3:$C$862,tabItens[[#This Row],[CÓDIGO]],Consumo!$N$3:$N$862) + SUMIF(Consumo!$C$3:$C$862,tabItens[[#This Row],[CÓDIGO]],Consumo!$O$3:$O$862) + SUMIF(Consumo!$C$3:$C$862,tabItens[[#This Row],[CÓDIGO]],Consumo!$P$3:$P$862) + SUMIF(Consumo!$C$3:$C$862,tabItens[[#This Row],[CÓDIGO]],Consumo!$Q$3:$Q$862)</f>
        <v>100</v>
      </c>
      <c r="AT178" s="384">
        <f>SUMIF(Consumo!$C$3:$C$862,tabItens[[#This Row],[CÓDIGO]],Consumo!$Z$3:$Z$862)</f>
        <v>654</v>
      </c>
      <c r="AU178" s="385">
        <f>SUMIF(Consumo!$C$3:$C$862,tabItens[[#This Row],[CÓDIGO]],Consumo!$AA$3:$AA$862)</f>
        <v>117</v>
      </c>
      <c r="AV178" s="386">
        <f>SUMIF(Consumo!$C$3:$C$862,tabItens[[#This Row],[CÓDIGO]],Consumo!$Y$3:$Y$862)</f>
        <v>54.5</v>
      </c>
      <c r="AW178" s="359">
        <f>tabItens[[#This Row],[QTDE ATUAL]] + tabItens[[#This Row],[RC QTDE]] + tabItens[[#This Row],[AF SALDO]] + tabItens[[#This Row],[Recentes]]</f>
        <v>241</v>
      </c>
      <c r="AX178" s="387">
        <v>40</v>
      </c>
      <c r="AY178" s="387">
        <v>4</v>
      </c>
      <c r="AZ178" s="387">
        <f>IF(ISBLANK(tabItens[[#This Row],[CÓDIGO]]),"",tabItens[[#This Row],[PontoMês]] * (AZ$2+tabItens[[#This Row],[PontoQtM]]))</f>
        <v>160</v>
      </c>
      <c r="BA178" s="386">
        <f>tabItens[[#This Row],[PontoPed]] - tabItens[[#This Row],[Saldo]] + (1/10)</f>
        <v>-80.900000000000006</v>
      </c>
      <c r="BB178" s="386">
        <f xml:space="preserve"> tabItens[[#This Row],[PontoMês]] * BB$2 - tabItens[[#This Row],[QTDE ATUAL]] - (1/10)</f>
        <v>-201.1</v>
      </c>
      <c r="BC178" s="388">
        <f>IF( tabItens[[#This Row],[PontoPed]]&gt;0, IF(tabItens[[#This Row],[PontoPed]]&lt;1, 1, IF( tabItens[[#This Row],[Saldo]]&gt;tabItens[[#This Row],[PontoPed]], 0, (tabItens[[#This Row],[PontoPed]]-tabItens[[#This Row],[Saldo]])/tabItens[[#This Row],[PontoPed]] ) ), 0 )</f>
        <v>0</v>
      </c>
      <c r="BD178" s="389">
        <f>ROUNDDOWN(IF( OR( AND(tabItens[[#This Row],[PontoPed]]&lt;tabItens[[#This Row],[Saldo]],tabItens[[#This Row],[Saldo]]&gt;0), tabItens[[#This Row],[PontoPed]]=0), 99, IF(AND(tabItens[[#This Row],[Saldo]]=0,tabItens[[#This Row],[PontoPed]]&gt;0), 0, (1-tabItens[[#This Row],[PctAb]])*10 ) ),0)</f>
        <v>99</v>
      </c>
      <c r="BE178" s="390">
        <f>IF( tabItens[[#This Row],[Consumo]] &gt; tabItens[[#This Row],[04_MESES]]/4*$AV$2, tabItens[[#This Row],[Consumo]]/$AV$2, tabItens[[#This Row],[04_MESES]]/4 ) * $BE$2 + tabItens[[#This Row],[COMPRA_EXTRA]]</f>
        <v>327</v>
      </c>
      <c r="BF178" s="391">
        <f>MAX( tabItens[[#This Row],[Sugestão]] - tabItens[[#This Row],[LC]], 0 )</f>
        <v>327</v>
      </c>
      <c r="BG178" s="391">
        <f>SUMIF(Consumo!$C$3:$C$862,tabItens[[#This Row],[CÓDIGO]],Consumo!$E$3:$E$862)</f>
        <v>5</v>
      </c>
      <c r="BH178" s="392">
        <f>IF(AND(tabItens[[#This Row],[Pend]] &gt; 0,tabItens[[#This Row],[Consumo]] &lt;&gt; 0), tabItens[[#This Row],[Pend]] / tabItens[[#This Row],[Consumo]], 0 )</f>
        <v>7.6452599388379203E-3</v>
      </c>
      <c r="BI178" s="391"/>
      <c r="BJ178" s="391"/>
      <c r="BK178" s="393" t="s">
        <v>2081</v>
      </c>
    </row>
    <row r="179" spans="1:63" x14ac:dyDescent="0.3">
      <c r="A179" s="354">
        <v>20035</v>
      </c>
      <c r="B179" s="355" t="s">
        <v>1153</v>
      </c>
      <c r="C179" s="356" t="s">
        <v>256</v>
      </c>
      <c r="D179" s="357">
        <v>1.18</v>
      </c>
      <c r="E179" s="358"/>
      <c r="F179" s="358"/>
      <c r="G179" s="358" t="s">
        <v>883</v>
      </c>
      <c r="H179" s="359">
        <v>849</v>
      </c>
      <c r="I179" s="360">
        <v>103003</v>
      </c>
      <c r="J179" s="361">
        <v>1.18</v>
      </c>
      <c r="K179" s="362">
        <v>160</v>
      </c>
      <c r="L179" s="363">
        <f>IF(tabItens[[#This Row],[Média]] &gt; 0, tabItens[[#This Row],[QTDE ATUAL]] / tabItens[[#This Row],[Média]],999.9)</f>
        <v>57.559322033898304</v>
      </c>
      <c r="M179" s="364">
        <v>0</v>
      </c>
      <c r="N179" s="365">
        <f>tabItens[[#This Row],[VALOR UNIT.]] * tabItens[[#This Row],[LC]]</f>
        <v>0</v>
      </c>
      <c r="O179" s="366" t="s">
        <v>2127</v>
      </c>
      <c r="P179" s="367"/>
      <c r="Q179" s="368"/>
      <c r="R179" s="365"/>
      <c r="S179" s="369"/>
      <c r="T179" s="370">
        <f>ROUNDDOWN(IFERROR(tabItens[[#This Row],[ATA DT.VALID.]] - $D$1,0) / 30,0)</f>
        <v>-1507</v>
      </c>
      <c r="U179" s="355" t="s">
        <v>1147</v>
      </c>
      <c r="V179" s="371">
        <v>1</v>
      </c>
      <c r="W179" s="372" t="s">
        <v>2073</v>
      </c>
      <c r="X179" s="373">
        <v>70</v>
      </c>
      <c r="Y179" s="374">
        <v>31</v>
      </c>
      <c r="Z179" s="375"/>
      <c r="AA179" s="376"/>
      <c r="AB179" s="377"/>
      <c r="AC179" s="377"/>
      <c r="AD179" s="376"/>
      <c r="AE179" s="377"/>
      <c r="AF179" s="370"/>
      <c r="AG179" s="378" t="s">
        <v>2067</v>
      </c>
      <c r="AH179" s="379"/>
      <c r="AI179" s="370">
        <v>60</v>
      </c>
      <c r="AJ179" s="379">
        <v>44607</v>
      </c>
      <c r="AK179" s="379" t="s">
        <v>883</v>
      </c>
      <c r="AL179" s="379">
        <v>44592</v>
      </c>
      <c r="AM179" s="369"/>
      <c r="AN179" s="358"/>
      <c r="AO179" s="380" t="str">
        <f>_xlfn.IFNA(IF(VLOOKUP(tabItens[[#This Row],[CÓDIGO]],tabExcluirDoEstoque[#Data],1,FALSE),"sim",""),"")</f>
        <v/>
      </c>
      <c r="AP179" s="381" t="str">
        <f ca="1">IF(OR(ISBLANK(tabItens[[#This Row],[ATA DT.VALID.]]),tabItens[[#This Row],[ATA DT.VALID.]]="",tabItens[[#This Row],[ATA DT.VALID.]]=" "),"",IF(TYPE(tabItens[[#This Row],[ATA DT.VALID.]])=1,ROUNDUP((tabItens[[#This Row],[ATA DT.VALID.]]-TODAY())/7,0),""))</f>
        <v/>
      </c>
      <c r="AQ179" s="382">
        <v>0</v>
      </c>
      <c r="AR179" s="383" t="str">
        <f>IF(ISBLANK(tabItens[[#This Row],[CÓDIGO]]),"",IFERROR(VLOOKUP(tabItens[[#This Row],[CÓDIGO]],Consumo!$C$2:$AC$862,26,FALSE),0))</f>
        <v>09.2023</v>
      </c>
      <c r="AS179" s="384">
        <f>SUMIF(Consumo!$C$3:$C$862,tabItens[[#This Row],[CÓDIGO]],Consumo!$N$3:$N$862) + SUMIF(Consumo!$C$3:$C$862,tabItens[[#This Row],[CÓDIGO]],Consumo!$O$3:$O$862) + SUMIF(Consumo!$C$3:$C$862,tabItens[[#This Row],[CÓDIGO]],Consumo!$P$3:$P$862) + SUMIF(Consumo!$C$3:$C$862,tabItens[[#This Row],[CÓDIGO]],Consumo!$Q$3:$Q$862)</f>
        <v>80</v>
      </c>
      <c r="AT179" s="384">
        <f>SUMIF(Consumo!$C$3:$C$862,tabItens[[#This Row],[CÓDIGO]],Consumo!$Z$3:$Z$862)</f>
        <v>180</v>
      </c>
      <c r="AU179" s="385">
        <f>SUMIF(Consumo!$C$3:$C$862,tabItens[[#This Row],[CÓDIGO]],Consumo!$AA$3:$AA$862)</f>
        <v>50</v>
      </c>
      <c r="AV179" s="386">
        <f>SUMIF(Consumo!$C$3:$C$862,tabItens[[#This Row],[CÓDIGO]],Consumo!$Y$3:$Y$862)</f>
        <v>14.75</v>
      </c>
      <c r="AW179" s="359">
        <f>tabItens[[#This Row],[QTDE ATUAL]] + tabItens[[#This Row],[RC QTDE]] + tabItens[[#This Row],[AF SALDO]] + tabItens[[#This Row],[Recentes]]</f>
        <v>849</v>
      </c>
      <c r="AX179" s="387">
        <v>9</v>
      </c>
      <c r="AY179" s="387">
        <v>4</v>
      </c>
      <c r="AZ179" s="387">
        <f>IF(ISBLANK(tabItens[[#This Row],[CÓDIGO]]),"",tabItens[[#This Row],[PontoMês]] * (AZ$2+tabItens[[#This Row],[PontoQtM]]))</f>
        <v>36</v>
      </c>
      <c r="BA179" s="386">
        <f>tabItens[[#This Row],[PontoPed]] - tabItens[[#This Row],[Saldo]] + (1/10)</f>
        <v>-812.9</v>
      </c>
      <c r="BB179" s="386">
        <f xml:space="preserve"> tabItens[[#This Row],[PontoMês]] * BB$2 - tabItens[[#This Row],[QTDE ATUAL]] - (1/10)</f>
        <v>-840.1</v>
      </c>
      <c r="BC179" s="388">
        <f>IF( tabItens[[#This Row],[PontoPed]]&gt;0, IF(tabItens[[#This Row],[PontoPed]]&lt;1, 1, IF( tabItens[[#This Row],[Saldo]]&gt;tabItens[[#This Row],[PontoPed]], 0, (tabItens[[#This Row],[PontoPed]]-tabItens[[#This Row],[Saldo]])/tabItens[[#This Row],[PontoPed]] ) ), 0 )</f>
        <v>0</v>
      </c>
      <c r="BD179" s="389">
        <f>ROUNDDOWN(IF( OR( AND(tabItens[[#This Row],[PontoPed]]&lt;tabItens[[#This Row],[Saldo]],tabItens[[#This Row],[Saldo]]&gt;0), tabItens[[#This Row],[PontoPed]]=0), 99, IF(AND(tabItens[[#This Row],[Saldo]]=0,tabItens[[#This Row],[PontoPed]]&gt;0), 0, (1-tabItens[[#This Row],[PctAb]])*10 ) ),0)</f>
        <v>99</v>
      </c>
      <c r="BE179" s="390">
        <f>IF( tabItens[[#This Row],[Consumo]] &gt; tabItens[[#This Row],[04_MESES]]/4*$AV$2, tabItens[[#This Row],[Consumo]]/$AV$2, tabItens[[#This Row],[04_MESES]]/4 ) * $BE$2 + tabItens[[#This Row],[COMPRA_EXTRA]]</f>
        <v>120</v>
      </c>
      <c r="BF179" s="391">
        <f>MAX( tabItens[[#This Row],[Sugestão]] - tabItens[[#This Row],[LC]], 0 )</f>
        <v>120</v>
      </c>
      <c r="BG179" s="391">
        <f>SUMIF(Consumo!$C$3:$C$862,tabItens[[#This Row],[CÓDIGO]],Consumo!$E$3:$E$862)</f>
        <v>0</v>
      </c>
      <c r="BH179" s="392">
        <f>IF(AND(tabItens[[#This Row],[Pend]] &gt; 0,tabItens[[#This Row],[Consumo]] &lt;&gt; 0), tabItens[[#This Row],[Pend]] / tabItens[[#This Row],[Consumo]], 0 )</f>
        <v>0</v>
      </c>
      <c r="BI179" s="391"/>
      <c r="BJ179" s="391"/>
      <c r="BK179" s="393" t="s">
        <v>2081</v>
      </c>
    </row>
    <row r="180" spans="1:63" x14ac:dyDescent="0.3">
      <c r="A180" s="354">
        <v>20037</v>
      </c>
      <c r="B180" s="355" t="s">
        <v>1154</v>
      </c>
      <c r="C180" s="356" t="s">
        <v>256</v>
      </c>
      <c r="D180" s="357">
        <v>9.98</v>
      </c>
      <c r="E180" s="358"/>
      <c r="F180" s="358"/>
      <c r="G180" s="358" t="s">
        <v>883</v>
      </c>
      <c r="H180" s="359">
        <v>148</v>
      </c>
      <c r="I180" s="360">
        <v>103003</v>
      </c>
      <c r="J180" s="361">
        <v>9.98</v>
      </c>
      <c r="K180" s="362">
        <v>110</v>
      </c>
      <c r="L180" s="363">
        <f>IF(tabItens[[#This Row],[Média]] &gt; 0, tabItens[[#This Row],[QTDE ATUAL]] / tabItens[[#This Row],[Média]],999.9)</f>
        <v>15.578947368421053</v>
      </c>
      <c r="M180" s="364">
        <v>0</v>
      </c>
      <c r="N180" s="365">
        <f>tabItens[[#This Row],[VALOR UNIT.]] * tabItens[[#This Row],[LC]]</f>
        <v>0</v>
      </c>
      <c r="O180" s="366" t="s">
        <v>2128</v>
      </c>
      <c r="P180" s="367"/>
      <c r="Q180" s="368"/>
      <c r="R180" s="365"/>
      <c r="S180" s="369"/>
      <c r="T180" s="370">
        <f>ROUNDDOWN(IFERROR(tabItens[[#This Row],[ATA DT.VALID.]] - $D$1,0) / 30,0)</f>
        <v>-1507</v>
      </c>
      <c r="U180" s="355" t="s">
        <v>1147</v>
      </c>
      <c r="V180" s="371">
        <v>1</v>
      </c>
      <c r="W180" s="372" t="s">
        <v>2073</v>
      </c>
      <c r="X180" s="373">
        <v>70</v>
      </c>
      <c r="Y180" s="374">
        <v>31</v>
      </c>
      <c r="Z180" s="375"/>
      <c r="AA180" s="376"/>
      <c r="AB180" s="377"/>
      <c r="AC180" s="377"/>
      <c r="AD180" s="376"/>
      <c r="AE180" s="377"/>
      <c r="AF180" s="370"/>
      <c r="AG180" s="378" t="s">
        <v>2067</v>
      </c>
      <c r="AH180" s="379"/>
      <c r="AI180" s="370">
        <v>40</v>
      </c>
      <c r="AJ180" s="379">
        <v>44607</v>
      </c>
      <c r="AK180" s="379" t="s">
        <v>883</v>
      </c>
      <c r="AL180" s="379">
        <v>44592</v>
      </c>
      <c r="AM180" s="369"/>
      <c r="AN180" s="358"/>
      <c r="AO180" s="380" t="str">
        <f>_xlfn.IFNA(IF(VLOOKUP(tabItens[[#This Row],[CÓDIGO]],tabExcluirDoEstoque[#Data],1,FALSE),"sim",""),"")</f>
        <v/>
      </c>
      <c r="AP180" s="381" t="str">
        <f ca="1">IF(OR(ISBLANK(tabItens[[#This Row],[ATA DT.VALID.]]),tabItens[[#This Row],[ATA DT.VALID.]]="",tabItens[[#This Row],[ATA DT.VALID.]]=" "),"",IF(TYPE(tabItens[[#This Row],[ATA DT.VALID.]])=1,ROUNDUP((tabItens[[#This Row],[ATA DT.VALID.]]-TODAY())/7,0),""))</f>
        <v/>
      </c>
      <c r="AQ180" s="382">
        <v>0</v>
      </c>
      <c r="AR180" s="383" t="str">
        <f>IF(ISBLANK(tabItens[[#This Row],[CÓDIGO]]),"",IFERROR(VLOOKUP(tabItens[[#This Row],[CÓDIGO]],Consumo!$C$2:$AC$862,26,FALSE),0))</f>
        <v>09.2023</v>
      </c>
      <c r="AS180" s="384">
        <f>SUMIF(Consumo!$C$3:$C$862,tabItens[[#This Row],[CÓDIGO]],Consumo!$N$3:$N$862) + SUMIF(Consumo!$C$3:$C$862,tabItens[[#This Row],[CÓDIGO]],Consumo!$O$3:$O$862) + SUMIF(Consumo!$C$3:$C$862,tabItens[[#This Row],[CÓDIGO]],Consumo!$P$3:$P$862) + SUMIF(Consumo!$C$3:$C$862,tabItens[[#This Row],[CÓDIGO]],Consumo!$Q$3:$Q$862)</f>
        <v>10</v>
      </c>
      <c r="AT180" s="384">
        <f>SUMIF(Consumo!$C$3:$C$862,tabItens[[#This Row],[CÓDIGO]],Consumo!$Z$3:$Z$862)</f>
        <v>118</v>
      </c>
      <c r="AU180" s="385">
        <f>SUMIF(Consumo!$C$3:$C$862,tabItens[[#This Row],[CÓDIGO]],Consumo!$AA$3:$AA$862)</f>
        <v>36</v>
      </c>
      <c r="AV180" s="386">
        <f>SUMIF(Consumo!$C$3:$C$862,tabItens[[#This Row],[CÓDIGO]],Consumo!$Y$3:$Y$862)</f>
        <v>9.5</v>
      </c>
      <c r="AW180" s="359">
        <f>tabItens[[#This Row],[QTDE ATUAL]] + tabItens[[#This Row],[RC QTDE]] + tabItens[[#This Row],[AF SALDO]] + tabItens[[#This Row],[Recentes]]</f>
        <v>148</v>
      </c>
      <c r="AX180" s="387">
        <v>13</v>
      </c>
      <c r="AY180" s="387">
        <v>4</v>
      </c>
      <c r="AZ180" s="387">
        <f>IF(ISBLANK(tabItens[[#This Row],[CÓDIGO]]),"",tabItens[[#This Row],[PontoMês]] * (AZ$2+tabItens[[#This Row],[PontoQtM]]))</f>
        <v>52</v>
      </c>
      <c r="BA180" s="386">
        <f>tabItens[[#This Row],[PontoPed]] - tabItens[[#This Row],[Saldo]] + (1/10)</f>
        <v>-95.9</v>
      </c>
      <c r="BB180" s="386">
        <f xml:space="preserve"> tabItens[[#This Row],[PontoMês]] * BB$2 - tabItens[[#This Row],[QTDE ATUAL]] - (1/10)</f>
        <v>-135.1</v>
      </c>
      <c r="BC180" s="388">
        <f>IF( tabItens[[#This Row],[PontoPed]]&gt;0, IF(tabItens[[#This Row],[PontoPed]]&lt;1, 1, IF( tabItens[[#This Row],[Saldo]]&gt;tabItens[[#This Row],[PontoPed]], 0, (tabItens[[#This Row],[PontoPed]]-tabItens[[#This Row],[Saldo]])/tabItens[[#This Row],[PontoPed]] ) ), 0 )</f>
        <v>0</v>
      </c>
      <c r="BD180" s="389">
        <f>ROUNDDOWN(IF( OR( AND(tabItens[[#This Row],[PontoPed]]&lt;tabItens[[#This Row],[Saldo]],tabItens[[#This Row],[Saldo]]&gt;0), tabItens[[#This Row],[PontoPed]]=0), 99, IF(AND(tabItens[[#This Row],[Saldo]]=0,tabItens[[#This Row],[PontoPed]]&gt;0), 0, (1-tabItens[[#This Row],[PctAb]])*10 ) ),0)</f>
        <v>99</v>
      </c>
      <c r="BE180" s="390">
        <f>IF( tabItens[[#This Row],[Consumo]] &gt; tabItens[[#This Row],[04_MESES]]/4*$AV$2, tabItens[[#This Row],[Consumo]]/$AV$2, tabItens[[#This Row],[04_MESES]]/4 ) * $BE$2 + tabItens[[#This Row],[COMPRA_EXTRA]]</f>
        <v>59</v>
      </c>
      <c r="BF180" s="391">
        <f>MAX( tabItens[[#This Row],[Sugestão]] - tabItens[[#This Row],[LC]], 0 )</f>
        <v>59</v>
      </c>
      <c r="BG180" s="391">
        <f>SUMIF(Consumo!$C$3:$C$862,tabItens[[#This Row],[CÓDIGO]],Consumo!$E$3:$E$862)</f>
        <v>0</v>
      </c>
      <c r="BH180" s="392">
        <f>IF(AND(tabItens[[#This Row],[Pend]] &gt; 0,tabItens[[#This Row],[Consumo]] &lt;&gt; 0), tabItens[[#This Row],[Pend]] / tabItens[[#This Row],[Consumo]], 0 )</f>
        <v>0</v>
      </c>
      <c r="BI180" s="391"/>
      <c r="BJ180" s="391"/>
      <c r="BK180" s="393" t="s">
        <v>2081</v>
      </c>
    </row>
    <row r="181" spans="1:63" x14ac:dyDescent="0.3">
      <c r="A181" s="354">
        <v>20104</v>
      </c>
      <c r="B181" s="355" t="s">
        <v>1155</v>
      </c>
      <c r="C181" s="356" t="s">
        <v>256</v>
      </c>
      <c r="D181" s="357">
        <v>5.14</v>
      </c>
      <c r="E181" s="358"/>
      <c r="F181" s="358"/>
      <c r="G181" s="358" t="s">
        <v>883</v>
      </c>
      <c r="H181" s="359">
        <v>284</v>
      </c>
      <c r="I181" s="360">
        <v>103003</v>
      </c>
      <c r="J181" s="361">
        <v>5.14</v>
      </c>
      <c r="K181" s="362">
        <v>231</v>
      </c>
      <c r="L181" s="363">
        <f>IF(tabItens[[#This Row],[Média]] &gt; 0, tabItens[[#This Row],[QTDE ATUAL]] / tabItens[[#This Row],[Média]],999.9)</f>
        <v>16.151658767772513</v>
      </c>
      <c r="M181" s="364">
        <v>0</v>
      </c>
      <c r="N181" s="365">
        <f>tabItens[[#This Row],[VALOR UNIT.]] * tabItens[[#This Row],[LC]]</f>
        <v>0</v>
      </c>
      <c r="O181" s="366" t="s">
        <v>2127</v>
      </c>
      <c r="P181" s="367"/>
      <c r="Q181" s="368"/>
      <c r="R181" s="365"/>
      <c r="S181" s="369"/>
      <c r="T181" s="370">
        <f>ROUNDDOWN(IFERROR(tabItens[[#This Row],[ATA DT.VALID.]] - $D$1,0) / 30,0)</f>
        <v>-1507</v>
      </c>
      <c r="U181" s="355" t="s">
        <v>1147</v>
      </c>
      <c r="V181" s="371">
        <v>1</v>
      </c>
      <c r="W181" s="372" t="s">
        <v>2073</v>
      </c>
      <c r="X181" s="373">
        <v>70</v>
      </c>
      <c r="Y181" s="374">
        <v>31</v>
      </c>
      <c r="Z181" s="375"/>
      <c r="AA181" s="376"/>
      <c r="AB181" s="377"/>
      <c r="AC181" s="377"/>
      <c r="AD181" s="376"/>
      <c r="AE181" s="377"/>
      <c r="AF181" s="370"/>
      <c r="AG181" s="378" t="s">
        <v>2067</v>
      </c>
      <c r="AH181" s="379"/>
      <c r="AI181" s="370">
        <v>78</v>
      </c>
      <c r="AJ181" s="379">
        <v>44571</v>
      </c>
      <c r="AK181" s="379" t="s">
        <v>883</v>
      </c>
      <c r="AL181" s="379">
        <v>44536</v>
      </c>
      <c r="AM181" s="369"/>
      <c r="AN181" s="358"/>
      <c r="AO181" s="380" t="str">
        <f>_xlfn.IFNA(IF(VLOOKUP(tabItens[[#This Row],[CÓDIGO]],tabExcluirDoEstoque[#Data],1,FALSE),"sim",""),"")</f>
        <v/>
      </c>
      <c r="AP181" s="381" t="str">
        <f ca="1">IF(OR(ISBLANK(tabItens[[#This Row],[ATA DT.VALID.]]),tabItens[[#This Row],[ATA DT.VALID.]]="",tabItens[[#This Row],[ATA DT.VALID.]]=" "),"",IF(TYPE(tabItens[[#This Row],[ATA DT.VALID.]])=1,ROUNDUP((tabItens[[#This Row],[ATA DT.VALID.]]-TODAY())/7,0),""))</f>
        <v/>
      </c>
      <c r="AQ181" s="382">
        <v>0</v>
      </c>
      <c r="AR181" s="383" t="str">
        <f>IF(ISBLANK(tabItens[[#This Row],[CÓDIGO]]),"",IFERROR(VLOOKUP(tabItens[[#This Row],[CÓDIGO]],Consumo!$C$2:$AC$862,26,FALSE),0))</f>
        <v>09.2023</v>
      </c>
      <c r="AS181" s="384">
        <f>SUMIF(Consumo!$C$3:$C$862,tabItens[[#This Row],[CÓDIGO]],Consumo!$N$3:$N$862) + SUMIF(Consumo!$C$3:$C$862,tabItens[[#This Row],[CÓDIGO]],Consumo!$O$3:$O$862) + SUMIF(Consumo!$C$3:$C$862,tabItens[[#This Row],[CÓDIGO]],Consumo!$P$3:$P$862) + SUMIF(Consumo!$C$3:$C$862,tabItens[[#This Row],[CÓDIGO]],Consumo!$Q$3:$Q$862)</f>
        <v>100</v>
      </c>
      <c r="AT181" s="384">
        <f>SUMIF(Consumo!$C$3:$C$862,tabItens[[#This Row],[CÓDIGO]],Consumo!$Z$3:$Z$862)</f>
        <v>232</v>
      </c>
      <c r="AU181" s="385">
        <f>SUMIF(Consumo!$C$3:$C$862,tabItens[[#This Row],[CÓDIGO]],Consumo!$AA$3:$AA$862)</f>
        <v>100</v>
      </c>
      <c r="AV181" s="386">
        <f>SUMIF(Consumo!$C$3:$C$862,tabItens[[#This Row],[CÓDIGO]],Consumo!$Y$3:$Y$862)</f>
        <v>17.583333333333332</v>
      </c>
      <c r="AW181" s="359">
        <f>tabItens[[#This Row],[QTDE ATUAL]] + tabItens[[#This Row],[RC QTDE]] + tabItens[[#This Row],[AF SALDO]] + tabItens[[#This Row],[Recentes]]</f>
        <v>284</v>
      </c>
      <c r="AX181" s="387">
        <v>13</v>
      </c>
      <c r="AY181" s="387">
        <v>4</v>
      </c>
      <c r="AZ181" s="387">
        <f>IF(ISBLANK(tabItens[[#This Row],[CÓDIGO]]),"",tabItens[[#This Row],[PontoMês]] * (AZ$2+tabItens[[#This Row],[PontoQtM]]))</f>
        <v>52</v>
      </c>
      <c r="BA181" s="386">
        <f>tabItens[[#This Row],[PontoPed]] - tabItens[[#This Row],[Saldo]] + (1/10)</f>
        <v>-231.9</v>
      </c>
      <c r="BB181" s="386">
        <f xml:space="preserve"> tabItens[[#This Row],[PontoMês]] * BB$2 - tabItens[[#This Row],[QTDE ATUAL]] - (1/10)</f>
        <v>-271.10000000000002</v>
      </c>
      <c r="BC181" s="388">
        <f>IF( tabItens[[#This Row],[PontoPed]]&gt;0, IF(tabItens[[#This Row],[PontoPed]]&lt;1, 1, IF( tabItens[[#This Row],[Saldo]]&gt;tabItens[[#This Row],[PontoPed]], 0, (tabItens[[#This Row],[PontoPed]]-tabItens[[#This Row],[Saldo]])/tabItens[[#This Row],[PontoPed]] ) ), 0 )</f>
        <v>0</v>
      </c>
      <c r="BD181" s="389">
        <f>ROUNDDOWN(IF( OR( AND(tabItens[[#This Row],[PontoPed]]&lt;tabItens[[#This Row],[Saldo]],tabItens[[#This Row],[Saldo]]&gt;0), tabItens[[#This Row],[PontoPed]]=0), 99, IF(AND(tabItens[[#This Row],[Saldo]]=0,tabItens[[#This Row],[PontoPed]]&gt;0), 0, (1-tabItens[[#This Row],[PctAb]])*10 ) ),0)</f>
        <v>99</v>
      </c>
      <c r="BE181" s="390">
        <f>IF( tabItens[[#This Row],[Consumo]] &gt; tabItens[[#This Row],[04_MESES]]/4*$AV$2, tabItens[[#This Row],[Consumo]]/$AV$2, tabItens[[#This Row],[04_MESES]]/4 ) * $BE$2 + tabItens[[#This Row],[COMPRA_EXTRA]]</f>
        <v>150</v>
      </c>
      <c r="BF181" s="391">
        <f>MAX( tabItens[[#This Row],[Sugestão]] - tabItens[[#This Row],[LC]], 0 )</f>
        <v>150</v>
      </c>
      <c r="BG181" s="391">
        <f>SUMIF(Consumo!$C$3:$C$862,tabItens[[#This Row],[CÓDIGO]],Consumo!$E$3:$E$862)</f>
        <v>0</v>
      </c>
      <c r="BH181" s="392">
        <f>IF(AND(tabItens[[#This Row],[Pend]] &gt; 0,tabItens[[#This Row],[Consumo]] &lt;&gt; 0), tabItens[[#This Row],[Pend]] / tabItens[[#This Row],[Consumo]], 0 )</f>
        <v>0</v>
      </c>
      <c r="BI181" s="391"/>
      <c r="BJ181" s="391"/>
      <c r="BK181" s="393" t="s">
        <v>2081</v>
      </c>
    </row>
    <row r="182" spans="1:63" x14ac:dyDescent="0.3">
      <c r="A182" s="354">
        <v>20106</v>
      </c>
      <c r="B182" s="355" t="s">
        <v>1156</v>
      </c>
      <c r="C182" s="356" t="s">
        <v>256</v>
      </c>
      <c r="D182" s="357">
        <v>1.42</v>
      </c>
      <c r="E182" s="358"/>
      <c r="F182" s="358"/>
      <c r="G182" s="358" t="s">
        <v>883</v>
      </c>
      <c r="H182" s="359">
        <v>518</v>
      </c>
      <c r="I182" s="360">
        <v>103003</v>
      </c>
      <c r="J182" s="361">
        <v>1.42</v>
      </c>
      <c r="K182" s="362">
        <v>335</v>
      </c>
      <c r="L182" s="363">
        <f>IF(tabItens[[#This Row],[Média]] &gt; 0, tabItens[[#This Row],[QTDE ATUAL]] / tabItens[[#This Row],[Média]],999.9)</f>
        <v>15.54</v>
      </c>
      <c r="M182" s="364">
        <v>0</v>
      </c>
      <c r="N182" s="365">
        <f>tabItens[[#This Row],[VALOR UNIT.]] * tabItens[[#This Row],[LC]]</f>
        <v>0</v>
      </c>
      <c r="O182" s="366" t="s">
        <v>2127</v>
      </c>
      <c r="P182" s="367"/>
      <c r="Q182" s="368"/>
      <c r="R182" s="365"/>
      <c r="S182" s="369"/>
      <c r="T182" s="370">
        <f>ROUNDDOWN(IFERROR(tabItens[[#This Row],[ATA DT.VALID.]] - $D$1,0) / 30,0)</f>
        <v>-1507</v>
      </c>
      <c r="U182" s="355" t="s">
        <v>1147</v>
      </c>
      <c r="V182" s="371">
        <v>1</v>
      </c>
      <c r="W182" s="372" t="s">
        <v>2073</v>
      </c>
      <c r="X182" s="373">
        <v>70</v>
      </c>
      <c r="Y182" s="374">
        <v>31</v>
      </c>
      <c r="Z182" s="375"/>
      <c r="AA182" s="376"/>
      <c r="AB182" s="377"/>
      <c r="AC182" s="377"/>
      <c r="AD182" s="376"/>
      <c r="AE182" s="377"/>
      <c r="AF182" s="370"/>
      <c r="AG182" s="378" t="s">
        <v>2067</v>
      </c>
      <c r="AH182" s="379"/>
      <c r="AI182" s="370">
        <v>130</v>
      </c>
      <c r="AJ182" s="379">
        <v>44607</v>
      </c>
      <c r="AK182" s="379" t="s">
        <v>883</v>
      </c>
      <c r="AL182" s="379">
        <v>44592</v>
      </c>
      <c r="AM182" s="369"/>
      <c r="AN182" s="358"/>
      <c r="AO182" s="380" t="str">
        <f>_xlfn.IFNA(IF(VLOOKUP(tabItens[[#This Row],[CÓDIGO]],tabExcluirDoEstoque[#Data],1,FALSE),"sim",""),"")</f>
        <v/>
      </c>
      <c r="AP182" s="381" t="str">
        <f ca="1">IF(OR(ISBLANK(tabItens[[#This Row],[ATA DT.VALID.]]),tabItens[[#This Row],[ATA DT.VALID.]]="",tabItens[[#This Row],[ATA DT.VALID.]]=" "),"",IF(TYPE(tabItens[[#This Row],[ATA DT.VALID.]])=1,ROUNDUP((tabItens[[#This Row],[ATA DT.VALID.]]-TODAY())/7,0),""))</f>
        <v/>
      </c>
      <c r="AQ182" s="382">
        <v>0</v>
      </c>
      <c r="AR182" s="383" t="str">
        <f>IF(ISBLANK(tabItens[[#This Row],[CÓDIGO]]),"",IFERROR(VLOOKUP(tabItens[[#This Row],[CÓDIGO]],Consumo!$C$2:$AC$862,26,FALSE),0))</f>
        <v>09.2023</v>
      </c>
      <c r="AS182" s="384">
        <f>SUMIF(Consumo!$C$3:$C$862,tabItens[[#This Row],[CÓDIGO]],Consumo!$N$3:$N$862) + SUMIF(Consumo!$C$3:$C$862,tabItens[[#This Row],[CÓDIGO]],Consumo!$O$3:$O$862) + SUMIF(Consumo!$C$3:$C$862,tabItens[[#This Row],[CÓDIGO]],Consumo!$P$3:$P$862) + SUMIF(Consumo!$C$3:$C$862,tabItens[[#This Row],[CÓDIGO]],Consumo!$Q$3:$Q$862)</f>
        <v>50</v>
      </c>
      <c r="AT182" s="384">
        <f>SUMIF(Consumo!$C$3:$C$862,tabItens[[#This Row],[CÓDIGO]],Consumo!$Z$3:$Z$862)</f>
        <v>400</v>
      </c>
      <c r="AU182" s="385">
        <f>SUMIF(Consumo!$C$3:$C$862,tabItens[[#This Row],[CÓDIGO]],Consumo!$AA$3:$AA$862)</f>
        <v>88</v>
      </c>
      <c r="AV182" s="386">
        <f>SUMIF(Consumo!$C$3:$C$862,tabItens[[#This Row],[CÓDIGO]],Consumo!$Y$3:$Y$862)</f>
        <v>33.333333333333336</v>
      </c>
      <c r="AW182" s="359">
        <f>tabItens[[#This Row],[QTDE ATUAL]] + tabItens[[#This Row],[RC QTDE]] + tabItens[[#This Row],[AF SALDO]] + tabItens[[#This Row],[Recentes]]</f>
        <v>518</v>
      </c>
      <c r="AX182" s="387">
        <v>21</v>
      </c>
      <c r="AY182" s="387">
        <v>4</v>
      </c>
      <c r="AZ182" s="387">
        <f>IF(ISBLANK(tabItens[[#This Row],[CÓDIGO]]),"",tabItens[[#This Row],[PontoMês]] * (AZ$2+tabItens[[#This Row],[PontoQtM]]))</f>
        <v>84</v>
      </c>
      <c r="BA182" s="386">
        <f>tabItens[[#This Row],[PontoPed]] - tabItens[[#This Row],[Saldo]] + (1/10)</f>
        <v>-433.9</v>
      </c>
      <c r="BB182" s="386">
        <f xml:space="preserve"> tabItens[[#This Row],[PontoMês]] * BB$2 - tabItens[[#This Row],[QTDE ATUAL]] - (1/10)</f>
        <v>-497.1</v>
      </c>
      <c r="BC182" s="388">
        <f>IF( tabItens[[#This Row],[PontoPed]]&gt;0, IF(tabItens[[#This Row],[PontoPed]]&lt;1, 1, IF( tabItens[[#This Row],[Saldo]]&gt;tabItens[[#This Row],[PontoPed]], 0, (tabItens[[#This Row],[PontoPed]]-tabItens[[#This Row],[Saldo]])/tabItens[[#This Row],[PontoPed]] ) ), 0 )</f>
        <v>0</v>
      </c>
      <c r="BD182" s="389">
        <f>ROUNDDOWN(IF( OR( AND(tabItens[[#This Row],[PontoPed]]&lt;tabItens[[#This Row],[Saldo]],tabItens[[#This Row],[Saldo]]&gt;0), tabItens[[#This Row],[PontoPed]]=0), 99, IF(AND(tabItens[[#This Row],[Saldo]]=0,tabItens[[#This Row],[PontoPed]]&gt;0), 0, (1-tabItens[[#This Row],[PctAb]])*10 ) ),0)</f>
        <v>99</v>
      </c>
      <c r="BE182" s="390">
        <f>IF( tabItens[[#This Row],[Consumo]] &gt; tabItens[[#This Row],[04_MESES]]/4*$AV$2, tabItens[[#This Row],[Consumo]]/$AV$2, tabItens[[#This Row],[04_MESES]]/4 ) * $BE$2 + tabItens[[#This Row],[COMPRA_EXTRA]]</f>
        <v>200</v>
      </c>
      <c r="BF182" s="391">
        <f>MAX( tabItens[[#This Row],[Sugestão]] - tabItens[[#This Row],[LC]], 0 )</f>
        <v>200</v>
      </c>
      <c r="BG182" s="391">
        <f>SUMIF(Consumo!$C$3:$C$862,tabItens[[#This Row],[CÓDIGO]],Consumo!$E$3:$E$862)</f>
        <v>10</v>
      </c>
      <c r="BH182" s="392">
        <f>IF(AND(tabItens[[#This Row],[Pend]] &gt; 0,tabItens[[#This Row],[Consumo]] &lt;&gt; 0), tabItens[[#This Row],[Pend]] / tabItens[[#This Row],[Consumo]], 0 )</f>
        <v>2.5000000000000001E-2</v>
      </c>
      <c r="BI182" s="391"/>
      <c r="BJ182" s="391"/>
      <c r="BK182" s="393" t="s">
        <v>2081</v>
      </c>
    </row>
    <row r="183" spans="1:63" x14ac:dyDescent="0.3">
      <c r="A183" s="354">
        <v>20135</v>
      </c>
      <c r="B183" s="355" t="s">
        <v>1157</v>
      </c>
      <c r="C183" s="356" t="s">
        <v>256</v>
      </c>
      <c r="D183" s="357">
        <v>124</v>
      </c>
      <c r="E183" s="358"/>
      <c r="F183" s="358"/>
      <c r="G183" s="358" t="s">
        <v>883</v>
      </c>
      <c r="H183" s="359">
        <v>140</v>
      </c>
      <c r="I183" s="360">
        <v>103003</v>
      </c>
      <c r="J183" s="361">
        <v>124</v>
      </c>
      <c r="K183" s="362">
        <v>350</v>
      </c>
      <c r="L183" s="363">
        <f>IF(tabItens[[#This Row],[Média]] &gt; 0, tabItens[[#This Row],[QTDE ATUAL]] / tabItens[[#This Row],[Média]],999.9)</f>
        <v>5.1219512195121952</v>
      </c>
      <c r="M183" s="364">
        <v>0</v>
      </c>
      <c r="N183" s="365">
        <f>tabItens[[#This Row],[VALOR UNIT.]] * tabItens[[#This Row],[LC]]</f>
        <v>0</v>
      </c>
      <c r="O183" s="366" t="s">
        <v>2129</v>
      </c>
      <c r="P183" s="367"/>
      <c r="Q183" s="368"/>
      <c r="R183" s="365"/>
      <c r="S183" s="369"/>
      <c r="T183" s="370">
        <f>ROUNDDOWN(IFERROR(tabItens[[#This Row],[ATA DT.VALID.]] - $D$1,0) / 30,0)</f>
        <v>-1507</v>
      </c>
      <c r="U183" s="355" t="s">
        <v>1158</v>
      </c>
      <c r="V183" s="371">
        <v>1</v>
      </c>
      <c r="W183" s="372" t="s">
        <v>2073</v>
      </c>
      <c r="X183" s="373">
        <v>69</v>
      </c>
      <c r="Y183" s="374">
        <v>1</v>
      </c>
      <c r="Z183" s="375"/>
      <c r="AA183" s="376"/>
      <c r="AB183" s="377"/>
      <c r="AC183" s="377"/>
      <c r="AD183" s="376"/>
      <c r="AE183" s="377"/>
      <c r="AF183" s="370"/>
      <c r="AG183" s="378" t="s">
        <v>2067</v>
      </c>
      <c r="AH183" s="379"/>
      <c r="AI183" s="370">
        <v>122</v>
      </c>
      <c r="AJ183" s="379">
        <v>45173</v>
      </c>
      <c r="AK183" s="379" t="s">
        <v>883</v>
      </c>
      <c r="AL183" s="379">
        <v>45128</v>
      </c>
      <c r="AM183" s="369"/>
      <c r="AN183" s="358"/>
      <c r="AO183" s="380" t="str">
        <f>_xlfn.IFNA(IF(VLOOKUP(tabItens[[#This Row],[CÓDIGO]],tabExcluirDoEstoque[#Data],1,FALSE),"sim",""),"")</f>
        <v/>
      </c>
      <c r="AP183" s="381" t="str">
        <f ca="1">IF(OR(ISBLANK(tabItens[[#This Row],[ATA DT.VALID.]]),tabItens[[#This Row],[ATA DT.VALID.]]="",tabItens[[#This Row],[ATA DT.VALID.]]=" "),"",IF(TYPE(tabItens[[#This Row],[ATA DT.VALID.]])=1,ROUNDUP((tabItens[[#This Row],[ATA DT.VALID.]]-TODAY())/7,0),""))</f>
        <v/>
      </c>
      <c r="AQ183" s="382">
        <v>0</v>
      </c>
      <c r="AR183" s="383" t="str">
        <f>IF(ISBLANK(tabItens[[#This Row],[CÓDIGO]]),"",IFERROR(VLOOKUP(tabItens[[#This Row],[CÓDIGO]],Consumo!$C$2:$AC$862,26,FALSE),0))</f>
        <v>09.2023</v>
      </c>
      <c r="AS183" s="384">
        <f>SUMIF(Consumo!$C$3:$C$862,tabItens[[#This Row],[CÓDIGO]],Consumo!$N$3:$N$862) + SUMIF(Consumo!$C$3:$C$862,tabItens[[#This Row],[CÓDIGO]],Consumo!$O$3:$O$862) + SUMIF(Consumo!$C$3:$C$862,tabItens[[#This Row],[CÓDIGO]],Consumo!$P$3:$P$862) + SUMIF(Consumo!$C$3:$C$862,tabItens[[#This Row],[CÓDIGO]],Consumo!$Q$3:$Q$862)</f>
        <v>160</v>
      </c>
      <c r="AT183" s="384">
        <f>SUMIF(Consumo!$C$3:$C$862,tabItens[[#This Row],[CÓDIGO]],Consumo!$Z$3:$Z$862)</f>
        <v>369</v>
      </c>
      <c r="AU183" s="385">
        <f>SUMIF(Consumo!$C$3:$C$862,tabItens[[#This Row],[CÓDIGO]],Consumo!$AA$3:$AA$862)</f>
        <v>160</v>
      </c>
      <c r="AV183" s="386">
        <f>SUMIF(Consumo!$C$3:$C$862,tabItens[[#This Row],[CÓDIGO]],Consumo!$Y$3:$Y$862)</f>
        <v>27.333333333333332</v>
      </c>
      <c r="AW183" s="359">
        <f>tabItens[[#This Row],[QTDE ATUAL]] + tabItens[[#This Row],[RC QTDE]] + tabItens[[#This Row],[AF SALDO]] + tabItens[[#This Row],[Recentes]]</f>
        <v>140</v>
      </c>
      <c r="AX183" s="387">
        <v>50</v>
      </c>
      <c r="AY183" s="387">
        <v>4</v>
      </c>
      <c r="AZ183" s="387">
        <f>IF(ISBLANK(tabItens[[#This Row],[CÓDIGO]]),"",tabItens[[#This Row],[PontoMês]] * (AZ$2+tabItens[[#This Row],[PontoQtM]]))</f>
        <v>200</v>
      </c>
      <c r="BA183" s="386">
        <f>tabItens[[#This Row],[PontoPed]] - tabItens[[#This Row],[Saldo]] + (1/10)</f>
        <v>60.1</v>
      </c>
      <c r="BB183" s="386">
        <f xml:space="preserve"> tabItens[[#This Row],[PontoMês]] * BB$2 - tabItens[[#This Row],[QTDE ATUAL]] - (1/10)</f>
        <v>-90.1</v>
      </c>
      <c r="BC183" s="388">
        <f>IF( tabItens[[#This Row],[PontoPed]]&gt;0, IF(tabItens[[#This Row],[PontoPed]]&lt;1, 1, IF( tabItens[[#This Row],[Saldo]]&gt;tabItens[[#This Row],[PontoPed]], 0, (tabItens[[#This Row],[PontoPed]]-tabItens[[#This Row],[Saldo]])/tabItens[[#This Row],[PontoPed]] ) ), 0 )</f>
        <v>0.3</v>
      </c>
      <c r="BD183" s="389">
        <f>ROUNDDOWN(IF( OR( AND(tabItens[[#This Row],[PontoPed]]&lt;tabItens[[#This Row],[Saldo]],tabItens[[#This Row],[Saldo]]&gt;0), tabItens[[#This Row],[PontoPed]]=0), 99, IF(AND(tabItens[[#This Row],[Saldo]]=0,tabItens[[#This Row],[PontoPed]]&gt;0), 0, (1-tabItens[[#This Row],[PctAb]])*10 ) ),0)</f>
        <v>7</v>
      </c>
      <c r="BE183" s="390">
        <f>IF( tabItens[[#This Row],[Consumo]] &gt; tabItens[[#This Row],[04_MESES]]/4*$AV$2, tabItens[[#This Row],[Consumo]]/$AV$2, tabItens[[#This Row],[04_MESES]]/4 ) * $BE$2 + tabItens[[#This Row],[COMPRA_EXTRA]]</f>
        <v>240</v>
      </c>
      <c r="BF183" s="391">
        <f>MAX( tabItens[[#This Row],[Sugestão]] - tabItens[[#This Row],[LC]], 0 )</f>
        <v>240</v>
      </c>
      <c r="BG183" s="391">
        <f>SUMIF(Consumo!$C$3:$C$862,tabItens[[#This Row],[CÓDIGO]],Consumo!$E$3:$E$862)</f>
        <v>5</v>
      </c>
      <c r="BH183" s="392">
        <f>IF(AND(tabItens[[#This Row],[Pend]] &gt; 0,tabItens[[#This Row],[Consumo]] &lt;&gt; 0), tabItens[[#This Row],[Pend]] / tabItens[[#This Row],[Consumo]], 0 )</f>
        <v>1.3550135501355014E-2</v>
      </c>
      <c r="BI183" s="391"/>
      <c r="BJ183" s="391"/>
      <c r="BK183" s="393" t="s">
        <v>2081</v>
      </c>
    </row>
    <row r="184" spans="1:63" x14ac:dyDescent="0.3">
      <c r="A184" s="354">
        <v>20144</v>
      </c>
      <c r="B184" s="355" t="s">
        <v>1159</v>
      </c>
      <c r="C184" s="356" t="s">
        <v>256</v>
      </c>
      <c r="D184" s="357">
        <v>3.43</v>
      </c>
      <c r="E184" s="358"/>
      <c r="F184" s="358"/>
      <c r="G184" s="358" t="s">
        <v>883</v>
      </c>
      <c r="H184" s="359">
        <v>47</v>
      </c>
      <c r="I184" s="360">
        <v>103003</v>
      </c>
      <c r="J184" s="361">
        <v>3.43</v>
      </c>
      <c r="K184" s="362">
        <v>259</v>
      </c>
      <c r="L184" s="363">
        <f>IF(tabItens[[#This Row],[Média]] &gt; 0, tabItens[[#This Row],[QTDE ATUAL]] / tabItens[[#This Row],[Média]],999.9)</f>
        <v>1.7961783439490444</v>
      </c>
      <c r="M184" s="364">
        <v>0</v>
      </c>
      <c r="N184" s="365">
        <f>tabItens[[#This Row],[VALOR UNIT.]] * tabItens[[#This Row],[LC]]</f>
        <v>0</v>
      </c>
      <c r="O184" s="366" t="s">
        <v>2130</v>
      </c>
      <c r="P184" s="367"/>
      <c r="Q184" s="368"/>
      <c r="R184" s="365"/>
      <c r="S184" s="369"/>
      <c r="T184" s="370">
        <f>ROUNDDOWN(IFERROR(tabItens[[#This Row],[ATA DT.VALID.]] - $D$1,0) / 30,0)</f>
        <v>-1507</v>
      </c>
      <c r="U184" s="355" t="s">
        <v>1147</v>
      </c>
      <c r="V184" s="371">
        <v>1</v>
      </c>
      <c r="W184" s="372" t="s">
        <v>2073</v>
      </c>
      <c r="X184" s="373">
        <v>70</v>
      </c>
      <c r="Y184" s="374">
        <v>31</v>
      </c>
      <c r="Z184" s="375"/>
      <c r="AA184" s="376"/>
      <c r="AB184" s="377"/>
      <c r="AC184" s="377"/>
      <c r="AD184" s="376"/>
      <c r="AE184" s="377"/>
      <c r="AF184" s="370"/>
      <c r="AG184" s="378" t="s">
        <v>2067</v>
      </c>
      <c r="AH184" s="379"/>
      <c r="AI184" s="370">
        <v>106</v>
      </c>
      <c r="AJ184" s="379">
        <v>44202</v>
      </c>
      <c r="AK184" s="379" t="s">
        <v>883</v>
      </c>
      <c r="AL184" s="379">
        <v>44231</v>
      </c>
      <c r="AM184" s="369"/>
      <c r="AN184" s="358"/>
      <c r="AO184" s="380" t="str">
        <f>_xlfn.IFNA(IF(VLOOKUP(tabItens[[#This Row],[CÓDIGO]],tabExcluirDoEstoque[#Data],1,FALSE),"sim",""),"")</f>
        <v/>
      </c>
      <c r="AP184" s="381" t="str">
        <f ca="1">IF(OR(ISBLANK(tabItens[[#This Row],[ATA DT.VALID.]]),tabItens[[#This Row],[ATA DT.VALID.]]="",tabItens[[#This Row],[ATA DT.VALID.]]=" "),"",IF(TYPE(tabItens[[#This Row],[ATA DT.VALID.]])=1,ROUNDUP((tabItens[[#This Row],[ATA DT.VALID.]]-TODAY())/7,0),""))</f>
        <v/>
      </c>
      <c r="AQ184" s="382">
        <v>0</v>
      </c>
      <c r="AR184" s="383" t="str">
        <f>IF(ISBLANK(tabItens[[#This Row],[CÓDIGO]]),"",IFERROR(VLOOKUP(tabItens[[#This Row],[CÓDIGO]],Consumo!$C$2:$AC$862,26,FALSE),0))</f>
        <v>09.2023</v>
      </c>
      <c r="AS184" s="384">
        <f>SUMIF(Consumo!$C$3:$C$862,tabItens[[#This Row],[CÓDIGO]],Consumo!$N$3:$N$862) + SUMIF(Consumo!$C$3:$C$862,tabItens[[#This Row],[CÓDIGO]],Consumo!$O$3:$O$862) + SUMIF(Consumo!$C$3:$C$862,tabItens[[#This Row],[CÓDIGO]],Consumo!$P$3:$P$862) + SUMIF(Consumo!$C$3:$C$862,tabItens[[#This Row],[CÓDIGO]],Consumo!$Q$3:$Q$862)</f>
        <v>120</v>
      </c>
      <c r="AT184" s="384">
        <f>SUMIF(Consumo!$C$3:$C$862,tabItens[[#This Row],[CÓDIGO]],Consumo!$Z$3:$Z$862)</f>
        <v>315</v>
      </c>
      <c r="AU184" s="385">
        <f>SUMIF(Consumo!$C$3:$C$862,tabItens[[#This Row],[CÓDIGO]],Consumo!$AA$3:$AA$862)</f>
        <v>70</v>
      </c>
      <c r="AV184" s="386">
        <f>SUMIF(Consumo!$C$3:$C$862,tabItens[[#This Row],[CÓDIGO]],Consumo!$Y$3:$Y$862)</f>
        <v>26.166666666666668</v>
      </c>
      <c r="AW184" s="359">
        <f>tabItens[[#This Row],[QTDE ATUAL]] + tabItens[[#This Row],[RC QTDE]] + tabItens[[#This Row],[AF SALDO]] + tabItens[[#This Row],[Recentes]]</f>
        <v>47</v>
      </c>
      <c r="AX184" s="387">
        <v>67</v>
      </c>
      <c r="AY184" s="387">
        <v>4</v>
      </c>
      <c r="AZ184" s="387">
        <f>IF(ISBLANK(tabItens[[#This Row],[CÓDIGO]]),"",tabItens[[#This Row],[PontoMês]] * (AZ$2+tabItens[[#This Row],[PontoQtM]]))</f>
        <v>268</v>
      </c>
      <c r="BA184" s="386">
        <f>tabItens[[#This Row],[PontoPed]] - tabItens[[#This Row],[Saldo]] + (1/10)</f>
        <v>221.1</v>
      </c>
      <c r="BB184" s="386">
        <f xml:space="preserve"> tabItens[[#This Row],[PontoMês]] * BB$2 - tabItens[[#This Row],[QTDE ATUAL]] - (1/10)</f>
        <v>19.899999999999999</v>
      </c>
      <c r="BC184" s="388">
        <f>IF( tabItens[[#This Row],[PontoPed]]&gt;0, IF(tabItens[[#This Row],[PontoPed]]&lt;1, 1, IF( tabItens[[#This Row],[Saldo]]&gt;tabItens[[#This Row],[PontoPed]], 0, (tabItens[[#This Row],[PontoPed]]-tabItens[[#This Row],[Saldo]])/tabItens[[#This Row],[PontoPed]] ) ), 0 )</f>
        <v>0.82462686567164178</v>
      </c>
      <c r="BD184" s="389">
        <f>ROUNDDOWN(IF( OR( AND(tabItens[[#This Row],[PontoPed]]&lt;tabItens[[#This Row],[Saldo]],tabItens[[#This Row],[Saldo]]&gt;0), tabItens[[#This Row],[PontoPed]]=0), 99, IF(AND(tabItens[[#This Row],[Saldo]]=0,tabItens[[#This Row],[PontoPed]]&gt;0), 0, (1-tabItens[[#This Row],[PctAb]])*10 ) ),0)</f>
        <v>1</v>
      </c>
      <c r="BE184" s="390">
        <f>IF( tabItens[[#This Row],[Consumo]] &gt; tabItens[[#This Row],[04_MESES]]/4*$AV$2, tabItens[[#This Row],[Consumo]]/$AV$2, tabItens[[#This Row],[04_MESES]]/4 ) * $BE$2 + tabItens[[#This Row],[COMPRA_EXTRA]]</f>
        <v>180</v>
      </c>
      <c r="BF184" s="391">
        <f>MAX( tabItens[[#This Row],[Sugestão]] - tabItens[[#This Row],[LC]], 0 )</f>
        <v>180</v>
      </c>
      <c r="BG184" s="391">
        <f>SUMIF(Consumo!$C$3:$C$862,tabItens[[#This Row],[CÓDIGO]],Consumo!$E$3:$E$862)</f>
        <v>0</v>
      </c>
      <c r="BH184" s="392">
        <f>IF(AND(tabItens[[#This Row],[Pend]] &gt; 0,tabItens[[#This Row],[Consumo]] &lt;&gt; 0), tabItens[[#This Row],[Pend]] / tabItens[[#This Row],[Consumo]], 0 )</f>
        <v>0</v>
      </c>
      <c r="BI184" s="391"/>
      <c r="BJ184" s="391"/>
      <c r="BK184" s="393" t="s">
        <v>2081</v>
      </c>
    </row>
    <row r="185" spans="1:63" x14ac:dyDescent="0.3">
      <c r="A185" s="354">
        <v>20167</v>
      </c>
      <c r="B185" s="355" t="s">
        <v>1160</v>
      </c>
      <c r="C185" s="356" t="s">
        <v>256</v>
      </c>
      <c r="D185" s="357">
        <v>390</v>
      </c>
      <c r="E185" s="358"/>
      <c r="F185" s="358"/>
      <c r="G185" s="358" t="s">
        <v>883</v>
      </c>
      <c r="H185" s="359">
        <v>0</v>
      </c>
      <c r="I185" s="360">
        <v>103003</v>
      </c>
      <c r="J185" s="361">
        <v>390</v>
      </c>
      <c r="K185" s="362">
        <v>13</v>
      </c>
      <c r="L185" s="363">
        <f>IF(tabItens[[#This Row],[Média]] &gt; 0, tabItens[[#This Row],[QTDE ATUAL]] / tabItens[[#This Row],[Média]],999.9)</f>
        <v>0</v>
      </c>
      <c r="M185" s="364">
        <v>0</v>
      </c>
      <c r="N185" s="365">
        <f>tabItens[[#This Row],[VALOR UNIT.]] * tabItens[[#This Row],[LC]]</f>
        <v>0</v>
      </c>
      <c r="O185" s="366"/>
      <c r="P185" s="367"/>
      <c r="Q185" s="368"/>
      <c r="R185" s="365"/>
      <c r="S185" s="369"/>
      <c r="T185" s="370">
        <f>ROUNDDOWN(IFERROR(tabItens[[#This Row],[ATA DT.VALID.]] - $D$1,0) / 30,0)</f>
        <v>-1507</v>
      </c>
      <c r="U185" s="355" t="s">
        <v>1161</v>
      </c>
      <c r="V185" s="371">
        <v>1</v>
      </c>
      <c r="W185" s="372" t="s">
        <v>2077</v>
      </c>
      <c r="X185" s="373">
        <v>79</v>
      </c>
      <c r="Y185" s="374">
        <v>5</v>
      </c>
      <c r="Z185" s="375"/>
      <c r="AA185" s="376"/>
      <c r="AB185" s="377"/>
      <c r="AC185" s="377"/>
      <c r="AD185" s="376"/>
      <c r="AE185" s="377"/>
      <c r="AF185" s="370"/>
      <c r="AG185" s="378" t="s">
        <v>2067</v>
      </c>
      <c r="AH185" s="379"/>
      <c r="AI185" s="370">
        <v>4</v>
      </c>
      <c r="AJ185" s="379">
        <v>44582</v>
      </c>
      <c r="AK185" s="379" t="s">
        <v>883</v>
      </c>
      <c r="AL185" s="379">
        <v>44567</v>
      </c>
      <c r="AM185" s="369"/>
      <c r="AN185" s="358"/>
      <c r="AO185" s="380" t="str">
        <f>_xlfn.IFNA(IF(VLOOKUP(tabItens[[#This Row],[CÓDIGO]],tabExcluirDoEstoque[#Data],1,FALSE),"sim",""),"")</f>
        <v/>
      </c>
      <c r="AP185" s="381" t="str">
        <f ca="1">IF(OR(ISBLANK(tabItens[[#This Row],[ATA DT.VALID.]]),tabItens[[#This Row],[ATA DT.VALID.]]="",tabItens[[#This Row],[ATA DT.VALID.]]=" "),"",IF(TYPE(tabItens[[#This Row],[ATA DT.VALID.]])=1,ROUNDUP((tabItens[[#This Row],[ATA DT.VALID.]]-TODAY())/7,0),""))</f>
        <v/>
      </c>
      <c r="AQ185" s="382"/>
      <c r="AR185" s="383" t="str">
        <f>IF(ISBLANK(tabItens[[#This Row],[CÓDIGO]]),"",IFERROR(VLOOKUP(tabItens[[#This Row],[CÓDIGO]],Consumo!$C$2:$AC$862,26,FALSE),0))</f>
        <v>05.2023</v>
      </c>
      <c r="AS185" s="384">
        <f>SUMIF(Consumo!$C$3:$C$862,tabItens[[#This Row],[CÓDIGO]],Consumo!$N$3:$N$862) + SUMIF(Consumo!$C$3:$C$862,tabItens[[#This Row],[CÓDIGO]],Consumo!$O$3:$O$862) + SUMIF(Consumo!$C$3:$C$862,tabItens[[#This Row],[CÓDIGO]],Consumo!$P$3:$P$862) + SUMIF(Consumo!$C$3:$C$862,tabItens[[#This Row],[CÓDIGO]],Consumo!$Q$3:$Q$862)</f>
        <v>0</v>
      </c>
      <c r="AT185" s="384">
        <f>SUMIF(Consumo!$C$3:$C$862,tabItens[[#This Row],[CÓDIGO]],Consumo!$Z$3:$Z$862)</f>
        <v>15</v>
      </c>
      <c r="AU185" s="385">
        <f>SUMIF(Consumo!$C$3:$C$862,tabItens[[#This Row],[CÓDIGO]],Consumo!$AA$3:$AA$862)</f>
        <v>5</v>
      </c>
      <c r="AV185" s="386">
        <f>SUMIF(Consumo!$C$3:$C$862,tabItens[[#This Row],[CÓDIGO]],Consumo!$Y$3:$Y$862)</f>
        <v>1.1666666666666667</v>
      </c>
      <c r="AW185" s="359">
        <f>tabItens[[#This Row],[QTDE ATUAL]] + tabItens[[#This Row],[RC QTDE]] + tabItens[[#This Row],[AF SALDO]] + tabItens[[#This Row],[Recentes]]</f>
        <v>0</v>
      </c>
      <c r="AX185" s="387">
        <v>2</v>
      </c>
      <c r="AY185" s="387">
        <v>4</v>
      </c>
      <c r="AZ185" s="387">
        <f>IF(ISBLANK(tabItens[[#This Row],[CÓDIGO]]),"",tabItens[[#This Row],[PontoMês]] * (AZ$2+tabItens[[#This Row],[PontoQtM]]))</f>
        <v>8</v>
      </c>
      <c r="BA185" s="386">
        <f>tabItens[[#This Row],[PontoPed]] - tabItens[[#This Row],[Saldo]] + (1/10)</f>
        <v>8.1</v>
      </c>
      <c r="BB185" s="386">
        <f xml:space="preserve"> tabItens[[#This Row],[PontoMês]] * BB$2 - tabItens[[#This Row],[QTDE ATUAL]] - (1/10)</f>
        <v>1.9</v>
      </c>
      <c r="BC185" s="388">
        <f>IF( tabItens[[#This Row],[PontoPed]]&gt;0, IF(tabItens[[#This Row],[PontoPed]]&lt;1, 1, IF( tabItens[[#This Row],[Saldo]]&gt;tabItens[[#This Row],[PontoPed]], 0, (tabItens[[#This Row],[PontoPed]]-tabItens[[#This Row],[Saldo]])/tabItens[[#This Row],[PontoPed]] ) ), 0 )</f>
        <v>1</v>
      </c>
      <c r="BD185" s="389">
        <f>ROUNDDOWN(IF( OR( AND(tabItens[[#This Row],[PontoPed]]&lt;tabItens[[#This Row],[Saldo]],tabItens[[#This Row],[Saldo]]&gt;0), tabItens[[#This Row],[PontoPed]]=0), 99, IF(AND(tabItens[[#This Row],[Saldo]]=0,tabItens[[#This Row],[PontoPed]]&gt;0), 0, (1-tabItens[[#This Row],[PctAb]])*10 ) ),0)</f>
        <v>0</v>
      </c>
      <c r="BE185" s="390">
        <f>IF( tabItens[[#This Row],[Consumo]] &gt; tabItens[[#This Row],[04_MESES]]/4*$AV$2, tabItens[[#This Row],[Consumo]]/$AV$2, tabItens[[#This Row],[04_MESES]]/4 ) * $BE$2 + tabItens[[#This Row],[COMPRA_EXTRA]]</f>
        <v>7.5</v>
      </c>
      <c r="BF185" s="391">
        <f>MAX( tabItens[[#This Row],[Sugestão]] - tabItens[[#This Row],[LC]], 0 )</f>
        <v>7.5</v>
      </c>
      <c r="BG185" s="391">
        <f>SUMIF(Consumo!$C$3:$C$862,tabItens[[#This Row],[CÓDIGO]],Consumo!$E$3:$E$862)</f>
        <v>2</v>
      </c>
      <c r="BH185" s="392">
        <f>IF(AND(tabItens[[#This Row],[Pend]] &gt; 0,tabItens[[#This Row],[Consumo]] &lt;&gt; 0), tabItens[[#This Row],[Pend]] / tabItens[[#This Row],[Consumo]], 0 )</f>
        <v>0.13333333333333333</v>
      </c>
      <c r="BI185" s="391"/>
      <c r="BJ185" s="391"/>
      <c r="BK185" s="393" t="s">
        <v>2081</v>
      </c>
    </row>
    <row r="186" spans="1:63" x14ac:dyDescent="0.3">
      <c r="A186" s="354">
        <v>20537</v>
      </c>
      <c r="B186" s="355" t="s">
        <v>1162</v>
      </c>
      <c r="C186" s="356" t="s">
        <v>313</v>
      </c>
      <c r="D186" s="357">
        <v>8.9</v>
      </c>
      <c r="E186" s="358"/>
      <c r="F186" s="358"/>
      <c r="G186" s="358" t="s">
        <v>883</v>
      </c>
      <c r="H186" s="359">
        <v>137</v>
      </c>
      <c r="I186" s="360">
        <v>103003</v>
      </c>
      <c r="J186" s="361">
        <v>8.9</v>
      </c>
      <c r="K186" s="362">
        <v>15</v>
      </c>
      <c r="L186" s="363">
        <f>IF(tabItens[[#This Row],[Média]] &gt; 0, tabItens[[#This Row],[QTDE ATUAL]] / tabItens[[#This Row],[Média]],999.9)</f>
        <v>137</v>
      </c>
      <c r="M186" s="364">
        <v>0</v>
      </c>
      <c r="N186" s="365">
        <f>tabItens[[#This Row],[VALOR UNIT.]] * tabItens[[#This Row],[LC]]</f>
        <v>0</v>
      </c>
      <c r="O186" s="366"/>
      <c r="P186" s="367"/>
      <c r="Q186" s="368"/>
      <c r="R186" s="365"/>
      <c r="S186" s="369"/>
      <c r="T186" s="370">
        <f>ROUNDDOWN(IFERROR(tabItens[[#This Row],[ATA DT.VALID.]] - $D$1,0) / 30,0)</f>
        <v>-1507</v>
      </c>
      <c r="U186" s="355" t="s">
        <v>985</v>
      </c>
      <c r="V186" s="371">
        <v>1</v>
      </c>
      <c r="W186" s="372" t="s">
        <v>2066</v>
      </c>
      <c r="X186" s="373">
        <v>67</v>
      </c>
      <c r="Y186" s="374">
        <v>6</v>
      </c>
      <c r="Z186" s="375"/>
      <c r="AA186" s="376"/>
      <c r="AB186" s="377"/>
      <c r="AC186" s="377"/>
      <c r="AD186" s="376"/>
      <c r="AE186" s="377"/>
      <c r="AF186" s="370"/>
      <c r="AG186" s="378" t="s">
        <v>2067</v>
      </c>
      <c r="AH186" s="379"/>
      <c r="AI186" s="370">
        <v>6</v>
      </c>
      <c r="AJ186" s="379">
        <v>43853</v>
      </c>
      <c r="AK186" s="379" t="s">
        <v>883</v>
      </c>
      <c r="AL186" s="379">
        <v>44055</v>
      </c>
      <c r="AM186" s="369"/>
      <c r="AN186" s="358"/>
      <c r="AO186" s="380" t="str">
        <f>_xlfn.IFNA(IF(VLOOKUP(tabItens[[#This Row],[CÓDIGO]],tabExcluirDoEstoque[#Data],1,FALSE),"sim",""),"")</f>
        <v/>
      </c>
      <c r="AP186" s="381" t="str">
        <f ca="1">IF(OR(ISBLANK(tabItens[[#This Row],[ATA DT.VALID.]]),tabItens[[#This Row],[ATA DT.VALID.]]="",tabItens[[#This Row],[ATA DT.VALID.]]=" "),"",IF(TYPE(tabItens[[#This Row],[ATA DT.VALID.]])=1,ROUNDUP((tabItens[[#This Row],[ATA DT.VALID.]]-TODAY())/7,0),""))</f>
        <v/>
      </c>
      <c r="AQ186" s="382"/>
      <c r="AR186" s="383" t="str">
        <f>IF(ISBLANK(tabItens[[#This Row],[CÓDIGO]]),"",IFERROR(VLOOKUP(tabItens[[#This Row],[CÓDIGO]],Consumo!$C$2:$AC$862,26,FALSE),0))</f>
        <v>06.2023</v>
      </c>
      <c r="AS186" s="384">
        <f>SUMIF(Consumo!$C$3:$C$862,tabItens[[#This Row],[CÓDIGO]],Consumo!$N$3:$N$862) + SUMIF(Consumo!$C$3:$C$862,tabItens[[#This Row],[CÓDIGO]],Consumo!$O$3:$O$862) + SUMIF(Consumo!$C$3:$C$862,tabItens[[#This Row],[CÓDIGO]],Consumo!$P$3:$P$862) + SUMIF(Consumo!$C$3:$C$862,tabItens[[#This Row],[CÓDIGO]],Consumo!$Q$3:$Q$862)</f>
        <v>10</v>
      </c>
      <c r="AT186" s="384">
        <f>SUMIF(Consumo!$C$3:$C$862,tabItens[[#This Row],[CÓDIGO]],Consumo!$Z$3:$Z$862)</f>
        <v>15</v>
      </c>
      <c r="AU186" s="385">
        <f>SUMIF(Consumo!$C$3:$C$862,tabItens[[#This Row],[CÓDIGO]],Consumo!$AA$3:$AA$862)</f>
        <v>10</v>
      </c>
      <c r="AV186" s="386">
        <f>SUMIF(Consumo!$C$3:$C$862,tabItens[[#This Row],[CÓDIGO]],Consumo!$Y$3:$Y$862)</f>
        <v>1</v>
      </c>
      <c r="AW186" s="359">
        <f>tabItens[[#This Row],[QTDE ATUAL]] + tabItens[[#This Row],[RC QTDE]] + tabItens[[#This Row],[AF SALDO]] + tabItens[[#This Row],[Recentes]]</f>
        <v>137</v>
      </c>
      <c r="AX186" s="387">
        <v>2</v>
      </c>
      <c r="AY186" s="387">
        <v>4</v>
      </c>
      <c r="AZ186" s="387">
        <f>IF(ISBLANK(tabItens[[#This Row],[CÓDIGO]]),"",tabItens[[#This Row],[PontoMês]] * (AZ$2+tabItens[[#This Row],[PontoQtM]]))</f>
        <v>8</v>
      </c>
      <c r="BA186" s="386">
        <f>tabItens[[#This Row],[PontoPed]] - tabItens[[#This Row],[Saldo]] + (1/10)</f>
        <v>-128.9</v>
      </c>
      <c r="BB186" s="386">
        <f xml:space="preserve"> tabItens[[#This Row],[PontoMês]] * BB$2 - tabItens[[#This Row],[QTDE ATUAL]] - (1/10)</f>
        <v>-135.1</v>
      </c>
      <c r="BC186" s="388">
        <f>IF( tabItens[[#This Row],[PontoPed]]&gt;0, IF(tabItens[[#This Row],[PontoPed]]&lt;1, 1, IF( tabItens[[#This Row],[Saldo]]&gt;tabItens[[#This Row],[PontoPed]], 0, (tabItens[[#This Row],[PontoPed]]-tabItens[[#This Row],[Saldo]])/tabItens[[#This Row],[PontoPed]] ) ), 0 )</f>
        <v>0</v>
      </c>
      <c r="BD186" s="389">
        <f>ROUNDDOWN(IF( OR( AND(tabItens[[#This Row],[PontoPed]]&lt;tabItens[[#This Row],[Saldo]],tabItens[[#This Row],[Saldo]]&gt;0), tabItens[[#This Row],[PontoPed]]=0), 99, IF(AND(tabItens[[#This Row],[Saldo]]=0,tabItens[[#This Row],[PontoPed]]&gt;0), 0, (1-tabItens[[#This Row],[PctAb]])*10 ) ),0)</f>
        <v>99</v>
      </c>
      <c r="BE186" s="390">
        <f>IF( tabItens[[#This Row],[Consumo]] &gt; tabItens[[#This Row],[04_MESES]]/4*$AV$2, tabItens[[#This Row],[Consumo]]/$AV$2, tabItens[[#This Row],[04_MESES]]/4 ) * $BE$2 + tabItens[[#This Row],[COMPRA_EXTRA]]</f>
        <v>15</v>
      </c>
      <c r="BF186" s="391">
        <f>MAX( tabItens[[#This Row],[Sugestão]] - tabItens[[#This Row],[LC]], 0 )</f>
        <v>15</v>
      </c>
      <c r="BG186" s="391">
        <f>SUMIF(Consumo!$C$3:$C$862,tabItens[[#This Row],[CÓDIGO]],Consumo!$E$3:$E$862)</f>
        <v>0</v>
      </c>
      <c r="BH186" s="392">
        <f>IF(AND(tabItens[[#This Row],[Pend]] &gt; 0,tabItens[[#This Row],[Consumo]] &lt;&gt; 0), tabItens[[#This Row],[Pend]] / tabItens[[#This Row],[Consumo]], 0 )</f>
        <v>0</v>
      </c>
      <c r="BI186" s="391"/>
      <c r="BJ186" s="391"/>
      <c r="BK186" s="393" t="s">
        <v>2081</v>
      </c>
    </row>
    <row r="187" spans="1:63" x14ac:dyDescent="0.3">
      <c r="A187" s="354">
        <v>20554</v>
      </c>
      <c r="B187" s="355" t="s">
        <v>1163</v>
      </c>
      <c r="C187" s="356" t="s">
        <v>256</v>
      </c>
      <c r="D187" s="357">
        <v>0.13</v>
      </c>
      <c r="E187" s="358"/>
      <c r="F187" s="358"/>
      <c r="G187" s="358" t="s">
        <v>883</v>
      </c>
      <c r="H187" s="359">
        <v>12260</v>
      </c>
      <c r="I187" s="360">
        <v>103003</v>
      </c>
      <c r="J187" s="361">
        <v>0.13</v>
      </c>
      <c r="K187" s="362">
        <v>7010</v>
      </c>
      <c r="L187" s="363">
        <f>IF(tabItens[[#This Row],[Média]] &gt; 0, tabItens[[#This Row],[QTDE ATUAL]] / tabItens[[#This Row],[Média]],999.9)</f>
        <v>16.580637890228786</v>
      </c>
      <c r="M187" s="364">
        <v>0</v>
      </c>
      <c r="N187" s="365">
        <f>tabItens[[#This Row],[VALOR UNIT.]] * tabItens[[#This Row],[LC]]</f>
        <v>0</v>
      </c>
      <c r="O187" s="366"/>
      <c r="P187" s="367"/>
      <c r="Q187" s="368"/>
      <c r="R187" s="365"/>
      <c r="S187" s="369"/>
      <c r="T187" s="370">
        <f>ROUNDDOWN(IFERROR(tabItens[[#This Row],[ATA DT.VALID.]] - $D$1,0) / 30,0)</f>
        <v>-1507</v>
      </c>
      <c r="U187" s="355" t="s">
        <v>1164</v>
      </c>
      <c r="V187" s="371">
        <v>1</v>
      </c>
      <c r="W187" s="372" t="s">
        <v>2073</v>
      </c>
      <c r="X187" s="373">
        <v>67</v>
      </c>
      <c r="Y187" s="374">
        <v>7</v>
      </c>
      <c r="Z187" s="375"/>
      <c r="AA187" s="376"/>
      <c r="AB187" s="377"/>
      <c r="AC187" s="377"/>
      <c r="AD187" s="376"/>
      <c r="AE187" s="377"/>
      <c r="AF187" s="370"/>
      <c r="AG187" s="378" t="s">
        <v>2067</v>
      </c>
      <c r="AH187" s="379"/>
      <c r="AI187" s="370">
        <v>3310</v>
      </c>
      <c r="AJ187" s="379">
        <v>45201</v>
      </c>
      <c r="AK187" s="379" t="s">
        <v>883</v>
      </c>
      <c r="AL187" s="379">
        <v>45189</v>
      </c>
      <c r="AM187" s="369"/>
      <c r="AN187" s="358"/>
      <c r="AO187" s="380" t="str">
        <f>_xlfn.IFNA(IF(VLOOKUP(tabItens[[#This Row],[CÓDIGO]],tabExcluirDoEstoque[#Data],1,FALSE),"sim",""),"")</f>
        <v/>
      </c>
      <c r="AP187" s="381" t="str">
        <f ca="1">IF(OR(ISBLANK(tabItens[[#This Row],[ATA DT.VALID.]]),tabItens[[#This Row],[ATA DT.VALID.]]="",tabItens[[#This Row],[ATA DT.VALID.]]=" "),"",IF(TYPE(tabItens[[#This Row],[ATA DT.VALID.]])=1,ROUNDUP((tabItens[[#This Row],[ATA DT.VALID.]]-TODAY())/7,0),""))</f>
        <v/>
      </c>
      <c r="AQ187" s="382"/>
      <c r="AR187" s="383" t="str">
        <f>IF(ISBLANK(tabItens[[#This Row],[CÓDIGO]]),"",IFERROR(VLOOKUP(tabItens[[#This Row],[CÓDIGO]],Consumo!$C$2:$AC$862,26,FALSE),0))</f>
        <v>09.2023</v>
      </c>
      <c r="AS187" s="384">
        <f>SUMIF(Consumo!$C$3:$C$862,tabItens[[#This Row],[CÓDIGO]],Consumo!$N$3:$N$862) + SUMIF(Consumo!$C$3:$C$862,tabItens[[#This Row],[CÓDIGO]],Consumo!$O$3:$O$862) + SUMIF(Consumo!$C$3:$C$862,tabItens[[#This Row],[CÓDIGO]],Consumo!$P$3:$P$862) + SUMIF(Consumo!$C$3:$C$862,tabItens[[#This Row],[CÓDIGO]],Consumo!$Q$3:$Q$862)</f>
        <v>1630</v>
      </c>
      <c r="AT187" s="384">
        <f>SUMIF(Consumo!$C$3:$C$862,tabItens[[#This Row],[CÓDIGO]],Consumo!$Z$3:$Z$862)</f>
        <v>9040</v>
      </c>
      <c r="AU187" s="385">
        <f>SUMIF(Consumo!$C$3:$C$862,tabItens[[#This Row],[CÓDIGO]],Consumo!$AA$3:$AA$862)</f>
        <v>2100</v>
      </c>
      <c r="AV187" s="386">
        <f>SUMIF(Consumo!$C$3:$C$862,tabItens[[#This Row],[CÓDIGO]],Consumo!$Y$3:$Y$862)</f>
        <v>739.41666666666663</v>
      </c>
      <c r="AW187" s="359">
        <f>tabItens[[#This Row],[QTDE ATUAL]] + tabItens[[#This Row],[RC QTDE]] + tabItens[[#This Row],[AF SALDO]] + tabItens[[#This Row],[Recentes]]</f>
        <v>12260</v>
      </c>
      <c r="AX187" s="387">
        <v>1321</v>
      </c>
      <c r="AY187" s="387">
        <v>4</v>
      </c>
      <c r="AZ187" s="387">
        <f>IF(ISBLANK(tabItens[[#This Row],[CÓDIGO]]),"",tabItens[[#This Row],[PontoMês]] * (AZ$2+tabItens[[#This Row],[PontoQtM]]))</f>
        <v>5284</v>
      </c>
      <c r="BA187" s="386">
        <f>tabItens[[#This Row],[PontoPed]] - tabItens[[#This Row],[Saldo]] + (1/10)</f>
        <v>-6975.9</v>
      </c>
      <c r="BB187" s="386">
        <f xml:space="preserve"> tabItens[[#This Row],[PontoMês]] * BB$2 - tabItens[[#This Row],[QTDE ATUAL]] - (1/10)</f>
        <v>-10939.1</v>
      </c>
      <c r="BC187" s="388">
        <f>IF( tabItens[[#This Row],[PontoPed]]&gt;0, IF(tabItens[[#This Row],[PontoPed]]&lt;1, 1, IF( tabItens[[#This Row],[Saldo]]&gt;tabItens[[#This Row],[PontoPed]], 0, (tabItens[[#This Row],[PontoPed]]-tabItens[[#This Row],[Saldo]])/tabItens[[#This Row],[PontoPed]] ) ), 0 )</f>
        <v>0</v>
      </c>
      <c r="BD187" s="389">
        <f>ROUNDDOWN(IF( OR( AND(tabItens[[#This Row],[PontoPed]]&lt;tabItens[[#This Row],[Saldo]],tabItens[[#This Row],[Saldo]]&gt;0), tabItens[[#This Row],[PontoPed]]=0), 99, IF(AND(tabItens[[#This Row],[Saldo]]=0,tabItens[[#This Row],[PontoPed]]&gt;0), 0, (1-tabItens[[#This Row],[PctAb]])*10 ) ),0)</f>
        <v>99</v>
      </c>
      <c r="BE187" s="390">
        <f>IF( tabItens[[#This Row],[Consumo]] &gt; tabItens[[#This Row],[04_MESES]]/4*$AV$2, tabItens[[#This Row],[Consumo]]/$AV$2, tabItens[[#This Row],[04_MESES]]/4 ) * $BE$2 + tabItens[[#This Row],[COMPRA_EXTRA]]</f>
        <v>4520</v>
      </c>
      <c r="BF187" s="391">
        <f>MAX( tabItens[[#This Row],[Sugestão]] - tabItens[[#This Row],[LC]], 0 )</f>
        <v>4520</v>
      </c>
      <c r="BG187" s="391">
        <f>SUMIF(Consumo!$C$3:$C$862,tabItens[[#This Row],[CÓDIGO]],Consumo!$E$3:$E$862)</f>
        <v>50</v>
      </c>
      <c r="BH187" s="392">
        <f>IF(AND(tabItens[[#This Row],[Pend]] &gt; 0,tabItens[[#This Row],[Consumo]] &lt;&gt; 0), tabItens[[#This Row],[Pend]] / tabItens[[#This Row],[Consumo]], 0 )</f>
        <v>5.5309734513274336E-3</v>
      </c>
      <c r="BI187" s="391"/>
      <c r="BJ187" s="391"/>
      <c r="BK187" s="393" t="s">
        <v>2081</v>
      </c>
    </row>
    <row r="188" spans="1:63" x14ac:dyDescent="0.3">
      <c r="A188" s="354">
        <v>20558</v>
      </c>
      <c r="B188" s="355" t="s">
        <v>1165</v>
      </c>
      <c r="C188" s="356" t="s">
        <v>256</v>
      </c>
      <c r="D188" s="357">
        <v>0.08</v>
      </c>
      <c r="E188" s="358"/>
      <c r="F188" s="358"/>
      <c r="G188" s="358" t="s">
        <v>883</v>
      </c>
      <c r="H188" s="359">
        <v>9000</v>
      </c>
      <c r="I188" s="360">
        <v>103003</v>
      </c>
      <c r="J188" s="361">
        <v>0.08</v>
      </c>
      <c r="K188" s="362">
        <v>7405</v>
      </c>
      <c r="L188" s="363">
        <f>IF(tabItens[[#This Row],[Média]] &gt; 0, tabItens[[#This Row],[QTDE ATUAL]] / tabItens[[#This Row],[Média]],999.9)</f>
        <v>10.713222894554111</v>
      </c>
      <c r="M188" s="364">
        <v>0</v>
      </c>
      <c r="N188" s="365">
        <f>tabItens[[#This Row],[VALOR UNIT.]] * tabItens[[#This Row],[LC]]</f>
        <v>0</v>
      </c>
      <c r="O188" s="366"/>
      <c r="P188" s="367"/>
      <c r="Q188" s="368"/>
      <c r="R188" s="365"/>
      <c r="S188" s="369"/>
      <c r="T188" s="370">
        <f>ROUNDDOWN(IFERROR(tabItens[[#This Row],[ATA DT.VALID.]] - $D$1,0) / 30,0)</f>
        <v>-1507</v>
      </c>
      <c r="U188" s="355" t="s">
        <v>1164</v>
      </c>
      <c r="V188" s="371">
        <v>1</v>
      </c>
      <c r="W188" s="372" t="s">
        <v>2073</v>
      </c>
      <c r="X188" s="373">
        <v>67</v>
      </c>
      <c r="Y188" s="374">
        <v>7</v>
      </c>
      <c r="Z188" s="375"/>
      <c r="AA188" s="376"/>
      <c r="AB188" s="377"/>
      <c r="AC188" s="377"/>
      <c r="AD188" s="376"/>
      <c r="AE188" s="377"/>
      <c r="AF188" s="370"/>
      <c r="AG188" s="378" t="s">
        <v>2067</v>
      </c>
      <c r="AH188" s="379"/>
      <c r="AI188" s="370">
        <v>2810</v>
      </c>
      <c r="AJ188" s="379">
        <v>45201</v>
      </c>
      <c r="AK188" s="379" t="s">
        <v>883</v>
      </c>
      <c r="AL188" s="379">
        <v>45189</v>
      </c>
      <c r="AM188" s="369"/>
      <c r="AN188" s="358"/>
      <c r="AO188" s="380" t="str">
        <f>_xlfn.IFNA(IF(VLOOKUP(tabItens[[#This Row],[CÓDIGO]],tabExcluirDoEstoque[#Data],1,FALSE),"sim",""),"")</f>
        <v/>
      </c>
      <c r="AP188" s="381" t="str">
        <f ca="1">IF(OR(ISBLANK(tabItens[[#This Row],[ATA DT.VALID.]]),tabItens[[#This Row],[ATA DT.VALID.]]="",tabItens[[#This Row],[ATA DT.VALID.]]=" "),"",IF(TYPE(tabItens[[#This Row],[ATA DT.VALID.]])=1,ROUNDUP((tabItens[[#This Row],[ATA DT.VALID.]]-TODAY())/7,0),""))</f>
        <v/>
      </c>
      <c r="AQ188" s="382"/>
      <c r="AR188" s="383" t="str">
        <f>IF(ISBLANK(tabItens[[#This Row],[CÓDIGO]]),"",IFERROR(VLOOKUP(tabItens[[#This Row],[CÓDIGO]],Consumo!$C$2:$AC$862,26,FALSE),0))</f>
        <v>09.2023</v>
      </c>
      <c r="AS188" s="384">
        <f>SUMIF(Consumo!$C$3:$C$862,tabItens[[#This Row],[CÓDIGO]],Consumo!$N$3:$N$862) + SUMIF(Consumo!$C$3:$C$862,tabItens[[#This Row],[CÓDIGO]],Consumo!$O$3:$O$862) + SUMIF(Consumo!$C$3:$C$862,tabItens[[#This Row],[CÓDIGO]],Consumo!$P$3:$P$862) + SUMIF(Consumo!$C$3:$C$862,tabItens[[#This Row],[CÓDIGO]],Consumo!$Q$3:$Q$862)</f>
        <v>627</v>
      </c>
      <c r="AT188" s="384">
        <f>SUMIF(Consumo!$C$3:$C$862,tabItens[[#This Row],[CÓDIGO]],Consumo!$Z$3:$Z$862)</f>
        <v>10160</v>
      </c>
      <c r="AU188" s="385">
        <f>SUMIF(Consumo!$C$3:$C$862,tabItens[[#This Row],[CÓDIGO]],Consumo!$AA$3:$AA$862)</f>
        <v>2400</v>
      </c>
      <c r="AV188" s="386">
        <f>SUMIF(Consumo!$C$3:$C$862,tabItens[[#This Row],[CÓDIGO]],Consumo!$Y$3:$Y$862)</f>
        <v>840.08333333333337</v>
      </c>
      <c r="AW188" s="359">
        <f>tabItens[[#This Row],[QTDE ATUAL]] + tabItens[[#This Row],[RC QTDE]] + tabItens[[#This Row],[AF SALDO]] + tabItens[[#This Row],[Recentes]]</f>
        <v>9000</v>
      </c>
      <c r="AX188" s="387">
        <v>650</v>
      </c>
      <c r="AY188" s="387">
        <v>4</v>
      </c>
      <c r="AZ188" s="387">
        <f>IF(ISBLANK(tabItens[[#This Row],[CÓDIGO]]),"",tabItens[[#This Row],[PontoMês]] * (AZ$2+tabItens[[#This Row],[PontoQtM]]))</f>
        <v>2600</v>
      </c>
      <c r="BA188" s="386">
        <f>tabItens[[#This Row],[PontoPed]] - tabItens[[#This Row],[Saldo]] + (1/10)</f>
        <v>-6399.9</v>
      </c>
      <c r="BB188" s="386">
        <f xml:space="preserve"> tabItens[[#This Row],[PontoMês]] * BB$2 - tabItens[[#This Row],[QTDE ATUAL]] - (1/10)</f>
        <v>-8350.1</v>
      </c>
      <c r="BC188" s="388">
        <f>IF( tabItens[[#This Row],[PontoPed]]&gt;0, IF(tabItens[[#This Row],[PontoPed]]&lt;1, 1, IF( tabItens[[#This Row],[Saldo]]&gt;tabItens[[#This Row],[PontoPed]], 0, (tabItens[[#This Row],[PontoPed]]-tabItens[[#This Row],[Saldo]])/tabItens[[#This Row],[PontoPed]] ) ), 0 )</f>
        <v>0</v>
      </c>
      <c r="BD188" s="389">
        <f>ROUNDDOWN(IF( OR( AND(tabItens[[#This Row],[PontoPed]]&lt;tabItens[[#This Row],[Saldo]],tabItens[[#This Row],[Saldo]]&gt;0), tabItens[[#This Row],[PontoPed]]=0), 99, IF(AND(tabItens[[#This Row],[Saldo]]=0,tabItens[[#This Row],[PontoPed]]&gt;0), 0, (1-tabItens[[#This Row],[PctAb]])*10 ) ),0)</f>
        <v>99</v>
      </c>
      <c r="BE188" s="390">
        <f>IF( tabItens[[#This Row],[Consumo]] &gt; tabItens[[#This Row],[04_MESES]]/4*$AV$2, tabItens[[#This Row],[Consumo]]/$AV$2, tabItens[[#This Row],[04_MESES]]/4 ) * $BE$2 + tabItens[[#This Row],[COMPRA_EXTRA]]</f>
        <v>5080</v>
      </c>
      <c r="BF188" s="391">
        <f>MAX( tabItens[[#This Row],[Sugestão]] - tabItens[[#This Row],[LC]], 0 )</f>
        <v>5080</v>
      </c>
      <c r="BG188" s="391">
        <f>SUMIF(Consumo!$C$3:$C$862,tabItens[[#This Row],[CÓDIGO]],Consumo!$E$3:$E$862)</f>
        <v>1728</v>
      </c>
      <c r="BH188" s="392">
        <f>IF(AND(tabItens[[#This Row],[Pend]] &gt; 0,tabItens[[#This Row],[Consumo]] &lt;&gt; 0), tabItens[[#This Row],[Pend]] / tabItens[[#This Row],[Consumo]], 0 )</f>
        <v>0.17007874015748031</v>
      </c>
      <c r="BI188" s="391"/>
      <c r="BJ188" s="391"/>
      <c r="BK188" s="393" t="s">
        <v>2081</v>
      </c>
    </row>
    <row r="189" spans="1:63" x14ac:dyDescent="0.3">
      <c r="A189" s="354">
        <v>20576</v>
      </c>
      <c r="B189" s="355" t="s">
        <v>1166</v>
      </c>
      <c r="C189" s="356" t="s">
        <v>256</v>
      </c>
      <c r="D189" s="357">
        <v>0.08</v>
      </c>
      <c r="E189" s="358"/>
      <c r="F189" s="358"/>
      <c r="G189" s="358" t="s">
        <v>883</v>
      </c>
      <c r="H189" s="359">
        <v>7415</v>
      </c>
      <c r="I189" s="360">
        <v>103003</v>
      </c>
      <c r="J189" s="361">
        <v>0.08</v>
      </c>
      <c r="K189" s="362">
        <v>4800</v>
      </c>
      <c r="L189" s="363">
        <f>IF(tabItens[[#This Row],[Média]] &gt; 0, tabItens[[#This Row],[QTDE ATUAL]] / tabItens[[#This Row],[Média]],999.9)</f>
        <v>21.322789360172539</v>
      </c>
      <c r="M189" s="364">
        <v>0</v>
      </c>
      <c r="N189" s="365">
        <f>tabItens[[#This Row],[VALOR UNIT.]] * tabItens[[#This Row],[LC]]</f>
        <v>0</v>
      </c>
      <c r="O189" s="366"/>
      <c r="P189" s="367"/>
      <c r="Q189" s="368"/>
      <c r="R189" s="365"/>
      <c r="S189" s="369"/>
      <c r="T189" s="370">
        <f>ROUNDDOWN(IFERROR(tabItens[[#This Row],[ATA DT.VALID.]] - $D$1,0) / 30,0)</f>
        <v>-1507</v>
      </c>
      <c r="U189" s="355" t="s">
        <v>1164</v>
      </c>
      <c r="V189" s="371">
        <v>1</v>
      </c>
      <c r="W189" s="372" t="s">
        <v>2073</v>
      </c>
      <c r="X189" s="373">
        <v>67</v>
      </c>
      <c r="Y189" s="374">
        <v>7</v>
      </c>
      <c r="Z189" s="375"/>
      <c r="AA189" s="376"/>
      <c r="AB189" s="377"/>
      <c r="AC189" s="377"/>
      <c r="AD189" s="376"/>
      <c r="AE189" s="377"/>
      <c r="AF189" s="370"/>
      <c r="AG189" s="378" t="s">
        <v>2067</v>
      </c>
      <c r="AH189" s="379"/>
      <c r="AI189" s="370">
        <v>1634</v>
      </c>
      <c r="AJ189" s="379">
        <v>44092</v>
      </c>
      <c r="AK189" s="379" t="s">
        <v>883</v>
      </c>
      <c r="AL189" s="379">
        <v>44040</v>
      </c>
      <c r="AM189" s="369"/>
      <c r="AN189" s="358"/>
      <c r="AO189" s="380" t="str">
        <f>_xlfn.IFNA(IF(VLOOKUP(tabItens[[#This Row],[CÓDIGO]],tabExcluirDoEstoque[#Data],1,FALSE),"sim",""),"")</f>
        <v/>
      </c>
      <c r="AP189" s="381" t="str">
        <f ca="1">IF(OR(ISBLANK(tabItens[[#This Row],[ATA DT.VALID.]]),tabItens[[#This Row],[ATA DT.VALID.]]="",tabItens[[#This Row],[ATA DT.VALID.]]=" "),"",IF(TYPE(tabItens[[#This Row],[ATA DT.VALID.]])=1,ROUNDUP((tabItens[[#This Row],[ATA DT.VALID.]]-TODAY())/7,0),""))</f>
        <v/>
      </c>
      <c r="AQ189" s="382"/>
      <c r="AR189" s="383" t="str">
        <f>IF(ISBLANK(tabItens[[#This Row],[CÓDIGO]]),"",IFERROR(VLOOKUP(tabItens[[#This Row],[CÓDIGO]],Consumo!$C$2:$AC$862,26,FALSE),0))</f>
        <v>05.2023</v>
      </c>
      <c r="AS189" s="384">
        <f>SUMIF(Consumo!$C$3:$C$862,tabItens[[#This Row],[CÓDIGO]],Consumo!$N$3:$N$862) + SUMIF(Consumo!$C$3:$C$862,tabItens[[#This Row],[CÓDIGO]],Consumo!$O$3:$O$862) + SUMIF(Consumo!$C$3:$C$862,tabItens[[#This Row],[CÓDIGO]],Consumo!$P$3:$P$862) + SUMIF(Consumo!$C$3:$C$862,tabItens[[#This Row],[CÓDIGO]],Consumo!$Q$3:$Q$862)</f>
        <v>0</v>
      </c>
      <c r="AT189" s="384">
        <f>SUMIF(Consumo!$C$3:$C$862,tabItens[[#This Row],[CÓDIGO]],Consumo!$Z$3:$Z$862)</f>
        <v>4900</v>
      </c>
      <c r="AU189" s="385">
        <f>SUMIF(Consumo!$C$3:$C$862,tabItens[[#This Row],[CÓDIGO]],Consumo!$AA$3:$AA$862)</f>
        <v>2650</v>
      </c>
      <c r="AV189" s="386">
        <f>SUMIF(Consumo!$C$3:$C$862,tabItens[[#This Row],[CÓDIGO]],Consumo!$Y$3:$Y$862)</f>
        <v>347.75</v>
      </c>
      <c r="AW189" s="359">
        <f>tabItens[[#This Row],[QTDE ATUAL]] + tabItens[[#This Row],[RC QTDE]] + tabItens[[#This Row],[AF SALDO]] + tabItens[[#This Row],[Recentes]]</f>
        <v>7415</v>
      </c>
      <c r="AX189" s="387">
        <v>384</v>
      </c>
      <c r="AY189" s="387">
        <v>4</v>
      </c>
      <c r="AZ189" s="387">
        <f>IF(ISBLANK(tabItens[[#This Row],[CÓDIGO]]),"",tabItens[[#This Row],[PontoMês]] * (AZ$2+tabItens[[#This Row],[PontoQtM]]))</f>
        <v>1536</v>
      </c>
      <c r="BA189" s="386">
        <f>tabItens[[#This Row],[PontoPed]] - tabItens[[#This Row],[Saldo]] + (1/10)</f>
        <v>-5878.9</v>
      </c>
      <c r="BB189" s="386">
        <f xml:space="preserve"> tabItens[[#This Row],[PontoMês]] * BB$2 - tabItens[[#This Row],[QTDE ATUAL]] - (1/10)</f>
        <v>-7031.1</v>
      </c>
      <c r="BC189" s="388">
        <f>IF( tabItens[[#This Row],[PontoPed]]&gt;0, IF(tabItens[[#This Row],[PontoPed]]&lt;1, 1, IF( tabItens[[#This Row],[Saldo]]&gt;tabItens[[#This Row],[PontoPed]], 0, (tabItens[[#This Row],[PontoPed]]-tabItens[[#This Row],[Saldo]])/tabItens[[#This Row],[PontoPed]] ) ), 0 )</f>
        <v>0</v>
      </c>
      <c r="BD189" s="389">
        <f>ROUNDDOWN(IF( OR( AND(tabItens[[#This Row],[PontoPed]]&lt;tabItens[[#This Row],[Saldo]],tabItens[[#This Row],[Saldo]]&gt;0), tabItens[[#This Row],[PontoPed]]=0), 99, IF(AND(tabItens[[#This Row],[Saldo]]=0,tabItens[[#This Row],[PontoPed]]&gt;0), 0, (1-tabItens[[#This Row],[PctAb]])*10 ) ),0)</f>
        <v>99</v>
      </c>
      <c r="BE189" s="390">
        <f>IF( tabItens[[#This Row],[Consumo]] &gt; tabItens[[#This Row],[04_MESES]]/4*$AV$2, tabItens[[#This Row],[Consumo]]/$AV$2, tabItens[[#This Row],[04_MESES]]/4 ) * $BE$2 + tabItens[[#This Row],[COMPRA_EXTRA]]</f>
        <v>2450</v>
      </c>
      <c r="BF189" s="391">
        <f>MAX( tabItens[[#This Row],[Sugestão]] - tabItens[[#This Row],[LC]], 0 )</f>
        <v>2450</v>
      </c>
      <c r="BG189" s="391">
        <f>SUMIF(Consumo!$C$3:$C$862,tabItens[[#This Row],[CÓDIGO]],Consumo!$E$3:$E$862)</f>
        <v>0</v>
      </c>
      <c r="BH189" s="392">
        <f>IF(AND(tabItens[[#This Row],[Pend]] &gt; 0,tabItens[[#This Row],[Consumo]] &lt;&gt; 0), tabItens[[#This Row],[Pend]] / tabItens[[#This Row],[Consumo]], 0 )</f>
        <v>0</v>
      </c>
      <c r="BI189" s="391"/>
      <c r="BJ189" s="391"/>
      <c r="BK189" s="393" t="s">
        <v>2081</v>
      </c>
    </row>
    <row r="190" spans="1:63" x14ac:dyDescent="0.3">
      <c r="A190" s="354">
        <v>20583</v>
      </c>
      <c r="B190" s="355" t="s">
        <v>1167</v>
      </c>
      <c r="C190" s="356" t="s">
        <v>256</v>
      </c>
      <c r="D190" s="357">
        <v>0.09</v>
      </c>
      <c r="E190" s="358"/>
      <c r="F190" s="358"/>
      <c r="G190" s="358" t="s">
        <v>883</v>
      </c>
      <c r="H190" s="359">
        <v>13063</v>
      </c>
      <c r="I190" s="360">
        <v>103003</v>
      </c>
      <c r="J190" s="361">
        <v>0.09</v>
      </c>
      <c r="K190" s="362">
        <v>2950</v>
      </c>
      <c r="L190" s="363">
        <f>IF(tabItens[[#This Row],[Média]] &gt; 0, tabItens[[#This Row],[QTDE ATUAL]] / tabItens[[#This Row],[Média]],999.9)</f>
        <v>67.625539257981018</v>
      </c>
      <c r="M190" s="364">
        <v>0</v>
      </c>
      <c r="N190" s="365">
        <f>tabItens[[#This Row],[VALOR UNIT.]] * tabItens[[#This Row],[LC]]</f>
        <v>0</v>
      </c>
      <c r="O190" s="366"/>
      <c r="P190" s="367"/>
      <c r="Q190" s="368"/>
      <c r="R190" s="365"/>
      <c r="S190" s="369"/>
      <c r="T190" s="370">
        <f>ROUNDDOWN(IFERROR(tabItens[[#This Row],[ATA DT.VALID.]] - $D$1,0) / 30,0)</f>
        <v>-1507</v>
      </c>
      <c r="U190" s="355" t="s">
        <v>1164</v>
      </c>
      <c r="V190" s="371">
        <v>1</v>
      </c>
      <c r="W190" s="372" t="s">
        <v>2073</v>
      </c>
      <c r="X190" s="373">
        <v>67</v>
      </c>
      <c r="Y190" s="374">
        <v>7</v>
      </c>
      <c r="Z190" s="375"/>
      <c r="AA190" s="376"/>
      <c r="AB190" s="377"/>
      <c r="AC190" s="377"/>
      <c r="AD190" s="376"/>
      <c r="AE190" s="377"/>
      <c r="AF190" s="370"/>
      <c r="AG190" s="378" t="s">
        <v>2067</v>
      </c>
      <c r="AH190" s="379"/>
      <c r="AI190" s="370">
        <v>984</v>
      </c>
      <c r="AJ190" s="379">
        <v>43853</v>
      </c>
      <c r="AK190" s="379" t="s">
        <v>883</v>
      </c>
      <c r="AL190" s="379">
        <v>43826</v>
      </c>
      <c r="AM190" s="369"/>
      <c r="AN190" s="358"/>
      <c r="AO190" s="380" t="str">
        <f>_xlfn.IFNA(IF(VLOOKUP(tabItens[[#This Row],[CÓDIGO]],tabExcluirDoEstoque[#Data],1,FALSE),"sim",""),"")</f>
        <v/>
      </c>
      <c r="AP190" s="381" t="str">
        <f ca="1">IF(OR(ISBLANK(tabItens[[#This Row],[ATA DT.VALID.]]),tabItens[[#This Row],[ATA DT.VALID.]]="",tabItens[[#This Row],[ATA DT.VALID.]]=" "),"",IF(TYPE(tabItens[[#This Row],[ATA DT.VALID.]])=1,ROUNDUP((tabItens[[#This Row],[ATA DT.VALID.]]-TODAY())/7,0),""))</f>
        <v/>
      </c>
      <c r="AQ190" s="382"/>
      <c r="AR190" s="383" t="str">
        <f>IF(ISBLANK(tabItens[[#This Row],[CÓDIGO]]),"",IFERROR(VLOOKUP(tabItens[[#This Row],[CÓDIGO]],Consumo!$C$2:$AC$862,26,FALSE),0))</f>
        <v>04.2023</v>
      </c>
      <c r="AS190" s="384">
        <f>SUMIF(Consumo!$C$3:$C$862,tabItens[[#This Row],[CÓDIGO]],Consumo!$N$3:$N$862) + SUMIF(Consumo!$C$3:$C$862,tabItens[[#This Row],[CÓDIGO]],Consumo!$O$3:$O$862) + SUMIF(Consumo!$C$3:$C$862,tabItens[[#This Row],[CÓDIGO]],Consumo!$P$3:$P$862) + SUMIF(Consumo!$C$3:$C$862,tabItens[[#This Row],[CÓDIGO]],Consumo!$Q$3:$Q$862)</f>
        <v>0</v>
      </c>
      <c r="AT190" s="384">
        <f>SUMIF(Consumo!$C$3:$C$862,tabItens[[#This Row],[CÓDIGO]],Consumo!$Z$3:$Z$862)</f>
        <v>3000</v>
      </c>
      <c r="AU190" s="385">
        <f>SUMIF(Consumo!$C$3:$C$862,tabItens[[#This Row],[CÓDIGO]],Consumo!$AA$3:$AA$862)</f>
        <v>2100</v>
      </c>
      <c r="AV190" s="386">
        <f>SUMIF(Consumo!$C$3:$C$862,tabItens[[#This Row],[CÓDIGO]],Consumo!$Y$3:$Y$862)</f>
        <v>193.16666666666666</v>
      </c>
      <c r="AW190" s="359">
        <f>tabItens[[#This Row],[QTDE ATUAL]] + tabItens[[#This Row],[RC QTDE]] + tabItens[[#This Row],[AF SALDO]] + tabItens[[#This Row],[Recentes]]</f>
        <v>13063</v>
      </c>
      <c r="AX190" s="387">
        <v>710</v>
      </c>
      <c r="AY190" s="387">
        <v>4</v>
      </c>
      <c r="AZ190" s="387">
        <f>IF(ISBLANK(tabItens[[#This Row],[CÓDIGO]]),"",tabItens[[#This Row],[PontoMês]] * (AZ$2+tabItens[[#This Row],[PontoQtM]]))</f>
        <v>2840</v>
      </c>
      <c r="BA190" s="386">
        <f>tabItens[[#This Row],[PontoPed]] - tabItens[[#This Row],[Saldo]] + (1/10)</f>
        <v>-10222.9</v>
      </c>
      <c r="BB190" s="386">
        <f xml:space="preserve"> tabItens[[#This Row],[PontoMês]] * BB$2 - tabItens[[#This Row],[QTDE ATUAL]] - (1/10)</f>
        <v>-12353.1</v>
      </c>
      <c r="BC190" s="388">
        <f>IF( tabItens[[#This Row],[PontoPed]]&gt;0, IF(tabItens[[#This Row],[PontoPed]]&lt;1, 1, IF( tabItens[[#This Row],[Saldo]]&gt;tabItens[[#This Row],[PontoPed]], 0, (tabItens[[#This Row],[PontoPed]]-tabItens[[#This Row],[Saldo]])/tabItens[[#This Row],[PontoPed]] ) ), 0 )</f>
        <v>0</v>
      </c>
      <c r="BD190" s="389">
        <f>ROUNDDOWN(IF( OR( AND(tabItens[[#This Row],[PontoPed]]&lt;tabItens[[#This Row],[Saldo]],tabItens[[#This Row],[Saldo]]&gt;0), tabItens[[#This Row],[PontoPed]]=0), 99, IF(AND(tabItens[[#This Row],[Saldo]]=0,tabItens[[#This Row],[PontoPed]]&gt;0), 0, (1-tabItens[[#This Row],[PctAb]])*10 ) ),0)</f>
        <v>99</v>
      </c>
      <c r="BE190" s="390">
        <f>IF( tabItens[[#This Row],[Consumo]] &gt; tabItens[[#This Row],[04_MESES]]/4*$AV$2, tabItens[[#This Row],[Consumo]]/$AV$2, tabItens[[#This Row],[04_MESES]]/4 ) * $BE$2 + tabItens[[#This Row],[COMPRA_EXTRA]]</f>
        <v>1500</v>
      </c>
      <c r="BF190" s="391">
        <f>MAX( tabItens[[#This Row],[Sugestão]] - tabItens[[#This Row],[LC]], 0 )</f>
        <v>1500</v>
      </c>
      <c r="BG190" s="391">
        <f>SUMIF(Consumo!$C$3:$C$862,tabItens[[#This Row],[CÓDIGO]],Consumo!$E$3:$E$862)</f>
        <v>50</v>
      </c>
      <c r="BH190" s="392">
        <f>IF(AND(tabItens[[#This Row],[Pend]] &gt; 0,tabItens[[#This Row],[Consumo]] &lt;&gt; 0), tabItens[[#This Row],[Pend]] / tabItens[[#This Row],[Consumo]], 0 )</f>
        <v>1.6666666666666666E-2</v>
      </c>
      <c r="BI190" s="391"/>
      <c r="BJ190" s="391"/>
      <c r="BK190" s="393" t="s">
        <v>2081</v>
      </c>
    </row>
    <row r="191" spans="1:63" x14ac:dyDescent="0.3">
      <c r="A191" s="354">
        <v>20584</v>
      </c>
      <c r="B191" s="355" t="s">
        <v>1168</v>
      </c>
      <c r="C191" s="356" t="s">
        <v>256</v>
      </c>
      <c r="D191" s="357">
        <v>0.09</v>
      </c>
      <c r="E191" s="358"/>
      <c r="F191" s="358"/>
      <c r="G191" s="358" t="s">
        <v>883</v>
      </c>
      <c r="H191" s="359">
        <v>24460</v>
      </c>
      <c r="I191" s="360">
        <v>103003</v>
      </c>
      <c r="J191" s="361">
        <v>0.09</v>
      </c>
      <c r="K191" s="362">
        <v>1850</v>
      </c>
      <c r="L191" s="363">
        <f>IF(tabItens[[#This Row],[Média]] &gt; 0, tabItens[[#This Row],[QTDE ATUAL]] / tabItens[[#This Row],[Média]],999.9)</f>
        <v>179.30360415394014</v>
      </c>
      <c r="M191" s="364">
        <v>0</v>
      </c>
      <c r="N191" s="365">
        <f>tabItens[[#This Row],[VALOR UNIT.]] * tabItens[[#This Row],[LC]]</f>
        <v>0</v>
      </c>
      <c r="O191" s="366"/>
      <c r="P191" s="367"/>
      <c r="Q191" s="368"/>
      <c r="R191" s="365"/>
      <c r="S191" s="369"/>
      <c r="T191" s="370">
        <f>ROUNDDOWN(IFERROR(tabItens[[#This Row],[ATA DT.VALID.]] - $D$1,0) / 30,0)</f>
        <v>-1507</v>
      </c>
      <c r="U191" s="355" t="s">
        <v>1164</v>
      </c>
      <c r="V191" s="371">
        <v>1</v>
      </c>
      <c r="W191" s="372" t="s">
        <v>2073</v>
      </c>
      <c r="X191" s="373">
        <v>67</v>
      </c>
      <c r="Y191" s="374">
        <v>7</v>
      </c>
      <c r="Z191" s="375"/>
      <c r="AA191" s="376"/>
      <c r="AB191" s="377"/>
      <c r="AC191" s="377"/>
      <c r="AD191" s="376"/>
      <c r="AE191" s="377"/>
      <c r="AF191" s="370"/>
      <c r="AG191" s="378" t="s">
        <v>2067</v>
      </c>
      <c r="AH191" s="379"/>
      <c r="AI191" s="370">
        <v>1010</v>
      </c>
      <c r="AJ191" s="379">
        <v>43754</v>
      </c>
      <c r="AK191" s="379" t="s">
        <v>883</v>
      </c>
      <c r="AL191" s="379">
        <v>43747</v>
      </c>
      <c r="AM191" s="369"/>
      <c r="AN191" s="358"/>
      <c r="AO191" s="380" t="str">
        <f>_xlfn.IFNA(IF(VLOOKUP(tabItens[[#This Row],[CÓDIGO]],tabExcluirDoEstoque[#Data],1,FALSE),"sim",""),"")</f>
        <v/>
      </c>
      <c r="AP191" s="381" t="str">
        <f ca="1">IF(OR(ISBLANK(tabItens[[#This Row],[ATA DT.VALID.]]),tabItens[[#This Row],[ATA DT.VALID.]]="",tabItens[[#This Row],[ATA DT.VALID.]]=" "),"",IF(TYPE(tabItens[[#This Row],[ATA DT.VALID.]])=1,ROUNDUP((tabItens[[#This Row],[ATA DT.VALID.]]-TODAY())/7,0),""))</f>
        <v/>
      </c>
      <c r="AQ191" s="382"/>
      <c r="AR191" s="383" t="str">
        <f>IF(ISBLANK(tabItens[[#This Row],[CÓDIGO]]),"",IFERROR(VLOOKUP(tabItens[[#This Row],[CÓDIGO]],Consumo!$C$2:$AC$862,26,FALSE),0))</f>
        <v>06.2023</v>
      </c>
      <c r="AS191" s="384">
        <f>SUMIF(Consumo!$C$3:$C$862,tabItens[[#This Row],[CÓDIGO]],Consumo!$N$3:$N$862) + SUMIF(Consumo!$C$3:$C$862,tabItens[[#This Row],[CÓDIGO]],Consumo!$O$3:$O$862) + SUMIF(Consumo!$C$3:$C$862,tabItens[[#This Row],[CÓDIGO]],Consumo!$P$3:$P$862) + SUMIF(Consumo!$C$3:$C$862,tabItens[[#This Row],[CÓDIGO]],Consumo!$Q$3:$Q$862)</f>
        <v>500</v>
      </c>
      <c r="AT191" s="384">
        <f>SUMIF(Consumo!$C$3:$C$862,tabItens[[#This Row],[CÓDIGO]],Consumo!$Z$3:$Z$862)</f>
        <v>1900</v>
      </c>
      <c r="AU191" s="385">
        <f>SUMIF(Consumo!$C$3:$C$862,tabItens[[#This Row],[CÓDIGO]],Consumo!$AA$3:$AA$862)</f>
        <v>1000</v>
      </c>
      <c r="AV191" s="386">
        <f>SUMIF(Consumo!$C$3:$C$862,tabItens[[#This Row],[CÓDIGO]],Consumo!$Y$3:$Y$862)</f>
        <v>136.41666666666666</v>
      </c>
      <c r="AW191" s="359">
        <f>tabItens[[#This Row],[QTDE ATUAL]] + tabItens[[#This Row],[RC QTDE]] + tabItens[[#This Row],[AF SALDO]] + tabItens[[#This Row],[Recentes]]</f>
        <v>24460</v>
      </c>
      <c r="AX191" s="387">
        <v>255</v>
      </c>
      <c r="AY191" s="387">
        <v>4</v>
      </c>
      <c r="AZ191" s="387">
        <f>IF(ISBLANK(tabItens[[#This Row],[CÓDIGO]]),"",tabItens[[#This Row],[PontoMês]] * (AZ$2+tabItens[[#This Row],[PontoQtM]]))</f>
        <v>1020</v>
      </c>
      <c r="BA191" s="386">
        <f>tabItens[[#This Row],[PontoPed]] - tabItens[[#This Row],[Saldo]] + (1/10)</f>
        <v>-23439.9</v>
      </c>
      <c r="BB191" s="386">
        <f xml:space="preserve"> tabItens[[#This Row],[PontoMês]] * BB$2 - tabItens[[#This Row],[QTDE ATUAL]] - (1/10)</f>
        <v>-24205.1</v>
      </c>
      <c r="BC191" s="388">
        <f>IF( tabItens[[#This Row],[PontoPed]]&gt;0, IF(tabItens[[#This Row],[PontoPed]]&lt;1, 1, IF( tabItens[[#This Row],[Saldo]]&gt;tabItens[[#This Row],[PontoPed]], 0, (tabItens[[#This Row],[PontoPed]]-tabItens[[#This Row],[Saldo]])/tabItens[[#This Row],[PontoPed]] ) ), 0 )</f>
        <v>0</v>
      </c>
      <c r="BD191" s="389">
        <f>ROUNDDOWN(IF( OR( AND(tabItens[[#This Row],[PontoPed]]&lt;tabItens[[#This Row],[Saldo]],tabItens[[#This Row],[Saldo]]&gt;0), tabItens[[#This Row],[PontoPed]]=0), 99, IF(AND(tabItens[[#This Row],[Saldo]]=0,tabItens[[#This Row],[PontoPed]]&gt;0), 0, (1-tabItens[[#This Row],[PctAb]])*10 ) ),0)</f>
        <v>99</v>
      </c>
      <c r="BE191" s="390">
        <f>IF( tabItens[[#This Row],[Consumo]] &gt; tabItens[[#This Row],[04_MESES]]/4*$AV$2, tabItens[[#This Row],[Consumo]]/$AV$2, tabItens[[#This Row],[04_MESES]]/4 ) * $BE$2 + tabItens[[#This Row],[COMPRA_EXTRA]]</f>
        <v>950</v>
      </c>
      <c r="BF191" s="391">
        <f>MAX( tabItens[[#This Row],[Sugestão]] - tabItens[[#This Row],[LC]], 0 )</f>
        <v>950</v>
      </c>
      <c r="BG191" s="391">
        <f>SUMIF(Consumo!$C$3:$C$862,tabItens[[#This Row],[CÓDIGO]],Consumo!$E$3:$E$862)</f>
        <v>50</v>
      </c>
      <c r="BH191" s="392">
        <f>IF(AND(tabItens[[#This Row],[Pend]] &gt; 0,tabItens[[#This Row],[Consumo]] &lt;&gt; 0), tabItens[[#This Row],[Pend]] / tabItens[[#This Row],[Consumo]], 0 )</f>
        <v>2.6315789473684209E-2</v>
      </c>
      <c r="BI191" s="391"/>
      <c r="BJ191" s="391"/>
      <c r="BK191" s="393" t="s">
        <v>2081</v>
      </c>
    </row>
    <row r="192" spans="1:63" x14ac:dyDescent="0.3">
      <c r="A192" s="354">
        <v>20760</v>
      </c>
      <c r="B192" s="355" t="s">
        <v>1169</v>
      </c>
      <c r="C192" s="356" t="s">
        <v>1065</v>
      </c>
      <c r="D192" s="357">
        <v>281.64999999999998</v>
      </c>
      <c r="E192" s="358"/>
      <c r="F192" s="358"/>
      <c r="G192" s="358" t="s">
        <v>883</v>
      </c>
      <c r="H192" s="359">
        <v>0</v>
      </c>
      <c r="I192" s="360">
        <v>103003</v>
      </c>
      <c r="J192" s="361">
        <v>281.64999999999998</v>
      </c>
      <c r="K192" s="362">
        <v>113</v>
      </c>
      <c r="L192" s="363">
        <f>IF(tabItens[[#This Row],[Média]] &gt; 0, tabItens[[#This Row],[QTDE ATUAL]] / tabItens[[#This Row],[Média]],999.9)</f>
        <v>0</v>
      </c>
      <c r="M192" s="364">
        <v>0</v>
      </c>
      <c r="N192" s="365">
        <f>tabItens[[#This Row],[VALOR UNIT.]] * tabItens[[#This Row],[LC]]</f>
        <v>0</v>
      </c>
      <c r="O192" s="366" t="s">
        <v>2113</v>
      </c>
      <c r="P192" s="367"/>
      <c r="Q192" s="368"/>
      <c r="R192" s="365"/>
      <c r="S192" s="369"/>
      <c r="T192" s="370">
        <f>ROUNDDOWN(IFERROR(tabItens[[#This Row],[ATA DT.VALID.]] - $D$1,0) / 30,0)</f>
        <v>-1507</v>
      </c>
      <c r="U192" s="355" t="s">
        <v>1066</v>
      </c>
      <c r="V192" s="371">
        <v>1</v>
      </c>
      <c r="W192" s="372" t="s">
        <v>2070</v>
      </c>
      <c r="X192" s="373">
        <v>76</v>
      </c>
      <c r="Y192" s="374">
        <v>5</v>
      </c>
      <c r="Z192" s="375"/>
      <c r="AA192" s="376"/>
      <c r="AB192" s="377"/>
      <c r="AC192" s="377">
        <v>11620</v>
      </c>
      <c r="AD192" s="376">
        <v>2023</v>
      </c>
      <c r="AE192" s="377">
        <v>60</v>
      </c>
      <c r="AF192" s="370">
        <v>60</v>
      </c>
      <c r="AG192" s="378" t="s">
        <v>2054</v>
      </c>
      <c r="AH192" s="379">
        <v>45247</v>
      </c>
      <c r="AI192" s="370">
        <v>48</v>
      </c>
      <c r="AJ192" s="379">
        <v>45043</v>
      </c>
      <c r="AK192" s="379" t="s">
        <v>883</v>
      </c>
      <c r="AL192" s="379">
        <v>45181</v>
      </c>
      <c r="AM192" s="369"/>
      <c r="AN192" s="358"/>
      <c r="AO192" s="380" t="str">
        <f>_xlfn.IFNA(IF(VLOOKUP(tabItens[[#This Row],[CÓDIGO]],tabExcluirDoEstoque[#Data],1,FALSE),"sim",""),"")</f>
        <v/>
      </c>
      <c r="AP192" s="381" t="str">
        <f ca="1">IF(OR(ISBLANK(tabItens[[#This Row],[ATA DT.VALID.]]),tabItens[[#This Row],[ATA DT.VALID.]]="",tabItens[[#This Row],[ATA DT.VALID.]]=" "),"",IF(TYPE(tabItens[[#This Row],[ATA DT.VALID.]])=1,ROUNDUP((tabItens[[#This Row],[ATA DT.VALID.]]-TODAY())/7,0),""))</f>
        <v/>
      </c>
      <c r="AQ192" s="382">
        <v>0</v>
      </c>
      <c r="AR192" s="383" t="str">
        <f>IF(ISBLANK(tabItens[[#This Row],[CÓDIGO]]),"",IFERROR(VLOOKUP(tabItens[[#This Row],[CÓDIGO]],Consumo!$C$2:$AC$862,26,FALSE),0))</f>
        <v>09.2023</v>
      </c>
      <c r="AS192" s="384">
        <f>SUMIF(Consumo!$C$3:$C$862,tabItens[[#This Row],[CÓDIGO]],Consumo!$N$3:$N$862) + SUMIF(Consumo!$C$3:$C$862,tabItens[[#This Row],[CÓDIGO]],Consumo!$O$3:$O$862) + SUMIF(Consumo!$C$3:$C$862,tabItens[[#This Row],[CÓDIGO]],Consumo!$P$3:$P$862) + SUMIF(Consumo!$C$3:$C$862,tabItens[[#This Row],[CÓDIGO]],Consumo!$Q$3:$Q$862)</f>
        <v>58</v>
      </c>
      <c r="AT192" s="384">
        <f>SUMIF(Consumo!$C$3:$C$862,tabItens[[#This Row],[CÓDIGO]],Consumo!$Z$3:$Z$862)</f>
        <v>143</v>
      </c>
      <c r="AU192" s="385">
        <f>SUMIF(Consumo!$C$3:$C$862,tabItens[[#This Row],[CÓDIGO]],Consumo!$AA$3:$AA$862)</f>
        <v>35</v>
      </c>
      <c r="AV192" s="386">
        <f>SUMIF(Consumo!$C$3:$C$862,tabItens[[#This Row],[CÓDIGO]],Consumo!$Y$3:$Y$862)</f>
        <v>11.666666666666666</v>
      </c>
      <c r="AW192" s="359">
        <f>tabItens[[#This Row],[QTDE ATUAL]] + tabItens[[#This Row],[RC QTDE]] + tabItens[[#This Row],[AF SALDO]] + tabItens[[#This Row],[Recentes]]</f>
        <v>60</v>
      </c>
      <c r="AX192" s="387">
        <v>8</v>
      </c>
      <c r="AY192" s="387">
        <v>3</v>
      </c>
      <c r="AZ192" s="387">
        <f>IF(ISBLANK(tabItens[[#This Row],[CÓDIGO]]),"",tabItens[[#This Row],[PontoMês]] * (AZ$2+tabItens[[#This Row],[PontoQtM]]))</f>
        <v>24</v>
      </c>
      <c r="BA192" s="386">
        <f>tabItens[[#This Row],[PontoPed]] - tabItens[[#This Row],[Saldo]] + (1/10)</f>
        <v>-35.9</v>
      </c>
      <c r="BB192" s="386">
        <f xml:space="preserve"> tabItens[[#This Row],[PontoMês]] * BB$2 - tabItens[[#This Row],[QTDE ATUAL]] - (1/10)</f>
        <v>7.9</v>
      </c>
      <c r="BC192" s="388">
        <f>IF( tabItens[[#This Row],[PontoPed]]&gt;0, IF(tabItens[[#This Row],[PontoPed]]&lt;1, 1, IF( tabItens[[#This Row],[Saldo]]&gt;tabItens[[#This Row],[PontoPed]], 0, (tabItens[[#This Row],[PontoPed]]-tabItens[[#This Row],[Saldo]])/tabItens[[#This Row],[PontoPed]] ) ), 0 )</f>
        <v>0</v>
      </c>
      <c r="BD192" s="389">
        <f>ROUNDDOWN(IF( OR( AND(tabItens[[#This Row],[PontoPed]]&lt;tabItens[[#This Row],[Saldo]],tabItens[[#This Row],[Saldo]]&gt;0), tabItens[[#This Row],[PontoPed]]=0), 99, IF(AND(tabItens[[#This Row],[Saldo]]=0,tabItens[[#This Row],[PontoPed]]&gt;0), 0, (1-tabItens[[#This Row],[PctAb]])*10 ) ),0)</f>
        <v>99</v>
      </c>
      <c r="BE192" s="390">
        <f>IF( tabItens[[#This Row],[Consumo]] &gt; tabItens[[#This Row],[04_MESES]]/4*$AV$2, tabItens[[#This Row],[Consumo]]/$AV$2, tabItens[[#This Row],[04_MESES]]/4 ) * $BE$2 + tabItens[[#This Row],[COMPRA_EXTRA]]</f>
        <v>87</v>
      </c>
      <c r="BF192" s="391">
        <f>MAX( tabItens[[#This Row],[Sugestão]] - tabItens[[#This Row],[LC]], 0 )</f>
        <v>87</v>
      </c>
      <c r="BG192" s="391">
        <f>SUMIF(Consumo!$C$3:$C$862,tabItens[[#This Row],[CÓDIGO]],Consumo!$E$3:$E$862)</f>
        <v>1</v>
      </c>
      <c r="BH192" s="392">
        <f>IF(AND(tabItens[[#This Row],[Pend]] &gt; 0,tabItens[[#This Row],[Consumo]] &lt;&gt; 0), tabItens[[#This Row],[Pend]] / tabItens[[#This Row],[Consumo]], 0 )</f>
        <v>6.993006993006993E-3</v>
      </c>
      <c r="BI192" s="391"/>
      <c r="BJ192" s="391"/>
      <c r="BK192" s="393" t="s">
        <v>2081</v>
      </c>
    </row>
    <row r="193" spans="1:63" x14ac:dyDescent="0.3">
      <c r="A193" s="354">
        <v>20763</v>
      </c>
      <c r="B193" s="355" t="s">
        <v>1170</v>
      </c>
      <c r="C193" s="356" t="s">
        <v>1065</v>
      </c>
      <c r="D193" s="357">
        <v>275.47000000000003</v>
      </c>
      <c r="E193" s="358"/>
      <c r="F193" s="358"/>
      <c r="G193" s="358" t="s">
        <v>883</v>
      </c>
      <c r="H193" s="359">
        <v>0</v>
      </c>
      <c r="I193" s="360">
        <v>103003</v>
      </c>
      <c r="J193" s="361">
        <v>275.47000000000003</v>
      </c>
      <c r="K193" s="362">
        <v>36</v>
      </c>
      <c r="L193" s="363">
        <f>IF(tabItens[[#This Row],[Média]] &gt; 0, tabItens[[#This Row],[QTDE ATUAL]] / tabItens[[#This Row],[Média]],999.9)</f>
        <v>0</v>
      </c>
      <c r="M193" s="364">
        <v>0</v>
      </c>
      <c r="N193" s="365">
        <f>tabItens[[#This Row],[VALOR UNIT.]] * tabItens[[#This Row],[LC]]</f>
        <v>0</v>
      </c>
      <c r="O193" s="366" t="s">
        <v>2113</v>
      </c>
      <c r="P193" s="367"/>
      <c r="Q193" s="368"/>
      <c r="R193" s="365"/>
      <c r="S193" s="369"/>
      <c r="T193" s="370">
        <f>ROUNDDOWN(IFERROR(tabItens[[#This Row],[ATA DT.VALID.]] - $D$1,0) / 30,0)</f>
        <v>-1507</v>
      </c>
      <c r="U193" s="355" t="s">
        <v>1066</v>
      </c>
      <c r="V193" s="371">
        <v>1</v>
      </c>
      <c r="W193" s="372" t="s">
        <v>2070</v>
      </c>
      <c r="X193" s="373">
        <v>76</v>
      </c>
      <c r="Y193" s="374">
        <v>5</v>
      </c>
      <c r="Z193" s="375"/>
      <c r="AA193" s="376"/>
      <c r="AB193" s="377"/>
      <c r="AC193" s="377">
        <v>11622</v>
      </c>
      <c r="AD193" s="376">
        <v>2023</v>
      </c>
      <c r="AE193" s="377">
        <v>40</v>
      </c>
      <c r="AF193" s="370">
        <v>40</v>
      </c>
      <c r="AG193" s="378" t="s">
        <v>2054</v>
      </c>
      <c r="AH193" s="379">
        <v>45247</v>
      </c>
      <c r="AI193" s="370">
        <v>12</v>
      </c>
      <c r="AJ193" s="379">
        <v>44986</v>
      </c>
      <c r="AK193" s="379" t="s">
        <v>883</v>
      </c>
      <c r="AL193" s="379">
        <v>45182</v>
      </c>
      <c r="AM193" s="369"/>
      <c r="AN193" s="358"/>
      <c r="AO193" s="380" t="str">
        <f>_xlfn.IFNA(IF(VLOOKUP(tabItens[[#This Row],[CÓDIGO]],tabExcluirDoEstoque[#Data],1,FALSE),"sim",""),"")</f>
        <v/>
      </c>
      <c r="AP193" s="381" t="str">
        <f ca="1">IF(OR(ISBLANK(tabItens[[#This Row],[ATA DT.VALID.]]),tabItens[[#This Row],[ATA DT.VALID.]]="",tabItens[[#This Row],[ATA DT.VALID.]]=" "),"",IF(TYPE(tabItens[[#This Row],[ATA DT.VALID.]])=1,ROUNDUP((tabItens[[#This Row],[ATA DT.VALID.]]-TODAY())/7,0),""))</f>
        <v/>
      </c>
      <c r="AQ193" s="382">
        <v>0</v>
      </c>
      <c r="AR193" s="383" t="str">
        <f>IF(ISBLANK(tabItens[[#This Row],[CÓDIGO]]),"",IFERROR(VLOOKUP(tabItens[[#This Row],[CÓDIGO]],Consumo!$C$2:$AC$862,26,FALSE),0))</f>
        <v>08.2023</v>
      </c>
      <c r="AS193" s="384">
        <f>SUMIF(Consumo!$C$3:$C$862,tabItens[[#This Row],[CÓDIGO]],Consumo!$N$3:$N$862) + SUMIF(Consumo!$C$3:$C$862,tabItens[[#This Row],[CÓDIGO]],Consumo!$O$3:$O$862) + SUMIF(Consumo!$C$3:$C$862,tabItens[[#This Row],[CÓDIGO]],Consumo!$P$3:$P$862) + SUMIF(Consumo!$C$3:$C$862,tabItens[[#This Row],[CÓDIGO]],Consumo!$Q$3:$Q$862)</f>
        <v>25</v>
      </c>
      <c r="AT193" s="384">
        <f>SUMIF(Consumo!$C$3:$C$862,tabItens[[#This Row],[CÓDIGO]],Consumo!$Z$3:$Z$862)</f>
        <v>37</v>
      </c>
      <c r="AU193" s="385">
        <f>SUMIF(Consumo!$C$3:$C$862,tabItens[[#This Row],[CÓDIGO]],Consumo!$AA$3:$AA$862)</f>
        <v>17</v>
      </c>
      <c r="AV193" s="386">
        <f>SUMIF(Consumo!$C$3:$C$862,tabItens[[#This Row],[CÓDIGO]],Consumo!$Y$3:$Y$862)</f>
        <v>2.75</v>
      </c>
      <c r="AW193" s="359">
        <f>tabItens[[#This Row],[QTDE ATUAL]] + tabItens[[#This Row],[RC QTDE]] + tabItens[[#This Row],[AF SALDO]] + tabItens[[#This Row],[Recentes]]</f>
        <v>40</v>
      </c>
      <c r="AX193" s="387">
        <v>5</v>
      </c>
      <c r="AY193" s="387">
        <v>4</v>
      </c>
      <c r="AZ193" s="387">
        <f>IF(ISBLANK(tabItens[[#This Row],[CÓDIGO]]),"",tabItens[[#This Row],[PontoMês]] * (AZ$2+tabItens[[#This Row],[PontoQtM]]))</f>
        <v>20</v>
      </c>
      <c r="BA193" s="386">
        <f>tabItens[[#This Row],[PontoPed]] - tabItens[[#This Row],[Saldo]] + (1/10)</f>
        <v>-19.899999999999999</v>
      </c>
      <c r="BB193" s="386">
        <f xml:space="preserve"> tabItens[[#This Row],[PontoMês]] * BB$2 - tabItens[[#This Row],[QTDE ATUAL]] - (1/10)</f>
        <v>4.9000000000000004</v>
      </c>
      <c r="BC193" s="388">
        <f>IF( tabItens[[#This Row],[PontoPed]]&gt;0, IF(tabItens[[#This Row],[PontoPed]]&lt;1, 1, IF( tabItens[[#This Row],[Saldo]]&gt;tabItens[[#This Row],[PontoPed]], 0, (tabItens[[#This Row],[PontoPed]]-tabItens[[#This Row],[Saldo]])/tabItens[[#This Row],[PontoPed]] ) ), 0 )</f>
        <v>0</v>
      </c>
      <c r="BD193" s="389">
        <f>ROUNDDOWN(IF( OR( AND(tabItens[[#This Row],[PontoPed]]&lt;tabItens[[#This Row],[Saldo]],tabItens[[#This Row],[Saldo]]&gt;0), tabItens[[#This Row],[PontoPed]]=0), 99, IF(AND(tabItens[[#This Row],[Saldo]]=0,tabItens[[#This Row],[PontoPed]]&gt;0), 0, (1-tabItens[[#This Row],[PctAb]])*10 ) ),0)</f>
        <v>99</v>
      </c>
      <c r="BE193" s="390">
        <f>IF( tabItens[[#This Row],[Consumo]] &gt; tabItens[[#This Row],[04_MESES]]/4*$AV$2, tabItens[[#This Row],[Consumo]]/$AV$2, tabItens[[#This Row],[04_MESES]]/4 ) * $BE$2 + tabItens[[#This Row],[COMPRA_EXTRA]]</f>
        <v>37.5</v>
      </c>
      <c r="BF193" s="391">
        <f>MAX( tabItens[[#This Row],[Sugestão]] - tabItens[[#This Row],[LC]], 0 )</f>
        <v>37.5</v>
      </c>
      <c r="BG193" s="391">
        <f>SUMIF(Consumo!$C$3:$C$862,tabItens[[#This Row],[CÓDIGO]],Consumo!$E$3:$E$862)</f>
        <v>0</v>
      </c>
      <c r="BH193" s="392">
        <f>IF(AND(tabItens[[#This Row],[Pend]] &gt; 0,tabItens[[#This Row],[Consumo]] &lt;&gt; 0), tabItens[[#This Row],[Pend]] / tabItens[[#This Row],[Consumo]], 0 )</f>
        <v>0</v>
      </c>
      <c r="BI193" s="391"/>
      <c r="BJ193" s="391"/>
      <c r="BK193" s="393" t="s">
        <v>2081</v>
      </c>
    </row>
    <row r="194" spans="1:63" x14ac:dyDescent="0.3">
      <c r="A194" s="354">
        <v>23016</v>
      </c>
      <c r="B194" s="355" t="s">
        <v>1171</v>
      </c>
      <c r="C194" s="356" t="s">
        <v>280</v>
      </c>
      <c r="D194" s="357">
        <v>79.489999999999995</v>
      </c>
      <c r="E194" s="358"/>
      <c r="F194" s="358"/>
      <c r="G194" s="358" t="s">
        <v>883</v>
      </c>
      <c r="H194" s="359">
        <v>50</v>
      </c>
      <c r="I194" s="360">
        <v>103003</v>
      </c>
      <c r="J194" s="361">
        <v>79.489999999999995</v>
      </c>
      <c r="K194" s="362">
        <v>47</v>
      </c>
      <c r="L194" s="363">
        <f>IF(tabItens[[#This Row],[Média]] &gt; 0, tabItens[[#This Row],[QTDE ATUAL]] / tabItens[[#This Row],[Média]],999.9)</f>
        <v>13.953488372093023</v>
      </c>
      <c r="M194" s="364">
        <v>0</v>
      </c>
      <c r="N194" s="365">
        <f>tabItens[[#This Row],[VALOR UNIT.]] * tabItens[[#This Row],[LC]]</f>
        <v>0</v>
      </c>
      <c r="O194" s="366"/>
      <c r="P194" s="367"/>
      <c r="Q194" s="368"/>
      <c r="R194" s="365"/>
      <c r="S194" s="369"/>
      <c r="T194" s="370">
        <f>ROUNDDOWN(IFERROR(tabItens[[#This Row],[ATA DT.VALID.]] - $D$1,0) / 30,0)</f>
        <v>-1507</v>
      </c>
      <c r="U194" s="355" t="s">
        <v>957</v>
      </c>
      <c r="V194" s="371">
        <v>1</v>
      </c>
      <c r="W194" s="372" t="s">
        <v>2066</v>
      </c>
      <c r="X194" s="373">
        <v>51</v>
      </c>
      <c r="Y194" s="374">
        <v>3</v>
      </c>
      <c r="Z194" s="375"/>
      <c r="AA194" s="376"/>
      <c r="AB194" s="377"/>
      <c r="AC194" s="377">
        <v>11594</v>
      </c>
      <c r="AD194" s="376">
        <v>2023</v>
      </c>
      <c r="AE194" s="377">
        <v>50</v>
      </c>
      <c r="AF194" s="370">
        <v>100</v>
      </c>
      <c r="AG194" s="378" t="s">
        <v>2051</v>
      </c>
      <c r="AH194" s="379">
        <v>45217</v>
      </c>
      <c r="AI194" s="370">
        <v>16</v>
      </c>
      <c r="AJ194" s="379">
        <v>45217</v>
      </c>
      <c r="AK194" s="379" t="s">
        <v>883</v>
      </c>
      <c r="AL194" s="379">
        <v>45181</v>
      </c>
      <c r="AM194" s="369"/>
      <c r="AN194" s="358"/>
      <c r="AO194" s="380" t="str">
        <f>_xlfn.IFNA(IF(VLOOKUP(tabItens[[#This Row],[CÓDIGO]],tabExcluirDoEstoque[#Data],1,FALSE),"sim",""),"")</f>
        <v/>
      </c>
      <c r="AP194" s="381" t="str">
        <f ca="1">IF(OR(ISBLANK(tabItens[[#This Row],[ATA DT.VALID.]]),tabItens[[#This Row],[ATA DT.VALID.]]="",tabItens[[#This Row],[ATA DT.VALID.]]=" "),"",IF(TYPE(tabItens[[#This Row],[ATA DT.VALID.]])=1,ROUNDUP((tabItens[[#This Row],[ATA DT.VALID.]]-TODAY())/7,0),""))</f>
        <v/>
      </c>
      <c r="AQ194" s="382"/>
      <c r="AR194" s="383" t="str">
        <f>IF(ISBLANK(tabItens[[#This Row],[CÓDIGO]]),"",IFERROR(VLOOKUP(tabItens[[#This Row],[CÓDIGO]],Consumo!$C$2:$AC$862,26,FALSE),0))</f>
        <v>08.2023</v>
      </c>
      <c r="AS194" s="384">
        <f>SUMIF(Consumo!$C$3:$C$862,tabItens[[#This Row],[CÓDIGO]],Consumo!$N$3:$N$862) + SUMIF(Consumo!$C$3:$C$862,tabItens[[#This Row],[CÓDIGO]],Consumo!$O$3:$O$862) + SUMIF(Consumo!$C$3:$C$862,tabItens[[#This Row],[CÓDIGO]],Consumo!$P$3:$P$862) + SUMIF(Consumo!$C$3:$C$862,tabItens[[#This Row],[CÓDIGO]],Consumo!$Q$3:$Q$862)</f>
        <v>22</v>
      </c>
      <c r="AT194" s="384">
        <f>SUMIF(Consumo!$C$3:$C$862,tabItens[[#This Row],[CÓDIGO]],Consumo!$Z$3:$Z$862)</f>
        <v>47</v>
      </c>
      <c r="AU194" s="385">
        <f>SUMIF(Consumo!$C$3:$C$862,tabItens[[#This Row],[CÓDIGO]],Consumo!$AA$3:$AA$862)</f>
        <v>22</v>
      </c>
      <c r="AV194" s="386">
        <f>SUMIF(Consumo!$C$3:$C$862,tabItens[[#This Row],[CÓDIGO]],Consumo!$Y$3:$Y$862)</f>
        <v>3.5833333333333335</v>
      </c>
      <c r="AW194" s="359">
        <f>tabItens[[#This Row],[QTDE ATUAL]] + tabItens[[#This Row],[RC QTDE]] + tabItens[[#This Row],[AF SALDO]] + tabItens[[#This Row],[Recentes]]</f>
        <v>100</v>
      </c>
      <c r="AX194" s="387">
        <v>0</v>
      </c>
      <c r="AY194" s="387">
        <v>0</v>
      </c>
      <c r="AZ194" s="387">
        <f>IF(ISBLANK(tabItens[[#This Row],[CÓDIGO]]),"",tabItens[[#This Row],[PontoMês]] * (AZ$2+tabItens[[#This Row],[PontoQtM]]))</f>
        <v>0</v>
      </c>
      <c r="BA194" s="386">
        <f>tabItens[[#This Row],[PontoPed]] - tabItens[[#This Row],[Saldo]] + (1/10)</f>
        <v>-99.9</v>
      </c>
      <c r="BB194" s="386">
        <f xml:space="preserve"> tabItens[[#This Row],[PontoMês]] * BB$2 - tabItens[[#This Row],[QTDE ATUAL]] - (1/10)</f>
        <v>-50.1</v>
      </c>
      <c r="BC194" s="388">
        <f>IF( tabItens[[#This Row],[PontoPed]]&gt;0, IF(tabItens[[#This Row],[PontoPed]]&lt;1, 1, IF( tabItens[[#This Row],[Saldo]]&gt;tabItens[[#This Row],[PontoPed]], 0, (tabItens[[#This Row],[PontoPed]]-tabItens[[#This Row],[Saldo]])/tabItens[[#This Row],[PontoPed]] ) ), 0 )</f>
        <v>0</v>
      </c>
      <c r="BD194" s="389">
        <f>ROUNDDOWN(IF( OR( AND(tabItens[[#This Row],[PontoPed]]&lt;tabItens[[#This Row],[Saldo]],tabItens[[#This Row],[Saldo]]&gt;0), tabItens[[#This Row],[PontoPed]]=0), 99, IF(AND(tabItens[[#This Row],[Saldo]]=0,tabItens[[#This Row],[PontoPed]]&gt;0), 0, (1-tabItens[[#This Row],[PctAb]])*10 ) ),0)</f>
        <v>99</v>
      </c>
      <c r="BE194" s="390">
        <f>IF( tabItens[[#This Row],[Consumo]] &gt; tabItens[[#This Row],[04_MESES]]/4*$AV$2, tabItens[[#This Row],[Consumo]]/$AV$2, tabItens[[#This Row],[04_MESES]]/4 ) * $BE$2 + tabItens[[#This Row],[COMPRA_EXTRA]]</f>
        <v>33</v>
      </c>
      <c r="BF194" s="391">
        <f>MAX( tabItens[[#This Row],[Sugestão]] - tabItens[[#This Row],[LC]], 0 )</f>
        <v>33</v>
      </c>
      <c r="BG194" s="391">
        <f>SUMIF(Consumo!$C$3:$C$862,tabItens[[#This Row],[CÓDIGO]],Consumo!$E$3:$E$862)</f>
        <v>0</v>
      </c>
      <c r="BH194" s="392">
        <f>IF(AND(tabItens[[#This Row],[Pend]] &gt; 0,tabItens[[#This Row],[Consumo]] &lt;&gt; 0), tabItens[[#This Row],[Pend]] / tabItens[[#This Row],[Consumo]], 0 )</f>
        <v>0</v>
      </c>
      <c r="BI194" s="391"/>
      <c r="BJ194" s="391"/>
      <c r="BK194" s="393" t="s">
        <v>2081</v>
      </c>
    </row>
    <row r="195" spans="1:63" x14ac:dyDescent="0.3">
      <c r="A195" s="354">
        <v>23581</v>
      </c>
      <c r="B195" s="355" t="s">
        <v>1172</v>
      </c>
      <c r="C195" s="356" t="s">
        <v>31</v>
      </c>
      <c r="D195" s="357">
        <v>0.08</v>
      </c>
      <c r="E195" s="358"/>
      <c r="F195" s="358"/>
      <c r="G195" s="358" t="s">
        <v>883</v>
      </c>
      <c r="H195" s="359">
        <v>12976</v>
      </c>
      <c r="I195" s="360">
        <v>103003</v>
      </c>
      <c r="J195" s="361">
        <v>0.08</v>
      </c>
      <c r="K195" s="362">
        <v>11262</v>
      </c>
      <c r="L195" s="363">
        <f>IF(tabItens[[#This Row],[Média]] &gt; 0, tabItens[[#This Row],[QTDE ATUAL]] / tabItens[[#This Row],[Média]],999.9)</f>
        <v>10.618657937806875</v>
      </c>
      <c r="M195" s="364">
        <v>0</v>
      </c>
      <c r="N195" s="365">
        <f>tabItens[[#This Row],[VALOR UNIT.]] * tabItens[[#This Row],[LC]]</f>
        <v>0</v>
      </c>
      <c r="O195" s="366"/>
      <c r="P195" s="367"/>
      <c r="Q195" s="368"/>
      <c r="R195" s="365"/>
      <c r="S195" s="369"/>
      <c r="T195" s="370">
        <f>ROUNDDOWN(IFERROR(tabItens[[#This Row],[ATA DT.VALID.]] - $D$1,0) / 30,0)</f>
        <v>-1507</v>
      </c>
      <c r="U195" s="355" t="s">
        <v>935</v>
      </c>
      <c r="V195" s="371">
        <v>1</v>
      </c>
      <c r="W195" s="372" t="s">
        <v>2069</v>
      </c>
      <c r="X195" s="373">
        <v>45</v>
      </c>
      <c r="Y195" s="374">
        <v>11</v>
      </c>
      <c r="Z195" s="375"/>
      <c r="AA195" s="376"/>
      <c r="AB195" s="377"/>
      <c r="AC195" s="377"/>
      <c r="AD195" s="376"/>
      <c r="AE195" s="377"/>
      <c r="AF195" s="370"/>
      <c r="AG195" s="378" t="s">
        <v>2067</v>
      </c>
      <c r="AH195" s="379"/>
      <c r="AI195" s="370">
        <v>6072</v>
      </c>
      <c r="AJ195" s="379">
        <v>43628</v>
      </c>
      <c r="AK195" s="379" t="s">
        <v>883</v>
      </c>
      <c r="AL195" s="379">
        <v>45107</v>
      </c>
      <c r="AM195" s="369"/>
      <c r="AN195" s="358"/>
      <c r="AO195" s="380" t="str">
        <f>_xlfn.IFNA(IF(VLOOKUP(tabItens[[#This Row],[CÓDIGO]],tabExcluirDoEstoque[#Data],1,FALSE),"sim",""),"")</f>
        <v/>
      </c>
      <c r="AP195" s="381" t="str">
        <f ca="1">IF(OR(ISBLANK(tabItens[[#This Row],[ATA DT.VALID.]]),tabItens[[#This Row],[ATA DT.VALID.]]="",tabItens[[#This Row],[ATA DT.VALID.]]=" "),"",IF(TYPE(tabItens[[#This Row],[ATA DT.VALID.]])=1,ROUNDUP((tabItens[[#This Row],[ATA DT.VALID.]]-TODAY())/7,0),""))</f>
        <v/>
      </c>
      <c r="AQ195" s="382"/>
      <c r="AR195" s="383" t="str">
        <f>IF(ISBLANK(tabItens[[#This Row],[CÓDIGO]]),"",IFERROR(VLOOKUP(tabItens[[#This Row],[CÓDIGO]],Consumo!$C$2:$AC$862,26,FALSE),0))</f>
        <v>09.2023</v>
      </c>
      <c r="AS195" s="384">
        <f>SUMIF(Consumo!$C$3:$C$862,tabItens[[#This Row],[CÓDIGO]],Consumo!$N$3:$N$862) + SUMIF(Consumo!$C$3:$C$862,tabItens[[#This Row],[CÓDIGO]],Consumo!$O$3:$O$862) + SUMIF(Consumo!$C$3:$C$862,tabItens[[#This Row],[CÓDIGO]],Consumo!$P$3:$P$862) + SUMIF(Consumo!$C$3:$C$862,tabItens[[#This Row],[CÓDIGO]],Consumo!$Q$3:$Q$862)</f>
        <v>3946</v>
      </c>
      <c r="AT195" s="384">
        <f>SUMIF(Consumo!$C$3:$C$862,tabItens[[#This Row],[CÓDIGO]],Consumo!$Z$3:$Z$862)</f>
        <v>16132</v>
      </c>
      <c r="AU195" s="385">
        <f>SUMIF(Consumo!$C$3:$C$862,tabItens[[#This Row],[CÓDIGO]],Consumo!$AA$3:$AA$862)</f>
        <v>5409</v>
      </c>
      <c r="AV195" s="386">
        <f>SUMIF(Consumo!$C$3:$C$862,tabItens[[#This Row],[CÓDIGO]],Consumo!$Y$3:$Y$862)</f>
        <v>1222</v>
      </c>
      <c r="AW195" s="359">
        <f>tabItens[[#This Row],[QTDE ATUAL]] + tabItens[[#This Row],[RC QTDE]] + tabItens[[#This Row],[AF SALDO]] + tabItens[[#This Row],[Recentes]]</f>
        <v>12976</v>
      </c>
      <c r="AX195" s="387">
        <v>1372</v>
      </c>
      <c r="AY195" s="387">
        <v>4</v>
      </c>
      <c r="AZ195" s="387">
        <f>IF(ISBLANK(tabItens[[#This Row],[CÓDIGO]]),"",tabItens[[#This Row],[PontoMês]] * (AZ$2+tabItens[[#This Row],[PontoQtM]]))</f>
        <v>5488</v>
      </c>
      <c r="BA195" s="386">
        <f>tabItens[[#This Row],[PontoPed]] - tabItens[[#This Row],[Saldo]] + (1/10)</f>
        <v>-7487.9</v>
      </c>
      <c r="BB195" s="386">
        <f xml:space="preserve"> tabItens[[#This Row],[PontoMês]] * BB$2 - tabItens[[#This Row],[QTDE ATUAL]] - (1/10)</f>
        <v>-11604.1</v>
      </c>
      <c r="BC195" s="388">
        <f>IF( tabItens[[#This Row],[PontoPed]]&gt;0, IF(tabItens[[#This Row],[PontoPed]]&lt;1, 1, IF( tabItens[[#This Row],[Saldo]]&gt;tabItens[[#This Row],[PontoPed]], 0, (tabItens[[#This Row],[PontoPed]]-tabItens[[#This Row],[Saldo]])/tabItens[[#This Row],[PontoPed]] ) ), 0 )</f>
        <v>0</v>
      </c>
      <c r="BD195" s="389">
        <f>ROUNDDOWN(IF( OR( AND(tabItens[[#This Row],[PontoPed]]&lt;tabItens[[#This Row],[Saldo]],tabItens[[#This Row],[Saldo]]&gt;0), tabItens[[#This Row],[PontoPed]]=0), 99, IF(AND(tabItens[[#This Row],[Saldo]]=0,tabItens[[#This Row],[PontoPed]]&gt;0), 0, (1-tabItens[[#This Row],[PctAb]])*10 ) ),0)</f>
        <v>99</v>
      </c>
      <c r="BE195" s="390">
        <f>IF( tabItens[[#This Row],[Consumo]] &gt; tabItens[[#This Row],[04_MESES]]/4*$AV$2, tabItens[[#This Row],[Consumo]]/$AV$2, tabItens[[#This Row],[04_MESES]]/4 ) * $BE$2 + tabItens[[#This Row],[COMPRA_EXTRA]]</f>
        <v>8066</v>
      </c>
      <c r="BF195" s="391">
        <f>MAX( tabItens[[#This Row],[Sugestão]] - tabItens[[#This Row],[LC]], 0 )</f>
        <v>8066</v>
      </c>
      <c r="BG195" s="391">
        <f>SUMIF(Consumo!$C$3:$C$862,tabItens[[#This Row],[CÓDIGO]],Consumo!$E$3:$E$862)</f>
        <v>0</v>
      </c>
      <c r="BH195" s="392">
        <f>IF(AND(tabItens[[#This Row],[Pend]] &gt; 0,tabItens[[#This Row],[Consumo]] &lt;&gt; 0), tabItens[[#This Row],[Pend]] / tabItens[[#This Row],[Consumo]], 0 )</f>
        <v>0</v>
      </c>
      <c r="BI195" s="391"/>
      <c r="BJ195" s="391"/>
      <c r="BK195" s="393" t="s">
        <v>2081</v>
      </c>
    </row>
    <row r="196" spans="1:63" x14ac:dyDescent="0.3">
      <c r="A196" s="354">
        <v>23607</v>
      </c>
      <c r="B196" s="355" t="s">
        <v>1173</v>
      </c>
      <c r="C196" s="356" t="s">
        <v>256</v>
      </c>
      <c r="D196" s="357">
        <v>1.28</v>
      </c>
      <c r="E196" s="358"/>
      <c r="F196" s="358"/>
      <c r="G196" s="358" t="s">
        <v>883</v>
      </c>
      <c r="H196" s="359">
        <v>575</v>
      </c>
      <c r="I196" s="360">
        <v>103003</v>
      </c>
      <c r="J196" s="361">
        <v>1.28</v>
      </c>
      <c r="K196" s="362">
        <v>50</v>
      </c>
      <c r="L196" s="363">
        <f>IF(tabItens[[#This Row],[Média]] &gt; 0, tabItens[[#This Row],[QTDE ATUAL]] / tabItens[[#This Row],[Média]],999.9)</f>
        <v>209.09090909090909</v>
      </c>
      <c r="M196" s="364">
        <v>0</v>
      </c>
      <c r="N196" s="365">
        <f>tabItens[[#This Row],[VALOR UNIT.]] * tabItens[[#This Row],[LC]]</f>
        <v>0</v>
      </c>
      <c r="O196" s="366"/>
      <c r="P196" s="367"/>
      <c r="Q196" s="368"/>
      <c r="R196" s="365"/>
      <c r="S196" s="369"/>
      <c r="T196" s="370">
        <f>ROUNDDOWN(IFERROR(tabItens[[#This Row],[ATA DT.VALID.]] - $D$1,0) / 30,0)</f>
        <v>-1507</v>
      </c>
      <c r="U196" s="355" t="s">
        <v>999</v>
      </c>
      <c r="V196" s="371">
        <v>1</v>
      </c>
      <c r="W196" s="372" t="s">
        <v>2074</v>
      </c>
      <c r="X196" s="373">
        <v>51</v>
      </c>
      <c r="Y196" s="374">
        <v>11</v>
      </c>
      <c r="Z196" s="375"/>
      <c r="AA196" s="376"/>
      <c r="AB196" s="377"/>
      <c r="AC196" s="377"/>
      <c r="AD196" s="376"/>
      <c r="AE196" s="377"/>
      <c r="AF196" s="370"/>
      <c r="AG196" s="378" t="s">
        <v>2067</v>
      </c>
      <c r="AH196" s="379"/>
      <c r="AI196" s="370">
        <v>18</v>
      </c>
      <c r="AJ196" s="379">
        <v>43775</v>
      </c>
      <c r="AK196" s="379" t="s">
        <v>883</v>
      </c>
      <c r="AL196" s="379">
        <v>43977</v>
      </c>
      <c r="AM196" s="369"/>
      <c r="AN196" s="358"/>
      <c r="AO196" s="380" t="str">
        <f>_xlfn.IFNA(IF(VLOOKUP(tabItens[[#This Row],[CÓDIGO]],tabExcluirDoEstoque[#Data],1,FALSE),"sim",""),"")</f>
        <v/>
      </c>
      <c r="AP196" s="381" t="str">
        <f ca="1">IF(OR(ISBLANK(tabItens[[#This Row],[ATA DT.VALID.]]),tabItens[[#This Row],[ATA DT.VALID.]]="",tabItens[[#This Row],[ATA DT.VALID.]]=" "),"",IF(TYPE(tabItens[[#This Row],[ATA DT.VALID.]])=1,ROUNDUP((tabItens[[#This Row],[ATA DT.VALID.]]-TODAY())/7,0),""))</f>
        <v/>
      </c>
      <c r="AQ196" s="382"/>
      <c r="AR196" s="383" t="str">
        <f>IF(ISBLANK(tabItens[[#This Row],[CÓDIGO]]),"",IFERROR(VLOOKUP(tabItens[[#This Row],[CÓDIGO]],Consumo!$C$2:$AC$862,26,FALSE),0))</f>
        <v>07.2023</v>
      </c>
      <c r="AS196" s="384">
        <f>SUMIF(Consumo!$C$3:$C$862,tabItens[[#This Row],[CÓDIGO]],Consumo!$N$3:$N$862) + SUMIF(Consumo!$C$3:$C$862,tabItens[[#This Row],[CÓDIGO]],Consumo!$O$3:$O$862) + SUMIF(Consumo!$C$3:$C$862,tabItens[[#This Row],[CÓDIGO]],Consumo!$P$3:$P$862) + SUMIF(Consumo!$C$3:$C$862,tabItens[[#This Row],[CÓDIGO]],Consumo!$Q$3:$Q$862)</f>
        <v>50</v>
      </c>
      <c r="AT196" s="384">
        <f>SUMIF(Consumo!$C$3:$C$862,tabItens[[#This Row],[CÓDIGO]],Consumo!$Z$3:$Z$862)</f>
        <v>50</v>
      </c>
      <c r="AU196" s="385">
        <f>SUMIF(Consumo!$C$3:$C$862,tabItens[[#This Row],[CÓDIGO]],Consumo!$AA$3:$AA$862)</f>
        <v>50</v>
      </c>
      <c r="AV196" s="386">
        <f>SUMIF(Consumo!$C$3:$C$862,tabItens[[#This Row],[CÓDIGO]],Consumo!$Y$3:$Y$862)</f>
        <v>2.75</v>
      </c>
      <c r="AW196" s="359">
        <f>tabItens[[#This Row],[QTDE ATUAL]] + tabItens[[#This Row],[RC QTDE]] + tabItens[[#This Row],[AF SALDO]] + tabItens[[#This Row],[Recentes]]</f>
        <v>575</v>
      </c>
      <c r="AX196" s="387">
        <v>17</v>
      </c>
      <c r="AY196" s="387">
        <v>4</v>
      </c>
      <c r="AZ196" s="387">
        <f>IF(ISBLANK(tabItens[[#This Row],[CÓDIGO]]),"",tabItens[[#This Row],[PontoMês]] * (AZ$2+tabItens[[#This Row],[PontoQtM]]))</f>
        <v>68</v>
      </c>
      <c r="BA196" s="386">
        <f>tabItens[[#This Row],[PontoPed]] - tabItens[[#This Row],[Saldo]] + (1/10)</f>
        <v>-506.9</v>
      </c>
      <c r="BB196" s="386">
        <f xml:space="preserve"> tabItens[[#This Row],[PontoMês]] * BB$2 - tabItens[[#This Row],[QTDE ATUAL]] - (1/10)</f>
        <v>-558.1</v>
      </c>
      <c r="BC196" s="388">
        <f>IF( tabItens[[#This Row],[PontoPed]]&gt;0, IF(tabItens[[#This Row],[PontoPed]]&lt;1, 1, IF( tabItens[[#This Row],[Saldo]]&gt;tabItens[[#This Row],[PontoPed]], 0, (tabItens[[#This Row],[PontoPed]]-tabItens[[#This Row],[Saldo]])/tabItens[[#This Row],[PontoPed]] ) ), 0 )</f>
        <v>0</v>
      </c>
      <c r="BD196" s="389">
        <f>ROUNDDOWN(IF( OR( AND(tabItens[[#This Row],[PontoPed]]&lt;tabItens[[#This Row],[Saldo]],tabItens[[#This Row],[Saldo]]&gt;0), tabItens[[#This Row],[PontoPed]]=0), 99, IF(AND(tabItens[[#This Row],[Saldo]]=0,tabItens[[#This Row],[PontoPed]]&gt;0), 0, (1-tabItens[[#This Row],[PctAb]])*10 ) ),0)</f>
        <v>99</v>
      </c>
      <c r="BE196" s="390">
        <f>IF( tabItens[[#This Row],[Consumo]] &gt; tabItens[[#This Row],[04_MESES]]/4*$AV$2, tabItens[[#This Row],[Consumo]]/$AV$2, tabItens[[#This Row],[04_MESES]]/4 ) * $BE$2 + tabItens[[#This Row],[COMPRA_EXTRA]]</f>
        <v>75</v>
      </c>
      <c r="BF196" s="391">
        <f>MAX( tabItens[[#This Row],[Sugestão]] - tabItens[[#This Row],[LC]], 0 )</f>
        <v>75</v>
      </c>
      <c r="BG196" s="391">
        <f>SUMIF(Consumo!$C$3:$C$862,tabItens[[#This Row],[CÓDIGO]],Consumo!$E$3:$E$862)</f>
        <v>0</v>
      </c>
      <c r="BH196" s="392">
        <f>IF(AND(tabItens[[#This Row],[Pend]] &gt; 0,tabItens[[#This Row],[Consumo]] &lt;&gt; 0), tabItens[[#This Row],[Pend]] / tabItens[[#This Row],[Consumo]], 0 )</f>
        <v>0</v>
      </c>
      <c r="BI196" s="391"/>
      <c r="BJ196" s="391"/>
      <c r="BK196" s="393" t="s">
        <v>2081</v>
      </c>
    </row>
    <row r="197" spans="1:63" x14ac:dyDescent="0.3">
      <c r="A197" s="354">
        <v>23676</v>
      </c>
      <c r="B197" s="355" t="s">
        <v>1174</v>
      </c>
      <c r="C197" s="356" t="s">
        <v>840</v>
      </c>
      <c r="D197" s="357">
        <v>7.0000000000000007E-2</v>
      </c>
      <c r="E197" s="358"/>
      <c r="F197" s="358"/>
      <c r="G197" s="358" t="s">
        <v>883</v>
      </c>
      <c r="H197" s="359">
        <v>1931</v>
      </c>
      <c r="I197" s="360">
        <v>103003</v>
      </c>
      <c r="J197" s="361">
        <v>7.0000000000000007E-2</v>
      </c>
      <c r="K197" s="362">
        <v>3232</v>
      </c>
      <c r="L197" s="363">
        <f>IF(tabItens[[#This Row],[Média]] &gt; 0, tabItens[[#This Row],[QTDE ATUAL]] / tabItens[[#This Row],[Média]],999.9)</f>
        <v>7.0517346317711507</v>
      </c>
      <c r="M197" s="364">
        <v>0</v>
      </c>
      <c r="N197" s="365">
        <f>tabItens[[#This Row],[VALOR UNIT.]] * tabItens[[#This Row],[LC]]</f>
        <v>0</v>
      </c>
      <c r="O197" s="366"/>
      <c r="P197" s="367"/>
      <c r="Q197" s="368"/>
      <c r="R197" s="365"/>
      <c r="S197" s="369"/>
      <c r="T197" s="370">
        <f>ROUNDDOWN(IFERROR(tabItens[[#This Row],[ATA DT.VALID.]] - $D$1,0) / 30,0)</f>
        <v>-1507</v>
      </c>
      <c r="U197" s="355" t="s">
        <v>1175</v>
      </c>
      <c r="V197" s="371">
        <v>1</v>
      </c>
      <c r="W197" s="372" t="s">
        <v>2073</v>
      </c>
      <c r="X197" s="373">
        <v>67</v>
      </c>
      <c r="Y197" s="374">
        <v>5</v>
      </c>
      <c r="Z197" s="375"/>
      <c r="AA197" s="376"/>
      <c r="AB197" s="377"/>
      <c r="AC197" s="377"/>
      <c r="AD197" s="376"/>
      <c r="AE197" s="377"/>
      <c r="AF197" s="370"/>
      <c r="AG197" s="378" t="s">
        <v>2067</v>
      </c>
      <c r="AH197" s="379"/>
      <c r="AI197" s="370">
        <v>1270</v>
      </c>
      <c r="AJ197" s="379">
        <v>43864</v>
      </c>
      <c r="AK197" s="379" t="s">
        <v>883</v>
      </c>
      <c r="AL197" s="379">
        <v>43826</v>
      </c>
      <c r="AM197" s="369"/>
      <c r="AN197" s="358"/>
      <c r="AO197" s="380" t="str">
        <f>_xlfn.IFNA(IF(VLOOKUP(tabItens[[#This Row],[CÓDIGO]],tabExcluirDoEstoque[#Data],1,FALSE),"sim",""),"")</f>
        <v/>
      </c>
      <c r="AP197" s="381" t="str">
        <f ca="1">IF(OR(ISBLANK(tabItens[[#This Row],[ATA DT.VALID.]]),tabItens[[#This Row],[ATA DT.VALID.]]="",tabItens[[#This Row],[ATA DT.VALID.]]=" "),"",IF(TYPE(tabItens[[#This Row],[ATA DT.VALID.]])=1,ROUNDUP((tabItens[[#This Row],[ATA DT.VALID.]]-TODAY())/7,0),""))</f>
        <v/>
      </c>
      <c r="AQ197" s="382"/>
      <c r="AR197" s="383" t="str">
        <f>IF(ISBLANK(tabItens[[#This Row],[CÓDIGO]]),"",IFERROR(VLOOKUP(tabItens[[#This Row],[CÓDIGO]],Consumo!$C$2:$AC$862,26,FALSE),0))</f>
        <v>08.2023</v>
      </c>
      <c r="AS197" s="384">
        <f>SUMIF(Consumo!$C$3:$C$862,tabItens[[#This Row],[CÓDIGO]],Consumo!$N$3:$N$862) + SUMIF(Consumo!$C$3:$C$862,tabItens[[#This Row],[CÓDIGO]],Consumo!$O$3:$O$862) + SUMIF(Consumo!$C$3:$C$862,tabItens[[#This Row],[CÓDIGO]],Consumo!$P$3:$P$862) + SUMIF(Consumo!$C$3:$C$862,tabItens[[#This Row],[CÓDIGO]],Consumo!$Q$3:$Q$862)</f>
        <v>2170</v>
      </c>
      <c r="AT197" s="384">
        <f>SUMIF(Consumo!$C$3:$C$862,tabItens[[#This Row],[CÓDIGO]],Consumo!$Z$3:$Z$862)</f>
        <v>3811</v>
      </c>
      <c r="AU197" s="385">
        <f>SUMIF(Consumo!$C$3:$C$862,tabItens[[#This Row],[CÓDIGO]],Consumo!$AA$3:$AA$862)</f>
        <v>1820</v>
      </c>
      <c r="AV197" s="386">
        <f>SUMIF(Consumo!$C$3:$C$862,tabItens[[#This Row],[CÓDIGO]],Consumo!$Y$3:$Y$862)</f>
        <v>273.83333333333331</v>
      </c>
      <c r="AW197" s="359">
        <f>tabItens[[#This Row],[QTDE ATUAL]] + tabItens[[#This Row],[RC QTDE]] + tabItens[[#This Row],[AF SALDO]] + tabItens[[#This Row],[Recentes]]</f>
        <v>1931</v>
      </c>
      <c r="AX197" s="387">
        <v>270</v>
      </c>
      <c r="AY197" s="387">
        <v>4</v>
      </c>
      <c r="AZ197" s="387">
        <f>IF(ISBLANK(tabItens[[#This Row],[CÓDIGO]]),"",tabItens[[#This Row],[PontoMês]] * (AZ$2+tabItens[[#This Row],[PontoQtM]]))</f>
        <v>1080</v>
      </c>
      <c r="BA197" s="386">
        <f>tabItens[[#This Row],[PontoPed]] - tabItens[[#This Row],[Saldo]] + (1/10)</f>
        <v>-850.9</v>
      </c>
      <c r="BB197" s="386">
        <f xml:space="preserve"> tabItens[[#This Row],[PontoMês]] * BB$2 - tabItens[[#This Row],[QTDE ATUAL]] - (1/10)</f>
        <v>-1661.1</v>
      </c>
      <c r="BC197" s="388">
        <f>IF( tabItens[[#This Row],[PontoPed]]&gt;0, IF(tabItens[[#This Row],[PontoPed]]&lt;1, 1, IF( tabItens[[#This Row],[Saldo]]&gt;tabItens[[#This Row],[PontoPed]], 0, (tabItens[[#This Row],[PontoPed]]-tabItens[[#This Row],[Saldo]])/tabItens[[#This Row],[PontoPed]] ) ), 0 )</f>
        <v>0</v>
      </c>
      <c r="BD197" s="389">
        <f>ROUNDDOWN(IF( OR( AND(tabItens[[#This Row],[PontoPed]]&lt;tabItens[[#This Row],[Saldo]],tabItens[[#This Row],[Saldo]]&gt;0), tabItens[[#This Row],[PontoPed]]=0), 99, IF(AND(tabItens[[#This Row],[Saldo]]=0,tabItens[[#This Row],[PontoPed]]&gt;0), 0, (1-tabItens[[#This Row],[PctAb]])*10 ) ),0)</f>
        <v>99</v>
      </c>
      <c r="BE197" s="390">
        <f>IF( tabItens[[#This Row],[Consumo]] &gt; tabItens[[#This Row],[04_MESES]]/4*$AV$2, tabItens[[#This Row],[Consumo]]/$AV$2, tabItens[[#This Row],[04_MESES]]/4 ) * $BE$2 + tabItens[[#This Row],[COMPRA_EXTRA]]</f>
        <v>3255</v>
      </c>
      <c r="BF197" s="391">
        <f>MAX( tabItens[[#This Row],[Sugestão]] - tabItens[[#This Row],[LC]], 0 )</f>
        <v>3255</v>
      </c>
      <c r="BG197" s="391">
        <f>SUMIF(Consumo!$C$3:$C$862,tabItens[[#This Row],[CÓDIGO]],Consumo!$E$3:$E$862)</f>
        <v>0</v>
      </c>
      <c r="BH197" s="392">
        <f>IF(AND(tabItens[[#This Row],[Pend]] &gt; 0,tabItens[[#This Row],[Consumo]] &lt;&gt; 0), tabItens[[#This Row],[Pend]] / tabItens[[#This Row],[Consumo]], 0 )</f>
        <v>0</v>
      </c>
      <c r="BI197" s="391"/>
      <c r="BJ197" s="391"/>
      <c r="BK197" s="393" t="s">
        <v>2081</v>
      </c>
    </row>
    <row r="198" spans="1:63" x14ac:dyDescent="0.3">
      <c r="A198" s="354">
        <v>23687</v>
      </c>
      <c r="B198" s="355" t="s">
        <v>1176</v>
      </c>
      <c r="C198" s="356" t="s">
        <v>373</v>
      </c>
      <c r="D198" s="357">
        <v>1.55</v>
      </c>
      <c r="E198" s="358"/>
      <c r="F198" s="358"/>
      <c r="G198" s="358" t="s">
        <v>883</v>
      </c>
      <c r="H198" s="359">
        <v>6899</v>
      </c>
      <c r="I198" s="360">
        <v>103003</v>
      </c>
      <c r="J198" s="361">
        <v>1.55</v>
      </c>
      <c r="K198" s="362">
        <v>14091</v>
      </c>
      <c r="L198" s="363">
        <f>IF(tabItens[[#This Row],[Média]] &gt; 0, tabItens[[#This Row],[QTDE ATUAL]] / tabItens[[#This Row],[Média]],999.9)</f>
        <v>3.9001271964950299</v>
      </c>
      <c r="M198" s="364">
        <v>0</v>
      </c>
      <c r="N198" s="365">
        <f>tabItens[[#This Row],[VALOR UNIT.]] * tabItens[[#This Row],[LC]]</f>
        <v>0</v>
      </c>
      <c r="O198" s="366" t="s">
        <v>2083</v>
      </c>
      <c r="P198" s="367"/>
      <c r="Q198" s="368"/>
      <c r="R198" s="365"/>
      <c r="S198" s="369"/>
      <c r="T198" s="370">
        <f>ROUNDDOWN(IFERROR(tabItens[[#This Row],[ATA DT.VALID.]] - $D$1,0) / 30,0)</f>
        <v>-1507</v>
      </c>
      <c r="U198" s="355" t="s">
        <v>941</v>
      </c>
      <c r="V198" s="371">
        <v>1</v>
      </c>
      <c r="W198" s="372" t="s">
        <v>2069</v>
      </c>
      <c r="X198" s="373">
        <v>57</v>
      </c>
      <c r="Y198" s="374">
        <v>16</v>
      </c>
      <c r="Z198" s="375"/>
      <c r="AA198" s="376"/>
      <c r="AB198" s="377"/>
      <c r="AC198" s="377"/>
      <c r="AD198" s="376"/>
      <c r="AE198" s="377"/>
      <c r="AF198" s="370"/>
      <c r="AG198" s="378" t="s">
        <v>2067</v>
      </c>
      <c r="AH198" s="379"/>
      <c r="AI198" s="370">
        <v>7092</v>
      </c>
      <c r="AJ198" s="379">
        <v>44971</v>
      </c>
      <c r="AK198" s="379" t="s">
        <v>883</v>
      </c>
      <c r="AL198" s="379">
        <v>44971</v>
      </c>
      <c r="AM198" s="369"/>
      <c r="AN198" s="358"/>
      <c r="AO198" s="380" t="str">
        <f>_xlfn.IFNA(IF(VLOOKUP(tabItens[[#This Row],[CÓDIGO]],tabExcluirDoEstoque[#Data],1,FALSE),"sim",""),"")</f>
        <v/>
      </c>
      <c r="AP198" s="381" t="str">
        <f ca="1">IF(OR(ISBLANK(tabItens[[#This Row],[ATA DT.VALID.]]),tabItens[[#This Row],[ATA DT.VALID.]]="",tabItens[[#This Row],[ATA DT.VALID.]]=" "),"",IF(TYPE(tabItens[[#This Row],[ATA DT.VALID.]])=1,ROUNDUP((tabItens[[#This Row],[ATA DT.VALID.]]-TODAY())/7,0),""))</f>
        <v/>
      </c>
      <c r="AQ198" s="382">
        <v>0</v>
      </c>
      <c r="AR198" s="383" t="str">
        <f>IF(ISBLANK(tabItens[[#This Row],[CÓDIGO]]),"",IFERROR(VLOOKUP(tabItens[[#This Row],[CÓDIGO]],Consumo!$C$2:$AC$862,26,FALSE),0))</f>
        <v>09.2023</v>
      </c>
      <c r="AS198" s="384">
        <f>SUMIF(Consumo!$C$3:$C$862,tabItens[[#This Row],[CÓDIGO]],Consumo!$N$3:$N$862) + SUMIF(Consumo!$C$3:$C$862,tabItens[[#This Row],[CÓDIGO]],Consumo!$O$3:$O$862) + SUMIF(Consumo!$C$3:$C$862,tabItens[[#This Row],[CÓDIGO]],Consumo!$P$3:$P$862) + SUMIF(Consumo!$C$3:$C$862,tabItens[[#This Row],[CÓDIGO]],Consumo!$Q$3:$Q$862)</f>
        <v>7843</v>
      </c>
      <c r="AT198" s="384">
        <f>SUMIF(Consumo!$C$3:$C$862,tabItens[[#This Row],[CÓDIGO]],Consumo!$Z$3:$Z$862)</f>
        <v>21347</v>
      </c>
      <c r="AU198" s="385">
        <f>SUMIF(Consumo!$C$3:$C$862,tabItens[[#This Row],[CÓDIGO]],Consumo!$AA$3:$AA$862)</f>
        <v>3767</v>
      </c>
      <c r="AV198" s="386">
        <f>SUMIF(Consumo!$C$3:$C$862,tabItens[[#This Row],[CÓDIGO]],Consumo!$Y$3:$Y$862)</f>
        <v>1768.9166666666667</v>
      </c>
      <c r="AW198" s="359">
        <f>tabItens[[#This Row],[QTDE ATUAL]] + tabItens[[#This Row],[RC QTDE]] + tabItens[[#This Row],[AF SALDO]] + tabItens[[#This Row],[Recentes]]</f>
        <v>6899</v>
      </c>
      <c r="AX198" s="387">
        <v>2084</v>
      </c>
      <c r="AY198" s="387">
        <v>4</v>
      </c>
      <c r="AZ198" s="387">
        <f>IF(ISBLANK(tabItens[[#This Row],[CÓDIGO]]),"",tabItens[[#This Row],[PontoMês]] * (AZ$2+tabItens[[#This Row],[PontoQtM]]))</f>
        <v>8336</v>
      </c>
      <c r="BA198" s="386">
        <f>tabItens[[#This Row],[PontoPed]] - tabItens[[#This Row],[Saldo]] + (1/10)</f>
        <v>1437.1</v>
      </c>
      <c r="BB198" s="386">
        <f xml:space="preserve"> tabItens[[#This Row],[PontoMês]] * BB$2 - tabItens[[#This Row],[QTDE ATUAL]] - (1/10)</f>
        <v>-4815.1000000000004</v>
      </c>
      <c r="BC198" s="388">
        <f>IF( tabItens[[#This Row],[PontoPed]]&gt;0, IF(tabItens[[#This Row],[PontoPed]]&lt;1, 1, IF( tabItens[[#This Row],[Saldo]]&gt;tabItens[[#This Row],[PontoPed]], 0, (tabItens[[#This Row],[PontoPed]]-tabItens[[#This Row],[Saldo]])/tabItens[[#This Row],[PontoPed]] ) ), 0 )</f>
        <v>0.17238483685220729</v>
      </c>
      <c r="BD198" s="389">
        <f>ROUNDDOWN(IF( OR( AND(tabItens[[#This Row],[PontoPed]]&lt;tabItens[[#This Row],[Saldo]],tabItens[[#This Row],[Saldo]]&gt;0), tabItens[[#This Row],[PontoPed]]=0), 99, IF(AND(tabItens[[#This Row],[Saldo]]=0,tabItens[[#This Row],[PontoPed]]&gt;0), 0, (1-tabItens[[#This Row],[PctAb]])*10 ) ),0)</f>
        <v>8</v>
      </c>
      <c r="BE198" s="390">
        <f>IF( tabItens[[#This Row],[Consumo]] &gt; tabItens[[#This Row],[04_MESES]]/4*$AV$2, tabItens[[#This Row],[Consumo]]/$AV$2, tabItens[[#This Row],[04_MESES]]/4 ) * $BE$2 + tabItens[[#This Row],[COMPRA_EXTRA]]</f>
        <v>11764.5</v>
      </c>
      <c r="BF198" s="391">
        <f>MAX( tabItens[[#This Row],[Sugestão]] - tabItens[[#This Row],[LC]], 0 )</f>
        <v>11764.5</v>
      </c>
      <c r="BG198" s="391">
        <f>SUMIF(Consumo!$C$3:$C$862,tabItens[[#This Row],[CÓDIGO]],Consumo!$E$3:$E$862)</f>
        <v>70</v>
      </c>
      <c r="BH198" s="392">
        <f>IF(AND(tabItens[[#This Row],[Pend]] &gt; 0,tabItens[[#This Row],[Consumo]] &lt;&gt; 0), tabItens[[#This Row],[Pend]] / tabItens[[#This Row],[Consumo]], 0 )</f>
        <v>3.2791492949829017E-3</v>
      </c>
      <c r="BI198" s="391"/>
      <c r="BJ198" s="391"/>
      <c r="BK198" s="393" t="s">
        <v>2081</v>
      </c>
    </row>
    <row r="199" spans="1:63" x14ac:dyDescent="0.3">
      <c r="A199" s="354">
        <v>23692</v>
      </c>
      <c r="B199" s="355" t="s">
        <v>1177</v>
      </c>
      <c r="C199" s="356" t="s">
        <v>373</v>
      </c>
      <c r="D199" s="357">
        <v>1.55</v>
      </c>
      <c r="E199" s="358"/>
      <c r="F199" s="358"/>
      <c r="G199" s="358" t="s">
        <v>883</v>
      </c>
      <c r="H199" s="359">
        <v>10439</v>
      </c>
      <c r="I199" s="360">
        <v>103003</v>
      </c>
      <c r="J199" s="361">
        <v>1.55</v>
      </c>
      <c r="K199" s="362">
        <v>9773</v>
      </c>
      <c r="L199" s="363">
        <f>IF(tabItens[[#This Row],[Média]] &gt; 0, tabItens[[#This Row],[QTDE ATUAL]] / tabItens[[#This Row],[Média]],999.9)</f>
        <v>8.0610038610038615</v>
      </c>
      <c r="M199" s="364">
        <v>0</v>
      </c>
      <c r="N199" s="365">
        <f>tabItens[[#This Row],[VALOR UNIT.]] * tabItens[[#This Row],[LC]]</f>
        <v>0</v>
      </c>
      <c r="O199" s="366" t="s">
        <v>2083</v>
      </c>
      <c r="P199" s="367"/>
      <c r="Q199" s="368"/>
      <c r="R199" s="365"/>
      <c r="S199" s="369"/>
      <c r="T199" s="370">
        <f>ROUNDDOWN(IFERROR(tabItens[[#This Row],[ATA DT.VALID.]] - $D$1,0) / 30,0)</f>
        <v>-1507</v>
      </c>
      <c r="U199" s="355" t="s">
        <v>941</v>
      </c>
      <c r="V199" s="371">
        <v>1</v>
      </c>
      <c r="W199" s="372" t="s">
        <v>2069</v>
      </c>
      <c r="X199" s="373">
        <v>57</v>
      </c>
      <c r="Y199" s="374">
        <v>16</v>
      </c>
      <c r="Z199" s="375"/>
      <c r="AA199" s="376"/>
      <c r="AB199" s="377"/>
      <c r="AC199" s="377"/>
      <c r="AD199" s="376"/>
      <c r="AE199" s="377"/>
      <c r="AF199" s="370"/>
      <c r="AG199" s="378" t="s">
        <v>2067</v>
      </c>
      <c r="AH199" s="379"/>
      <c r="AI199" s="370">
        <v>5166</v>
      </c>
      <c r="AJ199" s="379">
        <v>44425</v>
      </c>
      <c r="AK199" s="379" t="s">
        <v>883</v>
      </c>
      <c r="AL199" s="379">
        <v>44971</v>
      </c>
      <c r="AM199" s="369"/>
      <c r="AN199" s="358"/>
      <c r="AO199" s="380" t="str">
        <f>_xlfn.IFNA(IF(VLOOKUP(tabItens[[#This Row],[CÓDIGO]],tabExcluirDoEstoque[#Data],1,FALSE),"sim",""),"")</f>
        <v/>
      </c>
      <c r="AP199" s="381" t="str">
        <f ca="1">IF(OR(ISBLANK(tabItens[[#This Row],[ATA DT.VALID.]]),tabItens[[#This Row],[ATA DT.VALID.]]="",tabItens[[#This Row],[ATA DT.VALID.]]=" "),"",IF(TYPE(tabItens[[#This Row],[ATA DT.VALID.]])=1,ROUNDUP((tabItens[[#This Row],[ATA DT.VALID.]]-TODAY())/7,0),""))</f>
        <v/>
      </c>
      <c r="AQ199" s="382">
        <v>0</v>
      </c>
      <c r="AR199" s="383" t="str">
        <f>IF(ISBLANK(tabItens[[#This Row],[CÓDIGO]]),"",IFERROR(VLOOKUP(tabItens[[#This Row],[CÓDIGO]],Consumo!$C$2:$AC$862,26,FALSE),0))</f>
        <v>09.2023</v>
      </c>
      <c r="AS199" s="384">
        <f>SUMIF(Consumo!$C$3:$C$862,tabItens[[#This Row],[CÓDIGO]],Consumo!$N$3:$N$862) + SUMIF(Consumo!$C$3:$C$862,tabItens[[#This Row],[CÓDIGO]],Consumo!$O$3:$O$862) + SUMIF(Consumo!$C$3:$C$862,tabItens[[#This Row],[CÓDIGO]],Consumo!$P$3:$P$862) + SUMIF(Consumo!$C$3:$C$862,tabItens[[#This Row],[CÓDIGO]],Consumo!$Q$3:$Q$862)</f>
        <v>6292</v>
      </c>
      <c r="AT199" s="384">
        <f>SUMIF(Consumo!$C$3:$C$862,tabItens[[#This Row],[CÓDIGO]],Consumo!$Z$3:$Z$862)</f>
        <v>15540</v>
      </c>
      <c r="AU199" s="385">
        <f>SUMIF(Consumo!$C$3:$C$862,tabItens[[#This Row],[CÓDIGO]],Consumo!$AA$3:$AA$862)</f>
        <v>2340</v>
      </c>
      <c r="AV199" s="386">
        <f>SUMIF(Consumo!$C$3:$C$862,tabItens[[#This Row],[CÓDIGO]],Consumo!$Y$3:$Y$862)</f>
        <v>1295</v>
      </c>
      <c r="AW199" s="359">
        <f>tabItens[[#This Row],[QTDE ATUAL]] + tabItens[[#This Row],[RC QTDE]] + tabItens[[#This Row],[AF SALDO]] + tabItens[[#This Row],[Recentes]]</f>
        <v>10439</v>
      </c>
      <c r="AX199" s="387">
        <v>2084</v>
      </c>
      <c r="AY199" s="387">
        <v>4</v>
      </c>
      <c r="AZ199" s="387">
        <f>IF(ISBLANK(tabItens[[#This Row],[CÓDIGO]]),"",tabItens[[#This Row],[PontoMês]] * (AZ$2+tabItens[[#This Row],[PontoQtM]]))</f>
        <v>8336</v>
      </c>
      <c r="BA199" s="386">
        <f>tabItens[[#This Row],[PontoPed]] - tabItens[[#This Row],[Saldo]] + (1/10)</f>
        <v>-2102.9</v>
      </c>
      <c r="BB199" s="386">
        <f xml:space="preserve"> tabItens[[#This Row],[PontoMês]] * BB$2 - tabItens[[#This Row],[QTDE ATUAL]] - (1/10)</f>
        <v>-8355.1</v>
      </c>
      <c r="BC199" s="388">
        <f>IF( tabItens[[#This Row],[PontoPed]]&gt;0, IF(tabItens[[#This Row],[PontoPed]]&lt;1, 1, IF( tabItens[[#This Row],[Saldo]]&gt;tabItens[[#This Row],[PontoPed]], 0, (tabItens[[#This Row],[PontoPed]]-tabItens[[#This Row],[Saldo]])/tabItens[[#This Row],[PontoPed]] ) ), 0 )</f>
        <v>0</v>
      </c>
      <c r="BD199" s="389">
        <f>ROUNDDOWN(IF( OR( AND(tabItens[[#This Row],[PontoPed]]&lt;tabItens[[#This Row],[Saldo]],tabItens[[#This Row],[Saldo]]&gt;0), tabItens[[#This Row],[PontoPed]]=0), 99, IF(AND(tabItens[[#This Row],[Saldo]]=0,tabItens[[#This Row],[PontoPed]]&gt;0), 0, (1-tabItens[[#This Row],[PctAb]])*10 ) ),0)</f>
        <v>99</v>
      </c>
      <c r="BE199" s="390">
        <f>IF( tabItens[[#This Row],[Consumo]] &gt; tabItens[[#This Row],[04_MESES]]/4*$AV$2, tabItens[[#This Row],[Consumo]]/$AV$2, tabItens[[#This Row],[04_MESES]]/4 ) * $BE$2 + tabItens[[#This Row],[COMPRA_EXTRA]]</f>
        <v>9438</v>
      </c>
      <c r="BF199" s="391">
        <f>MAX( tabItens[[#This Row],[Sugestão]] - tabItens[[#This Row],[LC]], 0 )</f>
        <v>9438</v>
      </c>
      <c r="BG199" s="391">
        <f>SUMIF(Consumo!$C$3:$C$862,tabItens[[#This Row],[CÓDIGO]],Consumo!$E$3:$E$862)</f>
        <v>40</v>
      </c>
      <c r="BH199" s="392">
        <f>IF(AND(tabItens[[#This Row],[Pend]] &gt; 0,tabItens[[#This Row],[Consumo]] &lt;&gt; 0), tabItens[[#This Row],[Pend]] / tabItens[[#This Row],[Consumo]], 0 )</f>
        <v>2.5740025740025739E-3</v>
      </c>
      <c r="BI199" s="391"/>
      <c r="BJ199" s="391"/>
      <c r="BK199" s="393" t="s">
        <v>2081</v>
      </c>
    </row>
    <row r="200" spans="1:63" x14ac:dyDescent="0.3">
      <c r="A200" s="354">
        <v>23778</v>
      </c>
      <c r="B200" s="355" t="s">
        <v>1178</v>
      </c>
      <c r="C200" s="356" t="s">
        <v>1065</v>
      </c>
      <c r="D200" s="357">
        <v>235.4</v>
      </c>
      <c r="E200" s="358"/>
      <c r="F200" s="358"/>
      <c r="G200" s="358" t="s">
        <v>883</v>
      </c>
      <c r="H200" s="359">
        <v>41</v>
      </c>
      <c r="I200" s="360">
        <v>103003</v>
      </c>
      <c r="J200" s="361">
        <v>235.4</v>
      </c>
      <c r="K200" s="362">
        <v>134</v>
      </c>
      <c r="L200" s="363">
        <f>IF(tabItens[[#This Row],[Média]] &gt; 0, tabItens[[#This Row],[QTDE ATUAL]] / tabItens[[#This Row],[Média]],999.9)</f>
        <v>2.8771929824561404</v>
      </c>
      <c r="M200" s="364">
        <v>0</v>
      </c>
      <c r="N200" s="365">
        <f>tabItens[[#This Row],[VALOR UNIT.]] * tabItens[[#This Row],[LC]]</f>
        <v>0</v>
      </c>
      <c r="O200" s="366" t="s">
        <v>2113</v>
      </c>
      <c r="P200" s="367"/>
      <c r="Q200" s="368"/>
      <c r="R200" s="365"/>
      <c r="S200" s="369"/>
      <c r="T200" s="370">
        <f>ROUNDDOWN(IFERROR(tabItens[[#This Row],[ATA DT.VALID.]] - $D$1,0) / 30,0)</f>
        <v>-1507</v>
      </c>
      <c r="U200" s="355" t="s">
        <v>1179</v>
      </c>
      <c r="V200" s="371">
        <v>1</v>
      </c>
      <c r="W200" s="372" t="s">
        <v>2070</v>
      </c>
      <c r="X200" s="373">
        <v>76</v>
      </c>
      <c r="Y200" s="374">
        <v>16</v>
      </c>
      <c r="Z200" s="375"/>
      <c r="AA200" s="376"/>
      <c r="AB200" s="377"/>
      <c r="AC200" s="377">
        <v>11600</v>
      </c>
      <c r="AD200" s="376">
        <v>2023</v>
      </c>
      <c r="AE200" s="377">
        <v>50</v>
      </c>
      <c r="AF200" s="370">
        <v>50</v>
      </c>
      <c r="AG200" s="378" t="s">
        <v>2055</v>
      </c>
      <c r="AH200" s="379">
        <v>45247</v>
      </c>
      <c r="AI200" s="370">
        <v>62</v>
      </c>
      <c r="AJ200" s="379">
        <v>44986</v>
      </c>
      <c r="AK200" s="379" t="s">
        <v>883</v>
      </c>
      <c r="AL200" s="379">
        <v>45181</v>
      </c>
      <c r="AM200" s="369"/>
      <c r="AN200" s="358"/>
      <c r="AO200" s="380" t="str">
        <f>_xlfn.IFNA(IF(VLOOKUP(tabItens[[#This Row],[CÓDIGO]],tabExcluirDoEstoque[#Data],1,FALSE),"sim",""),"")</f>
        <v/>
      </c>
      <c r="AP200" s="381" t="str">
        <f ca="1">IF(OR(ISBLANK(tabItens[[#This Row],[ATA DT.VALID.]]),tabItens[[#This Row],[ATA DT.VALID.]]="",tabItens[[#This Row],[ATA DT.VALID.]]=" "),"",IF(TYPE(tabItens[[#This Row],[ATA DT.VALID.]])=1,ROUNDUP((tabItens[[#This Row],[ATA DT.VALID.]]-TODAY())/7,0),""))</f>
        <v/>
      </c>
      <c r="AQ200" s="382">
        <v>0</v>
      </c>
      <c r="AR200" s="383" t="str">
        <f>IF(ISBLANK(tabItens[[#This Row],[CÓDIGO]]),"",IFERROR(VLOOKUP(tabItens[[#This Row],[CÓDIGO]],Consumo!$C$2:$AC$862,26,FALSE),0))</f>
        <v>09.2023</v>
      </c>
      <c r="AS200" s="384">
        <f>SUMIF(Consumo!$C$3:$C$862,tabItens[[#This Row],[CÓDIGO]],Consumo!$N$3:$N$862) + SUMIF(Consumo!$C$3:$C$862,tabItens[[#This Row],[CÓDIGO]],Consumo!$O$3:$O$862) + SUMIF(Consumo!$C$3:$C$862,tabItens[[#This Row],[CÓDIGO]],Consumo!$P$3:$P$862) + SUMIF(Consumo!$C$3:$C$862,tabItens[[#This Row],[CÓDIGO]],Consumo!$Q$3:$Q$862)</f>
        <v>105</v>
      </c>
      <c r="AT200" s="384">
        <f>SUMIF(Consumo!$C$3:$C$862,tabItens[[#This Row],[CÓDIGO]],Consumo!$Z$3:$Z$862)</f>
        <v>185</v>
      </c>
      <c r="AU200" s="385">
        <f>SUMIF(Consumo!$C$3:$C$862,tabItens[[#This Row],[CÓDIGO]],Consumo!$AA$3:$AA$862)</f>
        <v>56</v>
      </c>
      <c r="AV200" s="386">
        <f>SUMIF(Consumo!$C$3:$C$862,tabItens[[#This Row],[CÓDIGO]],Consumo!$Y$3:$Y$862)</f>
        <v>14.25</v>
      </c>
      <c r="AW200" s="359">
        <f>tabItens[[#This Row],[QTDE ATUAL]] + tabItens[[#This Row],[RC QTDE]] + tabItens[[#This Row],[AF SALDO]] + tabItens[[#This Row],[Recentes]]</f>
        <v>91</v>
      </c>
      <c r="AX200" s="387">
        <v>10</v>
      </c>
      <c r="AY200" s="387">
        <v>4</v>
      </c>
      <c r="AZ200" s="387">
        <f>IF(ISBLANK(tabItens[[#This Row],[CÓDIGO]]),"",tabItens[[#This Row],[PontoMês]] * (AZ$2+tabItens[[#This Row],[PontoQtM]]))</f>
        <v>40</v>
      </c>
      <c r="BA200" s="386">
        <f>tabItens[[#This Row],[PontoPed]] - tabItens[[#This Row],[Saldo]] + (1/10)</f>
        <v>-50.9</v>
      </c>
      <c r="BB200" s="386">
        <f xml:space="preserve"> tabItens[[#This Row],[PontoMês]] * BB$2 - tabItens[[#This Row],[QTDE ATUAL]] - (1/10)</f>
        <v>-31.1</v>
      </c>
      <c r="BC200" s="388">
        <f>IF( tabItens[[#This Row],[PontoPed]]&gt;0, IF(tabItens[[#This Row],[PontoPed]]&lt;1, 1, IF( tabItens[[#This Row],[Saldo]]&gt;tabItens[[#This Row],[PontoPed]], 0, (tabItens[[#This Row],[PontoPed]]-tabItens[[#This Row],[Saldo]])/tabItens[[#This Row],[PontoPed]] ) ), 0 )</f>
        <v>0</v>
      </c>
      <c r="BD200" s="389">
        <f>ROUNDDOWN(IF( OR( AND(tabItens[[#This Row],[PontoPed]]&lt;tabItens[[#This Row],[Saldo]],tabItens[[#This Row],[Saldo]]&gt;0), tabItens[[#This Row],[PontoPed]]=0), 99, IF(AND(tabItens[[#This Row],[Saldo]]=0,tabItens[[#This Row],[PontoPed]]&gt;0), 0, (1-tabItens[[#This Row],[PctAb]])*10 ) ),0)</f>
        <v>99</v>
      </c>
      <c r="BE200" s="390">
        <f>IF( tabItens[[#This Row],[Consumo]] &gt; tabItens[[#This Row],[04_MESES]]/4*$AV$2, tabItens[[#This Row],[Consumo]]/$AV$2, tabItens[[#This Row],[04_MESES]]/4 ) * $BE$2 + tabItens[[#This Row],[COMPRA_EXTRA]]</f>
        <v>157.5</v>
      </c>
      <c r="BF200" s="391">
        <f>MAX( tabItens[[#This Row],[Sugestão]] - tabItens[[#This Row],[LC]], 0 )</f>
        <v>157.5</v>
      </c>
      <c r="BG200" s="391">
        <f>SUMIF(Consumo!$C$3:$C$862,tabItens[[#This Row],[CÓDIGO]],Consumo!$E$3:$E$862)</f>
        <v>0</v>
      </c>
      <c r="BH200" s="392">
        <f>IF(AND(tabItens[[#This Row],[Pend]] &gt; 0,tabItens[[#This Row],[Consumo]] &lt;&gt; 0), tabItens[[#This Row],[Pend]] / tabItens[[#This Row],[Consumo]], 0 )</f>
        <v>0</v>
      </c>
      <c r="BI200" s="391"/>
      <c r="BJ200" s="391"/>
      <c r="BK200" s="393" t="s">
        <v>2081</v>
      </c>
    </row>
    <row r="201" spans="1:63" x14ac:dyDescent="0.3">
      <c r="A201" s="354">
        <v>23846</v>
      </c>
      <c r="B201" s="355" t="s">
        <v>1180</v>
      </c>
      <c r="C201" s="356" t="s">
        <v>373</v>
      </c>
      <c r="D201" s="357">
        <v>1.5</v>
      </c>
      <c r="E201" s="358"/>
      <c r="F201" s="358"/>
      <c r="G201" s="358" t="s">
        <v>883</v>
      </c>
      <c r="H201" s="359">
        <v>0</v>
      </c>
      <c r="I201" s="360">
        <v>103003</v>
      </c>
      <c r="J201" s="361">
        <v>1.5</v>
      </c>
      <c r="K201" s="362">
        <v>9077</v>
      </c>
      <c r="L201" s="363">
        <f>IF(tabItens[[#This Row],[Média]] &gt; 0, tabItens[[#This Row],[QTDE ATUAL]] / tabItens[[#This Row],[Média]],999.9)</f>
        <v>0</v>
      </c>
      <c r="M201" s="364">
        <v>0</v>
      </c>
      <c r="N201" s="365">
        <f>tabItens[[#This Row],[VALOR UNIT.]] * tabItens[[#This Row],[LC]]</f>
        <v>0</v>
      </c>
      <c r="O201" s="366" t="s">
        <v>2083</v>
      </c>
      <c r="P201" s="367"/>
      <c r="Q201" s="368"/>
      <c r="R201" s="365"/>
      <c r="S201" s="369"/>
      <c r="T201" s="370">
        <f>ROUNDDOWN(IFERROR(tabItens[[#This Row],[ATA DT.VALID.]] - $D$1,0) / 30,0)</f>
        <v>-1507</v>
      </c>
      <c r="U201" s="355" t="s">
        <v>941</v>
      </c>
      <c r="V201" s="371">
        <v>1</v>
      </c>
      <c r="W201" s="372" t="s">
        <v>2069</v>
      </c>
      <c r="X201" s="373">
        <v>57</v>
      </c>
      <c r="Y201" s="374">
        <v>16</v>
      </c>
      <c r="Z201" s="375">
        <v>6984</v>
      </c>
      <c r="AA201" s="376">
        <v>2023</v>
      </c>
      <c r="AB201" s="377">
        <v>6300</v>
      </c>
      <c r="AC201" s="377"/>
      <c r="AD201" s="376"/>
      <c r="AE201" s="377"/>
      <c r="AF201" s="370"/>
      <c r="AG201" s="378" t="s">
        <v>2067</v>
      </c>
      <c r="AH201" s="379"/>
      <c r="AI201" s="370">
        <v>4536</v>
      </c>
      <c r="AJ201" s="379">
        <v>44960</v>
      </c>
      <c r="AK201" s="379" t="s">
        <v>883</v>
      </c>
      <c r="AL201" s="379">
        <v>45054</v>
      </c>
      <c r="AM201" s="369"/>
      <c r="AN201" s="358"/>
      <c r="AO201" s="380" t="str">
        <f>_xlfn.IFNA(IF(VLOOKUP(tabItens[[#This Row],[CÓDIGO]],tabExcluirDoEstoque[#Data],1,FALSE),"sim",""),"")</f>
        <v/>
      </c>
      <c r="AP201" s="381" t="str">
        <f ca="1">IF(OR(ISBLANK(tabItens[[#This Row],[ATA DT.VALID.]]),tabItens[[#This Row],[ATA DT.VALID.]]="",tabItens[[#This Row],[ATA DT.VALID.]]=" "),"",IF(TYPE(tabItens[[#This Row],[ATA DT.VALID.]])=1,ROUNDUP((tabItens[[#This Row],[ATA DT.VALID.]]-TODAY())/7,0),""))</f>
        <v/>
      </c>
      <c r="AQ201" s="382">
        <v>0</v>
      </c>
      <c r="AR201" s="383" t="str">
        <f>IF(ISBLANK(tabItens[[#This Row],[CÓDIGO]]),"",IFERROR(VLOOKUP(tabItens[[#This Row],[CÓDIGO]],Consumo!$C$2:$AC$862,26,FALSE),0))</f>
        <v>08.2023</v>
      </c>
      <c r="AS201" s="384">
        <f>SUMIF(Consumo!$C$3:$C$862,tabItens[[#This Row],[CÓDIGO]],Consumo!$N$3:$N$862) + SUMIF(Consumo!$C$3:$C$862,tabItens[[#This Row],[CÓDIGO]],Consumo!$O$3:$O$862) + SUMIF(Consumo!$C$3:$C$862,tabItens[[#This Row],[CÓDIGO]],Consumo!$P$3:$P$862) + SUMIF(Consumo!$C$3:$C$862,tabItens[[#This Row],[CÓDIGO]],Consumo!$Q$3:$Q$862)</f>
        <v>1568</v>
      </c>
      <c r="AT201" s="384">
        <f>SUMIF(Consumo!$C$3:$C$862,tabItens[[#This Row],[CÓDIGO]],Consumo!$Z$3:$Z$862)</f>
        <v>12561</v>
      </c>
      <c r="AU201" s="385">
        <f>SUMIF(Consumo!$C$3:$C$862,tabItens[[#This Row],[CÓDIGO]],Consumo!$AA$3:$AA$862)</f>
        <v>2275</v>
      </c>
      <c r="AV201" s="386">
        <f>SUMIF(Consumo!$C$3:$C$862,tabItens[[#This Row],[CÓDIGO]],Consumo!$Y$3:$Y$862)</f>
        <v>1046.75</v>
      </c>
      <c r="AW201" s="359">
        <f>tabItens[[#This Row],[QTDE ATUAL]] + tabItens[[#This Row],[RC QTDE]] + tabItens[[#This Row],[AF SALDO]] + tabItens[[#This Row],[Recentes]]</f>
        <v>6300</v>
      </c>
      <c r="AX201" s="387">
        <v>2084</v>
      </c>
      <c r="AY201" s="387">
        <v>4</v>
      </c>
      <c r="AZ201" s="387">
        <f>IF(ISBLANK(tabItens[[#This Row],[CÓDIGO]]),"",tabItens[[#This Row],[PontoMês]] * (AZ$2+tabItens[[#This Row],[PontoQtM]]))</f>
        <v>8336</v>
      </c>
      <c r="BA201" s="386">
        <f>tabItens[[#This Row],[PontoPed]] - tabItens[[#This Row],[Saldo]] + (1/10)</f>
        <v>2036.1</v>
      </c>
      <c r="BB201" s="386">
        <f xml:space="preserve"> tabItens[[#This Row],[PontoMês]] * BB$2 - tabItens[[#This Row],[QTDE ATUAL]] - (1/10)</f>
        <v>2083.9</v>
      </c>
      <c r="BC201" s="388">
        <f>IF( tabItens[[#This Row],[PontoPed]]&gt;0, IF(tabItens[[#This Row],[PontoPed]]&lt;1, 1, IF( tabItens[[#This Row],[Saldo]]&gt;tabItens[[#This Row],[PontoPed]], 0, (tabItens[[#This Row],[PontoPed]]-tabItens[[#This Row],[Saldo]])/tabItens[[#This Row],[PontoPed]] ) ), 0 )</f>
        <v>0.24424184261036469</v>
      </c>
      <c r="BD201" s="389">
        <f>ROUNDDOWN(IF( OR( AND(tabItens[[#This Row],[PontoPed]]&lt;tabItens[[#This Row],[Saldo]],tabItens[[#This Row],[Saldo]]&gt;0), tabItens[[#This Row],[PontoPed]]=0), 99, IF(AND(tabItens[[#This Row],[Saldo]]=0,tabItens[[#This Row],[PontoPed]]&gt;0), 0, (1-tabItens[[#This Row],[PctAb]])*10 ) ),0)</f>
        <v>7</v>
      </c>
      <c r="BE201" s="390">
        <f>IF( tabItens[[#This Row],[Consumo]] &gt; tabItens[[#This Row],[04_MESES]]/4*$AV$2, tabItens[[#This Row],[Consumo]]/$AV$2, tabItens[[#This Row],[04_MESES]]/4 ) * $BE$2 + tabItens[[#This Row],[COMPRA_EXTRA]]</f>
        <v>6280.5</v>
      </c>
      <c r="BF201" s="391">
        <f>MAX( tabItens[[#This Row],[Sugestão]] - tabItens[[#This Row],[LC]], 0 )</f>
        <v>6280.5</v>
      </c>
      <c r="BG201" s="391">
        <f>SUMIF(Consumo!$C$3:$C$862,tabItens[[#This Row],[CÓDIGO]],Consumo!$E$3:$E$862)</f>
        <v>953</v>
      </c>
      <c r="BH201" s="392">
        <f>IF(AND(tabItens[[#This Row],[Pend]] &gt; 0,tabItens[[#This Row],[Consumo]] &lt;&gt; 0), tabItens[[#This Row],[Pend]] / tabItens[[#This Row],[Consumo]], 0 )</f>
        <v>7.5869755592707588E-2</v>
      </c>
      <c r="BI201" s="391"/>
      <c r="BJ201" s="391"/>
      <c r="BK201" s="393" t="s">
        <v>2081</v>
      </c>
    </row>
    <row r="202" spans="1:63" x14ac:dyDescent="0.3">
      <c r="A202" s="354">
        <v>23862</v>
      </c>
      <c r="B202" s="355" t="s">
        <v>1181</v>
      </c>
      <c r="C202" s="356" t="s">
        <v>373</v>
      </c>
      <c r="D202" s="357">
        <v>1.5</v>
      </c>
      <c r="E202" s="358"/>
      <c r="F202" s="358"/>
      <c r="G202" s="358" t="s">
        <v>883</v>
      </c>
      <c r="H202" s="359">
        <v>0</v>
      </c>
      <c r="I202" s="360">
        <v>103003</v>
      </c>
      <c r="J202" s="361">
        <v>1.5</v>
      </c>
      <c r="K202" s="362">
        <v>9754</v>
      </c>
      <c r="L202" s="363">
        <f>IF(tabItens[[#This Row],[Média]] &gt; 0, tabItens[[#This Row],[QTDE ATUAL]] / tabItens[[#This Row],[Média]],999.9)</f>
        <v>0</v>
      </c>
      <c r="M202" s="364">
        <v>0</v>
      </c>
      <c r="N202" s="365">
        <f>tabItens[[#This Row],[VALOR UNIT.]] * tabItens[[#This Row],[LC]]</f>
        <v>0</v>
      </c>
      <c r="O202" s="366" t="s">
        <v>2083</v>
      </c>
      <c r="P202" s="367"/>
      <c r="Q202" s="368"/>
      <c r="R202" s="365"/>
      <c r="S202" s="369"/>
      <c r="T202" s="370">
        <f>ROUNDDOWN(IFERROR(tabItens[[#This Row],[ATA DT.VALID.]] - $D$1,0) / 30,0)</f>
        <v>-1507</v>
      </c>
      <c r="U202" s="355" t="s">
        <v>941</v>
      </c>
      <c r="V202" s="371">
        <v>1</v>
      </c>
      <c r="W202" s="372" t="s">
        <v>2069</v>
      </c>
      <c r="X202" s="373">
        <v>57</v>
      </c>
      <c r="Y202" s="374">
        <v>16</v>
      </c>
      <c r="Z202" s="375">
        <v>6984</v>
      </c>
      <c r="AA202" s="376">
        <v>2023</v>
      </c>
      <c r="AB202" s="377">
        <v>5000</v>
      </c>
      <c r="AC202" s="377"/>
      <c r="AD202" s="376"/>
      <c r="AE202" s="377"/>
      <c r="AF202" s="370"/>
      <c r="AG202" s="378" t="s">
        <v>2067</v>
      </c>
      <c r="AH202" s="379"/>
      <c r="AI202" s="370">
        <v>5166</v>
      </c>
      <c r="AJ202" s="379">
        <v>44960</v>
      </c>
      <c r="AK202" s="379" t="s">
        <v>883</v>
      </c>
      <c r="AL202" s="379">
        <v>45054</v>
      </c>
      <c r="AM202" s="369"/>
      <c r="AN202" s="358"/>
      <c r="AO202" s="380" t="str">
        <f>_xlfn.IFNA(IF(VLOOKUP(tabItens[[#This Row],[CÓDIGO]],tabExcluirDoEstoque[#Data],1,FALSE),"sim",""),"")</f>
        <v/>
      </c>
      <c r="AP202" s="381" t="str">
        <f ca="1">IF(OR(ISBLANK(tabItens[[#This Row],[ATA DT.VALID.]]),tabItens[[#This Row],[ATA DT.VALID.]]="",tabItens[[#This Row],[ATA DT.VALID.]]=" "),"",IF(TYPE(tabItens[[#This Row],[ATA DT.VALID.]])=1,ROUNDUP((tabItens[[#This Row],[ATA DT.VALID.]]-TODAY())/7,0),""))</f>
        <v/>
      </c>
      <c r="AQ202" s="382">
        <v>0</v>
      </c>
      <c r="AR202" s="383" t="str">
        <f>IF(ISBLANK(tabItens[[#This Row],[CÓDIGO]]),"",IFERROR(VLOOKUP(tabItens[[#This Row],[CÓDIGO]],Consumo!$C$2:$AC$862,26,FALSE),0))</f>
        <v>08.2023</v>
      </c>
      <c r="AS202" s="384">
        <f>SUMIF(Consumo!$C$3:$C$862,tabItens[[#This Row],[CÓDIGO]],Consumo!$N$3:$N$862) + SUMIF(Consumo!$C$3:$C$862,tabItens[[#This Row],[CÓDIGO]],Consumo!$O$3:$O$862) + SUMIF(Consumo!$C$3:$C$862,tabItens[[#This Row],[CÓDIGO]],Consumo!$P$3:$P$862) + SUMIF(Consumo!$C$3:$C$862,tabItens[[#This Row],[CÓDIGO]],Consumo!$Q$3:$Q$862)</f>
        <v>2936</v>
      </c>
      <c r="AT202" s="384">
        <f>SUMIF(Consumo!$C$3:$C$862,tabItens[[#This Row],[CÓDIGO]],Consumo!$Z$3:$Z$862)</f>
        <v>14289</v>
      </c>
      <c r="AU202" s="385">
        <f>SUMIF(Consumo!$C$3:$C$862,tabItens[[#This Row],[CÓDIGO]],Consumo!$AA$3:$AA$862)</f>
        <v>2402</v>
      </c>
      <c r="AV202" s="386">
        <f>SUMIF(Consumo!$C$3:$C$862,tabItens[[#This Row],[CÓDIGO]],Consumo!$Y$3:$Y$862)</f>
        <v>1190.75</v>
      </c>
      <c r="AW202" s="359">
        <f>tabItens[[#This Row],[QTDE ATUAL]] + tabItens[[#This Row],[RC QTDE]] + tabItens[[#This Row],[AF SALDO]] + tabItens[[#This Row],[Recentes]]</f>
        <v>5000</v>
      </c>
      <c r="AX202" s="387">
        <v>2084</v>
      </c>
      <c r="AY202" s="387">
        <v>4</v>
      </c>
      <c r="AZ202" s="387">
        <f>IF(ISBLANK(tabItens[[#This Row],[CÓDIGO]]),"",tabItens[[#This Row],[PontoMês]] * (AZ$2+tabItens[[#This Row],[PontoQtM]]))</f>
        <v>8336</v>
      </c>
      <c r="BA202" s="386">
        <f>tabItens[[#This Row],[PontoPed]] - tabItens[[#This Row],[Saldo]] + (1/10)</f>
        <v>3336.1</v>
      </c>
      <c r="BB202" s="386">
        <f xml:space="preserve"> tabItens[[#This Row],[PontoMês]] * BB$2 - tabItens[[#This Row],[QTDE ATUAL]] - (1/10)</f>
        <v>2083.9</v>
      </c>
      <c r="BC202" s="388">
        <f>IF( tabItens[[#This Row],[PontoPed]]&gt;0, IF(tabItens[[#This Row],[PontoPed]]&lt;1, 1, IF( tabItens[[#This Row],[Saldo]]&gt;tabItens[[#This Row],[PontoPed]], 0, (tabItens[[#This Row],[PontoPed]]-tabItens[[#This Row],[Saldo]])/tabItens[[#This Row],[PontoPed]] ) ), 0 )</f>
        <v>0.40019193857965452</v>
      </c>
      <c r="BD202" s="389">
        <f>ROUNDDOWN(IF( OR( AND(tabItens[[#This Row],[PontoPed]]&lt;tabItens[[#This Row],[Saldo]],tabItens[[#This Row],[Saldo]]&gt;0), tabItens[[#This Row],[PontoPed]]=0), 99, IF(AND(tabItens[[#This Row],[Saldo]]=0,tabItens[[#This Row],[PontoPed]]&gt;0), 0, (1-tabItens[[#This Row],[PctAb]])*10 ) ),0)</f>
        <v>5</v>
      </c>
      <c r="BE202" s="390">
        <f>IF( tabItens[[#This Row],[Consumo]] &gt; tabItens[[#This Row],[04_MESES]]/4*$AV$2, tabItens[[#This Row],[Consumo]]/$AV$2, tabItens[[#This Row],[04_MESES]]/4 ) * $BE$2 + tabItens[[#This Row],[COMPRA_EXTRA]]</f>
        <v>7144.5</v>
      </c>
      <c r="BF202" s="391">
        <f>MAX( tabItens[[#This Row],[Sugestão]] - tabItens[[#This Row],[LC]], 0 )</f>
        <v>7144.5</v>
      </c>
      <c r="BG202" s="391">
        <f>SUMIF(Consumo!$C$3:$C$862,tabItens[[#This Row],[CÓDIGO]],Consumo!$E$3:$E$862)</f>
        <v>815</v>
      </c>
      <c r="BH202" s="392">
        <f>IF(AND(tabItens[[#This Row],[Pend]] &gt; 0,tabItens[[#This Row],[Consumo]] &lt;&gt; 0), tabItens[[#This Row],[Pend]] / tabItens[[#This Row],[Consumo]], 0 )</f>
        <v>5.7036881517251031E-2</v>
      </c>
      <c r="BI202" s="391"/>
      <c r="BJ202" s="391"/>
      <c r="BK202" s="393" t="s">
        <v>2081</v>
      </c>
    </row>
    <row r="203" spans="1:63" x14ac:dyDescent="0.3">
      <c r="A203" s="354">
        <v>23875</v>
      </c>
      <c r="B203" s="355" t="s">
        <v>1182</v>
      </c>
      <c r="C203" s="356" t="s">
        <v>373</v>
      </c>
      <c r="D203" s="357">
        <v>1.5</v>
      </c>
      <c r="E203" s="358"/>
      <c r="F203" s="358"/>
      <c r="G203" s="358" t="s">
        <v>883</v>
      </c>
      <c r="H203" s="359">
        <v>0</v>
      </c>
      <c r="I203" s="360">
        <v>103003</v>
      </c>
      <c r="J203" s="361">
        <v>1.5</v>
      </c>
      <c r="K203" s="362">
        <v>9055</v>
      </c>
      <c r="L203" s="363">
        <f>IF(tabItens[[#This Row],[Média]] &gt; 0, tabItens[[#This Row],[QTDE ATUAL]] / tabItens[[#This Row],[Média]],999.9)</f>
        <v>0</v>
      </c>
      <c r="M203" s="364">
        <v>0</v>
      </c>
      <c r="N203" s="365">
        <f>tabItens[[#This Row],[VALOR UNIT.]] * tabItens[[#This Row],[LC]]</f>
        <v>0</v>
      </c>
      <c r="O203" s="366" t="s">
        <v>2083</v>
      </c>
      <c r="P203" s="367"/>
      <c r="Q203" s="368"/>
      <c r="R203" s="365"/>
      <c r="S203" s="369"/>
      <c r="T203" s="370">
        <f>ROUNDDOWN(IFERROR(tabItens[[#This Row],[ATA DT.VALID.]] - $D$1,0) / 30,0)</f>
        <v>-1507</v>
      </c>
      <c r="U203" s="355" t="s">
        <v>941</v>
      </c>
      <c r="V203" s="371">
        <v>1</v>
      </c>
      <c r="W203" s="372" t="s">
        <v>2069</v>
      </c>
      <c r="X203" s="373">
        <v>57</v>
      </c>
      <c r="Y203" s="374">
        <v>16</v>
      </c>
      <c r="Z203" s="375">
        <v>6984</v>
      </c>
      <c r="AA203" s="376">
        <v>2023</v>
      </c>
      <c r="AB203" s="377">
        <v>3500</v>
      </c>
      <c r="AC203" s="377"/>
      <c r="AD203" s="376"/>
      <c r="AE203" s="377"/>
      <c r="AF203" s="370"/>
      <c r="AG203" s="378" t="s">
        <v>2067</v>
      </c>
      <c r="AH203" s="379"/>
      <c r="AI203" s="370">
        <v>4590</v>
      </c>
      <c r="AJ203" s="379">
        <v>44960</v>
      </c>
      <c r="AK203" s="379" t="s">
        <v>883</v>
      </c>
      <c r="AL203" s="379">
        <v>45054</v>
      </c>
      <c r="AM203" s="369"/>
      <c r="AN203" s="358"/>
      <c r="AO203" s="380" t="str">
        <f>_xlfn.IFNA(IF(VLOOKUP(tabItens[[#This Row],[CÓDIGO]],tabExcluirDoEstoque[#Data],1,FALSE),"sim",""),"")</f>
        <v/>
      </c>
      <c r="AP203" s="381" t="str">
        <f ca="1">IF(OR(ISBLANK(tabItens[[#This Row],[ATA DT.VALID.]]),tabItens[[#This Row],[ATA DT.VALID.]]="",tabItens[[#This Row],[ATA DT.VALID.]]=" "),"",IF(TYPE(tabItens[[#This Row],[ATA DT.VALID.]])=1,ROUNDUP((tabItens[[#This Row],[ATA DT.VALID.]]-TODAY())/7,0),""))</f>
        <v/>
      </c>
      <c r="AQ203" s="382">
        <v>0</v>
      </c>
      <c r="AR203" s="383" t="str">
        <f>IF(ISBLANK(tabItens[[#This Row],[CÓDIGO]]),"",IFERROR(VLOOKUP(tabItens[[#This Row],[CÓDIGO]],Consumo!$C$2:$AC$862,26,FALSE),0))</f>
        <v>08.2023</v>
      </c>
      <c r="AS203" s="384">
        <f>SUMIF(Consumo!$C$3:$C$862,tabItens[[#This Row],[CÓDIGO]],Consumo!$N$3:$N$862) + SUMIF(Consumo!$C$3:$C$862,tabItens[[#This Row],[CÓDIGO]],Consumo!$O$3:$O$862) + SUMIF(Consumo!$C$3:$C$862,tabItens[[#This Row],[CÓDIGO]],Consumo!$P$3:$P$862) + SUMIF(Consumo!$C$3:$C$862,tabItens[[#This Row],[CÓDIGO]],Consumo!$Q$3:$Q$862)</f>
        <v>3861</v>
      </c>
      <c r="AT203" s="384">
        <f>SUMIF(Consumo!$C$3:$C$862,tabItens[[#This Row],[CÓDIGO]],Consumo!$Z$3:$Z$862)</f>
        <v>14147</v>
      </c>
      <c r="AU203" s="385">
        <f>SUMIF(Consumo!$C$3:$C$862,tabItens[[#This Row],[CÓDIGO]],Consumo!$AA$3:$AA$862)</f>
        <v>2175</v>
      </c>
      <c r="AV203" s="386">
        <f>SUMIF(Consumo!$C$3:$C$862,tabItens[[#This Row],[CÓDIGO]],Consumo!$Y$3:$Y$862)</f>
        <v>1178.9166666666667</v>
      </c>
      <c r="AW203" s="359">
        <f>tabItens[[#This Row],[QTDE ATUAL]] + tabItens[[#This Row],[RC QTDE]] + tabItens[[#This Row],[AF SALDO]] + tabItens[[#This Row],[Recentes]]</f>
        <v>3500</v>
      </c>
      <c r="AX203" s="387">
        <v>2084</v>
      </c>
      <c r="AY203" s="387">
        <v>4</v>
      </c>
      <c r="AZ203" s="387">
        <f>IF(ISBLANK(tabItens[[#This Row],[CÓDIGO]]),"",tabItens[[#This Row],[PontoMês]] * (AZ$2+tabItens[[#This Row],[PontoQtM]]))</f>
        <v>8336</v>
      </c>
      <c r="BA203" s="386">
        <f>tabItens[[#This Row],[PontoPed]] - tabItens[[#This Row],[Saldo]] + (1/10)</f>
        <v>4836.1000000000004</v>
      </c>
      <c r="BB203" s="386">
        <f xml:space="preserve"> tabItens[[#This Row],[PontoMês]] * BB$2 - tabItens[[#This Row],[QTDE ATUAL]] - (1/10)</f>
        <v>2083.9</v>
      </c>
      <c r="BC203" s="388">
        <f>IF( tabItens[[#This Row],[PontoPed]]&gt;0, IF(tabItens[[#This Row],[PontoPed]]&lt;1, 1, IF( tabItens[[#This Row],[Saldo]]&gt;tabItens[[#This Row],[PontoPed]], 0, (tabItens[[#This Row],[PontoPed]]-tabItens[[#This Row],[Saldo]])/tabItens[[#This Row],[PontoPed]] ) ), 0 )</f>
        <v>0.58013435700575811</v>
      </c>
      <c r="BD203" s="389">
        <f>ROUNDDOWN(IF( OR( AND(tabItens[[#This Row],[PontoPed]]&lt;tabItens[[#This Row],[Saldo]],tabItens[[#This Row],[Saldo]]&gt;0), tabItens[[#This Row],[PontoPed]]=0), 99, IF(AND(tabItens[[#This Row],[Saldo]]=0,tabItens[[#This Row],[PontoPed]]&gt;0), 0, (1-tabItens[[#This Row],[PctAb]])*10 ) ),0)</f>
        <v>4</v>
      </c>
      <c r="BE203" s="390">
        <f>IF( tabItens[[#This Row],[Consumo]] &gt; tabItens[[#This Row],[04_MESES]]/4*$AV$2, tabItens[[#This Row],[Consumo]]/$AV$2, tabItens[[#This Row],[04_MESES]]/4 ) * $BE$2 + tabItens[[#This Row],[COMPRA_EXTRA]]</f>
        <v>7073.5</v>
      </c>
      <c r="BF203" s="391">
        <f>MAX( tabItens[[#This Row],[Sugestão]] - tabItens[[#This Row],[LC]], 0 )</f>
        <v>7073.5</v>
      </c>
      <c r="BG203" s="391">
        <f>SUMIF(Consumo!$C$3:$C$862,tabItens[[#This Row],[CÓDIGO]],Consumo!$E$3:$E$862)</f>
        <v>393</v>
      </c>
      <c r="BH203" s="392">
        <f>IF(AND(tabItens[[#This Row],[Pend]] &gt; 0,tabItens[[#This Row],[Consumo]] &lt;&gt; 0), tabItens[[#This Row],[Pend]] / tabItens[[#This Row],[Consumo]], 0 )</f>
        <v>2.7779741287905564E-2</v>
      </c>
      <c r="BI203" s="391"/>
      <c r="BJ203" s="391"/>
      <c r="BK203" s="393" t="s">
        <v>2081</v>
      </c>
    </row>
    <row r="204" spans="1:63" x14ac:dyDescent="0.3">
      <c r="A204" s="354">
        <v>23986</v>
      </c>
      <c r="B204" s="355" t="s">
        <v>1183</v>
      </c>
      <c r="C204" s="356" t="s">
        <v>253</v>
      </c>
      <c r="D204" s="357">
        <v>1.55</v>
      </c>
      <c r="E204" s="358"/>
      <c r="F204" s="358"/>
      <c r="G204" s="358" t="s">
        <v>883</v>
      </c>
      <c r="H204" s="359">
        <v>0</v>
      </c>
      <c r="I204" s="360">
        <v>103003</v>
      </c>
      <c r="J204" s="361">
        <v>1.55</v>
      </c>
      <c r="K204" s="362">
        <v>5397</v>
      </c>
      <c r="L204" s="363">
        <f>IF(tabItens[[#This Row],[Média]] &gt; 0, tabItens[[#This Row],[QTDE ATUAL]] / tabItens[[#This Row],[Média]],999.9)</f>
        <v>0</v>
      </c>
      <c r="M204" s="364">
        <v>0</v>
      </c>
      <c r="N204" s="365">
        <f>tabItens[[#This Row],[VALOR UNIT.]] * tabItens[[#This Row],[LC]]</f>
        <v>0</v>
      </c>
      <c r="O204" s="366" t="s">
        <v>2083</v>
      </c>
      <c r="P204" s="367"/>
      <c r="Q204" s="368"/>
      <c r="R204" s="365"/>
      <c r="S204" s="369"/>
      <c r="T204" s="370">
        <f>ROUNDDOWN(IFERROR(tabItens[[#This Row],[ATA DT.VALID.]] - $D$1,0) / 30,0)</f>
        <v>-1507</v>
      </c>
      <c r="U204" s="355" t="s">
        <v>1131</v>
      </c>
      <c r="V204" s="371">
        <v>1</v>
      </c>
      <c r="W204" s="372" t="s">
        <v>2069</v>
      </c>
      <c r="X204" s="373">
        <v>57</v>
      </c>
      <c r="Y204" s="374">
        <v>2</v>
      </c>
      <c r="Z204" s="375">
        <v>6987</v>
      </c>
      <c r="AA204" s="376">
        <v>2023</v>
      </c>
      <c r="AB204" s="377">
        <v>1200</v>
      </c>
      <c r="AC204" s="377"/>
      <c r="AD204" s="376"/>
      <c r="AE204" s="377"/>
      <c r="AF204" s="370"/>
      <c r="AG204" s="378" t="s">
        <v>2067</v>
      </c>
      <c r="AH204" s="379"/>
      <c r="AI204" s="370">
        <v>2724</v>
      </c>
      <c r="AJ204" s="379">
        <v>44966</v>
      </c>
      <c r="AK204" s="379" t="s">
        <v>883</v>
      </c>
      <c r="AL204" s="379">
        <v>45049</v>
      </c>
      <c r="AM204" s="369"/>
      <c r="AN204" s="358"/>
      <c r="AO204" s="380" t="str">
        <f>_xlfn.IFNA(IF(VLOOKUP(tabItens[[#This Row],[CÓDIGO]],tabExcluirDoEstoque[#Data],1,FALSE),"sim",""),"")</f>
        <v/>
      </c>
      <c r="AP204" s="381" t="str">
        <f ca="1">IF(OR(ISBLANK(tabItens[[#This Row],[ATA DT.VALID.]]),tabItens[[#This Row],[ATA DT.VALID.]]="",tabItens[[#This Row],[ATA DT.VALID.]]=" "),"",IF(TYPE(tabItens[[#This Row],[ATA DT.VALID.]])=1,ROUNDUP((tabItens[[#This Row],[ATA DT.VALID.]]-TODAY())/7,0),""))</f>
        <v/>
      </c>
      <c r="AQ204" s="382">
        <v>0</v>
      </c>
      <c r="AR204" s="383" t="str">
        <f>IF(ISBLANK(tabItens[[#This Row],[CÓDIGO]]),"",IFERROR(VLOOKUP(tabItens[[#This Row],[CÓDIGO]],Consumo!$C$2:$AC$862,26,FALSE),0))</f>
        <v>09.2023</v>
      </c>
      <c r="AS204" s="384">
        <f>SUMIF(Consumo!$C$3:$C$862,tabItens[[#This Row],[CÓDIGO]],Consumo!$N$3:$N$862) + SUMIF(Consumo!$C$3:$C$862,tabItens[[#This Row],[CÓDIGO]],Consumo!$O$3:$O$862) + SUMIF(Consumo!$C$3:$C$862,tabItens[[#This Row],[CÓDIGO]],Consumo!$P$3:$P$862) + SUMIF(Consumo!$C$3:$C$862,tabItens[[#This Row],[CÓDIGO]],Consumo!$Q$3:$Q$862)</f>
        <v>2883</v>
      </c>
      <c r="AT204" s="384">
        <f>SUMIF(Consumo!$C$3:$C$862,tabItens[[#This Row],[CÓDIGO]],Consumo!$Z$3:$Z$862)</f>
        <v>8279</v>
      </c>
      <c r="AU204" s="385">
        <f>SUMIF(Consumo!$C$3:$C$862,tabItens[[#This Row],[CÓDIGO]],Consumo!$AA$3:$AA$862)</f>
        <v>1115</v>
      </c>
      <c r="AV204" s="386">
        <f>SUMIF(Consumo!$C$3:$C$862,tabItens[[#This Row],[CÓDIGO]],Consumo!$Y$3:$Y$862)</f>
        <v>689.91666666666663</v>
      </c>
      <c r="AW204" s="359">
        <f>tabItens[[#This Row],[QTDE ATUAL]] + tabItens[[#This Row],[RC QTDE]] + tabItens[[#This Row],[AF SALDO]] + tabItens[[#This Row],[Recentes]]</f>
        <v>1200</v>
      </c>
      <c r="AX204" s="387">
        <v>834</v>
      </c>
      <c r="AY204" s="387">
        <v>4</v>
      </c>
      <c r="AZ204" s="387">
        <f>IF(ISBLANK(tabItens[[#This Row],[CÓDIGO]]),"",tabItens[[#This Row],[PontoMês]] * (AZ$2+tabItens[[#This Row],[PontoQtM]]))</f>
        <v>3336</v>
      </c>
      <c r="BA204" s="386">
        <f>tabItens[[#This Row],[PontoPed]] - tabItens[[#This Row],[Saldo]] + (1/10)</f>
        <v>2136.1</v>
      </c>
      <c r="BB204" s="386">
        <f xml:space="preserve"> tabItens[[#This Row],[PontoMês]] * BB$2 - tabItens[[#This Row],[QTDE ATUAL]] - (1/10)</f>
        <v>833.9</v>
      </c>
      <c r="BC204" s="388">
        <f>IF( tabItens[[#This Row],[PontoPed]]&gt;0, IF(tabItens[[#This Row],[PontoPed]]&lt;1, 1, IF( tabItens[[#This Row],[Saldo]]&gt;tabItens[[#This Row],[PontoPed]], 0, (tabItens[[#This Row],[PontoPed]]-tabItens[[#This Row],[Saldo]])/tabItens[[#This Row],[PontoPed]] ) ), 0 )</f>
        <v>0.64028776978417268</v>
      </c>
      <c r="BD204" s="389">
        <f>ROUNDDOWN(IF( OR( AND(tabItens[[#This Row],[PontoPed]]&lt;tabItens[[#This Row],[Saldo]],tabItens[[#This Row],[Saldo]]&gt;0), tabItens[[#This Row],[PontoPed]]=0), 99, IF(AND(tabItens[[#This Row],[Saldo]]=0,tabItens[[#This Row],[PontoPed]]&gt;0), 0, (1-tabItens[[#This Row],[PctAb]])*10 ) ),0)</f>
        <v>3</v>
      </c>
      <c r="BE204" s="390">
        <f>IF( tabItens[[#This Row],[Consumo]] &gt; tabItens[[#This Row],[04_MESES]]/4*$AV$2, tabItens[[#This Row],[Consumo]]/$AV$2, tabItens[[#This Row],[04_MESES]]/4 ) * $BE$2 + tabItens[[#This Row],[COMPRA_EXTRA]]</f>
        <v>4324.5</v>
      </c>
      <c r="BF204" s="391">
        <f>MAX( tabItens[[#This Row],[Sugestão]] - tabItens[[#This Row],[LC]], 0 )</f>
        <v>4324.5</v>
      </c>
      <c r="BG204" s="391">
        <f>SUMIF(Consumo!$C$3:$C$862,tabItens[[#This Row],[CÓDIGO]],Consumo!$E$3:$E$862)</f>
        <v>110</v>
      </c>
      <c r="BH204" s="392">
        <f>IF(AND(tabItens[[#This Row],[Pend]] &gt; 0,tabItens[[#This Row],[Consumo]] &lt;&gt; 0), tabItens[[#This Row],[Pend]] / tabItens[[#This Row],[Consumo]], 0 )</f>
        <v>1.3286628819905786E-2</v>
      </c>
      <c r="BI204" s="391"/>
      <c r="BJ204" s="391"/>
      <c r="BK204" s="393" t="s">
        <v>2081</v>
      </c>
    </row>
    <row r="205" spans="1:63" x14ac:dyDescent="0.3">
      <c r="A205" s="354">
        <v>23989</v>
      </c>
      <c r="B205" s="355" t="s">
        <v>1184</v>
      </c>
      <c r="C205" s="356" t="s">
        <v>253</v>
      </c>
      <c r="D205" s="357">
        <v>1.71</v>
      </c>
      <c r="E205" s="358"/>
      <c r="F205" s="358"/>
      <c r="G205" s="358" t="s">
        <v>883</v>
      </c>
      <c r="H205" s="359">
        <v>561</v>
      </c>
      <c r="I205" s="360">
        <v>103003</v>
      </c>
      <c r="J205" s="361">
        <v>1.71</v>
      </c>
      <c r="K205" s="362">
        <v>5171</v>
      </c>
      <c r="L205" s="363">
        <f>IF(tabItens[[#This Row],[Média]] &gt; 0, tabItens[[#This Row],[QTDE ATUAL]] / tabItens[[#This Row],[Média]],999.9)</f>
        <v>0.83825177437429954</v>
      </c>
      <c r="M205" s="364">
        <v>0</v>
      </c>
      <c r="N205" s="365">
        <f>tabItens[[#This Row],[VALOR UNIT.]] * tabItens[[#This Row],[LC]]</f>
        <v>0</v>
      </c>
      <c r="O205" s="366" t="s">
        <v>2083</v>
      </c>
      <c r="P205" s="367"/>
      <c r="Q205" s="368"/>
      <c r="R205" s="365"/>
      <c r="S205" s="369"/>
      <c r="T205" s="370">
        <f>ROUNDDOWN(IFERROR(tabItens[[#This Row],[ATA DT.VALID.]] - $D$1,0) / 30,0)</f>
        <v>-1507</v>
      </c>
      <c r="U205" s="355" t="s">
        <v>1131</v>
      </c>
      <c r="V205" s="371">
        <v>1</v>
      </c>
      <c r="W205" s="372" t="s">
        <v>2069</v>
      </c>
      <c r="X205" s="373">
        <v>57</v>
      </c>
      <c r="Y205" s="374">
        <v>2</v>
      </c>
      <c r="Z205" s="375"/>
      <c r="AA205" s="376"/>
      <c r="AB205" s="377"/>
      <c r="AC205" s="377"/>
      <c r="AD205" s="376"/>
      <c r="AE205" s="377"/>
      <c r="AF205" s="370"/>
      <c r="AG205" s="378" t="s">
        <v>2067</v>
      </c>
      <c r="AH205" s="379"/>
      <c r="AI205" s="370">
        <v>2680</v>
      </c>
      <c r="AJ205" s="379">
        <v>44966</v>
      </c>
      <c r="AK205" s="379" t="s">
        <v>883</v>
      </c>
      <c r="AL205" s="379">
        <v>45083</v>
      </c>
      <c r="AM205" s="369"/>
      <c r="AN205" s="358"/>
      <c r="AO205" s="380" t="str">
        <f>_xlfn.IFNA(IF(VLOOKUP(tabItens[[#This Row],[CÓDIGO]],tabExcluirDoEstoque[#Data],1,FALSE),"sim",""),"")</f>
        <v/>
      </c>
      <c r="AP205" s="381" t="str">
        <f ca="1">IF(OR(ISBLANK(tabItens[[#This Row],[ATA DT.VALID.]]),tabItens[[#This Row],[ATA DT.VALID.]]="",tabItens[[#This Row],[ATA DT.VALID.]]=" "),"",IF(TYPE(tabItens[[#This Row],[ATA DT.VALID.]])=1,ROUNDUP((tabItens[[#This Row],[ATA DT.VALID.]]-TODAY())/7,0),""))</f>
        <v/>
      </c>
      <c r="AQ205" s="382">
        <v>0</v>
      </c>
      <c r="AR205" s="383" t="str">
        <f>IF(ISBLANK(tabItens[[#This Row],[CÓDIGO]]),"",IFERROR(VLOOKUP(tabItens[[#This Row],[CÓDIGO]],Consumo!$C$2:$AC$862,26,FALSE),0))</f>
        <v>09.2023</v>
      </c>
      <c r="AS205" s="384">
        <f>SUMIF(Consumo!$C$3:$C$862,tabItens[[#This Row],[CÓDIGO]],Consumo!$N$3:$N$862) + SUMIF(Consumo!$C$3:$C$862,tabItens[[#This Row],[CÓDIGO]],Consumo!$O$3:$O$862) + SUMIF(Consumo!$C$3:$C$862,tabItens[[#This Row],[CÓDIGO]],Consumo!$P$3:$P$862) + SUMIF(Consumo!$C$3:$C$862,tabItens[[#This Row],[CÓDIGO]],Consumo!$Q$3:$Q$862)</f>
        <v>3033</v>
      </c>
      <c r="AT205" s="384">
        <f>SUMIF(Consumo!$C$3:$C$862,tabItens[[#This Row],[CÓDIGO]],Consumo!$Z$3:$Z$862)</f>
        <v>8031</v>
      </c>
      <c r="AU205" s="385">
        <f>SUMIF(Consumo!$C$3:$C$862,tabItens[[#This Row],[CÓDIGO]],Consumo!$AA$3:$AA$862)</f>
        <v>1110</v>
      </c>
      <c r="AV205" s="386">
        <f>SUMIF(Consumo!$C$3:$C$862,tabItens[[#This Row],[CÓDIGO]],Consumo!$Y$3:$Y$862)</f>
        <v>669.25</v>
      </c>
      <c r="AW205" s="359">
        <f>tabItens[[#This Row],[QTDE ATUAL]] + tabItens[[#This Row],[RC QTDE]] + tabItens[[#This Row],[AF SALDO]] + tabItens[[#This Row],[Recentes]]</f>
        <v>561</v>
      </c>
      <c r="AX205" s="387">
        <v>834</v>
      </c>
      <c r="AY205" s="387">
        <v>4</v>
      </c>
      <c r="AZ205" s="387">
        <f>IF(ISBLANK(tabItens[[#This Row],[CÓDIGO]]),"",tabItens[[#This Row],[PontoMês]] * (AZ$2+tabItens[[#This Row],[PontoQtM]]))</f>
        <v>3336</v>
      </c>
      <c r="BA205" s="386">
        <f>tabItens[[#This Row],[PontoPed]] - tabItens[[#This Row],[Saldo]] + (1/10)</f>
        <v>2775.1</v>
      </c>
      <c r="BB205" s="386">
        <f xml:space="preserve"> tabItens[[#This Row],[PontoMês]] * BB$2 - tabItens[[#This Row],[QTDE ATUAL]] - (1/10)</f>
        <v>272.89999999999998</v>
      </c>
      <c r="BC205" s="388">
        <f>IF( tabItens[[#This Row],[PontoPed]]&gt;0, IF(tabItens[[#This Row],[PontoPed]]&lt;1, 1, IF( tabItens[[#This Row],[Saldo]]&gt;tabItens[[#This Row],[PontoPed]], 0, (tabItens[[#This Row],[PontoPed]]-tabItens[[#This Row],[Saldo]])/tabItens[[#This Row],[PontoPed]] ) ), 0 )</f>
        <v>0.83183453237410077</v>
      </c>
      <c r="BD205" s="389">
        <f>ROUNDDOWN(IF( OR( AND(tabItens[[#This Row],[PontoPed]]&lt;tabItens[[#This Row],[Saldo]],tabItens[[#This Row],[Saldo]]&gt;0), tabItens[[#This Row],[PontoPed]]=0), 99, IF(AND(tabItens[[#This Row],[Saldo]]=0,tabItens[[#This Row],[PontoPed]]&gt;0), 0, (1-tabItens[[#This Row],[PctAb]])*10 ) ),0)</f>
        <v>1</v>
      </c>
      <c r="BE205" s="390">
        <f>IF( tabItens[[#This Row],[Consumo]] &gt; tabItens[[#This Row],[04_MESES]]/4*$AV$2, tabItens[[#This Row],[Consumo]]/$AV$2, tabItens[[#This Row],[04_MESES]]/4 ) * $BE$2 + tabItens[[#This Row],[COMPRA_EXTRA]]</f>
        <v>4549.5</v>
      </c>
      <c r="BF205" s="391">
        <f>MAX( tabItens[[#This Row],[Sugestão]] - tabItens[[#This Row],[LC]], 0 )</f>
        <v>4549.5</v>
      </c>
      <c r="BG205" s="391">
        <f>SUMIF(Consumo!$C$3:$C$862,tabItens[[#This Row],[CÓDIGO]],Consumo!$E$3:$E$862)</f>
        <v>65</v>
      </c>
      <c r="BH205" s="392">
        <f>IF(AND(tabItens[[#This Row],[Pend]] &gt; 0,tabItens[[#This Row],[Consumo]] &lt;&gt; 0), tabItens[[#This Row],[Pend]] / tabItens[[#This Row],[Consumo]], 0 )</f>
        <v>8.0936371560204213E-3</v>
      </c>
      <c r="BI205" s="391"/>
      <c r="BJ205" s="391"/>
      <c r="BK205" s="393" t="s">
        <v>2081</v>
      </c>
    </row>
    <row r="206" spans="1:63" x14ac:dyDescent="0.3">
      <c r="A206" s="354">
        <v>23993</v>
      </c>
      <c r="B206" s="355" t="s">
        <v>1185</v>
      </c>
      <c r="C206" s="356" t="s">
        <v>253</v>
      </c>
      <c r="D206" s="357">
        <v>1.71</v>
      </c>
      <c r="E206" s="358"/>
      <c r="F206" s="358"/>
      <c r="G206" s="358" t="s">
        <v>883</v>
      </c>
      <c r="H206" s="359">
        <v>1315</v>
      </c>
      <c r="I206" s="360">
        <v>103003</v>
      </c>
      <c r="J206" s="361">
        <v>1.71</v>
      </c>
      <c r="K206" s="362">
        <v>5007</v>
      </c>
      <c r="L206" s="363">
        <f>IF(tabItens[[#This Row],[Média]] &gt; 0, tabItens[[#This Row],[QTDE ATUAL]] / tabItens[[#This Row],[Média]],999.9)</f>
        <v>2.0451010886469674</v>
      </c>
      <c r="M206" s="364">
        <v>0</v>
      </c>
      <c r="N206" s="365">
        <f>tabItens[[#This Row],[VALOR UNIT.]] * tabItens[[#This Row],[LC]]</f>
        <v>0</v>
      </c>
      <c r="O206" s="366" t="s">
        <v>2083</v>
      </c>
      <c r="P206" s="367"/>
      <c r="Q206" s="368"/>
      <c r="R206" s="365"/>
      <c r="S206" s="369"/>
      <c r="T206" s="370">
        <f>ROUNDDOWN(IFERROR(tabItens[[#This Row],[ATA DT.VALID.]] - $D$1,0) / 30,0)</f>
        <v>-1507</v>
      </c>
      <c r="U206" s="355" t="s">
        <v>1131</v>
      </c>
      <c r="V206" s="371">
        <v>1</v>
      </c>
      <c r="W206" s="372" t="s">
        <v>2069</v>
      </c>
      <c r="X206" s="373">
        <v>57</v>
      </c>
      <c r="Y206" s="374">
        <v>2</v>
      </c>
      <c r="Z206" s="375"/>
      <c r="AA206" s="376"/>
      <c r="AB206" s="377"/>
      <c r="AC206" s="377"/>
      <c r="AD206" s="376"/>
      <c r="AE206" s="377"/>
      <c r="AF206" s="370"/>
      <c r="AG206" s="378" t="s">
        <v>2067</v>
      </c>
      <c r="AH206" s="379"/>
      <c r="AI206" s="370">
        <v>2568</v>
      </c>
      <c r="AJ206" s="379">
        <v>44966</v>
      </c>
      <c r="AK206" s="379" t="s">
        <v>883</v>
      </c>
      <c r="AL206" s="379">
        <v>45083</v>
      </c>
      <c r="AM206" s="369"/>
      <c r="AN206" s="358"/>
      <c r="AO206" s="380" t="str">
        <f>_xlfn.IFNA(IF(VLOOKUP(tabItens[[#This Row],[CÓDIGO]],tabExcluirDoEstoque[#Data],1,FALSE),"sim",""),"")</f>
        <v/>
      </c>
      <c r="AP206" s="381" t="str">
        <f ca="1">IF(OR(ISBLANK(tabItens[[#This Row],[ATA DT.VALID.]]),tabItens[[#This Row],[ATA DT.VALID.]]="",tabItens[[#This Row],[ATA DT.VALID.]]=" "),"",IF(TYPE(tabItens[[#This Row],[ATA DT.VALID.]])=1,ROUNDUP((tabItens[[#This Row],[ATA DT.VALID.]]-TODAY())/7,0),""))</f>
        <v/>
      </c>
      <c r="AQ206" s="382">
        <v>0</v>
      </c>
      <c r="AR206" s="383" t="str">
        <f>IF(ISBLANK(tabItens[[#This Row],[CÓDIGO]]),"",IFERROR(VLOOKUP(tabItens[[#This Row],[CÓDIGO]],Consumo!$C$2:$AC$862,26,FALSE),0))</f>
        <v>09.2023</v>
      </c>
      <c r="AS206" s="384">
        <f>SUMIF(Consumo!$C$3:$C$862,tabItens[[#This Row],[CÓDIGO]],Consumo!$N$3:$N$862) + SUMIF(Consumo!$C$3:$C$862,tabItens[[#This Row],[CÓDIGO]],Consumo!$O$3:$O$862) + SUMIF(Consumo!$C$3:$C$862,tabItens[[#This Row],[CÓDIGO]],Consumo!$P$3:$P$862) + SUMIF(Consumo!$C$3:$C$862,tabItens[[#This Row],[CÓDIGO]],Consumo!$Q$3:$Q$862)</f>
        <v>2987</v>
      </c>
      <c r="AT206" s="384">
        <f>SUMIF(Consumo!$C$3:$C$862,tabItens[[#This Row],[CÓDIGO]],Consumo!$Z$3:$Z$862)</f>
        <v>7716</v>
      </c>
      <c r="AU206" s="385">
        <f>SUMIF(Consumo!$C$3:$C$862,tabItens[[#This Row],[CÓDIGO]],Consumo!$AA$3:$AA$862)</f>
        <v>1070</v>
      </c>
      <c r="AV206" s="386">
        <f>SUMIF(Consumo!$C$3:$C$862,tabItens[[#This Row],[CÓDIGO]],Consumo!$Y$3:$Y$862)</f>
        <v>643</v>
      </c>
      <c r="AW206" s="359">
        <f>tabItens[[#This Row],[QTDE ATUAL]] + tabItens[[#This Row],[RC QTDE]] + tabItens[[#This Row],[AF SALDO]] + tabItens[[#This Row],[Recentes]]</f>
        <v>1315</v>
      </c>
      <c r="AX206" s="387">
        <v>834</v>
      </c>
      <c r="AY206" s="387">
        <v>4</v>
      </c>
      <c r="AZ206" s="387">
        <f>IF(ISBLANK(tabItens[[#This Row],[CÓDIGO]]),"",tabItens[[#This Row],[PontoMês]] * (AZ$2+tabItens[[#This Row],[PontoQtM]]))</f>
        <v>3336</v>
      </c>
      <c r="BA206" s="386">
        <f>tabItens[[#This Row],[PontoPed]] - tabItens[[#This Row],[Saldo]] + (1/10)</f>
        <v>2021.1</v>
      </c>
      <c r="BB206" s="386">
        <f xml:space="preserve"> tabItens[[#This Row],[PontoMês]] * BB$2 - tabItens[[#This Row],[QTDE ATUAL]] - (1/10)</f>
        <v>-481.1</v>
      </c>
      <c r="BC206" s="388">
        <f>IF( tabItens[[#This Row],[PontoPed]]&gt;0, IF(tabItens[[#This Row],[PontoPed]]&lt;1, 1, IF( tabItens[[#This Row],[Saldo]]&gt;tabItens[[#This Row],[PontoPed]], 0, (tabItens[[#This Row],[PontoPed]]-tabItens[[#This Row],[Saldo]])/tabItens[[#This Row],[PontoPed]] ) ), 0 )</f>
        <v>0.60581534772182255</v>
      </c>
      <c r="BD206" s="389">
        <f>ROUNDDOWN(IF( OR( AND(tabItens[[#This Row],[PontoPed]]&lt;tabItens[[#This Row],[Saldo]],tabItens[[#This Row],[Saldo]]&gt;0), tabItens[[#This Row],[PontoPed]]=0), 99, IF(AND(tabItens[[#This Row],[Saldo]]=0,tabItens[[#This Row],[PontoPed]]&gt;0), 0, (1-tabItens[[#This Row],[PctAb]])*10 ) ),0)</f>
        <v>3</v>
      </c>
      <c r="BE206" s="390">
        <f>IF( tabItens[[#This Row],[Consumo]] &gt; tabItens[[#This Row],[04_MESES]]/4*$AV$2, tabItens[[#This Row],[Consumo]]/$AV$2, tabItens[[#This Row],[04_MESES]]/4 ) * $BE$2 + tabItens[[#This Row],[COMPRA_EXTRA]]</f>
        <v>4480.5</v>
      </c>
      <c r="BF206" s="391">
        <f>MAX( tabItens[[#This Row],[Sugestão]] - tabItens[[#This Row],[LC]], 0 )</f>
        <v>4480.5</v>
      </c>
      <c r="BG206" s="391">
        <f>SUMIF(Consumo!$C$3:$C$862,tabItens[[#This Row],[CÓDIGO]],Consumo!$E$3:$E$862)</f>
        <v>15</v>
      </c>
      <c r="BH206" s="392">
        <f>IF(AND(tabItens[[#This Row],[Pend]] &gt; 0,tabItens[[#This Row],[Consumo]] &lt;&gt; 0), tabItens[[#This Row],[Pend]] / tabItens[[#This Row],[Consumo]], 0 )</f>
        <v>1.9440124416796269E-3</v>
      </c>
      <c r="BI206" s="391"/>
      <c r="BJ206" s="391"/>
      <c r="BK206" s="393" t="s">
        <v>2081</v>
      </c>
    </row>
    <row r="207" spans="1:63" x14ac:dyDescent="0.3">
      <c r="A207" s="354">
        <v>23996</v>
      </c>
      <c r="B207" s="355" t="s">
        <v>1186</v>
      </c>
      <c r="C207" s="356" t="s">
        <v>253</v>
      </c>
      <c r="D207" s="357">
        <v>1.55</v>
      </c>
      <c r="E207" s="358"/>
      <c r="F207" s="358"/>
      <c r="G207" s="358" t="s">
        <v>883</v>
      </c>
      <c r="H207" s="359">
        <v>0</v>
      </c>
      <c r="I207" s="360">
        <v>103003</v>
      </c>
      <c r="J207" s="361">
        <v>1.55</v>
      </c>
      <c r="K207" s="362">
        <v>5315</v>
      </c>
      <c r="L207" s="363">
        <f>IF(tabItens[[#This Row],[Média]] &gt; 0, tabItens[[#This Row],[QTDE ATUAL]] / tabItens[[#This Row],[Média]],999.9)</f>
        <v>0</v>
      </c>
      <c r="M207" s="364">
        <v>0</v>
      </c>
      <c r="N207" s="365">
        <f>tabItens[[#This Row],[VALOR UNIT.]] * tabItens[[#This Row],[LC]]</f>
        <v>0</v>
      </c>
      <c r="O207" s="366" t="s">
        <v>2083</v>
      </c>
      <c r="P207" s="367"/>
      <c r="Q207" s="368"/>
      <c r="R207" s="365"/>
      <c r="S207" s="369"/>
      <c r="T207" s="370">
        <f>ROUNDDOWN(IFERROR(tabItens[[#This Row],[ATA DT.VALID.]] - $D$1,0) / 30,0)</f>
        <v>-1507</v>
      </c>
      <c r="U207" s="355" t="s">
        <v>1131</v>
      </c>
      <c r="V207" s="371">
        <v>1</v>
      </c>
      <c r="W207" s="372" t="s">
        <v>2069</v>
      </c>
      <c r="X207" s="373">
        <v>57</v>
      </c>
      <c r="Y207" s="374">
        <v>2</v>
      </c>
      <c r="Z207" s="375">
        <v>6216</v>
      </c>
      <c r="AA207" s="376">
        <v>2023</v>
      </c>
      <c r="AB207" s="377">
        <v>2000</v>
      </c>
      <c r="AC207" s="377"/>
      <c r="AD207" s="376"/>
      <c r="AE207" s="377"/>
      <c r="AF207" s="370"/>
      <c r="AG207" s="378" t="s">
        <v>2067</v>
      </c>
      <c r="AH207" s="379"/>
      <c r="AI207" s="370">
        <v>2716</v>
      </c>
      <c r="AJ207" s="379">
        <v>44966</v>
      </c>
      <c r="AK207" s="379" t="s">
        <v>883</v>
      </c>
      <c r="AL207" s="379">
        <v>45049</v>
      </c>
      <c r="AM207" s="369"/>
      <c r="AN207" s="358"/>
      <c r="AO207" s="380" t="str">
        <f>_xlfn.IFNA(IF(VLOOKUP(tabItens[[#This Row],[CÓDIGO]],tabExcluirDoEstoque[#Data],1,FALSE),"sim",""),"")</f>
        <v/>
      </c>
      <c r="AP207" s="381" t="str">
        <f ca="1">IF(OR(ISBLANK(tabItens[[#This Row],[ATA DT.VALID.]]),tabItens[[#This Row],[ATA DT.VALID.]]="",tabItens[[#This Row],[ATA DT.VALID.]]=" "),"",IF(TYPE(tabItens[[#This Row],[ATA DT.VALID.]])=1,ROUNDUP((tabItens[[#This Row],[ATA DT.VALID.]]-TODAY())/7,0),""))</f>
        <v/>
      </c>
      <c r="AQ207" s="382">
        <v>0</v>
      </c>
      <c r="AR207" s="383" t="str">
        <f>IF(ISBLANK(tabItens[[#This Row],[CÓDIGO]]),"",IFERROR(VLOOKUP(tabItens[[#This Row],[CÓDIGO]],Consumo!$C$2:$AC$862,26,FALSE),0))</f>
        <v>09.2023</v>
      </c>
      <c r="AS207" s="384">
        <f>SUMIF(Consumo!$C$3:$C$862,tabItens[[#This Row],[CÓDIGO]],Consumo!$N$3:$N$862) + SUMIF(Consumo!$C$3:$C$862,tabItens[[#This Row],[CÓDIGO]],Consumo!$O$3:$O$862) + SUMIF(Consumo!$C$3:$C$862,tabItens[[#This Row],[CÓDIGO]],Consumo!$P$3:$P$862) + SUMIF(Consumo!$C$3:$C$862,tabItens[[#This Row],[CÓDIGO]],Consumo!$Q$3:$Q$862)</f>
        <v>3094</v>
      </c>
      <c r="AT207" s="384">
        <f>SUMIF(Consumo!$C$3:$C$862,tabItens[[#This Row],[CÓDIGO]],Consumo!$Z$3:$Z$862)</f>
        <v>8244</v>
      </c>
      <c r="AU207" s="385">
        <f>SUMIF(Consumo!$C$3:$C$862,tabItens[[#This Row],[CÓDIGO]],Consumo!$AA$3:$AA$862)</f>
        <v>1131</v>
      </c>
      <c r="AV207" s="386">
        <f>SUMIF(Consumo!$C$3:$C$862,tabItens[[#This Row],[CÓDIGO]],Consumo!$Y$3:$Y$862)</f>
        <v>687</v>
      </c>
      <c r="AW207" s="359">
        <f>tabItens[[#This Row],[QTDE ATUAL]] + tabItens[[#This Row],[RC QTDE]] + tabItens[[#This Row],[AF SALDO]] + tabItens[[#This Row],[Recentes]]</f>
        <v>2000</v>
      </c>
      <c r="AX207" s="387">
        <v>834</v>
      </c>
      <c r="AY207" s="387">
        <v>4</v>
      </c>
      <c r="AZ207" s="387">
        <f>IF(ISBLANK(tabItens[[#This Row],[CÓDIGO]]),"",tabItens[[#This Row],[PontoMês]] * (AZ$2+tabItens[[#This Row],[PontoQtM]]))</f>
        <v>3336</v>
      </c>
      <c r="BA207" s="386">
        <f>tabItens[[#This Row],[PontoPed]] - tabItens[[#This Row],[Saldo]] + (1/10)</f>
        <v>1336.1</v>
      </c>
      <c r="BB207" s="386">
        <f xml:space="preserve"> tabItens[[#This Row],[PontoMês]] * BB$2 - tabItens[[#This Row],[QTDE ATUAL]] - (1/10)</f>
        <v>833.9</v>
      </c>
      <c r="BC207" s="388">
        <f>IF( tabItens[[#This Row],[PontoPed]]&gt;0, IF(tabItens[[#This Row],[PontoPed]]&lt;1, 1, IF( tabItens[[#This Row],[Saldo]]&gt;tabItens[[#This Row],[PontoPed]], 0, (tabItens[[#This Row],[PontoPed]]-tabItens[[#This Row],[Saldo]])/tabItens[[#This Row],[PontoPed]] ) ), 0 )</f>
        <v>0.40047961630695444</v>
      </c>
      <c r="BD207" s="389">
        <f>ROUNDDOWN(IF( OR( AND(tabItens[[#This Row],[PontoPed]]&lt;tabItens[[#This Row],[Saldo]],tabItens[[#This Row],[Saldo]]&gt;0), tabItens[[#This Row],[PontoPed]]=0), 99, IF(AND(tabItens[[#This Row],[Saldo]]=0,tabItens[[#This Row],[PontoPed]]&gt;0), 0, (1-tabItens[[#This Row],[PctAb]])*10 ) ),0)</f>
        <v>5</v>
      </c>
      <c r="BE207" s="390">
        <f>IF( tabItens[[#This Row],[Consumo]] &gt; tabItens[[#This Row],[04_MESES]]/4*$AV$2, tabItens[[#This Row],[Consumo]]/$AV$2, tabItens[[#This Row],[04_MESES]]/4 ) * $BE$2 + tabItens[[#This Row],[COMPRA_EXTRA]]</f>
        <v>4641</v>
      </c>
      <c r="BF207" s="391">
        <f>MAX( tabItens[[#This Row],[Sugestão]] - tabItens[[#This Row],[LC]], 0 )</f>
        <v>4641</v>
      </c>
      <c r="BG207" s="391">
        <f>SUMIF(Consumo!$C$3:$C$862,tabItens[[#This Row],[CÓDIGO]],Consumo!$E$3:$E$862)</f>
        <v>99</v>
      </c>
      <c r="BH207" s="392">
        <f>IF(AND(tabItens[[#This Row],[Pend]] &gt; 0,tabItens[[#This Row],[Consumo]] &lt;&gt; 0), tabItens[[#This Row],[Pend]] / tabItens[[#This Row],[Consumo]], 0 )</f>
        <v>1.2008733624454149E-2</v>
      </c>
      <c r="BI207" s="391"/>
      <c r="BJ207" s="391"/>
      <c r="BK207" s="393" t="s">
        <v>2081</v>
      </c>
    </row>
    <row r="208" spans="1:63" x14ac:dyDescent="0.3">
      <c r="A208" s="354">
        <v>24204</v>
      </c>
      <c r="B208" s="355" t="s">
        <v>1187</v>
      </c>
      <c r="C208" s="356" t="s">
        <v>256</v>
      </c>
      <c r="D208" s="357">
        <v>4.63</v>
      </c>
      <c r="E208" s="358"/>
      <c r="F208" s="358"/>
      <c r="G208" s="358" t="s">
        <v>883</v>
      </c>
      <c r="H208" s="359">
        <v>0</v>
      </c>
      <c r="I208" s="360">
        <v>103003</v>
      </c>
      <c r="J208" s="361">
        <v>4.63</v>
      </c>
      <c r="K208" s="362">
        <v>503</v>
      </c>
      <c r="L208" s="363">
        <f>IF(tabItens[[#This Row],[Média]] &gt; 0, tabItens[[#This Row],[QTDE ATUAL]] / tabItens[[#This Row],[Média]],999.9)</f>
        <v>0</v>
      </c>
      <c r="M208" s="364">
        <v>0</v>
      </c>
      <c r="N208" s="365">
        <f>tabItens[[#This Row],[VALOR UNIT.]] * tabItens[[#This Row],[LC]]</f>
        <v>0</v>
      </c>
      <c r="O208" s="366" t="s">
        <v>2095</v>
      </c>
      <c r="P208" s="367"/>
      <c r="Q208" s="368"/>
      <c r="R208" s="365"/>
      <c r="S208" s="369"/>
      <c r="T208" s="370">
        <f>ROUNDDOWN(IFERROR(tabItens[[#This Row],[ATA DT.VALID.]] - $D$1,0) / 30,0)</f>
        <v>-1507</v>
      </c>
      <c r="U208" s="355" t="s">
        <v>958</v>
      </c>
      <c r="V208" s="371">
        <v>1</v>
      </c>
      <c r="W208" s="372" t="s">
        <v>2070</v>
      </c>
      <c r="X208" s="373">
        <v>76</v>
      </c>
      <c r="Y208" s="374">
        <v>11</v>
      </c>
      <c r="Z208" s="375">
        <v>2659</v>
      </c>
      <c r="AA208" s="376">
        <v>2023</v>
      </c>
      <c r="AB208" s="377">
        <v>500</v>
      </c>
      <c r="AC208" s="377"/>
      <c r="AD208" s="376"/>
      <c r="AE208" s="377"/>
      <c r="AF208" s="370"/>
      <c r="AG208" s="378" t="s">
        <v>2067</v>
      </c>
      <c r="AH208" s="379"/>
      <c r="AI208" s="370">
        <v>260</v>
      </c>
      <c r="AJ208" s="379">
        <v>44523</v>
      </c>
      <c r="AK208" s="379" t="s">
        <v>883</v>
      </c>
      <c r="AL208" s="379">
        <v>45180</v>
      </c>
      <c r="AM208" s="369"/>
      <c r="AN208" s="358"/>
      <c r="AO208" s="380" t="str">
        <f>_xlfn.IFNA(IF(VLOOKUP(tabItens[[#This Row],[CÓDIGO]],tabExcluirDoEstoque[#Data],1,FALSE),"sim",""),"")</f>
        <v/>
      </c>
      <c r="AP208" s="381" t="str">
        <f ca="1">IF(OR(ISBLANK(tabItens[[#This Row],[ATA DT.VALID.]]),tabItens[[#This Row],[ATA DT.VALID.]]="",tabItens[[#This Row],[ATA DT.VALID.]]=" "),"",IF(TYPE(tabItens[[#This Row],[ATA DT.VALID.]])=1,ROUNDUP((tabItens[[#This Row],[ATA DT.VALID.]]-TODAY())/7,0),""))</f>
        <v/>
      </c>
      <c r="AQ208" s="382">
        <v>0</v>
      </c>
      <c r="AR208" s="383" t="str">
        <f>IF(ISBLANK(tabItens[[#This Row],[CÓDIGO]]),"",IFERROR(VLOOKUP(tabItens[[#This Row],[CÓDIGO]],Consumo!$C$2:$AC$862,26,FALSE),0))</f>
        <v>08.2023</v>
      </c>
      <c r="AS208" s="384">
        <f>SUMIF(Consumo!$C$3:$C$862,tabItens[[#This Row],[CÓDIGO]],Consumo!$N$3:$N$862) + SUMIF(Consumo!$C$3:$C$862,tabItens[[#This Row],[CÓDIGO]],Consumo!$O$3:$O$862) + SUMIF(Consumo!$C$3:$C$862,tabItens[[#This Row],[CÓDIGO]],Consumo!$P$3:$P$862) + SUMIF(Consumo!$C$3:$C$862,tabItens[[#This Row],[CÓDIGO]],Consumo!$Q$3:$Q$862)</f>
        <v>223</v>
      </c>
      <c r="AT208" s="384">
        <f>SUMIF(Consumo!$C$3:$C$862,tabItens[[#This Row],[CÓDIGO]],Consumo!$Z$3:$Z$862)</f>
        <v>796</v>
      </c>
      <c r="AU208" s="385">
        <f>SUMIF(Consumo!$C$3:$C$862,tabItens[[#This Row],[CÓDIGO]],Consumo!$AA$3:$AA$862)</f>
        <v>102</v>
      </c>
      <c r="AV208" s="386">
        <f>SUMIF(Consumo!$C$3:$C$862,tabItens[[#This Row],[CÓDIGO]],Consumo!$Y$3:$Y$862)</f>
        <v>66.333333333333329</v>
      </c>
      <c r="AW208" s="359">
        <f>tabItens[[#This Row],[QTDE ATUAL]] + tabItens[[#This Row],[RC QTDE]] + tabItens[[#This Row],[AF SALDO]] + tabItens[[#This Row],[Recentes]]</f>
        <v>500</v>
      </c>
      <c r="AX208" s="387">
        <v>15</v>
      </c>
      <c r="AY208" s="387">
        <v>4</v>
      </c>
      <c r="AZ208" s="387">
        <f>IF(ISBLANK(tabItens[[#This Row],[CÓDIGO]]),"",tabItens[[#This Row],[PontoMês]] * (AZ$2+tabItens[[#This Row],[PontoQtM]]))</f>
        <v>60</v>
      </c>
      <c r="BA208" s="386">
        <f>tabItens[[#This Row],[PontoPed]] - tabItens[[#This Row],[Saldo]] + (1/10)</f>
        <v>-439.9</v>
      </c>
      <c r="BB208" s="386">
        <f xml:space="preserve"> tabItens[[#This Row],[PontoMês]] * BB$2 - tabItens[[#This Row],[QTDE ATUAL]] - (1/10)</f>
        <v>14.9</v>
      </c>
      <c r="BC208" s="388">
        <f>IF( tabItens[[#This Row],[PontoPed]]&gt;0, IF(tabItens[[#This Row],[PontoPed]]&lt;1, 1, IF( tabItens[[#This Row],[Saldo]]&gt;tabItens[[#This Row],[PontoPed]], 0, (tabItens[[#This Row],[PontoPed]]-tabItens[[#This Row],[Saldo]])/tabItens[[#This Row],[PontoPed]] ) ), 0 )</f>
        <v>0</v>
      </c>
      <c r="BD208" s="389">
        <f>ROUNDDOWN(IF( OR( AND(tabItens[[#This Row],[PontoPed]]&lt;tabItens[[#This Row],[Saldo]],tabItens[[#This Row],[Saldo]]&gt;0), tabItens[[#This Row],[PontoPed]]=0), 99, IF(AND(tabItens[[#This Row],[Saldo]]=0,tabItens[[#This Row],[PontoPed]]&gt;0), 0, (1-tabItens[[#This Row],[PctAb]])*10 ) ),0)</f>
        <v>99</v>
      </c>
      <c r="BE208" s="390">
        <f>IF( tabItens[[#This Row],[Consumo]] &gt; tabItens[[#This Row],[04_MESES]]/4*$AV$2, tabItens[[#This Row],[Consumo]]/$AV$2, tabItens[[#This Row],[04_MESES]]/4 ) * $BE$2 + tabItens[[#This Row],[COMPRA_EXTRA]]</f>
        <v>398</v>
      </c>
      <c r="BF208" s="391">
        <f>MAX( tabItens[[#This Row],[Sugestão]] - tabItens[[#This Row],[LC]], 0 )</f>
        <v>398</v>
      </c>
      <c r="BG208" s="391">
        <f>SUMIF(Consumo!$C$3:$C$862,tabItens[[#This Row],[CÓDIGO]],Consumo!$E$3:$E$862)</f>
        <v>19</v>
      </c>
      <c r="BH208" s="392">
        <f>IF(AND(tabItens[[#This Row],[Pend]] &gt; 0,tabItens[[#This Row],[Consumo]] &lt;&gt; 0), tabItens[[#This Row],[Pend]] / tabItens[[#This Row],[Consumo]], 0 )</f>
        <v>2.3869346733668341E-2</v>
      </c>
      <c r="BI208" s="391"/>
      <c r="BJ208" s="391"/>
      <c r="BK208" s="393" t="s">
        <v>2081</v>
      </c>
    </row>
    <row r="209" spans="1:63" x14ac:dyDescent="0.3">
      <c r="A209" s="354">
        <v>24219</v>
      </c>
      <c r="B209" s="355" t="s">
        <v>1188</v>
      </c>
      <c r="C209" s="356" t="s">
        <v>256</v>
      </c>
      <c r="D209" s="357">
        <v>47</v>
      </c>
      <c r="E209" s="358"/>
      <c r="F209" s="358"/>
      <c r="G209" s="358" t="s">
        <v>883</v>
      </c>
      <c r="H209" s="359">
        <v>387</v>
      </c>
      <c r="I209" s="360">
        <v>103003</v>
      </c>
      <c r="J209" s="361">
        <v>47</v>
      </c>
      <c r="K209" s="362">
        <v>207</v>
      </c>
      <c r="L209" s="363">
        <f>IF(tabItens[[#This Row],[Média]] &gt; 0, tabItens[[#This Row],[QTDE ATUAL]] / tabItens[[#This Row],[Média]],999.9)</f>
        <v>14.030211480362539</v>
      </c>
      <c r="M209" s="364">
        <v>0</v>
      </c>
      <c r="N209" s="365">
        <f>tabItens[[#This Row],[VALOR UNIT.]] * tabItens[[#This Row],[LC]]</f>
        <v>0</v>
      </c>
      <c r="O209" s="366"/>
      <c r="P209" s="367"/>
      <c r="Q209" s="368"/>
      <c r="R209" s="365"/>
      <c r="S209" s="369"/>
      <c r="T209" s="370">
        <f>ROUNDDOWN(IFERROR(tabItens[[#This Row],[ATA DT.VALID.]] - $D$1,0) / 30,0)</f>
        <v>-1507</v>
      </c>
      <c r="U209" s="355" t="s">
        <v>1189</v>
      </c>
      <c r="V209" s="371">
        <v>1</v>
      </c>
      <c r="W209" s="372" t="s">
        <v>2068</v>
      </c>
      <c r="X209" s="373">
        <v>79</v>
      </c>
      <c r="Y209" s="374">
        <v>6</v>
      </c>
      <c r="Z209" s="375"/>
      <c r="AA209" s="376"/>
      <c r="AB209" s="377"/>
      <c r="AC209" s="377"/>
      <c r="AD209" s="376"/>
      <c r="AE209" s="377"/>
      <c r="AF209" s="370"/>
      <c r="AG209" s="378" t="s">
        <v>2067</v>
      </c>
      <c r="AH209" s="379"/>
      <c r="AI209" s="370">
        <v>110</v>
      </c>
      <c r="AJ209" s="379">
        <v>44610</v>
      </c>
      <c r="AK209" s="379" t="s">
        <v>883</v>
      </c>
      <c r="AL209" s="379">
        <v>44582</v>
      </c>
      <c r="AM209" s="369"/>
      <c r="AN209" s="358"/>
      <c r="AO209" s="380" t="str">
        <f>_xlfn.IFNA(IF(VLOOKUP(tabItens[[#This Row],[CÓDIGO]],tabExcluirDoEstoque[#Data],1,FALSE),"sim",""),"")</f>
        <v/>
      </c>
      <c r="AP209" s="381" t="str">
        <f ca="1">IF(OR(ISBLANK(tabItens[[#This Row],[ATA DT.VALID.]]),tabItens[[#This Row],[ATA DT.VALID.]]="",tabItens[[#This Row],[ATA DT.VALID.]]=" "),"",IF(TYPE(tabItens[[#This Row],[ATA DT.VALID.]])=1,ROUNDUP((tabItens[[#This Row],[ATA DT.VALID.]]-TODAY())/7,0),""))</f>
        <v/>
      </c>
      <c r="AQ209" s="382"/>
      <c r="AR209" s="383" t="str">
        <f>IF(ISBLANK(tabItens[[#This Row],[CÓDIGO]]),"",IFERROR(VLOOKUP(tabItens[[#This Row],[CÓDIGO]],Consumo!$C$2:$AC$862,26,FALSE),0))</f>
        <v>09.2023</v>
      </c>
      <c r="AS209" s="384">
        <f>SUMIF(Consumo!$C$3:$C$862,tabItens[[#This Row],[CÓDIGO]],Consumo!$N$3:$N$862) + SUMIF(Consumo!$C$3:$C$862,tabItens[[#This Row],[CÓDIGO]],Consumo!$O$3:$O$862) + SUMIF(Consumo!$C$3:$C$862,tabItens[[#This Row],[CÓDIGO]],Consumo!$P$3:$P$862) + SUMIF(Consumo!$C$3:$C$862,tabItens[[#This Row],[CÓDIGO]],Consumo!$Q$3:$Q$862)</f>
        <v>127</v>
      </c>
      <c r="AT209" s="384">
        <f>SUMIF(Consumo!$C$3:$C$862,tabItens[[#This Row],[CÓDIGO]],Consumo!$Z$3:$Z$862)</f>
        <v>331</v>
      </c>
      <c r="AU209" s="385">
        <f>SUMIF(Consumo!$C$3:$C$862,tabItens[[#This Row],[CÓDIGO]],Consumo!$AA$3:$AA$862)</f>
        <v>43</v>
      </c>
      <c r="AV209" s="386">
        <f>SUMIF(Consumo!$C$3:$C$862,tabItens[[#This Row],[CÓDIGO]],Consumo!$Y$3:$Y$862)</f>
        <v>27.583333333333332</v>
      </c>
      <c r="AW209" s="359">
        <f>tabItens[[#This Row],[QTDE ATUAL]] + tabItens[[#This Row],[RC QTDE]] + tabItens[[#This Row],[AF SALDO]] + tabItens[[#This Row],[Recentes]]</f>
        <v>387</v>
      </c>
      <c r="AX209" s="387">
        <v>30</v>
      </c>
      <c r="AY209" s="387">
        <v>4</v>
      </c>
      <c r="AZ209" s="387">
        <f>IF(ISBLANK(tabItens[[#This Row],[CÓDIGO]]),"",tabItens[[#This Row],[PontoMês]] * (AZ$2+tabItens[[#This Row],[PontoQtM]]))</f>
        <v>120</v>
      </c>
      <c r="BA209" s="386">
        <f>tabItens[[#This Row],[PontoPed]] - tabItens[[#This Row],[Saldo]] + (1/10)</f>
        <v>-266.89999999999998</v>
      </c>
      <c r="BB209" s="386">
        <f xml:space="preserve"> tabItens[[#This Row],[PontoMês]] * BB$2 - tabItens[[#This Row],[QTDE ATUAL]] - (1/10)</f>
        <v>-357.1</v>
      </c>
      <c r="BC209" s="388">
        <f>IF( tabItens[[#This Row],[PontoPed]]&gt;0, IF(tabItens[[#This Row],[PontoPed]]&lt;1, 1, IF( tabItens[[#This Row],[Saldo]]&gt;tabItens[[#This Row],[PontoPed]], 0, (tabItens[[#This Row],[PontoPed]]-tabItens[[#This Row],[Saldo]])/tabItens[[#This Row],[PontoPed]] ) ), 0 )</f>
        <v>0</v>
      </c>
      <c r="BD209" s="389">
        <f>ROUNDDOWN(IF( OR( AND(tabItens[[#This Row],[PontoPed]]&lt;tabItens[[#This Row],[Saldo]],tabItens[[#This Row],[Saldo]]&gt;0), tabItens[[#This Row],[PontoPed]]=0), 99, IF(AND(tabItens[[#This Row],[Saldo]]=0,tabItens[[#This Row],[PontoPed]]&gt;0), 0, (1-tabItens[[#This Row],[PctAb]])*10 ) ),0)</f>
        <v>99</v>
      </c>
      <c r="BE209" s="390">
        <f>IF( tabItens[[#This Row],[Consumo]] &gt; tabItens[[#This Row],[04_MESES]]/4*$AV$2, tabItens[[#This Row],[Consumo]]/$AV$2, tabItens[[#This Row],[04_MESES]]/4 ) * $BE$2 + tabItens[[#This Row],[COMPRA_EXTRA]]</f>
        <v>190.5</v>
      </c>
      <c r="BF209" s="391">
        <f>MAX( tabItens[[#This Row],[Sugestão]] - tabItens[[#This Row],[LC]], 0 )</f>
        <v>190.5</v>
      </c>
      <c r="BG209" s="391">
        <f>SUMIF(Consumo!$C$3:$C$862,tabItens[[#This Row],[CÓDIGO]],Consumo!$E$3:$E$862)</f>
        <v>1</v>
      </c>
      <c r="BH209" s="392">
        <f>IF(AND(tabItens[[#This Row],[Pend]] &gt; 0,tabItens[[#This Row],[Consumo]] &lt;&gt; 0), tabItens[[#This Row],[Pend]] / tabItens[[#This Row],[Consumo]], 0 )</f>
        <v>3.0211480362537764E-3</v>
      </c>
      <c r="BI209" s="391"/>
      <c r="BJ209" s="391"/>
      <c r="BK209" s="393" t="s">
        <v>2081</v>
      </c>
    </row>
    <row r="210" spans="1:63" x14ac:dyDescent="0.3">
      <c r="A210" s="354">
        <v>54680</v>
      </c>
      <c r="B210" s="355" t="s">
        <v>1320</v>
      </c>
      <c r="C210" s="356" t="s">
        <v>553</v>
      </c>
      <c r="D210" s="357">
        <v>38.31</v>
      </c>
      <c r="E210" s="358"/>
      <c r="F210" s="358" t="s">
        <v>1321</v>
      </c>
      <c r="G210" s="358" t="s">
        <v>1191</v>
      </c>
      <c r="H210" s="359">
        <v>130</v>
      </c>
      <c r="I210" s="360">
        <v>103003</v>
      </c>
      <c r="J210" s="361">
        <v>53.8</v>
      </c>
      <c r="K210" s="362">
        <v>151</v>
      </c>
      <c r="L210" s="363">
        <f>IF(tabItens[[#This Row],[Média]] &gt; 0, tabItens[[#This Row],[QTDE ATUAL]] / tabItens[[#This Row],[Média]],999.9)</f>
        <v>11.063829787234043</v>
      </c>
      <c r="M210" s="364">
        <v>0</v>
      </c>
      <c r="N210" s="365">
        <f>tabItens[[#This Row],[VALOR UNIT.]] * tabItens[[#This Row],[LC]]</f>
        <v>0</v>
      </c>
      <c r="O210" s="366" t="s">
        <v>1192</v>
      </c>
      <c r="P210" s="367">
        <v>0</v>
      </c>
      <c r="Q210" s="368">
        <v>5500</v>
      </c>
      <c r="R210" s="365">
        <v>210705</v>
      </c>
      <c r="S210" s="369">
        <v>45328</v>
      </c>
      <c r="T210" s="370">
        <f>ROUNDDOWN(IFERROR(tabItens[[#This Row],[ATA DT.VALID.]] - $D$1,0) / 30,0)</f>
        <v>3</v>
      </c>
      <c r="U210" s="355" t="s">
        <v>1322</v>
      </c>
      <c r="V210" s="371">
        <v>1</v>
      </c>
      <c r="W210" s="372" t="s">
        <v>2066</v>
      </c>
      <c r="X210" s="373">
        <v>51</v>
      </c>
      <c r="Y210" s="374">
        <v>30</v>
      </c>
      <c r="Z210" s="375"/>
      <c r="AA210" s="376"/>
      <c r="AB210" s="377"/>
      <c r="AC210" s="377"/>
      <c r="AD210" s="376"/>
      <c r="AE210" s="377"/>
      <c r="AF210" s="370"/>
      <c r="AG210" s="378" t="s">
        <v>2067</v>
      </c>
      <c r="AH210" s="379"/>
      <c r="AI210" s="370">
        <v>50</v>
      </c>
      <c r="AJ210" s="379">
        <v>44616</v>
      </c>
      <c r="AK210" s="379" t="s">
        <v>883</v>
      </c>
      <c r="AL210" s="379">
        <v>44544</v>
      </c>
      <c r="AM210" s="369"/>
      <c r="AN210" s="358"/>
      <c r="AO210" s="380" t="str">
        <f>_xlfn.IFNA(IF(VLOOKUP(tabItens[[#This Row],[CÓDIGO]],tabExcluirDoEstoque[#Data],1,FALSE),"sim",""),"")</f>
        <v/>
      </c>
      <c r="AP210" s="381">
        <f ca="1">IF(OR(ISBLANK(tabItens[[#This Row],[ATA DT.VALID.]]),tabItens[[#This Row],[ATA DT.VALID.]]="",tabItens[[#This Row],[ATA DT.VALID.]]=" "),"",IF(TYPE(tabItens[[#This Row],[ATA DT.VALID.]])=1,ROUNDUP((tabItens[[#This Row],[ATA DT.VALID.]]-TODAY())/7,0),""))</f>
        <v>11</v>
      </c>
      <c r="AQ210" s="382">
        <v>0</v>
      </c>
      <c r="AR210" s="383" t="str">
        <f>IF(ISBLANK(tabItens[[#This Row],[CÓDIGO]]),"",IFERROR(VLOOKUP(tabItens[[#This Row],[CÓDIGO]],Consumo!$C$2:$AC$862,26,FALSE),0))</f>
        <v>06.2023</v>
      </c>
      <c r="AS210" s="384">
        <f>SUMIF(Consumo!$C$3:$C$862,tabItens[[#This Row],[CÓDIGO]],Consumo!$N$3:$N$862) + SUMIF(Consumo!$C$3:$C$862,tabItens[[#This Row],[CÓDIGO]],Consumo!$O$3:$O$862) + SUMIF(Consumo!$C$3:$C$862,tabItens[[#This Row],[CÓDIGO]],Consumo!$P$3:$P$862) + SUMIF(Consumo!$C$3:$C$862,tabItens[[#This Row],[CÓDIGO]],Consumo!$Q$3:$Q$862)</f>
        <v>40</v>
      </c>
      <c r="AT210" s="384">
        <f>SUMIF(Consumo!$C$3:$C$862,tabItens[[#This Row],[CÓDIGO]],Consumo!$Z$3:$Z$862)</f>
        <v>151</v>
      </c>
      <c r="AU210" s="385">
        <f>SUMIF(Consumo!$C$3:$C$862,tabItens[[#This Row],[CÓDIGO]],Consumo!$AA$3:$AA$862)</f>
        <v>70</v>
      </c>
      <c r="AV210" s="386">
        <f>SUMIF(Consumo!$C$3:$C$862,tabItens[[#This Row],[CÓDIGO]],Consumo!$Y$3:$Y$862)</f>
        <v>11.75</v>
      </c>
      <c r="AW210" s="359">
        <f>tabItens[[#This Row],[QTDE ATUAL]] + tabItens[[#This Row],[RC QTDE]] + tabItens[[#This Row],[AF SALDO]] + tabItens[[#This Row],[Recentes]]</f>
        <v>130</v>
      </c>
      <c r="AX210" s="387">
        <v>34</v>
      </c>
      <c r="AY210" s="387">
        <v>4</v>
      </c>
      <c r="AZ210" s="387">
        <f>IF(ISBLANK(tabItens[[#This Row],[CÓDIGO]]),"",tabItens[[#This Row],[PontoMês]] * (AZ$2+tabItens[[#This Row],[PontoQtM]]))</f>
        <v>136</v>
      </c>
      <c r="BA210" s="386">
        <f>tabItens[[#This Row],[PontoPed]] - tabItens[[#This Row],[Saldo]] + (1/10)</f>
        <v>6.1</v>
      </c>
      <c r="BB210" s="386">
        <f xml:space="preserve"> tabItens[[#This Row],[PontoMês]] * BB$2 - tabItens[[#This Row],[QTDE ATUAL]] - (1/10)</f>
        <v>-96.1</v>
      </c>
      <c r="BC210" s="388">
        <f>IF( tabItens[[#This Row],[PontoPed]]&gt;0, IF(tabItens[[#This Row],[PontoPed]]&lt;1, 1, IF( tabItens[[#This Row],[Saldo]]&gt;tabItens[[#This Row],[PontoPed]], 0, (tabItens[[#This Row],[PontoPed]]-tabItens[[#This Row],[Saldo]])/tabItens[[#This Row],[PontoPed]] ) ), 0 )</f>
        <v>4.4117647058823532E-2</v>
      </c>
      <c r="BD210" s="389">
        <f>ROUNDDOWN(IF( OR( AND(tabItens[[#This Row],[PontoPed]]&lt;tabItens[[#This Row],[Saldo]],tabItens[[#This Row],[Saldo]]&gt;0), tabItens[[#This Row],[PontoPed]]=0), 99, IF(AND(tabItens[[#This Row],[Saldo]]=0,tabItens[[#This Row],[PontoPed]]&gt;0), 0, (1-tabItens[[#This Row],[PctAb]])*10 ) ),0)</f>
        <v>9</v>
      </c>
      <c r="BE210" s="390">
        <f>IF( tabItens[[#This Row],[Consumo]] &gt; tabItens[[#This Row],[04_MESES]]/4*$AV$2, tabItens[[#This Row],[Consumo]]/$AV$2, tabItens[[#This Row],[04_MESES]]/4 ) * $BE$2 + tabItens[[#This Row],[COMPRA_EXTRA]]</f>
        <v>75.5</v>
      </c>
      <c r="BF210" s="391">
        <f>MAX( tabItens[[#This Row],[Sugestão]] - tabItens[[#This Row],[LC]], 0 )</f>
        <v>75.5</v>
      </c>
      <c r="BG210" s="391">
        <f>SUMIF(Consumo!$C$3:$C$862,tabItens[[#This Row],[CÓDIGO]],Consumo!$E$3:$E$862)</f>
        <v>0</v>
      </c>
      <c r="BH210" s="392">
        <f>IF(AND(tabItens[[#This Row],[Pend]] &gt; 0,tabItens[[#This Row],[Consumo]] &lt;&gt; 0), tabItens[[#This Row],[Pend]] / tabItens[[#This Row],[Consumo]], 0 )</f>
        <v>0</v>
      </c>
      <c r="BI210" s="391"/>
      <c r="BJ210" s="391"/>
      <c r="BK210" s="393" t="s">
        <v>2081</v>
      </c>
    </row>
    <row r="211" spans="1:63" x14ac:dyDescent="0.3">
      <c r="A211" s="354">
        <v>24476</v>
      </c>
      <c r="B211" s="355" t="s">
        <v>1194</v>
      </c>
      <c r="C211" s="356" t="s">
        <v>253</v>
      </c>
      <c r="D211" s="357">
        <v>1.71</v>
      </c>
      <c r="E211" s="358"/>
      <c r="F211" s="358"/>
      <c r="G211" s="358" t="s">
        <v>883</v>
      </c>
      <c r="H211" s="359">
        <v>0</v>
      </c>
      <c r="I211" s="360">
        <v>103003</v>
      </c>
      <c r="J211" s="361">
        <v>1.71</v>
      </c>
      <c r="K211" s="362">
        <v>5373</v>
      </c>
      <c r="L211" s="363">
        <f>IF(tabItens[[#This Row],[Média]] &gt; 0, tabItens[[#This Row],[QTDE ATUAL]] / tabItens[[#This Row],[Média]],999.9)</f>
        <v>0</v>
      </c>
      <c r="M211" s="364">
        <v>0</v>
      </c>
      <c r="N211" s="365">
        <f>tabItens[[#This Row],[VALOR UNIT.]] * tabItens[[#This Row],[LC]]</f>
        <v>0</v>
      </c>
      <c r="O211" s="366" t="s">
        <v>2083</v>
      </c>
      <c r="P211" s="367"/>
      <c r="Q211" s="368"/>
      <c r="R211" s="365"/>
      <c r="S211" s="369"/>
      <c r="T211" s="370">
        <f>ROUNDDOWN(IFERROR(tabItens[[#This Row],[ATA DT.VALID.]] - $D$1,0) / 30,0)</f>
        <v>-1507</v>
      </c>
      <c r="U211" s="355" t="s">
        <v>1131</v>
      </c>
      <c r="V211" s="371">
        <v>1</v>
      </c>
      <c r="W211" s="372" t="s">
        <v>2069</v>
      </c>
      <c r="X211" s="373">
        <v>57</v>
      </c>
      <c r="Y211" s="374">
        <v>2</v>
      </c>
      <c r="Z211" s="375">
        <v>6216</v>
      </c>
      <c r="AA211" s="376">
        <v>2023</v>
      </c>
      <c r="AB211" s="377">
        <v>2000</v>
      </c>
      <c r="AC211" s="377"/>
      <c r="AD211" s="376"/>
      <c r="AE211" s="377"/>
      <c r="AF211" s="370"/>
      <c r="AG211" s="378" t="s">
        <v>2067</v>
      </c>
      <c r="AH211" s="379"/>
      <c r="AI211" s="370">
        <v>2802</v>
      </c>
      <c r="AJ211" s="379">
        <v>44974</v>
      </c>
      <c r="AK211" s="379" t="s">
        <v>883</v>
      </c>
      <c r="AL211" s="379">
        <v>45083</v>
      </c>
      <c r="AM211" s="369"/>
      <c r="AN211" s="358"/>
      <c r="AO211" s="380" t="str">
        <f>_xlfn.IFNA(IF(VLOOKUP(tabItens[[#This Row],[CÓDIGO]],tabExcluirDoEstoque[#Data],1,FALSE),"sim",""),"")</f>
        <v/>
      </c>
      <c r="AP211" s="381" t="str">
        <f ca="1">IF(OR(ISBLANK(tabItens[[#This Row],[ATA DT.VALID.]]),tabItens[[#This Row],[ATA DT.VALID.]]="",tabItens[[#This Row],[ATA DT.VALID.]]=" "),"",IF(TYPE(tabItens[[#This Row],[ATA DT.VALID.]])=1,ROUNDUP((tabItens[[#This Row],[ATA DT.VALID.]]-TODAY())/7,0),""))</f>
        <v/>
      </c>
      <c r="AQ211" s="382">
        <v>0</v>
      </c>
      <c r="AR211" s="383" t="str">
        <f>IF(ISBLANK(tabItens[[#This Row],[CÓDIGO]]),"",IFERROR(VLOOKUP(tabItens[[#This Row],[CÓDIGO]],Consumo!$C$2:$AC$862,26,FALSE),0))</f>
        <v>09.2023</v>
      </c>
      <c r="AS211" s="384">
        <f>SUMIF(Consumo!$C$3:$C$862,tabItens[[#This Row],[CÓDIGO]],Consumo!$N$3:$N$862) + SUMIF(Consumo!$C$3:$C$862,tabItens[[#This Row],[CÓDIGO]],Consumo!$O$3:$O$862) + SUMIF(Consumo!$C$3:$C$862,tabItens[[#This Row],[CÓDIGO]],Consumo!$P$3:$P$862) + SUMIF(Consumo!$C$3:$C$862,tabItens[[#This Row],[CÓDIGO]],Consumo!$Q$3:$Q$862)</f>
        <v>3130</v>
      </c>
      <c r="AT211" s="384">
        <f>SUMIF(Consumo!$C$3:$C$862,tabItens[[#This Row],[CÓDIGO]],Consumo!$Z$3:$Z$862)</f>
        <v>8440</v>
      </c>
      <c r="AU211" s="385">
        <f>SUMIF(Consumo!$C$3:$C$862,tabItens[[#This Row],[CÓDIGO]],Consumo!$AA$3:$AA$862)</f>
        <v>1100</v>
      </c>
      <c r="AV211" s="386">
        <f>SUMIF(Consumo!$C$3:$C$862,tabItens[[#This Row],[CÓDIGO]],Consumo!$Y$3:$Y$862)</f>
        <v>703.33333333333337</v>
      </c>
      <c r="AW211" s="359">
        <f>tabItens[[#This Row],[QTDE ATUAL]] + tabItens[[#This Row],[RC QTDE]] + tabItens[[#This Row],[AF SALDO]] + tabItens[[#This Row],[Recentes]]</f>
        <v>2000</v>
      </c>
      <c r="AX211" s="387">
        <v>834</v>
      </c>
      <c r="AY211" s="387">
        <v>4</v>
      </c>
      <c r="AZ211" s="387">
        <f>IF(ISBLANK(tabItens[[#This Row],[CÓDIGO]]),"",tabItens[[#This Row],[PontoMês]] * (AZ$2+tabItens[[#This Row],[PontoQtM]]))</f>
        <v>3336</v>
      </c>
      <c r="BA211" s="386">
        <f>tabItens[[#This Row],[PontoPed]] - tabItens[[#This Row],[Saldo]] + (1/10)</f>
        <v>1336.1</v>
      </c>
      <c r="BB211" s="386">
        <f xml:space="preserve"> tabItens[[#This Row],[PontoMês]] * BB$2 - tabItens[[#This Row],[QTDE ATUAL]] - (1/10)</f>
        <v>833.9</v>
      </c>
      <c r="BC211" s="388">
        <f>IF( tabItens[[#This Row],[PontoPed]]&gt;0, IF(tabItens[[#This Row],[PontoPed]]&lt;1, 1, IF( tabItens[[#This Row],[Saldo]]&gt;tabItens[[#This Row],[PontoPed]], 0, (tabItens[[#This Row],[PontoPed]]-tabItens[[#This Row],[Saldo]])/tabItens[[#This Row],[PontoPed]] ) ), 0 )</f>
        <v>0.40047961630695444</v>
      </c>
      <c r="BD211" s="389">
        <f>ROUNDDOWN(IF( OR( AND(tabItens[[#This Row],[PontoPed]]&lt;tabItens[[#This Row],[Saldo]],tabItens[[#This Row],[Saldo]]&gt;0), tabItens[[#This Row],[PontoPed]]=0), 99, IF(AND(tabItens[[#This Row],[Saldo]]=0,tabItens[[#This Row],[PontoPed]]&gt;0), 0, (1-tabItens[[#This Row],[PctAb]])*10 ) ),0)</f>
        <v>5</v>
      </c>
      <c r="BE211" s="390">
        <f>IF( tabItens[[#This Row],[Consumo]] &gt; tabItens[[#This Row],[04_MESES]]/4*$AV$2, tabItens[[#This Row],[Consumo]]/$AV$2, tabItens[[#This Row],[04_MESES]]/4 ) * $BE$2 + tabItens[[#This Row],[COMPRA_EXTRA]]</f>
        <v>4695</v>
      </c>
      <c r="BF211" s="391">
        <f>MAX( tabItens[[#This Row],[Sugestão]] - tabItens[[#This Row],[LC]], 0 )</f>
        <v>4695</v>
      </c>
      <c r="BG211" s="391">
        <f>SUMIF(Consumo!$C$3:$C$862,tabItens[[#This Row],[CÓDIGO]],Consumo!$E$3:$E$862)</f>
        <v>35</v>
      </c>
      <c r="BH211" s="392">
        <f>IF(AND(tabItens[[#This Row],[Pend]] &gt; 0,tabItens[[#This Row],[Consumo]] &lt;&gt; 0), tabItens[[#This Row],[Pend]] / tabItens[[#This Row],[Consumo]], 0 )</f>
        <v>4.1469194312796212E-3</v>
      </c>
      <c r="BI211" s="391"/>
      <c r="BJ211" s="391"/>
      <c r="BK211" s="393" t="s">
        <v>2081</v>
      </c>
    </row>
    <row r="212" spans="1:63" x14ac:dyDescent="0.3">
      <c r="A212" s="354">
        <v>24477</v>
      </c>
      <c r="B212" s="355" t="s">
        <v>1195</v>
      </c>
      <c r="C212" s="356" t="s">
        <v>253</v>
      </c>
      <c r="D212" s="357">
        <v>1.55</v>
      </c>
      <c r="E212" s="358"/>
      <c r="F212" s="358"/>
      <c r="G212" s="358" t="s">
        <v>883</v>
      </c>
      <c r="H212" s="359">
        <v>0</v>
      </c>
      <c r="I212" s="360">
        <v>103003</v>
      </c>
      <c r="J212" s="361">
        <v>1.55</v>
      </c>
      <c r="K212" s="362">
        <v>5268</v>
      </c>
      <c r="L212" s="363">
        <f>IF(tabItens[[#This Row],[Média]] &gt; 0, tabItens[[#This Row],[QTDE ATUAL]] / tabItens[[#This Row],[Média]],999.9)</f>
        <v>0</v>
      </c>
      <c r="M212" s="364">
        <v>0</v>
      </c>
      <c r="N212" s="365">
        <f>tabItens[[#This Row],[VALOR UNIT.]] * tabItens[[#This Row],[LC]]</f>
        <v>0</v>
      </c>
      <c r="O212" s="366" t="s">
        <v>2083</v>
      </c>
      <c r="P212" s="367"/>
      <c r="Q212" s="368"/>
      <c r="R212" s="365"/>
      <c r="S212" s="369"/>
      <c r="T212" s="370">
        <f>ROUNDDOWN(IFERROR(tabItens[[#This Row],[ATA DT.VALID.]] - $D$1,0) / 30,0)</f>
        <v>-1507</v>
      </c>
      <c r="U212" s="355" t="s">
        <v>1131</v>
      </c>
      <c r="V212" s="371">
        <v>1</v>
      </c>
      <c r="W212" s="372" t="s">
        <v>2069</v>
      </c>
      <c r="X212" s="373">
        <v>57</v>
      </c>
      <c r="Y212" s="374">
        <v>2</v>
      </c>
      <c r="Z212" s="375">
        <v>6987</v>
      </c>
      <c r="AA212" s="376">
        <v>2023</v>
      </c>
      <c r="AB212" s="377">
        <v>1400</v>
      </c>
      <c r="AC212" s="377"/>
      <c r="AD212" s="376"/>
      <c r="AE212" s="377"/>
      <c r="AF212" s="370"/>
      <c r="AG212" s="378" t="s">
        <v>2067</v>
      </c>
      <c r="AH212" s="379"/>
      <c r="AI212" s="370">
        <v>2694</v>
      </c>
      <c r="AJ212" s="379">
        <v>44966</v>
      </c>
      <c r="AK212" s="379" t="s">
        <v>883</v>
      </c>
      <c r="AL212" s="379">
        <v>45049</v>
      </c>
      <c r="AM212" s="369"/>
      <c r="AN212" s="358"/>
      <c r="AO212" s="380" t="str">
        <f>_xlfn.IFNA(IF(VLOOKUP(tabItens[[#This Row],[CÓDIGO]],tabExcluirDoEstoque[#Data],1,FALSE),"sim",""),"")</f>
        <v/>
      </c>
      <c r="AP212" s="381" t="str">
        <f ca="1">IF(OR(ISBLANK(tabItens[[#This Row],[ATA DT.VALID.]]),tabItens[[#This Row],[ATA DT.VALID.]]="",tabItens[[#This Row],[ATA DT.VALID.]]=" "),"",IF(TYPE(tabItens[[#This Row],[ATA DT.VALID.]])=1,ROUNDUP((tabItens[[#This Row],[ATA DT.VALID.]]-TODAY())/7,0),""))</f>
        <v/>
      </c>
      <c r="AQ212" s="382">
        <v>0</v>
      </c>
      <c r="AR212" s="383" t="str">
        <f>IF(ISBLANK(tabItens[[#This Row],[CÓDIGO]]),"",IFERROR(VLOOKUP(tabItens[[#This Row],[CÓDIGO]],Consumo!$C$2:$AC$862,26,FALSE),0))</f>
        <v>09.2023</v>
      </c>
      <c r="AS212" s="384">
        <f>SUMIF(Consumo!$C$3:$C$862,tabItens[[#This Row],[CÓDIGO]],Consumo!$N$3:$N$862) + SUMIF(Consumo!$C$3:$C$862,tabItens[[#This Row],[CÓDIGO]],Consumo!$O$3:$O$862) + SUMIF(Consumo!$C$3:$C$862,tabItens[[#This Row],[CÓDIGO]],Consumo!$P$3:$P$862) + SUMIF(Consumo!$C$3:$C$862,tabItens[[#This Row],[CÓDIGO]],Consumo!$Q$3:$Q$862)</f>
        <v>2657</v>
      </c>
      <c r="AT212" s="384">
        <f>SUMIF(Consumo!$C$3:$C$862,tabItens[[#This Row],[CÓDIGO]],Consumo!$Z$3:$Z$862)</f>
        <v>8263</v>
      </c>
      <c r="AU212" s="385">
        <f>SUMIF(Consumo!$C$3:$C$862,tabItens[[#This Row],[CÓDIGO]],Consumo!$AA$3:$AA$862)</f>
        <v>1100</v>
      </c>
      <c r="AV212" s="386">
        <f>SUMIF(Consumo!$C$3:$C$862,tabItens[[#This Row],[CÓDIGO]],Consumo!$Y$3:$Y$862)</f>
        <v>688.58333333333337</v>
      </c>
      <c r="AW212" s="359">
        <f>tabItens[[#This Row],[QTDE ATUAL]] + tabItens[[#This Row],[RC QTDE]] + tabItens[[#This Row],[AF SALDO]] + tabItens[[#This Row],[Recentes]]</f>
        <v>1400</v>
      </c>
      <c r="AX212" s="387">
        <v>834</v>
      </c>
      <c r="AY212" s="387">
        <v>4</v>
      </c>
      <c r="AZ212" s="387">
        <f>IF(ISBLANK(tabItens[[#This Row],[CÓDIGO]]),"",tabItens[[#This Row],[PontoMês]] * (AZ$2+tabItens[[#This Row],[PontoQtM]]))</f>
        <v>3336</v>
      </c>
      <c r="BA212" s="386">
        <f>tabItens[[#This Row],[PontoPed]] - tabItens[[#This Row],[Saldo]] + (1/10)</f>
        <v>1936.1</v>
      </c>
      <c r="BB212" s="386">
        <f xml:space="preserve"> tabItens[[#This Row],[PontoMês]] * BB$2 - tabItens[[#This Row],[QTDE ATUAL]] - (1/10)</f>
        <v>833.9</v>
      </c>
      <c r="BC212" s="388">
        <f>IF( tabItens[[#This Row],[PontoPed]]&gt;0, IF(tabItens[[#This Row],[PontoPed]]&lt;1, 1, IF( tabItens[[#This Row],[Saldo]]&gt;tabItens[[#This Row],[PontoPed]], 0, (tabItens[[#This Row],[PontoPed]]-tabItens[[#This Row],[Saldo]])/tabItens[[#This Row],[PontoPed]] ) ), 0 )</f>
        <v>0.58033573141486805</v>
      </c>
      <c r="BD212" s="389">
        <f>ROUNDDOWN(IF( OR( AND(tabItens[[#This Row],[PontoPed]]&lt;tabItens[[#This Row],[Saldo]],tabItens[[#This Row],[Saldo]]&gt;0), tabItens[[#This Row],[PontoPed]]=0), 99, IF(AND(tabItens[[#This Row],[Saldo]]=0,tabItens[[#This Row],[PontoPed]]&gt;0), 0, (1-tabItens[[#This Row],[PctAb]])*10 ) ),0)</f>
        <v>4</v>
      </c>
      <c r="BE212" s="390">
        <f>IF( tabItens[[#This Row],[Consumo]] &gt; tabItens[[#This Row],[04_MESES]]/4*$AV$2, tabItens[[#This Row],[Consumo]]/$AV$2, tabItens[[#This Row],[04_MESES]]/4 ) * $BE$2 + tabItens[[#This Row],[COMPRA_EXTRA]]</f>
        <v>4131.5</v>
      </c>
      <c r="BF212" s="391">
        <f>MAX( tabItens[[#This Row],[Sugestão]] - tabItens[[#This Row],[LC]], 0 )</f>
        <v>4131.5</v>
      </c>
      <c r="BG212" s="391">
        <f>SUMIF(Consumo!$C$3:$C$862,tabItens[[#This Row],[CÓDIGO]],Consumo!$E$3:$E$862)</f>
        <v>179</v>
      </c>
      <c r="BH212" s="392">
        <f>IF(AND(tabItens[[#This Row],[Pend]] &gt; 0,tabItens[[#This Row],[Consumo]] &lt;&gt; 0), tabItens[[#This Row],[Pend]] / tabItens[[#This Row],[Consumo]], 0 )</f>
        <v>2.1662834321674936E-2</v>
      </c>
      <c r="BI212" s="391"/>
      <c r="BJ212" s="391"/>
      <c r="BK212" s="393" t="s">
        <v>2081</v>
      </c>
    </row>
    <row r="213" spans="1:63" x14ac:dyDescent="0.3">
      <c r="A213" s="354">
        <v>24500</v>
      </c>
      <c r="B213" s="355" t="s">
        <v>1196</v>
      </c>
      <c r="C213" s="356" t="s">
        <v>256</v>
      </c>
      <c r="D213" s="357">
        <v>23.08</v>
      </c>
      <c r="E213" s="358"/>
      <c r="F213" s="358"/>
      <c r="G213" s="358" t="s">
        <v>883</v>
      </c>
      <c r="H213" s="359">
        <v>0</v>
      </c>
      <c r="I213" s="360">
        <v>103003</v>
      </c>
      <c r="J213" s="361">
        <v>23.08</v>
      </c>
      <c r="K213" s="362">
        <v>1099</v>
      </c>
      <c r="L213" s="363">
        <f>IF(tabItens[[#This Row],[Média]] &gt; 0, tabItens[[#This Row],[QTDE ATUAL]] / tabItens[[#This Row],[Média]],999.9)</f>
        <v>0</v>
      </c>
      <c r="M213" s="364">
        <v>0</v>
      </c>
      <c r="N213" s="365">
        <f>tabItens[[#This Row],[VALOR UNIT.]] * tabItens[[#This Row],[LC]]</f>
        <v>0</v>
      </c>
      <c r="O213" s="366" t="s">
        <v>2092</v>
      </c>
      <c r="P213" s="367"/>
      <c r="Q213" s="368"/>
      <c r="R213" s="365"/>
      <c r="S213" s="369"/>
      <c r="T213" s="370">
        <f>ROUNDDOWN(IFERROR(tabItens[[#This Row],[ATA DT.VALID.]] - $D$1,0) / 30,0)</f>
        <v>-1507</v>
      </c>
      <c r="U213" s="355" t="s">
        <v>1009</v>
      </c>
      <c r="V213" s="371">
        <v>1</v>
      </c>
      <c r="W213" s="372" t="s">
        <v>2071</v>
      </c>
      <c r="X213" s="373">
        <v>61</v>
      </c>
      <c r="Y213" s="374">
        <v>14</v>
      </c>
      <c r="Z213" s="375"/>
      <c r="AA213" s="376"/>
      <c r="AB213" s="377"/>
      <c r="AC213" s="377"/>
      <c r="AD213" s="376"/>
      <c r="AE213" s="377"/>
      <c r="AF213" s="370"/>
      <c r="AG213" s="378" t="s">
        <v>2067</v>
      </c>
      <c r="AH213" s="379"/>
      <c r="AI213" s="370">
        <v>368</v>
      </c>
      <c r="AJ213" s="379">
        <v>45159</v>
      </c>
      <c r="AK213" s="379" t="s">
        <v>883</v>
      </c>
      <c r="AL213" s="379">
        <v>45145</v>
      </c>
      <c r="AM213" s="369"/>
      <c r="AN213" s="358"/>
      <c r="AO213" s="380" t="str">
        <f>_xlfn.IFNA(IF(VLOOKUP(tabItens[[#This Row],[CÓDIGO]],tabExcluirDoEstoque[#Data],1,FALSE),"sim",""),"")</f>
        <v/>
      </c>
      <c r="AP213" s="381" t="str">
        <f ca="1">IF(OR(ISBLANK(tabItens[[#This Row],[ATA DT.VALID.]]),tabItens[[#This Row],[ATA DT.VALID.]]="",tabItens[[#This Row],[ATA DT.VALID.]]=" "),"",IF(TYPE(tabItens[[#This Row],[ATA DT.VALID.]])=1,ROUNDUP((tabItens[[#This Row],[ATA DT.VALID.]]-TODAY())/7,0),""))</f>
        <v/>
      </c>
      <c r="AQ213" s="382">
        <v>0</v>
      </c>
      <c r="AR213" s="383" t="str">
        <f>IF(ISBLANK(tabItens[[#This Row],[CÓDIGO]]),"",IFERROR(VLOOKUP(tabItens[[#This Row],[CÓDIGO]],Consumo!$C$2:$AC$862,26,FALSE),0))</f>
        <v>09.2023</v>
      </c>
      <c r="AS213" s="384">
        <f>SUMIF(Consumo!$C$3:$C$862,tabItens[[#This Row],[CÓDIGO]],Consumo!$N$3:$N$862) + SUMIF(Consumo!$C$3:$C$862,tabItens[[#This Row],[CÓDIGO]],Consumo!$O$3:$O$862) + SUMIF(Consumo!$C$3:$C$862,tabItens[[#This Row],[CÓDIGO]],Consumo!$P$3:$P$862) + SUMIF(Consumo!$C$3:$C$862,tabItens[[#This Row],[CÓDIGO]],Consumo!$Q$3:$Q$862)</f>
        <v>856</v>
      </c>
      <c r="AT213" s="384">
        <f>SUMIF(Consumo!$C$3:$C$862,tabItens[[#This Row],[CÓDIGO]],Consumo!$Z$3:$Z$862)</f>
        <v>1141</v>
      </c>
      <c r="AU213" s="385">
        <f>SUMIF(Consumo!$C$3:$C$862,tabItens[[#This Row],[CÓDIGO]],Consumo!$AA$3:$AA$862)</f>
        <v>806</v>
      </c>
      <c r="AV213" s="386">
        <f>SUMIF(Consumo!$C$3:$C$862,tabItens[[#This Row],[CÓDIGO]],Consumo!$Y$3:$Y$862)</f>
        <v>72.083333333333329</v>
      </c>
      <c r="AW213" s="359">
        <f>tabItens[[#This Row],[QTDE ATUAL]] + tabItens[[#This Row],[RC QTDE]] + tabItens[[#This Row],[AF SALDO]] + tabItens[[#This Row],[Recentes]]</f>
        <v>0</v>
      </c>
      <c r="AX213" s="387">
        <v>17</v>
      </c>
      <c r="AY213" s="387">
        <v>4</v>
      </c>
      <c r="AZ213" s="387">
        <f>IF(ISBLANK(tabItens[[#This Row],[CÓDIGO]]),"",tabItens[[#This Row],[PontoMês]] * (AZ$2+tabItens[[#This Row],[PontoQtM]]))</f>
        <v>68</v>
      </c>
      <c r="BA213" s="386">
        <f>tabItens[[#This Row],[PontoPed]] - tabItens[[#This Row],[Saldo]] + (1/10)</f>
        <v>68.099999999999994</v>
      </c>
      <c r="BB213" s="386">
        <f xml:space="preserve"> tabItens[[#This Row],[PontoMês]] * BB$2 - tabItens[[#This Row],[QTDE ATUAL]] - (1/10)</f>
        <v>16.899999999999999</v>
      </c>
      <c r="BC213" s="388">
        <f>IF( tabItens[[#This Row],[PontoPed]]&gt;0, IF(tabItens[[#This Row],[PontoPed]]&lt;1, 1, IF( tabItens[[#This Row],[Saldo]]&gt;tabItens[[#This Row],[PontoPed]], 0, (tabItens[[#This Row],[PontoPed]]-tabItens[[#This Row],[Saldo]])/tabItens[[#This Row],[PontoPed]] ) ), 0 )</f>
        <v>1</v>
      </c>
      <c r="BD213" s="389">
        <f>ROUNDDOWN(IF( OR( AND(tabItens[[#This Row],[PontoPed]]&lt;tabItens[[#This Row],[Saldo]],tabItens[[#This Row],[Saldo]]&gt;0), tabItens[[#This Row],[PontoPed]]=0), 99, IF(AND(tabItens[[#This Row],[Saldo]]=0,tabItens[[#This Row],[PontoPed]]&gt;0), 0, (1-tabItens[[#This Row],[PctAb]])*10 ) ),0)</f>
        <v>0</v>
      </c>
      <c r="BE213" s="390">
        <f>IF( tabItens[[#This Row],[Consumo]] &gt; tabItens[[#This Row],[04_MESES]]/4*$AV$2, tabItens[[#This Row],[Consumo]]/$AV$2, tabItens[[#This Row],[04_MESES]]/4 ) * $BE$2 + tabItens[[#This Row],[COMPRA_EXTRA]]</f>
        <v>1284</v>
      </c>
      <c r="BF213" s="391">
        <f>MAX( tabItens[[#This Row],[Sugestão]] - tabItens[[#This Row],[LC]], 0 )</f>
        <v>1284</v>
      </c>
      <c r="BG213" s="391">
        <f>SUMIF(Consumo!$C$3:$C$862,tabItens[[#This Row],[CÓDIGO]],Consumo!$E$3:$E$862)</f>
        <v>39</v>
      </c>
      <c r="BH213" s="392">
        <f>IF(AND(tabItens[[#This Row],[Pend]] &gt; 0,tabItens[[#This Row],[Consumo]] &lt;&gt; 0), tabItens[[#This Row],[Pend]] / tabItens[[#This Row],[Consumo]], 0 )</f>
        <v>3.4180543382997371E-2</v>
      </c>
      <c r="BI213" s="391"/>
      <c r="BJ213" s="391"/>
      <c r="BK213" s="393" t="s">
        <v>2081</v>
      </c>
    </row>
    <row r="214" spans="1:63" x14ac:dyDescent="0.3">
      <c r="A214" s="354">
        <v>24551</v>
      </c>
      <c r="B214" s="355" t="s">
        <v>1197</v>
      </c>
      <c r="C214" s="356" t="s">
        <v>256</v>
      </c>
      <c r="D214" s="357">
        <v>5.2</v>
      </c>
      <c r="E214" s="358"/>
      <c r="F214" s="358"/>
      <c r="G214" s="358" t="s">
        <v>883</v>
      </c>
      <c r="H214" s="359">
        <v>0</v>
      </c>
      <c r="I214" s="360">
        <v>103003</v>
      </c>
      <c r="J214" s="361">
        <v>5.2</v>
      </c>
      <c r="K214" s="362">
        <v>34</v>
      </c>
      <c r="L214" s="363">
        <f>IF(tabItens[[#This Row],[Média]] &gt; 0, tabItens[[#This Row],[QTDE ATUAL]] / tabItens[[#This Row],[Média]],999.9)</f>
        <v>0</v>
      </c>
      <c r="M214" s="364">
        <v>0</v>
      </c>
      <c r="N214" s="365">
        <f>tabItens[[#This Row],[VALOR UNIT.]] * tabItens[[#This Row],[LC]]</f>
        <v>0</v>
      </c>
      <c r="O214" s="366"/>
      <c r="P214" s="367"/>
      <c r="Q214" s="368"/>
      <c r="R214" s="365"/>
      <c r="S214" s="369"/>
      <c r="T214" s="370">
        <f>ROUNDDOWN(IFERROR(tabItens[[#This Row],[ATA DT.VALID.]] - $D$1,0) / 30,0)</f>
        <v>-1507</v>
      </c>
      <c r="U214" s="355" t="s">
        <v>1198</v>
      </c>
      <c r="V214" s="371">
        <v>1</v>
      </c>
      <c r="W214" s="372" t="s">
        <v>2074</v>
      </c>
      <c r="X214" s="373">
        <v>83</v>
      </c>
      <c r="Y214" s="374">
        <v>3</v>
      </c>
      <c r="Z214" s="375"/>
      <c r="AA214" s="376"/>
      <c r="AB214" s="377"/>
      <c r="AC214" s="377"/>
      <c r="AD214" s="376"/>
      <c r="AE214" s="377"/>
      <c r="AF214" s="370"/>
      <c r="AG214" s="378" t="s">
        <v>2067</v>
      </c>
      <c r="AH214" s="379"/>
      <c r="AI214" s="370">
        <v>12</v>
      </c>
      <c r="AJ214" s="379">
        <v>43889</v>
      </c>
      <c r="AK214" s="379" t="s">
        <v>883</v>
      </c>
      <c r="AL214" s="379">
        <v>43826</v>
      </c>
      <c r="AM214" s="369"/>
      <c r="AN214" s="358"/>
      <c r="AO214" s="380" t="str">
        <f>_xlfn.IFNA(IF(VLOOKUP(tabItens[[#This Row],[CÓDIGO]],tabExcluirDoEstoque[#Data],1,FALSE),"sim",""),"")</f>
        <v/>
      </c>
      <c r="AP214" s="381" t="str">
        <f ca="1">IF(OR(ISBLANK(tabItens[[#This Row],[ATA DT.VALID.]]),tabItens[[#This Row],[ATA DT.VALID.]]="",tabItens[[#This Row],[ATA DT.VALID.]]=" "),"",IF(TYPE(tabItens[[#This Row],[ATA DT.VALID.]])=1,ROUNDUP((tabItens[[#This Row],[ATA DT.VALID.]]-TODAY())/7,0),""))</f>
        <v/>
      </c>
      <c r="AQ214" s="382"/>
      <c r="AR214" s="383" t="str">
        <f>IF(ISBLANK(tabItens[[#This Row],[CÓDIGO]]),"",IFERROR(VLOOKUP(tabItens[[#This Row],[CÓDIGO]],Consumo!$C$2:$AC$862,26,FALSE),0))</f>
        <v>01.2023</v>
      </c>
      <c r="AS214" s="384">
        <f>SUMIF(Consumo!$C$3:$C$862,tabItens[[#This Row],[CÓDIGO]],Consumo!$N$3:$N$862) + SUMIF(Consumo!$C$3:$C$862,tabItens[[#This Row],[CÓDIGO]],Consumo!$O$3:$O$862) + SUMIF(Consumo!$C$3:$C$862,tabItens[[#This Row],[CÓDIGO]],Consumo!$P$3:$P$862) + SUMIF(Consumo!$C$3:$C$862,tabItens[[#This Row],[CÓDIGO]],Consumo!$Q$3:$Q$862)</f>
        <v>0</v>
      </c>
      <c r="AT214" s="384">
        <f>SUMIF(Consumo!$C$3:$C$862,tabItens[[#This Row],[CÓDIGO]],Consumo!$Z$3:$Z$862)</f>
        <v>56</v>
      </c>
      <c r="AU214" s="385">
        <f>SUMIF(Consumo!$C$3:$C$862,tabItens[[#This Row],[CÓDIGO]],Consumo!$AA$3:$AA$862)</f>
        <v>18</v>
      </c>
      <c r="AV214" s="386">
        <f>SUMIF(Consumo!$C$3:$C$862,tabItens[[#This Row],[CÓDIGO]],Consumo!$Y$3:$Y$862)</f>
        <v>4.666666666666667</v>
      </c>
      <c r="AW214" s="359">
        <f>tabItens[[#This Row],[QTDE ATUAL]] + tabItens[[#This Row],[RC QTDE]] + tabItens[[#This Row],[AF SALDO]] + tabItens[[#This Row],[Recentes]]</f>
        <v>0</v>
      </c>
      <c r="AX214" s="387">
        <v>4</v>
      </c>
      <c r="AY214" s="387">
        <v>4</v>
      </c>
      <c r="AZ214" s="387">
        <f>IF(ISBLANK(tabItens[[#This Row],[CÓDIGO]]),"",tabItens[[#This Row],[PontoMês]] * (AZ$2+tabItens[[#This Row],[PontoQtM]]))</f>
        <v>16</v>
      </c>
      <c r="BA214" s="386">
        <f>tabItens[[#This Row],[PontoPed]] - tabItens[[#This Row],[Saldo]] + (1/10)</f>
        <v>16.100000000000001</v>
      </c>
      <c r="BB214" s="386">
        <f xml:space="preserve"> tabItens[[#This Row],[PontoMês]] * BB$2 - tabItens[[#This Row],[QTDE ATUAL]] - (1/10)</f>
        <v>3.9</v>
      </c>
      <c r="BC214" s="388">
        <f>IF( tabItens[[#This Row],[PontoPed]]&gt;0, IF(tabItens[[#This Row],[PontoPed]]&lt;1, 1, IF( tabItens[[#This Row],[Saldo]]&gt;tabItens[[#This Row],[PontoPed]], 0, (tabItens[[#This Row],[PontoPed]]-tabItens[[#This Row],[Saldo]])/tabItens[[#This Row],[PontoPed]] ) ), 0 )</f>
        <v>1</v>
      </c>
      <c r="BD214" s="389">
        <f>ROUNDDOWN(IF( OR( AND(tabItens[[#This Row],[PontoPed]]&lt;tabItens[[#This Row],[Saldo]],tabItens[[#This Row],[Saldo]]&gt;0), tabItens[[#This Row],[PontoPed]]=0), 99, IF(AND(tabItens[[#This Row],[Saldo]]=0,tabItens[[#This Row],[PontoPed]]&gt;0), 0, (1-tabItens[[#This Row],[PctAb]])*10 ) ),0)</f>
        <v>0</v>
      </c>
      <c r="BE214" s="390">
        <f>IF( tabItens[[#This Row],[Consumo]] &gt; tabItens[[#This Row],[04_MESES]]/4*$AV$2, tabItens[[#This Row],[Consumo]]/$AV$2, tabItens[[#This Row],[04_MESES]]/4 ) * $BE$2 + tabItens[[#This Row],[COMPRA_EXTRA]]</f>
        <v>28</v>
      </c>
      <c r="BF214" s="391">
        <f>MAX( tabItens[[#This Row],[Sugestão]] - tabItens[[#This Row],[LC]], 0 )</f>
        <v>28</v>
      </c>
      <c r="BG214" s="391">
        <f>SUMIF(Consumo!$C$3:$C$862,tabItens[[#This Row],[CÓDIGO]],Consumo!$E$3:$E$862)</f>
        <v>22</v>
      </c>
      <c r="BH214" s="392">
        <f>IF(AND(tabItens[[#This Row],[Pend]] &gt; 0,tabItens[[#This Row],[Consumo]] &lt;&gt; 0), tabItens[[#This Row],[Pend]] / tabItens[[#This Row],[Consumo]], 0 )</f>
        <v>0.39285714285714285</v>
      </c>
      <c r="BI214" s="391"/>
      <c r="BJ214" s="391"/>
      <c r="BK214" s="393" t="s">
        <v>2081</v>
      </c>
    </row>
    <row r="215" spans="1:63" x14ac:dyDescent="0.3">
      <c r="A215" s="354">
        <v>24888</v>
      </c>
      <c r="B215" s="355" t="s">
        <v>1199</v>
      </c>
      <c r="C215" s="356" t="s">
        <v>313</v>
      </c>
      <c r="D215" s="357">
        <v>15.8</v>
      </c>
      <c r="E215" s="358"/>
      <c r="F215" s="358"/>
      <c r="G215" s="358" t="s">
        <v>883</v>
      </c>
      <c r="H215" s="359">
        <v>96</v>
      </c>
      <c r="I215" s="360">
        <v>103003</v>
      </c>
      <c r="J215" s="361">
        <v>15.8</v>
      </c>
      <c r="K215" s="362">
        <v>1</v>
      </c>
      <c r="L215" s="363">
        <f>IF(tabItens[[#This Row],[Média]] &gt; 0, tabItens[[#This Row],[QTDE ATUAL]] / tabItens[[#This Row],[Média]],999.9)</f>
        <v>999.9</v>
      </c>
      <c r="M215" s="364">
        <v>0</v>
      </c>
      <c r="N215" s="365">
        <f>tabItens[[#This Row],[VALOR UNIT.]] * tabItens[[#This Row],[LC]]</f>
        <v>0</v>
      </c>
      <c r="O215" s="366"/>
      <c r="P215" s="367"/>
      <c r="Q215" s="368"/>
      <c r="R215" s="365"/>
      <c r="S215" s="369"/>
      <c r="T215" s="370">
        <f>ROUNDDOWN(IFERROR(tabItens[[#This Row],[ATA DT.VALID.]] - $D$1,0) / 30,0)</f>
        <v>-1507</v>
      </c>
      <c r="U215" s="355" t="s">
        <v>985</v>
      </c>
      <c r="V215" s="371">
        <v>1</v>
      </c>
      <c r="W215" s="372" t="s">
        <v>2066</v>
      </c>
      <c r="X215" s="373">
        <v>67</v>
      </c>
      <c r="Y215" s="374">
        <v>6</v>
      </c>
      <c r="Z215" s="375"/>
      <c r="AA215" s="376"/>
      <c r="AB215" s="377"/>
      <c r="AC215" s="377"/>
      <c r="AD215" s="376"/>
      <c r="AE215" s="377"/>
      <c r="AF215" s="370"/>
      <c r="AG215" s="378" t="s">
        <v>2067</v>
      </c>
      <c r="AH215" s="379"/>
      <c r="AI215" s="370">
        <v>0</v>
      </c>
      <c r="AJ215" s="379">
        <v>43853</v>
      </c>
      <c r="AK215" s="379" t="s">
        <v>883</v>
      </c>
      <c r="AL215" s="379">
        <v>44055</v>
      </c>
      <c r="AM215" s="369"/>
      <c r="AN215" s="358"/>
      <c r="AO215" s="380" t="str">
        <f>_xlfn.IFNA(IF(VLOOKUP(tabItens[[#This Row],[CÓDIGO]],tabExcluirDoEstoque[#Data],1,FALSE),"sim",""),"")</f>
        <v/>
      </c>
      <c r="AP215" s="381" t="str">
        <f ca="1">IF(OR(ISBLANK(tabItens[[#This Row],[ATA DT.VALID.]]),tabItens[[#This Row],[ATA DT.VALID.]]="",tabItens[[#This Row],[ATA DT.VALID.]]=" "),"",IF(TYPE(tabItens[[#This Row],[ATA DT.VALID.]])=1,ROUNDUP((tabItens[[#This Row],[ATA DT.VALID.]]-TODAY())/7,0),""))</f>
        <v/>
      </c>
      <c r="AQ215" s="382"/>
      <c r="AR215" s="383" t="str">
        <f>IF(ISBLANK(tabItens[[#This Row],[CÓDIGO]]),"",IFERROR(VLOOKUP(tabItens[[#This Row],[CÓDIGO]],Consumo!$C$2:$AC$862,26,FALSE),0))</f>
        <v>03.2023</v>
      </c>
      <c r="AS215" s="384">
        <f>SUMIF(Consumo!$C$3:$C$862,tabItens[[#This Row],[CÓDIGO]],Consumo!$N$3:$N$862) + SUMIF(Consumo!$C$3:$C$862,tabItens[[#This Row],[CÓDIGO]],Consumo!$O$3:$O$862) + SUMIF(Consumo!$C$3:$C$862,tabItens[[#This Row],[CÓDIGO]],Consumo!$P$3:$P$862) + SUMIF(Consumo!$C$3:$C$862,tabItens[[#This Row],[CÓDIGO]],Consumo!$Q$3:$Q$862)</f>
        <v>0</v>
      </c>
      <c r="AT215" s="384">
        <f>SUMIF(Consumo!$C$3:$C$862,tabItens[[#This Row],[CÓDIGO]],Consumo!$Z$3:$Z$862)</f>
        <v>1</v>
      </c>
      <c r="AU215" s="385">
        <f>SUMIF(Consumo!$C$3:$C$862,tabItens[[#This Row],[CÓDIGO]],Consumo!$AA$3:$AA$862)</f>
        <v>1</v>
      </c>
      <c r="AV215" s="386">
        <f>SUMIF(Consumo!$C$3:$C$862,tabItens[[#This Row],[CÓDIGO]],Consumo!$Y$3:$Y$862)</f>
        <v>0</v>
      </c>
      <c r="AW215" s="359">
        <f>tabItens[[#This Row],[QTDE ATUAL]] + tabItens[[#This Row],[RC QTDE]] + tabItens[[#This Row],[AF SALDO]] + tabItens[[#This Row],[Recentes]]</f>
        <v>96</v>
      </c>
      <c r="AX215" s="387">
        <v>2</v>
      </c>
      <c r="AY215" s="387">
        <v>4</v>
      </c>
      <c r="AZ215" s="387">
        <f>IF(ISBLANK(tabItens[[#This Row],[CÓDIGO]]),"",tabItens[[#This Row],[PontoMês]] * (AZ$2+tabItens[[#This Row],[PontoQtM]]))</f>
        <v>8</v>
      </c>
      <c r="BA215" s="386">
        <f>tabItens[[#This Row],[PontoPed]] - tabItens[[#This Row],[Saldo]] + (1/10)</f>
        <v>-87.9</v>
      </c>
      <c r="BB215" s="386">
        <f xml:space="preserve"> tabItens[[#This Row],[PontoMês]] * BB$2 - tabItens[[#This Row],[QTDE ATUAL]] - (1/10)</f>
        <v>-94.1</v>
      </c>
      <c r="BC215" s="388">
        <f>IF( tabItens[[#This Row],[PontoPed]]&gt;0, IF(tabItens[[#This Row],[PontoPed]]&lt;1, 1, IF( tabItens[[#This Row],[Saldo]]&gt;tabItens[[#This Row],[PontoPed]], 0, (tabItens[[#This Row],[PontoPed]]-tabItens[[#This Row],[Saldo]])/tabItens[[#This Row],[PontoPed]] ) ), 0 )</f>
        <v>0</v>
      </c>
      <c r="BD215" s="389">
        <f>ROUNDDOWN(IF( OR( AND(tabItens[[#This Row],[PontoPed]]&lt;tabItens[[#This Row],[Saldo]],tabItens[[#This Row],[Saldo]]&gt;0), tabItens[[#This Row],[PontoPed]]=0), 99, IF(AND(tabItens[[#This Row],[Saldo]]=0,tabItens[[#This Row],[PontoPed]]&gt;0), 0, (1-tabItens[[#This Row],[PctAb]])*10 ) ),0)</f>
        <v>99</v>
      </c>
      <c r="BE215" s="390">
        <f>IF( tabItens[[#This Row],[Consumo]] &gt; tabItens[[#This Row],[04_MESES]]/4*$AV$2, tabItens[[#This Row],[Consumo]]/$AV$2, tabItens[[#This Row],[04_MESES]]/4 ) * $BE$2 + tabItens[[#This Row],[COMPRA_EXTRA]]</f>
        <v>0.5</v>
      </c>
      <c r="BF215" s="391">
        <f>MAX( tabItens[[#This Row],[Sugestão]] - tabItens[[#This Row],[LC]], 0 )</f>
        <v>0.5</v>
      </c>
      <c r="BG215" s="391">
        <f>SUMIF(Consumo!$C$3:$C$862,tabItens[[#This Row],[CÓDIGO]],Consumo!$E$3:$E$862)</f>
        <v>0</v>
      </c>
      <c r="BH215" s="392">
        <f>IF(AND(tabItens[[#This Row],[Pend]] &gt; 0,tabItens[[#This Row],[Consumo]] &lt;&gt; 0), tabItens[[#This Row],[Pend]] / tabItens[[#This Row],[Consumo]], 0 )</f>
        <v>0</v>
      </c>
      <c r="BI215" s="391"/>
      <c r="BJ215" s="391"/>
      <c r="BK215" s="393" t="s">
        <v>2081</v>
      </c>
    </row>
    <row r="216" spans="1:63" x14ac:dyDescent="0.3">
      <c r="A216" s="354">
        <v>25523</v>
      </c>
      <c r="B216" s="355" t="s">
        <v>1200</v>
      </c>
      <c r="C216" s="356" t="s">
        <v>256</v>
      </c>
      <c r="D216" s="357">
        <v>5.57</v>
      </c>
      <c r="E216" s="358"/>
      <c r="F216" s="358"/>
      <c r="G216" s="358" t="s">
        <v>883</v>
      </c>
      <c r="H216" s="359">
        <v>692</v>
      </c>
      <c r="I216" s="360">
        <v>103003</v>
      </c>
      <c r="J216" s="361">
        <v>5.57</v>
      </c>
      <c r="K216" s="362">
        <v>239</v>
      </c>
      <c r="L216" s="363">
        <f>IF(tabItens[[#This Row],[Média]] &gt; 0, tabItens[[#This Row],[QTDE ATUAL]] / tabItens[[#This Row],[Média]],999.9)</f>
        <v>31.101123595505619</v>
      </c>
      <c r="M216" s="364">
        <v>0</v>
      </c>
      <c r="N216" s="365">
        <f>tabItens[[#This Row],[VALOR UNIT.]] * tabItens[[#This Row],[LC]]</f>
        <v>0</v>
      </c>
      <c r="O216" s="366" t="s">
        <v>2092</v>
      </c>
      <c r="P216" s="367"/>
      <c r="Q216" s="368"/>
      <c r="R216" s="365"/>
      <c r="S216" s="369"/>
      <c r="T216" s="370">
        <f>ROUNDDOWN(IFERROR(tabItens[[#This Row],[ATA DT.VALID.]] - $D$1,0) / 30,0)</f>
        <v>-1507</v>
      </c>
      <c r="U216" s="355" t="s">
        <v>960</v>
      </c>
      <c r="V216" s="371">
        <v>1</v>
      </c>
      <c r="W216" s="372" t="s">
        <v>2071</v>
      </c>
      <c r="X216" s="373">
        <v>61</v>
      </c>
      <c r="Y216" s="374">
        <v>8</v>
      </c>
      <c r="Z216" s="375"/>
      <c r="AA216" s="376"/>
      <c r="AB216" s="377"/>
      <c r="AC216" s="377"/>
      <c r="AD216" s="376"/>
      <c r="AE216" s="377"/>
      <c r="AF216" s="370"/>
      <c r="AG216" s="378" t="s">
        <v>2067</v>
      </c>
      <c r="AH216" s="379"/>
      <c r="AI216" s="370">
        <v>90</v>
      </c>
      <c r="AJ216" s="379">
        <v>43903</v>
      </c>
      <c r="AK216" s="379" t="s">
        <v>883</v>
      </c>
      <c r="AL216" s="379">
        <v>44533</v>
      </c>
      <c r="AM216" s="369"/>
      <c r="AN216" s="358"/>
      <c r="AO216" s="380" t="str">
        <f>_xlfn.IFNA(IF(VLOOKUP(tabItens[[#This Row],[CÓDIGO]],tabExcluirDoEstoque[#Data],1,FALSE),"sim",""),"")</f>
        <v/>
      </c>
      <c r="AP216" s="381" t="str">
        <f ca="1">IF(OR(ISBLANK(tabItens[[#This Row],[ATA DT.VALID.]]),tabItens[[#This Row],[ATA DT.VALID.]]="",tabItens[[#This Row],[ATA DT.VALID.]]=" "),"",IF(TYPE(tabItens[[#This Row],[ATA DT.VALID.]])=1,ROUNDUP((tabItens[[#This Row],[ATA DT.VALID.]]-TODAY())/7,0),""))</f>
        <v/>
      </c>
      <c r="AQ216" s="382">
        <v>0</v>
      </c>
      <c r="AR216" s="383" t="str">
        <f>IF(ISBLANK(tabItens[[#This Row],[CÓDIGO]]),"",IFERROR(VLOOKUP(tabItens[[#This Row],[CÓDIGO]],Consumo!$C$2:$AC$862,26,FALSE),0))</f>
        <v>09.2023</v>
      </c>
      <c r="AS216" s="384">
        <f>SUMIF(Consumo!$C$3:$C$862,tabItens[[#This Row],[CÓDIGO]],Consumo!$N$3:$N$862) + SUMIF(Consumo!$C$3:$C$862,tabItens[[#This Row],[CÓDIGO]],Consumo!$O$3:$O$862) + SUMIF(Consumo!$C$3:$C$862,tabItens[[#This Row],[CÓDIGO]],Consumo!$P$3:$P$862) + SUMIF(Consumo!$C$3:$C$862,tabItens[[#This Row],[CÓDIGO]],Consumo!$Q$3:$Q$862)</f>
        <v>50</v>
      </c>
      <c r="AT216" s="384">
        <f>SUMIF(Consumo!$C$3:$C$862,tabItens[[#This Row],[CÓDIGO]],Consumo!$Z$3:$Z$862)</f>
        <v>271</v>
      </c>
      <c r="AU216" s="385">
        <f>SUMIF(Consumo!$C$3:$C$862,tabItens[[#This Row],[CÓDIGO]],Consumo!$AA$3:$AA$862)</f>
        <v>71</v>
      </c>
      <c r="AV216" s="386">
        <f>SUMIF(Consumo!$C$3:$C$862,tabItens[[#This Row],[CÓDIGO]],Consumo!$Y$3:$Y$862)</f>
        <v>22.25</v>
      </c>
      <c r="AW216" s="359">
        <f>tabItens[[#This Row],[QTDE ATUAL]] + tabItens[[#This Row],[RC QTDE]] + tabItens[[#This Row],[AF SALDO]] + tabItens[[#This Row],[Recentes]]</f>
        <v>692</v>
      </c>
      <c r="AX216" s="387">
        <v>17</v>
      </c>
      <c r="AY216" s="387">
        <v>4</v>
      </c>
      <c r="AZ216" s="387">
        <f>IF(ISBLANK(tabItens[[#This Row],[CÓDIGO]]),"",tabItens[[#This Row],[PontoMês]] * (AZ$2+tabItens[[#This Row],[PontoQtM]]))</f>
        <v>68</v>
      </c>
      <c r="BA216" s="386">
        <f>tabItens[[#This Row],[PontoPed]] - tabItens[[#This Row],[Saldo]] + (1/10)</f>
        <v>-623.9</v>
      </c>
      <c r="BB216" s="386">
        <f xml:space="preserve"> tabItens[[#This Row],[PontoMês]] * BB$2 - tabItens[[#This Row],[QTDE ATUAL]] - (1/10)</f>
        <v>-675.1</v>
      </c>
      <c r="BC216" s="388">
        <f>IF( tabItens[[#This Row],[PontoPed]]&gt;0, IF(tabItens[[#This Row],[PontoPed]]&lt;1, 1, IF( tabItens[[#This Row],[Saldo]]&gt;tabItens[[#This Row],[PontoPed]], 0, (tabItens[[#This Row],[PontoPed]]-tabItens[[#This Row],[Saldo]])/tabItens[[#This Row],[PontoPed]] ) ), 0 )</f>
        <v>0</v>
      </c>
      <c r="BD216" s="389">
        <f>ROUNDDOWN(IF( OR( AND(tabItens[[#This Row],[PontoPed]]&lt;tabItens[[#This Row],[Saldo]],tabItens[[#This Row],[Saldo]]&gt;0), tabItens[[#This Row],[PontoPed]]=0), 99, IF(AND(tabItens[[#This Row],[Saldo]]=0,tabItens[[#This Row],[PontoPed]]&gt;0), 0, (1-tabItens[[#This Row],[PctAb]])*10 ) ),0)</f>
        <v>99</v>
      </c>
      <c r="BE216" s="390">
        <f>IF( tabItens[[#This Row],[Consumo]] &gt; tabItens[[#This Row],[04_MESES]]/4*$AV$2, tabItens[[#This Row],[Consumo]]/$AV$2, tabItens[[#This Row],[04_MESES]]/4 ) * $BE$2 + tabItens[[#This Row],[COMPRA_EXTRA]]</f>
        <v>135.5</v>
      </c>
      <c r="BF216" s="391">
        <f>MAX( tabItens[[#This Row],[Sugestão]] - tabItens[[#This Row],[LC]], 0 )</f>
        <v>135.5</v>
      </c>
      <c r="BG216" s="391">
        <f>SUMIF(Consumo!$C$3:$C$862,tabItens[[#This Row],[CÓDIGO]],Consumo!$E$3:$E$862)</f>
        <v>0</v>
      </c>
      <c r="BH216" s="392">
        <f>IF(AND(tabItens[[#This Row],[Pend]] &gt; 0,tabItens[[#This Row],[Consumo]] &lt;&gt; 0), tabItens[[#This Row],[Pend]] / tabItens[[#This Row],[Consumo]], 0 )</f>
        <v>0</v>
      </c>
      <c r="BI216" s="391"/>
      <c r="BJ216" s="391"/>
      <c r="BK216" s="393" t="s">
        <v>2081</v>
      </c>
    </row>
    <row r="217" spans="1:63" x14ac:dyDescent="0.3">
      <c r="A217" s="354">
        <v>25559</v>
      </c>
      <c r="B217" s="355" t="s">
        <v>1201</v>
      </c>
      <c r="C217" s="356" t="s">
        <v>373</v>
      </c>
      <c r="D217" s="357">
        <v>1.6</v>
      </c>
      <c r="E217" s="358"/>
      <c r="F217" s="358"/>
      <c r="G217" s="358" t="s">
        <v>883</v>
      </c>
      <c r="H217" s="359">
        <v>3611</v>
      </c>
      <c r="I217" s="360">
        <v>103003</v>
      </c>
      <c r="J217" s="361">
        <v>1.6</v>
      </c>
      <c r="K217" s="362">
        <v>4301</v>
      </c>
      <c r="L217" s="363">
        <f>IF(tabItens[[#This Row],[Média]] &gt; 0, tabItens[[#This Row],[QTDE ATUAL]] / tabItens[[#This Row],[Média]],999.9)</f>
        <v>6.2690972222222223</v>
      </c>
      <c r="M217" s="364">
        <v>0</v>
      </c>
      <c r="N217" s="365">
        <f>tabItens[[#This Row],[VALOR UNIT.]] * tabItens[[#This Row],[LC]]</f>
        <v>0</v>
      </c>
      <c r="O217" s="366" t="s">
        <v>2083</v>
      </c>
      <c r="P217" s="367"/>
      <c r="Q217" s="368"/>
      <c r="R217" s="365"/>
      <c r="S217" s="369"/>
      <c r="T217" s="370">
        <f>ROUNDDOWN(IFERROR(tabItens[[#This Row],[ATA DT.VALID.]] - $D$1,0) / 30,0)</f>
        <v>-1507</v>
      </c>
      <c r="U217" s="355" t="s">
        <v>1131</v>
      </c>
      <c r="V217" s="371">
        <v>1</v>
      </c>
      <c r="W217" s="372" t="s">
        <v>2069</v>
      </c>
      <c r="X217" s="373">
        <v>57</v>
      </c>
      <c r="Y217" s="374">
        <v>2</v>
      </c>
      <c r="Z217" s="375"/>
      <c r="AA217" s="376"/>
      <c r="AB217" s="377"/>
      <c r="AC217" s="377"/>
      <c r="AD217" s="376"/>
      <c r="AE217" s="377"/>
      <c r="AF217" s="370"/>
      <c r="AG217" s="378" t="s">
        <v>2067</v>
      </c>
      <c r="AH217" s="379"/>
      <c r="AI217" s="370">
        <v>2558</v>
      </c>
      <c r="AJ217" s="379">
        <v>44203</v>
      </c>
      <c r="AK217" s="379" t="s">
        <v>883</v>
      </c>
      <c r="AL217" s="379">
        <v>45083</v>
      </c>
      <c r="AM217" s="369"/>
      <c r="AN217" s="358"/>
      <c r="AO217" s="380" t="str">
        <f>_xlfn.IFNA(IF(VLOOKUP(tabItens[[#This Row],[CÓDIGO]],tabExcluirDoEstoque[#Data],1,FALSE),"sim",""),"")</f>
        <v/>
      </c>
      <c r="AP217" s="381" t="str">
        <f ca="1">IF(OR(ISBLANK(tabItens[[#This Row],[ATA DT.VALID.]]),tabItens[[#This Row],[ATA DT.VALID.]]="",tabItens[[#This Row],[ATA DT.VALID.]]=" "),"",IF(TYPE(tabItens[[#This Row],[ATA DT.VALID.]])=1,ROUNDUP((tabItens[[#This Row],[ATA DT.VALID.]]-TODAY())/7,0),""))</f>
        <v/>
      </c>
      <c r="AQ217" s="382">
        <v>0</v>
      </c>
      <c r="AR217" s="383" t="str">
        <f>IF(ISBLANK(tabItens[[#This Row],[CÓDIGO]]),"",IFERROR(VLOOKUP(tabItens[[#This Row],[CÓDIGO]],Consumo!$C$2:$AC$862,26,FALSE),0))</f>
        <v>09.2023</v>
      </c>
      <c r="AS217" s="384">
        <f>SUMIF(Consumo!$C$3:$C$862,tabItens[[#This Row],[CÓDIGO]],Consumo!$N$3:$N$862) + SUMIF(Consumo!$C$3:$C$862,tabItens[[#This Row],[CÓDIGO]],Consumo!$O$3:$O$862) + SUMIF(Consumo!$C$3:$C$862,tabItens[[#This Row],[CÓDIGO]],Consumo!$P$3:$P$862) + SUMIF(Consumo!$C$3:$C$862,tabItens[[#This Row],[CÓDIGO]],Consumo!$Q$3:$Q$862)</f>
        <v>2457</v>
      </c>
      <c r="AT217" s="384">
        <f>SUMIF(Consumo!$C$3:$C$862,tabItens[[#This Row],[CÓDIGO]],Consumo!$Z$3:$Z$862)</f>
        <v>6922</v>
      </c>
      <c r="AU217" s="385">
        <f>SUMIF(Consumo!$C$3:$C$862,tabItens[[#This Row],[CÓDIGO]],Consumo!$AA$3:$AA$862)</f>
        <v>965</v>
      </c>
      <c r="AV217" s="386">
        <f>SUMIF(Consumo!$C$3:$C$862,tabItens[[#This Row],[CÓDIGO]],Consumo!$Y$3:$Y$862)</f>
        <v>576</v>
      </c>
      <c r="AW217" s="359">
        <f>tabItens[[#This Row],[QTDE ATUAL]] + tabItens[[#This Row],[RC QTDE]] + tabItens[[#This Row],[AF SALDO]] + tabItens[[#This Row],[Recentes]]</f>
        <v>3611</v>
      </c>
      <c r="AX217" s="387">
        <v>834</v>
      </c>
      <c r="AY217" s="387">
        <v>4</v>
      </c>
      <c r="AZ217" s="387">
        <f>IF(ISBLANK(tabItens[[#This Row],[CÓDIGO]]),"",tabItens[[#This Row],[PontoMês]] * (AZ$2+tabItens[[#This Row],[PontoQtM]]))</f>
        <v>3336</v>
      </c>
      <c r="BA217" s="386">
        <f>tabItens[[#This Row],[PontoPed]] - tabItens[[#This Row],[Saldo]] + (1/10)</f>
        <v>-274.89999999999998</v>
      </c>
      <c r="BB217" s="386">
        <f xml:space="preserve"> tabItens[[#This Row],[PontoMês]] * BB$2 - tabItens[[#This Row],[QTDE ATUAL]] - (1/10)</f>
        <v>-2777.1</v>
      </c>
      <c r="BC217" s="388">
        <f>IF( tabItens[[#This Row],[PontoPed]]&gt;0, IF(tabItens[[#This Row],[PontoPed]]&lt;1, 1, IF( tabItens[[#This Row],[Saldo]]&gt;tabItens[[#This Row],[PontoPed]], 0, (tabItens[[#This Row],[PontoPed]]-tabItens[[#This Row],[Saldo]])/tabItens[[#This Row],[PontoPed]] ) ), 0 )</f>
        <v>0</v>
      </c>
      <c r="BD217" s="389">
        <f>ROUNDDOWN(IF( OR( AND(tabItens[[#This Row],[PontoPed]]&lt;tabItens[[#This Row],[Saldo]],tabItens[[#This Row],[Saldo]]&gt;0), tabItens[[#This Row],[PontoPed]]=0), 99, IF(AND(tabItens[[#This Row],[Saldo]]=0,tabItens[[#This Row],[PontoPed]]&gt;0), 0, (1-tabItens[[#This Row],[PctAb]])*10 ) ),0)</f>
        <v>99</v>
      </c>
      <c r="BE217" s="390">
        <f>IF( tabItens[[#This Row],[Consumo]] &gt; tabItens[[#This Row],[04_MESES]]/4*$AV$2, tabItens[[#This Row],[Consumo]]/$AV$2, tabItens[[#This Row],[04_MESES]]/4 ) * $BE$2 + tabItens[[#This Row],[COMPRA_EXTRA]]</f>
        <v>3685.5</v>
      </c>
      <c r="BF217" s="391">
        <f>MAX( tabItens[[#This Row],[Sugestão]] - tabItens[[#This Row],[LC]], 0 )</f>
        <v>3685.5</v>
      </c>
      <c r="BG217" s="391">
        <f>SUMIF(Consumo!$C$3:$C$862,tabItens[[#This Row],[CÓDIGO]],Consumo!$E$3:$E$862)</f>
        <v>0</v>
      </c>
      <c r="BH217" s="392">
        <f>IF(AND(tabItens[[#This Row],[Pend]] &gt; 0,tabItens[[#This Row],[Consumo]] &lt;&gt; 0), tabItens[[#This Row],[Pend]] / tabItens[[#This Row],[Consumo]], 0 )</f>
        <v>0</v>
      </c>
      <c r="BI217" s="391"/>
      <c r="BJ217" s="391"/>
      <c r="BK217" s="393" t="s">
        <v>2081</v>
      </c>
    </row>
    <row r="218" spans="1:63" x14ac:dyDescent="0.3">
      <c r="A218" s="354">
        <v>25630</v>
      </c>
      <c r="B218" s="355" t="s">
        <v>1202</v>
      </c>
      <c r="C218" s="356" t="s">
        <v>256</v>
      </c>
      <c r="D218" s="357">
        <v>62.87</v>
      </c>
      <c r="E218" s="358"/>
      <c r="F218" s="358"/>
      <c r="G218" s="358" t="s">
        <v>883</v>
      </c>
      <c r="H218" s="359">
        <v>124</v>
      </c>
      <c r="I218" s="360">
        <v>103003</v>
      </c>
      <c r="J218" s="361">
        <v>62.87</v>
      </c>
      <c r="K218" s="362">
        <v>58</v>
      </c>
      <c r="L218" s="363">
        <f>IF(tabItens[[#This Row],[Média]] &gt; 0, tabItens[[#This Row],[QTDE ATUAL]] / tabItens[[#This Row],[Média]],999.9)</f>
        <v>22.892307692307693</v>
      </c>
      <c r="M218" s="364">
        <v>0</v>
      </c>
      <c r="N218" s="365">
        <f>tabItens[[#This Row],[VALOR UNIT.]] * tabItens[[#This Row],[LC]]</f>
        <v>0</v>
      </c>
      <c r="O218" s="366" t="s">
        <v>2092</v>
      </c>
      <c r="P218" s="367"/>
      <c r="Q218" s="368"/>
      <c r="R218" s="365"/>
      <c r="S218" s="369"/>
      <c r="T218" s="370">
        <f>ROUNDDOWN(IFERROR(tabItens[[#This Row],[ATA DT.VALID.]] - $D$1,0) / 30,0)</f>
        <v>-1507</v>
      </c>
      <c r="U218" s="355" t="s">
        <v>1005</v>
      </c>
      <c r="V218" s="371">
        <v>1</v>
      </c>
      <c r="W218" s="372" t="s">
        <v>2071</v>
      </c>
      <c r="X218" s="373">
        <v>61</v>
      </c>
      <c r="Y218" s="374">
        <v>15</v>
      </c>
      <c r="Z218" s="375"/>
      <c r="AA218" s="376"/>
      <c r="AB218" s="377"/>
      <c r="AC218" s="377"/>
      <c r="AD218" s="376"/>
      <c r="AE218" s="377"/>
      <c r="AF218" s="370"/>
      <c r="AG218" s="378" t="s">
        <v>2067</v>
      </c>
      <c r="AH218" s="379"/>
      <c r="AI218" s="370">
        <v>22</v>
      </c>
      <c r="AJ218" s="379">
        <v>44526</v>
      </c>
      <c r="AK218" s="379" t="s">
        <v>883</v>
      </c>
      <c r="AL218" s="379">
        <v>45096</v>
      </c>
      <c r="AM218" s="369"/>
      <c r="AN218" s="358"/>
      <c r="AO218" s="380" t="str">
        <f>_xlfn.IFNA(IF(VLOOKUP(tabItens[[#This Row],[CÓDIGO]],tabExcluirDoEstoque[#Data],1,FALSE),"sim",""),"")</f>
        <v/>
      </c>
      <c r="AP218" s="381" t="str">
        <f ca="1">IF(OR(ISBLANK(tabItens[[#This Row],[ATA DT.VALID.]]),tabItens[[#This Row],[ATA DT.VALID.]]="",tabItens[[#This Row],[ATA DT.VALID.]]=" "),"",IF(TYPE(tabItens[[#This Row],[ATA DT.VALID.]])=1,ROUNDUP((tabItens[[#This Row],[ATA DT.VALID.]]-TODAY())/7,0),""))</f>
        <v/>
      </c>
      <c r="AQ218" s="382">
        <v>0</v>
      </c>
      <c r="AR218" s="383" t="str">
        <f>IF(ISBLANK(tabItens[[#This Row],[CÓDIGO]]),"",IFERROR(VLOOKUP(tabItens[[#This Row],[CÓDIGO]],Consumo!$C$2:$AC$862,26,FALSE),0))</f>
        <v>08.2023</v>
      </c>
      <c r="AS218" s="384">
        <f>SUMIF(Consumo!$C$3:$C$862,tabItens[[#This Row],[CÓDIGO]],Consumo!$N$3:$N$862) + SUMIF(Consumo!$C$3:$C$862,tabItens[[#This Row],[CÓDIGO]],Consumo!$O$3:$O$862) + SUMIF(Consumo!$C$3:$C$862,tabItens[[#This Row],[CÓDIGO]],Consumo!$P$3:$P$862) + SUMIF(Consumo!$C$3:$C$862,tabItens[[#This Row],[CÓDIGO]],Consumo!$Q$3:$Q$862)</f>
        <v>10</v>
      </c>
      <c r="AT218" s="384">
        <f>SUMIF(Consumo!$C$3:$C$862,tabItens[[#This Row],[CÓDIGO]],Consumo!$Z$3:$Z$862)</f>
        <v>67</v>
      </c>
      <c r="AU218" s="385">
        <f>SUMIF(Consumo!$C$3:$C$862,tabItens[[#This Row],[CÓDIGO]],Consumo!$AA$3:$AA$862)</f>
        <v>18</v>
      </c>
      <c r="AV218" s="386">
        <f>SUMIF(Consumo!$C$3:$C$862,tabItens[[#This Row],[CÓDIGO]],Consumo!$Y$3:$Y$862)</f>
        <v>5.416666666666667</v>
      </c>
      <c r="AW218" s="359">
        <f>tabItens[[#This Row],[QTDE ATUAL]] + tabItens[[#This Row],[RC QTDE]] + tabItens[[#This Row],[AF SALDO]] + tabItens[[#This Row],[Recentes]]</f>
        <v>124</v>
      </c>
      <c r="AX218" s="387">
        <v>6</v>
      </c>
      <c r="AY218" s="387">
        <v>4</v>
      </c>
      <c r="AZ218" s="387">
        <f>IF(ISBLANK(tabItens[[#This Row],[CÓDIGO]]),"",tabItens[[#This Row],[PontoMês]] * (AZ$2+tabItens[[#This Row],[PontoQtM]]))</f>
        <v>24</v>
      </c>
      <c r="BA218" s="386">
        <f>tabItens[[#This Row],[PontoPed]] - tabItens[[#This Row],[Saldo]] + (1/10)</f>
        <v>-99.9</v>
      </c>
      <c r="BB218" s="386">
        <f xml:space="preserve"> tabItens[[#This Row],[PontoMês]] * BB$2 - tabItens[[#This Row],[QTDE ATUAL]] - (1/10)</f>
        <v>-118.1</v>
      </c>
      <c r="BC218" s="388">
        <f>IF( tabItens[[#This Row],[PontoPed]]&gt;0, IF(tabItens[[#This Row],[PontoPed]]&lt;1, 1, IF( tabItens[[#This Row],[Saldo]]&gt;tabItens[[#This Row],[PontoPed]], 0, (tabItens[[#This Row],[PontoPed]]-tabItens[[#This Row],[Saldo]])/tabItens[[#This Row],[PontoPed]] ) ), 0 )</f>
        <v>0</v>
      </c>
      <c r="BD218" s="389">
        <f>ROUNDDOWN(IF( OR( AND(tabItens[[#This Row],[PontoPed]]&lt;tabItens[[#This Row],[Saldo]],tabItens[[#This Row],[Saldo]]&gt;0), tabItens[[#This Row],[PontoPed]]=0), 99, IF(AND(tabItens[[#This Row],[Saldo]]=0,tabItens[[#This Row],[PontoPed]]&gt;0), 0, (1-tabItens[[#This Row],[PctAb]])*10 ) ),0)</f>
        <v>99</v>
      </c>
      <c r="BE218" s="390">
        <f>IF( tabItens[[#This Row],[Consumo]] &gt; tabItens[[#This Row],[04_MESES]]/4*$AV$2, tabItens[[#This Row],[Consumo]]/$AV$2, tabItens[[#This Row],[04_MESES]]/4 ) * $BE$2 + tabItens[[#This Row],[COMPRA_EXTRA]]</f>
        <v>33.5</v>
      </c>
      <c r="BF218" s="391">
        <f>MAX( tabItens[[#This Row],[Sugestão]] - tabItens[[#This Row],[LC]], 0 )</f>
        <v>33.5</v>
      </c>
      <c r="BG218" s="391">
        <f>SUMIF(Consumo!$C$3:$C$862,tabItens[[#This Row],[CÓDIGO]],Consumo!$E$3:$E$862)</f>
        <v>0</v>
      </c>
      <c r="BH218" s="392">
        <f>IF(AND(tabItens[[#This Row],[Pend]] &gt; 0,tabItens[[#This Row],[Consumo]] &lt;&gt; 0), tabItens[[#This Row],[Pend]] / tabItens[[#This Row],[Consumo]], 0 )</f>
        <v>0</v>
      </c>
      <c r="BI218" s="391"/>
      <c r="BJ218" s="391"/>
      <c r="BK218" s="393" t="s">
        <v>2081</v>
      </c>
    </row>
    <row r="219" spans="1:63" x14ac:dyDescent="0.3">
      <c r="A219" s="354">
        <v>25756</v>
      </c>
      <c r="B219" s="355" t="s">
        <v>1203</v>
      </c>
      <c r="C219" s="356" t="s">
        <v>256</v>
      </c>
      <c r="D219" s="357">
        <v>66.25</v>
      </c>
      <c r="E219" s="358"/>
      <c r="F219" s="358"/>
      <c r="G219" s="358" t="s">
        <v>883</v>
      </c>
      <c r="H219" s="359">
        <v>116</v>
      </c>
      <c r="I219" s="360">
        <v>103003</v>
      </c>
      <c r="J219" s="361">
        <v>66.25</v>
      </c>
      <c r="K219" s="362">
        <v>53</v>
      </c>
      <c r="L219" s="363">
        <f>IF(tabItens[[#This Row],[Média]] &gt; 0, tabItens[[#This Row],[QTDE ATUAL]] / tabItens[[#This Row],[Média]],999.9)</f>
        <v>28.408163265306126</v>
      </c>
      <c r="M219" s="364">
        <v>0</v>
      </c>
      <c r="N219" s="365">
        <f>tabItens[[#This Row],[VALOR UNIT.]] * tabItens[[#This Row],[LC]]</f>
        <v>0</v>
      </c>
      <c r="O219" s="366" t="s">
        <v>2099</v>
      </c>
      <c r="P219" s="367"/>
      <c r="Q219" s="368"/>
      <c r="R219" s="365"/>
      <c r="S219" s="369"/>
      <c r="T219" s="370">
        <f>ROUNDDOWN(IFERROR(tabItens[[#This Row],[ATA DT.VALID.]] - $D$1,0) / 30,0)</f>
        <v>-1507</v>
      </c>
      <c r="U219" s="355" t="s">
        <v>1005</v>
      </c>
      <c r="V219" s="371">
        <v>1</v>
      </c>
      <c r="W219" s="372" t="s">
        <v>2071</v>
      </c>
      <c r="X219" s="373">
        <v>61</v>
      </c>
      <c r="Y219" s="374">
        <v>15</v>
      </c>
      <c r="Z219" s="375"/>
      <c r="AA219" s="376"/>
      <c r="AB219" s="377"/>
      <c r="AC219" s="377"/>
      <c r="AD219" s="376"/>
      <c r="AE219" s="377"/>
      <c r="AF219" s="370"/>
      <c r="AG219" s="378" t="s">
        <v>2067</v>
      </c>
      <c r="AH219" s="379"/>
      <c r="AI219" s="370">
        <v>18</v>
      </c>
      <c r="AJ219" s="379">
        <v>44610</v>
      </c>
      <c r="AK219" s="379" t="s">
        <v>883</v>
      </c>
      <c r="AL219" s="379">
        <v>44607</v>
      </c>
      <c r="AM219" s="369"/>
      <c r="AN219" s="358"/>
      <c r="AO219" s="380" t="str">
        <f>_xlfn.IFNA(IF(VLOOKUP(tabItens[[#This Row],[CÓDIGO]],tabExcluirDoEstoque[#Data],1,FALSE),"sim",""),"")</f>
        <v/>
      </c>
      <c r="AP219" s="381" t="str">
        <f ca="1">IF(OR(ISBLANK(tabItens[[#This Row],[ATA DT.VALID.]]),tabItens[[#This Row],[ATA DT.VALID.]]="",tabItens[[#This Row],[ATA DT.VALID.]]=" "),"",IF(TYPE(tabItens[[#This Row],[ATA DT.VALID.]])=1,ROUNDUP((tabItens[[#This Row],[ATA DT.VALID.]]-TODAY())/7,0),""))</f>
        <v/>
      </c>
      <c r="AQ219" s="382">
        <v>0</v>
      </c>
      <c r="AR219" s="383" t="str">
        <f>IF(ISBLANK(tabItens[[#This Row],[CÓDIGO]]),"",IFERROR(VLOOKUP(tabItens[[#This Row],[CÓDIGO]],Consumo!$C$2:$AC$862,26,FALSE),0))</f>
        <v>05.2023</v>
      </c>
      <c r="AS219" s="384">
        <f>SUMIF(Consumo!$C$3:$C$862,tabItens[[#This Row],[CÓDIGO]],Consumo!$N$3:$N$862) + SUMIF(Consumo!$C$3:$C$862,tabItens[[#This Row],[CÓDIGO]],Consumo!$O$3:$O$862) + SUMIF(Consumo!$C$3:$C$862,tabItens[[#This Row],[CÓDIGO]],Consumo!$P$3:$P$862) + SUMIF(Consumo!$C$3:$C$862,tabItens[[#This Row],[CÓDIGO]],Consumo!$Q$3:$Q$862)</f>
        <v>0</v>
      </c>
      <c r="AT219" s="384">
        <f>SUMIF(Consumo!$C$3:$C$862,tabItens[[#This Row],[CÓDIGO]],Consumo!$Z$3:$Z$862)</f>
        <v>55</v>
      </c>
      <c r="AU219" s="385">
        <f>SUMIF(Consumo!$C$3:$C$862,tabItens[[#This Row],[CÓDIGO]],Consumo!$AA$3:$AA$862)</f>
        <v>23</v>
      </c>
      <c r="AV219" s="386">
        <f>SUMIF(Consumo!$C$3:$C$862,tabItens[[#This Row],[CÓDIGO]],Consumo!$Y$3:$Y$862)</f>
        <v>4.083333333333333</v>
      </c>
      <c r="AW219" s="359">
        <f>tabItens[[#This Row],[QTDE ATUAL]] + tabItens[[#This Row],[RC QTDE]] + tabItens[[#This Row],[AF SALDO]] + tabItens[[#This Row],[Recentes]]</f>
        <v>116</v>
      </c>
      <c r="AX219" s="387">
        <v>6</v>
      </c>
      <c r="AY219" s="387">
        <v>4</v>
      </c>
      <c r="AZ219" s="387">
        <f>IF(ISBLANK(tabItens[[#This Row],[CÓDIGO]]),"",tabItens[[#This Row],[PontoMês]] * (AZ$2+tabItens[[#This Row],[PontoQtM]]))</f>
        <v>24</v>
      </c>
      <c r="BA219" s="386">
        <f>tabItens[[#This Row],[PontoPed]] - tabItens[[#This Row],[Saldo]] + (1/10)</f>
        <v>-91.9</v>
      </c>
      <c r="BB219" s="386">
        <f xml:space="preserve"> tabItens[[#This Row],[PontoMês]] * BB$2 - tabItens[[#This Row],[QTDE ATUAL]] - (1/10)</f>
        <v>-110.1</v>
      </c>
      <c r="BC219" s="388">
        <f>IF( tabItens[[#This Row],[PontoPed]]&gt;0, IF(tabItens[[#This Row],[PontoPed]]&lt;1, 1, IF( tabItens[[#This Row],[Saldo]]&gt;tabItens[[#This Row],[PontoPed]], 0, (tabItens[[#This Row],[PontoPed]]-tabItens[[#This Row],[Saldo]])/tabItens[[#This Row],[PontoPed]] ) ), 0 )</f>
        <v>0</v>
      </c>
      <c r="BD219" s="389">
        <f>ROUNDDOWN(IF( OR( AND(tabItens[[#This Row],[PontoPed]]&lt;tabItens[[#This Row],[Saldo]],tabItens[[#This Row],[Saldo]]&gt;0), tabItens[[#This Row],[PontoPed]]=0), 99, IF(AND(tabItens[[#This Row],[Saldo]]=0,tabItens[[#This Row],[PontoPed]]&gt;0), 0, (1-tabItens[[#This Row],[PctAb]])*10 ) ),0)</f>
        <v>99</v>
      </c>
      <c r="BE219" s="390">
        <f>IF( tabItens[[#This Row],[Consumo]] &gt; tabItens[[#This Row],[04_MESES]]/4*$AV$2, tabItens[[#This Row],[Consumo]]/$AV$2, tabItens[[#This Row],[04_MESES]]/4 ) * $BE$2 + tabItens[[#This Row],[COMPRA_EXTRA]]</f>
        <v>27.5</v>
      </c>
      <c r="BF219" s="391">
        <f>MAX( tabItens[[#This Row],[Sugestão]] - tabItens[[#This Row],[LC]], 0 )</f>
        <v>27.5</v>
      </c>
      <c r="BG219" s="391">
        <f>SUMIF(Consumo!$C$3:$C$862,tabItens[[#This Row],[CÓDIGO]],Consumo!$E$3:$E$862)</f>
        <v>0</v>
      </c>
      <c r="BH219" s="392">
        <f>IF(AND(tabItens[[#This Row],[Pend]] &gt; 0,tabItens[[#This Row],[Consumo]] &lt;&gt; 0), tabItens[[#This Row],[Pend]] / tabItens[[#This Row],[Consumo]], 0 )</f>
        <v>0</v>
      </c>
      <c r="BI219" s="391"/>
      <c r="BJ219" s="391"/>
      <c r="BK219" s="393" t="s">
        <v>2081</v>
      </c>
    </row>
    <row r="220" spans="1:63" x14ac:dyDescent="0.3">
      <c r="A220" s="354">
        <v>26215</v>
      </c>
      <c r="B220" s="355" t="s">
        <v>1204</v>
      </c>
      <c r="C220" s="356" t="s">
        <v>256</v>
      </c>
      <c r="D220" s="357">
        <v>250</v>
      </c>
      <c r="E220" s="358"/>
      <c r="F220" s="358"/>
      <c r="G220" s="358" t="s">
        <v>883</v>
      </c>
      <c r="H220" s="359">
        <v>20</v>
      </c>
      <c r="I220" s="360">
        <v>103003</v>
      </c>
      <c r="J220" s="361">
        <v>250</v>
      </c>
      <c r="K220" s="362">
        <v>99</v>
      </c>
      <c r="L220" s="363">
        <f>IF(tabItens[[#This Row],[Média]] &gt; 0, tabItens[[#This Row],[QTDE ATUAL]] / tabItens[[#This Row],[Média]],999.9)</f>
        <v>2.5263157894736841</v>
      </c>
      <c r="M220" s="364">
        <v>0</v>
      </c>
      <c r="N220" s="365">
        <f>tabItens[[#This Row],[VALOR UNIT.]] * tabItens[[#This Row],[LC]]</f>
        <v>0</v>
      </c>
      <c r="O220" s="366" t="s">
        <v>2131</v>
      </c>
      <c r="P220" s="367"/>
      <c r="Q220" s="368"/>
      <c r="R220" s="365"/>
      <c r="S220" s="369"/>
      <c r="T220" s="370">
        <f>ROUNDDOWN(IFERROR(tabItens[[#This Row],[ATA DT.VALID.]] - $D$1,0) / 30,0)</f>
        <v>-1507</v>
      </c>
      <c r="U220" s="355" t="s">
        <v>1205</v>
      </c>
      <c r="V220" s="371">
        <v>1</v>
      </c>
      <c r="W220" s="372" t="s">
        <v>2074</v>
      </c>
      <c r="X220" s="373">
        <v>74</v>
      </c>
      <c r="Y220" s="374">
        <v>9</v>
      </c>
      <c r="Z220" s="375"/>
      <c r="AA220" s="376"/>
      <c r="AB220" s="377"/>
      <c r="AC220" s="377"/>
      <c r="AD220" s="376"/>
      <c r="AE220" s="377"/>
      <c r="AF220" s="370"/>
      <c r="AG220" s="378" t="s">
        <v>2067</v>
      </c>
      <c r="AH220" s="379"/>
      <c r="AI220" s="370">
        <v>34</v>
      </c>
      <c r="AJ220" s="379">
        <v>44083</v>
      </c>
      <c r="AK220" s="379" t="s">
        <v>883</v>
      </c>
      <c r="AL220" s="379">
        <v>45210</v>
      </c>
      <c r="AM220" s="369"/>
      <c r="AN220" s="358"/>
      <c r="AO220" s="380" t="str">
        <f>_xlfn.IFNA(IF(VLOOKUP(tabItens[[#This Row],[CÓDIGO]],tabExcluirDoEstoque[#Data],1,FALSE),"sim",""),"")</f>
        <v/>
      </c>
      <c r="AP220" s="381" t="str">
        <f ca="1">IF(OR(ISBLANK(tabItens[[#This Row],[ATA DT.VALID.]]),tabItens[[#This Row],[ATA DT.VALID.]]="",tabItens[[#This Row],[ATA DT.VALID.]]=" "),"",IF(TYPE(tabItens[[#This Row],[ATA DT.VALID.]])=1,ROUNDUP((tabItens[[#This Row],[ATA DT.VALID.]]-TODAY())/7,0),""))</f>
        <v/>
      </c>
      <c r="AQ220" s="382">
        <v>0</v>
      </c>
      <c r="AR220" s="383" t="str">
        <f>IF(ISBLANK(tabItens[[#This Row],[CÓDIGO]]),"",IFERROR(VLOOKUP(tabItens[[#This Row],[CÓDIGO]],Consumo!$C$2:$AC$862,26,FALSE),0))</f>
        <v>08.2023</v>
      </c>
      <c r="AS220" s="384">
        <f>SUMIF(Consumo!$C$3:$C$862,tabItens[[#This Row],[CÓDIGO]],Consumo!$N$3:$N$862) + SUMIF(Consumo!$C$3:$C$862,tabItens[[#This Row],[CÓDIGO]],Consumo!$O$3:$O$862) + SUMIF(Consumo!$C$3:$C$862,tabItens[[#This Row],[CÓDIGO]],Consumo!$P$3:$P$862) + SUMIF(Consumo!$C$3:$C$862,tabItens[[#This Row],[CÓDIGO]],Consumo!$Q$3:$Q$862)</f>
        <v>6</v>
      </c>
      <c r="AT220" s="384">
        <f>SUMIF(Consumo!$C$3:$C$862,tabItens[[#This Row],[CÓDIGO]],Consumo!$Z$3:$Z$862)</f>
        <v>99</v>
      </c>
      <c r="AU220" s="385">
        <f>SUMIF(Consumo!$C$3:$C$862,tabItens[[#This Row],[CÓDIGO]],Consumo!$AA$3:$AA$862)</f>
        <v>38</v>
      </c>
      <c r="AV220" s="386">
        <f>SUMIF(Consumo!$C$3:$C$862,tabItens[[#This Row],[CÓDIGO]],Consumo!$Y$3:$Y$862)</f>
        <v>7.916666666666667</v>
      </c>
      <c r="AW220" s="359">
        <f>tabItens[[#This Row],[QTDE ATUAL]] + tabItens[[#This Row],[RC QTDE]] + tabItens[[#This Row],[AF SALDO]] + tabItens[[#This Row],[Recentes]]</f>
        <v>20</v>
      </c>
      <c r="AX220" s="387">
        <v>9</v>
      </c>
      <c r="AY220" s="387">
        <v>4</v>
      </c>
      <c r="AZ220" s="387">
        <f>IF(ISBLANK(tabItens[[#This Row],[CÓDIGO]]),"",tabItens[[#This Row],[PontoMês]] * (AZ$2+tabItens[[#This Row],[PontoQtM]]))</f>
        <v>36</v>
      </c>
      <c r="BA220" s="386">
        <f>tabItens[[#This Row],[PontoPed]] - tabItens[[#This Row],[Saldo]] + (1/10)</f>
        <v>16.100000000000001</v>
      </c>
      <c r="BB220" s="386">
        <f xml:space="preserve"> tabItens[[#This Row],[PontoMês]] * BB$2 - tabItens[[#This Row],[QTDE ATUAL]] - (1/10)</f>
        <v>-11.1</v>
      </c>
      <c r="BC220" s="388">
        <f>IF( tabItens[[#This Row],[PontoPed]]&gt;0, IF(tabItens[[#This Row],[PontoPed]]&lt;1, 1, IF( tabItens[[#This Row],[Saldo]]&gt;tabItens[[#This Row],[PontoPed]], 0, (tabItens[[#This Row],[PontoPed]]-tabItens[[#This Row],[Saldo]])/tabItens[[#This Row],[PontoPed]] ) ), 0 )</f>
        <v>0.44444444444444442</v>
      </c>
      <c r="BD220" s="389">
        <f>ROUNDDOWN(IF( OR( AND(tabItens[[#This Row],[PontoPed]]&lt;tabItens[[#This Row],[Saldo]],tabItens[[#This Row],[Saldo]]&gt;0), tabItens[[#This Row],[PontoPed]]=0), 99, IF(AND(tabItens[[#This Row],[Saldo]]=0,tabItens[[#This Row],[PontoPed]]&gt;0), 0, (1-tabItens[[#This Row],[PctAb]])*10 ) ),0)</f>
        <v>5</v>
      </c>
      <c r="BE220" s="390">
        <f>IF( tabItens[[#This Row],[Consumo]] &gt; tabItens[[#This Row],[04_MESES]]/4*$AV$2, tabItens[[#This Row],[Consumo]]/$AV$2, tabItens[[#This Row],[04_MESES]]/4 ) * $BE$2 + tabItens[[#This Row],[COMPRA_EXTRA]]</f>
        <v>49.5</v>
      </c>
      <c r="BF220" s="391">
        <f>MAX( tabItens[[#This Row],[Sugestão]] - tabItens[[#This Row],[LC]], 0 )</f>
        <v>49.5</v>
      </c>
      <c r="BG220" s="391">
        <f>SUMIF(Consumo!$C$3:$C$862,tabItens[[#This Row],[CÓDIGO]],Consumo!$E$3:$E$862)</f>
        <v>0</v>
      </c>
      <c r="BH220" s="392">
        <f>IF(AND(tabItens[[#This Row],[Pend]] &gt; 0,tabItens[[#This Row],[Consumo]] &lt;&gt; 0), tabItens[[#This Row],[Pend]] / tabItens[[#This Row],[Consumo]], 0 )</f>
        <v>0</v>
      </c>
      <c r="BI220" s="391"/>
      <c r="BJ220" s="391"/>
      <c r="BK220" s="393" t="s">
        <v>2081</v>
      </c>
    </row>
    <row r="221" spans="1:63" x14ac:dyDescent="0.3">
      <c r="A221" s="354">
        <v>26282</v>
      </c>
      <c r="B221" s="355" t="s">
        <v>1206</v>
      </c>
      <c r="C221" s="356" t="s">
        <v>256</v>
      </c>
      <c r="D221" s="357">
        <v>297</v>
      </c>
      <c r="E221" s="358"/>
      <c r="F221" s="358"/>
      <c r="G221" s="358" t="s">
        <v>883</v>
      </c>
      <c r="H221" s="359">
        <v>19</v>
      </c>
      <c r="I221" s="360">
        <v>103003</v>
      </c>
      <c r="J221" s="361">
        <v>297</v>
      </c>
      <c r="K221" s="362"/>
      <c r="L221" s="363">
        <f>IF(tabItens[[#This Row],[Média]] &gt; 0, tabItens[[#This Row],[QTDE ATUAL]] / tabItens[[#This Row],[Média]],999.9)</f>
        <v>999.9</v>
      </c>
      <c r="M221" s="364">
        <v>0</v>
      </c>
      <c r="N221" s="365">
        <f>tabItens[[#This Row],[VALOR UNIT.]] * tabItens[[#This Row],[LC]]</f>
        <v>0</v>
      </c>
      <c r="O221" s="366" t="s">
        <v>2090</v>
      </c>
      <c r="P221" s="367"/>
      <c r="Q221" s="368"/>
      <c r="R221" s="365"/>
      <c r="S221" s="369"/>
      <c r="T221" s="370">
        <f>ROUNDDOWN(IFERROR(tabItens[[#This Row],[ATA DT.VALID.]] - $D$1,0) / 30,0)</f>
        <v>-1507</v>
      </c>
      <c r="U221" s="355" t="s">
        <v>1207</v>
      </c>
      <c r="V221" s="371">
        <v>1</v>
      </c>
      <c r="W221" s="372" t="s">
        <v>2066</v>
      </c>
      <c r="X221" s="373">
        <v>51</v>
      </c>
      <c r="Y221" s="374">
        <v>26</v>
      </c>
      <c r="Z221" s="375"/>
      <c r="AA221" s="376"/>
      <c r="AB221" s="377"/>
      <c r="AC221" s="377"/>
      <c r="AD221" s="376"/>
      <c r="AE221" s="377"/>
      <c r="AF221" s="370"/>
      <c r="AG221" s="378" t="s">
        <v>2067</v>
      </c>
      <c r="AH221" s="379"/>
      <c r="AI221" s="370">
        <v>0</v>
      </c>
      <c r="AJ221" s="379">
        <v>42381</v>
      </c>
      <c r="AK221" s="379" t="s">
        <v>883</v>
      </c>
      <c r="AL221" s="379">
        <v>42349</v>
      </c>
      <c r="AM221" s="369"/>
      <c r="AN221" s="358"/>
      <c r="AO221" s="380" t="str">
        <f>_xlfn.IFNA(IF(VLOOKUP(tabItens[[#This Row],[CÓDIGO]],tabExcluirDoEstoque[#Data],1,FALSE),"sim",""),"")</f>
        <v/>
      </c>
      <c r="AP221" s="381" t="str">
        <f ca="1">IF(OR(ISBLANK(tabItens[[#This Row],[ATA DT.VALID.]]),tabItens[[#This Row],[ATA DT.VALID.]]="",tabItens[[#This Row],[ATA DT.VALID.]]=" "),"",IF(TYPE(tabItens[[#This Row],[ATA DT.VALID.]])=1,ROUNDUP((tabItens[[#This Row],[ATA DT.VALID.]]-TODAY())/7,0),""))</f>
        <v/>
      </c>
      <c r="AQ221" s="382">
        <v>0</v>
      </c>
      <c r="AR221" s="383">
        <f>IF(ISBLANK(tabItens[[#This Row],[CÓDIGO]]),"",IFERROR(VLOOKUP(tabItens[[#This Row],[CÓDIGO]],Consumo!$C$2:$AC$862,26,FALSE),0))</f>
        <v>0</v>
      </c>
      <c r="AS221" s="384">
        <f>SUMIF(Consumo!$C$3:$C$862,tabItens[[#This Row],[CÓDIGO]],Consumo!$N$3:$N$862) + SUMIF(Consumo!$C$3:$C$862,tabItens[[#This Row],[CÓDIGO]],Consumo!$O$3:$O$862) + SUMIF(Consumo!$C$3:$C$862,tabItens[[#This Row],[CÓDIGO]],Consumo!$P$3:$P$862) + SUMIF(Consumo!$C$3:$C$862,tabItens[[#This Row],[CÓDIGO]],Consumo!$Q$3:$Q$862)</f>
        <v>0</v>
      </c>
      <c r="AT221" s="384">
        <f>SUMIF(Consumo!$C$3:$C$862,tabItens[[#This Row],[CÓDIGO]],Consumo!$Z$3:$Z$862)</f>
        <v>0</v>
      </c>
      <c r="AU221" s="385">
        <f>SUMIF(Consumo!$C$3:$C$862,tabItens[[#This Row],[CÓDIGO]],Consumo!$AA$3:$AA$862)</f>
        <v>0</v>
      </c>
      <c r="AV221" s="386">
        <f>SUMIF(Consumo!$C$3:$C$862,tabItens[[#This Row],[CÓDIGO]],Consumo!$Y$3:$Y$862)</f>
        <v>0</v>
      </c>
      <c r="AW221" s="359">
        <f>tabItens[[#This Row],[QTDE ATUAL]] + tabItens[[#This Row],[RC QTDE]] + tabItens[[#This Row],[AF SALDO]] + tabItens[[#This Row],[Recentes]]</f>
        <v>19</v>
      </c>
      <c r="AX221" s="387">
        <v>1</v>
      </c>
      <c r="AY221" s="387">
        <v>4</v>
      </c>
      <c r="AZ221" s="387">
        <f>IF(ISBLANK(tabItens[[#This Row],[CÓDIGO]]),"",tabItens[[#This Row],[PontoMês]] * (AZ$2+tabItens[[#This Row],[PontoQtM]]))</f>
        <v>4</v>
      </c>
      <c r="BA221" s="386">
        <f>tabItens[[#This Row],[PontoPed]] - tabItens[[#This Row],[Saldo]] + (1/10)</f>
        <v>-14.9</v>
      </c>
      <c r="BB221" s="386">
        <f xml:space="preserve"> tabItens[[#This Row],[PontoMês]] * BB$2 - tabItens[[#This Row],[QTDE ATUAL]] - (1/10)</f>
        <v>-18.100000000000001</v>
      </c>
      <c r="BC221" s="388">
        <f>IF( tabItens[[#This Row],[PontoPed]]&gt;0, IF(tabItens[[#This Row],[PontoPed]]&lt;1, 1, IF( tabItens[[#This Row],[Saldo]]&gt;tabItens[[#This Row],[PontoPed]], 0, (tabItens[[#This Row],[PontoPed]]-tabItens[[#This Row],[Saldo]])/tabItens[[#This Row],[PontoPed]] ) ), 0 )</f>
        <v>0</v>
      </c>
      <c r="BD221" s="389">
        <f>ROUNDDOWN(IF( OR( AND(tabItens[[#This Row],[PontoPed]]&lt;tabItens[[#This Row],[Saldo]],tabItens[[#This Row],[Saldo]]&gt;0), tabItens[[#This Row],[PontoPed]]=0), 99, IF(AND(tabItens[[#This Row],[Saldo]]=0,tabItens[[#This Row],[PontoPed]]&gt;0), 0, (1-tabItens[[#This Row],[PctAb]])*10 ) ),0)</f>
        <v>99</v>
      </c>
      <c r="BE221" s="390">
        <f>IF( tabItens[[#This Row],[Consumo]] &gt; tabItens[[#This Row],[04_MESES]]/4*$AV$2, tabItens[[#This Row],[Consumo]]/$AV$2, tabItens[[#This Row],[04_MESES]]/4 ) * $BE$2 + tabItens[[#This Row],[COMPRA_EXTRA]]</f>
        <v>0</v>
      </c>
      <c r="BF221" s="391">
        <f>MAX( tabItens[[#This Row],[Sugestão]] - tabItens[[#This Row],[LC]], 0 )</f>
        <v>0</v>
      </c>
      <c r="BG221" s="391">
        <f>SUMIF(Consumo!$C$3:$C$862,tabItens[[#This Row],[CÓDIGO]],Consumo!$E$3:$E$862)</f>
        <v>0</v>
      </c>
      <c r="BH221" s="392">
        <f>IF(AND(tabItens[[#This Row],[Pend]] &gt; 0,tabItens[[#This Row],[Consumo]] &lt;&gt; 0), tabItens[[#This Row],[Pend]] / tabItens[[#This Row],[Consumo]], 0 )</f>
        <v>0</v>
      </c>
      <c r="BI221" s="391"/>
      <c r="BJ221" s="391"/>
      <c r="BK221" s="393" t="s">
        <v>2081</v>
      </c>
    </row>
    <row r="222" spans="1:63" x14ac:dyDescent="0.3">
      <c r="A222" s="354">
        <v>26504</v>
      </c>
      <c r="B222" s="355" t="s">
        <v>1208</v>
      </c>
      <c r="C222" s="356" t="s">
        <v>256</v>
      </c>
      <c r="D222" s="357">
        <v>14.2</v>
      </c>
      <c r="E222" s="358"/>
      <c r="F222" s="358"/>
      <c r="G222" s="358" t="s">
        <v>883</v>
      </c>
      <c r="H222" s="359">
        <v>750</v>
      </c>
      <c r="I222" s="360">
        <v>103003</v>
      </c>
      <c r="J222" s="361">
        <v>14.2</v>
      </c>
      <c r="K222" s="362"/>
      <c r="L222" s="363">
        <f>IF(tabItens[[#This Row],[Média]] &gt; 0, tabItens[[#This Row],[QTDE ATUAL]] / tabItens[[#This Row],[Média]],999.9)</f>
        <v>999.9</v>
      </c>
      <c r="M222" s="364">
        <v>0</v>
      </c>
      <c r="N222" s="365">
        <f>tabItens[[#This Row],[VALOR UNIT.]] * tabItens[[#This Row],[LC]]</f>
        <v>0</v>
      </c>
      <c r="O222" s="366" t="s">
        <v>2132</v>
      </c>
      <c r="P222" s="367"/>
      <c r="Q222" s="368"/>
      <c r="R222" s="365"/>
      <c r="S222" s="369"/>
      <c r="T222" s="370">
        <f>ROUNDDOWN(IFERROR(tabItens[[#This Row],[ATA DT.VALID.]] - $D$1,0) / 30,0)</f>
        <v>-1507</v>
      </c>
      <c r="U222" s="355" t="s">
        <v>1209</v>
      </c>
      <c r="V222" s="371">
        <v>1</v>
      </c>
      <c r="W222" s="372" t="s">
        <v>2069</v>
      </c>
      <c r="X222" s="373">
        <v>78</v>
      </c>
      <c r="Y222" s="374">
        <v>6</v>
      </c>
      <c r="Z222" s="375"/>
      <c r="AA222" s="376"/>
      <c r="AB222" s="377"/>
      <c r="AC222" s="377"/>
      <c r="AD222" s="376"/>
      <c r="AE222" s="377"/>
      <c r="AF222" s="370"/>
      <c r="AG222" s="378" t="s">
        <v>2067</v>
      </c>
      <c r="AH222" s="379"/>
      <c r="AI222" s="370">
        <v>0</v>
      </c>
      <c r="AJ222" s="379">
        <v>43777</v>
      </c>
      <c r="AK222" s="379" t="s">
        <v>883</v>
      </c>
      <c r="AL222" s="379">
        <v>43840</v>
      </c>
      <c r="AM222" s="369"/>
      <c r="AN222" s="358"/>
      <c r="AO222" s="380" t="str">
        <f>_xlfn.IFNA(IF(VLOOKUP(tabItens[[#This Row],[CÓDIGO]],tabExcluirDoEstoque[#Data],1,FALSE),"sim",""),"")</f>
        <v/>
      </c>
      <c r="AP222" s="381" t="str">
        <f ca="1">IF(OR(ISBLANK(tabItens[[#This Row],[ATA DT.VALID.]]),tabItens[[#This Row],[ATA DT.VALID.]]="",tabItens[[#This Row],[ATA DT.VALID.]]=" "),"",IF(TYPE(tabItens[[#This Row],[ATA DT.VALID.]])=1,ROUNDUP((tabItens[[#This Row],[ATA DT.VALID.]]-TODAY())/7,0),""))</f>
        <v/>
      </c>
      <c r="AQ222" s="382">
        <v>0</v>
      </c>
      <c r="AR222" s="383">
        <f>IF(ISBLANK(tabItens[[#This Row],[CÓDIGO]]),"",IFERROR(VLOOKUP(tabItens[[#This Row],[CÓDIGO]],Consumo!$C$2:$AC$862,26,FALSE),0))</f>
        <v>0</v>
      </c>
      <c r="AS222" s="384">
        <f>SUMIF(Consumo!$C$3:$C$862,tabItens[[#This Row],[CÓDIGO]],Consumo!$N$3:$N$862) + SUMIF(Consumo!$C$3:$C$862,tabItens[[#This Row],[CÓDIGO]],Consumo!$O$3:$O$862) + SUMIF(Consumo!$C$3:$C$862,tabItens[[#This Row],[CÓDIGO]],Consumo!$P$3:$P$862) + SUMIF(Consumo!$C$3:$C$862,tabItens[[#This Row],[CÓDIGO]],Consumo!$Q$3:$Q$862)</f>
        <v>0</v>
      </c>
      <c r="AT222" s="384">
        <f>SUMIF(Consumo!$C$3:$C$862,tabItens[[#This Row],[CÓDIGO]],Consumo!$Z$3:$Z$862)</f>
        <v>0</v>
      </c>
      <c r="AU222" s="385">
        <f>SUMIF(Consumo!$C$3:$C$862,tabItens[[#This Row],[CÓDIGO]],Consumo!$AA$3:$AA$862)</f>
        <v>0</v>
      </c>
      <c r="AV222" s="386">
        <f>SUMIF(Consumo!$C$3:$C$862,tabItens[[#This Row],[CÓDIGO]],Consumo!$Y$3:$Y$862)</f>
        <v>0</v>
      </c>
      <c r="AW222" s="359">
        <f>tabItens[[#This Row],[QTDE ATUAL]] + tabItens[[#This Row],[RC QTDE]] + tabItens[[#This Row],[AF SALDO]] + tabItens[[#This Row],[Recentes]]</f>
        <v>750</v>
      </c>
      <c r="AX222" s="387">
        <v>125</v>
      </c>
      <c r="AY222" s="387">
        <v>4</v>
      </c>
      <c r="AZ222" s="387">
        <f>IF(ISBLANK(tabItens[[#This Row],[CÓDIGO]]),"",tabItens[[#This Row],[PontoMês]] * (AZ$2+tabItens[[#This Row],[PontoQtM]]))</f>
        <v>500</v>
      </c>
      <c r="BA222" s="386">
        <f>tabItens[[#This Row],[PontoPed]] - tabItens[[#This Row],[Saldo]] + (1/10)</f>
        <v>-249.9</v>
      </c>
      <c r="BB222" s="386">
        <f xml:space="preserve"> tabItens[[#This Row],[PontoMês]] * BB$2 - tabItens[[#This Row],[QTDE ATUAL]] - (1/10)</f>
        <v>-625.1</v>
      </c>
      <c r="BC222" s="388">
        <f>IF( tabItens[[#This Row],[PontoPed]]&gt;0, IF(tabItens[[#This Row],[PontoPed]]&lt;1, 1, IF( tabItens[[#This Row],[Saldo]]&gt;tabItens[[#This Row],[PontoPed]], 0, (tabItens[[#This Row],[PontoPed]]-tabItens[[#This Row],[Saldo]])/tabItens[[#This Row],[PontoPed]] ) ), 0 )</f>
        <v>0</v>
      </c>
      <c r="BD222" s="389">
        <f>ROUNDDOWN(IF( OR( AND(tabItens[[#This Row],[PontoPed]]&lt;tabItens[[#This Row],[Saldo]],tabItens[[#This Row],[Saldo]]&gt;0), tabItens[[#This Row],[PontoPed]]=0), 99, IF(AND(tabItens[[#This Row],[Saldo]]=0,tabItens[[#This Row],[PontoPed]]&gt;0), 0, (1-tabItens[[#This Row],[PctAb]])*10 ) ),0)</f>
        <v>99</v>
      </c>
      <c r="BE222" s="390">
        <f>IF( tabItens[[#This Row],[Consumo]] &gt; tabItens[[#This Row],[04_MESES]]/4*$AV$2, tabItens[[#This Row],[Consumo]]/$AV$2, tabItens[[#This Row],[04_MESES]]/4 ) * $BE$2 + tabItens[[#This Row],[COMPRA_EXTRA]]</f>
        <v>0</v>
      </c>
      <c r="BF222" s="391">
        <f>MAX( tabItens[[#This Row],[Sugestão]] - tabItens[[#This Row],[LC]], 0 )</f>
        <v>0</v>
      </c>
      <c r="BG222" s="391">
        <f>SUMIF(Consumo!$C$3:$C$862,tabItens[[#This Row],[CÓDIGO]],Consumo!$E$3:$E$862)</f>
        <v>0</v>
      </c>
      <c r="BH222" s="392">
        <f>IF(AND(tabItens[[#This Row],[Pend]] &gt; 0,tabItens[[#This Row],[Consumo]] &lt;&gt; 0), tabItens[[#This Row],[Pend]] / tabItens[[#This Row],[Consumo]], 0 )</f>
        <v>0</v>
      </c>
      <c r="BI222" s="391"/>
      <c r="BJ222" s="391"/>
      <c r="BK222" s="393" t="s">
        <v>2081</v>
      </c>
    </row>
    <row r="223" spans="1:63" x14ac:dyDescent="0.3">
      <c r="A223" s="354">
        <v>26506</v>
      </c>
      <c r="B223" s="355" t="s">
        <v>1210</v>
      </c>
      <c r="C223" s="356" t="s">
        <v>256</v>
      </c>
      <c r="D223" s="357">
        <v>20.5</v>
      </c>
      <c r="E223" s="358"/>
      <c r="F223" s="358"/>
      <c r="G223" s="358" t="s">
        <v>883</v>
      </c>
      <c r="H223" s="359">
        <v>750</v>
      </c>
      <c r="I223" s="360">
        <v>103003</v>
      </c>
      <c r="J223" s="361">
        <v>20.5</v>
      </c>
      <c r="K223" s="362"/>
      <c r="L223" s="363">
        <f>IF(tabItens[[#This Row],[Média]] &gt; 0, tabItens[[#This Row],[QTDE ATUAL]] / tabItens[[#This Row],[Média]],999.9)</f>
        <v>999.9</v>
      </c>
      <c r="M223" s="364">
        <v>0</v>
      </c>
      <c r="N223" s="365">
        <f>tabItens[[#This Row],[VALOR UNIT.]] * tabItens[[#This Row],[LC]]</f>
        <v>0</v>
      </c>
      <c r="O223" s="366" t="s">
        <v>2132</v>
      </c>
      <c r="P223" s="367"/>
      <c r="Q223" s="368"/>
      <c r="R223" s="365"/>
      <c r="S223" s="369"/>
      <c r="T223" s="370">
        <f>ROUNDDOWN(IFERROR(tabItens[[#This Row],[ATA DT.VALID.]] - $D$1,0) / 30,0)</f>
        <v>-1507</v>
      </c>
      <c r="U223" s="355" t="s">
        <v>1209</v>
      </c>
      <c r="V223" s="371">
        <v>1</v>
      </c>
      <c r="W223" s="372" t="s">
        <v>2069</v>
      </c>
      <c r="X223" s="373">
        <v>78</v>
      </c>
      <c r="Y223" s="374">
        <v>6</v>
      </c>
      <c r="Z223" s="375"/>
      <c r="AA223" s="376"/>
      <c r="AB223" s="377"/>
      <c r="AC223" s="377"/>
      <c r="AD223" s="376"/>
      <c r="AE223" s="377"/>
      <c r="AF223" s="370"/>
      <c r="AG223" s="378" t="s">
        <v>2067</v>
      </c>
      <c r="AH223" s="379"/>
      <c r="AI223" s="370">
        <v>0</v>
      </c>
      <c r="AJ223" s="379">
        <v>43777</v>
      </c>
      <c r="AK223" s="379" t="s">
        <v>883</v>
      </c>
      <c r="AL223" s="379">
        <v>43840</v>
      </c>
      <c r="AM223" s="369"/>
      <c r="AN223" s="358"/>
      <c r="AO223" s="380" t="str">
        <f>_xlfn.IFNA(IF(VLOOKUP(tabItens[[#This Row],[CÓDIGO]],tabExcluirDoEstoque[#Data],1,FALSE),"sim",""),"")</f>
        <v/>
      </c>
      <c r="AP223" s="381" t="str">
        <f ca="1">IF(OR(ISBLANK(tabItens[[#This Row],[ATA DT.VALID.]]),tabItens[[#This Row],[ATA DT.VALID.]]="",tabItens[[#This Row],[ATA DT.VALID.]]=" "),"",IF(TYPE(tabItens[[#This Row],[ATA DT.VALID.]])=1,ROUNDUP((tabItens[[#This Row],[ATA DT.VALID.]]-TODAY())/7,0),""))</f>
        <v/>
      </c>
      <c r="AQ223" s="382">
        <v>0</v>
      </c>
      <c r="AR223" s="383">
        <f>IF(ISBLANK(tabItens[[#This Row],[CÓDIGO]]),"",IFERROR(VLOOKUP(tabItens[[#This Row],[CÓDIGO]],Consumo!$C$2:$AC$862,26,FALSE),0))</f>
        <v>0</v>
      </c>
      <c r="AS223" s="384">
        <f>SUMIF(Consumo!$C$3:$C$862,tabItens[[#This Row],[CÓDIGO]],Consumo!$N$3:$N$862) + SUMIF(Consumo!$C$3:$C$862,tabItens[[#This Row],[CÓDIGO]],Consumo!$O$3:$O$862) + SUMIF(Consumo!$C$3:$C$862,tabItens[[#This Row],[CÓDIGO]],Consumo!$P$3:$P$862) + SUMIF(Consumo!$C$3:$C$862,tabItens[[#This Row],[CÓDIGO]],Consumo!$Q$3:$Q$862)</f>
        <v>0</v>
      </c>
      <c r="AT223" s="384">
        <f>SUMIF(Consumo!$C$3:$C$862,tabItens[[#This Row],[CÓDIGO]],Consumo!$Z$3:$Z$862)</f>
        <v>0</v>
      </c>
      <c r="AU223" s="385">
        <f>SUMIF(Consumo!$C$3:$C$862,tabItens[[#This Row],[CÓDIGO]],Consumo!$AA$3:$AA$862)</f>
        <v>0</v>
      </c>
      <c r="AV223" s="386">
        <f>SUMIF(Consumo!$C$3:$C$862,tabItens[[#This Row],[CÓDIGO]],Consumo!$Y$3:$Y$862)</f>
        <v>0</v>
      </c>
      <c r="AW223" s="359">
        <f>tabItens[[#This Row],[QTDE ATUAL]] + tabItens[[#This Row],[RC QTDE]] + tabItens[[#This Row],[AF SALDO]] + tabItens[[#This Row],[Recentes]]</f>
        <v>750</v>
      </c>
      <c r="AX223" s="387">
        <v>125</v>
      </c>
      <c r="AY223" s="387">
        <v>4</v>
      </c>
      <c r="AZ223" s="387">
        <f>IF(ISBLANK(tabItens[[#This Row],[CÓDIGO]]),"",tabItens[[#This Row],[PontoMês]] * (AZ$2+tabItens[[#This Row],[PontoQtM]]))</f>
        <v>500</v>
      </c>
      <c r="BA223" s="386">
        <f>tabItens[[#This Row],[PontoPed]] - tabItens[[#This Row],[Saldo]] + (1/10)</f>
        <v>-249.9</v>
      </c>
      <c r="BB223" s="386">
        <f xml:space="preserve"> tabItens[[#This Row],[PontoMês]] * BB$2 - tabItens[[#This Row],[QTDE ATUAL]] - (1/10)</f>
        <v>-625.1</v>
      </c>
      <c r="BC223" s="388">
        <f>IF( tabItens[[#This Row],[PontoPed]]&gt;0, IF(tabItens[[#This Row],[PontoPed]]&lt;1, 1, IF( tabItens[[#This Row],[Saldo]]&gt;tabItens[[#This Row],[PontoPed]], 0, (tabItens[[#This Row],[PontoPed]]-tabItens[[#This Row],[Saldo]])/tabItens[[#This Row],[PontoPed]] ) ), 0 )</f>
        <v>0</v>
      </c>
      <c r="BD223" s="389">
        <f>ROUNDDOWN(IF( OR( AND(tabItens[[#This Row],[PontoPed]]&lt;tabItens[[#This Row],[Saldo]],tabItens[[#This Row],[Saldo]]&gt;0), tabItens[[#This Row],[PontoPed]]=0), 99, IF(AND(tabItens[[#This Row],[Saldo]]=0,tabItens[[#This Row],[PontoPed]]&gt;0), 0, (1-tabItens[[#This Row],[PctAb]])*10 ) ),0)</f>
        <v>99</v>
      </c>
      <c r="BE223" s="390">
        <f>IF( tabItens[[#This Row],[Consumo]] &gt; tabItens[[#This Row],[04_MESES]]/4*$AV$2, tabItens[[#This Row],[Consumo]]/$AV$2, tabItens[[#This Row],[04_MESES]]/4 ) * $BE$2 + tabItens[[#This Row],[COMPRA_EXTRA]]</f>
        <v>0</v>
      </c>
      <c r="BF223" s="391">
        <f>MAX( tabItens[[#This Row],[Sugestão]] - tabItens[[#This Row],[LC]], 0 )</f>
        <v>0</v>
      </c>
      <c r="BG223" s="391">
        <f>SUMIF(Consumo!$C$3:$C$862,tabItens[[#This Row],[CÓDIGO]],Consumo!$E$3:$E$862)</f>
        <v>0</v>
      </c>
      <c r="BH223" s="392">
        <f>IF(AND(tabItens[[#This Row],[Pend]] &gt; 0,tabItens[[#This Row],[Consumo]] &lt;&gt; 0), tabItens[[#This Row],[Pend]] / tabItens[[#This Row],[Consumo]], 0 )</f>
        <v>0</v>
      </c>
      <c r="BI223" s="391"/>
      <c r="BJ223" s="391"/>
      <c r="BK223" s="393" t="s">
        <v>2081</v>
      </c>
    </row>
    <row r="224" spans="1:63" x14ac:dyDescent="0.3">
      <c r="A224" s="354">
        <v>64044</v>
      </c>
      <c r="B224" s="355" t="s">
        <v>1365</v>
      </c>
      <c r="C224" s="356" t="s">
        <v>553</v>
      </c>
      <c r="D224" s="357">
        <v>38.31</v>
      </c>
      <c r="E224" s="358"/>
      <c r="F224" s="358" t="s">
        <v>1321</v>
      </c>
      <c r="G224" s="358" t="s">
        <v>1191</v>
      </c>
      <c r="H224" s="359">
        <v>320</v>
      </c>
      <c r="I224" s="360">
        <v>103003</v>
      </c>
      <c r="J224" s="361">
        <v>38.31</v>
      </c>
      <c r="K224" s="362">
        <v>170</v>
      </c>
      <c r="L224" s="363">
        <f>IF(tabItens[[#This Row],[Média]] &gt; 0, tabItens[[#This Row],[QTDE ATUAL]] / tabItens[[#This Row],[Média]],999.9)</f>
        <v>30.967741935483868</v>
      </c>
      <c r="M224" s="364">
        <v>0</v>
      </c>
      <c r="N224" s="365">
        <f>tabItens[[#This Row],[VALOR UNIT.]] * tabItens[[#This Row],[LC]]</f>
        <v>0</v>
      </c>
      <c r="O224" s="366" t="s">
        <v>1192</v>
      </c>
      <c r="P224" s="367">
        <v>0</v>
      </c>
      <c r="Q224" s="368">
        <v>3000</v>
      </c>
      <c r="R224" s="365">
        <v>114930</v>
      </c>
      <c r="S224" s="369">
        <v>45328</v>
      </c>
      <c r="T224" s="370">
        <f>ROUNDDOWN(IFERROR(tabItens[[#This Row],[ATA DT.VALID.]] - $D$1,0) / 30,0)</f>
        <v>3</v>
      </c>
      <c r="U224" s="355" t="s">
        <v>1322</v>
      </c>
      <c r="V224" s="371">
        <v>1</v>
      </c>
      <c r="W224" s="372" t="s">
        <v>2066</v>
      </c>
      <c r="X224" s="373">
        <v>51</v>
      </c>
      <c r="Y224" s="374">
        <v>30</v>
      </c>
      <c r="Z224" s="375"/>
      <c r="AA224" s="376"/>
      <c r="AB224" s="377"/>
      <c r="AC224" s="377"/>
      <c r="AD224" s="376"/>
      <c r="AE224" s="377"/>
      <c r="AF224" s="370"/>
      <c r="AG224" s="378" t="s">
        <v>2067</v>
      </c>
      <c r="AH224" s="379"/>
      <c r="AI224" s="370">
        <v>56</v>
      </c>
      <c r="AJ224" s="379">
        <v>45104</v>
      </c>
      <c r="AK224" s="379" t="s">
        <v>883</v>
      </c>
      <c r="AL224" s="379">
        <v>45033</v>
      </c>
      <c r="AM224" s="369"/>
      <c r="AN224" s="358"/>
      <c r="AO224" s="380" t="str">
        <f>_xlfn.IFNA(IF(VLOOKUP(tabItens[[#This Row],[CÓDIGO]],tabExcluirDoEstoque[#Data],1,FALSE),"sim",""),"")</f>
        <v/>
      </c>
      <c r="AP224" s="381">
        <f ca="1">IF(OR(ISBLANK(tabItens[[#This Row],[ATA DT.VALID.]]),tabItens[[#This Row],[ATA DT.VALID.]]="",tabItens[[#This Row],[ATA DT.VALID.]]=" "),"",IF(TYPE(tabItens[[#This Row],[ATA DT.VALID.]])=1,ROUNDUP((tabItens[[#This Row],[ATA DT.VALID.]]-TODAY())/7,0),""))</f>
        <v>11</v>
      </c>
      <c r="AQ224" s="382">
        <v>0</v>
      </c>
      <c r="AR224" s="383" t="str">
        <f>IF(ISBLANK(tabItens[[#This Row],[CÓDIGO]]),"",IFERROR(VLOOKUP(tabItens[[#This Row],[CÓDIGO]],Consumo!$C$2:$AC$862,26,FALSE),0))</f>
        <v>06.2023</v>
      </c>
      <c r="AS224" s="384">
        <f>SUMIF(Consumo!$C$3:$C$862,tabItens[[#This Row],[CÓDIGO]],Consumo!$N$3:$N$862) + SUMIF(Consumo!$C$3:$C$862,tabItens[[#This Row],[CÓDIGO]],Consumo!$O$3:$O$862) + SUMIF(Consumo!$C$3:$C$862,tabItens[[#This Row],[CÓDIGO]],Consumo!$P$3:$P$862) + SUMIF(Consumo!$C$3:$C$862,tabItens[[#This Row],[CÓDIGO]],Consumo!$Q$3:$Q$862)</f>
        <v>20</v>
      </c>
      <c r="AT224" s="384">
        <f>SUMIF(Consumo!$C$3:$C$862,tabItens[[#This Row],[CÓDIGO]],Consumo!$Z$3:$Z$862)</f>
        <v>170</v>
      </c>
      <c r="AU224" s="385">
        <f>SUMIF(Consumo!$C$3:$C$862,tabItens[[#This Row],[CÓDIGO]],Consumo!$AA$3:$AA$862)</f>
        <v>140</v>
      </c>
      <c r="AV224" s="386">
        <f>SUMIF(Consumo!$C$3:$C$862,tabItens[[#This Row],[CÓDIGO]],Consumo!$Y$3:$Y$862)</f>
        <v>10.333333333333334</v>
      </c>
      <c r="AW224" s="359">
        <f>tabItens[[#This Row],[QTDE ATUAL]] + tabItens[[#This Row],[RC QTDE]] + tabItens[[#This Row],[AF SALDO]] + tabItens[[#This Row],[Recentes]]</f>
        <v>320</v>
      </c>
      <c r="AX224" s="387">
        <v>10</v>
      </c>
      <c r="AY224" s="387">
        <v>4</v>
      </c>
      <c r="AZ224" s="387">
        <f>IF(ISBLANK(tabItens[[#This Row],[CÓDIGO]]),"",tabItens[[#This Row],[PontoMês]] * (AZ$2+tabItens[[#This Row],[PontoQtM]]))</f>
        <v>40</v>
      </c>
      <c r="BA224" s="386">
        <f>tabItens[[#This Row],[PontoPed]] - tabItens[[#This Row],[Saldo]] + (1/10)</f>
        <v>-279.89999999999998</v>
      </c>
      <c r="BB224" s="386">
        <f xml:space="preserve"> tabItens[[#This Row],[PontoMês]] * BB$2 - tabItens[[#This Row],[QTDE ATUAL]] - (1/10)</f>
        <v>-310.10000000000002</v>
      </c>
      <c r="BC224" s="388">
        <f>IF( tabItens[[#This Row],[PontoPed]]&gt;0, IF(tabItens[[#This Row],[PontoPed]]&lt;1, 1, IF( tabItens[[#This Row],[Saldo]]&gt;tabItens[[#This Row],[PontoPed]], 0, (tabItens[[#This Row],[PontoPed]]-tabItens[[#This Row],[Saldo]])/tabItens[[#This Row],[PontoPed]] ) ), 0 )</f>
        <v>0</v>
      </c>
      <c r="BD224" s="389">
        <f>ROUNDDOWN(IF( OR( AND(tabItens[[#This Row],[PontoPed]]&lt;tabItens[[#This Row],[Saldo]],tabItens[[#This Row],[Saldo]]&gt;0), tabItens[[#This Row],[PontoPed]]=0), 99, IF(AND(tabItens[[#This Row],[Saldo]]=0,tabItens[[#This Row],[PontoPed]]&gt;0), 0, (1-tabItens[[#This Row],[PctAb]])*10 ) ),0)</f>
        <v>99</v>
      </c>
      <c r="BE224" s="390">
        <f>IF( tabItens[[#This Row],[Consumo]] &gt; tabItens[[#This Row],[04_MESES]]/4*$AV$2, tabItens[[#This Row],[Consumo]]/$AV$2, tabItens[[#This Row],[04_MESES]]/4 ) * $BE$2 + tabItens[[#This Row],[COMPRA_EXTRA]]</f>
        <v>85</v>
      </c>
      <c r="BF224" s="391">
        <f>MAX( tabItens[[#This Row],[Sugestão]] - tabItens[[#This Row],[LC]], 0 )</f>
        <v>85</v>
      </c>
      <c r="BG224" s="391">
        <f>SUMIF(Consumo!$C$3:$C$862,tabItens[[#This Row],[CÓDIGO]],Consumo!$E$3:$E$862)</f>
        <v>0</v>
      </c>
      <c r="BH224" s="392">
        <f>IF(AND(tabItens[[#This Row],[Pend]] &gt; 0,tabItens[[#This Row],[Consumo]] &lt;&gt; 0), tabItens[[#This Row],[Pend]] / tabItens[[#This Row],[Consumo]], 0 )</f>
        <v>0</v>
      </c>
      <c r="BI224" s="391"/>
      <c r="BJ224" s="391"/>
      <c r="BK224" s="393" t="s">
        <v>2081</v>
      </c>
    </row>
    <row r="225" spans="1:63" x14ac:dyDescent="0.3">
      <c r="A225" s="354">
        <v>27137</v>
      </c>
      <c r="B225" s="355" t="s">
        <v>1216</v>
      </c>
      <c r="C225" s="356" t="s">
        <v>373</v>
      </c>
      <c r="D225" s="357">
        <v>1.49</v>
      </c>
      <c r="E225" s="358"/>
      <c r="F225" s="358"/>
      <c r="G225" s="358" t="s">
        <v>883</v>
      </c>
      <c r="H225" s="359">
        <v>8585</v>
      </c>
      <c r="I225" s="360">
        <v>103003</v>
      </c>
      <c r="J225" s="361">
        <v>1.49</v>
      </c>
      <c r="K225" s="362">
        <v>3761</v>
      </c>
      <c r="L225" s="363">
        <f>IF(tabItens[[#This Row],[Média]] &gt; 0, tabItens[[#This Row],[QTDE ATUAL]] / tabItens[[#This Row],[Média]],999.9)</f>
        <v>17.458057956278598</v>
      </c>
      <c r="M225" s="364">
        <v>0</v>
      </c>
      <c r="N225" s="365">
        <f>tabItens[[#This Row],[VALOR UNIT.]] * tabItens[[#This Row],[LC]]</f>
        <v>0</v>
      </c>
      <c r="O225" s="366" t="s">
        <v>2083</v>
      </c>
      <c r="P225" s="367"/>
      <c r="Q225" s="368"/>
      <c r="R225" s="365"/>
      <c r="S225" s="369"/>
      <c r="T225" s="370">
        <f>ROUNDDOWN(IFERROR(tabItens[[#This Row],[ATA DT.VALID.]] - $D$1,0) / 30,0)</f>
        <v>-1507</v>
      </c>
      <c r="U225" s="355" t="s">
        <v>1131</v>
      </c>
      <c r="V225" s="371">
        <v>1</v>
      </c>
      <c r="W225" s="372" t="s">
        <v>2069</v>
      </c>
      <c r="X225" s="373">
        <v>57</v>
      </c>
      <c r="Y225" s="374">
        <v>2</v>
      </c>
      <c r="Z225" s="375"/>
      <c r="AA225" s="376"/>
      <c r="AB225" s="377"/>
      <c r="AC225" s="377"/>
      <c r="AD225" s="376"/>
      <c r="AE225" s="377"/>
      <c r="AF225" s="370"/>
      <c r="AG225" s="378" t="s">
        <v>2067</v>
      </c>
      <c r="AH225" s="379"/>
      <c r="AI225" s="370">
        <v>1980</v>
      </c>
      <c r="AJ225" s="379">
        <v>44133</v>
      </c>
      <c r="AK225" s="379" t="s">
        <v>883</v>
      </c>
      <c r="AL225" s="379">
        <v>44951</v>
      </c>
      <c r="AM225" s="369"/>
      <c r="AN225" s="358"/>
      <c r="AO225" s="380" t="str">
        <f>_xlfn.IFNA(IF(VLOOKUP(tabItens[[#This Row],[CÓDIGO]],tabExcluirDoEstoque[#Data],1,FALSE),"sim",""),"")</f>
        <v/>
      </c>
      <c r="AP225" s="381" t="str">
        <f ca="1">IF(OR(ISBLANK(tabItens[[#This Row],[ATA DT.VALID.]]),tabItens[[#This Row],[ATA DT.VALID.]]="",tabItens[[#This Row],[ATA DT.VALID.]]=" "),"",IF(TYPE(tabItens[[#This Row],[ATA DT.VALID.]])=1,ROUNDUP((tabItens[[#This Row],[ATA DT.VALID.]]-TODAY())/7,0),""))</f>
        <v/>
      </c>
      <c r="AQ225" s="382">
        <v>0</v>
      </c>
      <c r="AR225" s="383" t="str">
        <f>IF(ISBLANK(tabItens[[#This Row],[CÓDIGO]]),"",IFERROR(VLOOKUP(tabItens[[#This Row],[CÓDIGO]],Consumo!$C$2:$AC$862,26,FALSE),0))</f>
        <v>09.2023</v>
      </c>
      <c r="AS225" s="384">
        <f>SUMIF(Consumo!$C$3:$C$862,tabItens[[#This Row],[CÓDIGO]],Consumo!$N$3:$N$862) + SUMIF(Consumo!$C$3:$C$862,tabItens[[#This Row],[CÓDIGO]],Consumo!$O$3:$O$862) + SUMIF(Consumo!$C$3:$C$862,tabItens[[#This Row],[CÓDIGO]],Consumo!$P$3:$P$862) + SUMIF(Consumo!$C$3:$C$862,tabItens[[#This Row],[CÓDIGO]],Consumo!$Q$3:$Q$862)</f>
        <v>2196</v>
      </c>
      <c r="AT225" s="384">
        <f>SUMIF(Consumo!$C$3:$C$862,tabItens[[#This Row],[CÓDIGO]],Consumo!$Z$3:$Z$862)</f>
        <v>5938</v>
      </c>
      <c r="AU225" s="385">
        <f>SUMIF(Consumo!$C$3:$C$862,tabItens[[#This Row],[CÓDIGO]],Consumo!$AA$3:$AA$862)</f>
        <v>875</v>
      </c>
      <c r="AV225" s="386">
        <f>SUMIF(Consumo!$C$3:$C$862,tabItens[[#This Row],[CÓDIGO]],Consumo!$Y$3:$Y$862)</f>
        <v>491.75</v>
      </c>
      <c r="AW225" s="359">
        <f>tabItens[[#This Row],[QTDE ATUAL]] + tabItens[[#This Row],[RC QTDE]] + tabItens[[#This Row],[AF SALDO]] + tabItens[[#This Row],[Recentes]]</f>
        <v>8585</v>
      </c>
      <c r="AX225" s="387">
        <v>834</v>
      </c>
      <c r="AY225" s="387">
        <v>4</v>
      </c>
      <c r="AZ225" s="387">
        <f>IF(ISBLANK(tabItens[[#This Row],[CÓDIGO]]),"",tabItens[[#This Row],[PontoMês]] * (AZ$2+tabItens[[#This Row],[PontoQtM]]))</f>
        <v>3336</v>
      </c>
      <c r="BA225" s="386">
        <f>tabItens[[#This Row],[PontoPed]] - tabItens[[#This Row],[Saldo]] + (1/10)</f>
        <v>-5248.9</v>
      </c>
      <c r="BB225" s="386">
        <f xml:space="preserve"> tabItens[[#This Row],[PontoMês]] * BB$2 - tabItens[[#This Row],[QTDE ATUAL]] - (1/10)</f>
        <v>-7751.1</v>
      </c>
      <c r="BC225" s="388">
        <f>IF( tabItens[[#This Row],[PontoPed]]&gt;0, IF(tabItens[[#This Row],[PontoPed]]&lt;1, 1, IF( tabItens[[#This Row],[Saldo]]&gt;tabItens[[#This Row],[PontoPed]], 0, (tabItens[[#This Row],[PontoPed]]-tabItens[[#This Row],[Saldo]])/tabItens[[#This Row],[PontoPed]] ) ), 0 )</f>
        <v>0</v>
      </c>
      <c r="BD225" s="389">
        <f>ROUNDDOWN(IF( OR( AND(tabItens[[#This Row],[PontoPed]]&lt;tabItens[[#This Row],[Saldo]],tabItens[[#This Row],[Saldo]]&gt;0), tabItens[[#This Row],[PontoPed]]=0), 99, IF(AND(tabItens[[#This Row],[Saldo]]=0,tabItens[[#This Row],[PontoPed]]&gt;0), 0, (1-tabItens[[#This Row],[PctAb]])*10 ) ),0)</f>
        <v>99</v>
      </c>
      <c r="BE225" s="390">
        <f>IF( tabItens[[#This Row],[Consumo]] &gt; tabItens[[#This Row],[04_MESES]]/4*$AV$2, tabItens[[#This Row],[Consumo]]/$AV$2, tabItens[[#This Row],[04_MESES]]/4 ) * $BE$2 + tabItens[[#This Row],[COMPRA_EXTRA]]</f>
        <v>3294</v>
      </c>
      <c r="BF225" s="391">
        <f>MAX( tabItens[[#This Row],[Sugestão]] - tabItens[[#This Row],[LC]], 0 )</f>
        <v>3294</v>
      </c>
      <c r="BG225" s="391">
        <f>SUMIF(Consumo!$C$3:$C$862,tabItens[[#This Row],[CÓDIGO]],Consumo!$E$3:$E$862)</f>
        <v>0</v>
      </c>
      <c r="BH225" s="392">
        <f>IF(AND(tabItens[[#This Row],[Pend]] &gt; 0,tabItens[[#This Row],[Consumo]] &lt;&gt; 0), tabItens[[#This Row],[Pend]] / tabItens[[#This Row],[Consumo]], 0 )</f>
        <v>0</v>
      </c>
      <c r="BI225" s="391"/>
      <c r="BJ225" s="391"/>
      <c r="BK225" s="393" t="s">
        <v>2081</v>
      </c>
    </row>
    <row r="226" spans="1:63" x14ac:dyDescent="0.3">
      <c r="A226" s="354">
        <v>27138</v>
      </c>
      <c r="B226" s="355" t="s">
        <v>1217</v>
      </c>
      <c r="C226" s="356" t="s">
        <v>373</v>
      </c>
      <c r="D226" s="357">
        <v>0.48</v>
      </c>
      <c r="E226" s="358"/>
      <c r="F226" s="358"/>
      <c r="G226" s="358" t="s">
        <v>883</v>
      </c>
      <c r="H226" s="359">
        <v>7416</v>
      </c>
      <c r="I226" s="360">
        <v>103003</v>
      </c>
      <c r="J226" s="361">
        <v>0.48</v>
      </c>
      <c r="K226" s="362">
        <v>3814</v>
      </c>
      <c r="L226" s="363">
        <f>IF(tabItens[[#This Row],[Média]] &gt; 0, tabItens[[#This Row],[QTDE ATUAL]] / tabItens[[#This Row],[Média]],999.9)</f>
        <v>14.47495120364346</v>
      </c>
      <c r="M226" s="364">
        <v>0</v>
      </c>
      <c r="N226" s="365">
        <f>tabItens[[#This Row],[VALOR UNIT.]] * tabItens[[#This Row],[LC]]</f>
        <v>0</v>
      </c>
      <c r="O226" s="366" t="s">
        <v>2083</v>
      </c>
      <c r="P226" s="367"/>
      <c r="Q226" s="368"/>
      <c r="R226" s="365"/>
      <c r="S226" s="369"/>
      <c r="T226" s="370">
        <f>ROUNDDOWN(IFERROR(tabItens[[#This Row],[ATA DT.VALID.]] - $D$1,0) / 30,0)</f>
        <v>-1507</v>
      </c>
      <c r="U226" s="355" t="s">
        <v>1131</v>
      </c>
      <c r="V226" s="371">
        <v>1</v>
      </c>
      <c r="W226" s="372" t="s">
        <v>2069</v>
      </c>
      <c r="X226" s="373">
        <v>57</v>
      </c>
      <c r="Y226" s="374">
        <v>2</v>
      </c>
      <c r="Z226" s="375"/>
      <c r="AA226" s="376"/>
      <c r="AB226" s="377"/>
      <c r="AC226" s="377"/>
      <c r="AD226" s="376"/>
      <c r="AE226" s="377"/>
      <c r="AF226" s="370"/>
      <c r="AG226" s="378" t="s">
        <v>2067</v>
      </c>
      <c r="AH226" s="379"/>
      <c r="AI226" s="370">
        <v>2050</v>
      </c>
      <c r="AJ226" s="379">
        <v>44133</v>
      </c>
      <c r="AK226" s="379" t="s">
        <v>883</v>
      </c>
      <c r="AL226" s="379">
        <v>44126</v>
      </c>
      <c r="AM226" s="369"/>
      <c r="AN226" s="358"/>
      <c r="AO226" s="380" t="str">
        <f>_xlfn.IFNA(IF(VLOOKUP(tabItens[[#This Row],[CÓDIGO]],tabExcluirDoEstoque[#Data],1,FALSE),"sim",""),"")</f>
        <v/>
      </c>
      <c r="AP226" s="381" t="str">
        <f ca="1">IF(OR(ISBLANK(tabItens[[#This Row],[ATA DT.VALID.]]),tabItens[[#This Row],[ATA DT.VALID.]]="",tabItens[[#This Row],[ATA DT.VALID.]]=" "),"",IF(TYPE(tabItens[[#This Row],[ATA DT.VALID.]])=1,ROUNDUP((tabItens[[#This Row],[ATA DT.VALID.]]-TODAY())/7,0),""))</f>
        <v/>
      </c>
      <c r="AQ226" s="382">
        <v>0</v>
      </c>
      <c r="AR226" s="383" t="str">
        <f>IF(ISBLANK(tabItens[[#This Row],[CÓDIGO]]),"",IFERROR(VLOOKUP(tabItens[[#This Row],[CÓDIGO]],Consumo!$C$2:$AC$862,26,FALSE),0))</f>
        <v>09.2023</v>
      </c>
      <c r="AS226" s="384">
        <f>SUMIF(Consumo!$C$3:$C$862,tabItens[[#This Row],[CÓDIGO]],Consumo!$N$3:$N$862) + SUMIF(Consumo!$C$3:$C$862,tabItens[[#This Row],[CÓDIGO]],Consumo!$O$3:$O$862) + SUMIF(Consumo!$C$3:$C$862,tabItens[[#This Row],[CÓDIGO]],Consumo!$P$3:$P$862) + SUMIF(Consumo!$C$3:$C$862,tabItens[[#This Row],[CÓDIGO]],Consumo!$Q$3:$Q$862)</f>
        <v>2320</v>
      </c>
      <c r="AT226" s="384">
        <f>SUMIF(Consumo!$C$3:$C$862,tabItens[[#This Row],[CÓDIGO]],Consumo!$Z$3:$Z$862)</f>
        <v>6148</v>
      </c>
      <c r="AU226" s="385">
        <f>SUMIF(Consumo!$C$3:$C$862,tabItens[[#This Row],[CÓDIGO]],Consumo!$AA$3:$AA$862)</f>
        <v>845</v>
      </c>
      <c r="AV226" s="386">
        <f>SUMIF(Consumo!$C$3:$C$862,tabItens[[#This Row],[CÓDIGO]],Consumo!$Y$3:$Y$862)</f>
        <v>512.33333333333337</v>
      </c>
      <c r="AW226" s="359">
        <f>tabItens[[#This Row],[QTDE ATUAL]] + tabItens[[#This Row],[RC QTDE]] + tabItens[[#This Row],[AF SALDO]] + tabItens[[#This Row],[Recentes]]</f>
        <v>7416</v>
      </c>
      <c r="AX226" s="387">
        <v>834</v>
      </c>
      <c r="AY226" s="387">
        <v>4</v>
      </c>
      <c r="AZ226" s="387">
        <f>IF(ISBLANK(tabItens[[#This Row],[CÓDIGO]]),"",tabItens[[#This Row],[PontoMês]] * (AZ$2+tabItens[[#This Row],[PontoQtM]]))</f>
        <v>3336</v>
      </c>
      <c r="BA226" s="386">
        <f>tabItens[[#This Row],[PontoPed]] - tabItens[[#This Row],[Saldo]] + (1/10)</f>
        <v>-4079.9</v>
      </c>
      <c r="BB226" s="386">
        <f xml:space="preserve"> tabItens[[#This Row],[PontoMês]] * BB$2 - tabItens[[#This Row],[QTDE ATUAL]] - (1/10)</f>
        <v>-6582.1</v>
      </c>
      <c r="BC226" s="388">
        <f>IF( tabItens[[#This Row],[PontoPed]]&gt;0, IF(tabItens[[#This Row],[PontoPed]]&lt;1, 1, IF( tabItens[[#This Row],[Saldo]]&gt;tabItens[[#This Row],[PontoPed]], 0, (tabItens[[#This Row],[PontoPed]]-tabItens[[#This Row],[Saldo]])/tabItens[[#This Row],[PontoPed]] ) ), 0 )</f>
        <v>0</v>
      </c>
      <c r="BD226" s="389">
        <f>ROUNDDOWN(IF( OR( AND(tabItens[[#This Row],[PontoPed]]&lt;tabItens[[#This Row],[Saldo]],tabItens[[#This Row],[Saldo]]&gt;0), tabItens[[#This Row],[PontoPed]]=0), 99, IF(AND(tabItens[[#This Row],[Saldo]]=0,tabItens[[#This Row],[PontoPed]]&gt;0), 0, (1-tabItens[[#This Row],[PctAb]])*10 ) ),0)</f>
        <v>99</v>
      </c>
      <c r="BE226" s="390">
        <f>IF( tabItens[[#This Row],[Consumo]] &gt; tabItens[[#This Row],[04_MESES]]/4*$AV$2, tabItens[[#This Row],[Consumo]]/$AV$2, tabItens[[#This Row],[04_MESES]]/4 ) * $BE$2 + tabItens[[#This Row],[COMPRA_EXTRA]]</f>
        <v>3480</v>
      </c>
      <c r="BF226" s="391">
        <f>MAX( tabItens[[#This Row],[Sugestão]] - tabItens[[#This Row],[LC]], 0 )</f>
        <v>3480</v>
      </c>
      <c r="BG226" s="391">
        <f>SUMIF(Consumo!$C$3:$C$862,tabItens[[#This Row],[CÓDIGO]],Consumo!$E$3:$E$862)</f>
        <v>0</v>
      </c>
      <c r="BH226" s="392">
        <f>IF(AND(tabItens[[#This Row],[Pend]] &gt; 0,tabItens[[#This Row],[Consumo]] &lt;&gt; 0), tabItens[[#This Row],[Pend]] / tabItens[[#This Row],[Consumo]], 0 )</f>
        <v>0</v>
      </c>
      <c r="BI226" s="391"/>
      <c r="BJ226" s="391"/>
      <c r="BK226" s="393" t="s">
        <v>2081</v>
      </c>
    </row>
    <row r="227" spans="1:63" x14ac:dyDescent="0.3">
      <c r="A227" s="354">
        <v>27139</v>
      </c>
      <c r="B227" s="355" t="s">
        <v>1218</v>
      </c>
      <c r="C227" s="356" t="s">
        <v>373</v>
      </c>
      <c r="D227" s="357">
        <v>1.49</v>
      </c>
      <c r="E227" s="358"/>
      <c r="F227" s="358"/>
      <c r="G227" s="358" t="s">
        <v>883</v>
      </c>
      <c r="H227" s="359">
        <v>7253</v>
      </c>
      <c r="I227" s="360">
        <v>103003</v>
      </c>
      <c r="J227" s="361">
        <v>1.49</v>
      </c>
      <c r="K227" s="362">
        <v>3811</v>
      </c>
      <c r="L227" s="363">
        <f>IF(tabItens[[#This Row],[Média]] &gt; 0, tabItens[[#This Row],[QTDE ATUAL]] / tabItens[[#This Row],[Média]],999.9)</f>
        <v>14.532643179161797</v>
      </c>
      <c r="M227" s="364">
        <v>0</v>
      </c>
      <c r="N227" s="365">
        <f>tabItens[[#This Row],[VALOR UNIT.]] * tabItens[[#This Row],[LC]]</f>
        <v>0</v>
      </c>
      <c r="O227" s="366" t="s">
        <v>2083</v>
      </c>
      <c r="P227" s="367"/>
      <c r="Q227" s="368"/>
      <c r="R227" s="365"/>
      <c r="S227" s="369"/>
      <c r="T227" s="370">
        <f>ROUNDDOWN(IFERROR(tabItens[[#This Row],[ATA DT.VALID.]] - $D$1,0) / 30,0)</f>
        <v>-1507</v>
      </c>
      <c r="U227" s="355" t="s">
        <v>1131</v>
      </c>
      <c r="V227" s="371">
        <v>1</v>
      </c>
      <c r="W227" s="372" t="s">
        <v>2069</v>
      </c>
      <c r="X227" s="373">
        <v>57</v>
      </c>
      <c r="Y227" s="374">
        <v>2</v>
      </c>
      <c r="Z227" s="375"/>
      <c r="AA227" s="376"/>
      <c r="AB227" s="377"/>
      <c r="AC227" s="377"/>
      <c r="AD227" s="376"/>
      <c r="AE227" s="377"/>
      <c r="AF227" s="370"/>
      <c r="AG227" s="378" t="s">
        <v>2067</v>
      </c>
      <c r="AH227" s="379"/>
      <c r="AI227" s="370">
        <v>1996</v>
      </c>
      <c r="AJ227" s="379">
        <v>44133</v>
      </c>
      <c r="AK227" s="379" t="s">
        <v>883</v>
      </c>
      <c r="AL227" s="379">
        <v>44951</v>
      </c>
      <c r="AM227" s="369"/>
      <c r="AN227" s="358"/>
      <c r="AO227" s="380" t="str">
        <f>_xlfn.IFNA(IF(VLOOKUP(tabItens[[#This Row],[CÓDIGO]],tabExcluirDoEstoque[#Data],1,FALSE),"sim",""),"")</f>
        <v/>
      </c>
      <c r="AP227" s="381" t="str">
        <f ca="1">IF(OR(ISBLANK(tabItens[[#This Row],[ATA DT.VALID.]]),tabItens[[#This Row],[ATA DT.VALID.]]="",tabItens[[#This Row],[ATA DT.VALID.]]=" "),"",IF(TYPE(tabItens[[#This Row],[ATA DT.VALID.]])=1,ROUNDUP((tabItens[[#This Row],[ATA DT.VALID.]]-TODAY())/7,0),""))</f>
        <v/>
      </c>
      <c r="AQ227" s="382">
        <v>0</v>
      </c>
      <c r="AR227" s="383" t="str">
        <f>IF(ISBLANK(tabItens[[#This Row],[CÓDIGO]]),"",IFERROR(VLOOKUP(tabItens[[#This Row],[CÓDIGO]],Consumo!$C$2:$AC$862,26,FALSE),0))</f>
        <v>09.2023</v>
      </c>
      <c r="AS227" s="384">
        <f>SUMIF(Consumo!$C$3:$C$862,tabItens[[#This Row],[CÓDIGO]],Consumo!$N$3:$N$862) + SUMIF(Consumo!$C$3:$C$862,tabItens[[#This Row],[CÓDIGO]],Consumo!$O$3:$O$862) + SUMIF(Consumo!$C$3:$C$862,tabItens[[#This Row],[CÓDIGO]],Consumo!$P$3:$P$862) + SUMIF(Consumo!$C$3:$C$862,tabItens[[#This Row],[CÓDIGO]],Consumo!$Q$3:$Q$862)</f>
        <v>2224</v>
      </c>
      <c r="AT227" s="384">
        <f>SUMIF(Consumo!$C$3:$C$862,tabItens[[#This Row],[CÓDIGO]],Consumo!$Z$3:$Z$862)</f>
        <v>5989</v>
      </c>
      <c r="AU227" s="385">
        <f>SUMIF(Consumo!$C$3:$C$862,tabItens[[#This Row],[CÓDIGO]],Consumo!$AA$3:$AA$862)</f>
        <v>840</v>
      </c>
      <c r="AV227" s="386">
        <f>SUMIF(Consumo!$C$3:$C$862,tabItens[[#This Row],[CÓDIGO]],Consumo!$Y$3:$Y$862)</f>
        <v>499.08333333333331</v>
      </c>
      <c r="AW227" s="359">
        <f>tabItens[[#This Row],[QTDE ATUAL]] + tabItens[[#This Row],[RC QTDE]] + tabItens[[#This Row],[AF SALDO]] + tabItens[[#This Row],[Recentes]]</f>
        <v>7253</v>
      </c>
      <c r="AX227" s="387">
        <v>834</v>
      </c>
      <c r="AY227" s="387">
        <v>4</v>
      </c>
      <c r="AZ227" s="387">
        <f>IF(ISBLANK(tabItens[[#This Row],[CÓDIGO]]),"",tabItens[[#This Row],[PontoMês]] * (AZ$2+tabItens[[#This Row],[PontoQtM]]))</f>
        <v>3336</v>
      </c>
      <c r="BA227" s="386">
        <f>tabItens[[#This Row],[PontoPed]] - tabItens[[#This Row],[Saldo]] + (1/10)</f>
        <v>-3916.9</v>
      </c>
      <c r="BB227" s="386">
        <f xml:space="preserve"> tabItens[[#This Row],[PontoMês]] * BB$2 - tabItens[[#This Row],[QTDE ATUAL]] - (1/10)</f>
        <v>-6419.1</v>
      </c>
      <c r="BC227" s="388">
        <f>IF( tabItens[[#This Row],[PontoPed]]&gt;0, IF(tabItens[[#This Row],[PontoPed]]&lt;1, 1, IF( tabItens[[#This Row],[Saldo]]&gt;tabItens[[#This Row],[PontoPed]], 0, (tabItens[[#This Row],[PontoPed]]-tabItens[[#This Row],[Saldo]])/tabItens[[#This Row],[PontoPed]] ) ), 0 )</f>
        <v>0</v>
      </c>
      <c r="BD227" s="389">
        <f>ROUNDDOWN(IF( OR( AND(tabItens[[#This Row],[PontoPed]]&lt;tabItens[[#This Row],[Saldo]],tabItens[[#This Row],[Saldo]]&gt;0), tabItens[[#This Row],[PontoPed]]=0), 99, IF(AND(tabItens[[#This Row],[Saldo]]=0,tabItens[[#This Row],[PontoPed]]&gt;0), 0, (1-tabItens[[#This Row],[PctAb]])*10 ) ),0)</f>
        <v>99</v>
      </c>
      <c r="BE227" s="390">
        <f>IF( tabItens[[#This Row],[Consumo]] &gt; tabItens[[#This Row],[04_MESES]]/4*$AV$2, tabItens[[#This Row],[Consumo]]/$AV$2, tabItens[[#This Row],[04_MESES]]/4 ) * $BE$2 + tabItens[[#This Row],[COMPRA_EXTRA]]</f>
        <v>3336</v>
      </c>
      <c r="BF227" s="391">
        <f>MAX( tabItens[[#This Row],[Sugestão]] - tabItens[[#This Row],[LC]], 0 )</f>
        <v>3336</v>
      </c>
      <c r="BG227" s="391">
        <f>SUMIF(Consumo!$C$3:$C$862,tabItens[[#This Row],[CÓDIGO]],Consumo!$E$3:$E$862)</f>
        <v>0</v>
      </c>
      <c r="BH227" s="392">
        <f>IF(AND(tabItens[[#This Row],[Pend]] &gt; 0,tabItens[[#This Row],[Consumo]] &lt;&gt; 0), tabItens[[#This Row],[Pend]] / tabItens[[#This Row],[Consumo]], 0 )</f>
        <v>0</v>
      </c>
      <c r="BI227" s="391"/>
      <c r="BJ227" s="391"/>
      <c r="BK227" s="393" t="s">
        <v>2081</v>
      </c>
    </row>
    <row r="228" spans="1:63" x14ac:dyDescent="0.3">
      <c r="A228" s="354">
        <v>27140</v>
      </c>
      <c r="B228" s="355" t="s">
        <v>1219</v>
      </c>
      <c r="C228" s="356" t="s">
        <v>373</v>
      </c>
      <c r="D228" s="357">
        <v>1.6</v>
      </c>
      <c r="E228" s="358"/>
      <c r="F228" s="358"/>
      <c r="G228" s="358" t="s">
        <v>883</v>
      </c>
      <c r="H228" s="359">
        <v>3434</v>
      </c>
      <c r="I228" s="360">
        <v>103003</v>
      </c>
      <c r="J228" s="361">
        <v>1.6</v>
      </c>
      <c r="K228" s="362">
        <v>4316</v>
      </c>
      <c r="L228" s="363">
        <f>IF(tabItens[[#This Row],[Média]] &gt; 0, tabItens[[#This Row],[QTDE ATUAL]] / tabItens[[#This Row],[Média]],999.9)</f>
        <v>5.9394638224272125</v>
      </c>
      <c r="M228" s="364">
        <v>0</v>
      </c>
      <c r="N228" s="365">
        <f>tabItens[[#This Row],[VALOR UNIT.]] * tabItens[[#This Row],[LC]]</f>
        <v>0</v>
      </c>
      <c r="O228" s="366" t="s">
        <v>2083</v>
      </c>
      <c r="P228" s="367"/>
      <c r="Q228" s="368"/>
      <c r="R228" s="365"/>
      <c r="S228" s="369"/>
      <c r="T228" s="370">
        <f>ROUNDDOWN(IFERROR(tabItens[[#This Row],[ATA DT.VALID.]] - $D$1,0) / 30,0)</f>
        <v>-1507</v>
      </c>
      <c r="U228" s="355" t="s">
        <v>1131</v>
      </c>
      <c r="V228" s="371">
        <v>1</v>
      </c>
      <c r="W228" s="372" t="s">
        <v>2069</v>
      </c>
      <c r="X228" s="373">
        <v>57</v>
      </c>
      <c r="Y228" s="374">
        <v>2</v>
      </c>
      <c r="Z228" s="375"/>
      <c r="AA228" s="376"/>
      <c r="AB228" s="377"/>
      <c r="AC228" s="377"/>
      <c r="AD228" s="376"/>
      <c r="AE228" s="377"/>
      <c r="AF228" s="370"/>
      <c r="AG228" s="378" t="s">
        <v>2067</v>
      </c>
      <c r="AH228" s="379"/>
      <c r="AI228" s="370">
        <v>2312</v>
      </c>
      <c r="AJ228" s="379">
        <v>44133</v>
      </c>
      <c r="AK228" s="379" t="s">
        <v>883</v>
      </c>
      <c r="AL228" s="379">
        <v>45083</v>
      </c>
      <c r="AM228" s="369"/>
      <c r="AN228" s="358"/>
      <c r="AO228" s="380" t="str">
        <f>_xlfn.IFNA(IF(VLOOKUP(tabItens[[#This Row],[CÓDIGO]],tabExcluirDoEstoque[#Data],1,FALSE),"sim",""),"")</f>
        <v/>
      </c>
      <c r="AP228" s="381" t="str">
        <f ca="1">IF(OR(ISBLANK(tabItens[[#This Row],[ATA DT.VALID.]]),tabItens[[#This Row],[ATA DT.VALID.]]="",tabItens[[#This Row],[ATA DT.VALID.]]=" "),"",IF(TYPE(tabItens[[#This Row],[ATA DT.VALID.]])=1,ROUNDUP((tabItens[[#This Row],[ATA DT.VALID.]]-TODAY())/7,0),""))</f>
        <v/>
      </c>
      <c r="AQ228" s="382">
        <v>0</v>
      </c>
      <c r="AR228" s="383" t="str">
        <f>IF(ISBLANK(tabItens[[#This Row],[CÓDIGO]]),"",IFERROR(VLOOKUP(tabItens[[#This Row],[CÓDIGO]],Consumo!$C$2:$AC$862,26,FALSE),0))</f>
        <v>09.2023</v>
      </c>
      <c r="AS228" s="384">
        <f>SUMIF(Consumo!$C$3:$C$862,tabItens[[#This Row],[CÓDIGO]],Consumo!$N$3:$N$862) + SUMIF(Consumo!$C$3:$C$862,tabItens[[#This Row],[CÓDIGO]],Consumo!$O$3:$O$862) + SUMIF(Consumo!$C$3:$C$862,tabItens[[#This Row],[CÓDIGO]],Consumo!$P$3:$P$862) + SUMIF(Consumo!$C$3:$C$862,tabItens[[#This Row],[CÓDIGO]],Consumo!$Q$3:$Q$862)</f>
        <v>2486</v>
      </c>
      <c r="AT228" s="384">
        <f>SUMIF(Consumo!$C$3:$C$862,tabItens[[#This Row],[CÓDIGO]],Consumo!$Z$3:$Z$862)</f>
        <v>6938</v>
      </c>
      <c r="AU228" s="385">
        <f>SUMIF(Consumo!$C$3:$C$862,tabItens[[#This Row],[CÓDIGO]],Consumo!$AA$3:$AA$862)</f>
        <v>945</v>
      </c>
      <c r="AV228" s="386">
        <f>SUMIF(Consumo!$C$3:$C$862,tabItens[[#This Row],[CÓDIGO]],Consumo!$Y$3:$Y$862)</f>
        <v>578.16666666666663</v>
      </c>
      <c r="AW228" s="359">
        <f>tabItens[[#This Row],[QTDE ATUAL]] + tabItens[[#This Row],[RC QTDE]] + tabItens[[#This Row],[AF SALDO]] + tabItens[[#This Row],[Recentes]]</f>
        <v>3434</v>
      </c>
      <c r="AX228" s="387">
        <v>834</v>
      </c>
      <c r="AY228" s="387">
        <v>4</v>
      </c>
      <c r="AZ228" s="387">
        <f>IF(ISBLANK(tabItens[[#This Row],[CÓDIGO]]),"",tabItens[[#This Row],[PontoMês]] * (AZ$2+tabItens[[#This Row],[PontoQtM]]))</f>
        <v>3336</v>
      </c>
      <c r="BA228" s="386">
        <f>tabItens[[#This Row],[PontoPed]] - tabItens[[#This Row],[Saldo]] + (1/10)</f>
        <v>-97.9</v>
      </c>
      <c r="BB228" s="386">
        <f xml:space="preserve"> tabItens[[#This Row],[PontoMês]] * BB$2 - tabItens[[#This Row],[QTDE ATUAL]] - (1/10)</f>
        <v>-2600.1</v>
      </c>
      <c r="BC228" s="388">
        <f>IF( tabItens[[#This Row],[PontoPed]]&gt;0, IF(tabItens[[#This Row],[PontoPed]]&lt;1, 1, IF( tabItens[[#This Row],[Saldo]]&gt;tabItens[[#This Row],[PontoPed]], 0, (tabItens[[#This Row],[PontoPed]]-tabItens[[#This Row],[Saldo]])/tabItens[[#This Row],[PontoPed]] ) ), 0 )</f>
        <v>0</v>
      </c>
      <c r="BD228" s="389">
        <f>ROUNDDOWN(IF( OR( AND(tabItens[[#This Row],[PontoPed]]&lt;tabItens[[#This Row],[Saldo]],tabItens[[#This Row],[Saldo]]&gt;0), tabItens[[#This Row],[PontoPed]]=0), 99, IF(AND(tabItens[[#This Row],[Saldo]]=0,tabItens[[#This Row],[PontoPed]]&gt;0), 0, (1-tabItens[[#This Row],[PctAb]])*10 ) ),0)</f>
        <v>99</v>
      </c>
      <c r="BE228" s="390">
        <f>IF( tabItens[[#This Row],[Consumo]] &gt; tabItens[[#This Row],[04_MESES]]/4*$AV$2, tabItens[[#This Row],[Consumo]]/$AV$2, tabItens[[#This Row],[04_MESES]]/4 ) * $BE$2 + tabItens[[#This Row],[COMPRA_EXTRA]]</f>
        <v>3729</v>
      </c>
      <c r="BF228" s="391">
        <f>MAX( tabItens[[#This Row],[Sugestão]] - tabItens[[#This Row],[LC]], 0 )</f>
        <v>3729</v>
      </c>
      <c r="BG228" s="391">
        <f>SUMIF(Consumo!$C$3:$C$862,tabItens[[#This Row],[CÓDIGO]],Consumo!$E$3:$E$862)</f>
        <v>0</v>
      </c>
      <c r="BH228" s="392">
        <f>IF(AND(tabItens[[#This Row],[Pend]] &gt; 0,tabItens[[#This Row],[Consumo]] &lt;&gt; 0), tabItens[[#This Row],[Pend]] / tabItens[[#This Row],[Consumo]], 0 )</f>
        <v>0</v>
      </c>
      <c r="BI228" s="391"/>
      <c r="BJ228" s="391"/>
      <c r="BK228" s="393" t="s">
        <v>2081</v>
      </c>
    </row>
    <row r="229" spans="1:63" x14ac:dyDescent="0.3">
      <c r="A229" s="354">
        <v>27287</v>
      </c>
      <c r="B229" s="355" t="s">
        <v>1220</v>
      </c>
      <c r="C229" s="356" t="s">
        <v>338</v>
      </c>
      <c r="D229" s="357">
        <v>40</v>
      </c>
      <c r="E229" s="358"/>
      <c r="F229" s="358"/>
      <c r="G229" s="358" t="s">
        <v>883</v>
      </c>
      <c r="H229" s="359">
        <v>1114</v>
      </c>
      <c r="I229" s="360">
        <v>103003</v>
      </c>
      <c r="J229" s="361">
        <v>40</v>
      </c>
      <c r="K229" s="362">
        <v>85</v>
      </c>
      <c r="L229" s="363">
        <f>IF(tabItens[[#This Row],[Média]] &gt; 0, tabItens[[#This Row],[QTDE ATUAL]] / tabItens[[#This Row],[Média]],999.9)</f>
        <v>175.89473684210526</v>
      </c>
      <c r="M229" s="364">
        <v>0</v>
      </c>
      <c r="N229" s="365">
        <f>tabItens[[#This Row],[VALOR UNIT.]] * tabItens[[#This Row],[LC]]</f>
        <v>0</v>
      </c>
      <c r="O229" s="366" t="s">
        <v>2133</v>
      </c>
      <c r="P229" s="367"/>
      <c r="Q229" s="368"/>
      <c r="R229" s="365"/>
      <c r="S229" s="369"/>
      <c r="T229" s="370">
        <f>ROUNDDOWN(IFERROR(tabItens[[#This Row],[ATA DT.VALID.]] - $D$1,0) / 30,0)</f>
        <v>-1507</v>
      </c>
      <c r="U229" s="355" t="s">
        <v>1221</v>
      </c>
      <c r="V229" s="371">
        <v>1</v>
      </c>
      <c r="W229" s="372" t="s">
        <v>2066</v>
      </c>
      <c r="X229" s="373">
        <v>51</v>
      </c>
      <c r="Y229" s="374">
        <v>13</v>
      </c>
      <c r="Z229" s="375"/>
      <c r="AA229" s="376"/>
      <c r="AB229" s="377"/>
      <c r="AC229" s="377"/>
      <c r="AD229" s="376"/>
      <c r="AE229" s="377"/>
      <c r="AF229" s="370"/>
      <c r="AG229" s="378" t="s">
        <v>2067</v>
      </c>
      <c r="AH229" s="379"/>
      <c r="AI229" s="370">
        <v>28</v>
      </c>
      <c r="AJ229" s="379">
        <v>44495</v>
      </c>
      <c r="AK229" s="379" t="s">
        <v>883</v>
      </c>
      <c r="AL229" s="379">
        <v>44483</v>
      </c>
      <c r="AM229" s="369"/>
      <c r="AN229" s="358"/>
      <c r="AO229" s="380" t="str">
        <f>_xlfn.IFNA(IF(VLOOKUP(tabItens[[#This Row],[CÓDIGO]],tabExcluirDoEstoque[#Data],1,FALSE),"sim",""),"")</f>
        <v/>
      </c>
      <c r="AP229" s="381" t="str">
        <f ca="1">IF(OR(ISBLANK(tabItens[[#This Row],[ATA DT.VALID.]]),tabItens[[#This Row],[ATA DT.VALID.]]="",tabItens[[#This Row],[ATA DT.VALID.]]=" "),"",IF(TYPE(tabItens[[#This Row],[ATA DT.VALID.]])=1,ROUNDUP((tabItens[[#This Row],[ATA DT.VALID.]]-TODAY())/7,0),""))</f>
        <v/>
      </c>
      <c r="AQ229" s="382">
        <v>0</v>
      </c>
      <c r="AR229" s="383" t="str">
        <f>IF(ISBLANK(tabItens[[#This Row],[CÓDIGO]]),"",IFERROR(VLOOKUP(tabItens[[#This Row],[CÓDIGO]],Consumo!$C$2:$AC$862,26,FALSE),0))</f>
        <v>05.2023</v>
      </c>
      <c r="AS229" s="384">
        <f>SUMIF(Consumo!$C$3:$C$862,tabItens[[#This Row],[CÓDIGO]],Consumo!$N$3:$N$862) + SUMIF(Consumo!$C$3:$C$862,tabItens[[#This Row],[CÓDIGO]],Consumo!$O$3:$O$862) + SUMIF(Consumo!$C$3:$C$862,tabItens[[#This Row],[CÓDIGO]],Consumo!$P$3:$P$862) + SUMIF(Consumo!$C$3:$C$862,tabItens[[#This Row],[CÓDIGO]],Consumo!$Q$3:$Q$862)</f>
        <v>0</v>
      </c>
      <c r="AT229" s="384">
        <f>SUMIF(Consumo!$C$3:$C$862,tabItens[[#This Row],[CÓDIGO]],Consumo!$Z$3:$Z$862)</f>
        <v>85</v>
      </c>
      <c r="AU229" s="385">
        <f>SUMIF(Consumo!$C$3:$C$862,tabItens[[#This Row],[CÓDIGO]],Consumo!$AA$3:$AA$862)</f>
        <v>40</v>
      </c>
      <c r="AV229" s="386">
        <f>SUMIF(Consumo!$C$3:$C$862,tabItens[[#This Row],[CÓDIGO]],Consumo!$Y$3:$Y$862)</f>
        <v>6.333333333333333</v>
      </c>
      <c r="AW229" s="359">
        <f>tabItens[[#This Row],[QTDE ATUAL]] + tabItens[[#This Row],[RC QTDE]] + tabItens[[#This Row],[AF SALDO]] + tabItens[[#This Row],[Recentes]]</f>
        <v>1114</v>
      </c>
      <c r="AX229" s="387">
        <v>50</v>
      </c>
      <c r="AY229" s="387">
        <v>4</v>
      </c>
      <c r="AZ229" s="387">
        <f>IF(ISBLANK(tabItens[[#This Row],[CÓDIGO]]),"",tabItens[[#This Row],[PontoMês]] * (AZ$2+tabItens[[#This Row],[PontoQtM]]))</f>
        <v>200</v>
      </c>
      <c r="BA229" s="386">
        <f>tabItens[[#This Row],[PontoPed]] - tabItens[[#This Row],[Saldo]] + (1/10)</f>
        <v>-913.9</v>
      </c>
      <c r="BB229" s="386">
        <f xml:space="preserve"> tabItens[[#This Row],[PontoMês]] * BB$2 - tabItens[[#This Row],[QTDE ATUAL]] - (1/10)</f>
        <v>-1064.0999999999999</v>
      </c>
      <c r="BC229" s="388">
        <f>IF( tabItens[[#This Row],[PontoPed]]&gt;0, IF(tabItens[[#This Row],[PontoPed]]&lt;1, 1, IF( tabItens[[#This Row],[Saldo]]&gt;tabItens[[#This Row],[PontoPed]], 0, (tabItens[[#This Row],[PontoPed]]-tabItens[[#This Row],[Saldo]])/tabItens[[#This Row],[PontoPed]] ) ), 0 )</f>
        <v>0</v>
      </c>
      <c r="BD229" s="389">
        <f>ROUNDDOWN(IF( OR( AND(tabItens[[#This Row],[PontoPed]]&lt;tabItens[[#This Row],[Saldo]],tabItens[[#This Row],[Saldo]]&gt;0), tabItens[[#This Row],[PontoPed]]=0), 99, IF(AND(tabItens[[#This Row],[Saldo]]=0,tabItens[[#This Row],[PontoPed]]&gt;0), 0, (1-tabItens[[#This Row],[PctAb]])*10 ) ),0)</f>
        <v>99</v>
      </c>
      <c r="BE229" s="390">
        <f>IF( tabItens[[#This Row],[Consumo]] &gt; tabItens[[#This Row],[04_MESES]]/4*$AV$2, tabItens[[#This Row],[Consumo]]/$AV$2, tabItens[[#This Row],[04_MESES]]/4 ) * $BE$2 + tabItens[[#This Row],[COMPRA_EXTRA]]</f>
        <v>42.5</v>
      </c>
      <c r="BF229" s="391">
        <f>MAX( tabItens[[#This Row],[Sugestão]] - tabItens[[#This Row],[LC]], 0 )</f>
        <v>42.5</v>
      </c>
      <c r="BG229" s="391">
        <f>SUMIF(Consumo!$C$3:$C$862,tabItens[[#This Row],[CÓDIGO]],Consumo!$E$3:$E$862)</f>
        <v>0</v>
      </c>
      <c r="BH229" s="392">
        <f>IF(AND(tabItens[[#This Row],[Pend]] &gt; 0,tabItens[[#This Row],[Consumo]] &lt;&gt; 0), tabItens[[#This Row],[Pend]] / tabItens[[#This Row],[Consumo]], 0 )</f>
        <v>0</v>
      </c>
      <c r="BI229" s="391"/>
      <c r="BJ229" s="391"/>
      <c r="BK229" s="393" t="s">
        <v>2081</v>
      </c>
    </row>
    <row r="230" spans="1:63" x14ac:dyDescent="0.3">
      <c r="A230" s="354">
        <v>27353</v>
      </c>
      <c r="B230" s="355" t="s">
        <v>1222</v>
      </c>
      <c r="C230" s="356" t="s">
        <v>604</v>
      </c>
      <c r="D230" s="357">
        <v>3.21</v>
      </c>
      <c r="E230" s="358"/>
      <c r="F230" s="358"/>
      <c r="G230" s="358" t="s">
        <v>883</v>
      </c>
      <c r="H230" s="359">
        <v>0</v>
      </c>
      <c r="I230" s="360">
        <v>103003</v>
      </c>
      <c r="J230" s="361">
        <v>3.21</v>
      </c>
      <c r="K230" s="362">
        <v>452</v>
      </c>
      <c r="L230" s="363">
        <f>IF(tabItens[[#This Row],[Média]] &gt; 0, tabItens[[#This Row],[QTDE ATUAL]] / tabItens[[#This Row],[Média]],999.9)</f>
        <v>0</v>
      </c>
      <c r="M230" s="364">
        <v>0</v>
      </c>
      <c r="N230" s="365">
        <f>tabItens[[#This Row],[VALOR UNIT.]] * tabItens[[#This Row],[LC]]</f>
        <v>0</v>
      </c>
      <c r="O230" s="366" t="s">
        <v>2112</v>
      </c>
      <c r="P230" s="367"/>
      <c r="Q230" s="368"/>
      <c r="R230" s="365"/>
      <c r="S230" s="369"/>
      <c r="T230" s="370">
        <f>ROUNDDOWN(IFERROR(tabItens[[#This Row],[ATA DT.VALID.]] - $D$1,0) / 30,0)</f>
        <v>-1507</v>
      </c>
      <c r="U230" s="355" t="s">
        <v>957</v>
      </c>
      <c r="V230" s="371">
        <v>1</v>
      </c>
      <c r="W230" s="372" t="s">
        <v>2066</v>
      </c>
      <c r="X230" s="373">
        <v>51</v>
      </c>
      <c r="Y230" s="374">
        <v>3</v>
      </c>
      <c r="Z230" s="375"/>
      <c r="AA230" s="376"/>
      <c r="AB230" s="377"/>
      <c r="AC230" s="377"/>
      <c r="AD230" s="376"/>
      <c r="AE230" s="377"/>
      <c r="AF230" s="370"/>
      <c r="AG230" s="378" t="s">
        <v>2067</v>
      </c>
      <c r="AH230" s="379"/>
      <c r="AI230" s="370">
        <v>166</v>
      </c>
      <c r="AJ230" s="379">
        <v>45195</v>
      </c>
      <c r="AK230" s="379" t="s">
        <v>883</v>
      </c>
      <c r="AL230" s="379">
        <v>45160</v>
      </c>
      <c r="AM230" s="369"/>
      <c r="AN230" s="358"/>
      <c r="AO230" s="380" t="str">
        <f>_xlfn.IFNA(IF(VLOOKUP(tabItens[[#This Row],[CÓDIGO]],tabExcluirDoEstoque[#Data],1,FALSE),"sim",""),"")</f>
        <v/>
      </c>
      <c r="AP230" s="381" t="str">
        <f ca="1">IF(OR(ISBLANK(tabItens[[#This Row],[ATA DT.VALID.]]),tabItens[[#This Row],[ATA DT.VALID.]]="",tabItens[[#This Row],[ATA DT.VALID.]]=" "),"",IF(TYPE(tabItens[[#This Row],[ATA DT.VALID.]])=1,ROUNDUP((tabItens[[#This Row],[ATA DT.VALID.]]-TODAY())/7,0),""))</f>
        <v/>
      </c>
      <c r="AQ230" s="382">
        <v>0</v>
      </c>
      <c r="AR230" s="383" t="str">
        <f>IF(ISBLANK(tabItens[[#This Row],[CÓDIGO]]),"",IFERROR(VLOOKUP(tabItens[[#This Row],[CÓDIGO]],Consumo!$C$2:$AC$862,26,FALSE),0))</f>
        <v>09.2023</v>
      </c>
      <c r="AS230" s="384">
        <f>SUMIF(Consumo!$C$3:$C$862,tabItens[[#This Row],[CÓDIGO]],Consumo!$N$3:$N$862) + SUMIF(Consumo!$C$3:$C$862,tabItens[[#This Row],[CÓDIGO]],Consumo!$O$3:$O$862) + SUMIF(Consumo!$C$3:$C$862,tabItens[[#This Row],[CÓDIGO]],Consumo!$P$3:$P$862) + SUMIF(Consumo!$C$3:$C$862,tabItens[[#This Row],[CÓDIGO]],Consumo!$Q$3:$Q$862)</f>
        <v>100</v>
      </c>
      <c r="AT230" s="384">
        <f>SUMIF(Consumo!$C$3:$C$862,tabItens[[#This Row],[CÓDIGO]],Consumo!$Z$3:$Z$862)</f>
        <v>517</v>
      </c>
      <c r="AU230" s="385">
        <f>SUMIF(Consumo!$C$3:$C$862,tabItens[[#This Row],[CÓDIGO]],Consumo!$AA$3:$AA$862)</f>
        <v>154</v>
      </c>
      <c r="AV230" s="386">
        <f>SUMIF(Consumo!$C$3:$C$862,tabItens[[#This Row],[CÓDIGO]],Consumo!$Y$3:$Y$862)</f>
        <v>41.833333333333336</v>
      </c>
      <c r="AW230" s="359">
        <f>tabItens[[#This Row],[QTDE ATUAL]] + tabItens[[#This Row],[RC QTDE]] + tabItens[[#This Row],[AF SALDO]] + tabItens[[#This Row],[Recentes]]</f>
        <v>0</v>
      </c>
      <c r="AX230" s="387">
        <v>20</v>
      </c>
      <c r="AY230" s="387">
        <v>4</v>
      </c>
      <c r="AZ230" s="387">
        <f>IF(ISBLANK(tabItens[[#This Row],[CÓDIGO]]),"",tabItens[[#This Row],[PontoMês]] * (AZ$2+tabItens[[#This Row],[PontoQtM]]))</f>
        <v>80</v>
      </c>
      <c r="BA230" s="386">
        <f>tabItens[[#This Row],[PontoPed]] - tabItens[[#This Row],[Saldo]] + (1/10)</f>
        <v>80.099999999999994</v>
      </c>
      <c r="BB230" s="386">
        <f xml:space="preserve"> tabItens[[#This Row],[PontoMês]] * BB$2 - tabItens[[#This Row],[QTDE ATUAL]] - (1/10)</f>
        <v>19.899999999999999</v>
      </c>
      <c r="BC230" s="388">
        <f>IF( tabItens[[#This Row],[PontoPed]]&gt;0, IF(tabItens[[#This Row],[PontoPed]]&lt;1, 1, IF( tabItens[[#This Row],[Saldo]]&gt;tabItens[[#This Row],[PontoPed]], 0, (tabItens[[#This Row],[PontoPed]]-tabItens[[#This Row],[Saldo]])/tabItens[[#This Row],[PontoPed]] ) ), 0 )</f>
        <v>1</v>
      </c>
      <c r="BD230" s="389">
        <f>ROUNDDOWN(IF( OR( AND(tabItens[[#This Row],[PontoPed]]&lt;tabItens[[#This Row],[Saldo]],tabItens[[#This Row],[Saldo]]&gt;0), tabItens[[#This Row],[PontoPed]]=0), 99, IF(AND(tabItens[[#This Row],[Saldo]]=0,tabItens[[#This Row],[PontoPed]]&gt;0), 0, (1-tabItens[[#This Row],[PctAb]])*10 ) ),0)</f>
        <v>0</v>
      </c>
      <c r="BE230" s="390">
        <f>IF( tabItens[[#This Row],[Consumo]] &gt; tabItens[[#This Row],[04_MESES]]/4*$AV$2, tabItens[[#This Row],[Consumo]]/$AV$2, tabItens[[#This Row],[04_MESES]]/4 ) * $BE$2 + tabItens[[#This Row],[COMPRA_EXTRA]]</f>
        <v>258.5</v>
      </c>
      <c r="BF230" s="391">
        <f>MAX( tabItens[[#This Row],[Sugestão]] - tabItens[[#This Row],[LC]], 0 )</f>
        <v>258.5</v>
      </c>
      <c r="BG230" s="391">
        <f>SUMIF(Consumo!$C$3:$C$862,tabItens[[#This Row],[CÓDIGO]],Consumo!$E$3:$E$862)</f>
        <v>20</v>
      </c>
      <c r="BH230" s="392">
        <f>IF(AND(tabItens[[#This Row],[Pend]] &gt; 0,tabItens[[#This Row],[Consumo]] &lt;&gt; 0), tabItens[[#This Row],[Pend]] / tabItens[[#This Row],[Consumo]], 0 )</f>
        <v>3.8684719535783368E-2</v>
      </c>
      <c r="BI230" s="391"/>
      <c r="BJ230" s="391"/>
      <c r="BK230" s="393" t="s">
        <v>2081</v>
      </c>
    </row>
    <row r="231" spans="1:63" x14ac:dyDescent="0.3">
      <c r="A231" s="354">
        <v>27760</v>
      </c>
      <c r="B231" s="355" t="s">
        <v>1223</v>
      </c>
      <c r="C231" s="356" t="s">
        <v>256</v>
      </c>
      <c r="D231" s="357">
        <v>63.5</v>
      </c>
      <c r="E231" s="358"/>
      <c r="F231" s="358"/>
      <c r="G231" s="358" t="s">
        <v>883</v>
      </c>
      <c r="H231" s="359">
        <v>48</v>
      </c>
      <c r="I231" s="360">
        <v>103003</v>
      </c>
      <c r="J231" s="361">
        <v>63.5</v>
      </c>
      <c r="K231" s="362">
        <v>40</v>
      </c>
      <c r="L231" s="363">
        <f>IF(tabItens[[#This Row],[Média]] &gt; 0, tabItens[[#This Row],[QTDE ATUAL]] / tabItens[[#This Row],[Média]],999.9)</f>
        <v>16.457142857142859</v>
      </c>
      <c r="M231" s="364">
        <v>0</v>
      </c>
      <c r="N231" s="365">
        <f>tabItens[[#This Row],[VALOR UNIT.]] * tabItens[[#This Row],[LC]]</f>
        <v>0</v>
      </c>
      <c r="O231" s="366" t="s">
        <v>2102</v>
      </c>
      <c r="P231" s="367"/>
      <c r="Q231" s="368"/>
      <c r="R231" s="365"/>
      <c r="S231" s="369"/>
      <c r="T231" s="370">
        <f>ROUNDDOWN(IFERROR(tabItens[[#This Row],[ATA DT.VALID.]] - $D$1,0) / 30,0)</f>
        <v>-1507</v>
      </c>
      <c r="U231" s="355" t="s">
        <v>1005</v>
      </c>
      <c r="V231" s="371">
        <v>1</v>
      </c>
      <c r="W231" s="372" t="s">
        <v>2071</v>
      </c>
      <c r="X231" s="373">
        <v>61</v>
      </c>
      <c r="Y231" s="374">
        <v>15</v>
      </c>
      <c r="Z231" s="375"/>
      <c r="AA231" s="376"/>
      <c r="AB231" s="377"/>
      <c r="AC231" s="377"/>
      <c r="AD231" s="376"/>
      <c r="AE231" s="377"/>
      <c r="AF231" s="370"/>
      <c r="AG231" s="378" t="s">
        <v>2067</v>
      </c>
      <c r="AH231" s="379"/>
      <c r="AI231" s="370">
        <v>14</v>
      </c>
      <c r="AJ231" s="379">
        <v>45166</v>
      </c>
      <c r="AK231" s="379" t="s">
        <v>883</v>
      </c>
      <c r="AL231" s="379">
        <v>45145</v>
      </c>
      <c r="AM231" s="369"/>
      <c r="AN231" s="358"/>
      <c r="AO231" s="380" t="str">
        <f>_xlfn.IFNA(IF(VLOOKUP(tabItens[[#This Row],[CÓDIGO]],tabExcluirDoEstoque[#Data],1,FALSE),"sim",""),"")</f>
        <v/>
      </c>
      <c r="AP231" s="381" t="str">
        <f ca="1">IF(OR(ISBLANK(tabItens[[#This Row],[ATA DT.VALID.]]),tabItens[[#This Row],[ATA DT.VALID.]]="",tabItens[[#This Row],[ATA DT.VALID.]]=" "),"",IF(TYPE(tabItens[[#This Row],[ATA DT.VALID.]])=1,ROUNDUP((tabItens[[#This Row],[ATA DT.VALID.]]-TODAY())/7,0),""))</f>
        <v/>
      </c>
      <c r="AQ231" s="382">
        <v>0</v>
      </c>
      <c r="AR231" s="383" t="str">
        <f>IF(ISBLANK(tabItens[[#This Row],[CÓDIGO]]),"",IFERROR(VLOOKUP(tabItens[[#This Row],[CÓDIGO]],Consumo!$C$2:$AC$862,26,FALSE),0))</f>
        <v>06.2023</v>
      </c>
      <c r="AS231" s="384">
        <f>SUMIF(Consumo!$C$3:$C$862,tabItens[[#This Row],[CÓDIGO]],Consumo!$N$3:$N$862) + SUMIF(Consumo!$C$3:$C$862,tabItens[[#This Row],[CÓDIGO]],Consumo!$O$3:$O$862) + SUMIF(Consumo!$C$3:$C$862,tabItens[[#This Row],[CÓDIGO]],Consumo!$P$3:$P$862) + SUMIF(Consumo!$C$3:$C$862,tabItens[[#This Row],[CÓDIGO]],Consumo!$Q$3:$Q$862)</f>
        <v>20</v>
      </c>
      <c r="AT231" s="384">
        <f>SUMIF(Consumo!$C$3:$C$862,tabItens[[#This Row],[CÓDIGO]],Consumo!$Z$3:$Z$862)</f>
        <v>41</v>
      </c>
      <c r="AU231" s="385">
        <f>SUMIF(Consumo!$C$3:$C$862,tabItens[[#This Row],[CÓDIGO]],Consumo!$AA$3:$AA$862)</f>
        <v>20</v>
      </c>
      <c r="AV231" s="386">
        <f>SUMIF(Consumo!$C$3:$C$862,tabItens[[#This Row],[CÓDIGO]],Consumo!$Y$3:$Y$862)</f>
        <v>2.9166666666666665</v>
      </c>
      <c r="AW231" s="359">
        <f>tabItens[[#This Row],[QTDE ATUAL]] + tabItens[[#This Row],[RC QTDE]] + tabItens[[#This Row],[AF SALDO]] + tabItens[[#This Row],[Recentes]]</f>
        <v>48</v>
      </c>
      <c r="AX231" s="387">
        <v>5</v>
      </c>
      <c r="AY231" s="387">
        <v>4</v>
      </c>
      <c r="AZ231" s="387">
        <f>IF(ISBLANK(tabItens[[#This Row],[CÓDIGO]]),"",tabItens[[#This Row],[PontoMês]] * (AZ$2+tabItens[[#This Row],[PontoQtM]]))</f>
        <v>20</v>
      </c>
      <c r="BA231" s="386">
        <f>tabItens[[#This Row],[PontoPed]] - tabItens[[#This Row],[Saldo]] + (1/10)</f>
        <v>-27.9</v>
      </c>
      <c r="BB231" s="386">
        <f xml:space="preserve"> tabItens[[#This Row],[PontoMês]] * BB$2 - tabItens[[#This Row],[QTDE ATUAL]] - (1/10)</f>
        <v>-43.1</v>
      </c>
      <c r="BC231" s="388">
        <f>IF( tabItens[[#This Row],[PontoPed]]&gt;0, IF(tabItens[[#This Row],[PontoPed]]&lt;1, 1, IF( tabItens[[#This Row],[Saldo]]&gt;tabItens[[#This Row],[PontoPed]], 0, (tabItens[[#This Row],[PontoPed]]-tabItens[[#This Row],[Saldo]])/tabItens[[#This Row],[PontoPed]] ) ), 0 )</f>
        <v>0</v>
      </c>
      <c r="BD231" s="389">
        <f>ROUNDDOWN(IF( OR( AND(tabItens[[#This Row],[PontoPed]]&lt;tabItens[[#This Row],[Saldo]],tabItens[[#This Row],[Saldo]]&gt;0), tabItens[[#This Row],[PontoPed]]=0), 99, IF(AND(tabItens[[#This Row],[Saldo]]=0,tabItens[[#This Row],[PontoPed]]&gt;0), 0, (1-tabItens[[#This Row],[PctAb]])*10 ) ),0)</f>
        <v>99</v>
      </c>
      <c r="BE231" s="390">
        <f>IF( tabItens[[#This Row],[Consumo]] &gt; tabItens[[#This Row],[04_MESES]]/4*$AV$2, tabItens[[#This Row],[Consumo]]/$AV$2, tabItens[[#This Row],[04_MESES]]/4 ) * $BE$2 + tabItens[[#This Row],[COMPRA_EXTRA]]</f>
        <v>30</v>
      </c>
      <c r="BF231" s="391">
        <f>MAX( tabItens[[#This Row],[Sugestão]] - tabItens[[#This Row],[LC]], 0 )</f>
        <v>30</v>
      </c>
      <c r="BG231" s="391">
        <f>SUMIF(Consumo!$C$3:$C$862,tabItens[[#This Row],[CÓDIGO]],Consumo!$E$3:$E$862)</f>
        <v>0</v>
      </c>
      <c r="BH231" s="392">
        <f>IF(AND(tabItens[[#This Row],[Pend]] &gt; 0,tabItens[[#This Row],[Consumo]] &lt;&gt; 0), tabItens[[#This Row],[Pend]] / tabItens[[#This Row],[Consumo]], 0 )</f>
        <v>0</v>
      </c>
      <c r="BI231" s="391"/>
      <c r="BJ231" s="391"/>
      <c r="BK231" s="393" t="s">
        <v>2081</v>
      </c>
    </row>
    <row r="232" spans="1:63" x14ac:dyDescent="0.3">
      <c r="A232" s="354">
        <v>27761</v>
      </c>
      <c r="B232" s="355" t="s">
        <v>1224</v>
      </c>
      <c r="C232" s="356" t="s">
        <v>338</v>
      </c>
      <c r="D232" s="357">
        <v>27.76</v>
      </c>
      <c r="E232" s="358"/>
      <c r="F232" s="358"/>
      <c r="G232" s="358" t="s">
        <v>883</v>
      </c>
      <c r="H232" s="359">
        <v>52</v>
      </c>
      <c r="I232" s="360">
        <v>103003</v>
      </c>
      <c r="J232" s="361">
        <v>27.76</v>
      </c>
      <c r="K232" s="362">
        <v>2</v>
      </c>
      <c r="L232" s="363">
        <f>IF(tabItens[[#This Row],[Média]] &gt; 0, tabItens[[#This Row],[QTDE ATUAL]] / tabItens[[#This Row],[Média]],999.9)</f>
        <v>624</v>
      </c>
      <c r="M232" s="364">
        <v>0</v>
      </c>
      <c r="N232" s="365">
        <f>tabItens[[#This Row],[VALOR UNIT.]] * tabItens[[#This Row],[LC]]</f>
        <v>0</v>
      </c>
      <c r="O232" s="366"/>
      <c r="P232" s="367"/>
      <c r="Q232" s="368"/>
      <c r="R232" s="365"/>
      <c r="S232" s="369"/>
      <c r="T232" s="370">
        <f>ROUNDDOWN(IFERROR(tabItens[[#This Row],[ATA DT.VALID.]] - $D$1,0) / 30,0)</f>
        <v>-1507</v>
      </c>
      <c r="U232" s="355" t="s">
        <v>1035</v>
      </c>
      <c r="V232" s="371">
        <v>1</v>
      </c>
      <c r="W232" s="372" t="s">
        <v>2071</v>
      </c>
      <c r="X232" s="373">
        <v>61</v>
      </c>
      <c r="Y232" s="374">
        <v>2</v>
      </c>
      <c r="Z232" s="375"/>
      <c r="AA232" s="376"/>
      <c r="AB232" s="377"/>
      <c r="AC232" s="377"/>
      <c r="AD232" s="376"/>
      <c r="AE232" s="377"/>
      <c r="AF232" s="370"/>
      <c r="AG232" s="378" t="s">
        <v>2067</v>
      </c>
      <c r="AH232" s="379"/>
      <c r="AI232" s="370">
        <v>0</v>
      </c>
      <c r="AJ232" s="379">
        <v>42647</v>
      </c>
      <c r="AK232" s="379" t="s">
        <v>883</v>
      </c>
      <c r="AL232" s="379">
        <v>42635</v>
      </c>
      <c r="AM232" s="369"/>
      <c r="AN232" s="358"/>
      <c r="AO232" s="380" t="str">
        <f>_xlfn.IFNA(IF(VLOOKUP(tabItens[[#This Row],[CÓDIGO]],tabExcluirDoEstoque[#Data],1,FALSE),"sim",""),"")</f>
        <v/>
      </c>
      <c r="AP232" s="381" t="str">
        <f ca="1">IF(OR(ISBLANK(tabItens[[#This Row],[ATA DT.VALID.]]),tabItens[[#This Row],[ATA DT.VALID.]]="",tabItens[[#This Row],[ATA DT.VALID.]]=" "),"",IF(TYPE(tabItens[[#This Row],[ATA DT.VALID.]])=1,ROUNDUP((tabItens[[#This Row],[ATA DT.VALID.]]-TODAY())/7,0),""))</f>
        <v/>
      </c>
      <c r="AQ232" s="382"/>
      <c r="AR232" s="383" t="str">
        <f>IF(ISBLANK(tabItens[[#This Row],[CÓDIGO]]),"",IFERROR(VLOOKUP(tabItens[[#This Row],[CÓDIGO]],Consumo!$C$2:$AC$862,26,FALSE),0))</f>
        <v>06.2023</v>
      </c>
      <c r="AS232" s="384">
        <f>SUMIF(Consumo!$C$3:$C$862,tabItens[[#This Row],[CÓDIGO]],Consumo!$N$3:$N$862) + SUMIF(Consumo!$C$3:$C$862,tabItens[[#This Row],[CÓDIGO]],Consumo!$O$3:$O$862) + SUMIF(Consumo!$C$3:$C$862,tabItens[[#This Row],[CÓDIGO]],Consumo!$P$3:$P$862) + SUMIF(Consumo!$C$3:$C$862,tabItens[[#This Row],[CÓDIGO]],Consumo!$Q$3:$Q$862)</f>
        <v>2</v>
      </c>
      <c r="AT232" s="384">
        <f>SUMIF(Consumo!$C$3:$C$862,tabItens[[#This Row],[CÓDIGO]],Consumo!$Z$3:$Z$862)</f>
        <v>2</v>
      </c>
      <c r="AU232" s="385">
        <f>SUMIF(Consumo!$C$3:$C$862,tabItens[[#This Row],[CÓDIGO]],Consumo!$AA$3:$AA$862)</f>
        <v>2</v>
      </c>
      <c r="AV232" s="386">
        <f>SUMIF(Consumo!$C$3:$C$862,tabItens[[#This Row],[CÓDIGO]],Consumo!$Y$3:$Y$862)</f>
        <v>8.3333333333333329E-2</v>
      </c>
      <c r="AW232" s="359">
        <f>tabItens[[#This Row],[QTDE ATUAL]] + tabItens[[#This Row],[RC QTDE]] + tabItens[[#This Row],[AF SALDO]] + tabItens[[#This Row],[Recentes]]</f>
        <v>52</v>
      </c>
      <c r="AX232" s="387">
        <v>0</v>
      </c>
      <c r="AY232" s="387">
        <v>4</v>
      </c>
      <c r="AZ232" s="387">
        <f>IF(ISBLANK(tabItens[[#This Row],[CÓDIGO]]),"",tabItens[[#This Row],[PontoMês]] * (AZ$2+tabItens[[#This Row],[PontoQtM]]))</f>
        <v>0</v>
      </c>
      <c r="BA232" s="386">
        <f>tabItens[[#This Row],[PontoPed]] - tabItens[[#This Row],[Saldo]] + (1/10)</f>
        <v>-51.9</v>
      </c>
      <c r="BB232" s="386">
        <f xml:space="preserve"> tabItens[[#This Row],[PontoMês]] * BB$2 - tabItens[[#This Row],[QTDE ATUAL]] - (1/10)</f>
        <v>-52.1</v>
      </c>
      <c r="BC232" s="388">
        <f>IF( tabItens[[#This Row],[PontoPed]]&gt;0, IF(tabItens[[#This Row],[PontoPed]]&lt;1, 1, IF( tabItens[[#This Row],[Saldo]]&gt;tabItens[[#This Row],[PontoPed]], 0, (tabItens[[#This Row],[PontoPed]]-tabItens[[#This Row],[Saldo]])/tabItens[[#This Row],[PontoPed]] ) ), 0 )</f>
        <v>0</v>
      </c>
      <c r="BD232" s="389">
        <f>ROUNDDOWN(IF( OR( AND(tabItens[[#This Row],[PontoPed]]&lt;tabItens[[#This Row],[Saldo]],tabItens[[#This Row],[Saldo]]&gt;0), tabItens[[#This Row],[PontoPed]]=0), 99, IF(AND(tabItens[[#This Row],[Saldo]]=0,tabItens[[#This Row],[PontoPed]]&gt;0), 0, (1-tabItens[[#This Row],[PctAb]])*10 ) ),0)</f>
        <v>99</v>
      </c>
      <c r="BE232" s="390">
        <f>IF( tabItens[[#This Row],[Consumo]] &gt; tabItens[[#This Row],[04_MESES]]/4*$AV$2, tabItens[[#This Row],[Consumo]]/$AV$2, tabItens[[#This Row],[04_MESES]]/4 ) * $BE$2 + tabItens[[#This Row],[COMPRA_EXTRA]]</f>
        <v>3</v>
      </c>
      <c r="BF232" s="391">
        <f>MAX( tabItens[[#This Row],[Sugestão]] - tabItens[[#This Row],[LC]], 0 )</f>
        <v>3</v>
      </c>
      <c r="BG232" s="391">
        <f>SUMIF(Consumo!$C$3:$C$862,tabItens[[#This Row],[CÓDIGO]],Consumo!$E$3:$E$862)</f>
        <v>0</v>
      </c>
      <c r="BH232" s="392">
        <f>IF(AND(tabItens[[#This Row],[Pend]] &gt; 0,tabItens[[#This Row],[Consumo]] &lt;&gt; 0), tabItens[[#This Row],[Pend]] / tabItens[[#This Row],[Consumo]], 0 )</f>
        <v>0</v>
      </c>
      <c r="BI232" s="391"/>
      <c r="BJ232" s="391"/>
      <c r="BK232" s="393" t="s">
        <v>2081</v>
      </c>
    </row>
    <row r="233" spans="1:63" x14ac:dyDescent="0.3">
      <c r="A233" s="354">
        <v>27764</v>
      </c>
      <c r="B233" s="355" t="s">
        <v>1225</v>
      </c>
      <c r="C233" s="356" t="s">
        <v>265</v>
      </c>
      <c r="D233" s="357">
        <v>2.58</v>
      </c>
      <c r="E233" s="358"/>
      <c r="F233" s="358"/>
      <c r="G233" s="358" t="s">
        <v>883</v>
      </c>
      <c r="H233" s="359">
        <v>560</v>
      </c>
      <c r="I233" s="360">
        <v>103003</v>
      </c>
      <c r="J233" s="361">
        <v>2.58</v>
      </c>
      <c r="K233" s="362"/>
      <c r="L233" s="363">
        <f>IF(tabItens[[#This Row],[Média]] &gt; 0, tabItens[[#This Row],[QTDE ATUAL]] / tabItens[[#This Row],[Média]],999.9)</f>
        <v>999.9</v>
      </c>
      <c r="M233" s="364">
        <v>0</v>
      </c>
      <c r="N233" s="365">
        <f>tabItens[[#This Row],[VALOR UNIT.]] * tabItens[[#This Row],[LC]]</f>
        <v>0</v>
      </c>
      <c r="O233" s="366"/>
      <c r="P233" s="367"/>
      <c r="Q233" s="368"/>
      <c r="R233" s="365"/>
      <c r="S233" s="369"/>
      <c r="T233" s="370">
        <f>ROUNDDOWN(IFERROR(tabItens[[#This Row],[ATA DT.VALID.]] - $D$1,0) / 30,0)</f>
        <v>-1507</v>
      </c>
      <c r="U233" s="355" t="s">
        <v>1035</v>
      </c>
      <c r="V233" s="371">
        <v>1</v>
      </c>
      <c r="W233" s="372" t="s">
        <v>2071</v>
      </c>
      <c r="X233" s="373">
        <v>61</v>
      </c>
      <c r="Y233" s="374">
        <v>2</v>
      </c>
      <c r="Z233" s="375"/>
      <c r="AA233" s="376"/>
      <c r="AB233" s="377"/>
      <c r="AC233" s="377"/>
      <c r="AD233" s="376"/>
      <c r="AE233" s="377"/>
      <c r="AF233" s="370"/>
      <c r="AG233" s="378" t="s">
        <v>2067</v>
      </c>
      <c r="AH233" s="379"/>
      <c r="AI233" s="370">
        <v>0</v>
      </c>
      <c r="AJ233" s="379">
        <v>44172</v>
      </c>
      <c r="AK233" s="379" t="s">
        <v>883</v>
      </c>
      <c r="AL233" s="379">
        <v>44165</v>
      </c>
      <c r="AM233" s="369"/>
      <c r="AN233" s="358"/>
      <c r="AO233" s="380" t="str">
        <f>_xlfn.IFNA(IF(VLOOKUP(tabItens[[#This Row],[CÓDIGO]],tabExcluirDoEstoque[#Data],1,FALSE),"sim",""),"")</f>
        <v/>
      </c>
      <c r="AP233" s="381" t="str">
        <f ca="1">IF(OR(ISBLANK(tabItens[[#This Row],[ATA DT.VALID.]]),tabItens[[#This Row],[ATA DT.VALID.]]="",tabItens[[#This Row],[ATA DT.VALID.]]=" "),"",IF(TYPE(tabItens[[#This Row],[ATA DT.VALID.]])=1,ROUNDUP((tabItens[[#This Row],[ATA DT.VALID.]]-TODAY())/7,0),""))</f>
        <v/>
      </c>
      <c r="AQ233" s="382"/>
      <c r="AR233" s="383">
        <f>IF(ISBLANK(tabItens[[#This Row],[CÓDIGO]]),"",IFERROR(VLOOKUP(tabItens[[#This Row],[CÓDIGO]],Consumo!$C$2:$AC$862,26,FALSE),0))</f>
        <v>0</v>
      </c>
      <c r="AS233" s="384">
        <f>SUMIF(Consumo!$C$3:$C$862,tabItens[[#This Row],[CÓDIGO]],Consumo!$N$3:$N$862) + SUMIF(Consumo!$C$3:$C$862,tabItens[[#This Row],[CÓDIGO]],Consumo!$O$3:$O$862) + SUMIF(Consumo!$C$3:$C$862,tabItens[[#This Row],[CÓDIGO]],Consumo!$P$3:$P$862) + SUMIF(Consumo!$C$3:$C$862,tabItens[[#This Row],[CÓDIGO]],Consumo!$Q$3:$Q$862)</f>
        <v>0</v>
      </c>
      <c r="AT233" s="384">
        <f>SUMIF(Consumo!$C$3:$C$862,tabItens[[#This Row],[CÓDIGO]],Consumo!$Z$3:$Z$862)</f>
        <v>0</v>
      </c>
      <c r="AU233" s="385">
        <f>SUMIF(Consumo!$C$3:$C$862,tabItens[[#This Row],[CÓDIGO]],Consumo!$AA$3:$AA$862)</f>
        <v>0</v>
      </c>
      <c r="AV233" s="386">
        <f>SUMIF(Consumo!$C$3:$C$862,tabItens[[#This Row],[CÓDIGO]],Consumo!$Y$3:$Y$862)</f>
        <v>0</v>
      </c>
      <c r="AW233" s="359">
        <f>tabItens[[#This Row],[QTDE ATUAL]] + tabItens[[#This Row],[RC QTDE]] + tabItens[[#This Row],[AF SALDO]] + tabItens[[#This Row],[Recentes]]</f>
        <v>560</v>
      </c>
      <c r="AX233" s="387">
        <v>17</v>
      </c>
      <c r="AY233" s="387">
        <v>4</v>
      </c>
      <c r="AZ233" s="387">
        <f>IF(ISBLANK(tabItens[[#This Row],[CÓDIGO]]),"",tabItens[[#This Row],[PontoMês]] * (AZ$2+tabItens[[#This Row],[PontoQtM]]))</f>
        <v>68</v>
      </c>
      <c r="BA233" s="386">
        <f>tabItens[[#This Row],[PontoPed]] - tabItens[[#This Row],[Saldo]] + (1/10)</f>
        <v>-491.9</v>
      </c>
      <c r="BB233" s="386">
        <f xml:space="preserve"> tabItens[[#This Row],[PontoMês]] * BB$2 - tabItens[[#This Row],[QTDE ATUAL]] - (1/10)</f>
        <v>-543.1</v>
      </c>
      <c r="BC233" s="388">
        <f>IF( tabItens[[#This Row],[PontoPed]]&gt;0, IF(tabItens[[#This Row],[PontoPed]]&lt;1, 1, IF( tabItens[[#This Row],[Saldo]]&gt;tabItens[[#This Row],[PontoPed]], 0, (tabItens[[#This Row],[PontoPed]]-tabItens[[#This Row],[Saldo]])/tabItens[[#This Row],[PontoPed]] ) ), 0 )</f>
        <v>0</v>
      </c>
      <c r="BD233" s="389">
        <f>ROUNDDOWN(IF( OR( AND(tabItens[[#This Row],[PontoPed]]&lt;tabItens[[#This Row],[Saldo]],tabItens[[#This Row],[Saldo]]&gt;0), tabItens[[#This Row],[PontoPed]]=0), 99, IF(AND(tabItens[[#This Row],[Saldo]]=0,tabItens[[#This Row],[PontoPed]]&gt;0), 0, (1-tabItens[[#This Row],[PctAb]])*10 ) ),0)</f>
        <v>99</v>
      </c>
      <c r="BE233" s="390">
        <f>IF( tabItens[[#This Row],[Consumo]] &gt; tabItens[[#This Row],[04_MESES]]/4*$AV$2, tabItens[[#This Row],[Consumo]]/$AV$2, tabItens[[#This Row],[04_MESES]]/4 ) * $BE$2 + tabItens[[#This Row],[COMPRA_EXTRA]]</f>
        <v>0</v>
      </c>
      <c r="BF233" s="391">
        <f>MAX( tabItens[[#This Row],[Sugestão]] - tabItens[[#This Row],[LC]], 0 )</f>
        <v>0</v>
      </c>
      <c r="BG233" s="391">
        <f>SUMIF(Consumo!$C$3:$C$862,tabItens[[#This Row],[CÓDIGO]],Consumo!$E$3:$E$862)</f>
        <v>0</v>
      </c>
      <c r="BH233" s="392">
        <f>IF(AND(tabItens[[#This Row],[Pend]] &gt; 0,tabItens[[#This Row],[Consumo]] &lt;&gt; 0), tabItens[[#This Row],[Pend]] / tabItens[[#This Row],[Consumo]], 0 )</f>
        <v>0</v>
      </c>
      <c r="BI233" s="391"/>
      <c r="BJ233" s="391"/>
      <c r="BK233" s="393" t="s">
        <v>2081</v>
      </c>
    </row>
    <row r="234" spans="1:63" x14ac:dyDescent="0.3">
      <c r="A234" s="354">
        <v>28093</v>
      </c>
      <c r="B234" s="355" t="s">
        <v>1226</v>
      </c>
      <c r="C234" s="356" t="s">
        <v>256</v>
      </c>
      <c r="D234" s="357">
        <v>44.99</v>
      </c>
      <c r="E234" s="358"/>
      <c r="F234" s="358"/>
      <c r="G234" s="358" t="s">
        <v>883</v>
      </c>
      <c r="H234" s="359">
        <v>178</v>
      </c>
      <c r="I234" s="360">
        <v>103003</v>
      </c>
      <c r="J234" s="361">
        <v>44.99</v>
      </c>
      <c r="K234" s="362">
        <v>3</v>
      </c>
      <c r="L234" s="363">
        <f>IF(tabItens[[#This Row],[Média]] &gt; 0, tabItens[[#This Row],[QTDE ATUAL]] / tabItens[[#This Row],[Média]],999.9)</f>
        <v>2136</v>
      </c>
      <c r="M234" s="364">
        <v>0</v>
      </c>
      <c r="N234" s="365">
        <f>tabItens[[#This Row],[VALOR UNIT.]] * tabItens[[#This Row],[LC]]</f>
        <v>0</v>
      </c>
      <c r="O234" s="366" t="s">
        <v>2134</v>
      </c>
      <c r="P234" s="367"/>
      <c r="Q234" s="368"/>
      <c r="R234" s="365"/>
      <c r="S234" s="369"/>
      <c r="T234" s="370">
        <f>ROUNDDOWN(IFERROR(tabItens[[#This Row],[ATA DT.VALID.]] - $D$1,0) / 30,0)</f>
        <v>-1507</v>
      </c>
      <c r="U234" s="355" t="s">
        <v>999</v>
      </c>
      <c r="V234" s="371">
        <v>1</v>
      </c>
      <c r="W234" s="372" t="s">
        <v>2074</v>
      </c>
      <c r="X234" s="373">
        <v>51</v>
      </c>
      <c r="Y234" s="374">
        <v>11</v>
      </c>
      <c r="Z234" s="375"/>
      <c r="AA234" s="376"/>
      <c r="AB234" s="377"/>
      <c r="AC234" s="377"/>
      <c r="AD234" s="376"/>
      <c r="AE234" s="377"/>
      <c r="AF234" s="370"/>
      <c r="AG234" s="378" t="s">
        <v>2067</v>
      </c>
      <c r="AH234" s="379"/>
      <c r="AI234" s="370">
        <v>2</v>
      </c>
      <c r="AJ234" s="379">
        <v>44553</v>
      </c>
      <c r="AK234" s="379" t="s">
        <v>883</v>
      </c>
      <c r="AL234" s="379">
        <v>44547</v>
      </c>
      <c r="AM234" s="369"/>
      <c r="AN234" s="358"/>
      <c r="AO234" s="380" t="str">
        <f>_xlfn.IFNA(IF(VLOOKUP(tabItens[[#This Row],[CÓDIGO]],tabExcluirDoEstoque[#Data],1,FALSE),"sim",""),"")</f>
        <v/>
      </c>
      <c r="AP234" s="381" t="str">
        <f ca="1">IF(OR(ISBLANK(tabItens[[#This Row],[ATA DT.VALID.]]),tabItens[[#This Row],[ATA DT.VALID.]]="",tabItens[[#This Row],[ATA DT.VALID.]]=" "),"",IF(TYPE(tabItens[[#This Row],[ATA DT.VALID.]])=1,ROUNDUP((tabItens[[#This Row],[ATA DT.VALID.]]-TODAY())/7,0),""))</f>
        <v/>
      </c>
      <c r="AQ234" s="382">
        <v>0</v>
      </c>
      <c r="AR234" s="383" t="str">
        <f>IF(ISBLANK(tabItens[[#This Row],[CÓDIGO]]),"",IFERROR(VLOOKUP(tabItens[[#This Row],[CÓDIGO]],Consumo!$C$2:$AC$862,26,FALSE),0))</f>
        <v>10.2022</v>
      </c>
      <c r="AS234" s="384">
        <f>SUMIF(Consumo!$C$3:$C$862,tabItens[[#This Row],[CÓDIGO]],Consumo!$N$3:$N$862) + SUMIF(Consumo!$C$3:$C$862,tabItens[[#This Row],[CÓDIGO]],Consumo!$O$3:$O$862) + SUMIF(Consumo!$C$3:$C$862,tabItens[[#This Row],[CÓDIGO]],Consumo!$P$3:$P$862) + SUMIF(Consumo!$C$3:$C$862,tabItens[[#This Row],[CÓDIGO]],Consumo!$Q$3:$Q$862)</f>
        <v>0</v>
      </c>
      <c r="AT234" s="384">
        <f>SUMIF(Consumo!$C$3:$C$862,tabItens[[#This Row],[CÓDIGO]],Consumo!$Z$3:$Z$862)</f>
        <v>3</v>
      </c>
      <c r="AU234" s="385">
        <f>SUMIF(Consumo!$C$3:$C$862,tabItens[[#This Row],[CÓDIGO]],Consumo!$AA$3:$AA$862)</f>
        <v>3</v>
      </c>
      <c r="AV234" s="386">
        <f>SUMIF(Consumo!$C$3:$C$862,tabItens[[#This Row],[CÓDIGO]],Consumo!$Y$3:$Y$862)</f>
        <v>8.3333333333333329E-2</v>
      </c>
      <c r="AW234" s="359">
        <f>tabItens[[#This Row],[QTDE ATUAL]] + tabItens[[#This Row],[RC QTDE]] + tabItens[[#This Row],[AF SALDO]] + tabItens[[#This Row],[Recentes]]</f>
        <v>178</v>
      </c>
      <c r="AX234" s="387">
        <v>8</v>
      </c>
      <c r="AY234" s="387">
        <v>4</v>
      </c>
      <c r="AZ234" s="387">
        <f>IF(ISBLANK(tabItens[[#This Row],[CÓDIGO]]),"",tabItens[[#This Row],[PontoMês]] * (AZ$2+tabItens[[#This Row],[PontoQtM]]))</f>
        <v>32</v>
      </c>
      <c r="BA234" s="386">
        <f>tabItens[[#This Row],[PontoPed]] - tabItens[[#This Row],[Saldo]] + (1/10)</f>
        <v>-145.9</v>
      </c>
      <c r="BB234" s="386">
        <f xml:space="preserve"> tabItens[[#This Row],[PontoMês]] * BB$2 - tabItens[[#This Row],[QTDE ATUAL]] - (1/10)</f>
        <v>-170.1</v>
      </c>
      <c r="BC234" s="388">
        <f>IF( tabItens[[#This Row],[PontoPed]]&gt;0, IF(tabItens[[#This Row],[PontoPed]]&lt;1, 1, IF( tabItens[[#This Row],[Saldo]]&gt;tabItens[[#This Row],[PontoPed]], 0, (tabItens[[#This Row],[PontoPed]]-tabItens[[#This Row],[Saldo]])/tabItens[[#This Row],[PontoPed]] ) ), 0 )</f>
        <v>0</v>
      </c>
      <c r="BD234" s="389">
        <f>ROUNDDOWN(IF( OR( AND(tabItens[[#This Row],[PontoPed]]&lt;tabItens[[#This Row],[Saldo]],tabItens[[#This Row],[Saldo]]&gt;0), tabItens[[#This Row],[PontoPed]]=0), 99, IF(AND(tabItens[[#This Row],[Saldo]]=0,tabItens[[#This Row],[PontoPed]]&gt;0), 0, (1-tabItens[[#This Row],[PctAb]])*10 ) ),0)</f>
        <v>99</v>
      </c>
      <c r="BE234" s="390">
        <f>IF( tabItens[[#This Row],[Consumo]] &gt; tabItens[[#This Row],[04_MESES]]/4*$AV$2, tabItens[[#This Row],[Consumo]]/$AV$2, tabItens[[#This Row],[04_MESES]]/4 ) * $BE$2 + tabItens[[#This Row],[COMPRA_EXTRA]]</f>
        <v>1.5</v>
      </c>
      <c r="BF234" s="391">
        <f>MAX( tabItens[[#This Row],[Sugestão]] - tabItens[[#This Row],[LC]], 0 )</f>
        <v>1.5</v>
      </c>
      <c r="BG234" s="391">
        <f>SUMIF(Consumo!$C$3:$C$862,tabItens[[#This Row],[CÓDIGO]],Consumo!$E$3:$E$862)</f>
        <v>0</v>
      </c>
      <c r="BH234" s="392">
        <f>IF(AND(tabItens[[#This Row],[Pend]] &gt; 0,tabItens[[#This Row],[Consumo]] &lt;&gt; 0), tabItens[[#This Row],[Pend]] / tabItens[[#This Row],[Consumo]], 0 )</f>
        <v>0</v>
      </c>
      <c r="BI234" s="391"/>
      <c r="BJ234" s="391"/>
      <c r="BK234" s="393" t="s">
        <v>2081</v>
      </c>
    </row>
    <row r="235" spans="1:63" x14ac:dyDescent="0.3">
      <c r="A235" s="354">
        <v>28181</v>
      </c>
      <c r="B235" s="355" t="s">
        <v>1227</v>
      </c>
      <c r="C235" s="356" t="s">
        <v>256</v>
      </c>
      <c r="D235" s="357">
        <v>11.99</v>
      </c>
      <c r="E235" s="358"/>
      <c r="F235" s="358"/>
      <c r="G235" s="358" t="s">
        <v>883</v>
      </c>
      <c r="H235" s="359">
        <v>12</v>
      </c>
      <c r="I235" s="360">
        <v>103003</v>
      </c>
      <c r="J235" s="361">
        <v>11.99</v>
      </c>
      <c r="K235" s="362">
        <v>5</v>
      </c>
      <c r="L235" s="363">
        <f>IF(tabItens[[#This Row],[Média]] &gt; 0, tabItens[[#This Row],[QTDE ATUAL]] / tabItens[[#This Row],[Média]],999.9)</f>
        <v>48</v>
      </c>
      <c r="M235" s="364">
        <v>0</v>
      </c>
      <c r="N235" s="365">
        <f>tabItens[[#This Row],[VALOR UNIT.]] * tabItens[[#This Row],[LC]]</f>
        <v>0</v>
      </c>
      <c r="O235" s="366" t="s">
        <v>2135</v>
      </c>
      <c r="P235" s="367"/>
      <c r="Q235" s="368"/>
      <c r="R235" s="365"/>
      <c r="S235" s="369"/>
      <c r="T235" s="370">
        <f>ROUNDDOWN(IFERROR(tabItens[[#This Row],[ATA DT.VALID.]] - $D$1,0) / 30,0)</f>
        <v>-1507</v>
      </c>
      <c r="U235" s="355" t="s">
        <v>960</v>
      </c>
      <c r="V235" s="371">
        <v>1</v>
      </c>
      <c r="W235" s="372" t="s">
        <v>2071</v>
      </c>
      <c r="X235" s="373">
        <v>61</v>
      </c>
      <c r="Y235" s="374">
        <v>8</v>
      </c>
      <c r="Z235" s="375"/>
      <c r="AA235" s="376"/>
      <c r="AB235" s="377"/>
      <c r="AC235" s="377"/>
      <c r="AD235" s="376"/>
      <c r="AE235" s="377"/>
      <c r="AF235" s="370"/>
      <c r="AG235" s="378" t="s">
        <v>2067</v>
      </c>
      <c r="AH235" s="379"/>
      <c r="AI235" s="370">
        <v>2</v>
      </c>
      <c r="AJ235" s="379">
        <v>43798</v>
      </c>
      <c r="AK235" s="379" t="s">
        <v>883</v>
      </c>
      <c r="AL235" s="379">
        <v>44421</v>
      </c>
      <c r="AM235" s="369"/>
      <c r="AN235" s="358"/>
      <c r="AO235" s="380" t="str">
        <f>_xlfn.IFNA(IF(VLOOKUP(tabItens[[#This Row],[CÓDIGO]],tabExcluirDoEstoque[#Data],1,FALSE),"sim",""),"")</f>
        <v/>
      </c>
      <c r="AP235" s="381" t="str">
        <f ca="1">IF(OR(ISBLANK(tabItens[[#This Row],[ATA DT.VALID.]]),tabItens[[#This Row],[ATA DT.VALID.]]="",tabItens[[#This Row],[ATA DT.VALID.]]=" "),"",IF(TYPE(tabItens[[#This Row],[ATA DT.VALID.]])=1,ROUNDUP((tabItens[[#This Row],[ATA DT.VALID.]]-TODAY())/7,0),""))</f>
        <v/>
      </c>
      <c r="AQ235" s="382">
        <v>0</v>
      </c>
      <c r="AR235" s="383" t="str">
        <f>IF(ISBLANK(tabItens[[#This Row],[CÓDIGO]]),"",IFERROR(VLOOKUP(tabItens[[#This Row],[CÓDIGO]],Consumo!$C$2:$AC$862,26,FALSE),0))</f>
        <v>04.2023</v>
      </c>
      <c r="AS235" s="384">
        <f>SUMIF(Consumo!$C$3:$C$862,tabItens[[#This Row],[CÓDIGO]],Consumo!$N$3:$N$862) + SUMIF(Consumo!$C$3:$C$862,tabItens[[#This Row],[CÓDIGO]],Consumo!$O$3:$O$862) + SUMIF(Consumo!$C$3:$C$862,tabItens[[#This Row],[CÓDIGO]],Consumo!$P$3:$P$862) + SUMIF(Consumo!$C$3:$C$862,tabItens[[#This Row],[CÓDIGO]],Consumo!$Q$3:$Q$862)</f>
        <v>0</v>
      </c>
      <c r="AT235" s="384">
        <f>SUMIF(Consumo!$C$3:$C$862,tabItens[[#This Row],[CÓDIGO]],Consumo!$Z$3:$Z$862)</f>
        <v>5</v>
      </c>
      <c r="AU235" s="385">
        <f>SUMIF(Consumo!$C$3:$C$862,tabItens[[#This Row],[CÓDIGO]],Consumo!$AA$3:$AA$862)</f>
        <v>5</v>
      </c>
      <c r="AV235" s="386">
        <f>SUMIF(Consumo!$C$3:$C$862,tabItens[[#This Row],[CÓDIGO]],Consumo!$Y$3:$Y$862)</f>
        <v>0.25</v>
      </c>
      <c r="AW235" s="359">
        <f>tabItens[[#This Row],[QTDE ATUAL]] + tabItens[[#This Row],[RC QTDE]] + tabItens[[#This Row],[AF SALDO]] + tabItens[[#This Row],[Recentes]]</f>
        <v>12</v>
      </c>
      <c r="AX235" s="387">
        <v>5</v>
      </c>
      <c r="AY235" s="387">
        <v>4</v>
      </c>
      <c r="AZ235" s="387">
        <f>IF(ISBLANK(tabItens[[#This Row],[CÓDIGO]]),"",tabItens[[#This Row],[PontoMês]] * (AZ$2+tabItens[[#This Row],[PontoQtM]]))</f>
        <v>20</v>
      </c>
      <c r="BA235" s="386">
        <f>tabItens[[#This Row],[PontoPed]] - tabItens[[#This Row],[Saldo]] + (1/10)</f>
        <v>8.1</v>
      </c>
      <c r="BB235" s="386">
        <f xml:space="preserve"> tabItens[[#This Row],[PontoMês]] * BB$2 - tabItens[[#This Row],[QTDE ATUAL]] - (1/10)</f>
        <v>-7.1</v>
      </c>
      <c r="BC235" s="388">
        <f>IF( tabItens[[#This Row],[PontoPed]]&gt;0, IF(tabItens[[#This Row],[PontoPed]]&lt;1, 1, IF( tabItens[[#This Row],[Saldo]]&gt;tabItens[[#This Row],[PontoPed]], 0, (tabItens[[#This Row],[PontoPed]]-tabItens[[#This Row],[Saldo]])/tabItens[[#This Row],[PontoPed]] ) ), 0 )</f>
        <v>0.4</v>
      </c>
      <c r="BD235" s="389">
        <f>ROUNDDOWN(IF( OR( AND(tabItens[[#This Row],[PontoPed]]&lt;tabItens[[#This Row],[Saldo]],tabItens[[#This Row],[Saldo]]&gt;0), tabItens[[#This Row],[PontoPed]]=0), 99, IF(AND(tabItens[[#This Row],[Saldo]]=0,tabItens[[#This Row],[PontoPed]]&gt;0), 0, (1-tabItens[[#This Row],[PctAb]])*10 ) ),0)</f>
        <v>6</v>
      </c>
      <c r="BE235" s="390">
        <f>IF( tabItens[[#This Row],[Consumo]] &gt; tabItens[[#This Row],[04_MESES]]/4*$AV$2, tabItens[[#This Row],[Consumo]]/$AV$2, tabItens[[#This Row],[04_MESES]]/4 ) * $BE$2 + tabItens[[#This Row],[COMPRA_EXTRA]]</f>
        <v>2.5</v>
      </c>
      <c r="BF235" s="391">
        <f>MAX( tabItens[[#This Row],[Sugestão]] - tabItens[[#This Row],[LC]], 0 )</f>
        <v>2.5</v>
      </c>
      <c r="BG235" s="391">
        <f>SUMIF(Consumo!$C$3:$C$862,tabItens[[#This Row],[CÓDIGO]],Consumo!$E$3:$E$862)</f>
        <v>0</v>
      </c>
      <c r="BH235" s="392">
        <f>IF(AND(tabItens[[#This Row],[Pend]] &gt; 0,tabItens[[#This Row],[Consumo]] &lt;&gt; 0), tabItens[[#This Row],[Pend]] / tabItens[[#This Row],[Consumo]], 0 )</f>
        <v>0</v>
      </c>
      <c r="BI235" s="391"/>
      <c r="BJ235" s="391"/>
      <c r="BK235" s="393" t="s">
        <v>2081</v>
      </c>
    </row>
    <row r="236" spans="1:63" x14ac:dyDescent="0.3">
      <c r="A236" s="354">
        <v>28184</v>
      </c>
      <c r="B236" s="355" t="s">
        <v>1228</v>
      </c>
      <c r="C236" s="356" t="s">
        <v>256</v>
      </c>
      <c r="D236" s="357">
        <v>1.95</v>
      </c>
      <c r="E236" s="358"/>
      <c r="F236" s="358"/>
      <c r="G236" s="358" t="s">
        <v>883</v>
      </c>
      <c r="H236" s="359">
        <v>380</v>
      </c>
      <c r="I236" s="360">
        <v>103003</v>
      </c>
      <c r="J236" s="361">
        <v>1.95</v>
      </c>
      <c r="K236" s="362">
        <v>111</v>
      </c>
      <c r="L236" s="363">
        <f>IF(tabItens[[#This Row],[Média]] &gt; 0, tabItens[[#This Row],[QTDE ATUAL]] / tabItens[[#This Row],[Média]],999.9)</f>
        <v>40.714285714285708</v>
      </c>
      <c r="M236" s="364">
        <v>0</v>
      </c>
      <c r="N236" s="365">
        <f>tabItens[[#This Row],[VALOR UNIT.]] * tabItens[[#This Row],[LC]]</f>
        <v>0</v>
      </c>
      <c r="O236" s="366" t="s">
        <v>2092</v>
      </c>
      <c r="P236" s="367"/>
      <c r="Q236" s="368"/>
      <c r="R236" s="365"/>
      <c r="S236" s="369"/>
      <c r="T236" s="370">
        <f>ROUNDDOWN(IFERROR(tabItens[[#This Row],[ATA DT.VALID.]] - $D$1,0) / 30,0)</f>
        <v>-1507</v>
      </c>
      <c r="U236" s="355" t="s">
        <v>960</v>
      </c>
      <c r="V236" s="371">
        <v>1</v>
      </c>
      <c r="W236" s="372" t="s">
        <v>2071</v>
      </c>
      <c r="X236" s="373">
        <v>61</v>
      </c>
      <c r="Y236" s="374">
        <v>8</v>
      </c>
      <c r="Z236" s="375"/>
      <c r="AA236" s="376"/>
      <c r="AB236" s="377"/>
      <c r="AC236" s="377"/>
      <c r="AD236" s="376"/>
      <c r="AE236" s="377"/>
      <c r="AF236" s="370"/>
      <c r="AG236" s="378" t="s">
        <v>2067</v>
      </c>
      <c r="AH236" s="379"/>
      <c r="AI236" s="370">
        <v>52</v>
      </c>
      <c r="AJ236" s="379">
        <v>44823</v>
      </c>
      <c r="AK236" s="379" t="s">
        <v>883</v>
      </c>
      <c r="AL236" s="379">
        <v>44776</v>
      </c>
      <c r="AM236" s="369"/>
      <c r="AN236" s="358"/>
      <c r="AO236" s="380" t="str">
        <f>_xlfn.IFNA(IF(VLOOKUP(tabItens[[#This Row],[CÓDIGO]],tabExcluirDoEstoque[#Data],1,FALSE),"sim",""),"")</f>
        <v/>
      </c>
      <c r="AP236" s="381" t="str">
        <f ca="1">IF(OR(ISBLANK(tabItens[[#This Row],[ATA DT.VALID.]]),tabItens[[#This Row],[ATA DT.VALID.]]="",tabItens[[#This Row],[ATA DT.VALID.]]=" "),"",IF(TYPE(tabItens[[#This Row],[ATA DT.VALID.]])=1,ROUNDUP((tabItens[[#This Row],[ATA DT.VALID.]]-TODAY())/7,0),""))</f>
        <v/>
      </c>
      <c r="AQ236" s="382">
        <v>460</v>
      </c>
      <c r="AR236" s="383" t="str">
        <f>IF(ISBLANK(tabItens[[#This Row],[CÓDIGO]]),"",IFERROR(VLOOKUP(tabItens[[#This Row],[CÓDIGO]],Consumo!$C$2:$AC$862,26,FALSE),0))</f>
        <v>04.2023</v>
      </c>
      <c r="AS236" s="384">
        <f>SUMIF(Consumo!$C$3:$C$862,tabItens[[#This Row],[CÓDIGO]],Consumo!$N$3:$N$862) + SUMIF(Consumo!$C$3:$C$862,tabItens[[#This Row],[CÓDIGO]],Consumo!$O$3:$O$862) + SUMIF(Consumo!$C$3:$C$862,tabItens[[#This Row],[CÓDIGO]],Consumo!$P$3:$P$862) + SUMIF(Consumo!$C$3:$C$862,tabItens[[#This Row],[CÓDIGO]],Consumo!$Q$3:$Q$862)</f>
        <v>0</v>
      </c>
      <c r="AT236" s="384">
        <f>SUMIF(Consumo!$C$3:$C$862,tabItens[[#This Row],[CÓDIGO]],Consumo!$Z$3:$Z$862)</f>
        <v>117</v>
      </c>
      <c r="AU236" s="385">
        <f>SUMIF(Consumo!$C$3:$C$862,tabItens[[#This Row],[CÓDIGO]],Consumo!$AA$3:$AA$862)</f>
        <v>38</v>
      </c>
      <c r="AV236" s="386">
        <f>SUMIF(Consumo!$C$3:$C$862,tabItens[[#This Row],[CÓDIGO]],Consumo!$Y$3:$Y$862)</f>
        <v>9.3333333333333339</v>
      </c>
      <c r="AW236" s="359">
        <f>tabItens[[#This Row],[QTDE ATUAL]] + tabItens[[#This Row],[RC QTDE]] + tabItens[[#This Row],[AF SALDO]] + tabItens[[#This Row],[Recentes]]</f>
        <v>840</v>
      </c>
      <c r="AX236" s="387">
        <v>13</v>
      </c>
      <c r="AY236" s="387">
        <v>4</v>
      </c>
      <c r="AZ236" s="387">
        <f>IF(ISBLANK(tabItens[[#This Row],[CÓDIGO]]),"",tabItens[[#This Row],[PontoMês]] * (AZ$2+tabItens[[#This Row],[PontoQtM]]))</f>
        <v>52</v>
      </c>
      <c r="BA236" s="386">
        <f>tabItens[[#This Row],[PontoPed]] - tabItens[[#This Row],[Saldo]] + (1/10)</f>
        <v>-787.9</v>
      </c>
      <c r="BB236" s="386">
        <f xml:space="preserve"> tabItens[[#This Row],[PontoMês]] * BB$2 - tabItens[[#This Row],[QTDE ATUAL]] - (1/10)</f>
        <v>-367.1</v>
      </c>
      <c r="BC236" s="388">
        <f>IF( tabItens[[#This Row],[PontoPed]]&gt;0, IF(tabItens[[#This Row],[PontoPed]]&lt;1, 1, IF( tabItens[[#This Row],[Saldo]]&gt;tabItens[[#This Row],[PontoPed]], 0, (tabItens[[#This Row],[PontoPed]]-tabItens[[#This Row],[Saldo]])/tabItens[[#This Row],[PontoPed]] ) ), 0 )</f>
        <v>0</v>
      </c>
      <c r="BD236" s="389">
        <f>ROUNDDOWN(IF( OR( AND(tabItens[[#This Row],[PontoPed]]&lt;tabItens[[#This Row],[Saldo]],tabItens[[#This Row],[Saldo]]&gt;0), tabItens[[#This Row],[PontoPed]]=0), 99, IF(AND(tabItens[[#This Row],[Saldo]]=0,tabItens[[#This Row],[PontoPed]]&gt;0), 0, (1-tabItens[[#This Row],[PctAb]])*10 ) ),0)</f>
        <v>99</v>
      </c>
      <c r="BE236" s="390">
        <f>IF( tabItens[[#This Row],[Consumo]] &gt; tabItens[[#This Row],[04_MESES]]/4*$AV$2, tabItens[[#This Row],[Consumo]]/$AV$2, tabItens[[#This Row],[04_MESES]]/4 ) * $BE$2 + tabItens[[#This Row],[COMPRA_EXTRA]]</f>
        <v>58.5</v>
      </c>
      <c r="BF236" s="391">
        <f>MAX( tabItens[[#This Row],[Sugestão]] - tabItens[[#This Row],[LC]], 0 )</f>
        <v>58.5</v>
      </c>
      <c r="BG236" s="391">
        <f>SUMIF(Consumo!$C$3:$C$862,tabItens[[#This Row],[CÓDIGO]],Consumo!$E$3:$E$862)</f>
        <v>0</v>
      </c>
      <c r="BH236" s="392">
        <f>IF(AND(tabItens[[#This Row],[Pend]] &gt; 0,tabItens[[#This Row],[Consumo]] &lt;&gt; 0), tabItens[[#This Row],[Pend]] / tabItens[[#This Row],[Consumo]], 0 )</f>
        <v>0</v>
      </c>
      <c r="BI236" s="391"/>
      <c r="BJ236" s="391"/>
      <c r="BK236" s="393" t="s">
        <v>2081</v>
      </c>
    </row>
    <row r="237" spans="1:63" x14ac:dyDescent="0.3">
      <c r="A237" s="354">
        <v>28306</v>
      </c>
      <c r="B237" s="355" t="s">
        <v>1229</v>
      </c>
      <c r="C237" s="356" t="s">
        <v>256</v>
      </c>
      <c r="D237" s="357">
        <v>29.08</v>
      </c>
      <c r="E237" s="358"/>
      <c r="F237" s="358"/>
      <c r="G237" s="358" t="s">
        <v>883</v>
      </c>
      <c r="H237" s="359">
        <v>133</v>
      </c>
      <c r="I237" s="360">
        <v>103003</v>
      </c>
      <c r="J237" s="361">
        <v>29.08</v>
      </c>
      <c r="K237" s="362">
        <v>21</v>
      </c>
      <c r="L237" s="363">
        <f>IF(tabItens[[#This Row],[Média]] &gt; 0, tabItens[[#This Row],[QTDE ATUAL]] / tabItens[[#This Row],[Média]],999.9)</f>
        <v>79.8</v>
      </c>
      <c r="M237" s="364">
        <v>0</v>
      </c>
      <c r="N237" s="365">
        <f>tabItens[[#This Row],[VALOR UNIT.]] * tabItens[[#This Row],[LC]]</f>
        <v>0</v>
      </c>
      <c r="O237" s="366" t="s">
        <v>2098</v>
      </c>
      <c r="P237" s="367"/>
      <c r="Q237" s="368"/>
      <c r="R237" s="365"/>
      <c r="S237" s="369"/>
      <c r="T237" s="370">
        <f>ROUNDDOWN(IFERROR(tabItens[[#This Row],[ATA DT.VALID.]] - $D$1,0) / 30,0)</f>
        <v>-1507</v>
      </c>
      <c r="U237" s="355" t="s">
        <v>960</v>
      </c>
      <c r="V237" s="371">
        <v>1</v>
      </c>
      <c r="W237" s="372" t="s">
        <v>2071</v>
      </c>
      <c r="X237" s="373">
        <v>61</v>
      </c>
      <c r="Y237" s="374">
        <v>8</v>
      </c>
      <c r="Z237" s="375"/>
      <c r="AA237" s="376"/>
      <c r="AB237" s="377"/>
      <c r="AC237" s="377"/>
      <c r="AD237" s="376"/>
      <c r="AE237" s="377"/>
      <c r="AF237" s="370"/>
      <c r="AG237" s="378" t="s">
        <v>2067</v>
      </c>
      <c r="AH237" s="379"/>
      <c r="AI237" s="370">
        <v>6</v>
      </c>
      <c r="AJ237" s="379">
        <v>44573</v>
      </c>
      <c r="AK237" s="379" t="s">
        <v>883</v>
      </c>
      <c r="AL237" s="379">
        <v>44522</v>
      </c>
      <c r="AM237" s="369"/>
      <c r="AN237" s="358"/>
      <c r="AO237" s="380" t="str">
        <f>_xlfn.IFNA(IF(VLOOKUP(tabItens[[#This Row],[CÓDIGO]],tabExcluirDoEstoque[#Data],1,FALSE),"sim",""),"")</f>
        <v/>
      </c>
      <c r="AP237" s="381" t="str">
        <f ca="1">IF(OR(ISBLANK(tabItens[[#This Row],[ATA DT.VALID.]]),tabItens[[#This Row],[ATA DT.VALID.]]="",tabItens[[#This Row],[ATA DT.VALID.]]=" "),"",IF(TYPE(tabItens[[#This Row],[ATA DT.VALID.]])=1,ROUNDUP((tabItens[[#This Row],[ATA DT.VALID.]]-TODAY())/7,0),""))</f>
        <v/>
      </c>
      <c r="AQ237" s="382">
        <v>0</v>
      </c>
      <c r="AR237" s="383" t="str">
        <f>IF(ISBLANK(tabItens[[#This Row],[CÓDIGO]]),"",IFERROR(VLOOKUP(tabItens[[#This Row],[CÓDIGO]],Consumo!$C$2:$AC$862,26,FALSE),0))</f>
        <v>04.2023</v>
      </c>
      <c r="AS237" s="384">
        <f>SUMIF(Consumo!$C$3:$C$862,tabItens[[#This Row],[CÓDIGO]],Consumo!$N$3:$N$862) + SUMIF(Consumo!$C$3:$C$862,tabItens[[#This Row],[CÓDIGO]],Consumo!$O$3:$O$862) + SUMIF(Consumo!$C$3:$C$862,tabItens[[#This Row],[CÓDIGO]],Consumo!$P$3:$P$862) + SUMIF(Consumo!$C$3:$C$862,tabItens[[#This Row],[CÓDIGO]],Consumo!$Q$3:$Q$862)</f>
        <v>0</v>
      </c>
      <c r="AT237" s="384">
        <f>SUMIF(Consumo!$C$3:$C$862,tabItens[[#This Row],[CÓDIGO]],Consumo!$Z$3:$Z$862)</f>
        <v>20</v>
      </c>
      <c r="AU237" s="385">
        <f>SUMIF(Consumo!$C$3:$C$862,tabItens[[#This Row],[CÓDIGO]],Consumo!$AA$3:$AA$862)</f>
        <v>5</v>
      </c>
      <c r="AV237" s="386">
        <f>SUMIF(Consumo!$C$3:$C$862,tabItens[[#This Row],[CÓDIGO]],Consumo!$Y$3:$Y$862)</f>
        <v>1.6666666666666667</v>
      </c>
      <c r="AW237" s="359">
        <f>tabItens[[#This Row],[QTDE ATUAL]] + tabItens[[#This Row],[RC QTDE]] + tabItens[[#This Row],[AF SALDO]] + tabItens[[#This Row],[Recentes]]</f>
        <v>133</v>
      </c>
      <c r="AX237" s="387">
        <v>7</v>
      </c>
      <c r="AY237" s="387">
        <v>4</v>
      </c>
      <c r="AZ237" s="387">
        <f>IF(ISBLANK(tabItens[[#This Row],[CÓDIGO]]),"",tabItens[[#This Row],[PontoMês]] * (AZ$2+tabItens[[#This Row],[PontoQtM]]))</f>
        <v>28</v>
      </c>
      <c r="BA237" s="386">
        <f>tabItens[[#This Row],[PontoPed]] - tabItens[[#This Row],[Saldo]] + (1/10)</f>
        <v>-104.9</v>
      </c>
      <c r="BB237" s="386">
        <f xml:space="preserve"> tabItens[[#This Row],[PontoMês]] * BB$2 - tabItens[[#This Row],[QTDE ATUAL]] - (1/10)</f>
        <v>-126.1</v>
      </c>
      <c r="BC237" s="388">
        <f>IF( tabItens[[#This Row],[PontoPed]]&gt;0, IF(tabItens[[#This Row],[PontoPed]]&lt;1, 1, IF( tabItens[[#This Row],[Saldo]]&gt;tabItens[[#This Row],[PontoPed]], 0, (tabItens[[#This Row],[PontoPed]]-tabItens[[#This Row],[Saldo]])/tabItens[[#This Row],[PontoPed]] ) ), 0 )</f>
        <v>0</v>
      </c>
      <c r="BD237" s="389">
        <f>ROUNDDOWN(IF( OR( AND(tabItens[[#This Row],[PontoPed]]&lt;tabItens[[#This Row],[Saldo]],tabItens[[#This Row],[Saldo]]&gt;0), tabItens[[#This Row],[PontoPed]]=0), 99, IF(AND(tabItens[[#This Row],[Saldo]]=0,tabItens[[#This Row],[PontoPed]]&gt;0), 0, (1-tabItens[[#This Row],[PctAb]])*10 ) ),0)</f>
        <v>99</v>
      </c>
      <c r="BE237" s="390">
        <f>IF( tabItens[[#This Row],[Consumo]] &gt; tabItens[[#This Row],[04_MESES]]/4*$AV$2, tabItens[[#This Row],[Consumo]]/$AV$2, tabItens[[#This Row],[04_MESES]]/4 ) * $BE$2 + tabItens[[#This Row],[COMPRA_EXTRA]]</f>
        <v>10</v>
      </c>
      <c r="BF237" s="391">
        <f>MAX( tabItens[[#This Row],[Sugestão]] - tabItens[[#This Row],[LC]], 0 )</f>
        <v>10</v>
      </c>
      <c r="BG237" s="391">
        <f>SUMIF(Consumo!$C$3:$C$862,tabItens[[#This Row],[CÓDIGO]],Consumo!$E$3:$E$862)</f>
        <v>0</v>
      </c>
      <c r="BH237" s="392">
        <f>IF(AND(tabItens[[#This Row],[Pend]] &gt; 0,tabItens[[#This Row],[Consumo]] &lt;&gt; 0), tabItens[[#This Row],[Pend]] / tabItens[[#This Row],[Consumo]], 0 )</f>
        <v>0</v>
      </c>
      <c r="BI237" s="391"/>
      <c r="BJ237" s="391"/>
      <c r="BK237" s="393" t="s">
        <v>2081</v>
      </c>
    </row>
    <row r="238" spans="1:63" x14ac:dyDescent="0.3">
      <c r="A238" s="354">
        <v>28307</v>
      </c>
      <c r="B238" s="355" t="s">
        <v>1230</v>
      </c>
      <c r="C238" s="356" t="s">
        <v>256</v>
      </c>
      <c r="D238" s="357">
        <v>7.6</v>
      </c>
      <c r="E238" s="358"/>
      <c r="F238" s="358"/>
      <c r="G238" s="358" t="s">
        <v>883</v>
      </c>
      <c r="H238" s="359">
        <v>22</v>
      </c>
      <c r="I238" s="360">
        <v>103003</v>
      </c>
      <c r="J238" s="361">
        <v>7.6</v>
      </c>
      <c r="K238" s="362">
        <v>8</v>
      </c>
      <c r="L238" s="363">
        <f>IF(tabItens[[#This Row],[Média]] &gt; 0, tabItens[[#This Row],[QTDE ATUAL]] / tabItens[[#This Row],[Média]],999.9)</f>
        <v>52.8</v>
      </c>
      <c r="M238" s="364">
        <v>0</v>
      </c>
      <c r="N238" s="365">
        <f>tabItens[[#This Row],[VALOR UNIT.]] * tabItens[[#This Row],[LC]]</f>
        <v>0</v>
      </c>
      <c r="O238" s="366" t="s">
        <v>2104</v>
      </c>
      <c r="P238" s="367"/>
      <c r="Q238" s="368"/>
      <c r="R238" s="365"/>
      <c r="S238" s="369"/>
      <c r="T238" s="370">
        <f>ROUNDDOWN(IFERROR(tabItens[[#This Row],[ATA DT.VALID.]] - $D$1,0) / 30,0)</f>
        <v>-1507</v>
      </c>
      <c r="U238" s="355" t="s">
        <v>960</v>
      </c>
      <c r="V238" s="371">
        <v>1</v>
      </c>
      <c r="W238" s="372" t="s">
        <v>2071</v>
      </c>
      <c r="X238" s="373">
        <v>61</v>
      </c>
      <c r="Y238" s="374">
        <v>8</v>
      </c>
      <c r="Z238" s="375"/>
      <c r="AA238" s="376"/>
      <c r="AB238" s="377"/>
      <c r="AC238" s="377"/>
      <c r="AD238" s="376"/>
      <c r="AE238" s="377"/>
      <c r="AF238" s="370"/>
      <c r="AG238" s="378" t="s">
        <v>2067</v>
      </c>
      <c r="AH238" s="379"/>
      <c r="AI238" s="370">
        <v>4</v>
      </c>
      <c r="AJ238" s="379">
        <v>42559</v>
      </c>
      <c r="AK238" s="379" t="s">
        <v>883</v>
      </c>
      <c r="AL238" s="379">
        <v>42551</v>
      </c>
      <c r="AM238" s="369"/>
      <c r="AN238" s="358"/>
      <c r="AO238" s="380" t="str">
        <f>_xlfn.IFNA(IF(VLOOKUP(tabItens[[#This Row],[CÓDIGO]],tabExcluirDoEstoque[#Data],1,FALSE),"sim",""),"")</f>
        <v/>
      </c>
      <c r="AP238" s="381" t="str">
        <f ca="1">IF(OR(ISBLANK(tabItens[[#This Row],[ATA DT.VALID.]]),tabItens[[#This Row],[ATA DT.VALID.]]="",tabItens[[#This Row],[ATA DT.VALID.]]=" "),"",IF(TYPE(tabItens[[#This Row],[ATA DT.VALID.]])=1,ROUNDUP((tabItens[[#This Row],[ATA DT.VALID.]]-TODAY())/7,0),""))</f>
        <v/>
      </c>
      <c r="AQ238" s="382">
        <v>0</v>
      </c>
      <c r="AR238" s="383" t="str">
        <f>IF(ISBLANK(tabItens[[#This Row],[CÓDIGO]]),"",IFERROR(VLOOKUP(tabItens[[#This Row],[CÓDIGO]],Consumo!$C$2:$AC$862,26,FALSE),0))</f>
        <v>04.2023</v>
      </c>
      <c r="AS238" s="384">
        <f>SUMIF(Consumo!$C$3:$C$862,tabItens[[#This Row],[CÓDIGO]],Consumo!$N$3:$N$862) + SUMIF(Consumo!$C$3:$C$862,tabItens[[#This Row],[CÓDIGO]],Consumo!$O$3:$O$862) + SUMIF(Consumo!$C$3:$C$862,tabItens[[#This Row],[CÓDIGO]],Consumo!$P$3:$P$862) + SUMIF(Consumo!$C$3:$C$862,tabItens[[#This Row],[CÓDIGO]],Consumo!$Q$3:$Q$862)</f>
        <v>0</v>
      </c>
      <c r="AT238" s="384">
        <f>SUMIF(Consumo!$C$3:$C$862,tabItens[[#This Row],[CÓDIGO]],Consumo!$Z$3:$Z$862)</f>
        <v>8</v>
      </c>
      <c r="AU238" s="385">
        <f>SUMIF(Consumo!$C$3:$C$862,tabItens[[#This Row],[CÓDIGO]],Consumo!$AA$3:$AA$862)</f>
        <v>8</v>
      </c>
      <c r="AV238" s="386">
        <f>SUMIF(Consumo!$C$3:$C$862,tabItens[[#This Row],[CÓDIGO]],Consumo!$Y$3:$Y$862)</f>
        <v>0.41666666666666669</v>
      </c>
      <c r="AW238" s="359">
        <f>tabItens[[#This Row],[QTDE ATUAL]] + tabItens[[#This Row],[RC QTDE]] + tabItens[[#This Row],[AF SALDO]] + tabItens[[#This Row],[Recentes]]</f>
        <v>22</v>
      </c>
      <c r="AX238" s="387">
        <v>5</v>
      </c>
      <c r="AY238" s="387">
        <v>4</v>
      </c>
      <c r="AZ238" s="387">
        <f>IF(ISBLANK(tabItens[[#This Row],[CÓDIGO]]),"",tabItens[[#This Row],[PontoMês]] * (AZ$2+tabItens[[#This Row],[PontoQtM]]))</f>
        <v>20</v>
      </c>
      <c r="BA238" s="386">
        <f>tabItens[[#This Row],[PontoPed]] - tabItens[[#This Row],[Saldo]] + (1/10)</f>
        <v>-1.9</v>
      </c>
      <c r="BB238" s="386">
        <f xml:space="preserve"> tabItens[[#This Row],[PontoMês]] * BB$2 - tabItens[[#This Row],[QTDE ATUAL]] - (1/10)</f>
        <v>-17.100000000000001</v>
      </c>
      <c r="BC238" s="388">
        <f>IF( tabItens[[#This Row],[PontoPed]]&gt;0, IF(tabItens[[#This Row],[PontoPed]]&lt;1, 1, IF( tabItens[[#This Row],[Saldo]]&gt;tabItens[[#This Row],[PontoPed]], 0, (tabItens[[#This Row],[PontoPed]]-tabItens[[#This Row],[Saldo]])/tabItens[[#This Row],[PontoPed]] ) ), 0 )</f>
        <v>0</v>
      </c>
      <c r="BD238" s="389">
        <f>ROUNDDOWN(IF( OR( AND(tabItens[[#This Row],[PontoPed]]&lt;tabItens[[#This Row],[Saldo]],tabItens[[#This Row],[Saldo]]&gt;0), tabItens[[#This Row],[PontoPed]]=0), 99, IF(AND(tabItens[[#This Row],[Saldo]]=0,tabItens[[#This Row],[PontoPed]]&gt;0), 0, (1-tabItens[[#This Row],[PctAb]])*10 ) ),0)</f>
        <v>99</v>
      </c>
      <c r="BE238" s="390">
        <f>IF( tabItens[[#This Row],[Consumo]] &gt; tabItens[[#This Row],[04_MESES]]/4*$AV$2, tabItens[[#This Row],[Consumo]]/$AV$2, tabItens[[#This Row],[04_MESES]]/4 ) * $BE$2 + tabItens[[#This Row],[COMPRA_EXTRA]]</f>
        <v>4</v>
      </c>
      <c r="BF238" s="391">
        <f>MAX( tabItens[[#This Row],[Sugestão]] - tabItens[[#This Row],[LC]], 0 )</f>
        <v>4</v>
      </c>
      <c r="BG238" s="391">
        <f>SUMIF(Consumo!$C$3:$C$862,tabItens[[#This Row],[CÓDIGO]],Consumo!$E$3:$E$862)</f>
        <v>0</v>
      </c>
      <c r="BH238" s="392">
        <f>IF(AND(tabItens[[#This Row],[Pend]] &gt; 0,tabItens[[#This Row],[Consumo]] &lt;&gt; 0), tabItens[[#This Row],[Pend]] / tabItens[[#This Row],[Consumo]], 0 )</f>
        <v>0</v>
      </c>
      <c r="BI238" s="391"/>
      <c r="BJ238" s="391"/>
      <c r="BK238" s="393" t="s">
        <v>2081</v>
      </c>
    </row>
    <row r="239" spans="1:63" x14ac:dyDescent="0.3">
      <c r="A239" s="354">
        <v>28308</v>
      </c>
      <c r="B239" s="355" t="s">
        <v>1231</v>
      </c>
      <c r="C239" s="356" t="s">
        <v>256</v>
      </c>
      <c r="D239" s="357">
        <v>13.09</v>
      </c>
      <c r="E239" s="358"/>
      <c r="F239" s="358"/>
      <c r="G239" s="358" t="s">
        <v>883</v>
      </c>
      <c r="H239" s="359">
        <v>74</v>
      </c>
      <c r="I239" s="360">
        <v>103003</v>
      </c>
      <c r="J239" s="361">
        <v>13.09</v>
      </c>
      <c r="K239" s="362">
        <v>59</v>
      </c>
      <c r="L239" s="363">
        <f>IF(tabItens[[#This Row],[Média]] &gt; 0, tabItens[[#This Row],[QTDE ATUAL]] / tabItens[[#This Row],[Média]],999.9)</f>
        <v>18.122448979591837</v>
      </c>
      <c r="M239" s="364">
        <v>0</v>
      </c>
      <c r="N239" s="365">
        <f>tabItens[[#This Row],[VALOR UNIT.]] * tabItens[[#This Row],[LC]]</f>
        <v>0</v>
      </c>
      <c r="O239" s="366" t="s">
        <v>2098</v>
      </c>
      <c r="P239" s="367"/>
      <c r="Q239" s="368"/>
      <c r="R239" s="365"/>
      <c r="S239" s="369"/>
      <c r="T239" s="370">
        <f>ROUNDDOWN(IFERROR(tabItens[[#This Row],[ATA DT.VALID.]] - $D$1,0) / 30,0)</f>
        <v>-1507</v>
      </c>
      <c r="U239" s="355" t="s">
        <v>960</v>
      </c>
      <c r="V239" s="371">
        <v>1</v>
      </c>
      <c r="W239" s="372" t="s">
        <v>2071</v>
      </c>
      <c r="X239" s="373">
        <v>61</v>
      </c>
      <c r="Y239" s="374">
        <v>8</v>
      </c>
      <c r="Z239" s="375"/>
      <c r="AA239" s="376"/>
      <c r="AB239" s="377"/>
      <c r="AC239" s="377"/>
      <c r="AD239" s="376"/>
      <c r="AE239" s="377"/>
      <c r="AF239" s="370"/>
      <c r="AG239" s="378" t="s">
        <v>2067</v>
      </c>
      <c r="AH239" s="379"/>
      <c r="AI239" s="370">
        <v>22</v>
      </c>
      <c r="AJ239" s="379">
        <v>44573</v>
      </c>
      <c r="AK239" s="379" t="s">
        <v>883</v>
      </c>
      <c r="AL239" s="379">
        <v>44522</v>
      </c>
      <c r="AM239" s="369"/>
      <c r="AN239" s="358"/>
      <c r="AO239" s="380" t="str">
        <f>_xlfn.IFNA(IF(VLOOKUP(tabItens[[#This Row],[CÓDIGO]],tabExcluirDoEstoque[#Data],1,FALSE),"sim",""),"")</f>
        <v/>
      </c>
      <c r="AP239" s="381" t="str">
        <f ca="1">IF(OR(ISBLANK(tabItens[[#This Row],[ATA DT.VALID.]]),tabItens[[#This Row],[ATA DT.VALID.]]="",tabItens[[#This Row],[ATA DT.VALID.]]=" "),"",IF(TYPE(tabItens[[#This Row],[ATA DT.VALID.]])=1,ROUNDUP((tabItens[[#This Row],[ATA DT.VALID.]]-TODAY())/7,0),""))</f>
        <v/>
      </c>
      <c r="AQ239" s="382">
        <v>0</v>
      </c>
      <c r="AR239" s="383" t="str">
        <f>IF(ISBLANK(tabItens[[#This Row],[CÓDIGO]]),"",IFERROR(VLOOKUP(tabItens[[#This Row],[CÓDIGO]],Consumo!$C$2:$AC$862,26,FALSE),0))</f>
        <v>04.2023</v>
      </c>
      <c r="AS239" s="384">
        <f>SUMIF(Consumo!$C$3:$C$862,tabItens[[#This Row],[CÓDIGO]],Consumo!$N$3:$N$862) + SUMIF(Consumo!$C$3:$C$862,tabItens[[#This Row],[CÓDIGO]],Consumo!$O$3:$O$862) + SUMIF(Consumo!$C$3:$C$862,tabItens[[#This Row],[CÓDIGO]],Consumo!$P$3:$P$862) + SUMIF(Consumo!$C$3:$C$862,tabItens[[#This Row],[CÓDIGO]],Consumo!$Q$3:$Q$862)</f>
        <v>0</v>
      </c>
      <c r="AT239" s="384">
        <f>SUMIF(Consumo!$C$3:$C$862,tabItens[[#This Row],[CÓDIGO]],Consumo!$Z$3:$Z$862)</f>
        <v>59</v>
      </c>
      <c r="AU239" s="385">
        <f>SUMIF(Consumo!$C$3:$C$862,tabItens[[#This Row],[CÓDIGO]],Consumo!$AA$3:$AA$862)</f>
        <v>34</v>
      </c>
      <c r="AV239" s="386">
        <f>SUMIF(Consumo!$C$3:$C$862,tabItens[[#This Row],[CÓDIGO]],Consumo!$Y$3:$Y$862)</f>
        <v>4.083333333333333</v>
      </c>
      <c r="AW239" s="359">
        <f>tabItens[[#This Row],[QTDE ATUAL]] + tabItens[[#This Row],[RC QTDE]] + tabItens[[#This Row],[AF SALDO]] + tabItens[[#This Row],[Recentes]]</f>
        <v>74</v>
      </c>
      <c r="AX239" s="387">
        <v>9</v>
      </c>
      <c r="AY239" s="387">
        <v>4</v>
      </c>
      <c r="AZ239" s="387">
        <f>IF(ISBLANK(tabItens[[#This Row],[CÓDIGO]]),"",tabItens[[#This Row],[PontoMês]] * (AZ$2+tabItens[[#This Row],[PontoQtM]]))</f>
        <v>36</v>
      </c>
      <c r="BA239" s="386">
        <f>tabItens[[#This Row],[PontoPed]] - tabItens[[#This Row],[Saldo]] + (1/10)</f>
        <v>-37.9</v>
      </c>
      <c r="BB239" s="386">
        <f xml:space="preserve"> tabItens[[#This Row],[PontoMês]] * BB$2 - tabItens[[#This Row],[QTDE ATUAL]] - (1/10)</f>
        <v>-65.099999999999994</v>
      </c>
      <c r="BC239" s="388">
        <f>IF( tabItens[[#This Row],[PontoPed]]&gt;0, IF(tabItens[[#This Row],[PontoPed]]&lt;1, 1, IF( tabItens[[#This Row],[Saldo]]&gt;tabItens[[#This Row],[PontoPed]], 0, (tabItens[[#This Row],[PontoPed]]-tabItens[[#This Row],[Saldo]])/tabItens[[#This Row],[PontoPed]] ) ), 0 )</f>
        <v>0</v>
      </c>
      <c r="BD239" s="389">
        <f>ROUNDDOWN(IF( OR( AND(tabItens[[#This Row],[PontoPed]]&lt;tabItens[[#This Row],[Saldo]],tabItens[[#This Row],[Saldo]]&gt;0), tabItens[[#This Row],[PontoPed]]=0), 99, IF(AND(tabItens[[#This Row],[Saldo]]=0,tabItens[[#This Row],[PontoPed]]&gt;0), 0, (1-tabItens[[#This Row],[PctAb]])*10 ) ),0)</f>
        <v>99</v>
      </c>
      <c r="BE239" s="390">
        <f>IF( tabItens[[#This Row],[Consumo]] &gt; tabItens[[#This Row],[04_MESES]]/4*$AV$2, tabItens[[#This Row],[Consumo]]/$AV$2, tabItens[[#This Row],[04_MESES]]/4 ) * $BE$2 + tabItens[[#This Row],[COMPRA_EXTRA]]</f>
        <v>29.5</v>
      </c>
      <c r="BF239" s="391">
        <f>MAX( tabItens[[#This Row],[Sugestão]] - tabItens[[#This Row],[LC]], 0 )</f>
        <v>29.5</v>
      </c>
      <c r="BG239" s="391">
        <f>SUMIF(Consumo!$C$3:$C$862,tabItens[[#This Row],[CÓDIGO]],Consumo!$E$3:$E$862)</f>
        <v>0</v>
      </c>
      <c r="BH239" s="392">
        <f>IF(AND(tabItens[[#This Row],[Pend]] &gt; 0,tabItens[[#This Row],[Consumo]] &lt;&gt; 0), tabItens[[#This Row],[Pend]] / tabItens[[#This Row],[Consumo]], 0 )</f>
        <v>0</v>
      </c>
      <c r="BI239" s="391"/>
      <c r="BJ239" s="391"/>
      <c r="BK239" s="393" t="s">
        <v>2081</v>
      </c>
    </row>
    <row r="240" spans="1:63" x14ac:dyDescent="0.3">
      <c r="A240" s="354">
        <v>28512</v>
      </c>
      <c r="B240" s="355" t="s">
        <v>1232</v>
      </c>
      <c r="C240" s="356" t="s">
        <v>265</v>
      </c>
      <c r="D240" s="357">
        <v>3.51</v>
      </c>
      <c r="E240" s="358"/>
      <c r="F240" s="358"/>
      <c r="G240" s="358" t="s">
        <v>883</v>
      </c>
      <c r="H240" s="359">
        <v>404</v>
      </c>
      <c r="I240" s="360">
        <v>103003</v>
      </c>
      <c r="J240" s="361">
        <v>3.51</v>
      </c>
      <c r="K240" s="362"/>
      <c r="L240" s="363">
        <f>IF(tabItens[[#This Row],[Média]] &gt; 0, tabItens[[#This Row],[QTDE ATUAL]] / tabItens[[#This Row],[Média]],999.9)</f>
        <v>999.9</v>
      </c>
      <c r="M240" s="364">
        <v>0</v>
      </c>
      <c r="N240" s="365">
        <f>tabItens[[#This Row],[VALOR UNIT.]] * tabItens[[#This Row],[LC]]</f>
        <v>0</v>
      </c>
      <c r="O240" s="366"/>
      <c r="P240" s="367"/>
      <c r="Q240" s="368"/>
      <c r="R240" s="365"/>
      <c r="S240" s="369"/>
      <c r="T240" s="370">
        <f>ROUNDDOWN(IFERROR(tabItens[[#This Row],[ATA DT.VALID.]] - $D$1,0) / 30,0)</f>
        <v>-1507</v>
      </c>
      <c r="U240" s="355" t="s">
        <v>1035</v>
      </c>
      <c r="V240" s="371">
        <v>1</v>
      </c>
      <c r="W240" s="372" t="s">
        <v>2071</v>
      </c>
      <c r="X240" s="373">
        <v>61</v>
      </c>
      <c r="Y240" s="374">
        <v>2</v>
      </c>
      <c r="Z240" s="375"/>
      <c r="AA240" s="376"/>
      <c r="AB240" s="377"/>
      <c r="AC240" s="377"/>
      <c r="AD240" s="376"/>
      <c r="AE240" s="377"/>
      <c r="AF240" s="370"/>
      <c r="AG240" s="378" t="s">
        <v>2067</v>
      </c>
      <c r="AH240" s="379"/>
      <c r="AI240" s="370">
        <v>0</v>
      </c>
      <c r="AJ240" s="379">
        <v>45170</v>
      </c>
      <c r="AK240" s="379" t="s">
        <v>883</v>
      </c>
      <c r="AL240" s="379">
        <v>45145</v>
      </c>
      <c r="AM240" s="369"/>
      <c r="AN240" s="358"/>
      <c r="AO240" s="380" t="str">
        <f>_xlfn.IFNA(IF(VLOOKUP(tabItens[[#This Row],[CÓDIGO]],tabExcluirDoEstoque[#Data],1,FALSE),"sim",""),"")</f>
        <v/>
      </c>
      <c r="AP240" s="381" t="str">
        <f ca="1">IF(OR(ISBLANK(tabItens[[#This Row],[ATA DT.VALID.]]),tabItens[[#This Row],[ATA DT.VALID.]]="",tabItens[[#This Row],[ATA DT.VALID.]]=" "),"",IF(TYPE(tabItens[[#This Row],[ATA DT.VALID.]])=1,ROUNDUP((tabItens[[#This Row],[ATA DT.VALID.]]-TODAY())/7,0),""))</f>
        <v/>
      </c>
      <c r="AQ240" s="382"/>
      <c r="AR240" s="383">
        <f>IF(ISBLANK(tabItens[[#This Row],[CÓDIGO]]),"",IFERROR(VLOOKUP(tabItens[[#This Row],[CÓDIGO]],Consumo!$C$2:$AC$862,26,FALSE),0))</f>
        <v>0</v>
      </c>
      <c r="AS240" s="384">
        <f>SUMIF(Consumo!$C$3:$C$862,tabItens[[#This Row],[CÓDIGO]],Consumo!$N$3:$N$862) + SUMIF(Consumo!$C$3:$C$862,tabItens[[#This Row],[CÓDIGO]],Consumo!$O$3:$O$862) + SUMIF(Consumo!$C$3:$C$862,tabItens[[#This Row],[CÓDIGO]],Consumo!$P$3:$P$862) + SUMIF(Consumo!$C$3:$C$862,tabItens[[#This Row],[CÓDIGO]],Consumo!$Q$3:$Q$862)</f>
        <v>0</v>
      </c>
      <c r="AT240" s="384">
        <f>SUMIF(Consumo!$C$3:$C$862,tabItens[[#This Row],[CÓDIGO]],Consumo!$Z$3:$Z$862)</f>
        <v>0</v>
      </c>
      <c r="AU240" s="385">
        <f>SUMIF(Consumo!$C$3:$C$862,tabItens[[#This Row],[CÓDIGO]],Consumo!$AA$3:$AA$862)</f>
        <v>0</v>
      </c>
      <c r="AV240" s="386">
        <f>SUMIF(Consumo!$C$3:$C$862,tabItens[[#This Row],[CÓDIGO]],Consumo!$Y$3:$Y$862)</f>
        <v>0</v>
      </c>
      <c r="AW240" s="359">
        <f>tabItens[[#This Row],[QTDE ATUAL]] + tabItens[[#This Row],[RC QTDE]] + tabItens[[#This Row],[AF SALDO]] + tabItens[[#This Row],[Recentes]]</f>
        <v>404</v>
      </c>
      <c r="AX240" s="387">
        <v>18</v>
      </c>
      <c r="AY240" s="387">
        <v>4</v>
      </c>
      <c r="AZ240" s="387">
        <f>IF(ISBLANK(tabItens[[#This Row],[CÓDIGO]]),"",tabItens[[#This Row],[PontoMês]] * (AZ$2+tabItens[[#This Row],[PontoQtM]]))</f>
        <v>72</v>
      </c>
      <c r="BA240" s="386">
        <f>tabItens[[#This Row],[PontoPed]] - tabItens[[#This Row],[Saldo]] + (1/10)</f>
        <v>-331.9</v>
      </c>
      <c r="BB240" s="386">
        <f xml:space="preserve"> tabItens[[#This Row],[PontoMês]] * BB$2 - tabItens[[#This Row],[QTDE ATUAL]] - (1/10)</f>
        <v>-386.1</v>
      </c>
      <c r="BC240" s="388">
        <f>IF( tabItens[[#This Row],[PontoPed]]&gt;0, IF(tabItens[[#This Row],[PontoPed]]&lt;1, 1, IF( tabItens[[#This Row],[Saldo]]&gt;tabItens[[#This Row],[PontoPed]], 0, (tabItens[[#This Row],[PontoPed]]-tabItens[[#This Row],[Saldo]])/tabItens[[#This Row],[PontoPed]] ) ), 0 )</f>
        <v>0</v>
      </c>
      <c r="BD240" s="389">
        <f>ROUNDDOWN(IF( OR( AND(tabItens[[#This Row],[PontoPed]]&lt;tabItens[[#This Row],[Saldo]],tabItens[[#This Row],[Saldo]]&gt;0), tabItens[[#This Row],[PontoPed]]=0), 99, IF(AND(tabItens[[#This Row],[Saldo]]=0,tabItens[[#This Row],[PontoPed]]&gt;0), 0, (1-tabItens[[#This Row],[PctAb]])*10 ) ),0)</f>
        <v>99</v>
      </c>
      <c r="BE240" s="390">
        <f>IF( tabItens[[#This Row],[Consumo]] &gt; tabItens[[#This Row],[04_MESES]]/4*$AV$2, tabItens[[#This Row],[Consumo]]/$AV$2, tabItens[[#This Row],[04_MESES]]/4 ) * $BE$2 + tabItens[[#This Row],[COMPRA_EXTRA]]</f>
        <v>0</v>
      </c>
      <c r="BF240" s="391">
        <f>MAX( tabItens[[#This Row],[Sugestão]] - tabItens[[#This Row],[LC]], 0 )</f>
        <v>0</v>
      </c>
      <c r="BG240" s="391">
        <f>SUMIF(Consumo!$C$3:$C$862,tabItens[[#This Row],[CÓDIGO]],Consumo!$E$3:$E$862)</f>
        <v>0</v>
      </c>
      <c r="BH240" s="392">
        <f>IF(AND(tabItens[[#This Row],[Pend]] &gt; 0,tabItens[[#This Row],[Consumo]] &lt;&gt; 0), tabItens[[#This Row],[Pend]] / tabItens[[#This Row],[Consumo]], 0 )</f>
        <v>0</v>
      </c>
      <c r="BI240" s="391"/>
      <c r="BJ240" s="391"/>
      <c r="BK240" s="393" t="s">
        <v>2081</v>
      </c>
    </row>
    <row r="241" spans="1:63" x14ac:dyDescent="0.3">
      <c r="A241" s="354">
        <v>29293</v>
      </c>
      <c r="B241" s="355" t="s">
        <v>1233</v>
      </c>
      <c r="C241" s="356" t="s">
        <v>256</v>
      </c>
      <c r="D241" s="357">
        <v>0.2</v>
      </c>
      <c r="E241" s="358"/>
      <c r="F241" s="358"/>
      <c r="G241" s="358" t="s">
        <v>883</v>
      </c>
      <c r="H241" s="359">
        <v>5000</v>
      </c>
      <c r="I241" s="360">
        <v>103003</v>
      </c>
      <c r="J241" s="361">
        <v>0.2</v>
      </c>
      <c r="K241" s="362">
        <v>3165</v>
      </c>
      <c r="L241" s="363">
        <f>IF(tabItens[[#This Row],[Média]] &gt; 0, tabItens[[#This Row],[QTDE ATUAL]] / tabItens[[#This Row],[Média]],999.9)</f>
        <v>11.494252873563218</v>
      </c>
      <c r="M241" s="364">
        <v>0</v>
      </c>
      <c r="N241" s="365">
        <f>tabItens[[#This Row],[VALOR UNIT.]] * tabItens[[#This Row],[LC]]</f>
        <v>0</v>
      </c>
      <c r="O241" s="366" t="s">
        <v>2105</v>
      </c>
      <c r="P241" s="367"/>
      <c r="Q241" s="368"/>
      <c r="R241" s="365"/>
      <c r="S241" s="369"/>
      <c r="T241" s="370">
        <f>ROUNDDOWN(IFERROR(tabItens[[#This Row],[ATA DT.VALID.]] - $D$1,0) / 30,0)</f>
        <v>-1507</v>
      </c>
      <c r="U241" s="355" t="s">
        <v>1012</v>
      </c>
      <c r="V241" s="371">
        <v>1</v>
      </c>
      <c r="W241" s="372" t="s">
        <v>2066</v>
      </c>
      <c r="X241" s="373">
        <v>67</v>
      </c>
      <c r="Y241" s="374">
        <v>9</v>
      </c>
      <c r="Z241" s="375"/>
      <c r="AA241" s="376"/>
      <c r="AB241" s="377"/>
      <c r="AC241" s="377"/>
      <c r="AD241" s="376"/>
      <c r="AE241" s="377"/>
      <c r="AF241" s="370"/>
      <c r="AG241" s="378" t="s">
        <v>2067</v>
      </c>
      <c r="AH241" s="379"/>
      <c r="AI241" s="370">
        <v>1056</v>
      </c>
      <c r="AJ241" s="379">
        <v>45195</v>
      </c>
      <c r="AK241" s="379" t="s">
        <v>883</v>
      </c>
      <c r="AL241" s="379">
        <v>45189</v>
      </c>
      <c r="AM241" s="369"/>
      <c r="AN241" s="358"/>
      <c r="AO241" s="380" t="str">
        <f>_xlfn.IFNA(IF(VLOOKUP(tabItens[[#This Row],[CÓDIGO]],tabExcluirDoEstoque[#Data],1,FALSE),"sim",""),"")</f>
        <v/>
      </c>
      <c r="AP241" s="381" t="str">
        <f ca="1">IF(OR(ISBLANK(tabItens[[#This Row],[ATA DT.VALID.]]),tabItens[[#This Row],[ATA DT.VALID.]]="",tabItens[[#This Row],[ATA DT.VALID.]]=" "),"",IF(TYPE(tabItens[[#This Row],[ATA DT.VALID.]])=1,ROUNDUP((tabItens[[#This Row],[ATA DT.VALID.]]-TODAY())/7,0),""))</f>
        <v/>
      </c>
      <c r="AQ241" s="382">
        <v>0</v>
      </c>
      <c r="AR241" s="383" t="str">
        <f>IF(ISBLANK(tabItens[[#This Row],[CÓDIGO]]),"",IFERROR(VLOOKUP(tabItens[[#This Row],[CÓDIGO]],Consumo!$C$2:$AC$862,26,FALSE),0))</f>
        <v>03.2023</v>
      </c>
      <c r="AS241" s="384">
        <f>SUMIF(Consumo!$C$3:$C$862,tabItens[[#This Row],[CÓDIGO]],Consumo!$N$3:$N$862) + SUMIF(Consumo!$C$3:$C$862,tabItens[[#This Row],[CÓDIGO]],Consumo!$O$3:$O$862) + SUMIF(Consumo!$C$3:$C$862,tabItens[[#This Row],[CÓDIGO]],Consumo!$P$3:$P$862) + SUMIF(Consumo!$C$3:$C$862,tabItens[[#This Row],[CÓDIGO]],Consumo!$Q$3:$Q$862)</f>
        <v>0</v>
      </c>
      <c r="AT241" s="384">
        <f>SUMIF(Consumo!$C$3:$C$862,tabItens[[#This Row],[CÓDIGO]],Consumo!$Z$3:$Z$862)</f>
        <v>5220</v>
      </c>
      <c r="AU241" s="385">
        <f>SUMIF(Consumo!$C$3:$C$862,tabItens[[#This Row],[CÓDIGO]],Consumo!$AA$3:$AA$862)</f>
        <v>1495</v>
      </c>
      <c r="AV241" s="386">
        <f>SUMIF(Consumo!$C$3:$C$862,tabItens[[#This Row],[CÓDIGO]],Consumo!$Y$3:$Y$862)</f>
        <v>435</v>
      </c>
      <c r="AW241" s="359">
        <f>tabItens[[#This Row],[QTDE ATUAL]] + tabItens[[#This Row],[RC QTDE]] + tabItens[[#This Row],[AF SALDO]] + tabItens[[#This Row],[Recentes]]</f>
        <v>5000</v>
      </c>
      <c r="AX241" s="387">
        <v>93</v>
      </c>
      <c r="AY241" s="387">
        <v>4</v>
      </c>
      <c r="AZ241" s="387">
        <f>IF(ISBLANK(tabItens[[#This Row],[CÓDIGO]]),"",tabItens[[#This Row],[PontoMês]] * (AZ$2+tabItens[[#This Row],[PontoQtM]]))</f>
        <v>372</v>
      </c>
      <c r="BA241" s="386">
        <f>tabItens[[#This Row],[PontoPed]] - tabItens[[#This Row],[Saldo]] + (1/10)</f>
        <v>-4627.8999999999996</v>
      </c>
      <c r="BB241" s="386">
        <f xml:space="preserve"> tabItens[[#This Row],[PontoMês]] * BB$2 - tabItens[[#This Row],[QTDE ATUAL]] - (1/10)</f>
        <v>-4907.1000000000004</v>
      </c>
      <c r="BC241" s="388">
        <f>IF( tabItens[[#This Row],[PontoPed]]&gt;0, IF(tabItens[[#This Row],[PontoPed]]&lt;1, 1, IF( tabItens[[#This Row],[Saldo]]&gt;tabItens[[#This Row],[PontoPed]], 0, (tabItens[[#This Row],[PontoPed]]-tabItens[[#This Row],[Saldo]])/tabItens[[#This Row],[PontoPed]] ) ), 0 )</f>
        <v>0</v>
      </c>
      <c r="BD241" s="389">
        <f>ROUNDDOWN(IF( OR( AND(tabItens[[#This Row],[PontoPed]]&lt;tabItens[[#This Row],[Saldo]],tabItens[[#This Row],[Saldo]]&gt;0), tabItens[[#This Row],[PontoPed]]=0), 99, IF(AND(tabItens[[#This Row],[Saldo]]=0,tabItens[[#This Row],[PontoPed]]&gt;0), 0, (1-tabItens[[#This Row],[PctAb]])*10 ) ),0)</f>
        <v>99</v>
      </c>
      <c r="BE241" s="390">
        <f>IF( tabItens[[#This Row],[Consumo]] &gt; tabItens[[#This Row],[04_MESES]]/4*$AV$2, tabItens[[#This Row],[Consumo]]/$AV$2, tabItens[[#This Row],[04_MESES]]/4 ) * $BE$2 + tabItens[[#This Row],[COMPRA_EXTRA]]</f>
        <v>2610</v>
      </c>
      <c r="BF241" s="391">
        <f>MAX( tabItens[[#This Row],[Sugestão]] - tabItens[[#This Row],[LC]], 0 )</f>
        <v>2610</v>
      </c>
      <c r="BG241" s="391">
        <f>SUMIF(Consumo!$C$3:$C$862,tabItens[[#This Row],[CÓDIGO]],Consumo!$E$3:$E$862)</f>
        <v>2055</v>
      </c>
      <c r="BH241" s="392">
        <f>IF(AND(tabItens[[#This Row],[Pend]] &gt; 0,tabItens[[#This Row],[Consumo]] &lt;&gt; 0), tabItens[[#This Row],[Pend]] / tabItens[[#This Row],[Consumo]], 0 )</f>
        <v>0.39367816091954022</v>
      </c>
      <c r="BI241" s="391"/>
      <c r="BJ241" s="391"/>
      <c r="BK241" s="393" t="s">
        <v>2081</v>
      </c>
    </row>
    <row r="242" spans="1:63" x14ac:dyDescent="0.3">
      <c r="A242" s="354">
        <v>29296</v>
      </c>
      <c r="B242" s="355" t="s">
        <v>1234</v>
      </c>
      <c r="C242" s="356" t="s">
        <v>260</v>
      </c>
      <c r="D242" s="357">
        <v>7.09</v>
      </c>
      <c r="E242" s="358"/>
      <c r="F242" s="358"/>
      <c r="G242" s="358" t="s">
        <v>883</v>
      </c>
      <c r="H242" s="359">
        <v>288</v>
      </c>
      <c r="I242" s="360">
        <v>103003</v>
      </c>
      <c r="J242" s="361">
        <v>7.09</v>
      </c>
      <c r="K242" s="362">
        <v>165</v>
      </c>
      <c r="L242" s="363">
        <f>IF(tabItens[[#This Row],[Média]] &gt; 0, tabItens[[#This Row],[QTDE ATUAL]] / tabItens[[#This Row],[Média]],999.9)</f>
        <v>15.428571428571427</v>
      </c>
      <c r="M242" s="364">
        <v>0</v>
      </c>
      <c r="N242" s="365">
        <f>tabItens[[#This Row],[VALOR UNIT.]] * tabItens[[#This Row],[LC]]</f>
        <v>0</v>
      </c>
      <c r="O242" s="366" t="s">
        <v>2111</v>
      </c>
      <c r="P242" s="367"/>
      <c r="Q242" s="368"/>
      <c r="R242" s="365"/>
      <c r="S242" s="369"/>
      <c r="T242" s="370">
        <f>ROUNDDOWN(IFERROR(tabItens[[#This Row],[ATA DT.VALID.]] - $D$1,0) / 30,0)</f>
        <v>-1507</v>
      </c>
      <c r="U242" s="355" t="s">
        <v>950</v>
      </c>
      <c r="V242" s="371">
        <v>1</v>
      </c>
      <c r="W242" s="372" t="s">
        <v>2068</v>
      </c>
      <c r="X242" s="373">
        <v>72</v>
      </c>
      <c r="Y242" s="374">
        <v>7</v>
      </c>
      <c r="Z242" s="375"/>
      <c r="AA242" s="376"/>
      <c r="AB242" s="377"/>
      <c r="AC242" s="377"/>
      <c r="AD242" s="376"/>
      <c r="AE242" s="377"/>
      <c r="AF242" s="370"/>
      <c r="AG242" s="378" t="s">
        <v>2067</v>
      </c>
      <c r="AH242" s="379"/>
      <c r="AI242" s="370">
        <v>74</v>
      </c>
      <c r="AJ242" s="379">
        <v>44358</v>
      </c>
      <c r="AK242" s="379" t="s">
        <v>883</v>
      </c>
      <c r="AL242" s="379">
        <v>44333</v>
      </c>
      <c r="AM242" s="369"/>
      <c r="AN242" s="358"/>
      <c r="AO242" s="380" t="str">
        <f>_xlfn.IFNA(IF(VLOOKUP(tabItens[[#This Row],[CÓDIGO]],tabExcluirDoEstoque[#Data],1,FALSE),"sim",""),"")</f>
        <v/>
      </c>
      <c r="AP242" s="381" t="str">
        <f ca="1">IF(OR(ISBLANK(tabItens[[#This Row],[ATA DT.VALID.]]),tabItens[[#This Row],[ATA DT.VALID.]]="",tabItens[[#This Row],[ATA DT.VALID.]]=" "),"",IF(TYPE(tabItens[[#This Row],[ATA DT.VALID.]])=1,ROUNDUP((tabItens[[#This Row],[ATA DT.VALID.]]-TODAY())/7,0),""))</f>
        <v/>
      </c>
      <c r="AQ242" s="382">
        <v>0</v>
      </c>
      <c r="AR242" s="383" t="str">
        <f>IF(ISBLANK(tabItens[[#This Row],[CÓDIGO]]),"",IFERROR(VLOOKUP(tabItens[[#This Row],[CÓDIGO]],Consumo!$C$2:$AC$862,26,FALSE),0))</f>
        <v>09.2023</v>
      </c>
      <c r="AS242" s="384">
        <f>SUMIF(Consumo!$C$3:$C$862,tabItens[[#This Row],[CÓDIGO]],Consumo!$N$3:$N$862) + SUMIF(Consumo!$C$3:$C$862,tabItens[[#This Row],[CÓDIGO]],Consumo!$O$3:$O$862) + SUMIF(Consumo!$C$3:$C$862,tabItens[[#This Row],[CÓDIGO]],Consumo!$P$3:$P$862) + SUMIF(Consumo!$C$3:$C$862,tabItens[[#This Row],[CÓDIGO]],Consumo!$Q$3:$Q$862)</f>
        <v>50</v>
      </c>
      <c r="AT242" s="384">
        <f>SUMIF(Consumo!$C$3:$C$862,tabItens[[#This Row],[CÓDIGO]],Consumo!$Z$3:$Z$862)</f>
        <v>224</v>
      </c>
      <c r="AU242" s="385">
        <f>SUMIF(Consumo!$C$3:$C$862,tabItens[[#This Row],[CÓDIGO]],Consumo!$AA$3:$AA$862)</f>
        <v>41</v>
      </c>
      <c r="AV242" s="386">
        <f>SUMIF(Consumo!$C$3:$C$862,tabItens[[#This Row],[CÓDIGO]],Consumo!$Y$3:$Y$862)</f>
        <v>18.666666666666668</v>
      </c>
      <c r="AW242" s="359">
        <f>tabItens[[#This Row],[QTDE ATUAL]] + tabItens[[#This Row],[RC QTDE]] + tabItens[[#This Row],[AF SALDO]] + tabItens[[#This Row],[Recentes]]</f>
        <v>288</v>
      </c>
      <c r="AX242" s="387">
        <v>16</v>
      </c>
      <c r="AY242" s="387">
        <v>4</v>
      </c>
      <c r="AZ242" s="387">
        <f>IF(ISBLANK(tabItens[[#This Row],[CÓDIGO]]),"",tabItens[[#This Row],[PontoMês]] * (AZ$2+tabItens[[#This Row],[PontoQtM]]))</f>
        <v>64</v>
      </c>
      <c r="BA242" s="386">
        <f>tabItens[[#This Row],[PontoPed]] - tabItens[[#This Row],[Saldo]] + (1/10)</f>
        <v>-223.9</v>
      </c>
      <c r="BB242" s="386">
        <f xml:space="preserve"> tabItens[[#This Row],[PontoMês]] * BB$2 - tabItens[[#This Row],[QTDE ATUAL]] - (1/10)</f>
        <v>-272.10000000000002</v>
      </c>
      <c r="BC242" s="388">
        <f>IF( tabItens[[#This Row],[PontoPed]]&gt;0, IF(tabItens[[#This Row],[PontoPed]]&lt;1, 1, IF( tabItens[[#This Row],[Saldo]]&gt;tabItens[[#This Row],[PontoPed]], 0, (tabItens[[#This Row],[PontoPed]]-tabItens[[#This Row],[Saldo]])/tabItens[[#This Row],[PontoPed]] ) ), 0 )</f>
        <v>0</v>
      </c>
      <c r="BD242" s="389">
        <f>ROUNDDOWN(IF( OR( AND(tabItens[[#This Row],[PontoPed]]&lt;tabItens[[#This Row],[Saldo]],tabItens[[#This Row],[Saldo]]&gt;0), tabItens[[#This Row],[PontoPed]]=0), 99, IF(AND(tabItens[[#This Row],[Saldo]]=0,tabItens[[#This Row],[PontoPed]]&gt;0), 0, (1-tabItens[[#This Row],[PctAb]])*10 ) ),0)</f>
        <v>99</v>
      </c>
      <c r="BE242" s="390">
        <f>IF( tabItens[[#This Row],[Consumo]] &gt; tabItens[[#This Row],[04_MESES]]/4*$AV$2, tabItens[[#This Row],[Consumo]]/$AV$2, tabItens[[#This Row],[04_MESES]]/4 ) * $BE$2 + tabItens[[#This Row],[COMPRA_EXTRA]]</f>
        <v>112</v>
      </c>
      <c r="BF242" s="391">
        <f>MAX( tabItens[[#This Row],[Sugestão]] - tabItens[[#This Row],[LC]], 0 )</f>
        <v>112</v>
      </c>
      <c r="BG242" s="391">
        <f>SUMIF(Consumo!$C$3:$C$862,tabItens[[#This Row],[CÓDIGO]],Consumo!$E$3:$E$862)</f>
        <v>0</v>
      </c>
      <c r="BH242" s="392">
        <f>IF(AND(tabItens[[#This Row],[Pend]] &gt; 0,tabItens[[#This Row],[Consumo]] &lt;&gt; 0), tabItens[[#This Row],[Pend]] / tabItens[[#This Row],[Consumo]], 0 )</f>
        <v>0</v>
      </c>
      <c r="BI242" s="391"/>
      <c r="BJ242" s="391"/>
      <c r="BK242" s="393" t="s">
        <v>2081</v>
      </c>
    </row>
    <row r="243" spans="1:63" x14ac:dyDescent="0.3">
      <c r="A243" s="354">
        <v>29952</v>
      </c>
      <c r="B243" s="355" t="s">
        <v>1235</v>
      </c>
      <c r="C243" s="356" t="s">
        <v>256</v>
      </c>
      <c r="D243" s="357">
        <v>3.83</v>
      </c>
      <c r="E243" s="358"/>
      <c r="F243" s="358"/>
      <c r="G243" s="358" t="s">
        <v>883</v>
      </c>
      <c r="H243" s="359">
        <v>1256</v>
      </c>
      <c r="I243" s="360">
        <v>103003</v>
      </c>
      <c r="J243" s="361">
        <v>3.83</v>
      </c>
      <c r="K243" s="362">
        <v>3570</v>
      </c>
      <c r="L243" s="363">
        <f>IF(tabItens[[#This Row],[Média]] &gt; 0, tabItens[[#This Row],[QTDE ATUAL]] / tabItens[[#This Row],[Média]],999.9)</f>
        <v>3.348589202399467</v>
      </c>
      <c r="M243" s="364">
        <v>0</v>
      </c>
      <c r="N243" s="365">
        <f>tabItens[[#This Row],[VALOR UNIT.]] * tabItens[[#This Row],[LC]]</f>
        <v>0</v>
      </c>
      <c r="O243" s="366"/>
      <c r="P243" s="367"/>
      <c r="Q243" s="368"/>
      <c r="R243" s="365"/>
      <c r="S243" s="369"/>
      <c r="T243" s="370">
        <f>ROUNDDOWN(IFERROR(tabItens[[#This Row],[ATA DT.VALID.]] - $D$1,0) / 30,0)</f>
        <v>-1507</v>
      </c>
      <c r="U243" s="355" t="s">
        <v>925</v>
      </c>
      <c r="V243" s="371">
        <v>1</v>
      </c>
      <c r="W243" s="372" t="s">
        <v>2068</v>
      </c>
      <c r="X243" s="373">
        <v>45</v>
      </c>
      <c r="Y243" s="374">
        <v>12</v>
      </c>
      <c r="Z243" s="375"/>
      <c r="AA243" s="376"/>
      <c r="AB243" s="377"/>
      <c r="AC243" s="377"/>
      <c r="AD243" s="376"/>
      <c r="AE243" s="377"/>
      <c r="AF243" s="370"/>
      <c r="AG243" s="378" t="s">
        <v>2067</v>
      </c>
      <c r="AH243" s="379"/>
      <c r="AI243" s="370">
        <v>1608</v>
      </c>
      <c r="AJ243" s="379">
        <v>45036</v>
      </c>
      <c r="AK243" s="379" t="s">
        <v>883</v>
      </c>
      <c r="AL243" s="379">
        <v>44998</v>
      </c>
      <c r="AM243" s="369"/>
      <c r="AN243" s="358"/>
      <c r="AO243" s="380" t="str">
        <f>_xlfn.IFNA(IF(VLOOKUP(tabItens[[#This Row],[CÓDIGO]],tabExcluirDoEstoque[#Data],1,FALSE),"sim",""),"")</f>
        <v/>
      </c>
      <c r="AP243" s="381" t="str">
        <f ca="1">IF(OR(ISBLANK(tabItens[[#This Row],[ATA DT.VALID.]]),tabItens[[#This Row],[ATA DT.VALID.]]="",tabItens[[#This Row],[ATA DT.VALID.]]=" "),"",IF(TYPE(tabItens[[#This Row],[ATA DT.VALID.]])=1,ROUNDUP((tabItens[[#This Row],[ATA DT.VALID.]]-TODAY())/7,0),""))</f>
        <v/>
      </c>
      <c r="AQ243" s="382"/>
      <c r="AR243" s="383" t="str">
        <f>IF(ISBLANK(tabItens[[#This Row],[CÓDIGO]]),"",IFERROR(VLOOKUP(tabItens[[#This Row],[CÓDIGO]],Consumo!$C$2:$AC$862,26,FALSE),0))</f>
        <v>09.2023</v>
      </c>
      <c r="AS243" s="384">
        <f>SUMIF(Consumo!$C$3:$C$862,tabItens[[#This Row],[CÓDIGO]],Consumo!$N$3:$N$862) + SUMIF(Consumo!$C$3:$C$862,tabItens[[#This Row],[CÓDIGO]],Consumo!$O$3:$O$862) + SUMIF(Consumo!$C$3:$C$862,tabItens[[#This Row],[CÓDIGO]],Consumo!$P$3:$P$862) + SUMIF(Consumo!$C$3:$C$862,tabItens[[#This Row],[CÓDIGO]],Consumo!$Q$3:$Q$862)</f>
        <v>1167</v>
      </c>
      <c r="AT243" s="384">
        <f>SUMIF(Consumo!$C$3:$C$862,tabItens[[#This Row],[CÓDIGO]],Consumo!$Z$3:$Z$862)</f>
        <v>5056</v>
      </c>
      <c r="AU243" s="385">
        <f>SUMIF(Consumo!$C$3:$C$862,tabItens[[#This Row],[CÓDIGO]],Consumo!$AA$3:$AA$862)</f>
        <v>1902</v>
      </c>
      <c r="AV243" s="386">
        <f>SUMIF(Consumo!$C$3:$C$862,tabItens[[#This Row],[CÓDIGO]],Consumo!$Y$3:$Y$862)</f>
        <v>375.08333333333331</v>
      </c>
      <c r="AW243" s="359">
        <f>tabItens[[#This Row],[QTDE ATUAL]] + tabItens[[#This Row],[RC QTDE]] + tabItens[[#This Row],[AF SALDO]] + tabItens[[#This Row],[Recentes]]</f>
        <v>1256</v>
      </c>
      <c r="AX243" s="387">
        <v>450</v>
      </c>
      <c r="AY243" s="387">
        <v>4</v>
      </c>
      <c r="AZ243" s="387">
        <f>IF(ISBLANK(tabItens[[#This Row],[CÓDIGO]]),"",tabItens[[#This Row],[PontoMês]] * (AZ$2+tabItens[[#This Row],[PontoQtM]]))</f>
        <v>1800</v>
      </c>
      <c r="BA243" s="386">
        <f>tabItens[[#This Row],[PontoPed]] - tabItens[[#This Row],[Saldo]] + (1/10)</f>
        <v>544.1</v>
      </c>
      <c r="BB243" s="386">
        <f xml:space="preserve"> tabItens[[#This Row],[PontoMês]] * BB$2 - tabItens[[#This Row],[QTDE ATUAL]] - (1/10)</f>
        <v>-806.1</v>
      </c>
      <c r="BC243" s="388">
        <f>IF( tabItens[[#This Row],[PontoPed]]&gt;0, IF(tabItens[[#This Row],[PontoPed]]&lt;1, 1, IF( tabItens[[#This Row],[Saldo]]&gt;tabItens[[#This Row],[PontoPed]], 0, (tabItens[[#This Row],[PontoPed]]-tabItens[[#This Row],[Saldo]])/tabItens[[#This Row],[PontoPed]] ) ), 0 )</f>
        <v>0.30222222222222223</v>
      </c>
      <c r="BD243" s="389">
        <f>ROUNDDOWN(IF( OR( AND(tabItens[[#This Row],[PontoPed]]&lt;tabItens[[#This Row],[Saldo]],tabItens[[#This Row],[Saldo]]&gt;0), tabItens[[#This Row],[PontoPed]]=0), 99, IF(AND(tabItens[[#This Row],[Saldo]]=0,tabItens[[#This Row],[PontoPed]]&gt;0), 0, (1-tabItens[[#This Row],[PctAb]])*10 ) ),0)</f>
        <v>6</v>
      </c>
      <c r="BE243" s="390">
        <f>IF( tabItens[[#This Row],[Consumo]] &gt; tabItens[[#This Row],[04_MESES]]/4*$AV$2, tabItens[[#This Row],[Consumo]]/$AV$2, tabItens[[#This Row],[04_MESES]]/4 ) * $BE$2 + tabItens[[#This Row],[COMPRA_EXTRA]]</f>
        <v>2528</v>
      </c>
      <c r="BF243" s="391">
        <f>MAX( tabItens[[#This Row],[Sugestão]] - tabItens[[#This Row],[LC]], 0 )</f>
        <v>2528</v>
      </c>
      <c r="BG243" s="391">
        <f>SUMIF(Consumo!$C$3:$C$862,tabItens[[#This Row],[CÓDIGO]],Consumo!$E$3:$E$862)</f>
        <v>234</v>
      </c>
      <c r="BH243" s="392">
        <f>IF(AND(tabItens[[#This Row],[Pend]] &gt; 0,tabItens[[#This Row],[Consumo]] &lt;&gt; 0), tabItens[[#This Row],[Pend]] / tabItens[[#This Row],[Consumo]], 0 )</f>
        <v>4.628164556962025E-2</v>
      </c>
      <c r="BI243" s="391"/>
      <c r="BJ243" s="391"/>
      <c r="BK243" s="393" t="s">
        <v>2081</v>
      </c>
    </row>
    <row r="244" spans="1:63" x14ac:dyDescent="0.3">
      <c r="A244" s="354">
        <v>29956</v>
      </c>
      <c r="B244" s="355" t="s">
        <v>1236</v>
      </c>
      <c r="C244" s="356" t="s">
        <v>373</v>
      </c>
      <c r="D244" s="357">
        <v>1</v>
      </c>
      <c r="E244" s="358"/>
      <c r="F244" s="358"/>
      <c r="G244" s="358" t="s">
        <v>883</v>
      </c>
      <c r="H244" s="359">
        <v>0</v>
      </c>
      <c r="I244" s="360">
        <v>103003</v>
      </c>
      <c r="J244" s="361">
        <v>1</v>
      </c>
      <c r="K244" s="362">
        <v>4945</v>
      </c>
      <c r="L244" s="363">
        <f>IF(tabItens[[#This Row],[Média]] &gt; 0, tabItens[[#This Row],[QTDE ATUAL]] / tabItens[[#This Row],[Média]],999.9)</f>
        <v>0</v>
      </c>
      <c r="M244" s="364">
        <v>0</v>
      </c>
      <c r="N244" s="365">
        <f>tabItens[[#This Row],[VALOR UNIT.]] * tabItens[[#This Row],[LC]]</f>
        <v>0</v>
      </c>
      <c r="O244" s="366" t="s">
        <v>2083</v>
      </c>
      <c r="P244" s="367"/>
      <c r="Q244" s="368"/>
      <c r="R244" s="365"/>
      <c r="S244" s="369"/>
      <c r="T244" s="370">
        <f>ROUNDDOWN(IFERROR(tabItens[[#This Row],[ATA DT.VALID.]] - $D$1,0) / 30,0)</f>
        <v>-1507</v>
      </c>
      <c r="U244" s="355" t="s">
        <v>1125</v>
      </c>
      <c r="V244" s="371">
        <v>1</v>
      </c>
      <c r="W244" s="372" t="s">
        <v>2069</v>
      </c>
      <c r="X244" s="373">
        <v>57</v>
      </c>
      <c r="Y244" s="374">
        <v>15</v>
      </c>
      <c r="Z244" s="375">
        <v>6984</v>
      </c>
      <c r="AA244" s="376">
        <v>2023</v>
      </c>
      <c r="AB244" s="377">
        <v>500</v>
      </c>
      <c r="AC244" s="377"/>
      <c r="AD244" s="376"/>
      <c r="AE244" s="377"/>
      <c r="AF244" s="370"/>
      <c r="AG244" s="378" t="s">
        <v>2067</v>
      </c>
      <c r="AH244" s="379"/>
      <c r="AI244" s="370">
        <v>2632</v>
      </c>
      <c r="AJ244" s="379">
        <v>44994</v>
      </c>
      <c r="AK244" s="379" t="s">
        <v>883</v>
      </c>
      <c r="AL244" s="379">
        <v>44959</v>
      </c>
      <c r="AM244" s="369"/>
      <c r="AN244" s="358"/>
      <c r="AO244" s="380" t="str">
        <f>_xlfn.IFNA(IF(VLOOKUP(tabItens[[#This Row],[CÓDIGO]],tabExcluirDoEstoque[#Data],1,FALSE),"sim",""),"")</f>
        <v/>
      </c>
      <c r="AP244" s="381" t="str">
        <f ca="1">IF(OR(ISBLANK(tabItens[[#This Row],[ATA DT.VALID.]]),tabItens[[#This Row],[ATA DT.VALID.]]="",tabItens[[#This Row],[ATA DT.VALID.]]=" "),"",IF(TYPE(tabItens[[#This Row],[ATA DT.VALID.]])=1,ROUNDUP((tabItens[[#This Row],[ATA DT.VALID.]]-TODAY())/7,0),""))</f>
        <v/>
      </c>
      <c r="AQ244" s="382">
        <v>0</v>
      </c>
      <c r="AR244" s="383" t="str">
        <f>IF(ISBLANK(tabItens[[#This Row],[CÓDIGO]]),"",IFERROR(VLOOKUP(tabItens[[#This Row],[CÓDIGO]],Consumo!$C$2:$AC$862,26,FALSE),0))</f>
        <v>09.2023</v>
      </c>
      <c r="AS244" s="384">
        <f>SUMIF(Consumo!$C$3:$C$862,tabItens[[#This Row],[CÓDIGO]],Consumo!$N$3:$N$862) + SUMIF(Consumo!$C$3:$C$862,tabItens[[#This Row],[CÓDIGO]],Consumo!$O$3:$O$862) + SUMIF(Consumo!$C$3:$C$862,tabItens[[#This Row],[CÓDIGO]],Consumo!$P$3:$P$862) + SUMIF(Consumo!$C$3:$C$862,tabItens[[#This Row],[CÓDIGO]],Consumo!$Q$3:$Q$862)</f>
        <v>2949</v>
      </c>
      <c r="AT244" s="384">
        <f>SUMIF(Consumo!$C$3:$C$862,tabItens[[#This Row],[CÓDIGO]],Consumo!$Z$3:$Z$862)</f>
        <v>7908</v>
      </c>
      <c r="AU244" s="385">
        <f>SUMIF(Consumo!$C$3:$C$862,tabItens[[#This Row],[CÓDIGO]],Consumo!$AA$3:$AA$862)</f>
        <v>1120</v>
      </c>
      <c r="AV244" s="386">
        <f>SUMIF(Consumo!$C$3:$C$862,tabItens[[#This Row],[CÓDIGO]],Consumo!$Y$3:$Y$862)</f>
        <v>659</v>
      </c>
      <c r="AW244" s="359">
        <f>tabItens[[#This Row],[QTDE ATUAL]] + tabItens[[#This Row],[RC QTDE]] + tabItens[[#This Row],[AF SALDO]] + tabItens[[#This Row],[Recentes]]</f>
        <v>500</v>
      </c>
      <c r="AX244" s="387">
        <v>834</v>
      </c>
      <c r="AY244" s="387">
        <v>4</v>
      </c>
      <c r="AZ244" s="387">
        <f>IF(ISBLANK(tabItens[[#This Row],[CÓDIGO]]),"",tabItens[[#This Row],[PontoMês]] * (AZ$2+tabItens[[#This Row],[PontoQtM]]))</f>
        <v>3336</v>
      </c>
      <c r="BA244" s="386">
        <f>tabItens[[#This Row],[PontoPed]] - tabItens[[#This Row],[Saldo]] + (1/10)</f>
        <v>2836.1</v>
      </c>
      <c r="BB244" s="386">
        <f xml:space="preserve"> tabItens[[#This Row],[PontoMês]] * BB$2 - tabItens[[#This Row],[QTDE ATUAL]] - (1/10)</f>
        <v>833.9</v>
      </c>
      <c r="BC244" s="388">
        <f>IF( tabItens[[#This Row],[PontoPed]]&gt;0, IF(tabItens[[#This Row],[PontoPed]]&lt;1, 1, IF( tabItens[[#This Row],[Saldo]]&gt;tabItens[[#This Row],[PontoPed]], 0, (tabItens[[#This Row],[PontoPed]]-tabItens[[#This Row],[Saldo]])/tabItens[[#This Row],[PontoPed]] ) ), 0 )</f>
        <v>0.85011990407673865</v>
      </c>
      <c r="BD244" s="389">
        <f>ROUNDDOWN(IF( OR( AND(tabItens[[#This Row],[PontoPed]]&lt;tabItens[[#This Row],[Saldo]],tabItens[[#This Row],[Saldo]]&gt;0), tabItens[[#This Row],[PontoPed]]=0), 99, IF(AND(tabItens[[#This Row],[Saldo]]=0,tabItens[[#This Row],[PontoPed]]&gt;0), 0, (1-tabItens[[#This Row],[PctAb]])*10 ) ),0)</f>
        <v>1</v>
      </c>
      <c r="BE244" s="390">
        <f>IF( tabItens[[#This Row],[Consumo]] &gt; tabItens[[#This Row],[04_MESES]]/4*$AV$2, tabItens[[#This Row],[Consumo]]/$AV$2, tabItens[[#This Row],[04_MESES]]/4 ) * $BE$2 + tabItens[[#This Row],[COMPRA_EXTRA]]</f>
        <v>4423.5</v>
      </c>
      <c r="BF244" s="391">
        <f>MAX( tabItens[[#This Row],[Sugestão]] - tabItens[[#This Row],[LC]], 0 )</f>
        <v>4423.5</v>
      </c>
      <c r="BG244" s="391">
        <f>SUMIF(Consumo!$C$3:$C$862,tabItens[[#This Row],[CÓDIGO]],Consumo!$E$3:$E$862)</f>
        <v>10</v>
      </c>
      <c r="BH244" s="392">
        <f>IF(AND(tabItens[[#This Row],[Pend]] &gt; 0,tabItens[[#This Row],[Consumo]] &lt;&gt; 0), tabItens[[#This Row],[Pend]] / tabItens[[#This Row],[Consumo]], 0 )</f>
        <v>1.2645422357106728E-3</v>
      </c>
      <c r="BI244" s="391"/>
      <c r="BJ244" s="391"/>
      <c r="BK244" s="393" t="s">
        <v>2081</v>
      </c>
    </row>
    <row r="245" spans="1:63" x14ac:dyDescent="0.3">
      <c r="A245" s="354">
        <v>29959</v>
      </c>
      <c r="B245" s="355" t="s">
        <v>1237</v>
      </c>
      <c r="C245" s="356" t="s">
        <v>373</v>
      </c>
      <c r="D245" s="357">
        <v>1.02</v>
      </c>
      <c r="E245" s="358"/>
      <c r="F245" s="358"/>
      <c r="G245" s="358" t="s">
        <v>883</v>
      </c>
      <c r="H245" s="359">
        <v>0</v>
      </c>
      <c r="I245" s="360">
        <v>103003</v>
      </c>
      <c r="J245" s="361">
        <v>1.02</v>
      </c>
      <c r="K245" s="362">
        <v>5461</v>
      </c>
      <c r="L245" s="363">
        <f>IF(tabItens[[#This Row],[Média]] &gt; 0, tabItens[[#This Row],[QTDE ATUAL]] / tabItens[[#This Row],[Média]],999.9)</f>
        <v>0</v>
      </c>
      <c r="M245" s="364">
        <v>0</v>
      </c>
      <c r="N245" s="365">
        <f>tabItens[[#This Row],[VALOR UNIT.]] * tabItens[[#This Row],[LC]]</f>
        <v>0</v>
      </c>
      <c r="O245" s="366" t="s">
        <v>2083</v>
      </c>
      <c r="P245" s="367"/>
      <c r="Q245" s="368"/>
      <c r="R245" s="365"/>
      <c r="S245" s="369"/>
      <c r="T245" s="370">
        <f>ROUNDDOWN(IFERROR(tabItens[[#This Row],[ATA DT.VALID.]] - $D$1,0) / 30,0)</f>
        <v>-1507</v>
      </c>
      <c r="U245" s="355" t="s">
        <v>1125</v>
      </c>
      <c r="V245" s="371">
        <v>1</v>
      </c>
      <c r="W245" s="372" t="s">
        <v>2069</v>
      </c>
      <c r="X245" s="373">
        <v>57</v>
      </c>
      <c r="Y245" s="374">
        <v>15</v>
      </c>
      <c r="Z245" s="375">
        <v>6984</v>
      </c>
      <c r="AA245" s="376">
        <v>2023</v>
      </c>
      <c r="AB245" s="377">
        <v>1200</v>
      </c>
      <c r="AC245" s="377"/>
      <c r="AD245" s="376"/>
      <c r="AE245" s="377"/>
      <c r="AF245" s="370"/>
      <c r="AG245" s="378" t="s">
        <v>2067</v>
      </c>
      <c r="AH245" s="379"/>
      <c r="AI245" s="370">
        <v>2594</v>
      </c>
      <c r="AJ245" s="379">
        <v>45014</v>
      </c>
      <c r="AK245" s="379" t="s">
        <v>883</v>
      </c>
      <c r="AL245" s="379">
        <v>44959</v>
      </c>
      <c r="AM245" s="369"/>
      <c r="AN245" s="358"/>
      <c r="AO245" s="380" t="str">
        <f>_xlfn.IFNA(IF(VLOOKUP(tabItens[[#This Row],[CÓDIGO]],tabExcluirDoEstoque[#Data],1,FALSE),"sim",""),"")</f>
        <v/>
      </c>
      <c r="AP245" s="381" t="str">
        <f ca="1">IF(OR(ISBLANK(tabItens[[#This Row],[ATA DT.VALID.]]),tabItens[[#This Row],[ATA DT.VALID.]]="",tabItens[[#This Row],[ATA DT.VALID.]]=" "),"",IF(TYPE(tabItens[[#This Row],[ATA DT.VALID.]])=1,ROUNDUP((tabItens[[#This Row],[ATA DT.VALID.]]-TODAY())/7,0),""))</f>
        <v/>
      </c>
      <c r="AQ245" s="382">
        <v>0</v>
      </c>
      <c r="AR245" s="383" t="str">
        <f>IF(ISBLANK(tabItens[[#This Row],[CÓDIGO]]),"",IFERROR(VLOOKUP(tabItens[[#This Row],[CÓDIGO]],Consumo!$C$2:$AC$862,26,FALSE),0))</f>
        <v>09.2023</v>
      </c>
      <c r="AS245" s="384">
        <f>SUMIF(Consumo!$C$3:$C$862,tabItens[[#This Row],[CÓDIGO]],Consumo!$N$3:$N$862) + SUMIF(Consumo!$C$3:$C$862,tabItens[[#This Row],[CÓDIGO]],Consumo!$O$3:$O$862) + SUMIF(Consumo!$C$3:$C$862,tabItens[[#This Row],[CÓDIGO]],Consumo!$P$3:$P$862) + SUMIF(Consumo!$C$3:$C$862,tabItens[[#This Row],[CÓDIGO]],Consumo!$Q$3:$Q$862)</f>
        <v>2995</v>
      </c>
      <c r="AT245" s="384">
        <f>SUMIF(Consumo!$C$3:$C$862,tabItens[[#This Row],[CÓDIGO]],Consumo!$Z$3:$Z$862)</f>
        <v>8769</v>
      </c>
      <c r="AU245" s="385">
        <f>SUMIF(Consumo!$C$3:$C$862,tabItens[[#This Row],[CÓDIGO]],Consumo!$AA$3:$AA$862)</f>
        <v>1120</v>
      </c>
      <c r="AV245" s="386">
        <f>SUMIF(Consumo!$C$3:$C$862,tabItens[[#This Row],[CÓDIGO]],Consumo!$Y$3:$Y$862)</f>
        <v>730.75</v>
      </c>
      <c r="AW245" s="359">
        <f>tabItens[[#This Row],[QTDE ATUAL]] + tabItens[[#This Row],[RC QTDE]] + tabItens[[#This Row],[AF SALDO]] + tabItens[[#This Row],[Recentes]]</f>
        <v>1200</v>
      </c>
      <c r="AX245" s="387">
        <v>834</v>
      </c>
      <c r="AY245" s="387">
        <v>4</v>
      </c>
      <c r="AZ245" s="387">
        <f>IF(ISBLANK(tabItens[[#This Row],[CÓDIGO]]),"",tabItens[[#This Row],[PontoMês]] * (AZ$2+tabItens[[#This Row],[PontoQtM]]))</f>
        <v>3336</v>
      </c>
      <c r="BA245" s="386">
        <f>tabItens[[#This Row],[PontoPed]] - tabItens[[#This Row],[Saldo]] + (1/10)</f>
        <v>2136.1</v>
      </c>
      <c r="BB245" s="386">
        <f xml:space="preserve"> tabItens[[#This Row],[PontoMês]] * BB$2 - tabItens[[#This Row],[QTDE ATUAL]] - (1/10)</f>
        <v>833.9</v>
      </c>
      <c r="BC245" s="388">
        <f>IF( tabItens[[#This Row],[PontoPed]]&gt;0, IF(tabItens[[#This Row],[PontoPed]]&lt;1, 1, IF( tabItens[[#This Row],[Saldo]]&gt;tabItens[[#This Row],[PontoPed]], 0, (tabItens[[#This Row],[PontoPed]]-tabItens[[#This Row],[Saldo]])/tabItens[[#This Row],[PontoPed]] ) ), 0 )</f>
        <v>0.64028776978417268</v>
      </c>
      <c r="BD245" s="389">
        <f>ROUNDDOWN(IF( OR( AND(tabItens[[#This Row],[PontoPed]]&lt;tabItens[[#This Row],[Saldo]],tabItens[[#This Row],[Saldo]]&gt;0), tabItens[[#This Row],[PontoPed]]=0), 99, IF(AND(tabItens[[#This Row],[Saldo]]=0,tabItens[[#This Row],[PontoPed]]&gt;0), 0, (1-tabItens[[#This Row],[PctAb]])*10 ) ),0)</f>
        <v>3</v>
      </c>
      <c r="BE245" s="390">
        <f>IF( tabItens[[#This Row],[Consumo]] &gt; tabItens[[#This Row],[04_MESES]]/4*$AV$2, tabItens[[#This Row],[Consumo]]/$AV$2, tabItens[[#This Row],[04_MESES]]/4 ) * $BE$2 + tabItens[[#This Row],[COMPRA_EXTRA]]</f>
        <v>4492.5</v>
      </c>
      <c r="BF245" s="391">
        <f>MAX( tabItens[[#This Row],[Sugestão]] - tabItens[[#This Row],[LC]], 0 )</f>
        <v>4492.5</v>
      </c>
      <c r="BG245" s="391">
        <f>SUMIF(Consumo!$C$3:$C$862,tabItens[[#This Row],[CÓDIGO]],Consumo!$E$3:$E$862)</f>
        <v>988</v>
      </c>
      <c r="BH245" s="392">
        <f>IF(AND(tabItens[[#This Row],[Pend]] &gt; 0,tabItens[[#This Row],[Consumo]] &lt;&gt; 0), tabItens[[#This Row],[Pend]] / tabItens[[#This Row],[Consumo]], 0 )</f>
        <v>0.11266963165697343</v>
      </c>
      <c r="BI245" s="391"/>
      <c r="BJ245" s="391"/>
      <c r="BK245" s="393" t="s">
        <v>2081</v>
      </c>
    </row>
    <row r="246" spans="1:63" x14ac:dyDescent="0.3">
      <c r="A246" s="354">
        <v>29961</v>
      </c>
      <c r="B246" s="355" t="s">
        <v>1238</v>
      </c>
      <c r="C246" s="356" t="s">
        <v>373</v>
      </c>
      <c r="D246" s="357">
        <v>1.02</v>
      </c>
      <c r="E246" s="358"/>
      <c r="F246" s="358"/>
      <c r="G246" s="358" t="s">
        <v>883</v>
      </c>
      <c r="H246" s="359">
        <v>0</v>
      </c>
      <c r="I246" s="360">
        <v>103003</v>
      </c>
      <c r="J246" s="361">
        <v>1.02</v>
      </c>
      <c r="K246" s="362">
        <v>4953</v>
      </c>
      <c r="L246" s="363">
        <f>IF(tabItens[[#This Row],[Média]] &gt; 0, tabItens[[#This Row],[QTDE ATUAL]] / tabItens[[#This Row],[Média]],999.9)</f>
        <v>0</v>
      </c>
      <c r="M246" s="364">
        <v>0</v>
      </c>
      <c r="N246" s="365">
        <f>tabItens[[#This Row],[VALOR UNIT.]] * tabItens[[#This Row],[LC]]</f>
        <v>0</v>
      </c>
      <c r="O246" s="366" t="s">
        <v>2083</v>
      </c>
      <c r="P246" s="367"/>
      <c r="Q246" s="368"/>
      <c r="R246" s="365"/>
      <c r="S246" s="369"/>
      <c r="T246" s="370">
        <f>ROUNDDOWN(IFERROR(tabItens[[#This Row],[ATA DT.VALID.]] - $D$1,0) / 30,0)</f>
        <v>-1507</v>
      </c>
      <c r="U246" s="355" t="s">
        <v>1125</v>
      </c>
      <c r="V246" s="371">
        <v>1</v>
      </c>
      <c r="W246" s="372" t="s">
        <v>2069</v>
      </c>
      <c r="X246" s="373">
        <v>57</v>
      </c>
      <c r="Y246" s="374">
        <v>15</v>
      </c>
      <c r="Z246" s="375">
        <v>6984</v>
      </c>
      <c r="AA246" s="376">
        <v>2023</v>
      </c>
      <c r="AB246" s="377">
        <v>1500</v>
      </c>
      <c r="AC246" s="377"/>
      <c r="AD246" s="376"/>
      <c r="AE246" s="377"/>
      <c r="AF246" s="370"/>
      <c r="AG246" s="378" t="s">
        <v>2067</v>
      </c>
      <c r="AH246" s="379"/>
      <c r="AI246" s="370">
        <v>2556</v>
      </c>
      <c r="AJ246" s="379">
        <v>45014</v>
      </c>
      <c r="AK246" s="379" t="s">
        <v>883</v>
      </c>
      <c r="AL246" s="379">
        <v>44959</v>
      </c>
      <c r="AM246" s="369"/>
      <c r="AN246" s="358"/>
      <c r="AO246" s="380" t="str">
        <f>_xlfn.IFNA(IF(VLOOKUP(tabItens[[#This Row],[CÓDIGO]],tabExcluirDoEstoque[#Data],1,FALSE),"sim",""),"")</f>
        <v/>
      </c>
      <c r="AP246" s="381" t="str">
        <f ca="1">IF(OR(ISBLANK(tabItens[[#This Row],[ATA DT.VALID.]]),tabItens[[#This Row],[ATA DT.VALID.]]="",tabItens[[#This Row],[ATA DT.VALID.]]=" "),"",IF(TYPE(tabItens[[#This Row],[ATA DT.VALID.]])=1,ROUNDUP((tabItens[[#This Row],[ATA DT.VALID.]]-TODAY())/7,0),""))</f>
        <v/>
      </c>
      <c r="AQ246" s="382">
        <v>0</v>
      </c>
      <c r="AR246" s="383" t="str">
        <f>IF(ISBLANK(tabItens[[#This Row],[CÓDIGO]]),"",IFERROR(VLOOKUP(tabItens[[#This Row],[CÓDIGO]],Consumo!$C$2:$AC$862,26,FALSE),0))</f>
        <v>08.2023</v>
      </c>
      <c r="AS246" s="384">
        <f>SUMIF(Consumo!$C$3:$C$862,tabItens[[#This Row],[CÓDIGO]],Consumo!$N$3:$N$862) + SUMIF(Consumo!$C$3:$C$862,tabItens[[#This Row],[CÓDIGO]],Consumo!$O$3:$O$862) + SUMIF(Consumo!$C$3:$C$862,tabItens[[#This Row],[CÓDIGO]],Consumo!$P$3:$P$862) + SUMIF(Consumo!$C$3:$C$862,tabItens[[#This Row],[CÓDIGO]],Consumo!$Q$3:$Q$862)</f>
        <v>2217</v>
      </c>
      <c r="AT246" s="384">
        <f>SUMIF(Consumo!$C$3:$C$862,tabItens[[#This Row],[CÓDIGO]],Consumo!$Z$3:$Z$862)</f>
        <v>7781</v>
      </c>
      <c r="AU246" s="385">
        <f>SUMIF(Consumo!$C$3:$C$862,tabItens[[#This Row],[CÓDIGO]],Consumo!$AA$3:$AA$862)</f>
        <v>1090</v>
      </c>
      <c r="AV246" s="386">
        <f>SUMIF(Consumo!$C$3:$C$862,tabItens[[#This Row],[CÓDIGO]],Consumo!$Y$3:$Y$862)</f>
        <v>648.41666666666663</v>
      </c>
      <c r="AW246" s="359">
        <f>tabItens[[#This Row],[QTDE ATUAL]] + tabItens[[#This Row],[RC QTDE]] + tabItens[[#This Row],[AF SALDO]] + tabItens[[#This Row],[Recentes]]</f>
        <v>1500</v>
      </c>
      <c r="AX246" s="387">
        <v>834</v>
      </c>
      <c r="AY246" s="387">
        <v>4</v>
      </c>
      <c r="AZ246" s="387">
        <f>IF(ISBLANK(tabItens[[#This Row],[CÓDIGO]]),"",tabItens[[#This Row],[PontoMês]] * (AZ$2+tabItens[[#This Row],[PontoQtM]]))</f>
        <v>3336</v>
      </c>
      <c r="BA246" s="386">
        <f>tabItens[[#This Row],[PontoPed]] - tabItens[[#This Row],[Saldo]] + (1/10)</f>
        <v>1836.1</v>
      </c>
      <c r="BB246" s="386">
        <f xml:space="preserve"> tabItens[[#This Row],[PontoMês]] * BB$2 - tabItens[[#This Row],[QTDE ATUAL]] - (1/10)</f>
        <v>833.9</v>
      </c>
      <c r="BC246" s="388">
        <f>IF( tabItens[[#This Row],[PontoPed]]&gt;0, IF(tabItens[[#This Row],[PontoPed]]&lt;1, 1, IF( tabItens[[#This Row],[Saldo]]&gt;tabItens[[#This Row],[PontoPed]], 0, (tabItens[[#This Row],[PontoPed]]-tabItens[[#This Row],[Saldo]])/tabItens[[#This Row],[PontoPed]] ) ), 0 )</f>
        <v>0.55035971223021585</v>
      </c>
      <c r="BD246" s="389">
        <f>ROUNDDOWN(IF( OR( AND(tabItens[[#This Row],[PontoPed]]&lt;tabItens[[#This Row],[Saldo]],tabItens[[#This Row],[Saldo]]&gt;0), tabItens[[#This Row],[PontoPed]]=0), 99, IF(AND(tabItens[[#This Row],[Saldo]]=0,tabItens[[#This Row],[PontoPed]]&gt;0), 0, (1-tabItens[[#This Row],[PctAb]])*10 ) ),0)</f>
        <v>4</v>
      </c>
      <c r="BE246" s="390">
        <f>IF( tabItens[[#This Row],[Consumo]] &gt; tabItens[[#This Row],[04_MESES]]/4*$AV$2, tabItens[[#This Row],[Consumo]]/$AV$2, tabItens[[#This Row],[04_MESES]]/4 ) * $BE$2 + tabItens[[#This Row],[COMPRA_EXTRA]]</f>
        <v>3890.5</v>
      </c>
      <c r="BF246" s="391">
        <f>MAX( tabItens[[#This Row],[Sugestão]] - tabItens[[#This Row],[LC]], 0 )</f>
        <v>3890.5</v>
      </c>
      <c r="BG246" s="391">
        <f>SUMIF(Consumo!$C$3:$C$862,tabItens[[#This Row],[CÓDIGO]],Consumo!$E$3:$E$862)</f>
        <v>257</v>
      </c>
      <c r="BH246" s="392">
        <f>IF(AND(tabItens[[#This Row],[Pend]] &gt; 0,tabItens[[#This Row],[Consumo]] &lt;&gt; 0), tabItens[[#This Row],[Pend]] / tabItens[[#This Row],[Consumo]], 0 )</f>
        <v>3.302917362806837E-2</v>
      </c>
      <c r="BI246" s="391"/>
      <c r="BJ246" s="391"/>
      <c r="BK246" s="393" t="s">
        <v>2081</v>
      </c>
    </row>
    <row r="247" spans="1:63" x14ac:dyDescent="0.3">
      <c r="A247" s="354">
        <v>29962</v>
      </c>
      <c r="B247" s="355" t="s">
        <v>1239</v>
      </c>
      <c r="C247" s="356" t="s">
        <v>373</v>
      </c>
      <c r="D247" s="357">
        <v>0.86</v>
      </c>
      <c r="E247" s="358"/>
      <c r="F247" s="358"/>
      <c r="G247" s="358" t="s">
        <v>883</v>
      </c>
      <c r="H247" s="359">
        <v>0</v>
      </c>
      <c r="I247" s="360">
        <v>103003</v>
      </c>
      <c r="J247" s="361">
        <v>0.86</v>
      </c>
      <c r="K247" s="362">
        <v>4726</v>
      </c>
      <c r="L247" s="363">
        <f>IF(tabItens[[#This Row],[Média]] &gt; 0, tabItens[[#This Row],[QTDE ATUAL]] / tabItens[[#This Row],[Média]],999.9)</f>
        <v>0</v>
      </c>
      <c r="M247" s="364">
        <v>0</v>
      </c>
      <c r="N247" s="365">
        <f>tabItens[[#This Row],[VALOR UNIT.]] * tabItens[[#This Row],[LC]]</f>
        <v>0</v>
      </c>
      <c r="O247" s="366" t="s">
        <v>2083</v>
      </c>
      <c r="P247" s="367"/>
      <c r="Q247" s="368"/>
      <c r="R247" s="365"/>
      <c r="S247" s="369"/>
      <c r="T247" s="370">
        <f>ROUNDDOWN(IFERROR(tabItens[[#This Row],[ATA DT.VALID.]] - $D$1,0) / 30,0)</f>
        <v>-1507</v>
      </c>
      <c r="U247" s="355" t="s">
        <v>1125</v>
      </c>
      <c r="V247" s="371">
        <v>1</v>
      </c>
      <c r="W247" s="372" t="s">
        <v>2069</v>
      </c>
      <c r="X247" s="373">
        <v>57</v>
      </c>
      <c r="Y247" s="374">
        <v>15</v>
      </c>
      <c r="Z247" s="375">
        <v>6216</v>
      </c>
      <c r="AA247" s="376">
        <v>2023</v>
      </c>
      <c r="AB247" s="377">
        <v>1000</v>
      </c>
      <c r="AC247" s="377"/>
      <c r="AD247" s="376"/>
      <c r="AE247" s="377"/>
      <c r="AF247" s="370"/>
      <c r="AG247" s="378" t="s">
        <v>2067</v>
      </c>
      <c r="AH247" s="379"/>
      <c r="AI247" s="370">
        <v>2222</v>
      </c>
      <c r="AJ247" s="379">
        <v>44974</v>
      </c>
      <c r="AK247" s="379" t="s">
        <v>883</v>
      </c>
      <c r="AL247" s="379">
        <v>44959</v>
      </c>
      <c r="AM247" s="369"/>
      <c r="AN247" s="358"/>
      <c r="AO247" s="380" t="str">
        <f>_xlfn.IFNA(IF(VLOOKUP(tabItens[[#This Row],[CÓDIGO]],tabExcluirDoEstoque[#Data],1,FALSE),"sim",""),"")</f>
        <v/>
      </c>
      <c r="AP247" s="381" t="str">
        <f ca="1">IF(OR(ISBLANK(tabItens[[#This Row],[ATA DT.VALID.]]),tabItens[[#This Row],[ATA DT.VALID.]]="",tabItens[[#This Row],[ATA DT.VALID.]]=" "),"",IF(TYPE(tabItens[[#This Row],[ATA DT.VALID.]])=1,ROUNDUP((tabItens[[#This Row],[ATA DT.VALID.]]-TODAY())/7,0),""))</f>
        <v/>
      </c>
      <c r="AQ247" s="382">
        <v>0</v>
      </c>
      <c r="AR247" s="383" t="str">
        <f>IF(ISBLANK(tabItens[[#This Row],[CÓDIGO]]),"",IFERROR(VLOOKUP(tabItens[[#This Row],[CÓDIGO]],Consumo!$C$2:$AC$862,26,FALSE),0))</f>
        <v>09.2023</v>
      </c>
      <c r="AS247" s="384">
        <f>SUMIF(Consumo!$C$3:$C$862,tabItens[[#This Row],[CÓDIGO]],Consumo!$N$3:$N$862) + SUMIF(Consumo!$C$3:$C$862,tabItens[[#This Row],[CÓDIGO]],Consumo!$O$3:$O$862) + SUMIF(Consumo!$C$3:$C$862,tabItens[[#This Row],[CÓDIGO]],Consumo!$P$3:$P$862) + SUMIF(Consumo!$C$3:$C$862,tabItens[[#This Row],[CÓDIGO]],Consumo!$Q$3:$Q$862)</f>
        <v>2618</v>
      </c>
      <c r="AT247" s="384">
        <f>SUMIF(Consumo!$C$3:$C$862,tabItens[[#This Row],[CÓDIGO]],Consumo!$Z$3:$Z$862)</f>
        <v>6925</v>
      </c>
      <c r="AU247" s="385">
        <f>SUMIF(Consumo!$C$3:$C$862,tabItens[[#This Row],[CÓDIGO]],Consumo!$AA$3:$AA$862)</f>
        <v>1050</v>
      </c>
      <c r="AV247" s="386">
        <f>SUMIF(Consumo!$C$3:$C$862,tabItens[[#This Row],[CÓDIGO]],Consumo!$Y$3:$Y$862)</f>
        <v>577.08333333333337</v>
      </c>
      <c r="AW247" s="359">
        <f>tabItens[[#This Row],[QTDE ATUAL]] + tabItens[[#This Row],[RC QTDE]] + tabItens[[#This Row],[AF SALDO]] + tabItens[[#This Row],[Recentes]]</f>
        <v>1000</v>
      </c>
      <c r="AX247" s="387">
        <v>834</v>
      </c>
      <c r="AY247" s="387">
        <v>4</v>
      </c>
      <c r="AZ247" s="387">
        <f>IF(ISBLANK(tabItens[[#This Row],[CÓDIGO]]),"",tabItens[[#This Row],[PontoMês]] * (AZ$2+tabItens[[#This Row],[PontoQtM]]))</f>
        <v>3336</v>
      </c>
      <c r="BA247" s="386">
        <f>tabItens[[#This Row],[PontoPed]] - tabItens[[#This Row],[Saldo]] + (1/10)</f>
        <v>2336.1</v>
      </c>
      <c r="BB247" s="386">
        <f xml:space="preserve"> tabItens[[#This Row],[PontoMês]] * BB$2 - tabItens[[#This Row],[QTDE ATUAL]] - (1/10)</f>
        <v>833.9</v>
      </c>
      <c r="BC247" s="388">
        <f>IF( tabItens[[#This Row],[PontoPed]]&gt;0, IF(tabItens[[#This Row],[PontoPed]]&lt;1, 1, IF( tabItens[[#This Row],[Saldo]]&gt;tabItens[[#This Row],[PontoPed]], 0, (tabItens[[#This Row],[PontoPed]]-tabItens[[#This Row],[Saldo]])/tabItens[[#This Row],[PontoPed]] ) ), 0 )</f>
        <v>0.70023980815347719</v>
      </c>
      <c r="BD247" s="389">
        <f>ROUNDDOWN(IF( OR( AND(tabItens[[#This Row],[PontoPed]]&lt;tabItens[[#This Row],[Saldo]],tabItens[[#This Row],[Saldo]]&gt;0), tabItens[[#This Row],[PontoPed]]=0), 99, IF(AND(tabItens[[#This Row],[Saldo]]=0,tabItens[[#This Row],[PontoPed]]&gt;0), 0, (1-tabItens[[#This Row],[PctAb]])*10 ) ),0)</f>
        <v>2</v>
      </c>
      <c r="BE247" s="390">
        <f>IF( tabItens[[#This Row],[Consumo]] &gt; tabItens[[#This Row],[04_MESES]]/4*$AV$2, tabItens[[#This Row],[Consumo]]/$AV$2, tabItens[[#This Row],[04_MESES]]/4 ) * $BE$2 + tabItens[[#This Row],[COMPRA_EXTRA]]</f>
        <v>3927</v>
      </c>
      <c r="BF247" s="391">
        <f>MAX( tabItens[[#This Row],[Sugestão]] - tabItens[[#This Row],[LC]], 0 )</f>
        <v>3927</v>
      </c>
      <c r="BG247" s="391">
        <f>SUMIF(Consumo!$C$3:$C$862,tabItens[[#This Row],[CÓDIGO]],Consumo!$E$3:$E$862)</f>
        <v>261</v>
      </c>
      <c r="BH247" s="392">
        <f>IF(AND(tabItens[[#This Row],[Pend]] &gt; 0,tabItens[[#This Row],[Consumo]] &lt;&gt; 0), tabItens[[#This Row],[Pend]] / tabItens[[#This Row],[Consumo]], 0 )</f>
        <v>3.7689530685920576E-2</v>
      </c>
      <c r="BI247" s="391"/>
      <c r="BJ247" s="391"/>
      <c r="BK247" s="393" t="s">
        <v>2081</v>
      </c>
    </row>
    <row r="248" spans="1:63" x14ac:dyDescent="0.3">
      <c r="A248" s="354">
        <v>29964</v>
      </c>
      <c r="B248" s="355" t="s">
        <v>1240</v>
      </c>
      <c r="C248" s="356" t="s">
        <v>373</v>
      </c>
      <c r="D248" s="357">
        <v>0.86</v>
      </c>
      <c r="E248" s="358"/>
      <c r="F248" s="358"/>
      <c r="G248" s="358" t="s">
        <v>883</v>
      </c>
      <c r="H248" s="359">
        <v>0</v>
      </c>
      <c r="I248" s="360">
        <v>103003</v>
      </c>
      <c r="J248" s="361">
        <v>0.86</v>
      </c>
      <c r="K248" s="362">
        <v>4668</v>
      </c>
      <c r="L248" s="363">
        <f>IF(tabItens[[#This Row],[Média]] &gt; 0, tabItens[[#This Row],[QTDE ATUAL]] / tabItens[[#This Row],[Média]],999.9)</f>
        <v>0</v>
      </c>
      <c r="M248" s="364">
        <v>0</v>
      </c>
      <c r="N248" s="365">
        <f>tabItens[[#This Row],[VALOR UNIT.]] * tabItens[[#This Row],[LC]]</f>
        <v>0</v>
      </c>
      <c r="O248" s="366" t="s">
        <v>2083</v>
      </c>
      <c r="P248" s="367"/>
      <c r="Q248" s="368"/>
      <c r="R248" s="365"/>
      <c r="S248" s="369"/>
      <c r="T248" s="370">
        <f>ROUNDDOWN(IFERROR(tabItens[[#This Row],[ATA DT.VALID.]] - $D$1,0) / 30,0)</f>
        <v>-1507</v>
      </c>
      <c r="U248" s="355" t="s">
        <v>1125</v>
      </c>
      <c r="V248" s="371">
        <v>1</v>
      </c>
      <c r="W248" s="372" t="s">
        <v>2069</v>
      </c>
      <c r="X248" s="373">
        <v>57</v>
      </c>
      <c r="Y248" s="374">
        <v>15</v>
      </c>
      <c r="Z248" s="375">
        <v>6216</v>
      </c>
      <c r="AA248" s="376">
        <v>2023</v>
      </c>
      <c r="AB248" s="377">
        <v>1000</v>
      </c>
      <c r="AC248" s="377"/>
      <c r="AD248" s="376"/>
      <c r="AE248" s="377"/>
      <c r="AF248" s="370"/>
      <c r="AG248" s="378" t="s">
        <v>2067</v>
      </c>
      <c r="AH248" s="379"/>
      <c r="AI248" s="370">
        <v>2414</v>
      </c>
      <c r="AJ248" s="379">
        <v>44974</v>
      </c>
      <c r="AK248" s="379" t="s">
        <v>883</v>
      </c>
      <c r="AL248" s="379">
        <v>44959</v>
      </c>
      <c r="AM248" s="369"/>
      <c r="AN248" s="358"/>
      <c r="AO248" s="380" t="str">
        <f>_xlfn.IFNA(IF(VLOOKUP(tabItens[[#This Row],[CÓDIGO]],tabExcluirDoEstoque[#Data],1,FALSE),"sim",""),"")</f>
        <v/>
      </c>
      <c r="AP248" s="381" t="str">
        <f ca="1">IF(OR(ISBLANK(tabItens[[#This Row],[ATA DT.VALID.]]),tabItens[[#This Row],[ATA DT.VALID.]]="",tabItens[[#This Row],[ATA DT.VALID.]]=" "),"",IF(TYPE(tabItens[[#This Row],[ATA DT.VALID.]])=1,ROUNDUP((tabItens[[#This Row],[ATA DT.VALID.]]-TODAY())/7,0),""))</f>
        <v/>
      </c>
      <c r="AQ248" s="382">
        <v>0</v>
      </c>
      <c r="AR248" s="383" t="str">
        <f>IF(ISBLANK(tabItens[[#This Row],[CÓDIGO]]),"",IFERROR(VLOOKUP(tabItens[[#This Row],[CÓDIGO]],Consumo!$C$2:$AC$862,26,FALSE),0))</f>
        <v>09.2023</v>
      </c>
      <c r="AS248" s="384">
        <f>SUMIF(Consumo!$C$3:$C$862,tabItens[[#This Row],[CÓDIGO]],Consumo!$N$3:$N$862) + SUMIF(Consumo!$C$3:$C$862,tabItens[[#This Row],[CÓDIGO]],Consumo!$O$3:$O$862) + SUMIF(Consumo!$C$3:$C$862,tabItens[[#This Row],[CÓDIGO]],Consumo!$P$3:$P$862) + SUMIF(Consumo!$C$3:$C$862,tabItens[[#This Row],[CÓDIGO]],Consumo!$Q$3:$Q$862)</f>
        <v>2601</v>
      </c>
      <c r="AT248" s="384">
        <f>SUMIF(Consumo!$C$3:$C$862,tabItens[[#This Row],[CÓDIGO]],Consumo!$Z$3:$Z$862)</f>
        <v>7390</v>
      </c>
      <c r="AU248" s="385">
        <f>SUMIF(Consumo!$C$3:$C$862,tabItens[[#This Row],[CÓDIGO]],Consumo!$AA$3:$AA$862)</f>
        <v>1115</v>
      </c>
      <c r="AV248" s="386">
        <f>SUMIF(Consumo!$C$3:$C$862,tabItens[[#This Row],[CÓDIGO]],Consumo!$Y$3:$Y$862)</f>
        <v>615.83333333333337</v>
      </c>
      <c r="AW248" s="359">
        <f>tabItens[[#This Row],[QTDE ATUAL]] + tabItens[[#This Row],[RC QTDE]] + tabItens[[#This Row],[AF SALDO]] + tabItens[[#This Row],[Recentes]]</f>
        <v>1000</v>
      </c>
      <c r="AX248" s="387">
        <v>834</v>
      </c>
      <c r="AY248" s="387">
        <v>4</v>
      </c>
      <c r="AZ248" s="387">
        <f>IF(ISBLANK(tabItens[[#This Row],[CÓDIGO]]),"",tabItens[[#This Row],[PontoMês]] * (AZ$2+tabItens[[#This Row],[PontoQtM]]))</f>
        <v>3336</v>
      </c>
      <c r="BA248" s="386">
        <f>tabItens[[#This Row],[PontoPed]] - tabItens[[#This Row],[Saldo]] + (1/10)</f>
        <v>2336.1</v>
      </c>
      <c r="BB248" s="386">
        <f xml:space="preserve"> tabItens[[#This Row],[PontoMês]] * BB$2 - tabItens[[#This Row],[QTDE ATUAL]] - (1/10)</f>
        <v>833.9</v>
      </c>
      <c r="BC248" s="388">
        <f>IF( tabItens[[#This Row],[PontoPed]]&gt;0, IF(tabItens[[#This Row],[PontoPed]]&lt;1, 1, IF( tabItens[[#This Row],[Saldo]]&gt;tabItens[[#This Row],[PontoPed]], 0, (tabItens[[#This Row],[PontoPed]]-tabItens[[#This Row],[Saldo]])/tabItens[[#This Row],[PontoPed]] ) ), 0 )</f>
        <v>0.70023980815347719</v>
      </c>
      <c r="BD248" s="389">
        <f>ROUNDDOWN(IF( OR( AND(tabItens[[#This Row],[PontoPed]]&lt;tabItens[[#This Row],[Saldo]],tabItens[[#This Row],[Saldo]]&gt;0), tabItens[[#This Row],[PontoPed]]=0), 99, IF(AND(tabItens[[#This Row],[Saldo]]=0,tabItens[[#This Row],[PontoPed]]&gt;0), 0, (1-tabItens[[#This Row],[PctAb]])*10 ) ),0)</f>
        <v>2</v>
      </c>
      <c r="BE248" s="390">
        <f>IF( tabItens[[#This Row],[Consumo]] &gt; tabItens[[#This Row],[04_MESES]]/4*$AV$2, tabItens[[#This Row],[Consumo]]/$AV$2, tabItens[[#This Row],[04_MESES]]/4 ) * $BE$2 + tabItens[[#This Row],[COMPRA_EXTRA]]</f>
        <v>3901.5</v>
      </c>
      <c r="BF248" s="391">
        <f>MAX( tabItens[[#This Row],[Sugestão]] - tabItens[[#This Row],[LC]], 0 )</f>
        <v>3901.5</v>
      </c>
      <c r="BG248" s="391">
        <f>SUMIF(Consumo!$C$3:$C$862,tabItens[[#This Row],[CÓDIGO]],Consumo!$E$3:$E$862)</f>
        <v>150</v>
      </c>
      <c r="BH248" s="392">
        <f>IF(AND(tabItens[[#This Row],[Pend]] &gt; 0,tabItens[[#This Row],[Consumo]] &lt;&gt; 0), tabItens[[#This Row],[Pend]] / tabItens[[#This Row],[Consumo]], 0 )</f>
        <v>2.0297699594046009E-2</v>
      </c>
      <c r="BI248" s="391"/>
      <c r="BJ248" s="391"/>
      <c r="BK248" s="393" t="s">
        <v>2081</v>
      </c>
    </row>
    <row r="249" spans="1:63" x14ac:dyDescent="0.3">
      <c r="A249" s="354">
        <v>30165</v>
      </c>
      <c r="B249" s="355" t="s">
        <v>1241</v>
      </c>
      <c r="C249" s="356" t="s">
        <v>373</v>
      </c>
      <c r="D249" s="357">
        <v>0.98</v>
      </c>
      <c r="E249" s="358"/>
      <c r="F249" s="358"/>
      <c r="G249" s="358" t="s">
        <v>883</v>
      </c>
      <c r="H249" s="359">
        <v>0</v>
      </c>
      <c r="I249" s="360">
        <v>103003</v>
      </c>
      <c r="J249" s="361">
        <v>0.98</v>
      </c>
      <c r="K249" s="362">
        <v>9596</v>
      </c>
      <c r="L249" s="363">
        <f>IF(tabItens[[#This Row],[Média]] &gt; 0, tabItens[[#This Row],[QTDE ATUAL]] / tabItens[[#This Row],[Média]],999.9)</f>
        <v>0</v>
      </c>
      <c r="M249" s="364">
        <v>0</v>
      </c>
      <c r="N249" s="365">
        <f>tabItens[[#This Row],[VALOR UNIT.]] * tabItens[[#This Row],[LC]]</f>
        <v>0</v>
      </c>
      <c r="O249" s="366" t="s">
        <v>2083</v>
      </c>
      <c r="P249" s="367"/>
      <c r="Q249" s="368"/>
      <c r="R249" s="365"/>
      <c r="S249" s="369"/>
      <c r="T249" s="370">
        <f>ROUNDDOWN(IFERROR(tabItens[[#This Row],[ATA DT.VALID.]] - $D$1,0) / 30,0)</f>
        <v>-1507</v>
      </c>
      <c r="U249" s="355" t="s">
        <v>941</v>
      </c>
      <c r="V249" s="371">
        <v>1</v>
      </c>
      <c r="W249" s="372" t="s">
        <v>2069</v>
      </c>
      <c r="X249" s="373">
        <v>57</v>
      </c>
      <c r="Y249" s="374">
        <v>16</v>
      </c>
      <c r="Z249" s="375">
        <v>6984</v>
      </c>
      <c r="AA249" s="376">
        <v>2023</v>
      </c>
      <c r="AB249" s="377">
        <v>7300</v>
      </c>
      <c r="AC249" s="377"/>
      <c r="AD249" s="376"/>
      <c r="AE249" s="377"/>
      <c r="AF249" s="370"/>
      <c r="AG249" s="378" t="s">
        <v>2067</v>
      </c>
      <c r="AH249" s="379"/>
      <c r="AI249" s="370">
        <v>4152</v>
      </c>
      <c r="AJ249" s="379">
        <v>44960</v>
      </c>
      <c r="AK249" s="379" t="s">
        <v>883</v>
      </c>
      <c r="AL249" s="379">
        <v>44910</v>
      </c>
      <c r="AM249" s="369"/>
      <c r="AN249" s="358"/>
      <c r="AO249" s="380" t="str">
        <f>_xlfn.IFNA(IF(VLOOKUP(tabItens[[#This Row],[CÓDIGO]],tabExcluirDoEstoque[#Data],1,FALSE),"sim",""),"")</f>
        <v/>
      </c>
      <c r="AP249" s="381" t="str">
        <f ca="1">IF(OR(ISBLANK(tabItens[[#This Row],[ATA DT.VALID.]]),tabItens[[#This Row],[ATA DT.VALID.]]="",tabItens[[#This Row],[ATA DT.VALID.]]=" "),"",IF(TYPE(tabItens[[#This Row],[ATA DT.VALID.]])=1,ROUNDUP((tabItens[[#This Row],[ATA DT.VALID.]]-TODAY())/7,0),""))</f>
        <v/>
      </c>
      <c r="AQ249" s="382">
        <v>0</v>
      </c>
      <c r="AR249" s="383" t="str">
        <f>IF(ISBLANK(tabItens[[#This Row],[CÓDIGO]]),"",IFERROR(VLOOKUP(tabItens[[#This Row],[CÓDIGO]],Consumo!$C$2:$AC$862,26,FALSE),0))</f>
        <v>07.2023</v>
      </c>
      <c r="AS249" s="384">
        <f>SUMIF(Consumo!$C$3:$C$862,tabItens[[#This Row],[CÓDIGO]],Consumo!$N$3:$N$862) + SUMIF(Consumo!$C$3:$C$862,tabItens[[#This Row],[CÓDIGO]],Consumo!$O$3:$O$862) + SUMIF(Consumo!$C$3:$C$862,tabItens[[#This Row],[CÓDIGO]],Consumo!$P$3:$P$862) + SUMIF(Consumo!$C$3:$C$862,tabItens[[#This Row],[CÓDIGO]],Consumo!$Q$3:$Q$862)</f>
        <v>761</v>
      </c>
      <c r="AT249" s="384">
        <f>SUMIF(Consumo!$C$3:$C$862,tabItens[[#This Row],[CÓDIGO]],Consumo!$Z$3:$Z$862)</f>
        <v>12012</v>
      </c>
      <c r="AU249" s="385">
        <f>SUMIF(Consumo!$C$3:$C$862,tabItens[[#This Row],[CÓDIGO]],Consumo!$AA$3:$AA$862)</f>
        <v>2435</v>
      </c>
      <c r="AV249" s="386">
        <f>SUMIF(Consumo!$C$3:$C$862,tabItens[[#This Row],[CÓDIGO]],Consumo!$Y$3:$Y$862)</f>
        <v>1001</v>
      </c>
      <c r="AW249" s="359">
        <f>tabItens[[#This Row],[QTDE ATUAL]] + tabItens[[#This Row],[RC QTDE]] + tabItens[[#This Row],[AF SALDO]] + tabItens[[#This Row],[Recentes]]</f>
        <v>7300</v>
      </c>
      <c r="AX249" s="387">
        <v>2084</v>
      </c>
      <c r="AY249" s="387">
        <v>4</v>
      </c>
      <c r="AZ249" s="387">
        <f>IF(ISBLANK(tabItens[[#This Row],[CÓDIGO]]),"",tabItens[[#This Row],[PontoMês]] * (AZ$2+tabItens[[#This Row],[PontoQtM]]))</f>
        <v>8336</v>
      </c>
      <c r="BA249" s="386">
        <f>tabItens[[#This Row],[PontoPed]] - tabItens[[#This Row],[Saldo]] + (1/10)</f>
        <v>1036.0999999999999</v>
      </c>
      <c r="BB249" s="386">
        <f xml:space="preserve"> tabItens[[#This Row],[PontoMês]] * BB$2 - tabItens[[#This Row],[QTDE ATUAL]] - (1/10)</f>
        <v>2083.9</v>
      </c>
      <c r="BC249" s="388">
        <f>IF( tabItens[[#This Row],[PontoPed]]&gt;0, IF(tabItens[[#This Row],[PontoPed]]&lt;1, 1, IF( tabItens[[#This Row],[Saldo]]&gt;tabItens[[#This Row],[PontoPed]], 0, (tabItens[[#This Row],[PontoPed]]-tabItens[[#This Row],[Saldo]])/tabItens[[#This Row],[PontoPed]] ) ), 0 )</f>
        <v>0.12428023032629558</v>
      </c>
      <c r="BD249" s="389">
        <f>ROUNDDOWN(IF( OR( AND(tabItens[[#This Row],[PontoPed]]&lt;tabItens[[#This Row],[Saldo]],tabItens[[#This Row],[Saldo]]&gt;0), tabItens[[#This Row],[PontoPed]]=0), 99, IF(AND(tabItens[[#This Row],[Saldo]]=0,tabItens[[#This Row],[PontoPed]]&gt;0), 0, (1-tabItens[[#This Row],[PctAb]])*10 ) ),0)</f>
        <v>8</v>
      </c>
      <c r="BE249" s="390">
        <f>IF( tabItens[[#This Row],[Consumo]] &gt; tabItens[[#This Row],[04_MESES]]/4*$AV$2, tabItens[[#This Row],[Consumo]]/$AV$2, tabItens[[#This Row],[04_MESES]]/4 ) * $BE$2 + tabItens[[#This Row],[COMPRA_EXTRA]]</f>
        <v>6006</v>
      </c>
      <c r="BF249" s="391">
        <f>MAX( tabItens[[#This Row],[Sugestão]] - tabItens[[#This Row],[LC]], 0 )</f>
        <v>6006</v>
      </c>
      <c r="BG249" s="391">
        <f>SUMIF(Consumo!$C$3:$C$862,tabItens[[#This Row],[CÓDIGO]],Consumo!$E$3:$E$862)</f>
        <v>1159</v>
      </c>
      <c r="BH249" s="392">
        <f>IF(AND(tabItens[[#This Row],[Pend]] &gt; 0,tabItens[[#This Row],[Consumo]] &lt;&gt; 0), tabItens[[#This Row],[Pend]] / tabItens[[#This Row],[Consumo]], 0 )</f>
        <v>9.6486846486846481E-2</v>
      </c>
      <c r="BI249" s="391"/>
      <c r="BJ249" s="391"/>
      <c r="BK249" s="393" t="s">
        <v>2081</v>
      </c>
    </row>
    <row r="250" spans="1:63" x14ac:dyDescent="0.3">
      <c r="A250" s="354">
        <v>31555</v>
      </c>
      <c r="B250" s="355" t="s">
        <v>1242</v>
      </c>
      <c r="C250" s="356" t="s">
        <v>256</v>
      </c>
      <c r="D250" s="357">
        <v>33.700000000000003</v>
      </c>
      <c r="E250" s="358"/>
      <c r="F250" s="358"/>
      <c r="G250" s="358" t="s">
        <v>883</v>
      </c>
      <c r="H250" s="359">
        <v>74</v>
      </c>
      <c r="I250" s="360">
        <v>103003</v>
      </c>
      <c r="J250" s="361">
        <v>33.700000000000003</v>
      </c>
      <c r="K250" s="362"/>
      <c r="L250" s="363">
        <f>IF(tabItens[[#This Row],[Média]] &gt; 0, tabItens[[#This Row],[QTDE ATUAL]] / tabItens[[#This Row],[Média]],999.9)</f>
        <v>999.9</v>
      </c>
      <c r="M250" s="364">
        <v>0</v>
      </c>
      <c r="N250" s="365">
        <f>tabItens[[#This Row],[VALOR UNIT.]] * tabItens[[#This Row],[LC]]</f>
        <v>0</v>
      </c>
      <c r="O250" s="366"/>
      <c r="P250" s="367"/>
      <c r="Q250" s="368"/>
      <c r="R250" s="365"/>
      <c r="S250" s="369"/>
      <c r="T250" s="370">
        <f>ROUNDDOWN(IFERROR(tabItens[[#This Row],[ATA DT.VALID.]] - $D$1,0) / 30,0)</f>
        <v>-1507</v>
      </c>
      <c r="U250" s="355" t="s">
        <v>1068</v>
      </c>
      <c r="V250" s="371">
        <v>1</v>
      </c>
      <c r="W250" s="372" t="s">
        <v>2072</v>
      </c>
      <c r="X250" s="373">
        <v>55</v>
      </c>
      <c r="Y250" s="374">
        <v>40</v>
      </c>
      <c r="Z250" s="375"/>
      <c r="AA250" s="376"/>
      <c r="AB250" s="377"/>
      <c r="AC250" s="377"/>
      <c r="AD250" s="376"/>
      <c r="AE250" s="377"/>
      <c r="AF250" s="370"/>
      <c r="AG250" s="378" t="s">
        <v>2067</v>
      </c>
      <c r="AH250" s="379"/>
      <c r="AI250" s="370">
        <v>0</v>
      </c>
      <c r="AJ250" s="379">
        <v>37826</v>
      </c>
      <c r="AK250" s="379" t="s">
        <v>883</v>
      </c>
      <c r="AL250" s="379">
        <v>43865</v>
      </c>
      <c r="AM250" s="369"/>
      <c r="AN250" s="358"/>
      <c r="AO250" s="380" t="str">
        <f>_xlfn.IFNA(IF(VLOOKUP(tabItens[[#This Row],[CÓDIGO]],tabExcluirDoEstoque[#Data],1,FALSE),"sim",""),"")</f>
        <v/>
      </c>
      <c r="AP250" s="381" t="str">
        <f ca="1">IF(OR(ISBLANK(tabItens[[#This Row],[ATA DT.VALID.]]),tabItens[[#This Row],[ATA DT.VALID.]]="",tabItens[[#This Row],[ATA DT.VALID.]]=" "),"",IF(TYPE(tabItens[[#This Row],[ATA DT.VALID.]])=1,ROUNDUP((tabItens[[#This Row],[ATA DT.VALID.]]-TODAY())/7,0),""))</f>
        <v/>
      </c>
      <c r="AQ250" s="382"/>
      <c r="AR250" s="383">
        <f>IF(ISBLANK(tabItens[[#This Row],[CÓDIGO]]),"",IFERROR(VLOOKUP(tabItens[[#This Row],[CÓDIGO]],Consumo!$C$2:$AC$862,26,FALSE),0))</f>
        <v>0</v>
      </c>
      <c r="AS250" s="384">
        <f>SUMIF(Consumo!$C$3:$C$862,tabItens[[#This Row],[CÓDIGO]],Consumo!$N$3:$N$862) + SUMIF(Consumo!$C$3:$C$862,tabItens[[#This Row],[CÓDIGO]],Consumo!$O$3:$O$862) + SUMIF(Consumo!$C$3:$C$862,tabItens[[#This Row],[CÓDIGO]],Consumo!$P$3:$P$862) + SUMIF(Consumo!$C$3:$C$862,tabItens[[#This Row],[CÓDIGO]],Consumo!$Q$3:$Q$862)</f>
        <v>0</v>
      </c>
      <c r="AT250" s="384">
        <f>SUMIF(Consumo!$C$3:$C$862,tabItens[[#This Row],[CÓDIGO]],Consumo!$Z$3:$Z$862)</f>
        <v>0</v>
      </c>
      <c r="AU250" s="385">
        <f>SUMIF(Consumo!$C$3:$C$862,tabItens[[#This Row],[CÓDIGO]],Consumo!$AA$3:$AA$862)</f>
        <v>0</v>
      </c>
      <c r="AV250" s="386">
        <f>SUMIF(Consumo!$C$3:$C$862,tabItens[[#This Row],[CÓDIGO]],Consumo!$Y$3:$Y$862)</f>
        <v>0</v>
      </c>
      <c r="AW250" s="359">
        <f>tabItens[[#This Row],[QTDE ATUAL]] + tabItens[[#This Row],[RC QTDE]] + tabItens[[#This Row],[AF SALDO]] + tabItens[[#This Row],[Recentes]]</f>
        <v>74</v>
      </c>
      <c r="AX250" s="387">
        <v>1</v>
      </c>
      <c r="AY250" s="387">
        <v>4</v>
      </c>
      <c r="AZ250" s="387">
        <f>IF(ISBLANK(tabItens[[#This Row],[CÓDIGO]]),"",tabItens[[#This Row],[PontoMês]] * (AZ$2+tabItens[[#This Row],[PontoQtM]]))</f>
        <v>4</v>
      </c>
      <c r="BA250" s="386">
        <f>tabItens[[#This Row],[PontoPed]] - tabItens[[#This Row],[Saldo]] + (1/10)</f>
        <v>-69.900000000000006</v>
      </c>
      <c r="BB250" s="386">
        <f xml:space="preserve"> tabItens[[#This Row],[PontoMês]] * BB$2 - tabItens[[#This Row],[QTDE ATUAL]] - (1/10)</f>
        <v>-73.099999999999994</v>
      </c>
      <c r="BC250" s="388">
        <f>IF( tabItens[[#This Row],[PontoPed]]&gt;0, IF(tabItens[[#This Row],[PontoPed]]&lt;1, 1, IF( tabItens[[#This Row],[Saldo]]&gt;tabItens[[#This Row],[PontoPed]], 0, (tabItens[[#This Row],[PontoPed]]-tabItens[[#This Row],[Saldo]])/tabItens[[#This Row],[PontoPed]] ) ), 0 )</f>
        <v>0</v>
      </c>
      <c r="BD250" s="389">
        <f>ROUNDDOWN(IF( OR( AND(tabItens[[#This Row],[PontoPed]]&lt;tabItens[[#This Row],[Saldo]],tabItens[[#This Row],[Saldo]]&gt;0), tabItens[[#This Row],[PontoPed]]=0), 99, IF(AND(tabItens[[#This Row],[Saldo]]=0,tabItens[[#This Row],[PontoPed]]&gt;0), 0, (1-tabItens[[#This Row],[PctAb]])*10 ) ),0)</f>
        <v>99</v>
      </c>
      <c r="BE250" s="390">
        <f>IF( tabItens[[#This Row],[Consumo]] &gt; tabItens[[#This Row],[04_MESES]]/4*$AV$2, tabItens[[#This Row],[Consumo]]/$AV$2, tabItens[[#This Row],[04_MESES]]/4 ) * $BE$2 + tabItens[[#This Row],[COMPRA_EXTRA]]</f>
        <v>0</v>
      </c>
      <c r="BF250" s="391">
        <f>MAX( tabItens[[#This Row],[Sugestão]] - tabItens[[#This Row],[LC]], 0 )</f>
        <v>0</v>
      </c>
      <c r="BG250" s="391">
        <f>SUMIF(Consumo!$C$3:$C$862,tabItens[[#This Row],[CÓDIGO]],Consumo!$E$3:$E$862)</f>
        <v>0</v>
      </c>
      <c r="BH250" s="392">
        <f>IF(AND(tabItens[[#This Row],[Pend]] &gt; 0,tabItens[[#This Row],[Consumo]] &lt;&gt; 0), tabItens[[#This Row],[Pend]] / tabItens[[#This Row],[Consumo]], 0 )</f>
        <v>0</v>
      </c>
      <c r="BI250" s="391"/>
      <c r="BJ250" s="391"/>
      <c r="BK250" s="393" t="s">
        <v>2081</v>
      </c>
    </row>
    <row r="251" spans="1:63" x14ac:dyDescent="0.3">
      <c r="A251" s="354">
        <v>31580</v>
      </c>
      <c r="B251" s="355" t="s">
        <v>1243</v>
      </c>
      <c r="C251" s="356" t="s">
        <v>256</v>
      </c>
      <c r="D251" s="357">
        <v>2.8</v>
      </c>
      <c r="E251" s="358"/>
      <c r="F251" s="358"/>
      <c r="G251" s="358" t="s">
        <v>883</v>
      </c>
      <c r="H251" s="359">
        <v>88</v>
      </c>
      <c r="I251" s="360">
        <v>103003</v>
      </c>
      <c r="J251" s="361">
        <v>2.8</v>
      </c>
      <c r="K251" s="362"/>
      <c r="L251" s="363">
        <f>IF(tabItens[[#This Row],[Média]] &gt; 0, tabItens[[#This Row],[QTDE ATUAL]] / tabItens[[#This Row],[Média]],999.9)</f>
        <v>999.9</v>
      </c>
      <c r="M251" s="364">
        <v>0</v>
      </c>
      <c r="N251" s="365">
        <f>tabItens[[#This Row],[VALOR UNIT.]] * tabItens[[#This Row],[LC]]</f>
        <v>0</v>
      </c>
      <c r="O251" s="366"/>
      <c r="P251" s="367"/>
      <c r="Q251" s="368"/>
      <c r="R251" s="365"/>
      <c r="S251" s="369"/>
      <c r="T251" s="370">
        <f>ROUNDDOWN(IFERROR(tabItens[[#This Row],[ATA DT.VALID.]] - $D$1,0) / 30,0)</f>
        <v>-1507</v>
      </c>
      <c r="U251" s="355" t="s">
        <v>984</v>
      </c>
      <c r="V251" s="371">
        <v>1</v>
      </c>
      <c r="W251" s="372" t="s">
        <v>2072</v>
      </c>
      <c r="X251" s="373">
        <v>55</v>
      </c>
      <c r="Y251" s="374">
        <v>32</v>
      </c>
      <c r="Z251" s="375"/>
      <c r="AA251" s="376"/>
      <c r="AB251" s="377"/>
      <c r="AC251" s="377"/>
      <c r="AD251" s="376"/>
      <c r="AE251" s="377"/>
      <c r="AF251" s="370"/>
      <c r="AG251" s="378" t="s">
        <v>2067</v>
      </c>
      <c r="AH251" s="379"/>
      <c r="AI251" s="370">
        <v>0</v>
      </c>
      <c r="AJ251" s="379">
        <v>41879</v>
      </c>
      <c r="AK251" s="379" t="s">
        <v>883</v>
      </c>
      <c r="AL251" s="379">
        <v>41823</v>
      </c>
      <c r="AM251" s="369"/>
      <c r="AN251" s="358"/>
      <c r="AO251" s="380" t="str">
        <f>_xlfn.IFNA(IF(VLOOKUP(tabItens[[#This Row],[CÓDIGO]],tabExcluirDoEstoque[#Data],1,FALSE),"sim",""),"")</f>
        <v/>
      </c>
      <c r="AP251" s="381" t="str">
        <f ca="1">IF(OR(ISBLANK(tabItens[[#This Row],[ATA DT.VALID.]]),tabItens[[#This Row],[ATA DT.VALID.]]="",tabItens[[#This Row],[ATA DT.VALID.]]=" "),"",IF(TYPE(tabItens[[#This Row],[ATA DT.VALID.]])=1,ROUNDUP((tabItens[[#This Row],[ATA DT.VALID.]]-TODAY())/7,0),""))</f>
        <v/>
      </c>
      <c r="AQ251" s="382"/>
      <c r="AR251" s="383">
        <f>IF(ISBLANK(tabItens[[#This Row],[CÓDIGO]]),"",IFERROR(VLOOKUP(tabItens[[#This Row],[CÓDIGO]],Consumo!$C$2:$AC$862,26,FALSE),0))</f>
        <v>0</v>
      </c>
      <c r="AS251" s="384">
        <f>SUMIF(Consumo!$C$3:$C$862,tabItens[[#This Row],[CÓDIGO]],Consumo!$N$3:$N$862) + SUMIF(Consumo!$C$3:$C$862,tabItens[[#This Row],[CÓDIGO]],Consumo!$O$3:$O$862) + SUMIF(Consumo!$C$3:$C$862,tabItens[[#This Row],[CÓDIGO]],Consumo!$P$3:$P$862) + SUMIF(Consumo!$C$3:$C$862,tabItens[[#This Row],[CÓDIGO]],Consumo!$Q$3:$Q$862)</f>
        <v>0</v>
      </c>
      <c r="AT251" s="384">
        <f>SUMIF(Consumo!$C$3:$C$862,tabItens[[#This Row],[CÓDIGO]],Consumo!$Z$3:$Z$862)</f>
        <v>0</v>
      </c>
      <c r="AU251" s="385">
        <f>SUMIF(Consumo!$C$3:$C$862,tabItens[[#This Row],[CÓDIGO]],Consumo!$AA$3:$AA$862)</f>
        <v>0</v>
      </c>
      <c r="AV251" s="386">
        <f>SUMIF(Consumo!$C$3:$C$862,tabItens[[#This Row],[CÓDIGO]],Consumo!$Y$3:$Y$862)</f>
        <v>0</v>
      </c>
      <c r="AW251" s="359">
        <f>tabItens[[#This Row],[QTDE ATUAL]] + tabItens[[#This Row],[RC QTDE]] + tabItens[[#This Row],[AF SALDO]] + tabItens[[#This Row],[Recentes]]</f>
        <v>88</v>
      </c>
      <c r="AX251" s="387">
        <v>0</v>
      </c>
      <c r="AY251" s="387">
        <v>4</v>
      </c>
      <c r="AZ251" s="387">
        <f>IF(ISBLANK(tabItens[[#This Row],[CÓDIGO]]),"",tabItens[[#This Row],[PontoMês]] * (AZ$2+tabItens[[#This Row],[PontoQtM]]))</f>
        <v>0</v>
      </c>
      <c r="BA251" s="386">
        <f>tabItens[[#This Row],[PontoPed]] - tabItens[[#This Row],[Saldo]] + (1/10)</f>
        <v>-87.9</v>
      </c>
      <c r="BB251" s="386">
        <f xml:space="preserve"> tabItens[[#This Row],[PontoMês]] * BB$2 - tabItens[[#This Row],[QTDE ATUAL]] - (1/10)</f>
        <v>-88.1</v>
      </c>
      <c r="BC251" s="388">
        <f>IF( tabItens[[#This Row],[PontoPed]]&gt;0, IF(tabItens[[#This Row],[PontoPed]]&lt;1, 1, IF( tabItens[[#This Row],[Saldo]]&gt;tabItens[[#This Row],[PontoPed]], 0, (tabItens[[#This Row],[PontoPed]]-tabItens[[#This Row],[Saldo]])/tabItens[[#This Row],[PontoPed]] ) ), 0 )</f>
        <v>0</v>
      </c>
      <c r="BD251" s="389">
        <f>ROUNDDOWN(IF( OR( AND(tabItens[[#This Row],[PontoPed]]&lt;tabItens[[#This Row],[Saldo]],tabItens[[#This Row],[Saldo]]&gt;0), tabItens[[#This Row],[PontoPed]]=0), 99, IF(AND(tabItens[[#This Row],[Saldo]]=0,tabItens[[#This Row],[PontoPed]]&gt;0), 0, (1-tabItens[[#This Row],[PctAb]])*10 ) ),0)</f>
        <v>99</v>
      </c>
      <c r="BE251" s="390">
        <f>IF( tabItens[[#This Row],[Consumo]] &gt; tabItens[[#This Row],[04_MESES]]/4*$AV$2, tabItens[[#This Row],[Consumo]]/$AV$2, tabItens[[#This Row],[04_MESES]]/4 ) * $BE$2 + tabItens[[#This Row],[COMPRA_EXTRA]]</f>
        <v>0</v>
      </c>
      <c r="BF251" s="391">
        <f>MAX( tabItens[[#This Row],[Sugestão]] - tabItens[[#This Row],[LC]], 0 )</f>
        <v>0</v>
      </c>
      <c r="BG251" s="391">
        <f>SUMIF(Consumo!$C$3:$C$862,tabItens[[#This Row],[CÓDIGO]],Consumo!$E$3:$E$862)</f>
        <v>0</v>
      </c>
      <c r="BH251" s="392">
        <f>IF(AND(tabItens[[#This Row],[Pend]] &gt; 0,tabItens[[#This Row],[Consumo]] &lt;&gt; 0), tabItens[[#This Row],[Pend]] / tabItens[[#This Row],[Consumo]], 0 )</f>
        <v>0</v>
      </c>
      <c r="BI251" s="391"/>
      <c r="BJ251" s="391"/>
      <c r="BK251" s="393" t="s">
        <v>2081</v>
      </c>
    </row>
    <row r="252" spans="1:63" x14ac:dyDescent="0.3">
      <c r="A252" s="354">
        <v>27136</v>
      </c>
      <c r="B252" s="355" t="s">
        <v>1211</v>
      </c>
      <c r="C252" s="356" t="s">
        <v>256</v>
      </c>
      <c r="D252" s="357">
        <v>7.0000000000000007E-2</v>
      </c>
      <c r="E252" s="358" t="s">
        <v>1212</v>
      </c>
      <c r="F252" s="358" t="s">
        <v>1213</v>
      </c>
      <c r="G252" s="358" t="s">
        <v>890</v>
      </c>
      <c r="H252" s="359">
        <v>34248</v>
      </c>
      <c r="I252" s="360">
        <v>103003</v>
      </c>
      <c r="J252" s="361">
        <v>7.0000000000000007E-2</v>
      </c>
      <c r="K252" s="362">
        <v>127569</v>
      </c>
      <c r="L252" s="363">
        <f>IF(tabItens[[#This Row],[Média]] &gt; 0, tabItens[[#This Row],[QTDE ATUAL]] / tabItens[[#This Row],[Média]],999.9)</f>
        <v>2.5499218226490954</v>
      </c>
      <c r="M252" s="364">
        <v>0</v>
      </c>
      <c r="N252" s="365">
        <f>tabItens[[#This Row],[VALOR UNIT.]] * tabItens[[#This Row],[LC]]</f>
        <v>0</v>
      </c>
      <c r="O252" s="366" t="s">
        <v>891</v>
      </c>
      <c r="P252" s="367">
        <v>0</v>
      </c>
      <c r="Q252" s="368">
        <v>275000</v>
      </c>
      <c r="R252" s="365">
        <v>19250</v>
      </c>
      <c r="S252" s="369">
        <v>45377</v>
      </c>
      <c r="T252" s="370">
        <f>ROUNDDOWN(IFERROR(tabItens[[#This Row],[ATA DT.VALID.]] - $D$1,0) / 30,0)</f>
        <v>5</v>
      </c>
      <c r="U252" s="355" t="s">
        <v>1214</v>
      </c>
      <c r="V252" s="371">
        <v>1</v>
      </c>
      <c r="W252" s="372" t="s">
        <v>2076</v>
      </c>
      <c r="X252" s="373">
        <v>62</v>
      </c>
      <c r="Y252" s="374">
        <v>10</v>
      </c>
      <c r="Z252" s="375"/>
      <c r="AA252" s="376"/>
      <c r="AB252" s="377"/>
      <c r="AC252" s="377"/>
      <c r="AD252" s="376"/>
      <c r="AE252" s="377"/>
      <c r="AF252" s="370"/>
      <c r="AG252" s="378" t="s">
        <v>2067</v>
      </c>
      <c r="AH252" s="379"/>
      <c r="AI252" s="370">
        <v>42500</v>
      </c>
      <c r="AJ252" s="379">
        <v>45203</v>
      </c>
      <c r="AK252" s="379" t="s">
        <v>883</v>
      </c>
      <c r="AL252" s="379">
        <v>45196</v>
      </c>
      <c r="AM252" s="369"/>
      <c r="AN252" s="358"/>
      <c r="AO252" s="380" t="str">
        <f>_xlfn.IFNA(IF(VLOOKUP(tabItens[[#This Row],[CÓDIGO]],tabExcluirDoEstoque[#Data],1,FALSE),"sim",""),"")</f>
        <v/>
      </c>
      <c r="AP252" s="381">
        <f ca="1">IF(OR(ISBLANK(tabItens[[#This Row],[ATA DT.VALID.]]),tabItens[[#This Row],[ATA DT.VALID.]]="",tabItens[[#This Row],[ATA DT.VALID.]]=" "),"",IF(TYPE(tabItens[[#This Row],[ATA DT.VALID.]])=1,ROUNDUP((tabItens[[#This Row],[ATA DT.VALID.]]-TODAY())/7,0),""))</f>
        <v>18</v>
      </c>
      <c r="AQ252" s="382">
        <v>0</v>
      </c>
      <c r="AR252" s="383" t="str">
        <f>IF(ISBLANK(tabItens[[#This Row],[CÓDIGO]]),"",IFERROR(VLOOKUP(tabItens[[#This Row],[CÓDIGO]],Consumo!$C$2:$AC$862,26,FALSE),0))</f>
        <v>09.2023</v>
      </c>
      <c r="AS252" s="384">
        <f>SUMIF(Consumo!$C$3:$C$862,tabItens[[#This Row],[CÓDIGO]],Consumo!$N$3:$N$862) + SUMIF(Consumo!$C$3:$C$862,tabItens[[#This Row],[CÓDIGO]],Consumo!$O$3:$O$862) + SUMIF(Consumo!$C$3:$C$862,tabItens[[#This Row],[CÓDIGO]],Consumo!$P$3:$P$862) + SUMIF(Consumo!$C$3:$C$862,tabItens[[#This Row],[CÓDIGO]],Consumo!$Q$3:$Q$862)</f>
        <v>101163</v>
      </c>
      <c r="AT252" s="384">
        <f>SUMIF(Consumo!$C$3:$C$862,tabItens[[#This Row],[CÓDIGO]],Consumo!$Z$3:$Z$862)</f>
        <v>161172</v>
      </c>
      <c r="AU252" s="385">
        <f>SUMIF(Consumo!$C$3:$C$862,tabItens[[#This Row],[CÓDIGO]],Consumo!$AA$3:$AA$862)</f>
        <v>42501</v>
      </c>
      <c r="AV252" s="386">
        <f>SUMIF(Consumo!$C$3:$C$862,tabItens[[#This Row],[CÓDIGO]],Consumo!$Y$3:$Y$862)</f>
        <v>13431</v>
      </c>
      <c r="AW252" s="359">
        <f>tabItens[[#This Row],[QTDE ATUAL]] + tabItens[[#This Row],[RC QTDE]] + tabItens[[#This Row],[AF SALDO]] + tabItens[[#This Row],[Recentes]]</f>
        <v>34248</v>
      </c>
      <c r="AX252" s="387">
        <v>9752</v>
      </c>
      <c r="AY252" s="387">
        <v>4</v>
      </c>
      <c r="AZ252" s="387">
        <f>IF(ISBLANK(tabItens[[#This Row],[CÓDIGO]]),"",tabItens[[#This Row],[PontoMês]] * (AZ$2+tabItens[[#This Row],[PontoQtM]]))</f>
        <v>39008</v>
      </c>
      <c r="BA252" s="386">
        <f>tabItens[[#This Row],[PontoPed]] - tabItens[[#This Row],[Saldo]] + (1/10)</f>
        <v>4760.1000000000004</v>
      </c>
      <c r="BB252" s="386">
        <f xml:space="preserve"> tabItens[[#This Row],[PontoMês]] * BB$2 - tabItens[[#This Row],[QTDE ATUAL]] - (1/10)</f>
        <v>-24496.1</v>
      </c>
      <c r="BC252" s="388">
        <f>IF( tabItens[[#This Row],[PontoPed]]&gt;0, IF(tabItens[[#This Row],[PontoPed]]&lt;1, 1, IF( tabItens[[#This Row],[Saldo]]&gt;tabItens[[#This Row],[PontoPed]], 0, (tabItens[[#This Row],[PontoPed]]-tabItens[[#This Row],[Saldo]])/tabItens[[#This Row],[PontoPed]] ) ), 0 )</f>
        <v>0.12202625102543069</v>
      </c>
      <c r="BD252" s="389">
        <f>ROUNDDOWN(IF( OR( AND(tabItens[[#This Row],[PontoPed]]&lt;tabItens[[#This Row],[Saldo]],tabItens[[#This Row],[Saldo]]&gt;0), tabItens[[#This Row],[PontoPed]]=0), 99, IF(AND(tabItens[[#This Row],[Saldo]]=0,tabItens[[#This Row],[PontoPed]]&gt;0), 0, (1-tabItens[[#This Row],[PctAb]])*10 ) ),0)</f>
        <v>8</v>
      </c>
      <c r="BE252" s="390">
        <f>IF( tabItens[[#This Row],[Consumo]] &gt; tabItens[[#This Row],[04_MESES]]/4*$AV$2, tabItens[[#This Row],[Consumo]]/$AV$2, tabItens[[#This Row],[04_MESES]]/4 ) * $BE$2 + tabItens[[#This Row],[COMPRA_EXTRA]]</f>
        <v>151744.5</v>
      </c>
      <c r="BF252" s="391">
        <f>MAX( tabItens[[#This Row],[Sugestão]] - tabItens[[#This Row],[LC]], 0 )</f>
        <v>151744.5</v>
      </c>
      <c r="BG252" s="391">
        <f>SUMIF(Consumo!$C$3:$C$862,tabItens[[#This Row],[CÓDIGO]],Consumo!$E$3:$E$862)</f>
        <v>33671</v>
      </c>
      <c r="BH252" s="392">
        <f>IF(AND(tabItens[[#This Row],[Pend]] &gt; 0,tabItens[[#This Row],[Consumo]] &lt;&gt; 0), tabItens[[#This Row],[Pend]] / tabItens[[#This Row],[Consumo]], 0 )</f>
        <v>0.20891345891345892</v>
      </c>
      <c r="BI252" s="391"/>
      <c r="BJ252" s="391"/>
      <c r="BK252" s="393" t="s">
        <v>2081</v>
      </c>
    </row>
    <row r="253" spans="1:63" x14ac:dyDescent="0.3">
      <c r="A253" s="354">
        <v>32927</v>
      </c>
      <c r="B253" s="355" t="s">
        <v>1245</v>
      </c>
      <c r="C253" s="356" t="s">
        <v>373</v>
      </c>
      <c r="D253" s="357">
        <v>0.53</v>
      </c>
      <c r="E253" s="358"/>
      <c r="F253" s="358"/>
      <c r="G253" s="358" t="s">
        <v>883</v>
      </c>
      <c r="H253" s="359">
        <v>0</v>
      </c>
      <c r="I253" s="360">
        <v>103003</v>
      </c>
      <c r="J253" s="361">
        <v>0.53</v>
      </c>
      <c r="K253" s="362">
        <v>5743</v>
      </c>
      <c r="L253" s="363">
        <f>IF(tabItens[[#This Row],[Média]] &gt; 0, tabItens[[#This Row],[QTDE ATUAL]] / tabItens[[#This Row],[Média]],999.9)</f>
        <v>0</v>
      </c>
      <c r="M253" s="364">
        <v>0</v>
      </c>
      <c r="N253" s="365">
        <f>tabItens[[#This Row],[VALOR UNIT.]] * tabItens[[#This Row],[LC]]</f>
        <v>0</v>
      </c>
      <c r="O253" s="366" t="s">
        <v>2085</v>
      </c>
      <c r="P253" s="367"/>
      <c r="Q253" s="368"/>
      <c r="R253" s="365"/>
      <c r="S253" s="369"/>
      <c r="T253" s="370">
        <f>ROUNDDOWN(IFERROR(tabItens[[#This Row],[ATA DT.VALID.]] - $D$1,0) / 30,0)</f>
        <v>-1507</v>
      </c>
      <c r="U253" s="355" t="s">
        <v>1125</v>
      </c>
      <c r="V253" s="371">
        <v>1</v>
      </c>
      <c r="W253" s="372" t="s">
        <v>2069</v>
      </c>
      <c r="X253" s="373">
        <v>57</v>
      </c>
      <c r="Y253" s="374">
        <v>15</v>
      </c>
      <c r="Z253" s="375">
        <v>6989</v>
      </c>
      <c r="AA253" s="376">
        <v>2023</v>
      </c>
      <c r="AB253" s="377">
        <v>2100</v>
      </c>
      <c r="AC253" s="377"/>
      <c r="AD253" s="376"/>
      <c r="AE253" s="377"/>
      <c r="AF253" s="370"/>
      <c r="AG253" s="378" t="s">
        <v>2067</v>
      </c>
      <c r="AH253" s="379"/>
      <c r="AI253" s="370">
        <v>2524</v>
      </c>
      <c r="AJ253" s="379">
        <v>44967</v>
      </c>
      <c r="AK253" s="379" t="s">
        <v>883</v>
      </c>
      <c r="AL253" s="379">
        <v>44959</v>
      </c>
      <c r="AM253" s="369"/>
      <c r="AN253" s="358"/>
      <c r="AO253" s="380" t="str">
        <f>_xlfn.IFNA(IF(VLOOKUP(tabItens[[#This Row],[CÓDIGO]],tabExcluirDoEstoque[#Data],1,FALSE),"sim",""),"")</f>
        <v/>
      </c>
      <c r="AP253" s="381" t="str">
        <f ca="1">IF(OR(ISBLANK(tabItens[[#This Row],[ATA DT.VALID.]]),tabItens[[#This Row],[ATA DT.VALID.]]="",tabItens[[#This Row],[ATA DT.VALID.]]=" "),"",IF(TYPE(tabItens[[#This Row],[ATA DT.VALID.]])=1,ROUNDUP((tabItens[[#This Row],[ATA DT.VALID.]]-TODAY())/7,0),""))</f>
        <v/>
      </c>
      <c r="AQ253" s="382">
        <v>0</v>
      </c>
      <c r="AR253" s="383" t="str">
        <f>IF(ISBLANK(tabItens[[#This Row],[CÓDIGO]]),"",IFERROR(VLOOKUP(tabItens[[#This Row],[CÓDIGO]],Consumo!$C$2:$AC$862,26,FALSE),0))</f>
        <v>08.2023</v>
      </c>
      <c r="AS253" s="384">
        <f>SUMIF(Consumo!$C$3:$C$862,tabItens[[#This Row],[CÓDIGO]],Consumo!$N$3:$N$862) + SUMIF(Consumo!$C$3:$C$862,tabItens[[#This Row],[CÓDIGO]],Consumo!$O$3:$O$862) + SUMIF(Consumo!$C$3:$C$862,tabItens[[#This Row],[CÓDIGO]],Consumo!$P$3:$P$862) + SUMIF(Consumo!$C$3:$C$862,tabItens[[#This Row],[CÓDIGO]],Consumo!$Q$3:$Q$862)</f>
        <v>2092</v>
      </c>
      <c r="AT253" s="384">
        <f>SUMIF(Consumo!$C$3:$C$862,tabItens[[#This Row],[CÓDIGO]],Consumo!$Z$3:$Z$862)</f>
        <v>7906</v>
      </c>
      <c r="AU253" s="385">
        <f>SUMIF(Consumo!$C$3:$C$862,tabItens[[#This Row],[CÓDIGO]],Consumo!$AA$3:$AA$862)</f>
        <v>1193</v>
      </c>
      <c r="AV253" s="386">
        <f>SUMIF(Consumo!$C$3:$C$862,tabItens[[#This Row],[CÓDIGO]],Consumo!$Y$3:$Y$862)</f>
        <v>658.83333333333337</v>
      </c>
      <c r="AW253" s="359">
        <f>tabItens[[#This Row],[QTDE ATUAL]] + tabItens[[#This Row],[RC QTDE]] + tabItens[[#This Row],[AF SALDO]] + tabItens[[#This Row],[Recentes]]</f>
        <v>2100</v>
      </c>
      <c r="AX253" s="387">
        <v>793</v>
      </c>
      <c r="AY253" s="387">
        <v>4</v>
      </c>
      <c r="AZ253" s="387">
        <f>IF(ISBLANK(tabItens[[#This Row],[CÓDIGO]]),"",tabItens[[#This Row],[PontoMês]] * (AZ$2+tabItens[[#This Row],[PontoQtM]]))</f>
        <v>3172</v>
      </c>
      <c r="BA253" s="386">
        <f>tabItens[[#This Row],[PontoPed]] - tabItens[[#This Row],[Saldo]] + (1/10)</f>
        <v>1072.0999999999999</v>
      </c>
      <c r="BB253" s="386">
        <f xml:space="preserve"> tabItens[[#This Row],[PontoMês]] * BB$2 - tabItens[[#This Row],[QTDE ATUAL]] - (1/10)</f>
        <v>792.9</v>
      </c>
      <c r="BC253" s="388">
        <f>IF( tabItens[[#This Row],[PontoPed]]&gt;0, IF(tabItens[[#This Row],[PontoPed]]&lt;1, 1, IF( tabItens[[#This Row],[Saldo]]&gt;tabItens[[#This Row],[PontoPed]], 0, (tabItens[[#This Row],[PontoPed]]-tabItens[[#This Row],[Saldo]])/tabItens[[#This Row],[PontoPed]] ) ), 0 )</f>
        <v>0.33795712484237073</v>
      </c>
      <c r="BD253" s="389">
        <f>ROUNDDOWN(IF( OR( AND(tabItens[[#This Row],[PontoPed]]&lt;tabItens[[#This Row],[Saldo]],tabItens[[#This Row],[Saldo]]&gt;0), tabItens[[#This Row],[PontoPed]]=0), 99, IF(AND(tabItens[[#This Row],[Saldo]]=0,tabItens[[#This Row],[PontoPed]]&gt;0), 0, (1-tabItens[[#This Row],[PctAb]])*10 ) ),0)</f>
        <v>6</v>
      </c>
      <c r="BE253" s="390">
        <f>IF( tabItens[[#This Row],[Consumo]] &gt; tabItens[[#This Row],[04_MESES]]/4*$AV$2, tabItens[[#This Row],[Consumo]]/$AV$2, tabItens[[#This Row],[04_MESES]]/4 ) * $BE$2 + tabItens[[#This Row],[COMPRA_EXTRA]]</f>
        <v>3953</v>
      </c>
      <c r="BF253" s="391">
        <f>MAX( tabItens[[#This Row],[Sugestão]] - tabItens[[#This Row],[LC]], 0 )</f>
        <v>3953</v>
      </c>
      <c r="BG253" s="391">
        <f>SUMIF(Consumo!$C$3:$C$862,tabItens[[#This Row],[CÓDIGO]],Consumo!$E$3:$E$862)</f>
        <v>334</v>
      </c>
      <c r="BH253" s="392">
        <f>IF(AND(tabItens[[#This Row],[Pend]] &gt; 0,tabItens[[#This Row],[Consumo]] &lt;&gt; 0), tabItens[[#This Row],[Pend]] / tabItens[[#This Row],[Consumo]], 0 )</f>
        <v>4.2246395142929417E-2</v>
      </c>
      <c r="BI253" s="391"/>
      <c r="BJ253" s="391"/>
      <c r="BK253" s="393" t="s">
        <v>2081</v>
      </c>
    </row>
    <row r="254" spans="1:63" x14ac:dyDescent="0.3">
      <c r="A254" s="354">
        <v>32933</v>
      </c>
      <c r="B254" s="355" t="s">
        <v>1246</v>
      </c>
      <c r="C254" s="356" t="s">
        <v>373</v>
      </c>
      <c r="D254" s="357">
        <v>0.98</v>
      </c>
      <c r="E254" s="358"/>
      <c r="F254" s="358"/>
      <c r="G254" s="358" t="s">
        <v>883</v>
      </c>
      <c r="H254" s="359">
        <v>0</v>
      </c>
      <c r="I254" s="360">
        <v>103003</v>
      </c>
      <c r="J254" s="361">
        <v>0.98</v>
      </c>
      <c r="K254" s="362">
        <v>9496</v>
      </c>
      <c r="L254" s="363">
        <f>IF(tabItens[[#This Row],[Média]] &gt; 0, tabItens[[#This Row],[QTDE ATUAL]] / tabItens[[#This Row],[Média]],999.9)</f>
        <v>0</v>
      </c>
      <c r="M254" s="364">
        <v>0</v>
      </c>
      <c r="N254" s="365">
        <f>tabItens[[#This Row],[VALOR UNIT.]] * tabItens[[#This Row],[LC]]</f>
        <v>0</v>
      </c>
      <c r="O254" s="366" t="s">
        <v>2083</v>
      </c>
      <c r="P254" s="367"/>
      <c r="Q254" s="368"/>
      <c r="R254" s="365"/>
      <c r="S254" s="369"/>
      <c r="T254" s="370">
        <f>ROUNDDOWN(IFERROR(tabItens[[#This Row],[ATA DT.VALID.]] - $D$1,0) / 30,0)</f>
        <v>-1507</v>
      </c>
      <c r="U254" s="355" t="s">
        <v>941</v>
      </c>
      <c r="V254" s="371">
        <v>1</v>
      </c>
      <c r="W254" s="372" t="s">
        <v>2069</v>
      </c>
      <c r="X254" s="373">
        <v>57</v>
      </c>
      <c r="Y254" s="374">
        <v>16</v>
      </c>
      <c r="Z254" s="375">
        <v>6984</v>
      </c>
      <c r="AA254" s="376">
        <v>2023</v>
      </c>
      <c r="AB254" s="377">
        <v>5700</v>
      </c>
      <c r="AC254" s="377"/>
      <c r="AD254" s="376"/>
      <c r="AE254" s="377"/>
      <c r="AF254" s="370"/>
      <c r="AG254" s="378" t="s">
        <v>2067</v>
      </c>
      <c r="AH254" s="379"/>
      <c r="AI254" s="370">
        <v>3836</v>
      </c>
      <c r="AJ254" s="379">
        <v>44960</v>
      </c>
      <c r="AK254" s="379" t="s">
        <v>883</v>
      </c>
      <c r="AL254" s="379">
        <v>44910</v>
      </c>
      <c r="AM254" s="369"/>
      <c r="AN254" s="358"/>
      <c r="AO254" s="380" t="str">
        <f>_xlfn.IFNA(IF(VLOOKUP(tabItens[[#This Row],[CÓDIGO]],tabExcluirDoEstoque[#Data],1,FALSE),"sim",""),"")</f>
        <v/>
      </c>
      <c r="AP254" s="381" t="str">
        <f ca="1">IF(OR(ISBLANK(tabItens[[#This Row],[ATA DT.VALID.]]),tabItens[[#This Row],[ATA DT.VALID.]]="",tabItens[[#This Row],[ATA DT.VALID.]]=" "),"",IF(TYPE(tabItens[[#This Row],[ATA DT.VALID.]])=1,ROUNDUP((tabItens[[#This Row],[ATA DT.VALID.]]-TODAY())/7,0),""))</f>
        <v/>
      </c>
      <c r="AQ254" s="382">
        <v>0</v>
      </c>
      <c r="AR254" s="383" t="str">
        <f>IF(ISBLANK(tabItens[[#This Row],[CÓDIGO]]),"",IFERROR(VLOOKUP(tabItens[[#This Row],[CÓDIGO]],Consumo!$C$2:$AC$862,26,FALSE),0))</f>
        <v>08.2023</v>
      </c>
      <c r="AS254" s="384">
        <f>SUMIF(Consumo!$C$3:$C$862,tabItens[[#This Row],[CÓDIGO]],Consumo!$N$3:$N$862) + SUMIF(Consumo!$C$3:$C$862,tabItens[[#This Row],[CÓDIGO]],Consumo!$O$3:$O$862) + SUMIF(Consumo!$C$3:$C$862,tabItens[[#This Row],[CÓDIGO]],Consumo!$P$3:$P$862) + SUMIF(Consumo!$C$3:$C$862,tabItens[[#This Row],[CÓDIGO]],Consumo!$Q$3:$Q$862)</f>
        <v>1816</v>
      </c>
      <c r="AT254" s="384">
        <f>SUMIF(Consumo!$C$3:$C$862,tabItens[[#This Row],[CÓDIGO]],Consumo!$Z$3:$Z$862)</f>
        <v>12340</v>
      </c>
      <c r="AU254" s="385">
        <f>SUMIF(Consumo!$C$3:$C$862,tabItens[[#This Row],[CÓDIGO]],Consumo!$AA$3:$AA$862)</f>
        <v>2250</v>
      </c>
      <c r="AV254" s="386">
        <f>SUMIF(Consumo!$C$3:$C$862,tabItens[[#This Row],[CÓDIGO]],Consumo!$Y$3:$Y$862)</f>
        <v>1028.3333333333333</v>
      </c>
      <c r="AW254" s="359">
        <f>tabItens[[#This Row],[QTDE ATUAL]] + tabItens[[#This Row],[RC QTDE]] + tabItens[[#This Row],[AF SALDO]] + tabItens[[#This Row],[Recentes]]</f>
        <v>5700</v>
      </c>
      <c r="AX254" s="387">
        <v>2084</v>
      </c>
      <c r="AY254" s="387">
        <v>4</v>
      </c>
      <c r="AZ254" s="387">
        <f>IF(ISBLANK(tabItens[[#This Row],[CÓDIGO]]),"",tabItens[[#This Row],[PontoMês]] * (AZ$2+tabItens[[#This Row],[PontoQtM]]))</f>
        <v>8336</v>
      </c>
      <c r="BA254" s="386">
        <f>tabItens[[#This Row],[PontoPed]] - tabItens[[#This Row],[Saldo]] + (1/10)</f>
        <v>2636.1</v>
      </c>
      <c r="BB254" s="386">
        <f xml:space="preserve"> tabItens[[#This Row],[PontoMês]] * BB$2 - tabItens[[#This Row],[QTDE ATUAL]] - (1/10)</f>
        <v>2083.9</v>
      </c>
      <c r="BC254" s="388">
        <f>IF( tabItens[[#This Row],[PontoPed]]&gt;0, IF(tabItens[[#This Row],[PontoPed]]&lt;1, 1, IF( tabItens[[#This Row],[Saldo]]&gt;tabItens[[#This Row],[PontoPed]], 0, (tabItens[[#This Row],[PontoPed]]-tabItens[[#This Row],[Saldo]])/tabItens[[#This Row],[PontoPed]] ) ), 0 )</f>
        <v>0.31621880998080615</v>
      </c>
      <c r="BD254" s="389">
        <f>ROUNDDOWN(IF( OR( AND(tabItens[[#This Row],[PontoPed]]&lt;tabItens[[#This Row],[Saldo]],tabItens[[#This Row],[Saldo]]&gt;0), tabItens[[#This Row],[PontoPed]]=0), 99, IF(AND(tabItens[[#This Row],[Saldo]]=0,tabItens[[#This Row],[PontoPed]]&gt;0), 0, (1-tabItens[[#This Row],[PctAb]])*10 ) ),0)</f>
        <v>6</v>
      </c>
      <c r="BE254" s="390">
        <f>IF( tabItens[[#This Row],[Consumo]] &gt; tabItens[[#This Row],[04_MESES]]/4*$AV$2, tabItens[[#This Row],[Consumo]]/$AV$2, tabItens[[#This Row],[04_MESES]]/4 ) * $BE$2 + tabItens[[#This Row],[COMPRA_EXTRA]]</f>
        <v>6170</v>
      </c>
      <c r="BF254" s="391">
        <f>MAX( tabItens[[#This Row],[Sugestão]] - tabItens[[#This Row],[LC]], 0 )</f>
        <v>6170</v>
      </c>
      <c r="BG254" s="391">
        <f>SUMIF(Consumo!$C$3:$C$862,tabItens[[#This Row],[CÓDIGO]],Consumo!$E$3:$E$862)</f>
        <v>831</v>
      </c>
      <c r="BH254" s="392">
        <f>IF(AND(tabItens[[#This Row],[Pend]] &gt; 0,tabItens[[#This Row],[Consumo]] &lt;&gt; 0), tabItens[[#This Row],[Pend]] / tabItens[[#This Row],[Consumo]], 0 )</f>
        <v>6.7341977309562401E-2</v>
      </c>
      <c r="BI254" s="391"/>
      <c r="BJ254" s="391"/>
      <c r="BK254" s="393" t="s">
        <v>2081</v>
      </c>
    </row>
    <row r="255" spans="1:63" x14ac:dyDescent="0.3">
      <c r="A255" s="354">
        <v>33609</v>
      </c>
      <c r="B255" s="355" t="s">
        <v>1247</v>
      </c>
      <c r="C255" s="356" t="s">
        <v>313</v>
      </c>
      <c r="D255" s="357">
        <v>16.13</v>
      </c>
      <c r="E255" s="358"/>
      <c r="F255" s="358"/>
      <c r="G255" s="358" t="s">
        <v>883</v>
      </c>
      <c r="H255" s="359">
        <v>145</v>
      </c>
      <c r="I255" s="360">
        <v>103003</v>
      </c>
      <c r="J255" s="361">
        <v>16.13</v>
      </c>
      <c r="K255" s="362">
        <v>5</v>
      </c>
      <c r="L255" s="363">
        <f>IF(tabItens[[#This Row],[Média]] &gt; 0, tabItens[[#This Row],[QTDE ATUAL]] / tabItens[[#This Row],[Média]],999.9)</f>
        <v>435</v>
      </c>
      <c r="M255" s="364">
        <v>0</v>
      </c>
      <c r="N255" s="365">
        <f>tabItens[[#This Row],[VALOR UNIT.]] * tabItens[[#This Row],[LC]]</f>
        <v>0</v>
      </c>
      <c r="O255" s="366"/>
      <c r="P255" s="367"/>
      <c r="Q255" s="368"/>
      <c r="R255" s="365"/>
      <c r="S255" s="369"/>
      <c r="T255" s="370">
        <f>ROUNDDOWN(IFERROR(tabItens[[#This Row],[ATA DT.VALID.]] - $D$1,0) / 30,0)</f>
        <v>-1507</v>
      </c>
      <c r="U255" s="355" t="s">
        <v>1248</v>
      </c>
      <c r="V255" s="371">
        <v>1</v>
      </c>
      <c r="W255" s="372" t="s">
        <v>2066</v>
      </c>
      <c r="X255" s="373">
        <v>67</v>
      </c>
      <c r="Y255" s="374">
        <v>14</v>
      </c>
      <c r="Z255" s="375"/>
      <c r="AA255" s="376"/>
      <c r="AB255" s="377"/>
      <c r="AC255" s="377"/>
      <c r="AD255" s="376"/>
      <c r="AE255" s="377"/>
      <c r="AF255" s="370"/>
      <c r="AG255" s="378" t="s">
        <v>2067</v>
      </c>
      <c r="AH255" s="379"/>
      <c r="AI255" s="370">
        <v>2</v>
      </c>
      <c r="AJ255" s="379">
        <v>43689</v>
      </c>
      <c r="AK255" s="379" t="s">
        <v>883</v>
      </c>
      <c r="AL255" s="379">
        <v>44921</v>
      </c>
      <c r="AM255" s="369"/>
      <c r="AN255" s="358"/>
      <c r="AO255" s="380" t="str">
        <f>_xlfn.IFNA(IF(VLOOKUP(tabItens[[#This Row],[CÓDIGO]],tabExcluirDoEstoque[#Data],1,FALSE),"sim",""),"")</f>
        <v/>
      </c>
      <c r="AP255" s="381" t="str">
        <f ca="1">IF(OR(ISBLANK(tabItens[[#This Row],[ATA DT.VALID.]]),tabItens[[#This Row],[ATA DT.VALID.]]="",tabItens[[#This Row],[ATA DT.VALID.]]=" "),"",IF(TYPE(tabItens[[#This Row],[ATA DT.VALID.]])=1,ROUNDUP((tabItens[[#This Row],[ATA DT.VALID.]]-TODAY())/7,0),""))</f>
        <v/>
      </c>
      <c r="AQ255" s="382"/>
      <c r="AR255" s="383" t="str">
        <f>IF(ISBLANK(tabItens[[#This Row],[CÓDIGO]]),"",IFERROR(VLOOKUP(tabItens[[#This Row],[CÓDIGO]],Consumo!$C$2:$AC$862,26,FALSE),0))</f>
        <v>11.2022</v>
      </c>
      <c r="AS255" s="384">
        <f>SUMIF(Consumo!$C$3:$C$862,tabItens[[#This Row],[CÓDIGO]],Consumo!$N$3:$N$862) + SUMIF(Consumo!$C$3:$C$862,tabItens[[#This Row],[CÓDIGO]],Consumo!$O$3:$O$862) + SUMIF(Consumo!$C$3:$C$862,tabItens[[#This Row],[CÓDIGO]],Consumo!$P$3:$P$862) + SUMIF(Consumo!$C$3:$C$862,tabItens[[#This Row],[CÓDIGO]],Consumo!$Q$3:$Q$862)</f>
        <v>0</v>
      </c>
      <c r="AT255" s="384">
        <f>SUMIF(Consumo!$C$3:$C$862,tabItens[[#This Row],[CÓDIGO]],Consumo!$Z$3:$Z$862)</f>
        <v>5</v>
      </c>
      <c r="AU255" s="385">
        <f>SUMIF(Consumo!$C$3:$C$862,tabItens[[#This Row],[CÓDIGO]],Consumo!$AA$3:$AA$862)</f>
        <v>3</v>
      </c>
      <c r="AV255" s="386">
        <f>SUMIF(Consumo!$C$3:$C$862,tabItens[[#This Row],[CÓDIGO]],Consumo!$Y$3:$Y$862)</f>
        <v>0.33333333333333331</v>
      </c>
      <c r="AW255" s="359">
        <f>tabItens[[#This Row],[QTDE ATUAL]] + tabItens[[#This Row],[RC QTDE]] + tabItens[[#This Row],[AF SALDO]] + tabItens[[#This Row],[Recentes]]</f>
        <v>145</v>
      </c>
      <c r="AX255" s="387">
        <v>1</v>
      </c>
      <c r="AY255" s="387">
        <v>4</v>
      </c>
      <c r="AZ255" s="387">
        <f>IF(ISBLANK(tabItens[[#This Row],[CÓDIGO]]),"",tabItens[[#This Row],[PontoMês]] * (AZ$2+tabItens[[#This Row],[PontoQtM]]))</f>
        <v>4</v>
      </c>
      <c r="BA255" s="386">
        <f>tabItens[[#This Row],[PontoPed]] - tabItens[[#This Row],[Saldo]] + (1/10)</f>
        <v>-140.9</v>
      </c>
      <c r="BB255" s="386">
        <f xml:space="preserve"> tabItens[[#This Row],[PontoMês]] * BB$2 - tabItens[[#This Row],[QTDE ATUAL]] - (1/10)</f>
        <v>-144.1</v>
      </c>
      <c r="BC255" s="388">
        <f>IF( tabItens[[#This Row],[PontoPed]]&gt;0, IF(tabItens[[#This Row],[PontoPed]]&lt;1, 1, IF( tabItens[[#This Row],[Saldo]]&gt;tabItens[[#This Row],[PontoPed]], 0, (tabItens[[#This Row],[PontoPed]]-tabItens[[#This Row],[Saldo]])/tabItens[[#This Row],[PontoPed]] ) ), 0 )</f>
        <v>0</v>
      </c>
      <c r="BD255" s="389">
        <f>ROUNDDOWN(IF( OR( AND(tabItens[[#This Row],[PontoPed]]&lt;tabItens[[#This Row],[Saldo]],tabItens[[#This Row],[Saldo]]&gt;0), tabItens[[#This Row],[PontoPed]]=0), 99, IF(AND(tabItens[[#This Row],[Saldo]]=0,tabItens[[#This Row],[PontoPed]]&gt;0), 0, (1-tabItens[[#This Row],[PctAb]])*10 ) ),0)</f>
        <v>99</v>
      </c>
      <c r="BE255" s="390">
        <f>IF( tabItens[[#This Row],[Consumo]] &gt; tabItens[[#This Row],[04_MESES]]/4*$AV$2, tabItens[[#This Row],[Consumo]]/$AV$2, tabItens[[#This Row],[04_MESES]]/4 ) * $BE$2 + tabItens[[#This Row],[COMPRA_EXTRA]]</f>
        <v>2.5</v>
      </c>
      <c r="BF255" s="391">
        <f>MAX( tabItens[[#This Row],[Sugestão]] - tabItens[[#This Row],[LC]], 0 )</f>
        <v>2.5</v>
      </c>
      <c r="BG255" s="391">
        <f>SUMIF(Consumo!$C$3:$C$862,tabItens[[#This Row],[CÓDIGO]],Consumo!$E$3:$E$862)</f>
        <v>0</v>
      </c>
      <c r="BH255" s="392">
        <f>IF(AND(tabItens[[#This Row],[Pend]] &gt; 0,tabItens[[#This Row],[Consumo]] &lt;&gt; 0), tabItens[[#This Row],[Pend]] / tabItens[[#This Row],[Consumo]], 0 )</f>
        <v>0</v>
      </c>
      <c r="BI255" s="391"/>
      <c r="BJ255" s="391"/>
      <c r="BK255" s="393" t="s">
        <v>2081</v>
      </c>
    </row>
    <row r="256" spans="1:63" x14ac:dyDescent="0.3">
      <c r="A256" s="354">
        <v>33612</v>
      </c>
      <c r="B256" s="355" t="s">
        <v>1249</v>
      </c>
      <c r="C256" s="356" t="s">
        <v>313</v>
      </c>
      <c r="D256" s="357">
        <v>17.55</v>
      </c>
      <c r="E256" s="358"/>
      <c r="F256" s="358"/>
      <c r="G256" s="358" t="s">
        <v>883</v>
      </c>
      <c r="H256" s="359">
        <v>325</v>
      </c>
      <c r="I256" s="360">
        <v>103003</v>
      </c>
      <c r="J256" s="361">
        <v>17.55</v>
      </c>
      <c r="K256" s="362">
        <v>61</v>
      </c>
      <c r="L256" s="363">
        <f>IF(tabItens[[#This Row],[Média]] &gt; 0, tabItens[[#This Row],[QTDE ATUAL]] / tabItens[[#This Row],[Média]],999.9)</f>
        <v>65</v>
      </c>
      <c r="M256" s="364">
        <v>0</v>
      </c>
      <c r="N256" s="365">
        <f>tabItens[[#This Row],[VALOR UNIT.]] * tabItens[[#This Row],[LC]]</f>
        <v>0</v>
      </c>
      <c r="O256" s="366"/>
      <c r="P256" s="367"/>
      <c r="Q256" s="368"/>
      <c r="R256" s="365"/>
      <c r="S256" s="369"/>
      <c r="T256" s="370">
        <f>ROUNDDOWN(IFERROR(tabItens[[#This Row],[ATA DT.VALID.]] - $D$1,0) / 30,0)</f>
        <v>-1507</v>
      </c>
      <c r="U256" s="355" t="s">
        <v>1248</v>
      </c>
      <c r="V256" s="371">
        <v>1</v>
      </c>
      <c r="W256" s="372" t="s">
        <v>2066</v>
      </c>
      <c r="X256" s="373">
        <v>67</v>
      </c>
      <c r="Y256" s="374">
        <v>14</v>
      </c>
      <c r="Z256" s="375"/>
      <c r="AA256" s="376"/>
      <c r="AB256" s="377"/>
      <c r="AC256" s="377"/>
      <c r="AD256" s="376"/>
      <c r="AE256" s="377"/>
      <c r="AF256" s="370"/>
      <c r="AG256" s="378" t="s">
        <v>2067</v>
      </c>
      <c r="AH256" s="379"/>
      <c r="AI256" s="370">
        <v>22</v>
      </c>
      <c r="AJ256" s="379">
        <v>43860</v>
      </c>
      <c r="AK256" s="379" t="s">
        <v>883</v>
      </c>
      <c r="AL256" s="379">
        <v>45105</v>
      </c>
      <c r="AM256" s="369"/>
      <c r="AN256" s="358"/>
      <c r="AO256" s="380" t="str">
        <f>_xlfn.IFNA(IF(VLOOKUP(tabItens[[#This Row],[CÓDIGO]],tabExcluirDoEstoque[#Data],1,FALSE),"sim",""),"")</f>
        <v/>
      </c>
      <c r="AP256" s="381" t="str">
        <f ca="1">IF(OR(ISBLANK(tabItens[[#This Row],[ATA DT.VALID.]]),tabItens[[#This Row],[ATA DT.VALID.]]="",tabItens[[#This Row],[ATA DT.VALID.]]=" "),"",IF(TYPE(tabItens[[#This Row],[ATA DT.VALID.]])=1,ROUNDUP((tabItens[[#This Row],[ATA DT.VALID.]]-TODAY())/7,0),""))</f>
        <v/>
      </c>
      <c r="AQ256" s="382"/>
      <c r="AR256" s="383" t="str">
        <f>IF(ISBLANK(tabItens[[#This Row],[CÓDIGO]]),"",IFERROR(VLOOKUP(tabItens[[#This Row],[CÓDIGO]],Consumo!$C$2:$AC$862,26,FALSE),0))</f>
        <v>07.2023</v>
      </c>
      <c r="AS256" s="384">
        <f>SUMIF(Consumo!$C$3:$C$862,tabItens[[#This Row],[CÓDIGO]],Consumo!$N$3:$N$862) + SUMIF(Consumo!$C$3:$C$862,tabItens[[#This Row],[CÓDIGO]],Consumo!$O$3:$O$862) + SUMIF(Consumo!$C$3:$C$862,tabItens[[#This Row],[CÓDIGO]],Consumo!$P$3:$P$862) + SUMIF(Consumo!$C$3:$C$862,tabItens[[#This Row],[CÓDIGO]],Consumo!$Q$3:$Q$862)</f>
        <v>15</v>
      </c>
      <c r="AT256" s="384">
        <f>SUMIF(Consumo!$C$3:$C$862,tabItens[[#This Row],[CÓDIGO]],Consumo!$Z$3:$Z$862)</f>
        <v>64</v>
      </c>
      <c r="AU256" s="385">
        <f>SUMIF(Consumo!$C$3:$C$862,tabItens[[#This Row],[CÓDIGO]],Consumo!$AA$3:$AA$862)</f>
        <v>22</v>
      </c>
      <c r="AV256" s="386">
        <f>SUMIF(Consumo!$C$3:$C$862,tabItens[[#This Row],[CÓDIGO]],Consumo!$Y$3:$Y$862)</f>
        <v>5</v>
      </c>
      <c r="AW256" s="359">
        <f>tabItens[[#This Row],[QTDE ATUAL]] + tabItens[[#This Row],[RC QTDE]] + tabItens[[#This Row],[AF SALDO]] + tabItens[[#This Row],[Recentes]]</f>
        <v>325</v>
      </c>
      <c r="AX256" s="387">
        <v>6</v>
      </c>
      <c r="AY256" s="387">
        <v>4</v>
      </c>
      <c r="AZ256" s="387">
        <f>IF(ISBLANK(tabItens[[#This Row],[CÓDIGO]]),"",tabItens[[#This Row],[PontoMês]] * (AZ$2+tabItens[[#This Row],[PontoQtM]]))</f>
        <v>24</v>
      </c>
      <c r="BA256" s="386">
        <f>tabItens[[#This Row],[PontoPed]] - tabItens[[#This Row],[Saldo]] + (1/10)</f>
        <v>-300.89999999999998</v>
      </c>
      <c r="BB256" s="386">
        <f xml:space="preserve"> tabItens[[#This Row],[PontoMês]] * BB$2 - tabItens[[#This Row],[QTDE ATUAL]] - (1/10)</f>
        <v>-319.10000000000002</v>
      </c>
      <c r="BC256" s="388">
        <f>IF( tabItens[[#This Row],[PontoPed]]&gt;0, IF(tabItens[[#This Row],[PontoPed]]&lt;1, 1, IF( tabItens[[#This Row],[Saldo]]&gt;tabItens[[#This Row],[PontoPed]], 0, (tabItens[[#This Row],[PontoPed]]-tabItens[[#This Row],[Saldo]])/tabItens[[#This Row],[PontoPed]] ) ), 0 )</f>
        <v>0</v>
      </c>
      <c r="BD256" s="389">
        <f>ROUNDDOWN(IF( OR( AND(tabItens[[#This Row],[PontoPed]]&lt;tabItens[[#This Row],[Saldo]],tabItens[[#This Row],[Saldo]]&gt;0), tabItens[[#This Row],[PontoPed]]=0), 99, IF(AND(tabItens[[#This Row],[Saldo]]=0,tabItens[[#This Row],[PontoPed]]&gt;0), 0, (1-tabItens[[#This Row],[PctAb]])*10 ) ),0)</f>
        <v>99</v>
      </c>
      <c r="BE256" s="390">
        <f>IF( tabItens[[#This Row],[Consumo]] &gt; tabItens[[#This Row],[04_MESES]]/4*$AV$2, tabItens[[#This Row],[Consumo]]/$AV$2, tabItens[[#This Row],[04_MESES]]/4 ) * $BE$2 + tabItens[[#This Row],[COMPRA_EXTRA]]</f>
        <v>32</v>
      </c>
      <c r="BF256" s="391">
        <f>MAX( tabItens[[#This Row],[Sugestão]] - tabItens[[#This Row],[LC]], 0 )</f>
        <v>32</v>
      </c>
      <c r="BG256" s="391">
        <f>SUMIF(Consumo!$C$3:$C$862,tabItens[[#This Row],[CÓDIGO]],Consumo!$E$3:$E$862)</f>
        <v>0</v>
      </c>
      <c r="BH256" s="392">
        <f>IF(AND(tabItens[[#This Row],[Pend]] &gt; 0,tabItens[[#This Row],[Consumo]] &lt;&gt; 0), tabItens[[#This Row],[Pend]] / tabItens[[#This Row],[Consumo]], 0 )</f>
        <v>0</v>
      </c>
      <c r="BI256" s="391"/>
      <c r="BJ256" s="391"/>
      <c r="BK256" s="393" t="s">
        <v>2081</v>
      </c>
    </row>
    <row r="257" spans="1:63" x14ac:dyDescent="0.3">
      <c r="A257" s="354">
        <v>33623</v>
      </c>
      <c r="B257" s="355" t="s">
        <v>1250</v>
      </c>
      <c r="C257" s="356" t="s">
        <v>313</v>
      </c>
      <c r="D257" s="357">
        <v>14</v>
      </c>
      <c r="E257" s="358"/>
      <c r="F257" s="358"/>
      <c r="G257" s="358" t="s">
        <v>883</v>
      </c>
      <c r="H257" s="359">
        <v>408</v>
      </c>
      <c r="I257" s="360">
        <v>103003</v>
      </c>
      <c r="J257" s="361">
        <v>14</v>
      </c>
      <c r="K257" s="362">
        <v>275</v>
      </c>
      <c r="L257" s="363">
        <f>IF(tabItens[[#This Row],[Média]] &gt; 0, tabItens[[#This Row],[QTDE ATUAL]] / tabItens[[#This Row],[Média]],999.9)</f>
        <v>14.315789473684211</v>
      </c>
      <c r="M257" s="364">
        <v>0</v>
      </c>
      <c r="N257" s="365">
        <f>tabItens[[#This Row],[VALOR UNIT.]] * tabItens[[#This Row],[LC]]</f>
        <v>0</v>
      </c>
      <c r="O257" s="366"/>
      <c r="P257" s="367"/>
      <c r="Q257" s="368"/>
      <c r="R257" s="365"/>
      <c r="S257" s="369"/>
      <c r="T257" s="370">
        <f>ROUNDDOWN(IFERROR(tabItens[[#This Row],[ATA DT.VALID.]] - $D$1,0) / 30,0)</f>
        <v>-1507</v>
      </c>
      <c r="U257" s="355" t="s">
        <v>1248</v>
      </c>
      <c r="V257" s="371">
        <v>1</v>
      </c>
      <c r="W257" s="372" t="s">
        <v>2066</v>
      </c>
      <c r="X257" s="373">
        <v>67</v>
      </c>
      <c r="Y257" s="374">
        <v>14</v>
      </c>
      <c r="Z257" s="375"/>
      <c r="AA257" s="376"/>
      <c r="AB257" s="377"/>
      <c r="AC257" s="377"/>
      <c r="AD257" s="376"/>
      <c r="AE257" s="377"/>
      <c r="AF257" s="370"/>
      <c r="AG257" s="378" t="s">
        <v>2067</v>
      </c>
      <c r="AH257" s="379"/>
      <c r="AI257" s="370">
        <v>114</v>
      </c>
      <c r="AJ257" s="379">
        <v>45215</v>
      </c>
      <c r="AK257" s="379" t="s">
        <v>883</v>
      </c>
      <c r="AL257" s="379">
        <v>45189</v>
      </c>
      <c r="AM257" s="369"/>
      <c r="AN257" s="358"/>
      <c r="AO257" s="380" t="str">
        <f>_xlfn.IFNA(IF(VLOOKUP(tabItens[[#This Row],[CÓDIGO]],tabExcluirDoEstoque[#Data],1,FALSE),"sim",""),"")</f>
        <v/>
      </c>
      <c r="AP257" s="381" t="str">
        <f ca="1">IF(OR(ISBLANK(tabItens[[#This Row],[ATA DT.VALID.]]),tabItens[[#This Row],[ATA DT.VALID.]]="",tabItens[[#This Row],[ATA DT.VALID.]]=" "),"",IF(TYPE(tabItens[[#This Row],[ATA DT.VALID.]])=1,ROUNDUP((tabItens[[#This Row],[ATA DT.VALID.]]-TODAY())/7,0),""))</f>
        <v/>
      </c>
      <c r="AQ257" s="382"/>
      <c r="AR257" s="383" t="str">
        <f>IF(ISBLANK(tabItens[[#This Row],[CÓDIGO]]),"",IFERROR(VLOOKUP(tabItens[[#This Row],[CÓDIGO]],Consumo!$C$2:$AC$862,26,FALSE),0))</f>
        <v>09.2023</v>
      </c>
      <c r="AS257" s="384">
        <f>SUMIF(Consumo!$C$3:$C$862,tabItens[[#This Row],[CÓDIGO]],Consumo!$N$3:$N$862) + SUMIF(Consumo!$C$3:$C$862,tabItens[[#This Row],[CÓDIGO]],Consumo!$O$3:$O$862) + SUMIF(Consumo!$C$3:$C$862,tabItens[[#This Row],[CÓDIGO]],Consumo!$P$3:$P$862) + SUMIF(Consumo!$C$3:$C$862,tabItens[[#This Row],[CÓDIGO]],Consumo!$Q$3:$Q$862)</f>
        <v>61</v>
      </c>
      <c r="AT257" s="384">
        <f>SUMIF(Consumo!$C$3:$C$862,tabItens[[#This Row],[CÓDIGO]],Consumo!$Z$3:$Z$862)</f>
        <v>342</v>
      </c>
      <c r="AU257" s="385">
        <f>SUMIF(Consumo!$C$3:$C$862,tabItens[[#This Row],[CÓDIGO]],Consumo!$AA$3:$AA$862)</f>
        <v>74</v>
      </c>
      <c r="AV257" s="386">
        <f>SUMIF(Consumo!$C$3:$C$862,tabItens[[#This Row],[CÓDIGO]],Consumo!$Y$3:$Y$862)</f>
        <v>28.5</v>
      </c>
      <c r="AW257" s="359">
        <f>tabItens[[#This Row],[QTDE ATUAL]] + tabItens[[#This Row],[RC QTDE]] + tabItens[[#This Row],[AF SALDO]] + tabItens[[#This Row],[Recentes]]</f>
        <v>408</v>
      </c>
      <c r="AX257" s="387">
        <v>32</v>
      </c>
      <c r="AY257" s="387">
        <v>4</v>
      </c>
      <c r="AZ257" s="387">
        <f>IF(ISBLANK(tabItens[[#This Row],[CÓDIGO]]),"",tabItens[[#This Row],[PontoMês]] * (AZ$2+tabItens[[#This Row],[PontoQtM]]))</f>
        <v>128</v>
      </c>
      <c r="BA257" s="386">
        <f>tabItens[[#This Row],[PontoPed]] - tabItens[[#This Row],[Saldo]] + (1/10)</f>
        <v>-279.89999999999998</v>
      </c>
      <c r="BB257" s="386">
        <f xml:space="preserve"> tabItens[[#This Row],[PontoMês]] * BB$2 - tabItens[[#This Row],[QTDE ATUAL]] - (1/10)</f>
        <v>-376.1</v>
      </c>
      <c r="BC257" s="388">
        <f>IF( tabItens[[#This Row],[PontoPed]]&gt;0, IF(tabItens[[#This Row],[PontoPed]]&lt;1, 1, IF( tabItens[[#This Row],[Saldo]]&gt;tabItens[[#This Row],[PontoPed]], 0, (tabItens[[#This Row],[PontoPed]]-tabItens[[#This Row],[Saldo]])/tabItens[[#This Row],[PontoPed]] ) ), 0 )</f>
        <v>0</v>
      </c>
      <c r="BD257" s="389">
        <f>ROUNDDOWN(IF( OR( AND(tabItens[[#This Row],[PontoPed]]&lt;tabItens[[#This Row],[Saldo]],tabItens[[#This Row],[Saldo]]&gt;0), tabItens[[#This Row],[PontoPed]]=0), 99, IF(AND(tabItens[[#This Row],[Saldo]]=0,tabItens[[#This Row],[PontoPed]]&gt;0), 0, (1-tabItens[[#This Row],[PctAb]])*10 ) ),0)</f>
        <v>99</v>
      </c>
      <c r="BE257" s="390">
        <f>IF( tabItens[[#This Row],[Consumo]] &gt; tabItens[[#This Row],[04_MESES]]/4*$AV$2, tabItens[[#This Row],[Consumo]]/$AV$2, tabItens[[#This Row],[04_MESES]]/4 ) * $BE$2 + tabItens[[#This Row],[COMPRA_EXTRA]]</f>
        <v>171</v>
      </c>
      <c r="BF257" s="391">
        <f>MAX( tabItens[[#This Row],[Sugestão]] - tabItens[[#This Row],[LC]], 0 )</f>
        <v>171</v>
      </c>
      <c r="BG257" s="391">
        <f>SUMIF(Consumo!$C$3:$C$862,tabItens[[#This Row],[CÓDIGO]],Consumo!$E$3:$E$862)</f>
        <v>0</v>
      </c>
      <c r="BH257" s="392">
        <f>IF(AND(tabItens[[#This Row],[Pend]] &gt; 0,tabItens[[#This Row],[Consumo]] &lt;&gt; 0), tabItens[[#This Row],[Pend]] / tabItens[[#This Row],[Consumo]], 0 )</f>
        <v>0</v>
      </c>
      <c r="BI257" s="391"/>
      <c r="BJ257" s="391"/>
      <c r="BK257" s="393" t="s">
        <v>2081</v>
      </c>
    </row>
    <row r="258" spans="1:63" x14ac:dyDescent="0.3">
      <c r="A258" s="354">
        <v>34214</v>
      </c>
      <c r="B258" s="355" t="s">
        <v>1251</v>
      </c>
      <c r="C258" s="356" t="s">
        <v>256</v>
      </c>
      <c r="D258" s="357">
        <v>655</v>
      </c>
      <c r="E258" s="358"/>
      <c r="F258" s="358"/>
      <c r="G258" s="358" t="s">
        <v>883</v>
      </c>
      <c r="H258" s="359">
        <v>21</v>
      </c>
      <c r="I258" s="360">
        <v>103003</v>
      </c>
      <c r="J258" s="361">
        <v>655</v>
      </c>
      <c r="K258" s="362"/>
      <c r="L258" s="363">
        <f>IF(tabItens[[#This Row],[Média]] &gt; 0, tabItens[[#This Row],[QTDE ATUAL]] / tabItens[[#This Row],[Média]],999.9)</f>
        <v>999.9</v>
      </c>
      <c r="M258" s="364">
        <v>0</v>
      </c>
      <c r="N258" s="365">
        <f>tabItens[[#This Row],[VALOR UNIT.]] * tabItens[[#This Row],[LC]]</f>
        <v>0</v>
      </c>
      <c r="O258" s="366" t="s">
        <v>2090</v>
      </c>
      <c r="P258" s="367"/>
      <c r="Q258" s="368"/>
      <c r="R258" s="365"/>
      <c r="S258" s="369"/>
      <c r="T258" s="370">
        <f>ROUNDDOWN(IFERROR(tabItens[[#This Row],[ATA DT.VALID.]] - $D$1,0) / 30,0)</f>
        <v>-1507</v>
      </c>
      <c r="U258" s="355" t="s">
        <v>1207</v>
      </c>
      <c r="V258" s="371">
        <v>1</v>
      </c>
      <c r="W258" s="372" t="s">
        <v>2066</v>
      </c>
      <c r="X258" s="373">
        <v>51</v>
      </c>
      <c r="Y258" s="374">
        <v>26</v>
      </c>
      <c r="Z258" s="375"/>
      <c r="AA258" s="376"/>
      <c r="AB258" s="377"/>
      <c r="AC258" s="377"/>
      <c r="AD258" s="376"/>
      <c r="AE258" s="377"/>
      <c r="AF258" s="370"/>
      <c r="AG258" s="378" t="s">
        <v>2067</v>
      </c>
      <c r="AH258" s="379"/>
      <c r="AI258" s="370">
        <v>0</v>
      </c>
      <c r="AJ258" s="379">
        <v>45201</v>
      </c>
      <c r="AK258" s="379" t="s">
        <v>883</v>
      </c>
      <c r="AL258" s="379">
        <v>45160</v>
      </c>
      <c r="AM258" s="369"/>
      <c r="AN258" s="358"/>
      <c r="AO258" s="380" t="str">
        <f>_xlfn.IFNA(IF(VLOOKUP(tabItens[[#This Row],[CÓDIGO]],tabExcluirDoEstoque[#Data],1,FALSE),"sim",""),"")</f>
        <v/>
      </c>
      <c r="AP258" s="381" t="str">
        <f ca="1">IF(OR(ISBLANK(tabItens[[#This Row],[ATA DT.VALID.]]),tabItens[[#This Row],[ATA DT.VALID.]]="",tabItens[[#This Row],[ATA DT.VALID.]]=" "),"",IF(TYPE(tabItens[[#This Row],[ATA DT.VALID.]])=1,ROUNDUP((tabItens[[#This Row],[ATA DT.VALID.]]-TODAY())/7,0),""))</f>
        <v/>
      </c>
      <c r="AQ258" s="382">
        <v>0</v>
      </c>
      <c r="AR258" s="383">
        <f>IF(ISBLANK(tabItens[[#This Row],[CÓDIGO]]),"",IFERROR(VLOOKUP(tabItens[[#This Row],[CÓDIGO]],Consumo!$C$2:$AC$862,26,FALSE),0))</f>
        <v>0</v>
      </c>
      <c r="AS258" s="384">
        <f>SUMIF(Consumo!$C$3:$C$862,tabItens[[#This Row],[CÓDIGO]],Consumo!$N$3:$N$862) + SUMIF(Consumo!$C$3:$C$862,tabItens[[#This Row],[CÓDIGO]],Consumo!$O$3:$O$862) + SUMIF(Consumo!$C$3:$C$862,tabItens[[#This Row],[CÓDIGO]],Consumo!$P$3:$P$862) + SUMIF(Consumo!$C$3:$C$862,tabItens[[#This Row],[CÓDIGO]],Consumo!$Q$3:$Q$862)</f>
        <v>0</v>
      </c>
      <c r="AT258" s="384">
        <f>SUMIF(Consumo!$C$3:$C$862,tabItens[[#This Row],[CÓDIGO]],Consumo!$Z$3:$Z$862)</f>
        <v>0</v>
      </c>
      <c r="AU258" s="385">
        <f>SUMIF(Consumo!$C$3:$C$862,tabItens[[#This Row],[CÓDIGO]],Consumo!$AA$3:$AA$862)</f>
        <v>0</v>
      </c>
      <c r="AV258" s="386">
        <f>SUMIF(Consumo!$C$3:$C$862,tabItens[[#This Row],[CÓDIGO]],Consumo!$Y$3:$Y$862)</f>
        <v>0</v>
      </c>
      <c r="AW258" s="359">
        <f>tabItens[[#This Row],[QTDE ATUAL]] + tabItens[[#This Row],[RC QTDE]] + tabItens[[#This Row],[AF SALDO]] + tabItens[[#This Row],[Recentes]]</f>
        <v>21</v>
      </c>
      <c r="AX258" s="387">
        <v>1</v>
      </c>
      <c r="AY258" s="387">
        <v>4</v>
      </c>
      <c r="AZ258" s="387">
        <f>IF(ISBLANK(tabItens[[#This Row],[CÓDIGO]]),"",tabItens[[#This Row],[PontoMês]] * (AZ$2+tabItens[[#This Row],[PontoQtM]]))</f>
        <v>4</v>
      </c>
      <c r="BA258" s="386">
        <f>tabItens[[#This Row],[PontoPed]] - tabItens[[#This Row],[Saldo]] + (1/10)</f>
        <v>-16.899999999999999</v>
      </c>
      <c r="BB258" s="386">
        <f xml:space="preserve"> tabItens[[#This Row],[PontoMês]] * BB$2 - tabItens[[#This Row],[QTDE ATUAL]] - (1/10)</f>
        <v>-20.100000000000001</v>
      </c>
      <c r="BC258" s="388">
        <f>IF( tabItens[[#This Row],[PontoPed]]&gt;0, IF(tabItens[[#This Row],[PontoPed]]&lt;1, 1, IF( tabItens[[#This Row],[Saldo]]&gt;tabItens[[#This Row],[PontoPed]], 0, (tabItens[[#This Row],[PontoPed]]-tabItens[[#This Row],[Saldo]])/tabItens[[#This Row],[PontoPed]] ) ), 0 )</f>
        <v>0</v>
      </c>
      <c r="BD258" s="389">
        <f>ROUNDDOWN(IF( OR( AND(tabItens[[#This Row],[PontoPed]]&lt;tabItens[[#This Row],[Saldo]],tabItens[[#This Row],[Saldo]]&gt;0), tabItens[[#This Row],[PontoPed]]=0), 99, IF(AND(tabItens[[#This Row],[Saldo]]=0,tabItens[[#This Row],[PontoPed]]&gt;0), 0, (1-tabItens[[#This Row],[PctAb]])*10 ) ),0)</f>
        <v>99</v>
      </c>
      <c r="BE258" s="390">
        <f>IF( tabItens[[#This Row],[Consumo]] &gt; tabItens[[#This Row],[04_MESES]]/4*$AV$2, tabItens[[#This Row],[Consumo]]/$AV$2, tabItens[[#This Row],[04_MESES]]/4 ) * $BE$2 + tabItens[[#This Row],[COMPRA_EXTRA]]</f>
        <v>0</v>
      </c>
      <c r="BF258" s="391">
        <f>MAX( tabItens[[#This Row],[Sugestão]] - tabItens[[#This Row],[LC]], 0 )</f>
        <v>0</v>
      </c>
      <c r="BG258" s="391">
        <f>SUMIF(Consumo!$C$3:$C$862,tabItens[[#This Row],[CÓDIGO]],Consumo!$E$3:$E$862)</f>
        <v>0</v>
      </c>
      <c r="BH258" s="392">
        <f>IF(AND(tabItens[[#This Row],[Pend]] &gt; 0,tabItens[[#This Row],[Consumo]] &lt;&gt; 0), tabItens[[#This Row],[Pend]] / tabItens[[#This Row],[Consumo]], 0 )</f>
        <v>0</v>
      </c>
      <c r="BI258" s="391"/>
      <c r="BJ258" s="391"/>
      <c r="BK258" s="393" t="s">
        <v>2081</v>
      </c>
    </row>
    <row r="259" spans="1:63" x14ac:dyDescent="0.3">
      <c r="A259" s="354">
        <v>87698</v>
      </c>
      <c r="B259" s="355" t="s">
        <v>1494</v>
      </c>
      <c r="C259" s="356" t="s">
        <v>256</v>
      </c>
      <c r="D259" s="357">
        <v>3.63</v>
      </c>
      <c r="E259" s="358" t="s">
        <v>1495</v>
      </c>
      <c r="F259" s="358" t="s">
        <v>1496</v>
      </c>
      <c r="G259" s="358" t="s">
        <v>890</v>
      </c>
      <c r="H259" s="359">
        <v>10</v>
      </c>
      <c r="I259" s="360">
        <v>103003</v>
      </c>
      <c r="J259" s="361">
        <v>3.63</v>
      </c>
      <c r="K259" s="362">
        <v>15</v>
      </c>
      <c r="L259" s="363">
        <f>IF(tabItens[[#This Row],[Média]] &gt; 0, tabItens[[#This Row],[QTDE ATUAL]] / tabItens[[#This Row],[Média]],999.9)</f>
        <v>6.666666666666667</v>
      </c>
      <c r="M259" s="364">
        <v>0</v>
      </c>
      <c r="N259" s="365">
        <f>tabItens[[#This Row],[VALOR UNIT.]] * tabItens[[#This Row],[LC]]</f>
        <v>0</v>
      </c>
      <c r="O259" s="366" t="s">
        <v>891</v>
      </c>
      <c r="P259" s="367">
        <v>0</v>
      </c>
      <c r="Q259" s="368">
        <v>330</v>
      </c>
      <c r="R259" s="365">
        <v>1197.9000000000001</v>
      </c>
      <c r="S259" s="369">
        <v>45377</v>
      </c>
      <c r="T259" s="370">
        <f>ROUNDDOWN(IFERROR(tabItens[[#This Row],[ATA DT.VALID.]] - $D$1,0) / 30,0)</f>
        <v>5</v>
      </c>
      <c r="U259" s="355" t="s">
        <v>1436</v>
      </c>
      <c r="V259" s="371">
        <v>1</v>
      </c>
      <c r="W259" s="372" t="s">
        <v>2068</v>
      </c>
      <c r="X259" s="373">
        <v>72</v>
      </c>
      <c r="Y259" s="374">
        <v>5</v>
      </c>
      <c r="Z259" s="375"/>
      <c r="AA259" s="376"/>
      <c r="AB259" s="377"/>
      <c r="AC259" s="377"/>
      <c r="AD259" s="376"/>
      <c r="AE259" s="377"/>
      <c r="AF259" s="370"/>
      <c r="AG259" s="378" t="s">
        <v>2067</v>
      </c>
      <c r="AH259" s="379"/>
      <c r="AI259" s="370">
        <v>6</v>
      </c>
      <c r="AJ259" s="379">
        <v>45075</v>
      </c>
      <c r="AK259" s="379">
        <v>38611</v>
      </c>
      <c r="AL259" s="379">
        <v>45209</v>
      </c>
      <c r="AM259" s="369"/>
      <c r="AN259" s="358"/>
      <c r="AO259" s="380" t="str">
        <f>_xlfn.IFNA(IF(VLOOKUP(tabItens[[#This Row],[CÓDIGO]],tabExcluirDoEstoque[#Data],1,FALSE),"sim",""),"")</f>
        <v/>
      </c>
      <c r="AP259" s="381">
        <f ca="1">IF(OR(ISBLANK(tabItens[[#This Row],[ATA DT.VALID.]]),tabItens[[#This Row],[ATA DT.VALID.]]="",tabItens[[#This Row],[ATA DT.VALID.]]=" "),"",IF(TYPE(tabItens[[#This Row],[ATA DT.VALID.]])=1,ROUNDUP((tabItens[[#This Row],[ATA DT.VALID.]]-TODAY())/7,0),""))</f>
        <v>18</v>
      </c>
      <c r="AQ259" s="382">
        <v>0</v>
      </c>
      <c r="AR259" s="383" t="str">
        <f>IF(ISBLANK(tabItens[[#This Row],[CÓDIGO]]),"",IFERROR(VLOOKUP(tabItens[[#This Row],[CÓDIGO]],Consumo!$C$2:$AC$862,26,FALSE),0))</f>
        <v>09.2023</v>
      </c>
      <c r="AS259" s="384">
        <f>SUMIF(Consumo!$C$3:$C$862,tabItens[[#This Row],[CÓDIGO]],Consumo!$N$3:$N$862) + SUMIF(Consumo!$C$3:$C$862,tabItens[[#This Row],[CÓDIGO]],Consumo!$O$3:$O$862) + SUMIF(Consumo!$C$3:$C$862,tabItens[[#This Row],[CÓDIGO]],Consumo!$P$3:$P$862) + SUMIF(Consumo!$C$3:$C$862,tabItens[[#This Row],[CÓDIGO]],Consumo!$Q$3:$Q$862)</f>
        <v>11</v>
      </c>
      <c r="AT259" s="384">
        <f>SUMIF(Consumo!$C$3:$C$862,tabItens[[#This Row],[CÓDIGO]],Consumo!$Z$3:$Z$862)</f>
        <v>18</v>
      </c>
      <c r="AU259" s="385">
        <f>SUMIF(Consumo!$C$3:$C$862,tabItens[[#This Row],[CÓDIGO]],Consumo!$AA$3:$AA$862)</f>
        <v>4</v>
      </c>
      <c r="AV259" s="386">
        <f>SUMIF(Consumo!$C$3:$C$862,tabItens[[#This Row],[CÓDIGO]],Consumo!$Y$3:$Y$862)</f>
        <v>1.5</v>
      </c>
      <c r="AW259" s="359">
        <f>tabItens[[#This Row],[QTDE ATUAL]] + tabItens[[#This Row],[RC QTDE]] + tabItens[[#This Row],[AF SALDO]] + tabItens[[#This Row],[Recentes]]</f>
        <v>10</v>
      </c>
      <c r="AX259" s="387">
        <v>3</v>
      </c>
      <c r="AY259" s="387">
        <v>4</v>
      </c>
      <c r="AZ259" s="387">
        <f>IF(ISBLANK(tabItens[[#This Row],[CÓDIGO]]),"",tabItens[[#This Row],[PontoMês]] * (AZ$2+tabItens[[#This Row],[PontoQtM]]))</f>
        <v>12</v>
      </c>
      <c r="BA259" s="386">
        <f>tabItens[[#This Row],[PontoPed]] - tabItens[[#This Row],[Saldo]] + (1/10)</f>
        <v>2.1</v>
      </c>
      <c r="BB259" s="386">
        <f xml:space="preserve"> tabItens[[#This Row],[PontoMês]] * BB$2 - tabItens[[#This Row],[QTDE ATUAL]] - (1/10)</f>
        <v>-7.1</v>
      </c>
      <c r="BC259" s="388">
        <f>IF( tabItens[[#This Row],[PontoPed]]&gt;0, IF(tabItens[[#This Row],[PontoPed]]&lt;1, 1, IF( tabItens[[#This Row],[Saldo]]&gt;tabItens[[#This Row],[PontoPed]], 0, (tabItens[[#This Row],[PontoPed]]-tabItens[[#This Row],[Saldo]])/tabItens[[#This Row],[PontoPed]] ) ), 0 )</f>
        <v>0.16666666666666666</v>
      </c>
      <c r="BD259" s="389">
        <f>ROUNDDOWN(IF( OR( AND(tabItens[[#This Row],[PontoPed]]&lt;tabItens[[#This Row],[Saldo]],tabItens[[#This Row],[Saldo]]&gt;0), tabItens[[#This Row],[PontoPed]]=0), 99, IF(AND(tabItens[[#This Row],[Saldo]]=0,tabItens[[#This Row],[PontoPed]]&gt;0), 0, (1-tabItens[[#This Row],[PctAb]])*10 ) ),0)</f>
        <v>8</v>
      </c>
      <c r="BE259" s="390">
        <f>IF( tabItens[[#This Row],[Consumo]] &gt; tabItens[[#This Row],[04_MESES]]/4*$AV$2, tabItens[[#This Row],[Consumo]]/$AV$2, tabItens[[#This Row],[04_MESES]]/4 ) * $BE$2 + tabItens[[#This Row],[COMPRA_EXTRA]]</f>
        <v>16.5</v>
      </c>
      <c r="BF259" s="391">
        <f>MAX( tabItens[[#This Row],[Sugestão]] - tabItens[[#This Row],[LC]], 0 )</f>
        <v>16.5</v>
      </c>
      <c r="BG259" s="391">
        <f>SUMIF(Consumo!$C$3:$C$862,tabItens[[#This Row],[CÓDIGO]],Consumo!$E$3:$E$862)</f>
        <v>3</v>
      </c>
      <c r="BH259" s="392">
        <f>IF(AND(tabItens[[#This Row],[Pend]] &gt; 0,tabItens[[#This Row],[Consumo]] &lt;&gt; 0), tabItens[[#This Row],[Pend]] / tabItens[[#This Row],[Consumo]], 0 )</f>
        <v>0.16666666666666666</v>
      </c>
      <c r="BI259" s="391"/>
      <c r="BJ259" s="391"/>
      <c r="BK259" s="393" t="s">
        <v>2081</v>
      </c>
    </row>
    <row r="260" spans="1:63" x14ac:dyDescent="0.3">
      <c r="A260" s="354">
        <v>35224</v>
      </c>
      <c r="B260" s="355" t="s">
        <v>1253</v>
      </c>
      <c r="C260" s="356" t="s">
        <v>256</v>
      </c>
      <c r="D260" s="357">
        <v>50</v>
      </c>
      <c r="E260" s="358"/>
      <c r="F260" s="358"/>
      <c r="G260" s="358" t="s">
        <v>883</v>
      </c>
      <c r="H260" s="359">
        <v>20</v>
      </c>
      <c r="I260" s="360">
        <v>103003</v>
      </c>
      <c r="J260" s="361">
        <v>50</v>
      </c>
      <c r="K260" s="362">
        <v>19</v>
      </c>
      <c r="L260" s="363">
        <f>IF(tabItens[[#This Row],[Média]] &gt; 0, tabItens[[#This Row],[QTDE ATUAL]] / tabItens[[#This Row],[Média]],999.9)</f>
        <v>6.1538461538461542</v>
      </c>
      <c r="M260" s="364">
        <v>0</v>
      </c>
      <c r="N260" s="365">
        <f>tabItens[[#This Row],[VALOR UNIT.]] * tabItens[[#This Row],[LC]]</f>
        <v>0</v>
      </c>
      <c r="O260" s="366" t="s">
        <v>2102</v>
      </c>
      <c r="P260" s="367"/>
      <c r="Q260" s="368"/>
      <c r="R260" s="365"/>
      <c r="S260" s="369"/>
      <c r="T260" s="370">
        <f>ROUNDDOWN(IFERROR(tabItens[[#This Row],[ATA DT.VALID.]] - $D$1,0) / 30,0)</f>
        <v>-1507</v>
      </c>
      <c r="U260" s="355" t="s">
        <v>1005</v>
      </c>
      <c r="V260" s="371">
        <v>1</v>
      </c>
      <c r="W260" s="372" t="s">
        <v>2071</v>
      </c>
      <c r="X260" s="373">
        <v>61</v>
      </c>
      <c r="Y260" s="374">
        <v>15</v>
      </c>
      <c r="Z260" s="375"/>
      <c r="AA260" s="376"/>
      <c r="AB260" s="377"/>
      <c r="AC260" s="377"/>
      <c r="AD260" s="376"/>
      <c r="AE260" s="377"/>
      <c r="AF260" s="370"/>
      <c r="AG260" s="378" t="s">
        <v>2067</v>
      </c>
      <c r="AH260" s="379"/>
      <c r="AI260" s="370">
        <v>8</v>
      </c>
      <c r="AJ260" s="379">
        <v>45166</v>
      </c>
      <c r="AK260" s="379" t="s">
        <v>883</v>
      </c>
      <c r="AL260" s="379">
        <v>45145</v>
      </c>
      <c r="AM260" s="369"/>
      <c r="AN260" s="358"/>
      <c r="AO260" s="380" t="str">
        <f>_xlfn.IFNA(IF(VLOOKUP(tabItens[[#This Row],[CÓDIGO]],tabExcluirDoEstoque[#Data],1,FALSE),"sim",""),"")</f>
        <v/>
      </c>
      <c r="AP260" s="381" t="str">
        <f ca="1">IF(OR(ISBLANK(tabItens[[#This Row],[ATA DT.VALID.]]),tabItens[[#This Row],[ATA DT.VALID.]]="",tabItens[[#This Row],[ATA DT.VALID.]]=" "),"",IF(TYPE(tabItens[[#This Row],[ATA DT.VALID.]])=1,ROUNDUP((tabItens[[#This Row],[ATA DT.VALID.]]-TODAY())/7,0),""))</f>
        <v/>
      </c>
      <c r="AQ260" s="382">
        <v>0</v>
      </c>
      <c r="AR260" s="383" t="str">
        <f>IF(ISBLANK(tabItens[[#This Row],[CÓDIGO]]),"",IFERROR(VLOOKUP(tabItens[[#This Row],[CÓDIGO]],Consumo!$C$2:$AC$862,26,FALSE),0))</f>
        <v>08.2023</v>
      </c>
      <c r="AS260" s="384">
        <f>SUMIF(Consumo!$C$3:$C$862,tabItens[[#This Row],[CÓDIGO]],Consumo!$N$3:$N$862) + SUMIF(Consumo!$C$3:$C$862,tabItens[[#This Row],[CÓDIGO]],Consumo!$O$3:$O$862) + SUMIF(Consumo!$C$3:$C$862,tabItens[[#This Row],[CÓDIGO]],Consumo!$P$3:$P$862) + SUMIF(Consumo!$C$3:$C$862,tabItens[[#This Row],[CÓDIGO]],Consumo!$Q$3:$Q$862)</f>
        <v>2</v>
      </c>
      <c r="AT260" s="384">
        <f>SUMIF(Consumo!$C$3:$C$862,tabItens[[#This Row],[CÓDIGO]],Consumo!$Z$3:$Z$862)</f>
        <v>39</v>
      </c>
      <c r="AU260" s="385">
        <f>SUMIF(Consumo!$C$3:$C$862,tabItens[[#This Row],[CÓDIGO]],Consumo!$AA$3:$AA$862)</f>
        <v>6</v>
      </c>
      <c r="AV260" s="386">
        <f>SUMIF(Consumo!$C$3:$C$862,tabItens[[#This Row],[CÓDIGO]],Consumo!$Y$3:$Y$862)</f>
        <v>3.25</v>
      </c>
      <c r="AW260" s="359">
        <f>tabItens[[#This Row],[QTDE ATUAL]] + tabItens[[#This Row],[RC QTDE]] + tabItens[[#This Row],[AF SALDO]] + tabItens[[#This Row],[Recentes]]</f>
        <v>20</v>
      </c>
      <c r="AX260" s="387">
        <v>3</v>
      </c>
      <c r="AY260" s="387">
        <v>4</v>
      </c>
      <c r="AZ260" s="387">
        <f>IF(ISBLANK(tabItens[[#This Row],[CÓDIGO]]),"",tabItens[[#This Row],[PontoMês]] * (AZ$2+tabItens[[#This Row],[PontoQtM]]))</f>
        <v>12</v>
      </c>
      <c r="BA260" s="386">
        <f>tabItens[[#This Row],[PontoPed]] - tabItens[[#This Row],[Saldo]] + (1/10)</f>
        <v>-7.9</v>
      </c>
      <c r="BB260" s="386">
        <f xml:space="preserve"> tabItens[[#This Row],[PontoMês]] * BB$2 - tabItens[[#This Row],[QTDE ATUAL]] - (1/10)</f>
        <v>-17.100000000000001</v>
      </c>
      <c r="BC260" s="388">
        <f>IF( tabItens[[#This Row],[PontoPed]]&gt;0, IF(tabItens[[#This Row],[PontoPed]]&lt;1, 1, IF( tabItens[[#This Row],[Saldo]]&gt;tabItens[[#This Row],[PontoPed]], 0, (tabItens[[#This Row],[PontoPed]]-tabItens[[#This Row],[Saldo]])/tabItens[[#This Row],[PontoPed]] ) ), 0 )</f>
        <v>0</v>
      </c>
      <c r="BD260" s="389">
        <f>ROUNDDOWN(IF( OR( AND(tabItens[[#This Row],[PontoPed]]&lt;tabItens[[#This Row],[Saldo]],tabItens[[#This Row],[Saldo]]&gt;0), tabItens[[#This Row],[PontoPed]]=0), 99, IF(AND(tabItens[[#This Row],[Saldo]]=0,tabItens[[#This Row],[PontoPed]]&gt;0), 0, (1-tabItens[[#This Row],[PctAb]])*10 ) ),0)</f>
        <v>99</v>
      </c>
      <c r="BE260" s="390">
        <f>IF( tabItens[[#This Row],[Consumo]] &gt; tabItens[[#This Row],[04_MESES]]/4*$AV$2, tabItens[[#This Row],[Consumo]]/$AV$2, tabItens[[#This Row],[04_MESES]]/4 ) * $BE$2 + tabItens[[#This Row],[COMPRA_EXTRA]]</f>
        <v>19.5</v>
      </c>
      <c r="BF260" s="391">
        <f>MAX( tabItens[[#This Row],[Sugestão]] - tabItens[[#This Row],[LC]], 0 )</f>
        <v>19.5</v>
      </c>
      <c r="BG260" s="391">
        <f>SUMIF(Consumo!$C$3:$C$862,tabItens[[#This Row],[CÓDIGO]],Consumo!$E$3:$E$862)</f>
        <v>18</v>
      </c>
      <c r="BH260" s="392">
        <f>IF(AND(tabItens[[#This Row],[Pend]] &gt; 0,tabItens[[#This Row],[Consumo]] &lt;&gt; 0), tabItens[[#This Row],[Pend]] / tabItens[[#This Row],[Consumo]], 0 )</f>
        <v>0.46153846153846156</v>
      </c>
      <c r="BI260" s="391"/>
      <c r="BJ260" s="391"/>
      <c r="BK260" s="393" t="s">
        <v>2081</v>
      </c>
    </row>
    <row r="261" spans="1:63" x14ac:dyDescent="0.3">
      <c r="A261" s="354">
        <v>35256</v>
      </c>
      <c r="B261" s="355" t="s">
        <v>1254</v>
      </c>
      <c r="C261" s="356" t="s">
        <v>338</v>
      </c>
      <c r="D261" s="357">
        <v>6</v>
      </c>
      <c r="E261" s="358"/>
      <c r="F261" s="358"/>
      <c r="G261" s="358" t="s">
        <v>883</v>
      </c>
      <c r="H261" s="359">
        <v>157</v>
      </c>
      <c r="I261" s="360">
        <v>103003</v>
      </c>
      <c r="J261" s="361">
        <v>6</v>
      </c>
      <c r="K261" s="362"/>
      <c r="L261" s="363">
        <f>IF(tabItens[[#This Row],[Média]] &gt; 0, tabItens[[#This Row],[QTDE ATUAL]] / tabItens[[#This Row],[Média]],999.9)</f>
        <v>999.9</v>
      </c>
      <c r="M261" s="364">
        <v>0</v>
      </c>
      <c r="N261" s="365">
        <f>tabItens[[#This Row],[VALOR UNIT.]] * tabItens[[#This Row],[LC]]</f>
        <v>0</v>
      </c>
      <c r="O261" s="366" t="s">
        <v>2106</v>
      </c>
      <c r="P261" s="367"/>
      <c r="Q261" s="368"/>
      <c r="R261" s="365"/>
      <c r="S261" s="369"/>
      <c r="T261" s="370">
        <f>ROUNDDOWN(IFERROR(tabItens[[#This Row],[ATA DT.VALID.]] - $D$1,0) / 30,0)</f>
        <v>-1507</v>
      </c>
      <c r="U261" s="355" t="s">
        <v>1255</v>
      </c>
      <c r="V261" s="371">
        <v>1</v>
      </c>
      <c r="W261" s="372" t="s">
        <v>2073</v>
      </c>
      <c r="X261" s="373">
        <v>69</v>
      </c>
      <c r="Y261" s="374">
        <v>3</v>
      </c>
      <c r="Z261" s="375"/>
      <c r="AA261" s="376"/>
      <c r="AB261" s="377"/>
      <c r="AC261" s="377"/>
      <c r="AD261" s="376"/>
      <c r="AE261" s="377"/>
      <c r="AF261" s="370"/>
      <c r="AG261" s="378" t="s">
        <v>2067</v>
      </c>
      <c r="AH261" s="379"/>
      <c r="AI261" s="370">
        <v>0</v>
      </c>
      <c r="AJ261" s="379">
        <v>43749</v>
      </c>
      <c r="AK261" s="379" t="s">
        <v>883</v>
      </c>
      <c r="AL261" s="379">
        <v>43734</v>
      </c>
      <c r="AM261" s="369"/>
      <c r="AN261" s="358"/>
      <c r="AO261" s="380" t="str">
        <f>_xlfn.IFNA(IF(VLOOKUP(tabItens[[#This Row],[CÓDIGO]],tabExcluirDoEstoque[#Data],1,FALSE),"sim",""),"")</f>
        <v/>
      </c>
      <c r="AP261" s="381" t="str">
        <f ca="1">IF(OR(ISBLANK(tabItens[[#This Row],[ATA DT.VALID.]]),tabItens[[#This Row],[ATA DT.VALID.]]="",tabItens[[#This Row],[ATA DT.VALID.]]=" "),"",IF(TYPE(tabItens[[#This Row],[ATA DT.VALID.]])=1,ROUNDUP((tabItens[[#This Row],[ATA DT.VALID.]]-TODAY())/7,0),""))</f>
        <v/>
      </c>
      <c r="AQ261" s="382">
        <v>0</v>
      </c>
      <c r="AR261" s="383">
        <f>IF(ISBLANK(tabItens[[#This Row],[CÓDIGO]]),"",IFERROR(VLOOKUP(tabItens[[#This Row],[CÓDIGO]],Consumo!$C$2:$AC$862,26,FALSE),0))</f>
        <v>0</v>
      </c>
      <c r="AS261" s="384">
        <f>SUMIF(Consumo!$C$3:$C$862,tabItens[[#This Row],[CÓDIGO]],Consumo!$N$3:$N$862) + SUMIF(Consumo!$C$3:$C$862,tabItens[[#This Row],[CÓDIGO]],Consumo!$O$3:$O$862) + SUMIF(Consumo!$C$3:$C$862,tabItens[[#This Row],[CÓDIGO]],Consumo!$P$3:$P$862) + SUMIF(Consumo!$C$3:$C$862,tabItens[[#This Row],[CÓDIGO]],Consumo!$Q$3:$Q$862)</f>
        <v>0</v>
      </c>
      <c r="AT261" s="384">
        <f>SUMIF(Consumo!$C$3:$C$862,tabItens[[#This Row],[CÓDIGO]],Consumo!$Z$3:$Z$862)</f>
        <v>0</v>
      </c>
      <c r="AU261" s="385">
        <f>SUMIF(Consumo!$C$3:$C$862,tabItens[[#This Row],[CÓDIGO]],Consumo!$AA$3:$AA$862)</f>
        <v>0</v>
      </c>
      <c r="AV261" s="386">
        <f>SUMIF(Consumo!$C$3:$C$862,tabItens[[#This Row],[CÓDIGO]],Consumo!$Y$3:$Y$862)</f>
        <v>0</v>
      </c>
      <c r="AW261" s="359">
        <f>tabItens[[#This Row],[QTDE ATUAL]] + tabItens[[#This Row],[RC QTDE]] + tabItens[[#This Row],[AF SALDO]] + tabItens[[#This Row],[Recentes]]</f>
        <v>157</v>
      </c>
      <c r="AX261" s="387">
        <v>21</v>
      </c>
      <c r="AY261" s="387">
        <v>4</v>
      </c>
      <c r="AZ261" s="387">
        <f>IF(ISBLANK(tabItens[[#This Row],[CÓDIGO]]),"",tabItens[[#This Row],[PontoMês]] * (AZ$2+tabItens[[#This Row],[PontoQtM]]))</f>
        <v>84</v>
      </c>
      <c r="BA261" s="386">
        <f>tabItens[[#This Row],[PontoPed]] - tabItens[[#This Row],[Saldo]] + (1/10)</f>
        <v>-72.900000000000006</v>
      </c>
      <c r="BB261" s="386">
        <f xml:space="preserve"> tabItens[[#This Row],[PontoMês]] * BB$2 - tabItens[[#This Row],[QTDE ATUAL]] - (1/10)</f>
        <v>-136.1</v>
      </c>
      <c r="BC261" s="388">
        <f>IF( tabItens[[#This Row],[PontoPed]]&gt;0, IF(tabItens[[#This Row],[PontoPed]]&lt;1, 1, IF( tabItens[[#This Row],[Saldo]]&gt;tabItens[[#This Row],[PontoPed]], 0, (tabItens[[#This Row],[PontoPed]]-tabItens[[#This Row],[Saldo]])/tabItens[[#This Row],[PontoPed]] ) ), 0 )</f>
        <v>0</v>
      </c>
      <c r="BD261" s="389">
        <f>ROUNDDOWN(IF( OR( AND(tabItens[[#This Row],[PontoPed]]&lt;tabItens[[#This Row],[Saldo]],tabItens[[#This Row],[Saldo]]&gt;0), tabItens[[#This Row],[PontoPed]]=0), 99, IF(AND(tabItens[[#This Row],[Saldo]]=0,tabItens[[#This Row],[PontoPed]]&gt;0), 0, (1-tabItens[[#This Row],[PctAb]])*10 ) ),0)</f>
        <v>99</v>
      </c>
      <c r="BE261" s="390">
        <f>IF( tabItens[[#This Row],[Consumo]] &gt; tabItens[[#This Row],[04_MESES]]/4*$AV$2, tabItens[[#This Row],[Consumo]]/$AV$2, tabItens[[#This Row],[04_MESES]]/4 ) * $BE$2 + tabItens[[#This Row],[COMPRA_EXTRA]]</f>
        <v>0</v>
      </c>
      <c r="BF261" s="391">
        <f>MAX( tabItens[[#This Row],[Sugestão]] - tabItens[[#This Row],[LC]], 0 )</f>
        <v>0</v>
      </c>
      <c r="BG261" s="391">
        <f>SUMIF(Consumo!$C$3:$C$862,tabItens[[#This Row],[CÓDIGO]],Consumo!$E$3:$E$862)</f>
        <v>0</v>
      </c>
      <c r="BH261" s="392">
        <f>IF(AND(tabItens[[#This Row],[Pend]] &gt; 0,tabItens[[#This Row],[Consumo]] &lt;&gt; 0), tabItens[[#This Row],[Pend]] / tabItens[[#This Row],[Consumo]], 0 )</f>
        <v>0</v>
      </c>
      <c r="BI261" s="391"/>
      <c r="BJ261" s="391"/>
      <c r="BK261" s="393" t="s">
        <v>2081</v>
      </c>
    </row>
    <row r="262" spans="1:63" x14ac:dyDescent="0.3">
      <c r="A262" s="354">
        <v>35550</v>
      </c>
      <c r="B262" s="355" t="s">
        <v>1256</v>
      </c>
      <c r="C262" s="356" t="s">
        <v>373</v>
      </c>
      <c r="D262" s="357">
        <v>0.4</v>
      </c>
      <c r="E262" s="358"/>
      <c r="F262" s="358"/>
      <c r="G262" s="358" t="s">
        <v>883</v>
      </c>
      <c r="H262" s="359">
        <v>39</v>
      </c>
      <c r="I262" s="360">
        <v>103003</v>
      </c>
      <c r="J262" s="361">
        <v>0.4</v>
      </c>
      <c r="K262" s="362">
        <v>76</v>
      </c>
      <c r="L262" s="363">
        <f>IF(tabItens[[#This Row],[Média]] &gt; 0, tabItens[[#This Row],[QTDE ATUAL]] / tabItens[[#This Row],[Média]],999.9)</f>
        <v>8.6666666666666661</v>
      </c>
      <c r="M262" s="364">
        <v>0</v>
      </c>
      <c r="N262" s="365">
        <f>tabItens[[#This Row],[VALOR UNIT.]] * tabItens[[#This Row],[LC]]</f>
        <v>0</v>
      </c>
      <c r="O262" s="366" t="s">
        <v>2095</v>
      </c>
      <c r="P262" s="367"/>
      <c r="Q262" s="368"/>
      <c r="R262" s="365"/>
      <c r="S262" s="369"/>
      <c r="T262" s="370">
        <f>ROUNDDOWN(IFERROR(tabItens[[#This Row],[ATA DT.VALID.]] - $D$1,0) / 30,0)</f>
        <v>-1507</v>
      </c>
      <c r="U262" s="355" t="s">
        <v>990</v>
      </c>
      <c r="V262" s="371">
        <v>1</v>
      </c>
      <c r="W262" s="372" t="s">
        <v>2073</v>
      </c>
      <c r="X262" s="373">
        <v>83</v>
      </c>
      <c r="Y262" s="374">
        <v>2</v>
      </c>
      <c r="Z262" s="375"/>
      <c r="AA262" s="376"/>
      <c r="AB262" s="377"/>
      <c r="AC262" s="377"/>
      <c r="AD262" s="376"/>
      <c r="AE262" s="377"/>
      <c r="AF262" s="370"/>
      <c r="AG262" s="378" t="s">
        <v>2067</v>
      </c>
      <c r="AH262" s="379"/>
      <c r="AI262" s="370">
        <v>26</v>
      </c>
      <c r="AJ262" s="379">
        <v>43257</v>
      </c>
      <c r="AK262" s="379" t="s">
        <v>883</v>
      </c>
      <c r="AL262" s="379">
        <v>43217</v>
      </c>
      <c r="AM262" s="369"/>
      <c r="AN262" s="358"/>
      <c r="AO262" s="380" t="str">
        <f>_xlfn.IFNA(IF(VLOOKUP(tabItens[[#This Row],[CÓDIGO]],tabExcluirDoEstoque[#Data],1,FALSE),"sim",""),"")</f>
        <v/>
      </c>
      <c r="AP262" s="381" t="str">
        <f ca="1">IF(OR(ISBLANK(tabItens[[#This Row],[ATA DT.VALID.]]),tabItens[[#This Row],[ATA DT.VALID.]]="",tabItens[[#This Row],[ATA DT.VALID.]]=" "),"",IF(TYPE(tabItens[[#This Row],[ATA DT.VALID.]])=1,ROUNDUP((tabItens[[#This Row],[ATA DT.VALID.]]-TODAY())/7,0),""))</f>
        <v/>
      </c>
      <c r="AQ262" s="382">
        <v>0</v>
      </c>
      <c r="AR262" s="383" t="str">
        <f>IF(ISBLANK(tabItens[[#This Row],[CÓDIGO]]),"",IFERROR(VLOOKUP(tabItens[[#This Row],[CÓDIGO]],Consumo!$C$2:$AC$862,26,FALSE),0))</f>
        <v>04.2023</v>
      </c>
      <c r="AS262" s="384">
        <f>SUMIF(Consumo!$C$3:$C$862,tabItens[[#This Row],[CÓDIGO]],Consumo!$N$3:$N$862) + SUMIF(Consumo!$C$3:$C$862,tabItens[[#This Row],[CÓDIGO]],Consumo!$O$3:$O$862) + SUMIF(Consumo!$C$3:$C$862,tabItens[[#This Row],[CÓDIGO]],Consumo!$P$3:$P$862) + SUMIF(Consumo!$C$3:$C$862,tabItens[[#This Row],[CÓDIGO]],Consumo!$Q$3:$Q$862)</f>
        <v>0</v>
      </c>
      <c r="AT262" s="384">
        <f>SUMIF(Consumo!$C$3:$C$862,tabItens[[#This Row],[CÓDIGO]],Consumo!$Z$3:$Z$862)</f>
        <v>76</v>
      </c>
      <c r="AU262" s="385">
        <f>SUMIF(Consumo!$C$3:$C$862,tabItens[[#This Row],[CÓDIGO]],Consumo!$AA$3:$AA$862)</f>
        <v>65</v>
      </c>
      <c r="AV262" s="386">
        <f>SUMIF(Consumo!$C$3:$C$862,tabItens[[#This Row],[CÓDIGO]],Consumo!$Y$3:$Y$862)</f>
        <v>4.5</v>
      </c>
      <c r="AW262" s="359">
        <f>tabItens[[#This Row],[QTDE ATUAL]] + tabItens[[#This Row],[RC QTDE]] + tabItens[[#This Row],[AF SALDO]] + tabItens[[#This Row],[Recentes]]</f>
        <v>39</v>
      </c>
      <c r="AX262" s="387">
        <v>25</v>
      </c>
      <c r="AY262" s="387">
        <v>4</v>
      </c>
      <c r="AZ262" s="387">
        <f>IF(ISBLANK(tabItens[[#This Row],[CÓDIGO]]),"",tabItens[[#This Row],[PontoMês]] * (AZ$2+tabItens[[#This Row],[PontoQtM]]))</f>
        <v>100</v>
      </c>
      <c r="BA262" s="386">
        <f>tabItens[[#This Row],[PontoPed]] - tabItens[[#This Row],[Saldo]] + (1/10)</f>
        <v>61.1</v>
      </c>
      <c r="BB262" s="386">
        <f xml:space="preserve"> tabItens[[#This Row],[PontoMês]] * BB$2 - tabItens[[#This Row],[QTDE ATUAL]] - (1/10)</f>
        <v>-14.1</v>
      </c>
      <c r="BC262" s="388">
        <f>IF( tabItens[[#This Row],[PontoPed]]&gt;0, IF(tabItens[[#This Row],[PontoPed]]&lt;1, 1, IF( tabItens[[#This Row],[Saldo]]&gt;tabItens[[#This Row],[PontoPed]], 0, (tabItens[[#This Row],[PontoPed]]-tabItens[[#This Row],[Saldo]])/tabItens[[#This Row],[PontoPed]] ) ), 0 )</f>
        <v>0.61</v>
      </c>
      <c r="BD262" s="389">
        <f>ROUNDDOWN(IF( OR( AND(tabItens[[#This Row],[PontoPed]]&lt;tabItens[[#This Row],[Saldo]],tabItens[[#This Row],[Saldo]]&gt;0), tabItens[[#This Row],[PontoPed]]=0), 99, IF(AND(tabItens[[#This Row],[Saldo]]=0,tabItens[[#This Row],[PontoPed]]&gt;0), 0, (1-tabItens[[#This Row],[PctAb]])*10 ) ),0)</f>
        <v>3</v>
      </c>
      <c r="BE262" s="390">
        <f>IF( tabItens[[#This Row],[Consumo]] &gt; tabItens[[#This Row],[04_MESES]]/4*$AV$2, tabItens[[#This Row],[Consumo]]/$AV$2, tabItens[[#This Row],[04_MESES]]/4 ) * $BE$2 + tabItens[[#This Row],[COMPRA_EXTRA]]</f>
        <v>38</v>
      </c>
      <c r="BF262" s="391">
        <f>MAX( tabItens[[#This Row],[Sugestão]] - tabItens[[#This Row],[LC]], 0 )</f>
        <v>38</v>
      </c>
      <c r="BG262" s="391">
        <f>SUMIF(Consumo!$C$3:$C$862,tabItens[[#This Row],[CÓDIGO]],Consumo!$E$3:$E$862)</f>
        <v>0</v>
      </c>
      <c r="BH262" s="392">
        <f>IF(AND(tabItens[[#This Row],[Pend]] &gt; 0,tabItens[[#This Row],[Consumo]] &lt;&gt; 0), tabItens[[#This Row],[Pend]] / tabItens[[#This Row],[Consumo]], 0 )</f>
        <v>0</v>
      </c>
      <c r="BI262" s="391"/>
      <c r="BJ262" s="391"/>
      <c r="BK262" s="393" t="s">
        <v>2081</v>
      </c>
    </row>
    <row r="263" spans="1:63" x14ac:dyDescent="0.3">
      <c r="A263" s="354">
        <v>35554</v>
      </c>
      <c r="B263" s="355" t="s">
        <v>1257</v>
      </c>
      <c r="C263" s="356" t="s">
        <v>373</v>
      </c>
      <c r="D263" s="357">
        <v>1.01</v>
      </c>
      <c r="E263" s="358"/>
      <c r="F263" s="358"/>
      <c r="G263" s="358" t="s">
        <v>883</v>
      </c>
      <c r="H263" s="359">
        <v>20</v>
      </c>
      <c r="I263" s="360">
        <v>103003</v>
      </c>
      <c r="J263" s="361">
        <v>1.01</v>
      </c>
      <c r="K263" s="362">
        <v>38</v>
      </c>
      <c r="L263" s="363">
        <f>IF(tabItens[[#This Row],[Média]] &gt; 0, tabItens[[#This Row],[QTDE ATUAL]] / tabItens[[#This Row],[Média]],999.9)</f>
        <v>3.2876712328767126</v>
      </c>
      <c r="M263" s="364">
        <v>0</v>
      </c>
      <c r="N263" s="365">
        <f>tabItens[[#This Row],[VALOR UNIT.]] * tabItens[[#This Row],[LC]]</f>
        <v>0</v>
      </c>
      <c r="O263" s="366" t="s">
        <v>2095</v>
      </c>
      <c r="P263" s="367"/>
      <c r="Q263" s="368"/>
      <c r="R263" s="365"/>
      <c r="S263" s="369"/>
      <c r="T263" s="370">
        <f>ROUNDDOWN(IFERROR(tabItens[[#This Row],[ATA DT.VALID.]] - $D$1,0) / 30,0)</f>
        <v>-1507</v>
      </c>
      <c r="U263" s="355" t="s">
        <v>990</v>
      </c>
      <c r="V263" s="371">
        <v>1</v>
      </c>
      <c r="W263" s="372" t="s">
        <v>2073</v>
      </c>
      <c r="X263" s="373">
        <v>83</v>
      </c>
      <c r="Y263" s="374">
        <v>2</v>
      </c>
      <c r="Z263" s="375"/>
      <c r="AA263" s="376"/>
      <c r="AB263" s="377"/>
      <c r="AC263" s="377"/>
      <c r="AD263" s="376"/>
      <c r="AE263" s="377"/>
      <c r="AF263" s="370"/>
      <c r="AG263" s="378" t="s">
        <v>2067</v>
      </c>
      <c r="AH263" s="379"/>
      <c r="AI263" s="370">
        <v>12</v>
      </c>
      <c r="AJ263" s="379">
        <v>45201</v>
      </c>
      <c r="AK263" s="379" t="s">
        <v>883</v>
      </c>
      <c r="AL263" s="379">
        <v>45189</v>
      </c>
      <c r="AM263" s="369"/>
      <c r="AN263" s="358"/>
      <c r="AO263" s="380" t="str">
        <f>_xlfn.IFNA(IF(VLOOKUP(tabItens[[#This Row],[CÓDIGO]],tabExcluirDoEstoque[#Data],1,FALSE),"sim",""),"")</f>
        <v/>
      </c>
      <c r="AP263" s="381" t="str">
        <f ca="1">IF(OR(ISBLANK(tabItens[[#This Row],[ATA DT.VALID.]]),tabItens[[#This Row],[ATA DT.VALID.]]="",tabItens[[#This Row],[ATA DT.VALID.]]=" "),"",IF(TYPE(tabItens[[#This Row],[ATA DT.VALID.]])=1,ROUNDUP((tabItens[[#This Row],[ATA DT.VALID.]]-TODAY())/7,0),""))</f>
        <v/>
      </c>
      <c r="AQ263" s="382">
        <v>0</v>
      </c>
      <c r="AR263" s="383" t="str">
        <f>IF(ISBLANK(tabItens[[#This Row],[CÓDIGO]]),"",IFERROR(VLOOKUP(tabItens[[#This Row],[CÓDIGO]],Consumo!$C$2:$AC$862,26,FALSE),0))</f>
        <v>04.2023</v>
      </c>
      <c r="AS263" s="384">
        <f>SUMIF(Consumo!$C$3:$C$862,tabItens[[#This Row],[CÓDIGO]],Consumo!$N$3:$N$862) + SUMIF(Consumo!$C$3:$C$862,tabItens[[#This Row],[CÓDIGO]],Consumo!$O$3:$O$862) + SUMIF(Consumo!$C$3:$C$862,tabItens[[#This Row],[CÓDIGO]],Consumo!$P$3:$P$862) + SUMIF(Consumo!$C$3:$C$862,tabItens[[#This Row],[CÓDIGO]],Consumo!$Q$3:$Q$862)</f>
        <v>0</v>
      </c>
      <c r="AT263" s="384">
        <f>SUMIF(Consumo!$C$3:$C$862,tabItens[[#This Row],[CÓDIGO]],Consumo!$Z$3:$Z$862)</f>
        <v>73</v>
      </c>
      <c r="AU263" s="385">
        <f>SUMIF(Consumo!$C$3:$C$862,tabItens[[#This Row],[CÓDIGO]],Consumo!$AA$3:$AA$862)</f>
        <v>22</v>
      </c>
      <c r="AV263" s="386">
        <f>SUMIF(Consumo!$C$3:$C$862,tabItens[[#This Row],[CÓDIGO]],Consumo!$Y$3:$Y$862)</f>
        <v>6.083333333333333</v>
      </c>
      <c r="AW263" s="359">
        <f>tabItens[[#This Row],[QTDE ATUAL]] + tabItens[[#This Row],[RC QTDE]] + tabItens[[#This Row],[AF SALDO]] + tabItens[[#This Row],[Recentes]]</f>
        <v>20</v>
      </c>
      <c r="AX263" s="387">
        <v>8</v>
      </c>
      <c r="AY263" s="387">
        <v>4</v>
      </c>
      <c r="AZ263" s="387">
        <f>IF(ISBLANK(tabItens[[#This Row],[CÓDIGO]]),"",tabItens[[#This Row],[PontoMês]] * (AZ$2+tabItens[[#This Row],[PontoQtM]]))</f>
        <v>32</v>
      </c>
      <c r="BA263" s="386">
        <f>tabItens[[#This Row],[PontoPed]] - tabItens[[#This Row],[Saldo]] + (1/10)</f>
        <v>12.1</v>
      </c>
      <c r="BB263" s="386">
        <f xml:space="preserve"> tabItens[[#This Row],[PontoMês]] * BB$2 - tabItens[[#This Row],[QTDE ATUAL]] - (1/10)</f>
        <v>-12.1</v>
      </c>
      <c r="BC263" s="388">
        <f>IF( tabItens[[#This Row],[PontoPed]]&gt;0, IF(tabItens[[#This Row],[PontoPed]]&lt;1, 1, IF( tabItens[[#This Row],[Saldo]]&gt;tabItens[[#This Row],[PontoPed]], 0, (tabItens[[#This Row],[PontoPed]]-tabItens[[#This Row],[Saldo]])/tabItens[[#This Row],[PontoPed]] ) ), 0 )</f>
        <v>0.375</v>
      </c>
      <c r="BD263" s="389">
        <f>ROUNDDOWN(IF( OR( AND(tabItens[[#This Row],[PontoPed]]&lt;tabItens[[#This Row],[Saldo]],tabItens[[#This Row],[Saldo]]&gt;0), tabItens[[#This Row],[PontoPed]]=0), 99, IF(AND(tabItens[[#This Row],[Saldo]]=0,tabItens[[#This Row],[PontoPed]]&gt;0), 0, (1-tabItens[[#This Row],[PctAb]])*10 ) ),0)</f>
        <v>6</v>
      </c>
      <c r="BE263" s="390">
        <f>IF( tabItens[[#This Row],[Consumo]] &gt; tabItens[[#This Row],[04_MESES]]/4*$AV$2, tabItens[[#This Row],[Consumo]]/$AV$2, tabItens[[#This Row],[04_MESES]]/4 ) * $BE$2 + tabItens[[#This Row],[COMPRA_EXTRA]]</f>
        <v>36.5</v>
      </c>
      <c r="BF263" s="391">
        <f>MAX( tabItens[[#This Row],[Sugestão]] - tabItens[[#This Row],[LC]], 0 )</f>
        <v>36.5</v>
      </c>
      <c r="BG263" s="391">
        <f>SUMIF(Consumo!$C$3:$C$862,tabItens[[#This Row],[CÓDIGO]],Consumo!$E$3:$E$862)</f>
        <v>35</v>
      </c>
      <c r="BH263" s="392">
        <f>IF(AND(tabItens[[#This Row],[Pend]] &gt; 0,tabItens[[#This Row],[Consumo]] &lt;&gt; 0), tabItens[[#This Row],[Pend]] / tabItens[[#This Row],[Consumo]], 0 )</f>
        <v>0.47945205479452052</v>
      </c>
      <c r="BI263" s="391"/>
      <c r="BJ263" s="391"/>
      <c r="BK263" s="393" t="s">
        <v>2081</v>
      </c>
    </row>
    <row r="264" spans="1:63" x14ac:dyDescent="0.3">
      <c r="A264" s="354">
        <v>35555</v>
      </c>
      <c r="B264" s="355" t="s">
        <v>1258</v>
      </c>
      <c r="C264" s="356" t="s">
        <v>373</v>
      </c>
      <c r="D264" s="357">
        <v>0.4</v>
      </c>
      <c r="E264" s="358"/>
      <c r="F264" s="358"/>
      <c r="G264" s="358" t="s">
        <v>883</v>
      </c>
      <c r="H264" s="359">
        <v>63</v>
      </c>
      <c r="I264" s="360">
        <v>103003</v>
      </c>
      <c r="J264" s="361">
        <v>0.4</v>
      </c>
      <c r="K264" s="362">
        <v>75</v>
      </c>
      <c r="L264" s="363">
        <f>IF(tabItens[[#This Row],[Média]] &gt; 0, tabItens[[#This Row],[QTDE ATUAL]] / tabItens[[#This Row],[Média]],999.9)</f>
        <v>12.813559322033898</v>
      </c>
      <c r="M264" s="364">
        <v>0</v>
      </c>
      <c r="N264" s="365">
        <f>tabItens[[#This Row],[VALOR UNIT.]] * tabItens[[#This Row],[LC]]</f>
        <v>0</v>
      </c>
      <c r="O264" s="366" t="s">
        <v>2095</v>
      </c>
      <c r="P264" s="367"/>
      <c r="Q264" s="368"/>
      <c r="R264" s="365"/>
      <c r="S264" s="369"/>
      <c r="T264" s="370">
        <f>ROUNDDOWN(IFERROR(tabItens[[#This Row],[ATA DT.VALID.]] - $D$1,0) / 30,0)</f>
        <v>-1507</v>
      </c>
      <c r="U264" s="355" t="s">
        <v>990</v>
      </c>
      <c r="V264" s="371">
        <v>1</v>
      </c>
      <c r="W264" s="372" t="s">
        <v>2073</v>
      </c>
      <c r="X264" s="373">
        <v>83</v>
      </c>
      <c r="Y264" s="374">
        <v>2</v>
      </c>
      <c r="Z264" s="375"/>
      <c r="AA264" s="376"/>
      <c r="AB264" s="377"/>
      <c r="AC264" s="377"/>
      <c r="AD264" s="376"/>
      <c r="AE264" s="377"/>
      <c r="AF264" s="370"/>
      <c r="AG264" s="378" t="s">
        <v>2067</v>
      </c>
      <c r="AH264" s="379"/>
      <c r="AI264" s="370">
        <v>26</v>
      </c>
      <c r="AJ264" s="379">
        <v>43257</v>
      </c>
      <c r="AK264" s="379" t="s">
        <v>883</v>
      </c>
      <c r="AL264" s="379">
        <v>43217</v>
      </c>
      <c r="AM264" s="369"/>
      <c r="AN264" s="358"/>
      <c r="AO264" s="380" t="str">
        <f>_xlfn.IFNA(IF(VLOOKUP(tabItens[[#This Row],[CÓDIGO]],tabExcluirDoEstoque[#Data],1,FALSE),"sim",""),"")</f>
        <v/>
      </c>
      <c r="AP264" s="381" t="str">
        <f ca="1">IF(OR(ISBLANK(tabItens[[#This Row],[ATA DT.VALID.]]),tabItens[[#This Row],[ATA DT.VALID.]]="",tabItens[[#This Row],[ATA DT.VALID.]]=" "),"",IF(TYPE(tabItens[[#This Row],[ATA DT.VALID.]])=1,ROUNDUP((tabItens[[#This Row],[ATA DT.VALID.]]-TODAY())/7,0),""))</f>
        <v/>
      </c>
      <c r="AQ264" s="382">
        <v>0</v>
      </c>
      <c r="AR264" s="383" t="str">
        <f>IF(ISBLANK(tabItens[[#This Row],[CÓDIGO]]),"",IFERROR(VLOOKUP(tabItens[[#This Row],[CÓDIGO]],Consumo!$C$2:$AC$862,26,FALSE),0))</f>
        <v>04.2023</v>
      </c>
      <c r="AS264" s="384">
        <f>SUMIF(Consumo!$C$3:$C$862,tabItens[[#This Row],[CÓDIGO]],Consumo!$N$3:$N$862) + SUMIF(Consumo!$C$3:$C$862,tabItens[[#This Row],[CÓDIGO]],Consumo!$O$3:$O$862) + SUMIF(Consumo!$C$3:$C$862,tabItens[[#This Row],[CÓDIGO]],Consumo!$P$3:$P$862) + SUMIF(Consumo!$C$3:$C$862,tabItens[[#This Row],[CÓDIGO]],Consumo!$Q$3:$Q$862)</f>
        <v>0</v>
      </c>
      <c r="AT264" s="384">
        <f>SUMIF(Consumo!$C$3:$C$862,tabItens[[#This Row],[CÓDIGO]],Consumo!$Z$3:$Z$862)</f>
        <v>75</v>
      </c>
      <c r="AU264" s="385">
        <f>SUMIF(Consumo!$C$3:$C$862,tabItens[[#This Row],[CÓDIGO]],Consumo!$AA$3:$AA$862)</f>
        <v>55</v>
      </c>
      <c r="AV264" s="386">
        <f>SUMIF(Consumo!$C$3:$C$862,tabItens[[#This Row],[CÓDIGO]],Consumo!$Y$3:$Y$862)</f>
        <v>4.916666666666667</v>
      </c>
      <c r="AW264" s="359">
        <f>tabItens[[#This Row],[QTDE ATUAL]] + tabItens[[#This Row],[RC QTDE]] + tabItens[[#This Row],[AF SALDO]] + tabItens[[#This Row],[Recentes]]</f>
        <v>63</v>
      </c>
      <c r="AX264" s="387">
        <v>17</v>
      </c>
      <c r="AY264" s="387">
        <v>4</v>
      </c>
      <c r="AZ264" s="387">
        <f>IF(ISBLANK(tabItens[[#This Row],[CÓDIGO]]),"",tabItens[[#This Row],[PontoMês]] * (AZ$2+tabItens[[#This Row],[PontoQtM]]))</f>
        <v>68</v>
      </c>
      <c r="BA264" s="386">
        <f>tabItens[[#This Row],[PontoPed]] - tabItens[[#This Row],[Saldo]] + (1/10)</f>
        <v>5.0999999999999996</v>
      </c>
      <c r="BB264" s="386">
        <f xml:space="preserve"> tabItens[[#This Row],[PontoMês]] * BB$2 - tabItens[[#This Row],[QTDE ATUAL]] - (1/10)</f>
        <v>-46.1</v>
      </c>
      <c r="BC264" s="388">
        <f>IF( tabItens[[#This Row],[PontoPed]]&gt;0, IF(tabItens[[#This Row],[PontoPed]]&lt;1, 1, IF( tabItens[[#This Row],[Saldo]]&gt;tabItens[[#This Row],[PontoPed]], 0, (tabItens[[#This Row],[PontoPed]]-tabItens[[#This Row],[Saldo]])/tabItens[[#This Row],[PontoPed]] ) ), 0 )</f>
        <v>7.3529411764705885E-2</v>
      </c>
      <c r="BD264" s="389">
        <f>ROUNDDOWN(IF( OR( AND(tabItens[[#This Row],[PontoPed]]&lt;tabItens[[#This Row],[Saldo]],tabItens[[#This Row],[Saldo]]&gt;0), tabItens[[#This Row],[PontoPed]]=0), 99, IF(AND(tabItens[[#This Row],[Saldo]]=0,tabItens[[#This Row],[PontoPed]]&gt;0), 0, (1-tabItens[[#This Row],[PctAb]])*10 ) ),0)</f>
        <v>9</v>
      </c>
      <c r="BE264" s="390">
        <f>IF( tabItens[[#This Row],[Consumo]] &gt; tabItens[[#This Row],[04_MESES]]/4*$AV$2, tabItens[[#This Row],[Consumo]]/$AV$2, tabItens[[#This Row],[04_MESES]]/4 ) * $BE$2 + tabItens[[#This Row],[COMPRA_EXTRA]]</f>
        <v>37.5</v>
      </c>
      <c r="BF264" s="391">
        <f>MAX( tabItens[[#This Row],[Sugestão]] - tabItens[[#This Row],[LC]], 0 )</f>
        <v>37.5</v>
      </c>
      <c r="BG264" s="391">
        <f>SUMIF(Consumo!$C$3:$C$862,tabItens[[#This Row],[CÓDIGO]],Consumo!$E$3:$E$862)</f>
        <v>0</v>
      </c>
      <c r="BH264" s="392">
        <f>IF(AND(tabItens[[#This Row],[Pend]] &gt; 0,tabItens[[#This Row],[Consumo]] &lt;&gt; 0), tabItens[[#This Row],[Pend]] / tabItens[[#This Row],[Consumo]], 0 )</f>
        <v>0</v>
      </c>
      <c r="BI264" s="391"/>
      <c r="BJ264" s="391"/>
      <c r="BK264" s="393" t="s">
        <v>2081</v>
      </c>
    </row>
    <row r="265" spans="1:63" x14ac:dyDescent="0.3">
      <c r="A265" s="354">
        <v>36031</v>
      </c>
      <c r="B265" s="355" t="s">
        <v>1259</v>
      </c>
      <c r="C265" s="356" t="s">
        <v>1260</v>
      </c>
      <c r="D265" s="357">
        <v>12.4</v>
      </c>
      <c r="E265" s="358"/>
      <c r="F265" s="358"/>
      <c r="G265" s="358" t="s">
        <v>883</v>
      </c>
      <c r="H265" s="359">
        <v>2616</v>
      </c>
      <c r="I265" s="360">
        <v>103003</v>
      </c>
      <c r="J265" s="361">
        <v>12.4</v>
      </c>
      <c r="K265" s="362">
        <v>38</v>
      </c>
      <c r="L265" s="363">
        <f>IF(tabItens[[#This Row],[Média]] &gt; 0, tabItens[[#This Row],[QTDE ATUAL]] / tabItens[[#This Row],[Média]],999.9)</f>
        <v>896.91428571428571</v>
      </c>
      <c r="M265" s="364">
        <v>0</v>
      </c>
      <c r="N265" s="365">
        <f>tabItens[[#This Row],[VALOR UNIT.]] * tabItens[[#This Row],[LC]]</f>
        <v>0</v>
      </c>
      <c r="O265" s="366"/>
      <c r="P265" s="367"/>
      <c r="Q265" s="368"/>
      <c r="R265" s="365"/>
      <c r="S265" s="369"/>
      <c r="T265" s="370">
        <f>ROUNDDOWN(IFERROR(tabItens[[#This Row],[ATA DT.VALID.]] - $D$1,0) / 30,0)</f>
        <v>-1507</v>
      </c>
      <c r="U265" s="355" t="s">
        <v>985</v>
      </c>
      <c r="V265" s="371">
        <v>1</v>
      </c>
      <c r="W265" s="372" t="s">
        <v>2066</v>
      </c>
      <c r="X265" s="373">
        <v>67</v>
      </c>
      <c r="Y265" s="374">
        <v>6</v>
      </c>
      <c r="Z265" s="375"/>
      <c r="AA265" s="376"/>
      <c r="AB265" s="377"/>
      <c r="AC265" s="377"/>
      <c r="AD265" s="376"/>
      <c r="AE265" s="377"/>
      <c r="AF265" s="370"/>
      <c r="AG265" s="378" t="s">
        <v>2067</v>
      </c>
      <c r="AH265" s="379"/>
      <c r="AI265" s="370">
        <v>14</v>
      </c>
      <c r="AJ265" s="379">
        <v>43847</v>
      </c>
      <c r="AK265" s="379" t="s">
        <v>883</v>
      </c>
      <c r="AL265" s="379">
        <v>45175</v>
      </c>
      <c r="AM265" s="369"/>
      <c r="AN265" s="358"/>
      <c r="AO265" s="380" t="str">
        <f>_xlfn.IFNA(IF(VLOOKUP(tabItens[[#This Row],[CÓDIGO]],tabExcluirDoEstoque[#Data],1,FALSE),"sim",""),"")</f>
        <v/>
      </c>
      <c r="AP265" s="381" t="str">
        <f ca="1">IF(OR(ISBLANK(tabItens[[#This Row],[ATA DT.VALID.]]),tabItens[[#This Row],[ATA DT.VALID.]]="",tabItens[[#This Row],[ATA DT.VALID.]]=" "),"",IF(TYPE(tabItens[[#This Row],[ATA DT.VALID.]])=1,ROUNDUP((tabItens[[#This Row],[ATA DT.VALID.]]-TODAY())/7,0),""))</f>
        <v/>
      </c>
      <c r="AQ265" s="382"/>
      <c r="AR265" s="383" t="str">
        <f>IF(ISBLANK(tabItens[[#This Row],[CÓDIGO]]),"",IFERROR(VLOOKUP(tabItens[[#This Row],[CÓDIGO]],Consumo!$C$2:$AC$862,26,FALSE),0))</f>
        <v>09.2023</v>
      </c>
      <c r="AS265" s="384">
        <f>SUMIF(Consumo!$C$3:$C$862,tabItens[[#This Row],[CÓDIGO]],Consumo!$N$3:$N$862) + SUMIF(Consumo!$C$3:$C$862,tabItens[[#This Row],[CÓDIGO]],Consumo!$O$3:$O$862) + SUMIF(Consumo!$C$3:$C$862,tabItens[[#This Row],[CÓDIGO]],Consumo!$P$3:$P$862) + SUMIF(Consumo!$C$3:$C$862,tabItens[[#This Row],[CÓDIGO]],Consumo!$Q$3:$Q$862)</f>
        <v>20</v>
      </c>
      <c r="AT265" s="384">
        <f>SUMIF(Consumo!$C$3:$C$862,tabItens[[#This Row],[CÓDIGO]],Consumo!$Z$3:$Z$862)</f>
        <v>40</v>
      </c>
      <c r="AU265" s="385">
        <f>SUMIF(Consumo!$C$3:$C$862,tabItens[[#This Row],[CÓDIGO]],Consumo!$AA$3:$AA$862)</f>
        <v>20</v>
      </c>
      <c r="AV265" s="386">
        <f>SUMIF(Consumo!$C$3:$C$862,tabItens[[#This Row],[CÓDIGO]],Consumo!$Y$3:$Y$862)</f>
        <v>2.9166666666666665</v>
      </c>
      <c r="AW265" s="359">
        <f>tabItens[[#This Row],[QTDE ATUAL]] + tabItens[[#This Row],[RC QTDE]] + tabItens[[#This Row],[AF SALDO]] + tabItens[[#This Row],[Recentes]]</f>
        <v>2616</v>
      </c>
      <c r="AX265" s="387">
        <v>107</v>
      </c>
      <c r="AY265" s="387">
        <v>4</v>
      </c>
      <c r="AZ265" s="387">
        <f>IF(ISBLANK(tabItens[[#This Row],[CÓDIGO]]),"",tabItens[[#This Row],[PontoMês]] * (AZ$2+tabItens[[#This Row],[PontoQtM]]))</f>
        <v>428</v>
      </c>
      <c r="BA265" s="386">
        <f>tabItens[[#This Row],[PontoPed]] - tabItens[[#This Row],[Saldo]] + (1/10)</f>
        <v>-2187.9</v>
      </c>
      <c r="BB265" s="386">
        <f xml:space="preserve"> tabItens[[#This Row],[PontoMês]] * BB$2 - tabItens[[#This Row],[QTDE ATUAL]] - (1/10)</f>
        <v>-2509.1</v>
      </c>
      <c r="BC265" s="388">
        <f>IF( tabItens[[#This Row],[PontoPed]]&gt;0, IF(tabItens[[#This Row],[PontoPed]]&lt;1, 1, IF( tabItens[[#This Row],[Saldo]]&gt;tabItens[[#This Row],[PontoPed]], 0, (tabItens[[#This Row],[PontoPed]]-tabItens[[#This Row],[Saldo]])/tabItens[[#This Row],[PontoPed]] ) ), 0 )</f>
        <v>0</v>
      </c>
      <c r="BD265" s="389">
        <f>ROUNDDOWN(IF( OR( AND(tabItens[[#This Row],[PontoPed]]&lt;tabItens[[#This Row],[Saldo]],tabItens[[#This Row],[Saldo]]&gt;0), tabItens[[#This Row],[PontoPed]]=0), 99, IF(AND(tabItens[[#This Row],[Saldo]]=0,tabItens[[#This Row],[PontoPed]]&gt;0), 0, (1-tabItens[[#This Row],[PctAb]])*10 ) ),0)</f>
        <v>99</v>
      </c>
      <c r="BE265" s="390">
        <f>IF( tabItens[[#This Row],[Consumo]] &gt; tabItens[[#This Row],[04_MESES]]/4*$AV$2, tabItens[[#This Row],[Consumo]]/$AV$2, tabItens[[#This Row],[04_MESES]]/4 ) * $BE$2 + tabItens[[#This Row],[COMPRA_EXTRA]]</f>
        <v>30</v>
      </c>
      <c r="BF265" s="391">
        <f>MAX( tabItens[[#This Row],[Sugestão]] - tabItens[[#This Row],[LC]], 0 )</f>
        <v>30</v>
      </c>
      <c r="BG265" s="391">
        <f>SUMIF(Consumo!$C$3:$C$862,tabItens[[#This Row],[CÓDIGO]],Consumo!$E$3:$E$862)</f>
        <v>0</v>
      </c>
      <c r="BH265" s="392">
        <f>IF(AND(tabItens[[#This Row],[Pend]] &gt; 0,tabItens[[#This Row],[Consumo]] &lt;&gt; 0), tabItens[[#This Row],[Pend]] / tabItens[[#This Row],[Consumo]], 0 )</f>
        <v>0</v>
      </c>
      <c r="BI265" s="391"/>
      <c r="BJ265" s="391"/>
      <c r="BK265" s="393" t="s">
        <v>2081</v>
      </c>
    </row>
    <row r="266" spans="1:63" x14ac:dyDescent="0.3">
      <c r="A266" s="354">
        <v>36399</v>
      </c>
      <c r="B266" s="355" t="s">
        <v>1261</v>
      </c>
      <c r="C266" s="356" t="s">
        <v>256</v>
      </c>
      <c r="D266" s="357">
        <v>5.7</v>
      </c>
      <c r="E266" s="358"/>
      <c r="F266" s="358"/>
      <c r="G266" s="358" t="s">
        <v>883</v>
      </c>
      <c r="H266" s="359">
        <v>143</v>
      </c>
      <c r="I266" s="360">
        <v>103003</v>
      </c>
      <c r="J266" s="361">
        <v>5.7</v>
      </c>
      <c r="K266" s="362">
        <v>40</v>
      </c>
      <c r="L266" s="363">
        <f>IF(tabItens[[#This Row],[Média]] &gt; 0, tabItens[[#This Row],[QTDE ATUAL]] / tabItens[[#This Row],[Média]],999.9)</f>
        <v>47.666666666666664</v>
      </c>
      <c r="M266" s="364">
        <v>0</v>
      </c>
      <c r="N266" s="365">
        <f>tabItens[[#This Row],[VALOR UNIT.]] * tabItens[[#This Row],[LC]]</f>
        <v>0</v>
      </c>
      <c r="O266" s="366"/>
      <c r="P266" s="367"/>
      <c r="Q266" s="368"/>
      <c r="R266" s="365"/>
      <c r="S266" s="369"/>
      <c r="T266" s="370">
        <f>ROUNDDOWN(IFERROR(tabItens[[#This Row],[ATA DT.VALID.]] - $D$1,0) / 30,0)</f>
        <v>-1507</v>
      </c>
      <c r="U266" s="355" t="s">
        <v>1262</v>
      </c>
      <c r="V266" s="371">
        <v>1</v>
      </c>
      <c r="W266" s="372" t="s">
        <v>2077</v>
      </c>
      <c r="X266" s="373">
        <v>89</v>
      </c>
      <c r="Y266" s="374">
        <v>12</v>
      </c>
      <c r="Z266" s="375"/>
      <c r="AA266" s="376"/>
      <c r="AB266" s="377"/>
      <c r="AC266" s="377"/>
      <c r="AD266" s="376"/>
      <c r="AE266" s="377"/>
      <c r="AF266" s="370"/>
      <c r="AG266" s="378" t="s">
        <v>2067</v>
      </c>
      <c r="AH266" s="379"/>
      <c r="AI266" s="370">
        <v>14</v>
      </c>
      <c r="AJ266" s="379">
        <v>44406</v>
      </c>
      <c r="AK266" s="379" t="s">
        <v>883</v>
      </c>
      <c r="AL266" s="379">
        <v>44392</v>
      </c>
      <c r="AM266" s="369"/>
      <c r="AN266" s="358"/>
      <c r="AO266" s="380" t="str">
        <f>_xlfn.IFNA(IF(VLOOKUP(tabItens[[#This Row],[CÓDIGO]],tabExcluirDoEstoque[#Data],1,FALSE),"sim",""),"")</f>
        <v/>
      </c>
      <c r="AP266" s="381" t="str">
        <f ca="1">IF(OR(ISBLANK(tabItens[[#This Row],[ATA DT.VALID.]]),tabItens[[#This Row],[ATA DT.VALID.]]="",tabItens[[#This Row],[ATA DT.VALID.]]=" "),"",IF(TYPE(tabItens[[#This Row],[ATA DT.VALID.]])=1,ROUNDUP((tabItens[[#This Row],[ATA DT.VALID.]]-TODAY())/7,0),""))</f>
        <v/>
      </c>
      <c r="AQ266" s="382"/>
      <c r="AR266" s="383" t="str">
        <f>IF(ISBLANK(tabItens[[#This Row],[CÓDIGO]]),"",IFERROR(VLOOKUP(tabItens[[#This Row],[CÓDIGO]],Consumo!$C$2:$AC$862,26,FALSE),0))</f>
        <v>05.2023</v>
      </c>
      <c r="AS266" s="384">
        <f>SUMIF(Consumo!$C$3:$C$862,tabItens[[#This Row],[CÓDIGO]],Consumo!$N$3:$N$862) + SUMIF(Consumo!$C$3:$C$862,tabItens[[#This Row],[CÓDIGO]],Consumo!$O$3:$O$862) + SUMIF(Consumo!$C$3:$C$862,tabItens[[#This Row],[CÓDIGO]],Consumo!$P$3:$P$862) + SUMIF(Consumo!$C$3:$C$862,tabItens[[#This Row],[CÓDIGO]],Consumo!$Q$3:$Q$862)</f>
        <v>0</v>
      </c>
      <c r="AT266" s="384">
        <f>SUMIF(Consumo!$C$3:$C$862,tabItens[[#This Row],[CÓDIGO]],Consumo!$Z$3:$Z$862)</f>
        <v>40</v>
      </c>
      <c r="AU266" s="385">
        <f>SUMIF(Consumo!$C$3:$C$862,tabItens[[#This Row],[CÓDIGO]],Consumo!$AA$3:$AA$862)</f>
        <v>20</v>
      </c>
      <c r="AV266" s="386">
        <f>SUMIF(Consumo!$C$3:$C$862,tabItens[[#This Row],[CÓDIGO]],Consumo!$Y$3:$Y$862)</f>
        <v>3</v>
      </c>
      <c r="AW266" s="359">
        <f>tabItens[[#This Row],[QTDE ATUAL]] + tabItens[[#This Row],[RC QTDE]] + tabItens[[#This Row],[AF SALDO]] + tabItens[[#This Row],[Recentes]]</f>
        <v>143</v>
      </c>
      <c r="AX266" s="387">
        <v>3</v>
      </c>
      <c r="AY266" s="387">
        <v>4</v>
      </c>
      <c r="AZ266" s="387">
        <f>IF(ISBLANK(tabItens[[#This Row],[CÓDIGO]]),"",tabItens[[#This Row],[PontoMês]] * (AZ$2+tabItens[[#This Row],[PontoQtM]]))</f>
        <v>12</v>
      </c>
      <c r="BA266" s="386">
        <f>tabItens[[#This Row],[PontoPed]] - tabItens[[#This Row],[Saldo]] + (1/10)</f>
        <v>-130.9</v>
      </c>
      <c r="BB266" s="386">
        <f xml:space="preserve"> tabItens[[#This Row],[PontoMês]] * BB$2 - tabItens[[#This Row],[QTDE ATUAL]] - (1/10)</f>
        <v>-140.1</v>
      </c>
      <c r="BC266" s="388">
        <f>IF( tabItens[[#This Row],[PontoPed]]&gt;0, IF(tabItens[[#This Row],[PontoPed]]&lt;1, 1, IF( tabItens[[#This Row],[Saldo]]&gt;tabItens[[#This Row],[PontoPed]], 0, (tabItens[[#This Row],[PontoPed]]-tabItens[[#This Row],[Saldo]])/tabItens[[#This Row],[PontoPed]] ) ), 0 )</f>
        <v>0</v>
      </c>
      <c r="BD266" s="389">
        <f>ROUNDDOWN(IF( OR( AND(tabItens[[#This Row],[PontoPed]]&lt;tabItens[[#This Row],[Saldo]],tabItens[[#This Row],[Saldo]]&gt;0), tabItens[[#This Row],[PontoPed]]=0), 99, IF(AND(tabItens[[#This Row],[Saldo]]=0,tabItens[[#This Row],[PontoPed]]&gt;0), 0, (1-tabItens[[#This Row],[PctAb]])*10 ) ),0)</f>
        <v>99</v>
      </c>
      <c r="BE266" s="390">
        <f>IF( tabItens[[#This Row],[Consumo]] &gt; tabItens[[#This Row],[04_MESES]]/4*$AV$2, tabItens[[#This Row],[Consumo]]/$AV$2, tabItens[[#This Row],[04_MESES]]/4 ) * $BE$2 + tabItens[[#This Row],[COMPRA_EXTRA]]</f>
        <v>20</v>
      </c>
      <c r="BF266" s="391">
        <f>MAX( tabItens[[#This Row],[Sugestão]] - tabItens[[#This Row],[LC]], 0 )</f>
        <v>20</v>
      </c>
      <c r="BG266" s="391">
        <f>SUMIF(Consumo!$C$3:$C$862,tabItens[[#This Row],[CÓDIGO]],Consumo!$E$3:$E$862)</f>
        <v>0</v>
      </c>
      <c r="BH266" s="392">
        <f>IF(AND(tabItens[[#This Row],[Pend]] &gt; 0,tabItens[[#This Row],[Consumo]] &lt;&gt; 0), tabItens[[#This Row],[Pend]] / tabItens[[#This Row],[Consumo]], 0 )</f>
        <v>0</v>
      </c>
      <c r="BI266" s="391"/>
      <c r="BJ266" s="391"/>
      <c r="BK266" s="393" t="s">
        <v>2081</v>
      </c>
    </row>
    <row r="267" spans="1:63" x14ac:dyDescent="0.3">
      <c r="A267" s="354">
        <v>37518</v>
      </c>
      <c r="B267" s="355" t="s">
        <v>1263</v>
      </c>
      <c r="C267" s="356" t="s">
        <v>256</v>
      </c>
      <c r="D267" s="357">
        <v>0.11</v>
      </c>
      <c r="E267" s="358"/>
      <c r="F267" s="358"/>
      <c r="G267" s="358" t="s">
        <v>883</v>
      </c>
      <c r="H267" s="359">
        <v>350</v>
      </c>
      <c r="I267" s="360">
        <v>103003</v>
      </c>
      <c r="J267" s="361">
        <v>0.11</v>
      </c>
      <c r="K267" s="362"/>
      <c r="L267" s="363">
        <f>IF(tabItens[[#This Row],[Média]] &gt; 0, tabItens[[#This Row],[QTDE ATUAL]] / tabItens[[#This Row],[Média]],999.9)</f>
        <v>999.9</v>
      </c>
      <c r="M267" s="364">
        <v>0</v>
      </c>
      <c r="N267" s="365">
        <f>tabItens[[#This Row],[VALOR UNIT.]] * tabItens[[#This Row],[LC]]</f>
        <v>0</v>
      </c>
      <c r="O267" s="366"/>
      <c r="P267" s="367"/>
      <c r="Q267" s="368"/>
      <c r="R267" s="365"/>
      <c r="S267" s="369"/>
      <c r="T267" s="370">
        <f>ROUNDDOWN(IFERROR(tabItens[[#This Row],[ATA DT.VALID.]] - $D$1,0) / 30,0)</f>
        <v>-1507</v>
      </c>
      <c r="U267" s="355" t="s">
        <v>1071</v>
      </c>
      <c r="V267" s="371">
        <v>1</v>
      </c>
      <c r="W267" s="372" t="s">
        <v>2072</v>
      </c>
      <c r="X267" s="373">
        <v>55</v>
      </c>
      <c r="Y267" s="374">
        <v>27</v>
      </c>
      <c r="Z267" s="375"/>
      <c r="AA267" s="376"/>
      <c r="AB267" s="377"/>
      <c r="AC267" s="377"/>
      <c r="AD267" s="376"/>
      <c r="AE267" s="377"/>
      <c r="AF267" s="370"/>
      <c r="AG267" s="378" t="s">
        <v>2067</v>
      </c>
      <c r="AH267" s="379"/>
      <c r="AI267" s="370">
        <v>0</v>
      </c>
      <c r="AJ267" s="379">
        <v>41970</v>
      </c>
      <c r="AK267" s="379" t="s">
        <v>883</v>
      </c>
      <c r="AL267" s="379">
        <v>42142</v>
      </c>
      <c r="AM267" s="369"/>
      <c r="AN267" s="358"/>
      <c r="AO267" s="380" t="str">
        <f>_xlfn.IFNA(IF(VLOOKUP(tabItens[[#This Row],[CÓDIGO]],tabExcluirDoEstoque[#Data],1,FALSE),"sim",""),"")</f>
        <v/>
      </c>
      <c r="AP267" s="381" t="str">
        <f ca="1">IF(OR(ISBLANK(tabItens[[#This Row],[ATA DT.VALID.]]),tabItens[[#This Row],[ATA DT.VALID.]]="",tabItens[[#This Row],[ATA DT.VALID.]]=" "),"",IF(TYPE(tabItens[[#This Row],[ATA DT.VALID.]])=1,ROUNDUP((tabItens[[#This Row],[ATA DT.VALID.]]-TODAY())/7,0),""))</f>
        <v/>
      </c>
      <c r="AQ267" s="382"/>
      <c r="AR267" s="383">
        <f>IF(ISBLANK(tabItens[[#This Row],[CÓDIGO]]),"",IFERROR(VLOOKUP(tabItens[[#This Row],[CÓDIGO]],Consumo!$C$2:$AC$862,26,FALSE),0))</f>
        <v>0</v>
      </c>
      <c r="AS267" s="384">
        <f>SUMIF(Consumo!$C$3:$C$862,tabItens[[#This Row],[CÓDIGO]],Consumo!$N$3:$N$862) + SUMIF(Consumo!$C$3:$C$862,tabItens[[#This Row],[CÓDIGO]],Consumo!$O$3:$O$862) + SUMIF(Consumo!$C$3:$C$862,tabItens[[#This Row],[CÓDIGO]],Consumo!$P$3:$P$862) + SUMIF(Consumo!$C$3:$C$862,tabItens[[#This Row],[CÓDIGO]],Consumo!$Q$3:$Q$862)</f>
        <v>0</v>
      </c>
      <c r="AT267" s="384">
        <f>SUMIF(Consumo!$C$3:$C$862,tabItens[[#This Row],[CÓDIGO]],Consumo!$Z$3:$Z$862)</f>
        <v>0</v>
      </c>
      <c r="AU267" s="385">
        <f>SUMIF(Consumo!$C$3:$C$862,tabItens[[#This Row],[CÓDIGO]],Consumo!$AA$3:$AA$862)</f>
        <v>0</v>
      </c>
      <c r="AV267" s="386">
        <f>SUMIF(Consumo!$C$3:$C$862,tabItens[[#This Row],[CÓDIGO]],Consumo!$Y$3:$Y$862)</f>
        <v>0</v>
      </c>
      <c r="AW267" s="359">
        <f>tabItens[[#This Row],[QTDE ATUAL]] + tabItens[[#This Row],[RC QTDE]] + tabItens[[#This Row],[AF SALDO]] + tabItens[[#This Row],[Recentes]]</f>
        <v>350</v>
      </c>
      <c r="AX267" s="387">
        <v>5</v>
      </c>
      <c r="AY267" s="387">
        <v>4</v>
      </c>
      <c r="AZ267" s="387">
        <f>IF(ISBLANK(tabItens[[#This Row],[CÓDIGO]]),"",tabItens[[#This Row],[PontoMês]] * (AZ$2+tabItens[[#This Row],[PontoQtM]]))</f>
        <v>20</v>
      </c>
      <c r="BA267" s="386">
        <f>tabItens[[#This Row],[PontoPed]] - tabItens[[#This Row],[Saldo]] + (1/10)</f>
        <v>-329.9</v>
      </c>
      <c r="BB267" s="386">
        <f xml:space="preserve"> tabItens[[#This Row],[PontoMês]] * BB$2 - tabItens[[#This Row],[QTDE ATUAL]] - (1/10)</f>
        <v>-345.1</v>
      </c>
      <c r="BC267" s="388">
        <f>IF( tabItens[[#This Row],[PontoPed]]&gt;0, IF(tabItens[[#This Row],[PontoPed]]&lt;1, 1, IF( tabItens[[#This Row],[Saldo]]&gt;tabItens[[#This Row],[PontoPed]], 0, (tabItens[[#This Row],[PontoPed]]-tabItens[[#This Row],[Saldo]])/tabItens[[#This Row],[PontoPed]] ) ), 0 )</f>
        <v>0</v>
      </c>
      <c r="BD267" s="389">
        <f>ROUNDDOWN(IF( OR( AND(tabItens[[#This Row],[PontoPed]]&lt;tabItens[[#This Row],[Saldo]],tabItens[[#This Row],[Saldo]]&gt;0), tabItens[[#This Row],[PontoPed]]=0), 99, IF(AND(tabItens[[#This Row],[Saldo]]=0,tabItens[[#This Row],[PontoPed]]&gt;0), 0, (1-tabItens[[#This Row],[PctAb]])*10 ) ),0)</f>
        <v>99</v>
      </c>
      <c r="BE267" s="390">
        <f>IF( tabItens[[#This Row],[Consumo]] &gt; tabItens[[#This Row],[04_MESES]]/4*$AV$2, tabItens[[#This Row],[Consumo]]/$AV$2, tabItens[[#This Row],[04_MESES]]/4 ) * $BE$2 + tabItens[[#This Row],[COMPRA_EXTRA]]</f>
        <v>0</v>
      </c>
      <c r="BF267" s="391">
        <f>MAX( tabItens[[#This Row],[Sugestão]] - tabItens[[#This Row],[LC]], 0 )</f>
        <v>0</v>
      </c>
      <c r="BG267" s="391">
        <f>SUMIF(Consumo!$C$3:$C$862,tabItens[[#This Row],[CÓDIGO]],Consumo!$E$3:$E$862)</f>
        <v>0</v>
      </c>
      <c r="BH267" s="392">
        <f>IF(AND(tabItens[[#This Row],[Pend]] &gt; 0,tabItens[[#This Row],[Consumo]] &lt;&gt; 0), tabItens[[#This Row],[Pend]] / tabItens[[#This Row],[Consumo]], 0 )</f>
        <v>0</v>
      </c>
      <c r="BI267" s="391"/>
      <c r="BJ267" s="391"/>
      <c r="BK267" s="393" t="s">
        <v>2081</v>
      </c>
    </row>
    <row r="268" spans="1:63" x14ac:dyDescent="0.3">
      <c r="A268" s="354">
        <v>37519</v>
      </c>
      <c r="B268" s="355" t="s">
        <v>1264</v>
      </c>
      <c r="C268" s="356" t="s">
        <v>256</v>
      </c>
      <c r="D268" s="357">
        <v>0.25</v>
      </c>
      <c r="E268" s="358"/>
      <c r="F268" s="358"/>
      <c r="G268" s="358" t="s">
        <v>883</v>
      </c>
      <c r="H268" s="359">
        <v>2345</v>
      </c>
      <c r="I268" s="360">
        <v>103003</v>
      </c>
      <c r="J268" s="361">
        <v>0.25</v>
      </c>
      <c r="K268" s="362"/>
      <c r="L268" s="363">
        <f>IF(tabItens[[#This Row],[Média]] &gt; 0, tabItens[[#This Row],[QTDE ATUAL]] / tabItens[[#This Row],[Média]],999.9)</f>
        <v>999.9</v>
      </c>
      <c r="M268" s="364">
        <v>0</v>
      </c>
      <c r="N268" s="365">
        <f>tabItens[[#This Row],[VALOR UNIT.]] * tabItens[[#This Row],[LC]]</f>
        <v>0</v>
      </c>
      <c r="O268" s="366"/>
      <c r="P268" s="367"/>
      <c r="Q268" s="368"/>
      <c r="R268" s="365"/>
      <c r="S268" s="369"/>
      <c r="T268" s="370">
        <f>ROUNDDOWN(IFERROR(tabItens[[#This Row],[ATA DT.VALID.]] - $D$1,0) / 30,0)</f>
        <v>-1507</v>
      </c>
      <c r="U268" s="355" t="s">
        <v>1071</v>
      </c>
      <c r="V268" s="371">
        <v>1</v>
      </c>
      <c r="W268" s="372" t="s">
        <v>2072</v>
      </c>
      <c r="X268" s="373">
        <v>55</v>
      </c>
      <c r="Y268" s="374">
        <v>27</v>
      </c>
      <c r="Z268" s="375"/>
      <c r="AA268" s="376"/>
      <c r="AB268" s="377"/>
      <c r="AC268" s="377"/>
      <c r="AD268" s="376"/>
      <c r="AE268" s="377"/>
      <c r="AF268" s="370"/>
      <c r="AG268" s="378" t="s">
        <v>2067</v>
      </c>
      <c r="AH268" s="379"/>
      <c r="AI268" s="370">
        <v>0</v>
      </c>
      <c r="AJ268" s="379">
        <v>41577</v>
      </c>
      <c r="AK268" s="379" t="s">
        <v>883</v>
      </c>
      <c r="AL268" s="379">
        <v>44027</v>
      </c>
      <c r="AM268" s="369"/>
      <c r="AN268" s="358"/>
      <c r="AO268" s="380" t="str">
        <f>_xlfn.IFNA(IF(VLOOKUP(tabItens[[#This Row],[CÓDIGO]],tabExcluirDoEstoque[#Data],1,FALSE),"sim",""),"")</f>
        <v/>
      </c>
      <c r="AP268" s="381" t="str">
        <f ca="1">IF(OR(ISBLANK(tabItens[[#This Row],[ATA DT.VALID.]]),tabItens[[#This Row],[ATA DT.VALID.]]="",tabItens[[#This Row],[ATA DT.VALID.]]=" "),"",IF(TYPE(tabItens[[#This Row],[ATA DT.VALID.]])=1,ROUNDUP((tabItens[[#This Row],[ATA DT.VALID.]]-TODAY())/7,0),""))</f>
        <v/>
      </c>
      <c r="AQ268" s="382"/>
      <c r="AR268" s="383">
        <f>IF(ISBLANK(tabItens[[#This Row],[CÓDIGO]]),"",IFERROR(VLOOKUP(tabItens[[#This Row],[CÓDIGO]],Consumo!$C$2:$AC$862,26,FALSE),0))</f>
        <v>0</v>
      </c>
      <c r="AS268" s="384">
        <f>SUMIF(Consumo!$C$3:$C$862,tabItens[[#This Row],[CÓDIGO]],Consumo!$N$3:$N$862) + SUMIF(Consumo!$C$3:$C$862,tabItens[[#This Row],[CÓDIGO]],Consumo!$O$3:$O$862) + SUMIF(Consumo!$C$3:$C$862,tabItens[[#This Row],[CÓDIGO]],Consumo!$P$3:$P$862) + SUMIF(Consumo!$C$3:$C$862,tabItens[[#This Row],[CÓDIGO]],Consumo!$Q$3:$Q$862)</f>
        <v>0</v>
      </c>
      <c r="AT268" s="384">
        <f>SUMIF(Consumo!$C$3:$C$862,tabItens[[#This Row],[CÓDIGO]],Consumo!$Z$3:$Z$862)</f>
        <v>0</v>
      </c>
      <c r="AU268" s="385">
        <f>SUMIF(Consumo!$C$3:$C$862,tabItens[[#This Row],[CÓDIGO]],Consumo!$AA$3:$AA$862)</f>
        <v>0</v>
      </c>
      <c r="AV268" s="386">
        <f>SUMIF(Consumo!$C$3:$C$862,tabItens[[#This Row],[CÓDIGO]],Consumo!$Y$3:$Y$862)</f>
        <v>0</v>
      </c>
      <c r="AW268" s="359">
        <f>tabItens[[#This Row],[QTDE ATUAL]] + tabItens[[#This Row],[RC QTDE]] + tabItens[[#This Row],[AF SALDO]] + tabItens[[#This Row],[Recentes]]</f>
        <v>2345</v>
      </c>
      <c r="AX268" s="387">
        <v>0</v>
      </c>
      <c r="AY268" s="387">
        <v>4</v>
      </c>
      <c r="AZ268" s="387">
        <f>IF(ISBLANK(tabItens[[#This Row],[CÓDIGO]]),"",tabItens[[#This Row],[PontoMês]] * (AZ$2+tabItens[[#This Row],[PontoQtM]]))</f>
        <v>0</v>
      </c>
      <c r="BA268" s="386">
        <f>tabItens[[#This Row],[PontoPed]] - tabItens[[#This Row],[Saldo]] + (1/10)</f>
        <v>-2344.9</v>
      </c>
      <c r="BB268" s="386">
        <f xml:space="preserve"> tabItens[[#This Row],[PontoMês]] * BB$2 - tabItens[[#This Row],[QTDE ATUAL]] - (1/10)</f>
        <v>-2345.1</v>
      </c>
      <c r="BC268" s="388">
        <f>IF( tabItens[[#This Row],[PontoPed]]&gt;0, IF(tabItens[[#This Row],[PontoPed]]&lt;1, 1, IF( tabItens[[#This Row],[Saldo]]&gt;tabItens[[#This Row],[PontoPed]], 0, (tabItens[[#This Row],[PontoPed]]-tabItens[[#This Row],[Saldo]])/tabItens[[#This Row],[PontoPed]] ) ), 0 )</f>
        <v>0</v>
      </c>
      <c r="BD268" s="389">
        <f>ROUNDDOWN(IF( OR( AND(tabItens[[#This Row],[PontoPed]]&lt;tabItens[[#This Row],[Saldo]],tabItens[[#This Row],[Saldo]]&gt;0), tabItens[[#This Row],[PontoPed]]=0), 99, IF(AND(tabItens[[#This Row],[Saldo]]=0,tabItens[[#This Row],[PontoPed]]&gt;0), 0, (1-tabItens[[#This Row],[PctAb]])*10 ) ),0)</f>
        <v>99</v>
      </c>
      <c r="BE268" s="390">
        <f>IF( tabItens[[#This Row],[Consumo]] &gt; tabItens[[#This Row],[04_MESES]]/4*$AV$2, tabItens[[#This Row],[Consumo]]/$AV$2, tabItens[[#This Row],[04_MESES]]/4 ) * $BE$2 + tabItens[[#This Row],[COMPRA_EXTRA]]</f>
        <v>0</v>
      </c>
      <c r="BF268" s="391">
        <f>MAX( tabItens[[#This Row],[Sugestão]] - tabItens[[#This Row],[LC]], 0 )</f>
        <v>0</v>
      </c>
      <c r="BG268" s="391">
        <f>SUMIF(Consumo!$C$3:$C$862,tabItens[[#This Row],[CÓDIGO]],Consumo!$E$3:$E$862)</f>
        <v>0</v>
      </c>
      <c r="BH268" s="392">
        <f>IF(AND(tabItens[[#This Row],[Pend]] &gt; 0,tabItens[[#This Row],[Consumo]] &lt;&gt; 0), tabItens[[#This Row],[Pend]] / tabItens[[#This Row],[Consumo]], 0 )</f>
        <v>0</v>
      </c>
      <c r="BI268" s="391"/>
      <c r="BJ268" s="391"/>
      <c r="BK268" s="393" t="s">
        <v>2081</v>
      </c>
    </row>
    <row r="269" spans="1:63" x14ac:dyDescent="0.3">
      <c r="A269" s="354">
        <v>37528</v>
      </c>
      <c r="B269" s="355" t="s">
        <v>1265</v>
      </c>
      <c r="C269" s="356" t="s">
        <v>256</v>
      </c>
      <c r="D269" s="357">
        <v>1.91</v>
      </c>
      <c r="E269" s="358"/>
      <c r="F269" s="358"/>
      <c r="G269" s="358" t="s">
        <v>883</v>
      </c>
      <c r="H269" s="359">
        <v>673</v>
      </c>
      <c r="I269" s="360">
        <v>103003</v>
      </c>
      <c r="J269" s="361">
        <v>1.91</v>
      </c>
      <c r="K269" s="362">
        <v>652</v>
      </c>
      <c r="L269" s="363">
        <f>IF(tabItens[[#This Row],[Média]] &gt; 0, tabItens[[#This Row],[QTDE ATUAL]] / tabItens[[#This Row],[Média]],999.9)</f>
        <v>9.0741573033707859</v>
      </c>
      <c r="M269" s="364">
        <v>0</v>
      </c>
      <c r="N269" s="365">
        <f>tabItens[[#This Row],[VALOR UNIT.]] * tabItens[[#This Row],[LC]]</f>
        <v>0</v>
      </c>
      <c r="O269" s="366" t="s">
        <v>2107</v>
      </c>
      <c r="P269" s="367"/>
      <c r="Q269" s="368"/>
      <c r="R269" s="365"/>
      <c r="S269" s="369"/>
      <c r="T269" s="370">
        <f>ROUNDDOWN(IFERROR(tabItens[[#This Row],[ATA DT.VALID.]] - $D$1,0) / 30,0)</f>
        <v>-1507</v>
      </c>
      <c r="U269" s="355" t="s">
        <v>1026</v>
      </c>
      <c r="V269" s="371">
        <v>1</v>
      </c>
      <c r="W269" s="372" t="s">
        <v>2066</v>
      </c>
      <c r="X269" s="373">
        <v>67</v>
      </c>
      <c r="Y269" s="374">
        <v>1</v>
      </c>
      <c r="Z269" s="375">
        <v>2483</v>
      </c>
      <c r="AA269" s="376">
        <v>2023</v>
      </c>
      <c r="AB269" s="377">
        <v>150</v>
      </c>
      <c r="AC269" s="377"/>
      <c r="AD269" s="376"/>
      <c r="AE269" s="377"/>
      <c r="AF269" s="370"/>
      <c r="AG269" s="378" t="s">
        <v>2067</v>
      </c>
      <c r="AH269" s="379"/>
      <c r="AI269" s="370">
        <v>300</v>
      </c>
      <c r="AJ269" s="379">
        <v>44946</v>
      </c>
      <c r="AK269" s="379" t="s">
        <v>883</v>
      </c>
      <c r="AL269" s="379">
        <v>44922</v>
      </c>
      <c r="AM269" s="369"/>
      <c r="AN269" s="358"/>
      <c r="AO269" s="380" t="str">
        <f>_xlfn.IFNA(IF(VLOOKUP(tabItens[[#This Row],[CÓDIGO]],tabExcluirDoEstoque[#Data],1,FALSE),"sim",""),"")</f>
        <v/>
      </c>
      <c r="AP269" s="381" t="str">
        <f ca="1">IF(OR(ISBLANK(tabItens[[#This Row],[ATA DT.VALID.]]),tabItens[[#This Row],[ATA DT.VALID.]]="",tabItens[[#This Row],[ATA DT.VALID.]]=" "),"",IF(TYPE(tabItens[[#This Row],[ATA DT.VALID.]])=1,ROUNDUP((tabItens[[#This Row],[ATA DT.VALID.]]-TODAY())/7,0),""))</f>
        <v/>
      </c>
      <c r="AQ269" s="382">
        <v>0</v>
      </c>
      <c r="AR269" s="383" t="str">
        <f>IF(ISBLANK(tabItens[[#This Row],[CÓDIGO]]),"",IFERROR(VLOOKUP(tabItens[[#This Row],[CÓDIGO]],Consumo!$C$2:$AC$862,26,FALSE),0))</f>
        <v>09.2023</v>
      </c>
      <c r="AS269" s="384">
        <f>SUMIF(Consumo!$C$3:$C$862,tabItens[[#This Row],[CÓDIGO]],Consumo!$N$3:$N$862) + SUMIF(Consumo!$C$3:$C$862,tabItens[[#This Row],[CÓDIGO]],Consumo!$O$3:$O$862) + SUMIF(Consumo!$C$3:$C$862,tabItens[[#This Row],[CÓDIGO]],Consumo!$P$3:$P$862) + SUMIF(Consumo!$C$3:$C$862,tabItens[[#This Row],[CÓDIGO]],Consumo!$Q$3:$Q$862)</f>
        <v>160</v>
      </c>
      <c r="AT269" s="384">
        <f>SUMIF(Consumo!$C$3:$C$862,tabItens[[#This Row],[CÓDIGO]],Consumo!$Z$3:$Z$862)</f>
        <v>900</v>
      </c>
      <c r="AU269" s="385">
        <f>SUMIF(Consumo!$C$3:$C$862,tabItens[[#This Row],[CÓDIGO]],Consumo!$AA$3:$AA$862)</f>
        <v>180</v>
      </c>
      <c r="AV269" s="386">
        <f>SUMIF(Consumo!$C$3:$C$862,tabItens[[#This Row],[CÓDIGO]],Consumo!$Y$3:$Y$862)</f>
        <v>74.166666666666671</v>
      </c>
      <c r="AW269" s="359">
        <f>tabItens[[#This Row],[QTDE ATUAL]] + tabItens[[#This Row],[RC QTDE]] + tabItens[[#This Row],[AF SALDO]] + tabItens[[#This Row],[Recentes]]</f>
        <v>823</v>
      </c>
      <c r="AX269" s="387">
        <v>84</v>
      </c>
      <c r="AY269" s="387">
        <v>4</v>
      </c>
      <c r="AZ269" s="387">
        <f>IF(ISBLANK(tabItens[[#This Row],[CÓDIGO]]),"",tabItens[[#This Row],[PontoMês]] * (AZ$2+tabItens[[#This Row],[PontoQtM]]))</f>
        <v>336</v>
      </c>
      <c r="BA269" s="386">
        <f>tabItens[[#This Row],[PontoPed]] - tabItens[[#This Row],[Saldo]] + (1/10)</f>
        <v>-486.9</v>
      </c>
      <c r="BB269" s="386">
        <f xml:space="preserve"> tabItens[[#This Row],[PontoMês]] * BB$2 - tabItens[[#This Row],[QTDE ATUAL]] - (1/10)</f>
        <v>-589.1</v>
      </c>
      <c r="BC269" s="388">
        <f>IF( tabItens[[#This Row],[PontoPed]]&gt;0, IF(tabItens[[#This Row],[PontoPed]]&lt;1, 1, IF( tabItens[[#This Row],[Saldo]]&gt;tabItens[[#This Row],[PontoPed]], 0, (tabItens[[#This Row],[PontoPed]]-tabItens[[#This Row],[Saldo]])/tabItens[[#This Row],[PontoPed]] ) ), 0 )</f>
        <v>0</v>
      </c>
      <c r="BD269" s="389">
        <f>ROUNDDOWN(IF( OR( AND(tabItens[[#This Row],[PontoPed]]&lt;tabItens[[#This Row],[Saldo]],tabItens[[#This Row],[Saldo]]&gt;0), tabItens[[#This Row],[PontoPed]]=0), 99, IF(AND(tabItens[[#This Row],[Saldo]]=0,tabItens[[#This Row],[PontoPed]]&gt;0), 0, (1-tabItens[[#This Row],[PctAb]])*10 ) ),0)</f>
        <v>99</v>
      </c>
      <c r="BE269" s="390">
        <f>IF( tabItens[[#This Row],[Consumo]] &gt; tabItens[[#This Row],[04_MESES]]/4*$AV$2, tabItens[[#This Row],[Consumo]]/$AV$2, tabItens[[#This Row],[04_MESES]]/4 ) * $BE$2 + tabItens[[#This Row],[COMPRA_EXTRA]]</f>
        <v>450</v>
      </c>
      <c r="BF269" s="391">
        <f>MAX( tabItens[[#This Row],[Sugestão]] - tabItens[[#This Row],[LC]], 0 )</f>
        <v>450</v>
      </c>
      <c r="BG269" s="391">
        <f>SUMIF(Consumo!$C$3:$C$862,tabItens[[#This Row],[CÓDIGO]],Consumo!$E$3:$E$862)</f>
        <v>0</v>
      </c>
      <c r="BH269" s="392">
        <f>IF(AND(tabItens[[#This Row],[Pend]] &gt; 0,tabItens[[#This Row],[Consumo]] &lt;&gt; 0), tabItens[[#This Row],[Pend]] / tabItens[[#This Row],[Consumo]], 0 )</f>
        <v>0</v>
      </c>
      <c r="BI269" s="391"/>
      <c r="BJ269" s="391"/>
      <c r="BK269" s="393" t="s">
        <v>2081</v>
      </c>
    </row>
    <row r="270" spans="1:63" x14ac:dyDescent="0.3">
      <c r="A270" s="354">
        <v>38534</v>
      </c>
      <c r="B270" s="355" t="s">
        <v>1266</v>
      </c>
      <c r="C270" s="356" t="s">
        <v>256</v>
      </c>
      <c r="D270" s="357">
        <v>2.86</v>
      </c>
      <c r="E270" s="358"/>
      <c r="F270" s="358"/>
      <c r="G270" s="358" t="s">
        <v>883</v>
      </c>
      <c r="H270" s="359">
        <v>102</v>
      </c>
      <c r="I270" s="360">
        <v>103003</v>
      </c>
      <c r="J270" s="361">
        <v>2.86</v>
      </c>
      <c r="K270" s="362">
        <v>6</v>
      </c>
      <c r="L270" s="363">
        <f>IF(tabItens[[#This Row],[Média]] &gt; 0, tabItens[[#This Row],[QTDE ATUAL]] / tabItens[[#This Row],[Média]],999.9)</f>
        <v>408</v>
      </c>
      <c r="M270" s="364">
        <v>0</v>
      </c>
      <c r="N270" s="365">
        <f>tabItens[[#This Row],[VALOR UNIT.]] * tabItens[[#This Row],[LC]]</f>
        <v>0</v>
      </c>
      <c r="O270" s="366"/>
      <c r="P270" s="367"/>
      <c r="Q270" s="368"/>
      <c r="R270" s="365"/>
      <c r="S270" s="369"/>
      <c r="T270" s="370">
        <f>ROUNDDOWN(IFERROR(tabItens[[#This Row],[ATA DT.VALID.]] - $D$1,0) / 30,0)</f>
        <v>-1507</v>
      </c>
      <c r="U270" s="355" t="s">
        <v>960</v>
      </c>
      <c r="V270" s="371">
        <v>1</v>
      </c>
      <c r="W270" s="372" t="s">
        <v>2071</v>
      </c>
      <c r="X270" s="373">
        <v>61</v>
      </c>
      <c r="Y270" s="374">
        <v>8</v>
      </c>
      <c r="Z270" s="375"/>
      <c r="AA270" s="376"/>
      <c r="AB270" s="377"/>
      <c r="AC270" s="377"/>
      <c r="AD270" s="376"/>
      <c r="AE270" s="377"/>
      <c r="AF270" s="370"/>
      <c r="AG270" s="378" t="s">
        <v>2067</v>
      </c>
      <c r="AH270" s="379"/>
      <c r="AI270" s="370">
        <v>2</v>
      </c>
      <c r="AJ270" s="379">
        <v>40858</v>
      </c>
      <c r="AK270" s="379" t="s">
        <v>883</v>
      </c>
      <c r="AL270" s="379">
        <v>44291</v>
      </c>
      <c r="AM270" s="369"/>
      <c r="AN270" s="358"/>
      <c r="AO270" s="380" t="str">
        <f>_xlfn.IFNA(IF(VLOOKUP(tabItens[[#This Row],[CÓDIGO]],tabExcluirDoEstoque[#Data],1,FALSE),"sim",""),"")</f>
        <v/>
      </c>
      <c r="AP270" s="381" t="str">
        <f ca="1">IF(OR(ISBLANK(tabItens[[#This Row],[ATA DT.VALID.]]),tabItens[[#This Row],[ATA DT.VALID.]]="",tabItens[[#This Row],[ATA DT.VALID.]]=" "),"",IF(TYPE(tabItens[[#This Row],[ATA DT.VALID.]])=1,ROUNDUP((tabItens[[#This Row],[ATA DT.VALID.]]-TODAY())/7,0),""))</f>
        <v/>
      </c>
      <c r="AQ270" s="382"/>
      <c r="AR270" s="383" t="str">
        <f>IF(ISBLANK(tabItens[[#This Row],[CÓDIGO]]),"",IFERROR(VLOOKUP(tabItens[[#This Row],[CÓDIGO]],Consumo!$C$2:$AC$862,26,FALSE),0))</f>
        <v>04.2023</v>
      </c>
      <c r="AS270" s="384">
        <f>SUMIF(Consumo!$C$3:$C$862,tabItens[[#This Row],[CÓDIGO]],Consumo!$N$3:$N$862) + SUMIF(Consumo!$C$3:$C$862,tabItens[[#This Row],[CÓDIGO]],Consumo!$O$3:$O$862) + SUMIF(Consumo!$C$3:$C$862,tabItens[[#This Row],[CÓDIGO]],Consumo!$P$3:$P$862) + SUMIF(Consumo!$C$3:$C$862,tabItens[[#This Row],[CÓDIGO]],Consumo!$Q$3:$Q$862)</f>
        <v>0</v>
      </c>
      <c r="AT270" s="384">
        <f>SUMIF(Consumo!$C$3:$C$862,tabItens[[#This Row],[CÓDIGO]],Consumo!$Z$3:$Z$862)</f>
        <v>6</v>
      </c>
      <c r="AU270" s="385">
        <f>SUMIF(Consumo!$C$3:$C$862,tabItens[[#This Row],[CÓDIGO]],Consumo!$AA$3:$AA$862)</f>
        <v>6</v>
      </c>
      <c r="AV270" s="386">
        <f>SUMIF(Consumo!$C$3:$C$862,tabItens[[#This Row],[CÓDIGO]],Consumo!$Y$3:$Y$862)</f>
        <v>0.25</v>
      </c>
      <c r="AW270" s="359">
        <f>tabItens[[#This Row],[QTDE ATUAL]] + tabItens[[#This Row],[RC QTDE]] + tabItens[[#This Row],[AF SALDO]] + tabItens[[#This Row],[Recentes]]</f>
        <v>102</v>
      </c>
      <c r="AX270" s="387">
        <v>1</v>
      </c>
      <c r="AY270" s="387">
        <v>4</v>
      </c>
      <c r="AZ270" s="387">
        <f>IF(ISBLANK(tabItens[[#This Row],[CÓDIGO]]),"",tabItens[[#This Row],[PontoMês]] * (AZ$2+tabItens[[#This Row],[PontoQtM]]))</f>
        <v>4</v>
      </c>
      <c r="BA270" s="386">
        <f>tabItens[[#This Row],[PontoPed]] - tabItens[[#This Row],[Saldo]] + (1/10)</f>
        <v>-97.9</v>
      </c>
      <c r="BB270" s="386">
        <f xml:space="preserve"> tabItens[[#This Row],[PontoMês]] * BB$2 - tabItens[[#This Row],[QTDE ATUAL]] - (1/10)</f>
        <v>-101.1</v>
      </c>
      <c r="BC270" s="388">
        <f>IF( tabItens[[#This Row],[PontoPed]]&gt;0, IF(tabItens[[#This Row],[PontoPed]]&lt;1, 1, IF( tabItens[[#This Row],[Saldo]]&gt;tabItens[[#This Row],[PontoPed]], 0, (tabItens[[#This Row],[PontoPed]]-tabItens[[#This Row],[Saldo]])/tabItens[[#This Row],[PontoPed]] ) ), 0 )</f>
        <v>0</v>
      </c>
      <c r="BD270" s="389">
        <f>ROUNDDOWN(IF( OR( AND(tabItens[[#This Row],[PontoPed]]&lt;tabItens[[#This Row],[Saldo]],tabItens[[#This Row],[Saldo]]&gt;0), tabItens[[#This Row],[PontoPed]]=0), 99, IF(AND(tabItens[[#This Row],[Saldo]]=0,tabItens[[#This Row],[PontoPed]]&gt;0), 0, (1-tabItens[[#This Row],[PctAb]])*10 ) ),0)</f>
        <v>99</v>
      </c>
      <c r="BE270" s="390">
        <f>IF( tabItens[[#This Row],[Consumo]] &gt; tabItens[[#This Row],[04_MESES]]/4*$AV$2, tabItens[[#This Row],[Consumo]]/$AV$2, tabItens[[#This Row],[04_MESES]]/4 ) * $BE$2 + tabItens[[#This Row],[COMPRA_EXTRA]]</f>
        <v>3</v>
      </c>
      <c r="BF270" s="391">
        <f>MAX( tabItens[[#This Row],[Sugestão]] - tabItens[[#This Row],[LC]], 0 )</f>
        <v>3</v>
      </c>
      <c r="BG270" s="391">
        <f>SUMIF(Consumo!$C$3:$C$862,tabItens[[#This Row],[CÓDIGO]],Consumo!$E$3:$E$862)</f>
        <v>0</v>
      </c>
      <c r="BH270" s="392">
        <f>IF(AND(tabItens[[#This Row],[Pend]] &gt; 0,tabItens[[#This Row],[Consumo]] &lt;&gt; 0), tabItens[[#This Row],[Pend]] / tabItens[[#This Row],[Consumo]], 0 )</f>
        <v>0</v>
      </c>
      <c r="BI270" s="391"/>
      <c r="BJ270" s="391"/>
      <c r="BK270" s="393" t="s">
        <v>2081</v>
      </c>
    </row>
    <row r="271" spans="1:63" x14ac:dyDescent="0.3">
      <c r="A271" s="354">
        <v>38648</v>
      </c>
      <c r="B271" s="355" t="s">
        <v>437</v>
      </c>
      <c r="C271" s="356" t="s">
        <v>265</v>
      </c>
      <c r="D271" s="357">
        <v>5.33</v>
      </c>
      <c r="E271" s="358"/>
      <c r="F271" s="358"/>
      <c r="G271" s="358" t="s">
        <v>883</v>
      </c>
      <c r="H271" s="359">
        <v>308</v>
      </c>
      <c r="I271" s="360">
        <v>103003</v>
      </c>
      <c r="J271" s="361">
        <v>5.33</v>
      </c>
      <c r="K271" s="362"/>
      <c r="L271" s="363">
        <f>IF(tabItens[[#This Row],[Média]] &gt; 0, tabItens[[#This Row],[QTDE ATUAL]] / tabItens[[#This Row],[Média]],999.9)</f>
        <v>999.9</v>
      </c>
      <c r="M271" s="364">
        <v>0</v>
      </c>
      <c r="N271" s="365">
        <f>tabItens[[#This Row],[VALOR UNIT.]] * tabItens[[#This Row],[LC]]</f>
        <v>0</v>
      </c>
      <c r="O271" s="366"/>
      <c r="P271" s="367"/>
      <c r="Q271" s="368"/>
      <c r="R271" s="365"/>
      <c r="S271" s="369"/>
      <c r="T271" s="370">
        <f>ROUNDDOWN(IFERROR(tabItens[[#This Row],[ATA DT.VALID.]] - $D$1,0) / 30,0)</f>
        <v>-1507</v>
      </c>
      <c r="U271" s="355" t="s">
        <v>1267</v>
      </c>
      <c r="V271" s="371">
        <v>1</v>
      </c>
      <c r="W271" s="372" t="s">
        <v>2068</v>
      </c>
      <c r="X271" s="373">
        <v>59</v>
      </c>
      <c r="Y271" s="374">
        <v>18</v>
      </c>
      <c r="Z271" s="375"/>
      <c r="AA271" s="376"/>
      <c r="AB271" s="377"/>
      <c r="AC271" s="377"/>
      <c r="AD271" s="376"/>
      <c r="AE271" s="377"/>
      <c r="AF271" s="370"/>
      <c r="AG271" s="378" t="s">
        <v>2067</v>
      </c>
      <c r="AH271" s="379"/>
      <c r="AI271" s="370">
        <v>0</v>
      </c>
      <c r="AJ271" s="379">
        <v>44034</v>
      </c>
      <c r="AK271" s="379" t="s">
        <v>883</v>
      </c>
      <c r="AL271" s="379">
        <v>44027</v>
      </c>
      <c r="AM271" s="369"/>
      <c r="AN271" s="358"/>
      <c r="AO271" s="380" t="str">
        <f>_xlfn.IFNA(IF(VLOOKUP(tabItens[[#This Row],[CÓDIGO]],tabExcluirDoEstoque[#Data],1,FALSE),"sim",""),"")</f>
        <v>sim</v>
      </c>
      <c r="AP271" s="381" t="str">
        <f ca="1">IF(OR(ISBLANK(tabItens[[#This Row],[ATA DT.VALID.]]),tabItens[[#This Row],[ATA DT.VALID.]]="",tabItens[[#This Row],[ATA DT.VALID.]]=" "),"",IF(TYPE(tabItens[[#This Row],[ATA DT.VALID.]])=1,ROUNDUP((tabItens[[#This Row],[ATA DT.VALID.]]-TODAY())/7,0),""))</f>
        <v/>
      </c>
      <c r="AQ271" s="382"/>
      <c r="AR271" s="383">
        <f>IF(ISBLANK(tabItens[[#This Row],[CÓDIGO]]),"",IFERROR(VLOOKUP(tabItens[[#This Row],[CÓDIGO]],Consumo!$C$2:$AC$862,26,FALSE),0))</f>
        <v>0</v>
      </c>
      <c r="AS271" s="384">
        <f>SUMIF(Consumo!$C$3:$C$862,tabItens[[#This Row],[CÓDIGO]],Consumo!$N$3:$N$862) + SUMIF(Consumo!$C$3:$C$862,tabItens[[#This Row],[CÓDIGO]],Consumo!$O$3:$O$862) + SUMIF(Consumo!$C$3:$C$862,tabItens[[#This Row],[CÓDIGO]],Consumo!$P$3:$P$862) + SUMIF(Consumo!$C$3:$C$862,tabItens[[#This Row],[CÓDIGO]],Consumo!$Q$3:$Q$862)</f>
        <v>0</v>
      </c>
      <c r="AT271" s="384">
        <f>SUMIF(Consumo!$C$3:$C$862,tabItens[[#This Row],[CÓDIGO]],Consumo!$Z$3:$Z$862)</f>
        <v>0</v>
      </c>
      <c r="AU271" s="385">
        <f>SUMIF(Consumo!$C$3:$C$862,tabItens[[#This Row],[CÓDIGO]],Consumo!$AA$3:$AA$862)</f>
        <v>0</v>
      </c>
      <c r="AV271" s="386">
        <f>SUMIF(Consumo!$C$3:$C$862,tabItens[[#This Row],[CÓDIGO]],Consumo!$Y$3:$Y$862)</f>
        <v>0</v>
      </c>
      <c r="AW271" s="359">
        <f>tabItens[[#This Row],[QTDE ATUAL]] + tabItens[[#This Row],[RC QTDE]] + tabItens[[#This Row],[AF SALDO]] + tabItens[[#This Row],[Recentes]]</f>
        <v>308</v>
      </c>
      <c r="AX271" s="387">
        <v>17</v>
      </c>
      <c r="AY271" s="387">
        <v>4</v>
      </c>
      <c r="AZ271" s="387">
        <f>IF(ISBLANK(tabItens[[#This Row],[CÓDIGO]]),"",tabItens[[#This Row],[PontoMês]] * (AZ$2+tabItens[[#This Row],[PontoQtM]]))</f>
        <v>68</v>
      </c>
      <c r="BA271" s="386">
        <f>tabItens[[#This Row],[PontoPed]] - tabItens[[#This Row],[Saldo]] + (1/10)</f>
        <v>-239.9</v>
      </c>
      <c r="BB271" s="386">
        <f xml:space="preserve"> tabItens[[#This Row],[PontoMês]] * BB$2 - tabItens[[#This Row],[QTDE ATUAL]] - (1/10)</f>
        <v>-291.10000000000002</v>
      </c>
      <c r="BC271" s="388">
        <f>IF( tabItens[[#This Row],[PontoPed]]&gt;0, IF(tabItens[[#This Row],[PontoPed]]&lt;1, 1, IF( tabItens[[#This Row],[Saldo]]&gt;tabItens[[#This Row],[PontoPed]], 0, (tabItens[[#This Row],[PontoPed]]-tabItens[[#This Row],[Saldo]])/tabItens[[#This Row],[PontoPed]] ) ), 0 )</f>
        <v>0</v>
      </c>
      <c r="BD271" s="389">
        <f>ROUNDDOWN(IF( OR( AND(tabItens[[#This Row],[PontoPed]]&lt;tabItens[[#This Row],[Saldo]],tabItens[[#This Row],[Saldo]]&gt;0), tabItens[[#This Row],[PontoPed]]=0), 99, IF(AND(tabItens[[#This Row],[Saldo]]=0,tabItens[[#This Row],[PontoPed]]&gt;0), 0, (1-tabItens[[#This Row],[PctAb]])*10 ) ),0)</f>
        <v>99</v>
      </c>
      <c r="BE271" s="390">
        <f>IF( tabItens[[#This Row],[Consumo]] &gt; tabItens[[#This Row],[04_MESES]]/4*$AV$2, tabItens[[#This Row],[Consumo]]/$AV$2, tabItens[[#This Row],[04_MESES]]/4 ) * $BE$2 + tabItens[[#This Row],[COMPRA_EXTRA]]</f>
        <v>0</v>
      </c>
      <c r="BF271" s="391">
        <f>MAX( tabItens[[#This Row],[Sugestão]] - tabItens[[#This Row],[LC]], 0 )</f>
        <v>0</v>
      </c>
      <c r="BG271" s="391">
        <f>SUMIF(Consumo!$C$3:$C$862,tabItens[[#This Row],[CÓDIGO]],Consumo!$E$3:$E$862)</f>
        <v>0</v>
      </c>
      <c r="BH271" s="392">
        <f>IF(AND(tabItens[[#This Row],[Pend]] &gt; 0,tabItens[[#This Row],[Consumo]] &lt;&gt; 0), tabItens[[#This Row],[Pend]] / tabItens[[#This Row],[Consumo]], 0 )</f>
        <v>0</v>
      </c>
      <c r="BI271" s="391"/>
      <c r="BJ271" s="391"/>
      <c r="BK271" s="393" t="s">
        <v>2081</v>
      </c>
    </row>
    <row r="272" spans="1:63" x14ac:dyDescent="0.3">
      <c r="A272" s="354">
        <v>39378</v>
      </c>
      <c r="B272" s="355" t="s">
        <v>1268</v>
      </c>
      <c r="C272" s="356" t="s">
        <v>256</v>
      </c>
      <c r="D272" s="357">
        <v>1.99</v>
      </c>
      <c r="E272" s="358"/>
      <c r="F272" s="358"/>
      <c r="G272" s="358" t="s">
        <v>883</v>
      </c>
      <c r="H272" s="359">
        <v>3962</v>
      </c>
      <c r="I272" s="360">
        <v>103003</v>
      </c>
      <c r="J272" s="361">
        <v>1.99</v>
      </c>
      <c r="K272" s="362"/>
      <c r="L272" s="363">
        <f>IF(tabItens[[#This Row],[Média]] &gt; 0, tabItens[[#This Row],[QTDE ATUAL]] / tabItens[[#This Row],[Média]],999.9)</f>
        <v>999.9</v>
      </c>
      <c r="M272" s="364">
        <v>0</v>
      </c>
      <c r="N272" s="365">
        <f>tabItens[[#This Row],[VALOR UNIT.]] * tabItens[[#This Row],[LC]]</f>
        <v>0</v>
      </c>
      <c r="O272" s="366" t="s">
        <v>2136</v>
      </c>
      <c r="P272" s="367"/>
      <c r="Q272" s="368"/>
      <c r="R272" s="365"/>
      <c r="S272" s="369"/>
      <c r="T272" s="370">
        <f>ROUNDDOWN(IFERROR(tabItens[[#This Row],[ATA DT.VALID.]] - $D$1,0) / 30,0)</f>
        <v>-1507</v>
      </c>
      <c r="U272" s="355" t="s">
        <v>1026</v>
      </c>
      <c r="V272" s="371">
        <v>1</v>
      </c>
      <c r="W272" s="372" t="s">
        <v>2066</v>
      </c>
      <c r="X272" s="373">
        <v>67</v>
      </c>
      <c r="Y272" s="374">
        <v>1</v>
      </c>
      <c r="Z272" s="375"/>
      <c r="AA272" s="376"/>
      <c r="AB272" s="377"/>
      <c r="AC272" s="377"/>
      <c r="AD272" s="376"/>
      <c r="AE272" s="377"/>
      <c r="AF272" s="370"/>
      <c r="AG272" s="378" t="s">
        <v>2067</v>
      </c>
      <c r="AH272" s="379"/>
      <c r="AI272" s="370">
        <v>0</v>
      </c>
      <c r="AJ272" s="379">
        <v>44600</v>
      </c>
      <c r="AK272" s="379" t="s">
        <v>883</v>
      </c>
      <c r="AL272" s="379">
        <v>44823</v>
      </c>
      <c r="AM272" s="369"/>
      <c r="AN272" s="358"/>
      <c r="AO272" s="380" t="str">
        <f>_xlfn.IFNA(IF(VLOOKUP(tabItens[[#This Row],[CÓDIGO]],tabExcluirDoEstoque[#Data],1,FALSE),"sim",""),"")</f>
        <v/>
      </c>
      <c r="AP272" s="381" t="str">
        <f ca="1">IF(OR(ISBLANK(tabItens[[#This Row],[ATA DT.VALID.]]),tabItens[[#This Row],[ATA DT.VALID.]]="",tabItens[[#This Row],[ATA DT.VALID.]]=" "),"",IF(TYPE(tabItens[[#This Row],[ATA DT.VALID.]])=1,ROUNDUP((tabItens[[#This Row],[ATA DT.VALID.]]-TODAY())/7,0),""))</f>
        <v/>
      </c>
      <c r="AQ272" s="382">
        <v>0</v>
      </c>
      <c r="AR272" s="383">
        <f>IF(ISBLANK(tabItens[[#This Row],[CÓDIGO]]),"",IFERROR(VLOOKUP(tabItens[[#This Row],[CÓDIGO]],Consumo!$C$2:$AC$862,26,FALSE),0))</f>
        <v>0</v>
      </c>
      <c r="AS272" s="384">
        <f>SUMIF(Consumo!$C$3:$C$862,tabItens[[#This Row],[CÓDIGO]],Consumo!$N$3:$N$862) + SUMIF(Consumo!$C$3:$C$862,tabItens[[#This Row],[CÓDIGO]],Consumo!$O$3:$O$862) + SUMIF(Consumo!$C$3:$C$862,tabItens[[#This Row],[CÓDIGO]],Consumo!$P$3:$P$862) + SUMIF(Consumo!$C$3:$C$862,tabItens[[#This Row],[CÓDIGO]],Consumo!$Q$3:$Q$862)</f>
        <v>0</v>
      </c>
      <c r="AT272" s="384">
        <f>SUMIF(Consumo!$C$3:$C$862,tabItens[[#This Row],[CÓDIGO]],Consumo!$Z$3:$Z$862)</f>
        <v>0</v>
      </c>
      <c r="AU272" s="385">
        <f>SUMIF(Consumo!$C$3:$C$862,tabItens[[#This Row],[CÓDIGO]],Consumo!$AA$3:$AA$862)</f>
        <v>0</v>
      </c>
      <c r="AV272" s="386">
        <f>SUMIF(Consumo!$C$3:$C$862,tabItens[[#This Row],[CÓDIGO]],Consumo!$Y$3:$Y$862)</f>
        <v>0</v>
      </c>
      <c r="AW272" s="359">
        <f>tabItens[[#This Row],[QTDE ATUAL]] + tabItens[[#This Row],[RC QTDE]] + tabItens[[#This Row],[AF SALDO]] + tabItens[[#This Row],[Recentes]]</f>
        <v>3962</v>
      </c>
      <c r="AX272" s="387">
        <v>119</v>
      </c>
      <c r="AY272" s="387">
        <v>4</v>
      </c>
      <c r="AZ272" s="387">
        <f>IF(ISBLANK(tabItens[[#This Row],[CÓDIGO]]),"",tabItens[[#This Row],[PontoMês]] * (AZ$2+tabItens[[#This Row],[PontoQtM]]))</f>
        <v>476</v>
      </c>
      <c r="BA272" s="386">
        <f>tabItens[[#This Row],[PontoPed]] - tabItens[[#This Row],[Saldo]] + (1/10)</f>
        <v>-3485.9</v>
      </c>
      <c r="BB272" s="386">
        <f xml:space="preserve"> tabItens[[#This Row],[PontoMês]] * BB$2 - tabItens[[#This Row],[QTDE ATUAL]] - (1/10)</f>
        <v>-3843.1</v>
      </c>
      <c r="BC272" s="388">
        <f>IF( tabItens[[#This Row],[PontoPed]]&gt;0, IF(tabItens[[#This Row],[PontoPed]]&lt;1, 1, IF( tabItens[[#This Row],[Saldo]]&gt;tabItens[[#This Row],[PontoPed]], 0, (tabItens[[#This Row],[PontoPed]]-tabItens[[#This Row],[Saldo]])/tabItens[[#This Row],[PontoPed]] ) ), 0 )</f>
        <v>0</v>
      </c>
      <c r="BD272" s="389">
        <f>ROUNDDOWN(IF( OR( AND(tabItens[[#This Row],[PontoPed]]&lt;tabItens[[#This Row],[Saldo]],tabItens[[#This Row],[Saldo]]&gt;0), tabItens[[#This Row],[PontoPed]]=0), 99, IF(AND(tabItens[[#This Row],[Saldo]]=0,tabItens[[#This Row],[PontoPed]]&gt;0), 0, (1-tabItens[[#This Row],[PctAb]])*10 ) ),0)</f>
        <v>99</v>
      </c>
      <c r="BE272" s="390">
        <f>IF( tabItens[[#This Row],[Consumo]] &gt; tabItens[[#This Row],[04_MESES]]/4*$AV$2, tabItens[[#This Row],[Consumo]]/$AV$2, tabItens[[#This Row],[04_MESES]]/4 ) * $BE$2 + tabItens[[#This Row],[COMPRA_EXTRA]]</f>
        <v>0</v>
      </c>
      <c r="BF272" s="391">
        <f>MAX( tabItens[[#This Row],[Sugestão]] - tabItens[[#This Row],[LC]], 0 )</f>
        <v>0</v>
      </c>
      <c r="BG272" s="391">
        <f>SUMIF(Consumo!$C$3:$C$862,tabItens[[#This Row],[CÓDIGO]],Consumo!$E$3:$E$862)</f>
        <v>0</v>
      </c>
      <c r="BH272" s="392">
        <f>IF(AND(tabItens[[#This Row],[Pend]] &gt; 0,tabItens[[#This Row],[Consumo]] &lt;&gt; 0), tabItens[[#This Row],[Pend]] / tabItens[[#This Row],[Consumo]], 0 )</f>
        <v>0</v>
      </c>
      <c r="BI272" s="391"/>
      <c r="BJ272" s="391"/>
      <c r="BK272" s="393" t="s">
        <v>2081</v>
      </c>
    </row>
    <row r="273" spans="1:63" x14ac:dyDescent="0.3">
      <c r="A273" s="354">
        <v>40086</v>
      </c>
      <c r="B273" s="355" t="s">
        <v>1269</v>
      </c>
      <c r="C273" s="356" t="s">
        <v>256</v>
      </c>
      <c r="D273" s="357">
        <v>1.84</v>
      </c>
      <c r="E273" s="358"/>
      <c r="F273" s="358"/>
      <c r="G273" s="358" t="s">
        <v>883</v>
      </c>
      <c r="H273" s="359">
        <v>927</v>
      </c>
      <c r="I273" s="360">
        <v>103003</v>
      </c>
      <c r="J273" s="361">
        <v>1.84</v>
      </c>
      <c r="K273" s="362">
        <v>24</v>
      </c>
      <c r="L273" s="363">
        <f>IF(tabItens[[#This Row],[Média]] &gt; 0, tabItens[[#This Row],[QTDE ATUAL]] / tabItens[[#This Row],[Média]],999.9)</f>
        <v>741.6</v>
      </c>
      <c r="M273" s="364">
        <v>0</v>
      </c>
      <c r="N273" s="365">
        <f>tabItens[[#This Row],[VALOR UNIT.]] * tabItens[[#This Row],[LC]]</f>
        <v>0</v>
      </c>
      <c r="O273" s="366" t="s">
        <v>2137</v>
      </c>
      <c r="P273" s="367"/>
      <c r="Q273" s="368"/>
      <c r="R273" s="365"/>
      <c r="S273" s="369"/>
      <c r="T273" s="370">
        <f>ROUNDDOWN(IFERROR(tabItens[[#This Row],[ATA DT.VALID.]] - $D$1,0) / 30,0)</f>
        <v>-1507</v>
      </c>
      <c r="U273" s="355" t="s">
        <v>1270</v>
      </c>
      <c r="V273" s="371">
        <v>1</v>
      </c>
      <c r="W273" s="372" t="s">
        <v>2066</v>
      </c>
      <c r="X273" s="373">
        <v>51</v>
      </c>
      <c r="Y273" s="374">
        <v>17</v>
      </c>
      <c r="Z273" s="375"/>
      <c r="AA273" s="376"/>
      <c r="AB273" s="377"/>
      <c r="AC273" s="377"/>
      <c r="AD273" s="376"/>
      <c r="AE273" s="377"/>
      <c r="AF273" s="370"/>
      <c r="AG273" s="378" t="s">
        <v>2067</v>
      </c>
      <c r="AH273" s="379"/>
      <c r="AI273" s="370">
        <v>8</v>
      </c>
      <c r="AJ273" s="379">
        <v>39646</v>
      </c>
      <c r="AK273" s="379" t="s">
        <v>883</v>
      </c>
      <c r="AL273" s="379">
        <v>44945</v>
      </c>
      <c r="AM273" s="369"/>
      <c r="AN273" s="358"/>
      <c r="AO273" s="380" t="str">
        <f>_xlfn.IFNA(IF(VLOOKUP(tabItens[[#This Row],[CÓDIGO]],tabExcluirDoEstoque[#Data],1,FALSE),"sim",""),"")</f>
        <v/>
      </c>
      <c r="AP273" s="381" t="str">
        <f ca="1">IF(OR(ISBLANK(tabItens[[#This Row],[ATA DT.VALID.]]),tabItens[[#This Row],[ATA DT.VALID.]]="",tabItens[[#This Row],[ATA DT.VALID.]]=" "),"",IF(TYPE(tabItens[[#This Row],[ATA DT.VALID.]])=1,ROUNDUP((tabItens[[#This Row],[ATA DT.VALID.]]-TODAY())/7,0),""))</f>
        <v/>
      </c>
      <c r="AQ273" s="382">
        <v>0</v>
      </c>
      <c r="AR273" s="383" t="str">
        <f>IF(ISBLANK(tabItens[[#This Row],[CÓDIGO]]),"",IFERROR(VLOOKUP(tabItens[[#This Row],[CÓDIGO]],Consumo!$C$2:$AC$862,26,FALSE),0))</f>
        <v>12.2022</v>
      </c>
      <c r="AS273" s="384">
        <f>SUMIF(Consumo!$C$3:$C$862,tabItens[[#This Row],[CÓDIGO]],Consumo!$N$3:$N$862) + SUMIF(Consumo!$C$3:$C$862,tabItens[[#This Row],[CÓDIGO]],Consumo!$O$3:$O$862) + SUMIF(Consumo!$C$3:$C$862,tabItens[[#This Row],[CÓDIGO]],Consumo!$P$3:$P$862) + SUMIF(Consumo!$C$3:$C$862,tabItens[[#This Row],[CÓDIGO]],Consumo!$Q$3:$Q$862)</f>
        <v>0</v>
      </c>
      <c r="AT273" s="384">
        <f>SUMIF(Consumo!$C$3:$C$862,tabItens[[#This Row],[CÓDIGO]],Consumo!$Z$3:$Z$862)</f>
        <v>24</v>
      </c>
      <c r="AU273" s="385">
        <f>SUMIF(Consumo!$C$3:$C$862,tabItens[[#This Row],[CÓDIGO]],Consumo!$AA$3:$AA$862)</f>
        <v>24</v>
      </c>
      <c r="AV273" s="386">
        <f>SUMIF(Consumo!$C$3:$C$862,tabItens[[#This Row],[CÓDIGO]],Consumo!$Y$3:$Y$862)</f>
        <v>1.25</v>
      </c>
      <c r="AW273" s="359">
        <f>tabItens[[#This Row],[QTDE ATUAL]] + tabItens[[#This Row],[RC QTDE]] + tabItens[[#This Row],[AF SALDO]] + tabItens[[#This Row],[Recentes]]</f>
        <v>927</v>
      </c>
      <c r="AX273" s="387">
        <v>21</v>
      </c>
      <c r="AY273" s="387">
        <v>4</v>
      </c>
      <c r="AZ273" s="387">
        <f>IF(ISBLANK(tabItens[[#This Row],[CÓDIGO]]),"",tabItens[[#This Row],[PontoMês]] * (AZ$2+tabItens[[#This Row],[PontoQtM]]))</f>
        <v>84</v>
      </c>
      <c r="BA273" s="386">
        <f>tabItens[[#This Row],[PontoPed]] - tabItens[[#This Row],[Saldo]] + (1/10)</f>
        <v>-842.9</v>
      </c>
      <c r="BB273" s="386">
        <f xml:space="preserve"> tabItens[[#This Row],[PontoMês]] * BB$2 - tabItens[[#This Row],[QTDE ATUAL]] - (1/10)</f>
        <v>-906.1</v>
      </c>
      <c r="BC273" s="388">
        <f>IF( tabItens[[#This Row],[PontoPed]]&gt;0, IF(tabItens[[#This Row],[PontoPed]]&lt;1, 1, IF( tabItens[[#This Row],[Saldo]]&gt;tabItens[[#This Row],[PontoPed]], 0, (tabItens[[#This Row],[PontoPed]]-tabItens[[#This Row],[Saldo]])/tabItens[[#This Row],[PontoPed]] ) ), 0 )</f>
        <v>0</v>
      </c>
      <c r="BD273" s="389">
        <f>ROUNDDOWN(IF( OR( AND(tabItens[[#This Row],[PontoPed]]&lt;tabItens[[#This Row],[Saldo]],tabItens[[#This Row],[Saldo]]&gt;0), tabItens[[#This Row],[PontoPed]]=0), 99, IF(AND(tabItens[[#This Row],[Saldo]]=0,tabItens[[#This Row],[PontoPed]]&gt;0), 0, (1-tabItens[[#This Row],[PctAb]])*10 ) ),0)</f>
        <v>99</v>
      </c>
      <c r="BE273" s="390">
        <f>IF( tabItens[[#This Row],[Consumo]] &gt; tabItens[[#This Row],[04_MESES]]/4*$AV$2, tabItens[[#This Row],[Consumo]]/$AV$2, tabItens[[#This Row],[04_MESES]]/4 ) * $BE$2 + tabItens[[#This Row],[COMPRA_EXTRA]]</f>
        <v>12</v>
      </c>
      <c r="BF273" s="391">
        <f>MAX( tabItens[[#This Row],[Sugestão]] - tabItens[[#This Row],[LC]], 0 )</f>
        <v>12</v>
      </c>
      <c r="BG273" s="391">
        <f>SUMIF(Consumo!$C$3:$C$862,tabItens[[#This Row],[CÓDIGO]],Consumo!$E$3:$E$862)</f>
        <v>0</v>
      </c>
      <c r="BH273" s="392">
        <f>IF(AND(tabItens[[#This Row],[Pend]] &gt; 0,tabItens[[#This Row],[Consumo]] &lt;&gt; 0), tabItens[[#This Row],[Pend]] / tabItens[[#This Row],[Consumo]], 0 )</f>
        <v>0</v>
      </c>
      <c r="BI273" s="391"/>
      <c r="BJ273" s="391"/>
      <c r="BK273" s="393" t="s">
        <v>2081</v>
      </c>
    </row>
    <row r="274" spans="1:63" x14ac:dyDescent="0.3">
      <c r="A274" s="354">
        <v>40251</v>
      </c>
      <c r="B274" s="355" t="s">
        <v>1271</v>
      </c>
      <c r="C274" s="356" t="s">
        <v>256</v>
      </c>
      <c r="D274" s="357">
        <v>10</v>
      </c>
      <c r="E274" s="358"/>
      <c r="F274" s="358"/>
      <c r="G274" s="358" t="s">
        <v>883</v>
      </c>
      <c r="H274" s="359">
        <v>0</v>
      </c>
      <c r="I274" s="360">
        <v>103003</v>
      </c>
      <c r="J274" s="361">
        <v>10</v>
      </c>
      <c r="K274" s="362">
        <v>418</v>
      </c>
      <c r="L274" s="363">
        <f>IF(tabItens[[#This Row],[Média]] &gt; 0, tabItens[[#This Row],[QTDE ATUAL]] / tabItens[[#This Row],[Média]],999.9)</f>
        <v>0</v>
      </c>
      <c r="M274" s="364">
        <v>0</v>
      </c>
      <c r="N274" s="365">
        <f>tabItens[[#This Row],[VALOR UNIT.]] * tabItens[[#This Row],[LC]]</f>
        <v>0</v>
      </c>
      <c r="O274" s="366" t="s">
        <v>2130</v>
      </c>
      <c r="P274" s="367"/>
      <c r="Q274" s="368"/>
      <c r="R274" s="365"/>
      <c r="S274" s="369"/>
      <c r="T274" s="370">
        <f>ROUNDDOWN(IFERROR(tabItens[[#This Row],[ATA DT.VALID.]] - $D$1,0) / 30,0)</f>
        <v>-1507</v>
      </c>
      <c r="U274" s="355" t="s">
        <v>1272</v>
      </c>
      <c r="V274" s="371">
        <v>1</v>
      </c>
      <c r="W274" s="372" t="s">
        <v>2073</v>
      </c>
      <c r="X274" s="373">
        <v>83</v>
      </c>
      <c r="Y274" s="374">
        <v>4</v>
      </c>
      <c r="Z274" s="375"/>
      <c r="AA274" s="376"/>
      <c r="AB274" s="377"/>
      <c r="AC274" s="377"/>
      <c r="AD274" s="376"/>
      <c r="AE274" s="377"/>
      <c r="AF274" s="370"/>
      <c r="AG274" s="378" t="s">
        <v>2067</v>
      </c>
      <c r="AH274" s="379"/>
      <c r="AI274" s="370">
        <v>146</v>
      </c>
      <c r="AJ274" s="379">
        <v>45201</v>
      </c>
      <c r="AK274" s="379" t="s">
        <v>883</v>
      </c>
      <c r="AL274" s="379">
        <v>45189</v>
      </c>
      <c r="AM274" s="369"/>
      <c r="AN274" s="358"/>
      <c r="AO274" s="380" t="str">
        <f>_xlfn.IFNA(IF(VLOOKUP(tabItens[[#This Row],[CÓDIGO]],tabExcluirDoEstoque[#Data],1,FALSE),"sim",""),"")</f>
        <v/>
      </c>
      <c r="AP274" s="381" t="str">
        <f ca="1">IF(OR(ISBLANK(tabItens[[#This Row],[ATA DT.VALID.]]),tabItens[[#This Row],[ATA DT.VALID.]]="",tabItens[[#This Row],[ATA DT.VALID.]]=" "),"",IF(TYPE(tabItens[[#This Row],[ATA DT.VALID.]])=1,ROUNDUP((tabItens[[#This Row],[ATA DT.VALID.]]-TODAY())/7,0),""))</f>
        <v/>
      </c>
      <c r="AQ274" s="382">
        <v>0</v>
      </c>
      <c r="AR274" s="383" t="str">
        <f>IF(ISBLANK(tabItens[[#This Row],[CÓDIGO]]),"",IFERROR(VLOOKUP(tabItens[[#This Row],[CÓDIGO]],Consumo!$C$2:$AC$862,26,FALSE),0))</f>
        <v>04.2023</v>
      </c>
      <c r="AS274" s="384">
        <f>SUMIF(Consumo!$C$3:$C$862,tabItens[[#This Row],[CÓDIGO]],Consumo!$N$3:$N$862) + SUMIF(Consumo!$C$3:$C$862,tabItens[[#This Row],[CÓDIGO]],Consumo!$O$3:$O$862) + SUMIF(Consumo!$C$3:$C$862,tabItens[[#This Row],[CÓDIGO]],Consumo!$P$3:$P$862) + SUMIF(Consumo!$C$3:$C$862,tabItens[[#This Row],[CÓDIGO]],Consumo!$Q$3:$Q$862)</f>
        <v>0</v>
      </c>
      <c r="AT274" s="384">
        <f>SUMIF(Consumo!$C$3:$C$862,tabItens[[#This Row],[CÓDIGO]],Consumo!$Z$3:$Z$862)</f>
        <v>548</v>
      </c>
      <c r="AU274" s="385">
        <f>SUMIF(Consumo!$C$3:$C$862,tabItens[[#This Row],[CÓDIGO]],Consumo!$AA$3:$AA$862)</f>
        <v>191</v>
      </c>
      <c r="AV274" s="386">
        <f>SUMIF(Consumo!$C$3:$C$862,tabItens[[#This Row],[CÓDIGO]],Consumo!$Y$3:$Y$862)</f>
        <v>42.833333333333336</v>
      </c>
      <c r="AW274" s="359">
        <f>tabItens[[#This Row],[QTDE ATUAL]] + tabItens[[#This Row],[RC QTDE]] + tabItens[[#This Row],[AF SALDO]] + tabItens[[#This Row],[Recentes]]</f>
        <v>0</v>
      </c>
      <c r="AX274" s="387">
        <v>50</v>
      </c>
      <c r="AY274" s="387">
        <v>4</v>
      </c>
      <c r="AZ274" s="387">
        <f>IF(ISBLANK(tabItens[[#This Row],[CÓDIGO]]),"",tabItens[[#This Row],[PontoMês]] * (AZ$2+tabItens[[#This Row],[PontoQtM]]))</f>
        <v>200</v>
      </c>
      <c r="BA274" s="386">
        <f>tabItens[[#This Row],[PontoPed]] - tabItens[[#This Row],[Saldo]] + (1/10)</f>
        <v>200.1</v>
      </c>
      <c r="BB274" s="386">
        <f xml:space="preserve"> tabItens[[#This Row],[PontoMês]] * BB$2 - tabItens[[#This Row],[QTDE ATUAL]] - (1/10)</f>
        <v>49.9</v>
      </c>
      <c r="BC274" s="388">
        <f>IF( tabItens[[#This Row],[PontoPed]]&gt;0, IF(tabItens[[#This Row],[PontoPed]]&lt;1, 1, IF( tabItens[[#This Row],[Saldo]]&gt;tabItens[[#This Row],[PontoPed]], 0, (tabItens[[#This Row],[PontoPed]]-tabItens[[#This Row],[Saldo]])/tabItens[[#This Row],[PontoPed]] ) ), 0 )</f>
        <v>1</v>
      </c>
      <c r="BD274" s="389">
        <f>ROUNDDOWN(IF( OR( AND(tabItens[[#This Row],[PontoPed]]&lt;tabItens[[#This Row],[Saldo]],tabItens[[#This Row],[Saldo]]&gt;0), tabItens[[#This Row],[PontoPed]]=0), 99, IF(AND(tabItens[[#This Row],[Saldo]]=0,tabItens[[#This Row],[PontoPed]]&gt;0), 0, (1-tabItens[[#This Row],[PctAb]])*10 ) ),0)</f>
        <v>0</v>
      </c>
      <c r="BE274" s="390">
        <f>IF( tabItens[[#This Row],[Consumo]] &gt; tabItens[[#This Row],[04_MESES]]/4*$AV$2, tabItens[[#This Row],[Consumo]]/$AV$2, tabItens[[#This Row],[04_MESES]]/4 ) * $BE$2 + tabItens[[#This Row],[COMPRA_EXTRA]]</f>
        <v>274</v>
      </c>
      <c r="BF274" s="391">
        <f>MAX( tabItens[[#This Row],[Sugestão]] - tabItens[[#This Row],[LC]], 0 )</f>
        <v>274</v>
      </c>
      <c r="BG274" s="391">
        <f>SUMIF(Consumo!$C$3:$C$862,tabItens[[#This Row],[CÓDIGO]],Consumo!$E$3:$E$862)</f>
        <v>110</v>
      </c>
      <c r="BH274" s="392">
        <f>IF(AND(tabItens[[#This Row],[Pend]] &gt; 0,tabItens[[#This Row],[Consumo]] &lt;&gt; 0), tabItens[[#This Row],[Pend]] / tabItens[[#This Row],[Consumo]], 0 )</f>
        <v>0.20072992700729927</v>
      </c>
      <c r="BI274" s="391"/>
      <c r="BJ274" s="391"/>
      <c r="BK274" s="393" t="s">
        <v>2081</v>
      </c>
    </row>
    <row r="275" spans="1:63" x14ac:dyDescent="0.3">
      <c r="A275" s="354">
        <v>40772</v>
      </c>
      <c r="B275" s="355" t="s">
        <v>1273</v>
      </c>
      <c r="C275" s="356" t="s">
        <v>256</v>
      </c>
      <c r="D275" s="357">
        <v>2.17</v>
      </c>
      <c r="E275" s="358"/>
      <c r="F275" s="358"/>
      <c r="G275" s="358" t="s">
        <v>883</v>
      </c>
      <c r="H275" s="359">
        <v>163</v>
      </c>
      <c r="I275" s="360">
        <v>103003</v>
      </c>
      <c r="J275" s="361">
        <v>2.17</v>
      </c>
      <c r="K275" s="362">
        <v>13</v>
      </c>
      <c r="L275" s="363">
        <f>IF(tabItens[[#This Row],[Média]] &gt; 0, tabItens[[#This Row],[QTDE ATUAL]] / tabItens[[#This Row],[Média]],999.9)</f>
        <v>217.33333333333334</v>
      </c>
      <c r="M275" s="364">
        <v>0</v>
      </c>
      <c r="N275" s="365">
        <f>tabItens[[#This Row],[VALOR UNIT.]] * tabItens[[#This Row],[LC]]</f>
        <v>0</v>
      </c>
      <c r="O275" s="366"/>
      <c r="P275" s="367"/>
      <c r="Q275" s="368"/>
      <c r="R275" s="365"/>
      <c r="S275" s="369"/>
      <c r="T275" s="370">
        <f>ROUNDDOWN(IFERROR(tabItens[[#This Row],[ATA DT.VALID.]] - $D$1,0) / 30,0)</f>
        <v>-1507</v>
      </c>
      <c r="U275" s="355" t="s">
        <v>960</v>
      </c>
      <c r="V275" s="371">
        <v>1</v>
      </c>
      <c r="W275" s="372" t="s">
        <v>2071</v>
      </c>
      <c r="X275" s="373">
        <v>61</v>
      </c>
      <c r="Y275" s="374">
        <v>8</v>
      </c>
      <c r="Z275" s="375"/>
      <c r="AA275" s="376"/>
      <c r="AB275" s="377"/>
      <c r="AC275" s="377"/>
      <c r="AD275" s="376"/>
      <c r="AE275" s="377"/>
      <c r="AF275" s="370"/>
      <c r="AG275" s="378" t="s">
        <v>2067</v>
      </c>
      <c r="AH275" s="379"/>
      <c r="AI275" s="370">
        <v>4</v>
      </c>
      <c r="AJ275" s="379">
        <v>42654</v>
      </c>
      <c r="AK275" s="379" t="s">
        <v>883</v>
      </c>
      <c r="AL275" s="379">
        <v>42948</v>
      </c>
      <c r="AM275" s="369"/>
      <c r="AN275" s="358"/>
      <c r="AO275" s="380" t="str">
        <f>_xlfn.IFNA(IF(VLOOKUP(tabItens[[#This Row],[CÓDIGO]],tabExcluirDoEstoque[#Data],1,FALSE),"sim",""),"")</f>
        <v/>
      </c>
      <c r="AP275" s="381" t="str">
        <f ca="1">IF(OR(ISBLANK(tabItens[[#This Row],[ATA DT.VALID.]]),tabItens[[#This Row],[ATA DT.VALID.]]="",tabItens[[#This Row],[ATA DT.VALID.]]=" "),"",IF(TYPE(tabItens[[#This Row],[ATA DT.VALID.]])=1,ROUNDUP((tabItens[[#This Row],[ATA DT.VALID.]]-TODAY())/7,0),""))</f>
        <v/>
      </c>
      <c r="AQ275" s="382"/>
      <c r="AR275" s="383" t="str">
        <f>IF(ISBLANK(tabItens[[#This Row],[CÓDIGO]]),"",IFERROR(VLOOKUP(tabItens[[#This Row],[CÓDIGO]],Consumo!$C$2:$AC$862,26,FALSE),0))</f>
        <v>04.2023</v>
      </c>
      <c r="AS275" s="384">
        <f>SUMIF(Consumo!$C$3:$C$862,tabItens[[#This Row],[CÓDIGO]],Consumo!$N$3:$N$862) + SUMIF(Consumo!$C$3:$C$862,tabItens[[#This Row],[CÓDIGO]],Consumo!$O$3:$O$862) + SUMIF(Consumo!$C$3:$C$862,tabItens[[#This Row],[CÓDIGO]],Consumo!$P$3:$P$862) + SUMIF(Consumo!$C$3:$C$862,tabItens[[#This Row],[CÓDIGO]],Consumo!$Q$3:$Q$862)</f>
        <v>0</v>
      </c>
      <c r="AT275" s="384">
        <f>SUMIF(Consumo!$C$3:$C$862,tabItens[[#This Row],[CÓDIGO]],Consumo!$Z$3:$Z$862)</f>
        <v>13</v>
      </c>
      <c r="AU275" s="385">
        <f>SUMIF(Consumo!$C$3:$C$862,tabItens[[#This Row],[CÓDIGO]],Consumo!$AA$3:$AA$862)</f>
        <v>10</v>
      </c>
      <c r="AV275" s="386">
        <f>SUMIF(Consumo!$C$3:$C$862,tabItens[[#This Row],[CÓDIGO]],Consumo!$Y$3:$Y$862)</f>
        <v>0.75</v>
      </c>
      <c r="AW275" s="359">
        <f>tabItens[[#This Row],[QTDE ATUAL]] + tabItens[[#This Row],[RC QTDE]] + tabItens[[#This Row],[AF SALDO]] + tabItens[[#This Row],[Recentes]]</f>
        <v>163</v>
      </c>
      <c r="AX275" s="387">
        <v>0</v>
      </c>
      <c r="AY275" s="387">
        <v>4</v>
      </c>
      <c r="AZ275" s="387">
        <f>IF(ISBLANK(tabItens[[#This Row],[CÓDIGO]]),"",tabItens[[#This Row],[PontoMês]] * (AZ$2+tabItens[[#This Row],[PontoQtM]]))</f>
        <v>0</v>
      </c>
      <c r="BA275" s="386">
        <f>tabItens[[#This Row],[PontoPed]] - tabItens[[#This Row],[Saldo]] + (1/10)</f>
        <v>-162.9</v>
      </c>
      <c r="BB275" s="386">
        <f xml:space="preserve"> tabItens[[#This Row],[PontoMês]] * BB$2 - tabItens[[#This Row],[QTDE ATUAL]] - (1/10)</f>
        <v>-163.1</v>
      </c>
      <c r="BC275" s="388">
        <f>IF( tabItens[[#This Row],[PontoPed]]&gt;0, IF(tabItens[[#This Row],[PontoPed]]&lt;1, 1, IF( tabItens[[#This Row],[Saldo]]&gt;tabItens[[#This Row],[PontoPed]], 0, (tabItens[[#This Row],[PontoPed]]-tabItens[[#This Row],[Saldo]])/tabItens[[#This Row],[PontoPed]] ) ), 0 )</f>
        <v>0</v>
      </c>
      <c r="BD275" s="389">
        <f>ROUNDDOWN(IF( OR( AND(tabItens[[#This Row],[PontoPed]]&lt;tabItens[[#This Row],[Saldo]],tabItens[[#This Row],[Saldo]]&gt;0), tabItens[[#This Row],[PontoPed]]=0), 99, IF(AND(tabItens[[#This Row],[Saldo]]=0,tabItens[[#This Row],[PontoPed]]&gt;0), 0, (1-tabItens[[#This Row],[PctAb]])*10 ) ),0)</f>
        <v>99</v>
      </c>
      <c r="BE275" s="390">
        <f>IF( tabItens[[#This Row],[Consumo]] &gt; tabItens[[#This Row],[04_MESES]]/4*$AV$2, tabItens[[#This Row],[Consumo]]/$AV$2, tabItens[[#This Row],[04_MESES]]/4 ) * $BE$2 + tabItens[[#This Row],[COMPRA_EXTRA]]</f>
        <v>6.5</v>
      </c>
      <c r="BF275" s="391">
        <f>MAX( tabItens[[#This Row],[Sugestão]] - tabItens[[#This Row],[LC]], 0 )</f>
        <v>6.5</v>
      </c>
      <c r="BG275" s="391">
        <f>SUMIF(Consumo!$C$3:$C$862,tabItens[[#This Row],[CÓDIGO]],Consumo!$E$3:$E$862)</f>
        <v>0</v>
      </c>
      <c r="BH275" s="392">
        <f>IF(AND(tabItens[[#This Row],[Pend]] &gt; 0,tabItens[[#This Row],[Consumo]] &lt;&gt; 0), tabItens[[#This Row],[Pend]] / tabItens[[#This Row],[Consumo]], 0 )</f>
        <v>0</v>
      </c>
      <c r="BI275" s="391"/>
      <c r="BJ275" s="391"/>
      <c r="BK275" s="393" t="s">
        <v>2081</v>
      </c>
    </row>
    <row r="276" spans="1:63" x14ac:dyDescent="0.3">
      <c r="A276" s="354">
        <v>42566</v>
      </c>
      <c r="B276" s="355" t="s">
        <v>1274</v>
      </c>
      <c r="C276" s="356" t="s">
        <v>31</v>
      </c>
      <c r="D276" s="357">
        <v>170</v>
      </c>
      <c r="E276" s="358" t="s">
        <v>1275</v>
      </c>
      <c r="F276" s="358" t="s">
        <v>1276</v>
      </c>
      <c r="G276" s="358" t="s">
        <v>1277</v>
      </c>
      <c r="H276" s="359">
        <v>47</v>
      </c>
      <c r="I276" s="360">
        <v>103003</v>
      </c>
      <c r="J276" s="361">
        <v>309.08999999999997</v>
      </c>
      <c r="K276" s="362">
        <v>20</v>
      </c>
      <c r="L276" s="363">
        <f>IF(tabItens[[#This Row],[Média]] &gt; 0, tabItens[[#This Row],[QTDE ATUAL]] / tabItens[[#This Row],[Média]],999.9)</f>
        <v>37.6</v>
      </c>
      <c r="M276" s="364">
        <v>0</v>
      </c>
      <c r="N276" s="365">
        <f>tabItens[[#This Row],[VALOR UNIT.]] * tabItens[[#This Row],[LC]]</f>
        <v>0</v>
      </c>
      <c r="O276" s="366" t="s">
        <v>1278</v>
      </c>
      <c r="P276" s="367">
        <v>0</v>
      </c>
      <c r="Q276" s="368">
        <v>160</v>
      </c>
      <c r="R276" s="365">
        <v>27200</v>
      </c>
      <c r="S276" s="369">
        <v>45540</v>
      </c>
      <c r="T276" s="370">
        <f>ROUNDDOWN(IFERROR(tabItens[[#This Row],[ATA DT.VALID.]] - $D$1,0) / 30,0)</f>
        <v>10</v>
      </c>
      <c r="U276" s="355" t="s">
        <v>1279</v>
      </c>
      <c r="V276" s="371">
        <v>1</v>
      </c>
      <c r="W276" s="372" t="s">
        <v>2066</v>
      </c>
      <c r="X276" s="373">
        <v>51</v>
      </c>
      <c r="Y276" s="374">
        <v>28</v>
      </c>
      <c r="Z276" s="375"/>
      <c r="AA276" s="376"/>
      <c r="AB276" s="377"/>
      <c r="AC276" s="377"/>
      <c r="AD276" s="376"/>
      <c r="AE276" s="377"/>
      <c r="AF276" s="370"/>
      <c r="AG276" s="378" t="s">
        <v>2067</v>
      </c>
      <c r="AH276" s="379"/>
      <c r="AI276" s="370">
        <v>6</v>
      </c>
      <c r="AJ276" s="379">
        <v>45005</v>
      </c>
      <c r="AK276" s="379" t="s">
        <v>883</v>
      </c>
      <c r="AL276" s="379">
        <v>44995</v>
      </c>
      <c r="AM276" s="369"/>
      <c r="AN276" s="358"/>
      <c r="AO276" s="380" t="str">
        <f>_xlfn.IFNA(IF(VLOOKUP(tabItens[[#This Row],[CÓDIGO]],tabExcluirDoEstoque[#Data],1,FALSE),"sim",""),"")</f>
        <v/>
      </c>
      <c r="AP276" s="381">
        <f ca="1">IF(OR(ISBLANK(tabItens[[#This Row],[ATA DT.VALID.]]),tabItens[[#This Row],[ATA DT.VALID.]]="",tabItens[[#This Row],[ATA DT.VALID.]]=" "),"",IF(TYPE(tabItens[[#This Row],[ATA DT.VALID.]])=1,ROUNDUP((tabItens[[#This Row],[ATA DT.VALID.]]-TODAY())/7,0),""))</f>
        <v>41</v>
      </c>
      <c r="AQ276" s="382">
        <v>0</v>
      </c>
      <c r="AR276" s="383" t="str">
        <f>IF(ISBLANK(tabItens[[#This Row],[CÓDIGO]]),"",IFERROR(VLOOKUP(tabItens[[#This Row],[CÓDIGO]],Consumo!$C$2:$AC$862,26,FALSE),0))</f>
        <v>08.2023</v>
      </c>
      <c r="AS276" s="384">
        <f>SUMIF(Consumo!$C$3:$C$862,tabItens[[#This Row],[CÓDIGO]],Consumo!$N$3:$N$862) + SUMIF(Consumo!$C$3:$C$862,tabItens[[#This Row],[CÓDIGO]],Consumo!$O$3:$O$862) + SUMIF(Consumo!$C$3:$C$862,tabItens[[#This Row],[CÓDIGO]],Consumo!$P$3:$P$862) + SUMIF(Consumo!$C$3:$C$862,tabItens[[#This Row],[CÓDIGO]],Consumo!$Q$3:$Q$862)</f>
        <v>2</v>
      </c>
      <c r="AT276" s="384">
        <f>SUMIF(Consumo!$C$3:$C$862,tabItens[[#This Row],[CÓDIGO]],Consumo!$Z$3:$Z$862)</f>
        <v>20</v>
      </c>
      <c r="AU276" s="385">
        <f>SUMIF(Consumo!$C$3:$C$862,tabItens[[#This Row],[CÓDIGO]],Consumo!$AA$3:$AA$862)</f>
        <v>14</v>
      </c>
      <c r="AV276" s="386">
        <f>SUMIF(Consumo!$C$3:$C$862,tabItens[[#This Row],[CÓDIGO]],Consumo!$Y$3:$Y$862)</f>
        <v>1.25</v>
      </c>
      <c r="AW276" s="359">
        <f>tabItens[[#This Row],[QTDE ATUAL]] + tabItens[[#This Row],[RC QTDE]] + tabItens[[#This Row],[AF SALDO]] + tabItens[[#This Row],[Recentes]]</f>
        <v>47</v>
      </c>
      <c r="AX276" s="387">
        <v>5</v>
      </c>
      <c r="AY276" s="387">
        <v>4</v>
      </c>
      <c r="AZ276" s="387">
        <f>IF(ISBLANK(tabItens[[#This Row],[CÓDIGO]]),"",tabItens[[#This Row],[PontoMês]] * (AZ$2+tabItens[[#This Row],[PontoQtM]]))</f>
        <v>20</v>
      </c>
      <c r="BA276" s="386">
        <f>tabItens[[#This Row],[PontoPed]] - tabItens[[#This Row],[Saldo]] + (1/10)</f>
        <v>-26.9</v>
      </c>
      <c r="BB276" s="386">
        <f xml:space="preserve"> tabItens[[#This Row],[PontoMês]] * BB$2 - tabItens[[#This Row],[QTDE ATUAL]] - (1/10)</f>
        <v>-42.1</v>
      </c>
      <c r="BC276" s="388">
        <f>IF( tabItens[[#This Row],[PontoPed]]&gt;0, IF(tabItens[[#This Row],[PontoPed]]&lt;1, 1, IF( tabItens[[#This Row],[Saldo]]&gt;tabItens[[#This Row],[PontoPed]], 0, (tabItens[[#This Row],[PontoPed]]-tabItens[[#This Row],[Saldo]])/tabItens[[#This Row],[PontoPed]] ) ), 0 )</f>
        <v>0</v>
      </c>
      <c r="BD276" s="389">
        <f>ROUNDDOWN(IF( OR( AND(tabItens[[#This Row],[PontoPed]]&lt;tabItens[[#This Row],[Saldo]],tabItens[[#This Row],[Saldo]]&gt;0), tabItens[[#This Row],[PontoPed]]=0), 99, IF(AND(tabItens[[#This Row],[Saldo]]=0,tabItens[[#This Row],[PontoPed]]&gt;0), 0, (1-tabItens[[#This Row],[PctAb]])*10 ) ),0)</f>
        <v>99</v>
      </c>
      <c r="BE276" s="390">
        <f>IF( tabItens[[#This Row],[Consumo]] &gt; tabItens[[#This Row],[04_MESES]]/4*$AV$2, tabItens[[#This Row],[Consumo]]/$AV$2, tabItens[[#This Row],[04_MESES]]/4 ) * $BE$2 + tabItens[[#This Row],[COMPRA_EXTRA]]</f>
        <v>10</v>
      </c>
      <c r="BF276" s="391">
        <f>MAX( tabItens[[#This Row],[Sugestão]] - tabItens[[#This Row],[LC]], 0 )</f>
        <v>10</v>
      </c>
      <c r="BG276" s="391">
        <f>SUMIF(Consumo!$C$3:$C$862,tabItens[[#This Row],[CÓDIGO]],Consumo!$E$3:$E$862)</f>
        <v>0</v>
      </c>
      <c r="BH276" s="392">
        <f>IF(AND(tabItens[[#This Row],[Pend]] &gt; 0,tabItens[[#This Row],[Consumo]] &lt;&gt; 0), tabItens[[#This Row],[Pend]] / tabItens[[#This Row],[Consumo]], 0 )</f>
        <v>0</v>
      </c>
      <c r="BI276" s="391"/>
      <c r="BJ276" s="391"/>
      <c r="BK276" s="393" t="s">
        <v>2081</v>
      </c>
    </row>
    <row r="277" spans="1:63" x14ac:dyDescent="0.3">
      <c r="A277" s="354">
        <v>42854</v>
      </c>
      <c r="B277" s="355" t="s">
        <v>1280</v>
      </c>
      <c r="C277" s="356" t="s">
        <v>256</v>
      </c>
      <c r="D277" s="357">
        <v>17.98</v>
      </c>
      <c r="E277" s="358"/>
      <c r="F277" s="358"/>
      <c r="G277" s="358" t="s">
        <v>883</v>
      </c>
      <c r="H277" s="359">
        <v>293</v>
      </c>
      <c r="I277" s="360">
        <v>103003</v>
      </c>
      <c r="J277" s="361">
        <v>17.98</v>
      </c>
      <c r="K277" s="362">
        <v>713</v>
      </c>
      <c r="L277" s="363">
        <f>IF(tabItens[[#This Row],[Média]] &gt; 0, tabItens[[#This Row],[QTDE ATUAL]] / tabItens[[#This Row],[Média]],999.9)</f>
        <v>3.2109589041095892</v>
      </c>
      <c r="M277" s="364">
        <v>0</v>
      </c>
      <c r="N277" s="365">
        <f>tabItens[[#This Row],[VALOR UNIT.]] * tabItens[[#This Row],[LC]]</f>
        <v>0</v>
      </c>
      <c r="O277" s="366" t="s">
        <v>2092</v>
      </c>
      <c r="P277" s="367"/>
      <c r="Q277" s="368"/>
      <c r="R277" s="365"/>
      <c r="S277" s="369"/>
      <c r="T277" s="370">
        <f>ROUNDDOWN(IFERROR(tabItens[[#This Row],[ATA DT.VALID.]] - $D$1,0) / 30,0)</f>
        <v>-1507</v>
      </c>
      <c r="U277" s="355" t="s">
        <v>1281</v>
      </c>
      <c r="V277" s="371">
        <v>1</v>
      </c>
      <c r="W277" s="372" t="s">
        <v>2068</v>
      </c>
      <c r="X277" s="373">
        <v>49</v>
      </c>
      <c r="Y277" s="374">
        <v>8</v>
      </c>
      <c r="Z277" s="375"/>
      <c r="AA277" s="376"/>
      <c r="AB277" s="377"/>
      <c r="AC277" s="377">
        <v>9670</v>
      </c>
      <c r="AD277" s="376">
        <v>2023</v>
      </c>
      <c r="AE277" s="377">
        <v>0</v>
      </c>
      <c r="AF277" s="370">
        <v>500</v>
      </c>
      <c r="AG277" s="378" t="s">
        <v>2056</v>
      </c>
      <c r="AH277" s="379">
        <v>45162</v>
      </c>
      <c r="AI277" s="370">
        <v>368</v>
      </c>
      <c r="AJ277" s="379">
        <v>44991</v>
      </c>
      <c r="AK277" s="379" t="s">
        <v>883</v>
      </c>
      <c r="AL277" s="379">
        <v>45145</v>
      </c>
      <c r="AM277" s="369"/>
      <c r="AN277" s="358"/>
      <c r="AO277" s="380" t="str">
        <f>_xlfn.IFNA(IF(VLOOKUP(tabItens[[#This Row],[CÓDIGO]],tabExcluirDoEstoque[#Data],1,FALSE),"sim",""),"")</f>
        <v/>
      </c>
      <c r="AP277" s="381" t="str">
        <f ca="1">IF(OR(ISBLANK(tabItens[[#This Row],[ATA DT.VALID.]]),tabItens[[#This Row],[ATA DT.VALID.]]="",tabItens[[#This Row],[ATA DT.VALID.]]=" "),"",IF(TYPE(tabItens[[#This Row],[ATA DT.VALID.]])=1,ROUNDUP((tabItens[[#This Row],[ATA DT.VALID.]]-TODAY())/7,0),""))</f>
        <v/>
      </c>
      <c r="AQ277" s="382">
        <v>0</v>
      </c>
      <c r="AR277" s="383" t="str">
        <f>IF(ISBLANK(tabItens[[#This Row],[CÓDIGO]]),"",IFERROR(VLOOKUP(tabItens[[#This Row],[CÓDIGO]],Consumo!$C$2:$AC$862,26,FALSE),0))</f>
        <v>09.2023</v>
      </c>
      <c r="AS277" s="384">
        <f>SUMIF(Consumo!$C$3:$C$862,tabItens[[#This Row],[CÓDIGO]],Consumo!$N$3:$N$862) + SUMIF(Consumo!$C$3:$C$862,tabItens[[#This Row],[CÓDIGO]],Consumo!$O$3:$O$862) + SUMIF(Consumo!$C$3:$C$862,tabItens[[#This Row],[CÓDIGO]],Consumo!$P$3:$P$862) + SUMIF(Consumo!$C$3:$C$862,tabItens[[#This Row],[CÓDIGO]],Consumo!$Q$3:$Q$862)</f>
        <v>391</v>
      </c>
      <c r="AT277" s="384">
        <f>SUMIF(Consumo!$C$3:$C$862,tabItens[[#This Row],[CÓDIGO]],Consumo!$Z$3:$Z$862)</f>
        <v>1101</v>
      </c>
      <c r="AU277" s="385">
        <f>SUMIF(Consumo!$C$3:$C$862,tabItens[[#This Row],[CÓDIGO]],Consumo!$AA$3:$AA$862)</f>
        <v>181</v>
      </c>
      <c r="AV277" s="386">
        <f>SUMIF(Consumo!$C$3:$C$862,tabItens[[#This Row],[CÓDIGO]],Consumo!$Y$3:$Y$862)</f>
        <v>91.25</v>
      </c>
      <c r="AW277" s="359">
        <f>tabItens[[#This Row],[QTDE ATUAL]] + tabItens[[#This Row],[RC QTDE]] + tabItens[[#This Row],[AF SALDO]] + tabItens[[#This Row],[Recentes]]</f>
        <v>293</v>
      </c>
      <c r="AX277" s="387">
        <v>128</v>
      </c>
      <c r="AY277" s="387">
        <v>4</v>
      </c>
      <c r="AZ277" s="387">
        <f>IF(ISBLANK(tabItens[[#This Row],[CÓDIGO]]),"",tabItens[[#This Row],[PontoMês]] * (AZ$2+tabItens[[#This Row],[PontoQtM]]))</f>
        <v>512</v>
      </c>
      <c r="BA277" s="386">
        <f>tabItens[[#This Row],[PontoPed]] - tabItens[[#This Row],[Saldo]] + (1/10)</f>
        <v>219.1</v>
      </c>
      <c r="BB277" s="386">
        <f xml:space="preserve"> tabItens[[#This Row],[PontoMês]] * BB$2 - tabItens[[#This Row],[QTDE ATUAL]] - (1/10)</f>
        <v>-165.1</v>
      </c>
      <c r="BC277" s="388">
        <f>IF( tabItens[[#This Row],[PontoPed]]&gt;0, IF(tabItens[[#This Row],[PontoPed]]&lt;1, 1, IF( tabItens[[#This Row],[Saldo]]&gt;tabItens[[#This Row],[PontoPed]], 0, (tabItens[[#This Row],[PontoPed]]-tabItens[[#This Row],[Saldo]])/tabItens[[#This Row],[PontoPed]] ) ), 0 )</f>
        <v>0.427734375</v>
      </c>
      <c r="BD277" s="389">
        <f>ROUNDDOWN(IF( OR( AND(tabItens[[#This Row],[PontoPed]]&lt;tabItens[[#This Row],[Saldo]],tabItens[[#This Row],[Saldo]]&gt;0), tabItens[[#This Row],[PontoPed]]=0), 99, IF(AND(tabItens[[#This Row],[Saldo]]=0,tabItens[[#This Row],[PontoPed]]&gt;0), 0, (1-tabItens[[#This Row],[PctAb]])*10 ) ),0)</f>
        <v>5</v>
      </c>
      <c r="BE277" s="390">
        <f>IF( tabItens[[#This Row],[Consumo]] &gt; tabItens[[#This Row],[04_MESES]]/4*$AV$2, tabItens[[#This Row],[Consumo]]/$AV$2, tabItens[[#This Row],[04_MESES]]/4 ) * $BE$2 + tabItens[[#This Row],[COMPRA_EXTRA]]</f>
        <v>586.5</v>
      </c>
      <c r="BF277" s="391">
        <f>MAX( tabItens[[#This Row],[Sugestão]] - tabItens[[#This Row],[LC]], 0 )</f>
        <v>586.5</v>
      </c>
      <c r="BG277" s="391">
        <f>SUMIF(Consumo!$C$3:$C$862,tabItens[[#This Row],[CÓDIGO]],Consumo!$E$3:$E$862)</f>
        <v>0</v>
      </c>
      <c r="BH277" s="392">
        <f>IF(AND(tabItens[[#This Row],[Pend]] &gt; 0,tabItens[[#This Row],[Consumo]] &lt;&gt; 0), tabItens[[#This Row],[Pend]] / tabItens[[#This Row],[Consumo]], 0 )</f>
        <v>0</v>
      </c>
      <c r="BI277" s="391"/>
      <c r="BJ277" s="391"/>
      <c r="BK277" s="393" t="s">
        <v>2081</v>
      </c>
    </row>
    <row r="278" spans="1:63" x14ac:dyDescent="0.3">
      <c r="A278" s="354">
        <v>44398</v>
      </c>
      <c r="B278" s="355" t="s">
        <v>1282</v>
      </c>
      <c r="C278" s="356" t="s">
        <v>338</v>
      </c>
      <c r="D278" s="357">
        <v>82</v>
      </c>
      <c r="E278" s="358"/>
      <c r="F278" s="358"/>
      <c r="G278" s="358" t="s">
        <v>883</v>
      </c>
      <c r="H278" s="359">
        <v>1070</v>
      </c>
      <c r="I278" s="360">
        <v>103003</v>
      </c>
      <c r="J278" s="361">
        <v>82</v>
      </c>
      <c r="K278" s="362">
        <v>562</v>
      </c>
      <c r="L278" s="363">
        <f>IF(tabItens[[#This Row],[Média]] &gt; 0, tabItens[[#This Row],[QTDE ATUAL]] / tabItens[[#This Row],[Média]],999.9)</f>
        <v>22.846975088967969</v>
      </c>
      <c r="M278" s="364">
        <v>0</v>
      </c>
      <c r="N278" s="365">
        <f>tabItens[[#This Row],[VALOR UNIT.]] * tabItens[[#This Row],[LC]]</f>
        <v>0</v>
      </c>
      <c r="O278" s="366" t="s">
        <v>2107</v>
      </c>
      <c r="P278" s="367"/>
      <c r="Q278" s="368"/>
      <c r="R278" s="365"/>
      <c r="S278" s="369"/>
      <c r="T278" s="370">
        <f>ROUNDDOWN(IFERROR(tabItens[[#This Row],[ATA DT.VALID.]] - $D$1,0) / 30,0)</f>
        <v>-1507</v>
      </c>
      <c r="U278" s="355" t="s">
        <v>1033</v>
      </c>
      <c r="V278" s="371">
        <v>1</v>
      </c>
      <c r="W278" s="372" t="s">
        <v>2073</v>
      </c>
      <c r="X278" s="373">
        <v>69</v>
      </c>
      <c r="Y278" s="374">
        <v>10</v>
      </c>
      <c r="Z278" s="375"/>
      <c r="AA278" s="376"/>
      <c r="AB278" s="377"/>
      <c r="AC278" s="377"/>
      <c r="AD278" s="376"/>
      <c r="AE278" s="377"/>
      <c r="AF278" s="370"/>
      <c r="AG278" s="378" t="s">
        <v>2067</v>
      </c>
      <c r="AH278" s="379"/>
      <c r="AI278" s="370">
        <v>354</v>
      </c>
      <c r="AJ278" s="379">
        <v>44924</v>
      </c>
      <c r="AK278" s="379" t="s">
        <v>883</v>
      </c>
      <c r="AL278" s="379">
        <v>44881</v>
      </c>
      <c r="AM278" s="369"/>
      <c r="AN278" s="358"/>
      <c r="AO278" s="380" t="str">
        <f>_xlfn.IFNA(IF(VLOOKUP(tabItens[[#This Row],[CÓDIGO]],tabExcluirDoEstoque[#Data],1,FALSE),"sim",""),"")</f>
        <v/>
      </c>
      <c r="AP278" s="381" t="str">
        <f ca="1">IF(OR(ISBLANK(tabItens[[#This Row],[ATA DT.VALID.]]),tabItens[[#This Row],[ATA DT.VALID.]]="",tabItens[[#This Row],[ATA DT.VALID.]]=" "),"",IF(TYPE(tabItens[[#This Row],[ATA DT.VALID.]])=1,ROUNDUP((tabItens[[#This Row],[ATA DT.VALID.]]-TODAY())/7,0),""))</f>
        <v/>
      </c>
      <c r="AQ278" s="382">
        <v>0</v>
      </c>
      <c r="AR278" s="383" t="str">
        <f>IF(ISBLANK(tabItens[[#This Row],[CÓDIGO]]),"",IFERROR(VLOOKUP(tabItens[[#This Row],[CÓDIGO]],Consumo!$C$2:$AC$862,26,FALSE),0))</f>
        <v>08.2023</v>
      </c>
      <c r="AS278" s="384">
        <f>SUMIF(Consumo!$C$3:$C$862,tabItens[[#This Row],[CÓDIGO]],Consumo!$N$3:$N$862) + SUMIF(Consumo!$C$3:$C$862,tabItens[[#This Row],[CÓDIGO]],Consumo!$O$3:$O$862) + SUMIF(Consumo!$C$3:$C$862,tabItens[[#This Row],[CÓDIGO]],Consumo!$P$3:$P$862) + SUMIF(Consumo!$C$3:$C$862,tabItens[[#This Row],[CÓDIGO]],Consumo!$Q$3:$Q$862)</f>
        <v>372</v>
      </c>
      <c r="AT278" s="384">
        <f>SUMIF(Consumo!$C$3:$C$862,tabItens[[#This Row],[CÓDIGO]],Consumo!$Z$3:$Z$862)</f>
        <v>562</v>
      </c>
      <c r="AU278" s="385">
        <f>SUMIF(Consumo!$C$3:$C$862,tabItens[[#This Row],[CÓDIGO]],Consumo!$AA$3:$AA$862)</f>
        <v>212</v>
      </c>
      <c r="AV278" s="386">
        <f>SUMIF(Consumo!$C$3:$C$862,tabItens[[#This Row],[CÓDIGO]],Consumo!$Y$3:$Y$862)</f>
        <v>46.833333333333336</v>
      </c>
      <c r="AW278" s="359">
        <f>tabItens[[#This Row],[QTDE ATUAL]] + tabItens[[#This Row],[RC QTDE]] + tabItens[[#This Row],[AF SALDO]] + tabItens[[#This Row],[Recentes]]</f>
        <v>1070</v>
      </c>
      <c r="AX278" s="387">
        <v>167</v>
      </c>
      <c r="AY278" s="387">
        <v>4</v>
      </c>
      <c r="AZ278" s="387">
        <f>IF(ISBLANK(tabItens[[#This Row],[CÓDIGO]]),"",tabItens[[#This Row],[PontoMês]] * (AZ$2+tabItens[[#This Row],[PontoQtM]]))</f>
        <v>668</v>
      </c>
      <c r="BA278" s="386">
        <f>tabItens[[#This Row],[PontoPed]] - tabItens[[#This Row],[Saldo]] + (1/10)</f>
        <v>-401.9</v>
      </c>
      <c r="BB278" s="386">
        <f xml:space="preserve"> tabItens[[#This Row],[PontoMês]] * BB$2 - tabItens[[#This Row],[QTDE ATUAL]] - (1/10)</f>
        <v>-903.1</v>
      </c>
      <c r="BC278" s="388">
        <f>IF( tabItens[[#This Row],[PontoPed]]&gt;0, IF(tabItens[[#This Row],[PontoPed]]&lt;1, 1, IF( tabItens[[#This Row],[Saldo]]&gt;tabItens[[#This Row],[PontoPed]], 0, (tabItens[[#This Row],[PontoPed]]-tabItens[[#This Row],[Saldo]])/tabItens[[#This Row],[PontoPed]] ) ), 0 )</f>
        <v>0</v>
      </c>
      <c r="BD278" s="389">
        <f>ROUNDDOWN(IF( OR( AND(tabItens[[#This Row],[PontoPed]]&lt;tabItens[[#This Row],[Saldo]],tabItens[[#This Row],[Saldo]]&gt;0), tabItens[[#This Row],[PontoPed]]=0), 99, IF(AND(tabItens[[#This Row],[Saldo]]=0,tabItens[[#This Row],[PontoPed]]&gt;0), 0, (1-tabItens[[#This Row],[PctAb]])*10 ) ),0)</f>
        <v>99</v>
      </c>
      <c r="BE278" s="390">
        <f>IF( tabItens[[#This Row],[Consumo]] &gt; tabItens[[#This Row],[04_MESES]]/4*$AV$2, tabItens[[#This Row],[Consumo]]/$AV$2, tabItens[[#This Row],[04_MESES]]/4 ) * $BE$2 + tabItens[[#This Row],[COMPRA_EXTRA]]</f>
        <v>558</v>
      </c>
      <c r="BF278" s="391">
        <f>MAX( tabItens[[#This Row],[Sugestão]] - tabItens[[#This Row],[LC]], 0 )</f>
        <v>558</v>
      </c>
      <c r="BG278" s="391">
        <f>SUMIF(Consumo!$C$3:$C$862,tabItens[[#This Row],[CÓDIGO]],Consumo!$E$3:$E$862)</f>
        <v>0</v>
      </c>
      <c r="BH278" s="392">
        <f>IF(AND(tabItens[[#This Row],[Pend]] &gt; 0,tabItens[[#This Row],[Consumo]] &lt;&gt; 0), tabItens[[#This Row],[Pend]] / tabItens[[#This Row],[Consumo]], 0 )</f>
        <v>0</v>
      </c>
      <c r="BI278" s="391"/>
      <c r="BJ278" s="391"/>
      <c r="BK278" s="393" t="s">
        <v>2081</v>
      </c>
    </row>
    <row r="279" spans="1:63" x14ac:dyDescent="0.3">
      <c r="A279" s="354">
        <v>44789</v>
      </c>
      <c r="B279" s="355" t="s">
        <v>1283</v>
      </c>
      <c r="C279" s="356" t="s">
        <v>256</v>
      </c>
      <c r="D279" s="357">
        <v>3.65</v>
      </c>
      <c r="E279" s="358"/>
      <c r="F279" s="358"/>
      <c r="G279" s="358" t="s">
        <v>883</v>
      </c>
      <c r="H279" s="359">
        <v>123</v>
      </c>
      <c r="I279" s="360">
        <v>103003</v>
      </c>
      <c r="J279" s="361">
        <v>3.65</v>
      </c>
      <c r="K279" s="362">
        <v>25</v>
      </c>
      <c r="L279" s="363">
        <f>IF(tabItens[[#This Row],[Média]] &gt; 0, tabItens[[#This Row],[QTDE ATUAL]] / tabItens[[#This Row],[Média]],999.9)</f>
        <v>82</v>
      </c>
      <c r="M279" s="364">
        <v>0</v>
      </c>
      <c r="N279" s="365">
        <f>tabItens[[#This Row],[VALOR UNIT.]] * tabItens[[#This Row],[LC]]</f>
        <v>0</v>
      </c>
      <c r="O279" s="366"/>
      <c r="P279" s="367"/>
      <c r="Q279" s="368"/>
      <c r="R279" s="365"/>
      <c r="S279" s="369"/>
      <c r="T279" s="370">
        <f>ROUNDDOWN(IFERROR(tabItens[[#This Row],[ATA DT.VALID.]] - $D$1,0) / 30,0)</f>
        <v>-1507</v>
      </c>
      <c r="U279" s="355" t="s">
        <v>960</v>
      </c>
      <c r="V279" s="371">
        <v>1</v>
      </c>
      <c r="W279" s="372" t="s">
        <v>2071</v>
      </c>
      <c r="X279" s="373">
        <v>61</v>
      </c>
      <c r="Y279" s="374">
        <v>8</v>
      </c>
      <c r="Z279" s="375"/>
      <c r="AA279" s="376"/>
      <c r="AB279" s="377"/>
      <c r="AC279" s="377"/>
      <c r="AD279" s="376"/>
      <c r="AE279" s="377"/>
      <c r="AF279" s="370"/>
      <c r="AG279" s="378" t="s">
        <v>2067</v>
      </c>
      <c r="AH279" s="379"/>
      <c r="AI279" s="370">
        <v>8</v>
      </c>
      <c r="AJ279" s="379">
        <v>43455</v>
      </c>
      <c r="AK279" s="379" t="s">
        <v>883</v>
      </c>
      <c r="AL279" s="379">
        <v>43376</v>
      </c>
      <c r="AM279" s="369"/>
      <c r="AN279" s="358"/>
      <c r="AO279" s="380" t="str">
        <f>_xlfn.IFNA(IF(VLOOKUP(tabItens[[#This Row],[CÓDIGO]],tabExcluirDoEstoque[#Data],1,FALSE),"sim",""),"")</f>
        <v/>
      </c>
      <c r="AP279" s="381" t="str">
        <f ca="1">IF(OR(ISBLANK(tabItens[[#This Row],[ATA DT.VALID.]]),tabItens[[#This Row],[ATA DT.VALID.]]="",tabItens[[#This Row],[ATA DT.VALID.]]=" "),"",IF(TYPE(tabItens[[#This Row],[ATA DT.VALID.]])=1,ROUNDUP((tabItens[[#This Row],[ATA DT.VALID.]]-TODAY())/7,0),""))</f>
        <v/>
      </c>
      <c r="AQ279" s="382"/>
      <c r="AR279" s="383" t="str">
        <f>IF(ISBLANK(tabItens[[#This Row],[CÓDIGO]]),"",IFERROR(VLOOKUP(tabItens[[#This Row],[CÓDIGO]],Consumo!$C$2:$AC$862,26,FALSE),0))</f>
        <v>04.2023</v>
      </c>
      <c r="AS279" s="384">
        <f>SUMIF(Consumo!$C$3:$C$862,tabItens[[#This Row],[CÓDIGO]],Consumo!$N$3:$N$862) + SUMIF(Consumo!$C$3:$C$862,tabItens[[#This Row],[CÓDIGO]],Consumo!$O$3:$O$862) + SUMIF(Consumo!$C$3:$C$862,tabItens[[#This Row],[CÓDIGO]],Consumo!$P$3:$P$862) + SUMIF(Consumo!$C$3:$C$862,tabItens[[#This Row],[CÓDIGO]],Consumo!$Q$3:$Q$862)</f>
        <v>0</v>
      </c>
      <c r="AT279" s="384">
        <f>SUMIF(Consumo!$C$3:$C$862,tabItens[[#This Row],[CÓDIGO]],Consumo!$Z$3:$Z$862)</f>
        <v>25</v>
      </c>
      <c r="AU279" s="385">
        <f>SUMIF(Consumo!$C$3:$C$862,tabItens[[#This Row],[CÓDIGO]],Consumo!$AA$3:$AA$862)</f>
        <v>20</v>
      </c>
      <c r="AV279" s="386">
        <f>SUMIF(Consumo!$C$3:$C$862,tabItens[[#This Row],[CÓDIGO]],Consumo!$Y$3:$Y$862)</f>
        <v>1.5</v>
      </c>
      <c r="AW279" s="359">
        <f>tabItens[[#This Row],[QTDE ATUAL]] + tabItens[[#This Row],[RC QTDE]] + tabItens[[#This Row],[AF SALDO]] + tabItens[[#This Row],[Recentes]]</f>
        <v>123</v>
      </c>
      <c r="AX279" s="387">
        <v>2</v>
      </c>
      <c r="AY279" s="387">
        <v>4</v>
      </c>
      <c r="AZ279" s="387">
        <f>IF(ISBLANK(tabItens[[#This Row],[CÓDIGO]]),"",tabItens[[#This Row],[PontoMês]] * (AZ$2+tabItens[[#This Row],[PontoQtM]]))</f>
        <v>8</v>
      </c>
      <c r="BA279" s="386">
        <f>tabItens[[#This Row],[PontoPed]] - tabItens[[#This Row],[Saldo]] + (1/10)</f>
        <v>-114.9</v>
      </c>
      <c r="BB279" s="386">
        <f xml:space="preserve"> tabItens[[#This Row],[PontoMês]] * BB$2 - tabItens[[#This Row],[QTDE ATUAL]] - (1/10)</f>
        <v>-121.1</v>
      </c>
      <c r="BC279" s="388">
        <f>IF( tabItens[[#This Row],[PontoPed]]&gt;0, IF(tabItens[[#This Row],[PontoPed]]&lt;1, 1, IF( tabItens[[#This Row],[Saldo]]&gt;tabItens[[#This Row],[PontoPed]], 0, (tabItens[[#This Row],[PontoPed]]-tabItens[[#This Row],[Saldo]])/tabItens[[#This Row],[PontoPed]] ) ), 0 )</f>
        <v>0</v>
      </c>
      <c r="BD279" s="389">
        <f>ROUNDDOWN(IF( OR( AND(tabItens[[#This Row],[PontoPed]]&lt;tabItens[[#This Row],[Saldo]],tabItens[[#This Row],[Saldo]]&gt;0), tabItens[[#This Row],[PontoPed]]=0), 99, IF(AND(tabItens[[#This Row],[Saldo]]=0,tabItens[[#This Row],[PontoPed]]&gt;0), 0, (1-tabItens[[#This Row],[PctAb]])*10 ) ),0)</f>
        <v>99</v>
      </c>
      <c r="BE279" s="390">
        <f>IF( tabItens[[#This Row],[Consumo]] &gt; tabItens[[#This Row],[04_MESES]]/4*$AV$2, tabItens[[#This Row],[Consumo]]/$AV$2, tabItens[[#This Row],[04_MESES]]/4 ) * $BE$2 + tabItens[[#This Row],[COMPRA_EXTRA]]</f>
        <v>12.5</v>
      </c>
      <c r="BF279" s="391">
        <f>MAX( tabItens[[#This Row],[Sugestão]] - tabItens[[#This Row],[LC]], 0 )</f>
        <v>12.5</v>
      </c>
      <c r="BG279" s="391">
        <f>SUMIF(Consumo!$C$3:$C$862,tabItens[[#This Row],[CÓDIGO]],Consumo!$E$3:$E$862)</f>
        <v>0</v>
      </c>
      <c r="BH279" s="392">
        <f>IF(AND(tabItens[[#This Row],[Pend]] &gt; 0,tabItens[[#This Row],[Consumo]] &lt;&gt; 0), tabItens[[#This Row],[Pend]] / tabItens[[#This Row],[Consumo]], 0 )</f>
        <v>0</v>
      </c>
      <c r="BI279" s="391"/>
      <c r="BJ279" s="391"/>
      <c r="BK279" s="393" t="s">
        <v>2081</v>
      </c>
    </row>
    <row r="280" spans="1:63" x14ac:dyDescent="0.3">
      <c r="A280" s="354">
        <v>45607</v>
      </c>
      <c r="B280" s="355" t="s">
        <v>1284</v>
      </c>
      <c r="C280" s="356" t="s">
        <v>256</v>
      </c>
      <c r="D280" s="357">
        <v>4.4800000000000004</v>
      </c>
      <c r="E280" s="358"/>
      <c r="F280" s="358"/>
      <c r="G280" s="358" t="s">
        <v>883</v>
      </c>
      <c r="H280" s="359">
        <v>692</v>
      </c>
      <c r="I280" s="360">
        <v>103003</v>
      </c>
      <c r="J280" s="361">
        <v>4.4800000000000004</v>
      </c>
      <c r="K280" s="362">
        <v>305</v>
      </c>
      <c r="L280" s="363">
        <f>IF(tabItens[[#This Row],[Média]] &gt; 0, tabItens[[#This Row],[QTDE ATUAL]] / tabItens[[#This Row],[Média]],999.9)</f>
        <v>20.352941176470587</v>
      </c>
      <c r="M280" s="364">
        <v>0</v>
      </c>
      <c r="N280" s="365">
        <f>tabItens[[#This Row],[VALOR UNIT.]] * tabItens[[#This Row],[LC]]</f>
        <v>0</v>
      </c>
      <c r="O280" s="366" t="s">
        <v>2086</v>
      </c>
      <c r="P280" s="367"/>
      <c r="Q280" s="368"/>
      <c r="R280" s="365"/>
      <c r="S280" s="369"/>
      <c r="T280" s="370">
        <f>ROUNDDOWN(IFERROR(tabItens[[#This Row],[ATA DT.VALID.]] - $D$1,0) / 30,0)</f>
        <v>-1507</v>
      </c>
      <c r="U280" s="355" t="s">
        <v>960</v>
      </c>
      <c r="V280" s="371">
        <v>1</v>
      </c>
      <c r="W280" s="372" t="s">
        <v>2071</v>
      </c>
      <c r="X280" s="373">
        <v>61</v>
      </c>
      <c r="Y280" s="374">
        <v>8</v>
      </c>
      <c r="Z280" s="375"/>
      <c r="AA280" s="376"/>
      <c r="AB280" s="377"/>
      <c r="AC280" s="377"/>
      <c r="AD280" s="376"/>
      <c r="AE280" s="377"/>
      <c r="AF280" s="370"/>
      <c r="AG280" s="378" t="s">
        <v>2067</v>
      </c>
      <c r="AH280" s="379"/>
      <c r="AI280" s="370">
        <v>138</v>
      </c>
      <c r="AJ280" s="379">
        <v>45180</v>
      </c>
      <c r="AK280" s="379" t="s">
        <v>883</v>
      </c>
      <c r="AL280" s="379">
        <v>45145</v>
      </c>
      <c r="AM280" s="369"/>
      <c r="AN280" s="358"/>
      <c r="AO280" s="380" t="str">
        <f>_xlfn.IFNA(IF(VLOOKUP(tabItens[[#This Row],[CÓDIGO]],tabExcluirDoEstoque[#Data],1,FALSE),"sim",""),"")</f>
        <v/>
      </c>
      <c r="AP280" s="381" t="str">
        <f ca="1">IF(OR(ISBLANK(tabItens[[#This Row],[ATA DT.VALID.]]),tabItens[[#This Row],[ATA DT.VALID.]]="",tabItens[[#This Row],[ATA DT.VALID.]]=" "),"",IF(TYPE(tabItens[[#This Row],[ATA DT.VALID.]])=1,ROUNDUP((tabItens[[#This Row],[ATA DT.VALID.]]-TODAY())/7,0),""))</f>
        <v/>
      </c>
      <c r="AQ280" s="382">
        <v>0</v>
      </c>
      <c r="AR280" s="383" t="str">
        <f>IF(ISBLANK(tabItens[[#This Row],[CÓDIGO]]),"",IFERROR(VLOOKUP(tabItens[[#This Row],[CÓDIGO]],Consumo!$C$2:$AC$862,26,FALSE),0))</f>
        <v>09.2023</v>
      </c>
      <c r="AS280" s="384">
        <f>SUMIF(Consumo!$C$3:$C$862,tabItens[[#This Row],[CÓDIGO]],Consumo!$N$3:$N$862) + SUMIF(Consumo!$C$3:$C$862,tabItens[[#This Row],[CÓDIGO]],Consumo!$O$3:$O$862) + SUMIF(Consumo!$C$3:$C$862,tabItens[[#This Row],[CÓDIGO]],Consumo!$P$3:$P$862) + SUMIF(Consumo!$C$3:$C$862,tabItens[[#This Row],[CÓDIGO]],Consumo!$Q$3:$Q$862)</f>
        <v>90</v>
      </c>
      <c r="AT280" s="384">
        <f>SUMIF(Consumo!$C$3:$C$862,tabItens[[#This Row],[CÓDIGO]],Consumo!$Z$3:$Z$862)</f>
        <v>415</v>
      </c>
      <c r="AU280" s="385">
        <f>SUMIF(Consumo!$C$3:$C$862,tabItens[[#This Row],[CÓDIGO]],Consumo!$AA$3:$AA$862)</f>
        <v>89</v>
      </c>
      <c r="AV280" s="386">
        <f>SUMIF(Consumo!$C$3:$C$862,tabItens[[#This Row],[CÓDIGO]],Consumo!$Y$3:$Y$862)</f>
        <v>34</v>
      </c>
      <c r="AW280" s="359">
        <f>tabItens[[#This Row],[QTDE ATUAL]] + tabItens[[#This Row],[RC QTDE]] + tabItens[[#This Row],[AF SALDO]] + tabItens[[#This Row],[Recentes]]</f>
        <v>692</v>
      </c>
      <c r="AX280" s="387">
        <v>57</v>
      </c>
      <c r="AY280" s="387">
        <v>4</v>
      </c>
      <c r="AZ280" s="387">
        <f>IF(ISBLANK(tabItens[[#This Row],[CÓDIGO]]),"",tabItens[[#This Row],[PontoMês]] * (AZ$2+tabItens[[#This Row],[PontoQtM]]))</f>
        <v>228</v>
      </c>
      <c r="BA280" s="386">
        <f>tabItens[[#This Row],[PontoPed]] - tabItens[[#This Row],[Saldo]] + (1/10)</f>
        <v>-463.9</v>
      </c>
      <c r="BB280" s="386">
        <f xml:space="preserve"> tabItens[[#This Row],[PontoMês]] * BB$2 - tabItens[[#This Row],[QTDE ATUAL]] - (1/10)</f>
        <v>-635.1</v>
      </c>
      <c r="BC280" s="388">
        <f>IF( tabItens[[#This Row],[PontoPed]]&gt;0, IF(tabItens[[#This Row],[PontoPed]]&lt;1, 1, IF( tabItens[[#This Row],[Saldo]]&gt;tabItens[[#This Row],[PontoPed]], 0, (tabItens[[#This Row],[PontoPed]]-tabItens[[#This Row],[Saldo]])/tabItens[[#This Row],[PontoPed]] ) ), 0 )</f>
        <v>0</v>
      </c>
      <c r="BD280" s="389">
        <f>ROUNDDOWN(IF( OR( AND(tabItens[[#This Row],[PontoPed]]&lt;tabItens[[#This Row],[Saldo]],tabItens[[#This Row],[Saldo]]&gt;0), tabItens[[#This Row],[PontoPed]]=0), 99, IF(AND(tabItens[[#This Row],[Saldo]]=0,tabItens[[#This Row],[PontoPed]]&gt;0), 0, (1-tabItens[[#This Row],[PctAb]])*10 ) ),0)</f>
        <v>99</v>
      </c>
      <c r="BE280" s="390">
        <f>IF( tabItens[[#This Row],[Consumo]] &gt; tabItens[[#This Row],[04_MESES]]/4*$AV$2, tabItens[[#This Row],[Consumo]]/$AV$2, tabItens[[#This Row],[04_MESES]]/4 ) * $BE$2 + tabItens[[#This Row],[COMPRA_EXTRA]]</f>
        <v>207.5</v>
      </c>
      <c r="BF280" s="391">
        <f>MAX( tabItens[[#This Row],[Sugestão]] - tabItens[[#This Row],[LC]], 0 )</f>
        <v>207.5</v>
      </c>
      <c r="BG280" s="391">
        <f>SUMIF(Consumo!$C$3:$C$862,tabItens[[#This Row],[CÓDIGO]],Consumo!$E$3:$E$862)</f>
        <v>0</v>
      </c>
      <c r="BH280" s="392">
        <f>IF(AND(tabItens[[#This Row],[Pend]] &gt; 0,tabItens[[#This Row],[Consumo]] &lt;&gt; 0), tabItens[[#This Row],[Pend]] / tabItens[[#This Row],[Consumo]], 0 )</f>
        <v>0</v>
      </c>
      <c r="BI280" s="391"/>
      <c r="BJ280" s="391"/>
      <c r="BK280" s="393" t="s">
        <v>2081</v>
      </c>
    </row>
    <row r="281" spans="1:63" x14ac:dyDescent="0.3">
      <c r="A281" s="354">
        <v>45637</v>
      </c>
      <c r="B281" s="355" t="s">
        <v>1285</v>
      </c>
      <c r="C281" s="356" t="s">
        <v>256</v>
      </c>
      <c r="D281" s="357">
        <v>25.64</v>
      </c>
      <c r="E281" s="358"/>
      <c r="F281" s="358"/>
      <c r="G281" s="358" t="s">
        <v>883</v>
      </c>
      <c r="H281" s="359">
        <v>787</v>
      </c>
      <c r="I281" s="360">
        <v>103003</v>
      </c>
      <c r="J281" s="361">
        <v>11.99437</v>
      </c>
      <c r="K281" s="362"/>
      <c r="L281" s="363">
        <f>IF(tabItens[[#This Row],[Média]] &gt; 0, tabItens[[#This Row],[QTDE ATUAL]] / tabItens[[#This Row],[Média]],999.9)</f>
        <v>999.9</v>
      </c>
      <c r="M281" s="364">
        <v>0</v>
      </c>
      <c r="N281" s="365">
        <f>tabItens[[#This Row],[VALOR UNIT.]] * tabItens[[#This Row],[LC]]</f>
        <v>0</v>
      </c>
      <c r="O281" s="366"/>
      <c r="P281" s="367"/>
      <c r="Q281" s="368"/>
      <c r="R281" s="365"/>
      <c r="S281" s="369"/>
      <c r="T281" s="370">
        <f>ROUNDDOWN(IFERROR(tabItens[[#This Row],[ATA DT.VALID.]] - $D$1,0) / 30,0)</f>
        <v>-1507</v>
      </c>
      <c r="U281" s="355" t="s">
        <v>1286</v>
      </c>
      <c r="V281" s="371">
        <v>1</v>
      </c>
      <c r="W281" s="372" t="s">
        <v>2072</v>
      </c>
      <c r="X281" s="373">
        <v>55</v>
      </c>
      <c r="Y281" s="374">
        <v>9</v>
      </c>
      <c r="Z281" s="375"/>
      <c r="AA281" s="376"/>
      <c r="AB281" s="377"/>
      <c r="AC281" s="377"/>
      <c r="AD281" s="376"/>
      <c r="AE281" s="377"/>
      <c r="AF281" s="370"/>
      <c r="AG281" s="378" t="s">
        <v>2067</v>
      </c>
      <c r="AH281" s="379"/>
      <c r="AI281" s="370">
        <v>0</v>
      </c>
      <c r="AJ281" s="379">
        <v>39846</v>
      </c>
      <c r="AK281" s="379" t="s">
        <v>883</v>
      </c>
      <c r="AL281" s="379">
        <v>39798</v>
      </c>
      <c r="AM281" s="369"/>
      <c r="AN281" s="358"/>
      <c r="AO281" s="380" t="str">
        <f>_xlfn.IFNA(IF(VLOOKUP(tabItens[[#This Row],[CÓDIGO]],tabExcluirDoEstoque[#Data],1,FALSE),"sim",""),"")</f>
        <v/>
      </c>
      <c r="AP281" s="381" t="str">
        <f ca="1">IF(OR(ISBLANK(tabItens[[#This Row],[ATA DT.VALID.]]),tabItens[[#This Row],[ATA DT.VALID.]]="",tabItens[[#This Row],[ATA DT.VALID.]]=" "),"",IF(TYPE(tabItens[[#This Row],[ATA DT.VALID.]])=1,ROUNDUP((tabItens[[#This Row],[ATA DT.VALID.]]-TODAY())/7,0),""))</f>
        <v/>
      </c>
      <c r="AQ281" s="382"/>
      <c r="AR281" s="383">
        <f>IF(ISBLANK(tabItens[[#This Row],[CÓDIGO]]),"",IFERROR(VLOOKUP(tabItens[[#This Row],[CÓDIGO]],Consumo!$C$2:$AC$862,26,FALSE),0))</f>
        <v>0</v>
      </c>
      <c r="AS281" s="384">
        <f>SUMIF(Consumo!$C$3:$C$862,tabItens[[#This Row],[CÓDIGO]],Consumo!$N$3:$N$862) + SUMIF(Consumo!$C$3:$C$862,tabItens[[#This Row],[CÓDIGO]],Consumo!$O$3:$O$862) + SUMIF(Consumo!$C$3:$C$862,tabItens[[#This Row],[CÓDIGO]],Consumo!$P$3:$P$862) + SUMIF(Consumo!$C$3:$C$862,tabItens[[#This Row],[CÓDIGO]],Consumo!$Q$3:$Q$862)</f>
        <v>0</v>
      </c>
      <c r="AT281" s="384">
        <f>SUMIF(Consumo!$C$3:$C$862,tabItens[[#This Row],[CÓDIGO]],Consumo!$Z$3:$Z$862)</f>
        <v>0</v>
      </c>
      <c r="AU281" s="385">
        <f>SUMIF(Consumo!$C$3:$C$862,tabItens[[#This Row],[CÓDIGO]],Consumo!$AA$3:$AA$862)</f>
        <v>0</v>
      </c>
      <c r="AV281" s="386">
        <f>SUMIF(Consumo!$C$3:$C$862,tabItens[[#This Row],[CÓDIGO]],Consumo!$Y$3:$Y$862)</f>
        <v>0</v>
      </c>
      <c r="AW281" s="359">
        <f>tabItens[[#This Row],[QTDE ATUAL]] + tabItens[[#This Row],[RC QTDE]] + tabItens[[#This Row],[AF SALDO]] + tabItens[[#This Row],[Recentes]]</f>
        <v>787</v>
      </c>
      <c r="AX281" s="387">
        <v>2</v>
      </c>
      <c r="AY281" s="387">
        <v>4</v>
      </c>
      <c r="AZ281" s="387">
        <f>IF(ISBLANK(tabItens[[#This Row],[CÓDIGO]]),"",tabItens[[#This Row],[PontoMês]] * (AZ$2+tabItens[[#This Row],[PontoQtM]]))</f>
        <v>8</v>
      </c>
      <c r="BA281" s="386">
        <f>tabItens[[#This Row],[PontoPed]] - tabItens[[#This Row],[Saldo]] + (1/10)</f>
        <v>-778.9</v>
      </c>
      <c r="BB281" s="386">
        <f xml:space="preserve"> tabItens[[#This Row],[PontoMês]] * BB$2 - tabItens[[#This Row],[QTDE ATUAL]] - (1/10)</f>
        <v>-785.1</v>
      </c>
      <c r="BC281" s="388">
        <f>IF( tabItens[[#This Row],[PontoPed]]&gt;0, IF(tabItens[[#This Row],[PontoPed]]&lt;1, 1, IF( tabItens[[#This Row],[Saldo]]&gt;tabItens[[#This Row],[PontoPed]], 0, (tabItens[[#This Row],[PontoPed]]-tabItens[[#This Row],[Saldo]])/tabItens[[#This Row],[PontoPed]] ) ), 0 )</f>
        <v>0</v>
      </c>
      <c r="BD281" s="389">
        <f>ROUNDDOWN(IF( OR( AND(tabItens[[#This Row],[PontoPed]]&lt;tabItens[[#This Row],[Saldo]],tabItens[[#This Row],[Saldo]]&gt;0), tabItens[[#This Row],[PontoPed]]=0), 99, IF(AND(tabItens[[#This Row],[Saldo]]=0,tabItens[[#This Row],[PontoPed]]&gt;0), 0, (1-tabItens[[#This Row],[PctAb]])*10 ) ),0)</f>
        <v>99</v>
      </c>
      <c r="BE281" s="390">
        <f>IF( tabItens[[#This Row],[Consumo]] &gt; tabItens[[#This Row],[04_MESES]]/4*$AV$2, tabItens[[#This Row],[Consumo]]/$AV$2, tabItens[[#This Row],[04_MESES]]/4 ) * $BE$2 + tabItens[[#This Row],[COMPRA_EXTRA]]</f>
        <v>0</v>
      </c>
      <c r="BF281" s="391">
        <f>MAX( tabItens[[#This Row],[Sugestão]] - tabItens[[#This Row],[LC]], 0 )</f>
        <v>0</v>
      </c>
      <c r="BG281" s="391">
        <f>SUMIF(Consumo!$C$3:$C$862,tabItens[[#This Row],[CÓDIGO]],Consumo!$E$3:$E$862)</f>
        <v>0</v>
      </c>
      <c r="BH281" s="392">
        <f>IF(AND(tabItens[[#This Row],[Pend]] &gt; 0,tabItens[[#This Row],[Consumo]] &lt;&gt; 0), tabItens[[#This Row],[Pend]] / tabItens[[#This Row],[Consumo]], 0 )</f>
        <v>0</v>
      </c>
      <c r="BI281" s="391"/>
      <c r="BJ281" s="391"/>
      <c r="BK281" s="393" t="s">
        <v>2081</v>
      </c>
    </row>
    <row r="282" spans="1:63" x14ac:dyDescent="0.3">
      <c r="A282" s="354">
        <v>47447</v>
      </c>
      <c r="B282" s="355" t="s">
        <v>1287</v>
      </c>
      <c r="C282" s="356" t="s">
        <v>373</v>
      </c>
      <c r="D282" s="357">
        <v>1.55</v>
      </c>
      <c r="E282" s="358"/>
      <c r="F282" s="358"/>
      <c r="G282" s="358" t="s">
        <v>883</v>
      </c>
      <c r="H282" s="359">
        <v>10908</v>
      </c>
      <c r="I282" s="360">
        <v>103003</v>
      </c>
      <c r="J282" s="361">
        <v>1.55</v>
      </c>
      <c r="K282" s="362">
        <v>11074</v>
      </c>
      <c r="L282" s="363">
        <f>IF(tabItens[[#This Row],[Média]] &gt; 0, tabItens[[#This Row],[QTDE ATUAL]] / tabItens[[#This Row],[Média]],999.9)</f>
        <v>7.3508170944010782</v>
      </c>
      <c r="M282" s="364">
        <v>0</v>
      </c>
      <c r="N282" s="365">
        <f>tabItens[[#This Row],[VALOR UNIT.]] * tabItens[[#This Row],[LC]]</f>
        <v>0</v>
      </c>
      <c r="O282" s="366" t="s">
        <v>2083</v>
      </c>
      <c r="P282" s="367"/>
      <c r="Q282" s="368"/>
      <c r="R282" s="365"/>
      <c r="S282" s="369"/>
      <c r="T282" s="370">
        <f>ROUNDDOWN(IFERROR(tabItens[[#This Row],[ATA DT.VALID.]] - $D$1,0) / 30,0)</f>
        <v>-1507</v>
      </c>
      <c r="U282" s="355" t="s">
        <v>941</v>
      </c>
      <c r="V282" s="371">
        <v>1</v>
      </c>
      <c r="W282" s="372" t="s">
        <v>2069</v>
      </c>
      <c r="X282" s="373">
        <v>57</v>
      </c>
      <c r="Y282" s="374">
        <v>16</v>
      </c>
      <c r="Z282" s="375"/>
      <c r="AA282" s="376"/>
      <c r="AB282" s="377"/>
      <c r="AC282" s="377"/>
      <c r="AD282" s="376"/>
      <c r="AE282" s="377"/>
      <c r="AF282" s="370"/>
      <c r="AG282" s="378" t="s">
        <v>2067</v>
      </c>
      <c r="AH282" s="379"/>
      <c r="AI282" s="370">
        <v>6054</v>
      </c>
      <c r="AJ282" s="379">
        <v>44960</v>
      </c>
      <c r="AK282" s="379" t="s">
        <v>883</v>
      </c>
      <c r="AL282" s="379">
        <v>44971</v>
      </c>
      <c r="AM282" s="369"/>
      <c r="AN282" s="358"/>
      <c r="AO282" s="380" t="str">
        <f>_xlfn.IFNA(IF(VLOOKUP(tabItens[[#This Row],[CÓDIGO]],tabExcluirDoEstoque[#Data],1,FALSE),"sim",""),"")</f>
        <v/>
      </c>
      <c r="AP282" s="381" t="str">
        <f ca="1">IF(OR(ISBLANK(tabItens[[#This Row],[ATA DT.VALID.]]),tabItens[[#This Row],[ATA DT.VALID.]]="",tabItens[[#This Row],[ATA DT.VALID.]]=" "),"",IF(TYPE(tabItens[[#This Row],[ATA DT.VALID.]])=1,ROUNDUP((tabItens[[#This Row],[ATA DT.VALID.]]-TODAY())/7,0),""))</f>
        <v/>
      </c>
      <c r="AQ282" s="382">
        <v>0</v>
      </c>
      <c r="AR282" s="383" t="str">
        <f>IF(ISBLANK(tabItens[[#This Row],[CÓDIGO]]),"",IFERROR(VLOOKUP(tabItens[[#This Row],[CÓDIGO]],Consumo!$C$2:$AC$862,26,FALSE),0))</f>
        <v>09.2023</v>
      </c>
      <c r="AS282" s="384">
        <f>SUMIF(Consumo!$C$3:$C$862,tabItens[[#This Row],[CÓDIGO]],Consumo!$N$3:$N$862) + SUMIF(Consumo!$C$3:$C$862,tabItens[[#This Row],[CÓDIGO]],Consumo!$O$3:$O$862) + SUMIF(Consumo!$C$3:$C$862,tabItens[[#This Row],[CÓDIGO]],Consumo!$P$3:$P$862) + SUMIF(Consumo!$C$3:$C$862,tabItens[[#This Row],[CÓDIGO]],Consumo!$Q$3:$Q$862)</f>
        <v>7078</v>
      </c>
      <c r="AT282" s="384">
        <f>SUMIF(Consumo!$C$3:$C$862,tabItens[[#This Row],[CÓDIGO]],Consumo!$Z$3:$Z$862)</f>
        <v>17807</v>
      </c>
      <c r="AU282" s="385">
        <f>SUMIF(Consumo!$C$3:$C$862,tabItens[[#This Row],[CÓDIGO]],Consumo!$AA$3:$AA$862)</f>
        <v>2463</v>
      </c>
      <c r="AV282" s="386">
        <f>SUMIF(Consumo!$C$3:$C$862,tabItens[[#This Row],[CÓDIGO]],Consumo!$Y$3:$Y$862)</f>
        <v>1483.9166666666667</v>
      </c>
      <c r="AW282" s="359">
        <f>tabItens[[#This Row],[QTDE ATUAL]] + tabItens[[#This Row],[RC QTDE]] + tabItens[[#This Row],[AF SALDO]] + tabItens[[#This Row],[Recentes]]</f>
        <v>10908</v>
      </c>
      <c r="AX282" s="387">
        <v>2084</v>
      </c>
      <c r="AY282" s="387">
        <v>4</v>
      </c>
      <c r="AZ282" s="387">
        <f>IF(ISBLANK(tabItens[[#This Row],[CÓDIGO]]),"",tabItens[[#This Row],[PontoMês]] * (AZ$2+tabItens[[#This Row],[PontoQtM]]))</f>
        <v>8336</v>
      </c>
      <c r="BA282" s="386">
        <f>tabItens[[#This Row],[PontoPed]] - tabItens[[#This Row],[Saldo]] + (1/10)</f>
        <v>-2571.9</v>
      </c>
      <c r="BB282" s="386">
        <f xml:space="preserve"> tabItens[[#This Row],[PontoMês]] * BB$2 - tabItens[[#This Row],[QTDE ATUAL]] - (1/10)</f>
        <v>-8824.1</v>
      </c>
      <c r="BC282" s="388">
        <f>IF( tabItens[[#This Row],[PontoPed]]&gt;0, IF(tabItens[[#This Row],[PontoPed]]&lt;1, 1, IF( tabItens[[#This Row],[Saldo]]&gt;tabItens[[#This Row],[PontoPed]], 0, (tabItens[[#This Row],[PontoPed]]-tabItens[[#This Row],[Saldo]])/tabItens[[#This Row],[PontoPed]] ) ), 0 )</f>
        <v>0</v>
      </c>
      <c r="BD282" s="389">
        <f>ROUNDDOWN(IF( OR( AND(tabItens[[#This Row],[PontoPed]]&lt;tabItens[[#This Row],[Saldo]],tabItens[[#This Row],[Saldo]]&gt;0), tabItens[[#This Row],[PontoPed]]=0), 99, IF(AND(tabItens[[#This Row],[Saldo]]=0,tabItens[[#This Row],[PontoPed]]&gt;0), 0, (1-tabItens[[#This Row],[PctAb]])*10 ) ),0)</f>
        <v>99</v>
      </c>
      <c r="BE282" s="390">
        <f>IF( tabItens[[#This Row],[Consumo]] &gt; tabItens[[#This Row],[04_MESES]]/4*$AV$2, tabItens[[#This Row],[Consumo]]/$AV$2, tabItens[[#This Row],[04_MESES]]/4 ) * $BE$2 + tabItens[[#This Row],[COMPRA_EXTRA]]</f>
        <v>10617</v>
      </c>
      <c r="BF282" s="391">
        <f>MAX( tabItens[[#This Row],[Sugestão]] - tabItens[[#This Row],[LC]], 0 )</f>
        <v>10617</v>
      </c>
      <c r="BG282" s="391">
        <f>SUMIF(Consumo!$C$3:$C$862,tabItens[[#This Row],[CÓDIGO]],Consumo!$E$3:$E$862)</f>
        <v>80</v>
      </c>
      <c r="BH282" s="392">
        <f>IF(AND(tabItens[[#This Row],[Pend]] &gt; 0,tabItens[[#This Row],[Consumo]] &lt;&gt; 0), tabItens[[#This Row],[Pend]] / tabItens[[#This Row],[Consumo]], 0 )</f>
        <v>4.4926152636603585E-3</v>
      </c>
      <c r="BI282" s="391"/>
      <c r="BJ282" s="391"/>
      <c r="BK282" s="393" t="s">
        <v>2081</v>
      </c>
    </row>
    <row r="283" spans="1:63" x14ac:dyDescent="0.3">
      <c r="A283" s="354">
        <v>48178</v>
      </c>
      <c r="B283" s="355" t="s">
        <v>449</v>
      </c>
      <c r="C283" s="356" t="s">
        <v>256</v>
      </c>
      <c r="D283" s="357">
        <v>182</v>
      </c>
      <c r="E283" s="358"/>
      <c r="F283" s="358"/>
      <c r="G283" s="358" t="s">
        <v>883</v>
      </c>
      <c r="H283" s="359">
        <v>36</v>
      </c>
      <c r="I283" s="360">
        <v>103003</v>
      </c>
      <c r="J283" s="361">
        <v>182</v>
      </c>
      <c r="K283" s="362"/>
      <c r="L283" s="363">
        <f>IF(tabItens[[#This Row],[Média]] &gt; 0, tabItens[[#This Row],[QTDE ATUAL]] / tabItens[[#This Row],[Média]],999.9)</f>
        <v>999.9</v>
      </c>
      <c r="M283" s="364">
        <v>0</v>
      </c>
      <c r="N283" s="365">
        <f>tabItens[[#This Row],[VALOR UNIT.]] * tabItens[[#This Row],[LC]]</f>
        <v>0</v>
      </c>
      <c r="O283" s="366" t="s">
        <v>2138</v>
      </c>
      <c r="P283" s="367"/>
      <c r="Q283" s="368"/>
      <c r="R283" s="365"/>
      <c r="S283" s="369"/>
      <c r="T283" s="370">
        <f>ROUNDDOWN(IFERROR(tabItens[[#This Row],[ATA DT.VALID.]] - $D$1,0) / 30,0)</f>
        <v>-1507</v>
      </c>
      <c r="U283" s="355" t="s">
        <v>1110</v>
      </c>
      <c r="V283" s="371">
        <v>1</v>
      </c>
      <c r="W283" s="372" t="s">
        <v>2074</v>
      </c>
      <c r="X283" s="373">
        <v>74</v>
      </c>
      <c r="Y283" s="374">
        <v>8</v>
      </c>
      <c r="Z283" s="375"/>
      <c r="AA283" s="376"/>
      <c r="AB283" s="377"/>
      <c r="AC283" s="377"/>
      <c r="AD283" s="376"/>
      <c r="AE283" s="377"/>
      <c r="AF283" s="370"/>
      <c r="AG283" s="378" t="s">
        <v>2067</v>
      </c>
      <c r="AH283" s="379"/>
      <c r="AI283" s="370">
        <v>0</v>
      </c>
      <c r="AJ283" s="379">
        <v>43284</v>
      </c>
      <c r="AK283" s="379" t="s">
        <v>883</v>
      </c>
      <c r="AL283" s="379">
        <v>43224</v>
      </c>
      <c r="AM283" s="369"/>
      <c r="AN283" s="358"/>
      <c r="AO283" s="380" t="str">
        <f>_xlfn.IFNA(IF(VLOOKUP(tabItens[[#This Row],[CÓDIGO]],tabExcluirDoEstoque[#Data],1,FALSE),"sim",""),"")</f>
        <v>sim</v>
      </c>
      <c r="AP283" s="381" t="str">
        <f ca="1">IF(OR(ISBLANK(tabItens[[#This Row],[ATA DT.VALID.]]),tabItens[[#This Row],[ATA DT.VALID.]]="",tabItens[[#This Row],[ATA DT.VALID.]]=" "),"",IF(TYPE(tabItens[[#This Row],[ATA DT.VALID.]])=1,ROUNDUP((tabItens[[#This Row],[ATA DT.VALID.]]-TODAY())/7,0),""))</f>
        <v/>
      </c>
      <c r="AQ283" s="382">
        <v>0</v>
      </c>
      <c r="AR283" s="383">
        <f>IF(ISBLANK(tabItens[[#This Row],[CÓDIGO]]),"",IFERROR(VLOOKUP(tabItens[[#This Row],[CÓDIGO]],Consumo!$C$2:$AC$862,26,FALSE),0))</f>
        <v>0</v>
      </c>
      <c r="AS283" s="384">
        <f>SUMIF(Consumo!$C$3:$C$862,tabItens[[#This Row],[CÓDIGO]],Consumo!$N$3:$N$862) + SUMIF(Consumo!$C$3:$C$862,tabItens[[#This Row],[CÓDIGO]],Consumo!$O$3:$O$862) + SUMIF(Consumo!$C$3:$C$862,tabItens[[#This Row],[CÓDIGO]],Consumo!$P$3:$P$862) + SUMIF(Consumo!$C$3:$C$862,tabItens[[#This Row],[CÓDIGO]],Consumo!$Q$3:$Q$862)</f>
        <v>0</v>
      </c>
      <c r="AT283" s="384">
        <f>SUMIF(Consumo!$C$3:$C$862,tabItens[[#This Row],[CÓDIGO]],Consumo!$Z$3:$Z$862)</f>
        <v>0</v>
      </c>
      <c r="AU283" s="385">
        <f>SUMIF(Consumo!$C$3:$C$862,tabItens[[#This Row],[CÓDIGO]],Consumo!$AA$3:$AA$862)</f>
        <v>0</v>
      </c>
      <c r="AV283" s="386">
        <f>SUMIF(Consumo!$C$3:$C$862,tabItens[[#This Row],[CÓDIGO]],Consumo!$Y$3:$Y$862)</f>
        <v>0</v>
      </c>
      <c r="AW283" s="359">
        <f>tabItens[[#This Row],[QTDE ATUAL]] + tabItens[[#This Row],[RC QTDE]] + tabItens[[#This Row],[AF SALDO]] + tabItens[[#This Row],[Recentes]]</f>
        <v>36</v>
      </c>
      <c r="AX283" s="387">
        <v>0</v>
      </c>
      <c r="AY283" s="387">
        <v>0</v>
      </c>
      <c r="AZ283" s="387">
        <f>IF(ISBLANK(tabItens[[#This Row],[CÓDIGO]]),"",tabItens[[#This Row],[PontoMês]] * (AZ$2+tabItens[[#This Row],[PontoQtM]]))</f>
        <v>0</v>
      </c>
      <c r="BA283" s="386">
        <f>tabItens[[#This Row],[PontoPed]] - tabItens[[#This Row],[Saldo]] + (1/10)</f>
        <v>-35.9</v>
      </c>
      <c r="BB283" s="386">
        <f xml:space="preserve"> tabItens[[#This Row],[PontoMês]] * BB$2 - tabItens[[#This Row],[QTDE ATUAL]] - (1/10)</f>
        <v>-36.1</v>
      </c>
      <c r="BC283" s="388">
        <f>IF( tabItens[[#This Row],[PontoPed]]&gt;0, IF(tabItens[[#This Row],[PontoPed]]&lt;1, 1, IF( tabItens[[#This Row],[Saldo]]&gt;tabItens[[#This Row],[PontoPed]], 0, (tabItens[[#This Row],[PontoPed]]-tabItens[[#This Row],[Saldo]])/tabItens[[#This Row],[PontoPed]] ) ), 0 )</f>
        <v>0</v>
      </c>
      <c r="BD283" s="389">
        <f>ROUNDDOWN(IF( OR( AND(tabItens[[#This Row],[PontoPed]]&lt;tabItens[[#This Row],[Saldo]],tabItens[[#This Row],[Saldo]]&gt;0), tabItens[[#This Row],[PontoPed]]=0), 99, IF(AND(tabItens[[#This Row],[Saldo]]=0,tabItens[[#This Row],[PontoPed]]&gt;0), 0, (1-tabItens[[#This Row],[PctAb]])*10 ) ),0)</f>
        <v>99</v>
      </c>
      <c r="BE283" s="390">
        <f>IF( tabItens[[#This Row],[Consumo]] &gt; tabItens[[#This Row],[04_MESES]]/4*$AV$2, tabItens[[#This Row],[Consumo]]/$AV$2, tabItens[[#This Row],[04_MESES]]/4 ) * $BE$2 + tabItens[[#This Row],[COMPRA_EXTRA]]</f>
        <v>0</v>
      </c>
      <c r="BF283" s="391">
        <f>MAX( tabItens[[#This Row],[Sugestão]] - tabItens[[#This Row],[LC]], 0 )</f>
        <v>0</v>
      </c>
      <c r="BG283" s="391">
        <f>SUMIF(Consumo!$C$3:$C$862,tabItens[[#This Row],[CÓDIGO]],Consumo!$E$3:$E$862)</f>
        <v>0</v>
      </c>
      <c r="BH283" s="392">
        <f>IF(AND(tabItens[[#This Row],[Pend]] &gt; 0,tabItens[[#This Row],[Consumo]] &lt;&gt; 0), tabItens[[#This Row],[Pend]] / tabItens[[#This Row],[Consumo]], 0 )</f>
        <v>0</v>
      </c>
      <c r="BI283" s="391"/>
      <c r="BJ283" s="391"/>
      <c r="BK283" s="393" t="s">
        <v>2081</v>
      </c>
    </row>
    <row r="284" spans="1:63" x14ac:dyDescent="0.3">
      <c r="A284" s="354">
        <v>48901</v>
      </c>
      <c r="B284" s="355" t="s">
        <v>1288</v>
      </c>
      <c r="C284" s="356" t="s">
        <v>256</v>
      </c>
      <c r="D284" s="357">
        <v>2.4</v>
      </c>
      <c r="E284" s="358"/>
      <c r="F284" s="358"/>
      <c r="G284" s="358" t="s">
        <v>883</v>
      </c>
      <c r="H284" s="359">
        <v>289</v>
      </c>
      <c r="I284" s="360">
        <v>103003</v>
      </c>
      <c r="J284" s="361">
        <v>2.4</v>
      </c>
      <c r="K284" s="362">
        <v>48</v>
      </c>
      <c r="L284" s="363">
        <f>IF(tabItens[[#This Row],[Média]] &gt; 0, tabItens[[#This Row],[QTDE ATUAL]] / tabItens[[#This Row],[Média]],999.9)</f>
        <v>60.842105263157897</v>
      </c>
      <c r="M284" s="364">
        <v>0</v>
      </c>
      <c r="N284" s="365">
        <f>tabItens[[#This Row],[VALOR UNIT.]] * tabItens[[#This Row],[LC]]</f>
        <v>0</v>
      </c>
      <c r="O284" s="366" t="s">
        <v>2085</v>
      </c>
      <c r="P284" s="367"/>
      <c r="Q284" s="368"/>
      <c r="R284" s="365"/>
      <c r="S284" s="369"/>
      <c r="T284" s="370">
        <f>ROUNDDOWN(IFERROR(tabItens[[#This Row],[ATA DT.VALID.]] - $D$1,0) / 30,0)</f>
        <v>-1507</v>
      </c>
      <c r="U284" s="355" t="s">
        <v>931</v>
      </c>
      <c r="V284" s="371">
        <v>1</v>
      </c>
      <c r="W284" s="372" t="s">
        <v>2069</v>
      </c>
      <c r="X284" s="373">
        <v>45</v>
      </c>
      <c r="Y284" s="374">
        <v>9</v>
      </c>
      <c r="Z284" s="375"/>
      <c r="AA284" s="376"/>
      <c r="AB284" s="377"/>
      <c r="AC284" s="377"/>
      <c r="AD284" s="376"/>
      <c r="AE284" s="377"/>
      <c r="AF284" s="370"/>
      <c r="AG284" s="378" t="s">
        <v>2067</v>
      </c>
      <c r="AH284" s="379"/>
      <c r="AI284" s="370">
        <v>20</v>
      </c>
      <c r="AJ284" s="379">
        <v>43616</v>
      </c>
      <c r="AK284" s="379" t="s">
        <v>883</v>
      </c>
      <c r="AL284" s="379">
        <v>45196</v>
      </c>
      <c r="AM284" s="369"/>
      <c r="AN284" s="358"/>
      <c r="AO284" s="380" t="str">
        <f>_xlfn.IFNA(IF(VLOOKUP(tabItens[[#This Row],[CÓDIGO]],tabExcluirDoEstoque[#Data],1,FALSE),"sim",""),"")</f>
        <v/>
      </c>
      <c r="AP284" s="381" t="str">
        <f ca="1">IF(OR(ISBLANK(tabItens[[#This Row],[ATA DT.VALID.]]),tabItens[[#This Row],[ATA DT.VALID.]]="",tabItens[[#This Row],[ATA DT.VALID.]]=" "),"",IF(TYPE(tabItens[[#This Row],[ATA DT.VALID.]])=1,ROUNDUP((tabItens[[#This Row],[ATA DT.VALID.]]-TODAY())/7,0),""))</f>
        <v/>
      </c>
      <c r="AQ284" s="382">
        <v>0</v>
      </c>
      <c r="AR284" s="383" t="str">
        <f>IF(ISBLANK(tabItens[[#This Row],[CÓDIGO]]),"",IFERROR(VLOOKUP(tabItens[[#This Row],[CÓDIGO]],Consumo!$C$2:$AC$862,26,FALSE),0))</f>
        <v>09.2023</v>
      </c>
      <c r="AS284" s="384">
        <f>SUMIF(Consumo!$C$3:$C$862,tabItens[[#This Row],[CÓDIGO]],Consumo!$N$3:$N$862) + SUMIF(Consumo!$C$3:$C$862,tabItens[[#This Row],[CÓDIGO]],Consumo!$O$3:$O$862) + SUMIF(Consumo!$C$3:$C$862,tabItens[[#This Row],[CÓDIGO]],Consumo!$P$3:$P$862) + SUMIF(Consumo!$C$3:$C$862,tabItens[[#This Row],[CÓDIGO]],Consumo!$Q$3:$Q$862)</f>
        <v>24</v>
      </c>
      <c r="AT284" s="384">
        <f>SUMIF(Consumo!$C$3:$C$862,tabItens[[#This Row],[CÓDIGO]],Consumo!$Z$3:$Z$862)</f>
        <v>59</v>
      </c>
      <c r="AU284" s="385">
        <f>SUMIF(Consumo!$C$3:$C$862,tabItens[[#This Row],[CÓDIGO]],Consumo!$AA$3:$AA$862)</f>
        <v>16</v>
      </c>
      <c r="AV284" s="386">
        <f>SUMIF(Consumo!$C$3:$C$862,tabItens[[#This Row],[CÓDIGO]],Consumo!$Y$3:$Y$862)</f>
        <v>4.75</v>
      </c>
      <c r="AW284" s="359">
        <f>tabItens[[#This Row],[QTDE ATUAL]] + tabItens[[#This Row],[RC QTDE]] + tabItens[[#This Row],[AF SALDO]] + tabItens[[#This Row],[Recentes]]</f>
        <v>289</v>
      </c>
      <c r="AX284" s="387">
        <v>6</v>
      </c>
      <c r="AY284" s="387">
        <v>4</v>
      </c>
      <c r="AZ284" s="387">
        <f>IF(ISBLANK(tabItens[[#This Row],[CÓDIGO]]),"",tabItens[[#This Row],[PontoMês]] * (AZ$2+tabItens[[#This Row],[PontoQtM]]))</f>
        <v>24</v>
      </c>
      <c r="BA284" s="386">
        <f>tabItens[[#This Row],[PontoPed]] - tabItens[[#This Row],[Saldo]] + (1/10)</f>
        <v>-264.89999999999998</v>
      </c>
      <c r="BB284" s="386">
        <f xml:space="preserve"> tabItens[[#This Row],[PontoMês]] * BB$2 - tabItens[[#This Row],[QTDE ATUAL]] - (1/10)</f>
        <v>-283.10000000000002</v>
      </c>
      <c r="BC284" s="388">
        <f>IF( tabItens[[#This Row],[PontoPed]]&gt;0, IF(tabItens[[#This Row],[PontoPed]]&lt;1, 1, IF( tabItens[[#This Row],[Saldo]]&gt;tabItens[[#This Row],[PontoPed]], 0, (tabItens[[#This Row],[PontoPed]]-tabItens[[#This Row],[Saldo]])/tabItens[[#This Row],[PontoPed]] ) ), 0 )</f>
        <v>0</v>
      </c>
      <c r="BD284" s="389">
        <f>ROUNDDOWN(IF( OR( AND(tabItens[[#This Row],[PontoPed]]&lt;tabItens[[#This Row],[Saldo]],tabItens[[#This Row],[Saldo]]&gt;0), tabItens[[#This Row],[PontoPed]]=0), 99, IF(AND(tabItens[[#This Row],[Saldo]]=0,tabItens[[#This Row],[PontoPed]]&gt;0), 0, (1-tabItens[[#This Row],[PctAb]])*10 ) ),0)</f>
        <v>99</v>
      </c>
      <c r="BE284" s="390">
        <f>IF( tabItens[[#This Row],[Consumo]] &gt; tabItens[[#This Row],[04_MESES]]/4*$AV$2, tabItens[[#This Row],[Consumo]]/$AV$2, tabItens[[#This Row],[04_MESES]]/4 ) * $BE$2 + tabItens[[#This Row],[COMPRA_EXTRA]]</f>
        <v>36</v>
      </c>
      <c r="BF284" s="391">
        <f>MAX( tabItens[[#This Row],[Sugestão]] - tabItens[[#This Row],[LC]], 0 )</f>
        <v>36</v>
      </c>
      <c r="BG284" s="391">
        <f>SUMIF(Consumo!$C$3:$C$862,tabItens[[#This Row],[CÓDIGO]],Consumo!$E$3:$E$862)</f>
        <v>2</v>
      </c>
      <c r="BH284" s="392">
        <f>IF(AND(tabItens[[#This Row],[Pend]] &gt; 0,tabItens[[#This Row],[Consumo]] &lt;&gt; 0), tabItens[[#This Row],[Pend]] / tabItens[[#This Row],[Consumo]], 0 )</f>
        <v>3.3898305084745763E-2</v>
      </c>
      <c r="BI284" s="391"/>
      <c r="BJ284" s="391"/>
      <c r="BK284" s="393" t="s">
        <v>2081</v>
      </c>
    </row>
    <row r="285" spans="1:63" x14ac:dyDescent="0.3">
      <c r="A285" s="354">
        <v>49033</v>
      </c>
      <c r="B285" s="355" t="s">
        <v>1289</v>
      </c>
      <c r="C285" s="356" t="s">
        <v>256</v>
      </c>
      <c r="D285" s="357">
        <v>160.13</v>
      </c>
      <c r="E285" s="358" t="s">
        <v>1275</v>
      </c>
      <c r="F285" s="358" t="s">
        <v>1276</v>
      </c>
      <c r="G285" s="358" t="s">
        <v>1277</v>
      </c>
      <c r="H285" s="359">
        <v>30</v>
      </c>
      <c r="I285" s="360">
        <v>103003</v>
      </c>
      <c r="J285" s="361">
        <v>308.64999999999998</v>
      </c>
      <c r="K285" s="362">
        <v>12</v>
      </c>
      <c r="L285" s="363">
        <f>IF(tabItens[[#This Row],[Média]] &gt; 0, tabItens[[#This Row],[QTDE ATUAL]] / tabItens[[#This Row],[Média]],999.9)</f>
        <v>32.727272727272727</v>
      </c>
      <c r="M285" s="364">
        <v>0</v>
      </c>
      <c r="N285" s="365">
        <f>tabItens[[#This Row],[VALOR UNIT.]] * tabItens[[#This Row],[LC]]</f>
        <v>0</v>
      </c>
      <c r="O285" s="366" t="s">
        <v>1278</v>
      </c>
      <c r="P285" s="367">
        <v>0</v>
      </c>
      <c r="Q285" s="368">
        <v>141</v>
      </c>
      <c r="R285" s="365">
        <v>22898.59</v>
      </c>
      <c r="S285" s="369">
        <v>45540</v>
      </c>
      <c r="T285" s="370">
        <f>ROUNDDOWN(IFERROR(tabItens[[#This Row],[ATA DT.VALID.]] - $D$1,0) / 30,0)</f>
        <v>10</v>
      </c>
      <c r="U285" s="355" t="s">
        <v>1279</v>
      </c>
      <c r="V285" s="371">
        <v>1</v>
      </c>
      <c r="W285" s="372" t="s">
        <v>2066</v>
      </c>
      <c r="X285" s="373">
        <v>51</v>
      </c>
      <c r="Y285" s="374">
        <v>28</v>
      </c>
      <c r="Z285" s="375"/>
      <c r="AA285" s="376"/>
      <c r="AB285" s="377"/>
      <c r="AC285" s="377"/>
      <c r="AD285" s="376"/>
      <c r="AE285" s="377"/>
      <c r="AF285" s="370"/>
      <c r="AG285" s="378" t="s">
        <v>2067</v>
      </c>
      <c r="AH285" s="379"/>
      <c r="AI285" s="370">
        <v>4</v>
      </c>
      <c r="AJ285" s="379">
        <v>45069</v>
      </c>
      <c r="AK285" s="379" t="s">
        <v>883</v>
      </c>
      <c r="AL285" s="379">
        <v>45034</v>
      </c>
      <c r="AM285" s="369"/>
      <c r="AN285" s="358"/>
      <c r="AO285" s="380" t="str">
        <f>_xlfn.IFNA(IF(VLOOKUP(tabItens[[#This Row],[CÓDIGO]],tabExcluirDoEstoque[#Data],1,FALSE),"sim",""),"")</f>
        <v/>
      </c>
      <c r="AP285" s="381">
        <f ca="1">IF(OR(ISBLANK(tabItens[[#This Row],[ATA DT.VALID.]]),tabItens[[#This Row],[ATA DT.VALID.]]="",tabItens[[#This Row],[ATA DT.VALID.]]=" "),"",IF(TYPE(tabItens[[#This Row],[ATA DT.VALID.]])=1,ROUNDUP((tabItens[[#This Row],[ATA DT.VALID.]]-TODAY())/7,0),""))</f>
        <v>41</v>
      </c>
      <c r="AQ285" s="382">
        <v>0</v>
      </c>
      <c r="AR285" s="383" t="str">
        <f>IF(ISBLANK(tabItens[[#This Row],[CÓDIGO]]),"",IFERROR(VLOOKUP(tabItens[[#This Row],[CÓDIGO]],Consumo!$C$2:$AC$862,26,FALSE),0))</f>
        <v>03.2023</v>
      </c>
      <c r="AS285" s="384">
        <f>SUMIF(Consumo!$C$3:$C$862,tabItens[[#This Row],[CÓDIGO]],Consumo!$N$3:$N$862) + SUMIF(Consumo!$C$3:$C$862,tabItens[[#This Row],[CÓDIGO]],Consumo!$O$3:$O$862) + SUMIF(Consumo!$C$3:$C$862,tabItens[[#This Row],[CÓDIGO]],Consumo!$P$3:$P$862) + SUMIF(Consumo!$C$3:$C$862,tabItens[[#This Row],[CÓDIGO]],Consumo!$Q$3:$Q$862)</f>
        <v>0</v>
      </c>
      <c r="AT285" s="384">
        <f>SUMIF(Consumo!$C$3:$C$862,tabItens[[#This Row],[CÓDIGO]],Consumo!$Z$3:$Z$862)</f>
        <v>12</v>
      </c>
      <c r="AU285" s="385">
        <f>SUMIF(Consumo!$C$3:$C$862,tabItens[[#This Row],[CÓDIGO]],Consumo!$AA$3:$AA$862)</f>
        <v>4</v>
      </c>
      <c r="AV285" s="386">
        <f>SUMIF(Consumo!$C$3:$C$862,tabItens[[#This Row],[CÓDIGO]],Consumo!$Y$3:$Y$862)</f>
        <v>0.91666666666666663</v>
      </c>
      <c r="AW285" s="359">
        <f>tabItens[[#This Row],[QTDE ATUAL]] + tabItens[[#This Row],[RC QTDE]] + tabItens[[#This Row],[AF SALDO]] + tabItens[[#This Row],[Recentes]]</f>
        <v>30</v>
      </c>
      <c r="AX285" s="387">
        <v>4</v>
      </c>
      <c r="AY285" s="387">
        <v>4</v>
      </c>
      <c r="AZ285" s="387">
        <f>IF(ISBLANK(tabItens[[#This Row],[CÓDIGO]]),"",tabItens[[#This Row],[PontoMês]] * (AZ$2+tabItens[[#This Row],[PontoQtM]]))</f>
        <v>16</v>
      </c>
      <c r="BA285" s="386">
        <f>tabItens[[#This Row],[PontoPed]] - tabItens[[#This Row],[Saldo]] + (1/10)</f>
        <v>-13.9</v>
      </c>
      <c r="BB285" s="386">
        <f xml:space="preserve"> tabItens[[#This Row],[PontoMês]] * BB$2 - tabItens[[#This Row],[QTDE ATUAL]] - (1/10)</f>
        <v>-26.1</v>
      </c>
      <c r="BC285" s="388">
        <f>IF( tabItens[[#This Row],[PontoPed]]&gt;0, IF(tabItens[[#This Row],[PontoPed]]&lt;1, 1, IF( tabItens[[#This Row],[Saldo]]&gt;tabItens[[#This Row],[PontoPed]], 0, (tabItens[[#This Row],[PontoPed]]-tabItens[[#This Row],[Saldo]])/tabItens[[#This Row],[PontoPed]] ) ), 0 )</f>
        <v>0</v>
      </c>
      <c r="BD285" s="389">
        <f>ROUNDDOWN(IF( OR( AND(tabItens[[#This Row],[PontoPed]]&lt;tabItens[[#This Row],[Saldo]],tabItens[[#This Row],[Saldo]]&gt;0), tabItens[[#This Row],[PontoPed]]=0), 99, IF(AND(tabItens[[#This Row],[Saldo]]=0,tabItens[[#This Row],[PontoPed]]&gt;0), 0, (1-tabItens[[#This Row],[PctAb]])*10 ) ),0)</f>
        <v>99</v>
      </c>
      <c r="BE285" s="390">
        <f>IF( tabItens[[#This Row],[Consumo]] &gt; tabItens[[#This Row],[04_MESES]]/4*$AV$2, tabItens[[#This Row],[Consumo]]/$AV$2, tabItens[[#This Row],[04_MESES]]/4 ) * $BE$2 + tabItens[[#This Row],[COMPRA_EXTRA]]</f>
        <v>6</v>
      </c>
      <c r="BF285" s="391">
        <f>MAX( tabItens[[#This Row],[Sugestão]] - tabItens[[#This Row],[LC]], 0 )</f>
        <v>6</v>
      </c>
      <c r="BG285" s="391">
        <f>SUMIF(Consumo!$C$3:$C$862,tabItens[[#This Row],[CÓDIGO]],Consumo!$E$3:$E$862)</f>
        <v>0</v>
      </c>
      <c r="BH285" s="392">
        <f>IF(AND(tabItens[[#This Row],[Pend]] &gt; 0,tabItens[[#This Row],[Consumo]] &lt;&gt; 0), tabItens[[#This Row],[Pend]] / tabItens[[#This Row],[Consumo]], 0 )</f>
        <v>0</v>
      </c>
      <c r="BI285" s="391"/>
      <c r="BJ285" s="391"/>
      <c r="BK285" s="393" t="s">
        <v>2081</v>
      </c>
    </row>
    <row r="286" spans="1:63" x14ac:dyDescent="0.3">
      <c r="A286" s="354">
        <v>49254</v>
      </c>
      <c r="B286" s="355" t="s">
        <v>1290</v>
      </c>
      <c r="C286" s="356" t="s">
        <v>265</v>
      </c>
      <c r="D286" s="357">
        <v>10.199999999999999</v>
      </c>
      <c r="E286" s="358"/>
      <c r="F286" s="358"/>
      <c r="G286" s="358" t="s">
        <v>883</v>
      </c>
      <c r="H286" s="359">
        <v>0</v>
      </c>
      <c r="I286" s="360">
        <v>103003</v>
      </c>
      <c r="J286" s="361">
        <v>10.199999999999999</v>
      </c>
      <c r="K286" s="362">
        <v>1586</v>
      </c>
      <c r="L286" s="363">
        <f>IF(tabItens[[#This Row],[Média]] &gt; 0, tabItens[[#This Row],[QTDE ATUAL]] / tabItens[[#This Row],[Média]],999.9)</f>
        <v>0</v>
      </c>
      <c r="M286" s="364">
        <v>0</v>
      </c>
      <c r="N286" s="365">
        <f>tabItens[[#This Row],[VALOR UNIT.]] * tabItens[[#This Row],[LC]]</f>
        <v>0</v>
      </c>
      <c r="O286" s="366"/>
      <c r="P286" s="367"/>
      <c r="Q286" s="368"/>
      <c r="R286" s="365"/>
      <c r="S286" s="369"/>
      <c r="T286" s="370">
        <f>ROUNDDOWN(IFERROR(tabItens[[#This Row],[ATA DT.VALID.]] - $D$1,0) / 30,0)</f>
        <v>-1507</v>
      </c>
      <c r="U286" s="355" t="s">
        <v>950</v>
      </c>
      <c r="V286" s="371">
        <v>1</v>
      </c>
      <c r="W286" s="372" t="s">
        <v>2068</v>
      </c>
      <c r="X286" s="373">
        <v>72</v>
      </c>
      <c r="Y286" s="374">
        <v>7</v>
      </c>
      <c r="Z286" s="375">
        <v>5540</v>
      </c>
      <c r="AA286" s="376">
        <v>2023</v>
      </c>
      <c r="AB286" s="377">
        <v>600</v>
      </c>
      <c r="AC286" s="377"/>
      <c r="AD286" s="376"/>
      <c r="AE286" s="377"/>
      <c r="AF286" s="370"/>
      <c r="AG286" s="378" t="s">
        <v>2067</v>
      </c>
      <c r="AH286" s="379"/>
      <c r="AI286" s="370">
        <v>684</v>
      </c>
      <c r="AJ286" s="379">
        <v>45069</v>
      </c>
      <c r="AK286" s="379" t="s">
        <v>883</v>
      </c>
      <c r="AL286" s="379">
        <v>44998</v>
      </c>
      <c r="AM286" s="369"/>
      <c r="AN286" s="358"/>
      <c r="AO286" s="380" t="str">
        <f>_xlfn.IFNA(IF(VLOOKUP(tabItens[[#This Row],[CÓDIGO]],tabExcluirDoEstoque[#Data],1,FALSE),"sim",""),"")</f>
        <v/>
      </c>
      <c r="AP286" s="381" t="str">
        <f ca="1">IF(OR(ISBLANK(tabItens[[#This Row],[ATA DT.VALID.]]),tabItens[[#This Row],[ATA DT.VALID.]]="",tabItens[[#This Row],[ATA DT.VALID.]]=" "),"",IF(TYPE(tabItens[[#This Row],[ATA DT.VALID.]])=1,ROUNDUP((tabItens[[#This Row],[ATA DT.VALID.]]-TODAY())/7,0),""))</f>
        <v/>
      </c>
      <c r="AQ286" s="382"/>
      <c r="AR286" s="383" t="str">
        <f>IF(ISBLANK(tabItens[[#This Row],[CÓDIGO]]),"",IFERROR(VLOOKUP(tabItens[[#This Row],[CÓDIGO]],Consumo!$C$2:$AC$862,26,FALSE),0))</f>
        <v>09.2023</v>
      </c>
      <c r="AS286" s="384">
        <f>SUMIF(Consumo!$C$3:$C$862,tabItens[[#This Row],[CÓDIGO]],Consumo!$N$3:$N$862) + SUMIF(Consumo!$C$3:$C$862,tabItens[[#This Row],[CÓDIGO]],Consumo!$O$3:$O$862) + SUMIF(Consumo!$C$3:$C$862,tabItens[[#This Row],[CÓDIGO]],Consumo!$P$3:$P$862) + SUMIF(Consumo!$C$3:$C$862,tabItens[[#This Row],[CÓDIGO]],Consumo!$Q$3:$Q$862)</f>
        <v>955</v>
      </c>
      <c r="AT286" s="384">
        <f>SUMIF(Consumo!$C$3:$C$862,tabItens[[#This Row],[CÓDIGO]],Consumo!$Z$3:$Z$862)</f>
        <v>2074</v>
      </c>
      <c r="AU286" s="385">
        <f>SUMIF(Consumo!$C$3:$C$862,tabItens[[#This Row],[CÓDIGO]],Consumo!$AA$3:$AA$862)</f>
        <v>342</v>
      </c>
      <c r="AV286" s="386">
        <f>SUMIF(Consumo!$C$3:$C$862,tabItens[[#This Row],[CÓDIGO]],Consumo!$Y$3:$Y$862)</f>
        <v>172.83333333333334</v>
      </c>
      <c r="AW286" s="359">
        <f>tabItens[[#This Row],[QTDE ATUAL]] + tabItens[[#This Row],[RC QTDE]] + tabItens[[#This Row],[AF SALDO]] + tabItens[[#This Row],[Recentes]]</f>
        <v>600</v>
      </c>
      <c r="AX286" s="387">
        <v>121</v>
      </c>
      <c r="AY286" s="387">
        <v>4</v>
      </c>
      <c r="AZ286" s="387">
        <f>IF(ISBLANK(tabItens[[#This Row],[CÓDIGO]]),"",tabItens[[#This Row],[PontoMês]] * (AZ$2+tabItens[[#This Row],[PontoQtM]]))</f>
        <v>484</v>
      </c>
      <c r="BA286" s="386">
        <f>tabItens[[#This Row],[PontoPed]] - tabItens[[#This Row],[Saldo]] + (1/10)</f>
        <v>-115.9</v>
      </c>
      <c r="BB286" s="386">
        <f xml:space="preserve"> tabItens[[#This Row],[PontoMês]] * BB$2 - tabItens[[#This Row],[QTDE ATUAL]] - (1/10)</f>
        <v>120.9</v>
      </c>
      <c r="BC286" s="388">
        <f>IF( tabItens[[#This Row],[PontoPed]]&gt;0, IF(tabItens[[#This Row],[PontoPed]]&lt;1, 1, IF( tabItens[[#This Row],[Saldo]]&gt;tabItens[[#This Row],[PontoPed]], 0, (tabItens[[#This Row],[PontoPed]]-tabItens[[#This Row],[Saldo]])/tabItens[[#This Row],[PontoPed]] ) ), 0 )</f>
        <v>0</v>
      </c>
      <c r="BD286" s="389">
        <f>ROUNDDOWN(IF( OR( AND(tabItens[[#This Row],[PontoPed]]&lt;tabItens[[#This Row],[Saldo]],tabItens[[#This Row],[Saldo]]&gt;0), tabItens[[#This Row],[PontoPed]]=0), 99, IF(AND(tabItens[[#This Row],[Saldo]]=0,tabItens[[#This Row],[PontoPed]]&gt;0), 0, (1-tabItens[[#This Row],[PctAb]])*10 ) ),0)</f>
        <v>99</v>
      </c>
      <c r="BE286" s="390">
        <f>IF( tabItens[[#This Row],[Consumo]] &gt; tabItens[[#This Row],[04_MESES]]/4*$AV$2, tabItens[[#This Row],[Consumo]]/$AV$2, tabItens[[#This Row],[04_MESES]]/4 ) * $BE$2 + tabItens[[#This Row],[COMPRA_EXTRA]]</f>
        <v>1432.5</v>
      </c>
      <c r="BF286" s="391">
        <f>MAX( tabItens[[#This Row],[Sugestão]] - tabItens[[#This Row],[LC]], 0 )</f>
        <v>1432.5</v>
      </c>
      <c r="BG286" s="391">
        <f>SUMIF(Consumo!$C$3:$C$862,tabItens[[#This Row],[CÓDIGO]],Consumo!$E$3:$E$862)</f>
        <v>24</v>
      </c>
      <c r="BH286" s="392">
        <f>IF(AND(tabItens[[#This Row],[Pend]] &gt; 0,tabItens[[#This Row],[Consumo]] &lt;&gt; 0), tabItens[[#This Row],[Pend]] / tabItens[[#This Row],[Consumo]], 0 )</f>
        <v>1.1571841851494697E-2</v>
      </c>
      <c r="BI286" s="391"/>
      <c r="BJ286" s="391"/>
      <c r="BK286" s="393" t="s">
        <v>2081</v>
      </c>
    </row>
    <row r="287" spans="1:63" x14ac:dyDescent="0.3">
      <c r="A287" s="354">
        <v>49695</v>
      </c>
      <c r="B287" s="355" t="s">
        <v>1291</v>
      </c>
      <c r="C287" s="356" t="s">
        <v>256</v>
      </c>
      <c r="D287" s="357">
        <v>14.5</v>
      </c>
      <c r="E287" s="358"/>
      <c r="F287" s="358"/>
      <c r="G287" s="358" t="s">
        <v>883</v>
      </c>
      <c r="H287" s="359">
        <v>100</v>
      </c>
      <c r="I287" s="360">
        <v>103003</v>
      </c>
      <c r="J287" s="361">
        <v>14.5</v>
      </c>
      <c r="K287" s="362">
        <v>280</v>
      </c>
      <c r="L287" s="363">
        <f>IF(tabItens[[#This Row],[Média]] &gt; 0, tabItens[[#This Row],[QTDE ATUAL]] / tabItens[[#This Row],[Média]],999.9)</f>
        <v>3.2876712328767121</v>
      </c>
      <c r="M287" s="364">
        <v>0</v>
      </c>
      <c r="N287" s="365">
        <f>tabItens[[#This Row],[VALOR UNIT.]] * tabItens[[#This Row],[LC]]</f>
        <v>0</v>
      </c>
      <c r="O287" s="366" t="s">
        <v>2103</v>
      </c>
      <c r="P287" s="367"/>
      <c r="Q287" s="368"/>
      <c r="R287" s="365"/>
      <c r="S287" s="369"/>
      <c r="T287" s="370">
        <f>ROUNDDOWN(IFERROR(tabItens[[#This Row],[ATA DT.VALID.]] - $D$1,0) / 30,0)</f>
        <v>-1507</v>
      </c>
      <c r="U287" s="355" t="s">
        <v>1022</v>
      </c>
      <c r="V287" s="371">
        <v>1</v>
      </c>
      <c r="W287" s="372" t="s">
        <v>2066</v>
      </c>
      <c r="X287" s="373">
        <v>51</v>
      </c>
      <c r="Y287" s="374">
        <v>8</v>
      </c>
      <c r="Z287" s="375"/>
      <c r="AA287" s="376"/>
      <c r="AB287" s="377"/>
      <c r="AC287" s="377"/>
      <c r="AD287" s="376"/>
      <c r="AE287" s="377"/>
      <c r="AF287" s="370"/>
      <c r="AG287" s="378" t="s">
        <v>2067</v>
      </c>
      <c r="AH287" s="379"/>
      <c r="AI287" s="370">
        <v>98</v>
      </c>
      <c r="AJ287" s="379">
        <v>45201</v>
      </c>
      <c r="AK287" s="379" t="s">
        <v>883</v>
      </c>
      <c r="AL287" s="379">
        <v>45189</v>
      </c>
      <c r="AM287" s="369"/>
      <c r="AN287" s="358"/>
      <c r="AO287" s="380" t="str">
        <f>_xlfn.IFNA(IF(VLOOKUP(tabItens[[#This Row],[CÓDIGO]],tabExcluirDoEstoque[#Data],1,FALSE),"sim",""),"")</f>
        <v/>
      </c>
      <c r="AP287" s="381" t="str">
        <f ca="1">IF(OR(ISBLANK(tabItens[[#This Row],[ATA DT.VALID.]]),tabItens[[#This Row],[ATA DT.VALID.]]="",tabItens[[#This Row],[ATA DT.VALID.]]=" "),"",IF(TYPE(tabItens[[#This Row],[ATA DT.VALID.]])=1,ROUNDUP((tabItens[[#This Row],[ATA DT.VALID.]]-TODAY())/7,0),""))</f>
        <v/>
      </c>
      <c r="AQ287" s="382">
        <v>0</v>
      </c>
      <c r="AR287" s="383" t="str">
        <f>IF(ISBLANK(tabItens[[#This Row],[CÓDIGO]]),"",IFERROR(VLOOKUP(tabItens[[#This Row],[CÓDIGO]],Consumo!$C$2:$AC$862,26,FALSE),0))</f>
        <v>06.2023</v>
      </c>
      <c r="AS287" s="384">
        <f>SUMIF(Consumo!$C$3:$C$862,tabItens[[#This Row],[CÓDIGO]],Consumo!$N$3:$N$862) + SUMIF(Consumo!$C$3:$C$862,tabItens[[#This Row],[CÓDIGO]],Consumo!$O$3:$O$862) + SUMIF(Consumo!$C$3:$C$862,tabItens[[#This Row],[CÓDIGO]],Consumo!$P$3:$P$862) + SUMIF(Consumo!$C$3:$C$862,tabItens[[#This Row],[CÓDIGO]],Consumo!$Q$3:$Q$862)</f>
        <v>29</v>
      </c>
      <c r="AT287" s="384">
        <f>SUMIF(Consumo!$C$3:$C$862,tabItens[[#This Row],[CÓDIGO]],Consumo!$Z$3:$Z$862)</f>
        <v>365</v>
      </c>
      <c r="AU287" s="385">
        <f>SUMIF(Consumo!$C$3:$C$862,tabItens[[#This Row],[CÓDIGO]],Consumo!$AA$3:$AA$862)</f>
        <v>80</v>
      </c>
      <c r="AV287" s="386">
        <f>SUMIF(Consumo!$C$3:$C$862,tabItens[[#This Row],[CÓDIGO]],Consumo!$Y$3:$Y$862)</f>
        <v>30.416666666666668</v>
      </c>
      <c r="AW287" s="359">
        <f>tabItens[[#This Row],[QTDE ATUAL]] + tabItens[[#This Row],[RC QTDE]] + tabItens[[#This Row],[AF SALDO]] + tabItens[[#This Row],[Recentes]]</f>
        <v>100</v>
      </c>
      <c r="AX287" s="387">
        <v>84</v>
      </c>
      <c r="AY287" s="387">
        <v>4</v>
      </c>
      <c r="AZ287" s="387">
        <f>IF(ISBLANK(tabItens[[#This Row],[CÓDIGO]]),"",tabItens[[#This Row],[PontoMês]] * (AZ$2+tabItens[[#This Row],[PontoQtM]]))</f>
        <v>336</v>
      </c>
      <c r="BA287" s="386">
        <f>tabItens[[#This Row],[PontoPed]] - tabItens[[#This Row],[Saldo]] + (1/10)</f>
        <v>236.1</v>
      </c>
      <c r="BB287" s="386">
        <f xml:space="preserve"> tabItens[[#This Row],[PontoMês]] * BB$2 - tabItens[[#This Row],[QTDE ATUAL]] - (1/10)</f>
        <v>-16.100000000000001</v>
      </c>
      <c r="BC287" s="388">
        <f>IF( tabItens[[#This Row],[PontoPed]]&gt;0, IF(tabItens[[#This Row],[PontoPed]]&lt;1, 1, IF( tabItens[[#This Row],[Saldo]]&gt;tabItens[[#This Row],[PontoPed]], 0, (tabItens[[#This Row],[PontoPed]]-tabItens[[#This Row],[Saldo]])/tabItens[[#This Row],[PontoPed]] ) ), 0 )</f>
        <v>0.70238095238095233</v>
      </c>
      <c r="BD287" s="389">
        <f>ROUNDDOWN(IF( OR( AND(tabItens[[#This Row],[PontoPed]]&lt;tabItens[[#This Row],[Saldo]],tabItens[[#This Row],[Saldo]]&gt;0), tabItens[[#This Row],[PontoPed]]=0), 99, IF(AND(tabItens[[#This Row],[Saldo]]=0,tabItens[[#This Row],[PontoPed]]&gt;0), 0, (1-tabItens[[#This Row],[PctAb]])*10 ) ),0)</f>
        <v>2</v>
      </c>
      <c r="BE287" s="390">
        <f>IF( tabItens[[#This Row],[Consumo]] &gt; tabItens[[#This Row],[04_MESES]]/4*$AV$2, tabItens[[#This Row],[Consumo]]/$AV$2, tabItens[[#This Row],[04_MESES]]/4 ) * $BE$2 + tabItens[[#This Row],[COMPRA_EXTRA]]</f>
        <v>182.5</v>
      </c>
      <c r="BF287" s="391">
        <f>MAX( tabItens[[#This Row],[Sugestão]] - tabItens[[#This Row],[LC]], 0 )</f>
        <v>182.5</v>
      </c>
      <c r="BG287" s="391">
        <f>SUMIF(Consumo!$C$3:$C$862,tabItens[[#This Row],[CÓDIGO]],Consumo!$E$3:$E$862)</f>
        <v>71</v>
      </c>
      <c r="BH287" s="392">
        <f>IF(AND(tabItens[[#This Row],[Pend]] &gt; 0,tabItens[[#This Row],[Consumo]] &lt;&gt; 0), tabItens[[#This Row],[Pend]] / tabItens[[#This Row],[Consumo]], 0 )</f>
        <v>0.19452054794520549</v>
      </c>
      <c r="BI287" s="391"/>
      <c r="BJ287" s="391"/>
      <c r="BK287" s="393" t="s">
        <v>2081</v>
      </c>
    </row>
    <row r="288" spans="1:63" x14ac:dyDescent="0.3">
      <c r="A288" s="354">
        <v>49858</v>
      </c>
      <c r="B288" s="355" t="s">
        <v>1292</v>
      </c>
      <c r="C288" s="356" t="s">
        <v>1260</v>
      </c>
      <c r="D288" s="357">
        <v>2.0499999999999998</v>
      </c>
      <c r="E288" s="358"/>
      <c r="F288" s="358"/>
      <c r="G288" s="358" t="s">
        <v>883</v>
      </c>
      <c r="H288" s="359">
        <v>185</v>
      </c>
      <c r="I288" s="360">
        <v>103003</v>
      </c>
      <c r="J288" s="361">
        <v>2.0499999999999998</v>
      </c>
      <c r="K288" s="362">
        <v>10</v>
      </c>
      <c r="L288" s="363">
        <f>IF(tabItens[[#This Row],[Média]] &gt; 0, tabItens[[#This Row],[QTDE ATUAL]] / tabItens[[#This Row],[Média]],999.9)</f>
        <v>370</v>
      </c>
      <c r="M288" s="364">
        <v>0</v>
      </c>
      <c r="N288" s="365">
        <f>tabItens[[#This Row],[VALOR UNIT.]] * tabItens[[#This Row],[LC]]</f>
        <v>0</v>
      </c>
      <c r="O288" s="366"/>
      <c r="P288" s="367"/>
      <c r="Q288" s="368"/>
      <c r="R288" s="365"/>
      <c r="S288" s="369"/>
      <c r="T288" s="370">
        <f>ROUNDDOWN(IFERROR(tabItens[[#This Row],[ATA DT.VALID.]] - $D$1,0) / 30,0)</f>
        <v>-1507</v>
      </c>
      <c r="U288" s="355" t="s">
        <v>985</v>
      </c>
      <c r="V288" s="371">
        <v>1</v>
      </c>
      <c r="W288" s="372" t="s">
        <v>2066</v>
      </c>
      <c r="X288" s="373">
        <v>67</v>
      </c>
      <c r="Y288" s="374">
        <v>6</v>
      </c>
      <c r="Z288" s="375"/>
      <c r="AA288" s="376"/>
      <c r="AB288" s="377"/>
      <c r="AC288" s="377"/>
      <c r="AD288" s="376"/>
      <c r="AE288" s="377"/>
      <c r="AF288" s="370"/>
      <c r="AG288" s="378" t="s">
        <v>2067</v>
      </c>
      <c r="AH288" s="379"/>
      <c r="AI288" s="370">
        <v>4</v>
      </c>
      <c r="AJ288" s="379">
        <v>41556</v>
      </c>
      <c r="AK288" s="379" t="s">
        <v>883</v>
      </c>
      <c r="AL288" s="379">
        <v>42041</v>
      </c>
      <c r="AM288" s="369"/>
      <c r="AN288" s="358"/>
      <c r="AO288" s="380" t="str">
        <f>_xlfn.IFNA(IF(VLOOKUP(tabItens[[#This Row],[CÓDIGO]],tabExcluirDoEstoque[#Data],1,FALSE),"sim",""),"")</f>
        <v/>
      </c>
      <c r="AP288" s="381" t="str">
        <f ca="1">IF(OR(ISBLANK(tabItens[[#This Row],[ATA DT.VALID.]]),tabItens[[#This Row],[ATA DT.VALID.]]="",tabItens[[#This Row],[ATA DT.VALID.]]=" "),"",IF(TYPE(tabItens[[#This Row],[ATA DT.VALID.]])=1,ROUNDUP((tabItens[[#This Row],[ATA DT.VALID.]]-TODAY())/7,0),""))</f>
        <v/>
      </c>
      <c r="AQ288" s="382"/>
      <c r="AR288" s="383" t="str">
        <f>IF(ISBLANK(tabItens[[#This Row],[CÓDIGO]]),"",IFERROR(VLOOKUP(tabItens[[#This Row],[CÓDIGO]],Consumo!$C$2:$AC$862,26,FALSE),0))</f>
        <v>05.2023</v>
      </c>
      <c r="AS288" s="384">
        <f>SUMIF(Consumo!$C$3:$C$862,tabItens[[#This Row],[CÓDIGO]],Consumo!$N$3:$N$862) + SUMIF(Consumo!$C$3:$C$862,tabItens[[#This Row],[CÓDIGO]],Consumo!$O$3:$O$862) + SUMIF(Consumo!$C$3:$C$862,tabItens[[#This Row],[CÓDIGO]],Consumo!$P$3:$P$862) + SUMIF(Consumo!$C$3:$C$862,tabItens[[#This Row],[CÓDIGO]],Consumo!$Q$3:$Q$862)</f>
        <v>0</v>
      </c>
      <c r="AT288" s="384">
        <f>SUMIF(Consumo!$C$3:$C$862,tabItens[[#This Row],[CÓDIGO]],Consumo!$Z$3:$Z$862)</f>
        <v>10</v>
      </c>
      <c r="AU288" s="385">
        <f>SUMIF(Consumo!$C$3:$C$862,tabItens[[#This Row],[CÓDIGO]],Consumo!$AA$3:$AA$862)</f>
        <v>10</v>
      </c>
      <c r="AV288" s="386">
        <f>SUMIF(Consumo!$C$3:$C$862,tabItens[[#This Row],[CÓDIGO]],Consumo!$Y$3:$Y$862)</f>
        <v>0.5</v>
      </c>
      <c r="AW288" s="359">
        <f>tabItens[[#This Row],[QTDE ATUAL]] + tabItens[[#This Row],[RC QTDE]] + tabItens[[#This Row],[AF SALDO]] + tabItens[[#This Row],[Recentes]]</f>
        <v>185</v>
      </c>
      <c r="AX288" s="387">
        <v>1</v>
      </c>
      <c r="AY288" s="387">
        <v>4</v>
      </c>
      <c r="AZ288" s="387">
        <f>IF(ISBLANK(tabItens[[#This Row],[CÓDIGO]]),"",tabItens[[#This Row],[PontoMês]] * (AZ$2+tabItens[[#This Row],[PontoQtM]]))</f>
        <v>4</v>
      </c>
      <c r="BA288" s="386">
        <f>tabItens[[#This Row],[PontoPed]] - tabItens[[#This Row],[Saldo]] + (1/10)</f>
        <v>-180.9</v>
      </c>
      <c r="BB288" s="386">
        <f xml:space="preserve"> tabItens[[#This Row],[PontoMês]] * BB$2 - tabItens[[#This Row],[QTDE ATUAL]] - (1/10)</f>
        <v>-184.1</v>
      </c>
      <c r="BC288" s="388">
        <f>IF( tabItens[[#This Row],[PontoPed]]&gt;0, IF(tabItens[[#This Row],[PontoPed]]&lt;1, 1, IF( tabItens[[#This Row],[Saldo]]&gt;tabItens[[#This Row],[PontoPed]], 0, (tabItens[[#This Row],[PontoPed]]-tabItens[[#This Row],[Saldo]])/tabItens[[#This Row],[PontoPed]] ) ), 0 )</f>
        <v>0</v>
      </c>
      <c r="BD288" s="389">
        <f>ROUNDDOWN(IF( OR( AND(tabItens[[#This Row],[PontoPed]]&lt;tabItens[[#This Row],[Saldo]],tabItens[[#This Row],[Saldo]]&gt;0), tabItens[[#This Row],[PontoPed]]=0), 99, IF(AND(tabItens[[#This Row],[Saldo]]=0,tabItens[[#This Row],[PontoPed]]&gt;0), 0, (1-tabItens[[#This Row],[PctAb]])*10 ) ),0)</f>
        <v>99</v>
      </c>
      <c r="BE288" s="390">
        <f>IF( tabItens[[#This Row],[Consumo]] &gt; tabItens[[#This Row],[04_MESES]]/4*$AV$2, tabItens[[#This Row],[Consumo]]/$AV$2, tabItens[[#This Row],[04_MESES]]/4 ) * $BE$2 + tabItens[[#This Row],[COMPRA_EXTRA]]</f>
        <v>5</v>
      </c>
      <c r="BF288" s="391">
        <f>MAX( tabItens[[#This Row],[Sugestão]] - tabItens[[#This Row],[LC]], 0 )</f>
        <v>5</v>
      </c>
      <c r="BG288" s="391">
        <f>SUMIF(Consumo!$C$3:$C$862,tabItens[[#This Row],[CÓDIGO]],Consumo!$E$3:$E$862)</f>
        <v>0</v>
      </c>
      <c r="BH288" s="392">
        <f>IF(AND(tabItens[[#This Row],[Pend]] &gt; 0,tabItens[[#This Row],[Consumo]] &lt;&gt; 0), tabItens[[#This Row],[Pend]] / tabItens[[#This Row],[Consumo]], 0 )</f>
        <v>0</v>
      </c>
      <c r="BI288" s="391"/>
      <c r="BJ288" s="391"/>
      <c r="BK288" s="393" t="s">
        <v>2081</v>
      </c>
    </row>
    <row r="289" spans="1:63" x14ac:dyDescent="0.3">
      <c r="A289" s="354">
        <v>50475</v>
      </c>
      <c r="B289" s="355" t="s">
        <v>1293</v>
      </c>
      <c r="C289" s="356" t="s">
        <v>256</v>
      </c>
      <c r="D289" s="357">
        <v>1.94</v>
      </c>
      <c r="E289" s="358"/>
      <c r="F289" s="358"/>
      <c r="G289" s="358" t="s">
        <v>883</v>
      </c>
      <c r="H289" s="359">
        <v>230</v>
      </c>
      <c r="I289" s="360">
        <v>103003</v>
      </c>
      <c r="J289" s="361">
        <v>1.94</v>
      </c>
      <c r="K289" s="362"/>
      <c r="L289" s="363">
        <f>IF(tabItens[[#This Row],[Média]] &gt; 0, tabItens[[#This Row],[QTDE ATUAL]] / tabItens[[#This Row],[Média]],999.9)</f>
        <v>999.9</v>
      </c>
      <c r="M289" s="364">
        <v>0</v>
      </c>
      <c r="N289" s="365">
        <f>tabItens[[#This Row],[VALOR UNIT.]] * tabItens[[#This Row],[LC]]</f>
        <v>0</v>
      </c>
      <c r="O289" s="366" t="s">
        <v>2112</v>
      </c>
      <c r="P289" s="367"/>
      <c r="Q289" s="368"/>
      <c r="R289" s="365"/>
      <c r="S289" s="369"/>
      <c r="T289" s="370">
        <f>ROUNDDOWN(IFERROR(tabItens[[#This Row],[ATA DT.VALID.]] - $D$1,0) / 30,0)</f>
        <v>-1507</v>
      </c>
      <c r="U289" s="355" t="s">
        <v>1270</v>
      </c>
      <c r="V289" s="371">
        <v>1</v>
      </c>
      <c r="W289" s="372" t="s">
        <v>2066</v>
      </c>
      <c r="X289" s="373">
        <v>51</v>
      </c>
      <c r="Y289" s="374">
        <v>17</v>
      </c>
      <c r="Z289" s="375"/>
      <c r="AA289" s="376"/>
      <c r="AB289" s="377"/>
      <c r="AC289" s="377"/>
      <c r="AD289" s="376"/>
      <c r="AE289" s="377"/>
      <c r="AF289" s="370"/>
      <c r="AG289" s="378" t="s">
        <v>2067</v>
      </c>
      <c r="AH289" s="379"/>
      <c r="AI289" s="370">
        <v>46</v>
      </c>
      <c r="AJ289" s="379">
        <v>41472</v>
      </c>
      <c r="AK289" s="379" t="s">
        <v>883</v>
      </c>
      <c r="AL289" s="379">
        <v>44273</v>
      </c>
      <c r="AM289" s="369"/>
      <c r="AN289" s="358"/>
      <c r="AO289" s="380" t="str">
        <f>_xlfn.IFNA(IF(VLOOKUP(tabItens[[#This Row],[CÓDIGO]],tabExcluirDoEstoque[#Data],1,FALSE),"sim",""),"")</f>
        <v/>
      </c>
      <c r="AP289" s="381" t="str">
        <f ca="1">IF(OR(ISBLANK(tabItens[[#This Row],[ATA DT.VALID.]]),tabItens[[#This Row],[ATA DT.VALID.]]="",tabItens[[#This Row],[ATA DT.VALID.]]=" "),"",IF(TYPE(tabItens[[#This Row],[ATA DT.VALID.]])=1,ROUNDUP((tabItens[[#This Row],[ATA DT.VALID.]]-TODAY())/7,0),""))</f>
        <v/>
      </c>
      <c r="AQ289" s="382">
        <v>0</v>
      </c>
      <c r="AR289" s="383">
        <f>IF(ISBLANK(tabItens[[#This Row],[CÓDIGO]]),"",IFERROR(VLOOKUP(tabItens[[#This Row],[CÓDIGO]],Consumo!$C$2:$AC$862,26,FALSE),0))</f>
        <v>0</v>
      </c>
      <c r="AS289" s="384">
        <f>SUMIF(Consumo!$C$3:$C$862,tabItens[[#This Row],[CÓDIGO]],Consumo!$N$3:$N$862) + SUMIF(Consumo!$C$3:$C$862,tabItens[[#This Row],[CÓDIGO]],Consumo!$O$3:$O$862) + SUMIF(Consumo!$C$3:$C$862,tabItens[[#This Row],[CÓDIGO]],Consumo!$P$3:$P$862) + SUMIF(Consumo!$C$3:$C$862,tabItens[[#This Row],[CÓDIGO]],Consumo!$Q$3:$Q$862)</f>
        <v>0</v>
      </c>
      <c r="AT289" s="384">
        <f>SUMIF(Consumo!$C$3:$C$862,tabItens[[#This Row],[CÓDIGO]],Consumo!$Z$3:$Z$862)</f>
        <v>0</v>
      </c>
      <c r="AU289" s="385">
        <f>SUMIF(Consumo!$C$3:$C$862,tabItens[[#This Row],[CÓDIGO]],Consumo!$AA$3:$AA$862)</f>
        <v>0</v>
      </c>
      <c r="AV289" s="386">
        <f>SUMIF(Consumo!$C$3:$C$862,tabItens[[#This Row],[CÓDIGO]],Consumo!$Y$3:$Y$862)</f>
        <v>0</v>
      </c>
      <c r="AW289" s="359">
        <f>tabItens[[#This Row],[QTDE ATUAL]] + tabItens[[#This Row],[RC QTDE]] + tabItens[[#This Row],[AF SALDO]] + tabItens[[#This Row],[Recentes]]</f>
        <v>230</v>
      </c>
      <c r="AX289" s="387">
        <v>18</v>
      </c>
      <c r="AY289" s="387">
        <v>4</v>
      </c>
      <c r="AZ289" s="387">
        <f>IF(ISBLANK(tabItens[[#This Row],[CÓDIGO]]),"",tabItens[[#This Row],[PontoMês]] * (AZ$2+tabItens[[#This Row],[PontoQtM]]))</f>
        <v>72</v>
      </c>
      <c r="BA289" s="386">
        <f>tabItens[[#This Row],[PontoPed]] - tabItens[[#This Row],[Saldo]] + (1/10)</f>
        <v>-157.9</v>
      </c>
      <c r="BB289" s="386">
        <f xml:space="preserve"> tabItens[[#This Row],[PontoMês]] * BB$2 - tabItens[[#This Row],[QTDE ATUAL]] - (1/10)</f>
        <v>-212.1</v>
      </c>
      <c r="BC289" s="388">
        <f>IF( tabItens[[#This Row],[PontoPed]]&gt;0, IF(tabItens[[#This Row],[PontoPed]]&lt;1, 1, IF( tabItens[[#This Row],[Saldo]]&gt;tabItens[[#This Row],[PontoPed]], 0, (tabItens[[#This Row],[PontoPed]]-tabItens[[#This Row],[Saldo]])/tabItens[[#This Row],[PontoPed]] ) ), 0 )</f>
        <v>0</v>
      </c>
      <c r="BD289" s="389">
        <f>ROUNDDOWN(IF( OR( AND(tabItens[[#This Row],[PontoPed]]&lt;tabItens[[#This Row],[Saldo]],tabItens[[#This Row],[Saldo]]&gt;0), tabItens[[#This Row],[PontoPed]]=0), 99, IF(AND(tabItens[[#This Row],[Saldo]]=0,tabItens[[#This Row],[PontoPed]]&gt;0), 0, (1-tabItens[[#This Row],[PctAb]])*10 ) ),0)</f>
        <v>99</v>
      </c>
      <c r="BE289" s="390">
        <f>IF( tabItens[[#This Row],[Consumo]] &gt; tabItens[[#This Row],[04_MESES]]/4*$AV$2, tabItens[[#This Row],[Consumo]]/$AV$2, tabItens[[#This Row],[04_MESES]]/4 ) * $BE$2 + tabItens[[#This Row],[COMPRA_EXTRA]]</f>
        <v>0</v>
      </c>
      <c r="BF289" s="391">
        <f>MAX( tabItens[[#This Row],[Sugestão]] - tabItens[[#This Row],[LC]], 0 )</f>
        <v>0</v>
      </c>
      <c r="BG289" s="391">
        <f>SUMIF(Consumo!$C$3:$C$862,tabItens[[#This Row],[CÓDIGO]],Consumo!$E$3:$E$862)</f>
        <v>0</v>
      </c>
      <c r="BH289" s="392">
        <f>IF(AND(tabItens[[#This Row],[Pend]] &gt; 0,tabItens[[#This Row],[Consumo]] &lt;&gt; 0), tabItens[[#This Row],[Pend]] / tabItens[[#This Row],[Consumo]], 0 )</f>
        <v>0</v>
      </c>
      <c r="BI289" s="391"/>
      <c r="BJ289" s="391"/>
      <c r="BK289" s="393" t="s">
        <v>2081</v>
      </c>
    </row>
    <row r="290" spans="1:63" x14ac:dyDescent="0.3">
      <c r="A290" s="354">
        <v>50476</v>
      </c>
      <c r="B290" s="355" t="s">
        <v>459</v>
      </c>
      <c r="C290" s="356" t="s">
        <v>256</v>
      </c>
      <c r="D290" s="357">
        <v>1.24</v>
      </c>
      <c r="E290" s="358"/>
      <c r="F290" s="358"/>
      <c r="G290" s="358" t="s">
        <v>883</v>
      </c>
      <c r="H290" s="359">
        <v>571</v>
      </c>
      <c r="I290" s="360">
        <v>103003</v>
      </c>
      <c r="J290" s="361">
        <v>1.24</v>
      </c>
      <c r="K290" s="362">
        <v>11</v>
      </c>
      <c r="L290" s="363">
        <f>IF(tabItens[[#This Row],[Média]] &gt; 0, tabItens[[#This Row],[QTDE ATUAL]] / tabItens[[#This Row],[Média]],999.9)</f>
        <v>978.85714285714278</v>
      </c>
      <c r="M290" s="364">
        <v>0</v>
      </c>
      <c r="N290" s="365">
        <f>tabItens[[#This Row],[VALOR UNIT.]] * tabItens[[#This Row],[LC]]</f>
        <v>0</v>
      </c>
      <c r="O290" s="366"/>
      <c r="P290" s="367"/>
      <c r="Q290" s="368"/>
      <c r="R290" s="365"/>
      <c r="S290" s="369"/>
      <c r="T290" s="370">
        <f>ROUNDDOWN(IFERROR(tabItens[[#This Row],[ATA DT.VALID.]] - $D$1,0) / 30,0)</f>
        <v>-1507</v>
      </c>
      <c r="U290" s="355" t="s">
        <v>1270</v>
      </c>
      <c r="V290" s="371">
        <v>1</v>
      </c>
      <c r="W290" s="372" t="s">
        <v>2066</v>
      </c>
      <c r="X290" s="373">
        <v>51</v>
      </c>
      <c r="Y290" s="374">
        <v>17</v>
      </c>
      <c r="Z290" s="375"/>
      <c r="AA290" s="376"/>
      <c r="AB290" s="377"/>
      <c r="AC290" s="377"/>
      <c r="AD290" s="376"/>
      <c r="AE290" s="377"/>
      <c r="AF290" s="370"/>
      <c r="AG290" s="378" t="s">
        <v>2067</v>
      </c>
      <c r="AH290" s="379"/>
      <c r="AI290" s="370">
        <v>4</v>
      </c>
      <c r="AJ290" s="379">
        <v>39820</v>
      </c>
      <c r="AK290" s="379" t="s">
        <v>883</v>
      </c>
      <c r="AL290" s="379">
        <v>40826</v>
      </c>
      <c r="AM290" s="369"/>
      <c r="AN290" s="358"/>
      <c r="AO290" s="380" t="str">
        <f>_xlfn.IFNA(IF(VLOOKUP(tabItens[[#This Row],[CÓDIGO]],tabExcluirDoEstoque[#Data],1,FALSE),"sim",""),"")</f>
        <v>sim</v>
      </c>
      <c r="AP290" s="381" t="str">
        <f ca="1">IF(OR(ISBLANK(tabItens[[#This Row],[ATA DT.VALID.]]),tabItens[[#This Row],[ATA DT.VALID.]]="",tabItens[[#This Row],[ATA DT.VALID.]]=" "),"",IF(TYPE(tabItens[[#This Row],[ATA DT.VALID.]])=1,ROUNDUP((tabItens[[#This Row],[ATA DT.VALID.]]-TODAY())/7,0),""))</f>
        <v/>
      </c>
      <c r="AQ290" s="382"/>
      <c r="AR290" s="383" t="str">
        <f>IF(ISBLANK(tabItens[[#This Row],[CÓDIGO]]),"",IFERROR(VLOOKUP(tabItens[[#This Row],[CÓDIGO]],Consumo!$C$2:$AC$862,26,FALSE),0))</f>
        <v>12.2022</v>
      </c>
      <c r="AS290" s="384">
        <f>SUMIF(Consumo!$C$3:$C$862,tabItens[[#This Row],[CÓDIGO]],Consumo!$N$3:$N$862) + SUMIF(Consumo!$C$3:$C$862,tabItens[[#This Row],[CÓDIGO]],Consumo!$O$3:$O$862) + SUMIF(Consumo!$C$3:$C$862,tabItens[[#This Row],[CÓDIGO]],Consumo!$P$3:$P$862) + SUMIF(Consumo!$C$3:$C$862,tabItens[[#This Row],[CÓDIGO]],Consumo!$Q$3:$Q$862)</f>
        <v>0</v>
      </c>
      <c r="AT290" s="384">
        <f>SUMIF(Consumo!$C$3:$C$862,tabItens[[#This Row],[CÓDIGO]],Consumo!$Z$3:$Z$862)</f>
        <v>11</v>
      </c>
      <c r="AU290" s="385">
        <f>SUMIF(Consumo!$C$3:$C$862,tabItens[[#This Row],[CÓDIGO]],Consumo!$AA$3:$AA$862)</f>
        <v>11</v>
      </c>
      <c r="AV290" s="386">
        <f>SUMIF(Consumo!$C$3:$C$862,tabItens[[#This Row],[CÓDIGO]],Consumo!$Y$3:$Y$862)</f>
        <v>0.58333333333333337</v>
      </c>
      <c r="AW290" s="359">
        <f>tabItens[[#This Row],[QTDE ATUAL]] + tabItens[[#This Row],[RC QTDE]] + tabItens[[#This Row],[AF SALDO]] + tabItens[[#This Row],[Recentes]]</f>
        <v>571</v>
      </c>
      <c r="AX290" s="387">
        <v>0</v>
      </c>
      <c r="AY290" s="387">
        <v>0</v>
      </c>
      <c r="AZ290" s="387">
        <f>IF(ISBLANK(tabItens[[#This Row],[CÓDIGO]]),"",tabItens[[#This Row],[PontoMês]] * (AZ$2+tabItens[[#This Row],[PontoQtM]]))</f>
        <v>0</v>
      </c>
      <c r="BA290" s="386">
        <f>tabItens[[#This Row],[PontoPed]] - tabItens[[#This Row],[Saldo]] + (1/10)</f>
        <v>-570.9</v>
      </c>
      <c r="BB290" s="386">
        <f xml:space="preserve"> tabItens[[#This Row],[PontoMês]] * BB$2 - tabItens[[#This Row],[QTDE ATUAL]] - (1/10)</f>
        <v>-571.1</v>
      </c>
      <c r="BC290" s="388">
        <f>IF( tabItens[[#This Row],[PontoPed]]&gt;0, IF(tabItens[[#This Row],[PontoPed]]&lt;1, 1, IF( tabItens[[#This Row],[Saldo]]&gt;tabItens[[#This Row],[PontoPed]], 0, (tabItens[[#This Row],[PontoPed]]-tabItens[[#This Row],[Saldo]])/tabItens[[#This Row],[PontoPed]] ) ), 0 )</f>
        <v>0</v>
      </c>
      <c r="BD290" s="389">
        <f>ROUNDDOWN(IF( OR( AND(tabItens[[#This Row],[PontoPed]]&lt;tabItens[[#This Row],[Saldo]],tabItens[[#This Row],[Saldo]]&gt;0), tabItens[[#This Row],[PontoPed]]=0), 99, IF(AND(tabItens[[#This Row],[Saldo]]=0,tabItens[[#This Row],[PontoPed]]&gt;0), 0, (1-tabItens[[#This Row],[PctAb]])*10 ) ),0)</f>
        <v>99</v>
      </c>
      <c r="BE290" s="390">
        <f>IF( tabItens[[#This Row],[Consumo]] &gt; tabItens[[#This Row],[04_MESES]]/4*$AV$2, tabItens[[#This Row],[Consumo]]/$AV$2, tabItens[[#This Row],[04_MESES]]/4 ) * $BE$2 + tabItens[[#This Row],[COMPRA_EXTRA]]</f>
        <v>5.5</v>
      </c>
      <c r="BF290" s="391">
        <f>MAX( tabItens[[#This Row],[Sugestão]] - tabItens[[#This Row],[LC]], 0 )</f>
        <v>5.5</v>
      </c>
      <c r="BG290" s="391">
        <f>SUMIF(Consumo!$C$3:$C$862,tabItens[[#This Row],[CÓDIGO]],Consumo!$E$3:$E$862)</f>
        <v>0</v>
      </c>
      <c r="BH290" s="392">
        <f>IF(AND(tabItens[[#This Row],[Pend]] &gt; 0,tabItens[[#This Row],[Consumo]] &lt;&gt; 0), tabItens[[#This Row],[Pend]] / tabItens[[#This Row],[Consumo]], 0 )</f>
        <v>0</v>
      </c>
      <c r="BI290" s="391"/>
      <c r="BJ290" s="391"/>
      <c r="BK290" s="393" t="s">
        <v>2081</v>
      </c>
    </row>
    <row r="291" spans="1:63" x14ac:dyDescent="0.3">
      <c r="A291" s="354">
        <v>50591</v>
      </c>
      <c r="B291" s="355" t="s">
        <v>1294</v>
      </c>
      <c r="C291" s="356" t="s">
        <v>256</v>
      </c>
      <c r="D291" s="357">
        <v>151.51</v>
      </c>
      <c r="E291" s="358" t="s">
        <v>1275</v>
      </c>
      <c r="F291" s="358" t="s">
        <v>1276</v>
      </c>
      <c r="G291" s="358" t="s">
        <v>1277</v>
      </c>
      <c r="H291" s="359">
        <v>30</v>
      </c>
      <c r="I291" s="360">
        <v>103003</v>
      </c>
      <c r="J291" s="361">
        <v>113.47</v>
      </c>
      <c r="K291" s="362">
        <v>12</v>
      </c>
      <c r="L291" s="363">
        <f>IF(tabItens[[#This Row],[Média]] &gt; 0, tabItens[[#This Row],[QTDE ATUAL]] / tabItens[[#This Row],[Média]],999.9)</f>
        <v>32.727272727272727</v>
      </c>
      <c r="M291" s="364">
        <v>0</v>
      </c>
      <c r="N291" s="365">
        <f>tabItens[[#This Row],[VALOR UNIT.]] * tabItens[[#This Row],[LC]]</f>
        <v>0</v>
      </c>
      <c r="O291" s="366" t="s">
        <v>1278</v>
      </c>
      <c r="P291" s="367">
        <v>0</v>
      </c>
      <c r="Q291" s="368">
        <v>64</v>
      </c>
      <c r="R291" s="365">
        <v>9999.66</v>
      </c>
      <c r="S291" s="369">
        <v>45540</v>
      </c>
      <c r="T291" s="370">
        <f>ROUNDDOWN(IFERROR(tabItens[[#This Row],[ATA DT.VALID.]] - $D$1,0) / 30,0)</f>
        <v>10</v>
      </c>
      <c r="U291" s="355" t="s">
        <v>1279</v>
      </c>
      <c r="V291" s="371">
        <v>1</v>
      </c>
      <c r="W291" s="372" t="s">
        <v>2066</v>
      </c>
      <c r="X291" s="373">
        <v>51</v>
      </c>
      <c r="Y291" s="374">
        <v>28</v>
      </c>
      <c r="Z291" s="375"/>
      <c r="AA291" s="376"/>
      <c r="AB291" s="377"/>
      <c r="AC291" s="377"/>
      <c r="AD291" s="376"/>
      <c r="AE291" s="377"/>
      <c r="AF291" s="370"/>
      <c r="AG291" s="378" t="s">
        <v>2067</v>
      </c>
      <c r="AH291" s="379"/>
      <c r="AI291" s="370">
        <v>4</v>
      </c>
      <c r="AJ291" s="379">
        <v>43818</v>
      </c>
      <c r="AK291" s="379" t="s">
        <v>883</v>
      </c>
      <c r="AL291" s="379">
        <v>44238</v>
      </c>
      <c r="AM291" s="369"/>
      <c r="AN291" s="358"/>
      <c r="AO291" s="380" t="str">
        <f>_xlfn.IFNA(IF(VLOOKUP(tabItens[[#This Row],[CÓDIGO]],tabExcluirDoEstoque[#Data],1,FALSE),"sim",""),"")</f>
        <v/>
      </c>
      <c r="AP291" s="381">
        <f ca="1">IF(OR(ISBLANK(tabItens[[#This Row],[ATA DT.VALID.]]),tabItens[[#This Row],[ATA DT.VALID.]]="",tabItens[[#This Row],[ATA DT.VALID.]]=" "),"",IF(TYPE(tabItens[[#This Row],[ATA DT.VALID.]])=1,ROUNDUP((tabItens[[#This Row],[ATA DT.VALID.]]-TODAY())/7,0),""))</f>
        <v>41</v>
      </c>
      <c r="AQ291" s="382">
        <v>0</v>
      </c>
      <c r="AR291" s="383" t="str">
        <f>IF(ISBLANK(tabItens[[#This Row],[CÓDIGO]]),"",IFERROR(VLOOKUP(tabItens[[#This Row],[CÓDIGO]],Consumo!$C$2:$AC$862,26,FALSE),0))</f>
        <v>03.2023</v>
      </c>
      <c r="AS291" s="384">
        <f>SUMIF(Consumo!$C$3:$C$862,tabItens[[#This Row],[CÓDIGO]],Consumo!$N$3:$N$862) + SUMIF(Consumo!$C$3:$C$862,tabItens[[#This Row],[CÓDIGO]],Consumo!$O$3:$O$862) + SUMIF(Consumo!$C$3:$C$862,tabItens[[#This Row],[CÓDIGO]],Consumo!$P$3:$P$862) + SUMIF(Consumo!$C$3:$C$862,tabItens[[#This Row],[CÓDIGO]],Consumo!$Q$3:$Q$862)</f>
        <v>0</v>
      </c>
      <c r="AT291" s="384">
        <f>SUMIF(Consumo!$C$3:$C$862,tabItens[[#This Row],[CÓDIGO]],Consumo!$Z$3:$Z$862)</f>
        <v>12</v>
      </c>
      <c r="AU291" s="385">
        <f>SUMIF(Consumo!$C$3:$C$862,tabItens[[#This Row],[CÓDIGO]],Consumo!$AA$3:$AA$862)</f>
        <v>4</v>
      </c>
      <c r="AV291" s="386">
        <f>SUMIF(Consumo!$C$3:$C$862,tabItens[[#This Row],[CÓDIGO]],Consumo!$Y$3:$Y$862)</f>
        <v>0.91666666666666663</v>
      </c>
      <c r="AW291" s="359">
        <f>tabItens[[#This Row],[QTDE ATUAL]] + tabItens[[#This Row],[RC QTDE]] + tabItens[[#This Row],[AF SALDO]] + tabItens[[#This Row],[Recentes]]</f>
        <v>30</v>
      </c>
      <c r="AX291" s="387">
        <v>5</v>
      </c>
      <c r="AY291" s="387">
        <v>4</v>
      </c>
      <c r="AZ291" s="387">
        <f>IF(ISBLANK(tabItens[[#This Row],[CÓDIGO]]),"",tabItens[[#This Row],[PontoMês]] * (AZ$2+tabItens[[#This Row],[PontoQtM]]))</f>
        <v>20</v>
      </c>
      <c r="BA291" s="386">
        <f>tabItens[[#This Row],[PontoPed]] - tabItens[[#This Row],[Saldo]] + (1/10)</f>
        <v>-9.9</v>
      </c>
      <c r="BB291" s="386">
        <f xml:space="preserve"> tabItens[[#This Row],[PontoMês]] * BB$2 - tabItens[[#This Row],[QTDE ATUAL]] - (1/10)</f>
        <v>-25.1</v>
      </c>
      <c r="BC291" s="388">
        <f>IF( tabItens[[#This Row],[PontoPed]]&gt;0, IF(tabItens[[#This Row],[PontoPed]]&lt;1, 1, IF( tabItens[[#This Row],[Saldo]]&gt;tabItens[[#This Row],[PontoPed]], 0, (tabItens[[#This Row],[PontoPed]]-tabItens[[#This Row],[Saldo]])/tabItens[[#This Row],[PontoPed]] ) ), 0 )</f>
        <v>0</v>
      </c>
      <c r="BD291" s="389">
        <f>ROUNDDOWN(IF( OR( AND(tabItens[[#This Row],[PontoPed]]&lt;tabItens[[#This Row],[Saldo]],tabItens[[#This Row],[Saldo]]&gt;0), tabItens[[#This Row],[PontoPed]]=0), 99, IF(AND(tabItens[[#This Row],[Saldo]]=0,tabItens[[#This Row],[PontoPed]]&gt;0), 0, (1-tabItens[[#This Row],[PctAb]])*10 ) ),0)</f>
        <v>99</v>
      </c>
      <c r="BE291" s="390">
        <f>IF( tabItens[[#This Row],[Consumo]] &gt; tabItens[[#This Row],[04_MESES]]/4*$AV$2, tabItens[[#This Row],[Consumo]]/$AV$2, tabItens[[#This Row],[04_MESES]]/4 ) * $BE$2 + tabItens[[#This Row],[COMPRA_EXTRA]]</f>
        <v>6</v>
      </c>
      <c r="BF291" s="391">
        <f>MAX( tabItens[[#This Row],[Sugestão]] - tabItens[[#This Row],[LC]], 0 )</f>
        <v>6</v>
      </c>
      <c r="BG291" s="391">
        <f>SUMIF(Consumo!$C$3:$C$862,tabItens[[#This Row],[CÓDIGO]],Consumo!$E$3:$E$862)</f>
        <v>0</v>
      </c>
      <c r="BH291" s="392">
        <f>IF(AND(tabItens[[#This Row],[Pend]] &gt; 0,tabItens[[#This Row],[Consumo]] &lt;&gt; 0), tabItens[[#This Row],[Pend]] / tabItens[[#This Row],[Consumo]], 0 )</f>
        <v>0</v>
      </c>
      <c r="BI291" s="391"/>
      <c r="BJ291" s="391"/>
      <c r="BK291" s="393" t="s">
        <v>2081</v>
      </c>
    </row>
    <row r="292" spans="1:63" x14ac:dyDescent="0.3">
      <c r="A292" s="354">
        <v>50797</v>
      </c>
      <c r="B292" s="355" t="s">
        <v>1295</v>
      </c>
      <c r="C292" s="356" t="s">
        <v>256</v>
      </c>
      <c r="D292" s="357">
        <v>38.17</v>
      </c>
      <c r="E292" s="358"/>
      <c r="F292" s="358"/>
      <c r="G292" s="358" t="s">
        <v>883</v>
      </c>
      <c r="H292" s="359">
        <v>108</v>
      </c>
      <c r="I292" s="360">
        <v>103003</v>
      </c>
      <c r="J292" s="361">
        <v>38.17</v>
      </c>
      <c r="K292" s="362">
        <v>190</v>
      </c>
      <c r="L292" s="363">
        <f>IF(tabItens[[#This Row],[Média]] &gt; 0, tabItens[[#This Row],[QTDE ATUAL]] / tabItens[[#This Row],[Média]],999.9)</f>
        <v>6.3219512195121954</v>
      </c>
      <c r="M292" s="364">
        <v>0</v>
      </c>
      <c r="N292" s="365">
        <f>tabItens[[#This Row],[VALOR UNIT.]] * tabItens[[#This Row],[LC]]</f>
        <v>0</v>
      </c>
      <c r="O292" s="366" t="s">
        <v>2115</v>
      </c>
      <c r="P292" s="367"/>
      <c r="Q292" s="368"/>
      <c r="R292" s="365"/>
      <c r="S292" s="369"/>
      <c r="T292" s="370">
        <f>ROUNDDOWN(IFERROR(tabItens[[#This Row],[ATA DT.VALID.]] - $D$1,0) / 30,0)</f>
        <v>-1507</v>
      </c>
      <c r="U292" s="355" t="s">
        <v>1296</v>
      </c>
      <c r="V292" s="371">
        <v>1</v>
      </c>
      <c r="W292" s="372" t="s">
        <v>2071</v>
      </c>
      <c r="X292" s="373">
        <v>61</v>
      </c>
      <c r="Y292" s="374">
        <v>16</v>
      </c>
      <c r="Z292" s="375"/>
      <c r="AA292" s="376"/>
      <c r="AB292" s="377"/>
      <c r="AC292" s="377"/>
      <c r="AD292" s="376"/>
      <c r="AE292" s="377"/>
      <c r="AF292" s="370"/>
      <c r="AG292" s="378" t="s">
        <v>2067</v>
      </c>
      <c r="AH292" s="379"/>
      <c r="AI292" s="370">
        <v>70</v>
      </c>
      <c r="AJ292" s="379">
        <v>45189</v>
      </c>
      <c r="AK292" s="379" t="s">
        <v>883</v>
      </c>
      <c r="AL292" s="379">
        <v>45145</v>
      </c>
      <c r="AM292" s="369"/>
      <c r="AN292" s="358"/>
      <c r="AO292" s="380" t="str">
        <f>_xlfn.IFNA(IF(VLOOKUP(tabItens[[#This Row],[CÓDIGO]],tabExcluirDoEstoque[#Data],1,FALSE),"sim",""),"")</f>
        <v/>
      </c>
      <c r="AP292" s="381" t="str">
        <f ca="1">IF(OR(ISBLANK(tabItens[[#This Row],[ATA DT.VALID.]]),tabItens[[#This Row],[ATA DT.VALID.]]="",tabItens[[#This Row],[ATA DT.VALID.]]=" "),"",IF(TYPE(tabItens[[#This Row],[ATA DT.VALID.]])=1,ROUNDUP((tabItens[[#This Row],[ATA DT.VALID.]]-TODAY())/7,0),""))</f>
        <v/>
      </c>
      <c r="AQ292" s="382">
        <v>0</v>
      </c>
      <c r="AR292" s="383" t="str">
        <f>IF(ISBLANK(tabItens[[#This Row],[CÓDIGO]]),"",IFERROR(VLOOKUP(tabItens[[#This Row],[CÓDIGO]],Consumo!$C$2:$AC$862,26,FALSE),0))</f>
        <v>08.2023</v>
      </c>
      <c r="AS292" s="384">
        <f>SUMIF(Consumo!$C$3:$C$862,tabItens[[#This Row],[CÓDIGO]],Consumo!$N$3:$N$862) + SUMIF(Consumo!$C$3:$C$862,tabItens[[#This Row],[CÓDIGO]],Consumo!$O$3:$O$862) + SUMIF(Consumo!$C$3:$C$862,tabItens[[#This Row],[CÓDIGO]],Consumo!$P$3:$P$862) + SUMIF(Consumo!$C$3:$C$862,tabItens[[#This Row],[CÓDIGO]],Consumo!$Q$3:$Q$862)</f>
        <v>63</v>
      </c>
      <c r="AT292" s="384">
        <f>SUMIF(Consumo!$C$3:$C$862,tabItens[[#This Row],[CÓDIGO]],Consumo!$Z$3:$Z$862)</f>
        <v>210</v>
      </c>
      <c r="AU292" s="385">
        <f>SUMIF(Consumo!$C$3:$C$862,tabItens[[#This Row],[CÓDIGO]],Consumo!$AA$3:$AA$862)</f>
        <v>61</v>
      </c>
      <c r="AV292" s="386">
        <f>SUMIF(Consumo!$C$3:$C$862,tabItens[[#This Row],[CÓDIGO]],Consumo!$Y$3:$Y$862)</f>
        <v>17.083333333333332</v>
      </c>
      <c r="AW292" s="359">
        <f>tabItens[[#This Row],[QTDE ATUAL]] + tabItens[[#This Row],[RC QTDE]] + tabItens[[#This Row],[AF SALDO]] + tabItens[[#This Row],[Recentes]]</f>
        <v>108</v>
      </c>
      <c r="AX292" s="387">
        <v>15</v>
      </c>
      <c r="AY292" s="387">
        <v>4</v>
      </c>
      <c r="AZ292" s="387">
        <f>IF(ISBLANK(tabItens[[#This Row],[CÓDIGO]]),"",tabItens[[#This Row],[PontoMês]] * (AZ$2+tabItens[[#This Row],[PontoQtM]]))</f>
        <v>60</v>
      </c>
      <c r="BA292" s="386">
        <f>tabItens[[#This Row],[PontoPed]] - tabItens[[#This Row],[Saldo]] + (1/10)</f>
        <v>-47.9</v>
      </c>
      <c r="BB292" s="386">
        <f xml:space="preserve"> tabItens[[#This Row],[PontoMês]] * BB$2 - tabItens[[#This Row],[QTDE ATUAL]] - (1/10)</f>
        <v>-93.1</v>
      </c>
      <c r="BC292" s="388">
        <f>IF( tabItens[[#This Row],[PontoPed]]&gt;0, IF(tabItens[[#This Row],[PontoPed]]&lt;1, 1, IF( tabItens[[#This Row],[Saldo]]&gt;tabItens[[#This Row],[PontoPed]], 0, (tabItens[[#This Row],[PontoPed]]-tabItens[[#This Row],[Saldo]])/tabItens[[#This Row],[PontoPed]] ) ), 0 )</f>
        <v>0</v>
      </c>
      <c r="BD292" s="389">
        <f>ROUNDDOWN(IF( OR( AND(tabItens[[#This Row],[PontoPed]]&lt;tabItens[[#This Row],[Saldo]],tabItens[[#This Row],[Saldo]]&gt;0), tabItens[[#This Row],[PontoPed]]=0), 99, IF(AND(tabItens[[#This Row],[Saldo]]=0,tabItens[[#This Row],[PontoPed]]&gt;0), 0, (1-tabItens[[#This Row],[PctAb]])*10 ) ),0)</f>
        <v>99</v>
      </c>
      <c r="BE292" s="390">
        <f>IF( tabItens[[#This Row],[Consumo]] &gt; tabItens[[#This Row],[04_MESES]]/4*$AV$2, tabItens[[#This Row],[Consumo]]/$AV$2, tabItens[[#This Row],[04_MESES]]/4 ) * $BE$2 + tabItens[[#This Row],[COMPRA_EXTRA]]</f>
        <v>105</v>
      </c>
      <c r="BF292" s="391">
        <f>MAX( tabItens[[#This Row],[Sugestão]] - tabItens[[#This Row],[LC]], 0 )</f>
        <v>105</v>
      </c>
      <c r="BG292" s="391">
        <f>SUMIF(Consumo!$C$3:$C$862,tabItens[[#This Row],[CÓDIGO]],Consumo!$E$3:$E$862)</f>
        <v>0</v>
      </c>
      <c r="BH292" s="392">
        <f>IF(AND(tabItens[[#This Row],[Pend]] &gt; 0,tabItens[[#This Row],[Consumo]] &lt;&gt; 0), tabItens[[#This Row],[Pend]] / tabItens[[#This Row],[Consumo]], 0 )</f>
        <v>0</v>
      </c>
      <c r="BI292" s="391"/>
      <c r="BJ292" s="391"/>
      <c r="BK292" s="393" t="s">
        <v>2081</v>
      </c>
    </row>
    <row r="293" spans="1:63" x14ac:dyDescent="0.3">
      <c r="A293" s="354">
        <v>51222</v>
      </c>
      <c r="B293" s="355" t="s">
        <v>1297</v>
      </c>
      <c r="C293" s="356" t="s">
        <v>256</v>
      </c>
      <c r="D293" s="357">
        <v>14.25</v>
      </c>
      <c r="E293" s="358"/>
      <c r="F293" s="358"/>
      <c r="G293" s="358" t="s">
        <v>883</v>
      </c>
      <c r="H293" s="359">
        <v>61</v>
      </c>
      <c r="I293" s="360">
        <v>103003</v>
      </c>
      <c r="J293" s="361">
        <v>14.25</v>
      </c>
      <c r="K293" s="362">
        <v>10</v>
      </c>
      <c r="L293" s="363">
        <f>IF(tabItens[[#This Row],[Média]] &gt; 0, tabItens[[#This Row],[QTDE ATUAL]] / tabItens[[#This Row],[Média]],999.9)</f>
        <v>122</v>
      </c>
      <c r="M293" s="364">
        <v>0</v>
      </c>
      <c r="N293" s="365">
        <f>tabItens[[#This Row],[VALOR UNIT.]] * tabItens[[#This Row],[LC]]</f>
        <v>0</v>
      </c>
      <c r="O293" s="366"/>
      <c r="P293" s="367"/>
      <c r="Q293" s="368"/>
      <c r="R293" s="365"/>
      <c r="S293" s="369"/>
      <c r="T293" s="370">
        <f>ROUNDDOWN(IFERROR(tabItens[[#This Row],[ATA DT.VALID.]] - $D$1,0) / 30,0)</f>
        <v>-1507</v>
      </c>
      <c r="U293" s="355" t="s">
        <v>1081</v>
      </c>
      <c r="V293" s="371">
        <v>1</v>
      </c>
      <c r="W293" s="372" t="s">
        <v>2072</v>
      </c>
      <c r="X293" s="373">
        <v>55</v>
      </c>
      <c r="Y293" s="374">
        <v>49</v>
      </c>
      <c r="Z293" s="375"/>
      <c r="AA293" s="376"/>
      <c r="AB293" s="377"/>
      <c r="AC293" s="377"/>
      <c r="AD293" s="376"/>
      <c r="AE293" s="377"/>
      <c r="AF293" s="370"/>
      <c r="AG293" s="378" t="s">
        <v>2067</v>
      </c>
      <c r="AH293" s="379"/>
      <c r="AI293" s="370">
        <v>4</v>
      </c>
      <c r="AJ293" s="379">
        <v>43635</v>
      </c>
      <c r="AK293" s="379" t="s">
        <v>883</v>
      </c>
      <c r="AL293" s="379">
        <v>43623</v>
      </c>
      <c r="AM293" s="369"/>
      <c r="AN293" s="358"/>
      <c r="AO293" s="380" t="str">
        <f>_xlfn.IFNA(IF(VLOOKUP(tabItens[[#This Row],[CÓDIGO]],tabExcluirDoEstoque[#Data],1,FALSE),"sim",""),"")</f>
        <v/>
      </c>
      <c r="AP293" s="381" t="str">
        <f ca="1">IF(OR(ISBLANK(tabItens[[#This Row],[ATA DT.VALID.]]),tabItens[[#This Row],[ATA DT.VALID.]]="",tabItens[[#This Row],[ATA DT.VALID.]]=" "),"",IF(TYPE(tabItens[[#This Row],[ATA DT.VALID.]])=1,ROUNDUP((tabItens[[#This Row],[ATA DT.VALID.]]-TODAY())/7,0),""))</f>
        <v/>
      </c>
      <c r="AQ293" s="382"/>
      <c r="AR293" s="383" t="str">
        <f>IF(ISBLANK(tabItens[[#This Row],[CÓDIGO]]),"",IFERROR(VLOOKUP(tabItens[[#This Row],[CÓDIGO]],Consumo!$C$2:$AC$862,26,FALSE),0))</f>
        <v>01.2023</v>
      </c>
      <c r="AS293" s="384">
        <f>SUMIF(Consumo!$C$3:$C$862,tabItens[[#This Row],[CÓDIGO]],Consumo!$N$3:$N$862) + SUMIF(Consumo!$C$3:$C$862,tabItens[[#This Row],[CÓDIGO]],Consumo!$O$3:$O$862) + SUMIF(Consumo!$C$3:$C$862,tabItens[[#This Row],[CÓDIGO]],Consumo!$P$3:$P$862) + SUMIF(Consumo!$C$3:$C$862,tabItens[[#This Row],[CÓDIGO]],Consumo!$Q$3:$Q$862)</f>
        <v>0</v>
      </c>
      <c r="AT293" s="384">
        <f>SUMIF(Consumo!$C$3:$C$862,tabItens[[#This Row],[CÓDIGO]],Consumo!$Z$3:$Z$862)</f>
        <v>10</v>
      </c>
      <c r="AU293" s="385">
        <f>SUMIF(Consumo!$C$3:$C$862,tabItens[[#This Row],[CÓDIGO]],Consumo!$AA$3:$AA$862)</f>
        <v>10</v>
      </c>
      <c r="AV293" s="386">
        <f>SUMIF(Consumo!$C$3:$C$862,tabItens[[#This Row],[CÓDIGO]],Consumo!$Y$3:$Y$862)</f>
        <v>0.5</v>
      </c>
      <c r="AW293" s="359">
        <f>tabItens[[#This Row],[QTDE ATUAL]] + tabItens[[#This Row],[RC QTDE]] + tabItens[[#This Row],[AF SALDO]] + tabItens[[#This Row],[Recentes]]</f>
        <v>61</v>
      </c>
      <c r="AX293" s="387">
        <v>2</v>
      </c>
      <c r="AY293" s="387">
        <v>4</v>
      </c>
      <c r="AZ293" s="387">
        <f>IF(ISBLANK(tabItens[[#This Row],[CÓDIGO]]),"",tabItens[[#This Row],[PontoMês]] * (AZ$2+tabItens[[#This Row],[PontoQtM]]))</f>
        <v>8</v>
      </c>
      <c r="BA293" s="386">
        <f>tabItens[[#This Row],[PontoPed]] - tabItens[[#This Row],[Saldo]] + (1/10)</f>
        <v>-52.9</v>
      </c>
      <c r="BB293" s="386">
        <f xml:space="preserve"> tabItens[[#This Row],[PontoMês]] * BB$2 - tabItens[[#This Row],[QTDE ATUAL]] - (1/10)</f>
        <v>-59.1</v>
      </c>
      <c r="BC293" s="388">
        <f>IF( tabItens[[#This Row],[PontoPed]]&gt;0, IF(tabItens[[#This Row],[PontoPed]]&lt;1, 1, IF( tabItens[[#This Row],[Saldo]]&gt;tabItens[[#This Row],[PontoPed]], 0, (tabItens[[#This Row],[PontoPed]]-tabItens[[#This Row],[Saldo]])/tabItens[[#This Row],[PontoPed]] ) ), 0 )</f>
        <v>0</v>
      </c>
      <c r="BD293" s="389">
        <f>ROUNDDOWN(IF( OR( AND(tabItens[[#This Row],[PontoPed]]&lt;tabItens[[#This Row],[Saldo]],tabItens[[#This Row],[Saldo]]&gt;0), tabItens[[#This Row],[PontoPed]]=0), 99, IF(AND(tabItens[[#This Row],[Saldo]]=0,tabItens[[#This Row],[PontoPed]]&gt;0), 0, (1-tabItens[[#This Row],[PctAb]])*10 ) ),0)</f>
        <v>99</v>
      </c>
      <c r="BE293" s="390">
        <f>IF( tabItens[[#This Row],[Consumo]] &gt; tabItens[[#This Row],[04_MESES]]/4*$AV$2, tabItens[[#This Row],[Consumo]]/$AV$2, tabItens[[#This Row],[04_MESES]]/4 ) * $BE$2 + tabItens[[#This Row],[COMPRA_EXTRA]]</f>
        <v>5</v>
      </c>
      <c r="BF293" s="391">
        <f>MAX( tabItens[[#This Row],[Sugestão]] - tabItens[[#This Row],[LC]], 0 )</f>
        <v>5</v>
      </c>
      <c r="BG293" s="391">
        <f>SUMIF(Consumo!$C$3:$C$862,tabItens[[#This Row],[CÓDIGO]],Consumo!$E$3:$E$862)</f>
        <v>0</v>
      </c>
      <c r="BH293" s="392">
        <f>IF(AND(tabItens[[#This Row],[Pend]] &gt; 0,tabItens[[#This Row],[Consumo]] &lt;&gt; 0), tabItens[[#This Row],[Pend]] / tabItens[[#This Row],[Consumo]], 0 )</f>
        <v>0</v>
      </c>
      <c r="BI293" s="391"/>
      <c r="BJ293" s="391"/>
      <c r="BK293" s="393" t="s">
        <v>2081</v>
      </c>
    </row>
    <row r="294" spans="1:63" x14ac:dyDescent="0.3">
      <c r="A294" s="354">
        <v>51579</v>
      </c>
      <c r="B294" s="355" t="s">
        <v>1298</v>
      </c>
      <c r="C294" s="356" t="s">
        <v>256</v>
      </c>
      <c r="D294" s="357">
        <v>18.149999999999999</v>
      </c>
      <c r="E294" s="358"/>
      <c r="F294" s="358"/>
      <c r="G294" s="358" t="s">
        <v>883</v>
      </c>
      <c r="H294" s="359">
        <v>422</v>
      </c>
      <c r="I294" s="360">
        <v>103003</v>
      </c>
      <c r="J294" s="361">
        <v>18.149999999999999</v>
      </c>
      <c r="K294" s="362">
        <v>577</v>
      </c>
      <c r="L294" s="363">
        <f>IF(tabItens[[#This Row],[Média]] &gt; 0, tabItens[[#This Row],[QTDE ATUAL]] / tabItens[[#This Row],[Média]],999.9)</f>
        <v>5.2152420185375901</v>
      </c>
      <c r="M294" s="364">
        <v>0</v>
      </c>
      <c r="N294" s="365">
        <f>tabItens[[#This Row],[VALOR UNIT.]] * tabItens[[#This Row],[LC]]</f>
        <v>0</v>
      </c>
      <c r="O294" s="366" t="s">
        <v>2085</v>
      </c>
      <c r="P294" s="367"/>
      <c r="Q294" s="368"/>
      <c r="R294" s="365"/>
      <c r="S294" s="369"/>
      <c r="T294" s="370">
        <f>ROUNDDOWN(IFERROR(tabItens[[#This Row],[ATA DT.VALID.]] - $D$1,0) / 30,0)</f>
        <v>-1507</v>
      </c>
      <c r="U294" s="355" t="s">
        <v>925</v>
      </c>
      <c r="V294" s="371">
        <v>1</v>
      </c>
      <c r="W294" s="372" t="s">
        <v>2068</v>
      </c>
      <c r="X294" s="373">
        <v>45</v>
      </c>
      <c r="Y294" s="374">
        <v>12</v>
      </c>
      <c r="Z294" s="375"/>
      <c r="AA294" s="376"/>
      <c r="AB294" s="377"/>
      <c r="AC294" s="377"/>
      <c r="AD294" s="376"/>
      <c r="AE294" s="377"/>
      <c r="AF294" s="370"/>
      <c r="AG294" s="378" t="s">
        <v>2067</v>
      </c>
      <c r="AH294" s="379"/>
      <c r="AI294" s="370">
        <v>324</v>
      </c>
      <c r="AJ294" s="379">
        <v>45064</v>
      </c>
      <c r="AK294" s="379" t="s">
        <v>883</v>
      </c>
      <c r="AL294" s="379">
        <v>45141</v>
      </c>
      <c r="AM294" s="369"/>
      <c r="AN294" s="358"/>
      <c r="AO294" s="380" t="str">
        <f>_xlfn.IFNA(IF(VLOOKUP(tabItens[[#This Row],[CÓDIGO]],tabExcluirDoEstoque[#Data],1,FALSE),"sim",""),"")</f>
        <v/>
      </c>
      <c r="AP294" s="381" t="str">
        <f ca="1">IF(OR(ISBLANK(tabItens[[#This Row],[ATA DT.VALID.]]),tabItens[[#This Row],[ATA DT.VALID.]]="",tabItens[[#This Row],[ATA DT.VALID.]]=" "),"",IF(TYPE(tabItens[[#This Row],[ATA DT.VALID.]])=1,ROUNDUP((tabItens[[#This Row],[ATA DT.VALID.]]-TODAY())/7,0),""))</f>
        <v/>
      </c>
      <c r="AQ294" s="382">
        <v>0</v>
      </c>
      <c r="AR294" s="383" t="str">
        <f>IF(ISBLANK(tabItens[[#This Row],[CÓDIGO]]),"",IFERROR(VLOOKUP(tabItens[[#This Row],[CÓDIGO]],Consumo!$C$2:$AC$862,26,FALSE),0))</f>
        <v>09.2023</v>
      </c>
      <c r="AS294" s="384">
        <f>SUMIF(Consumo!$C$3:$C$862,tabItens[[#This Row],[CÓDIGO]],Consumo!$N$3:$N$862) + SUMIF(Consumo!$C$3:$C$862,tabItens[[#This Row],[CÓDIGO]],Consumo!$O$3:$O$862) + SUMIF(Consumo!$C$3:$C$862,tabItens[[#This Row],[CÓDIGO]],Consumo!$P$3:$P$862) + SUMIF(Consumo!$C$3:$C$862,tabItens[[#This Row],[CÓDIGO]],Consumo!$Q$3:$Q$862)</f>
        <v>352</v>
      </c>
      <c r="AT294" s="384">
        <f>SUMIF(Consumo!$C$3:$C$862,tabItens[[#This Row],[CÓDIGO]],Consumo!$Z$3:$Z$862)</f>
        <v>971</v>
      </c>
      <c r="AU294" s="385">
        <f>SUMIF(Consumo!$C$3:$C$862,tabItens[[#This Row],[CÓDIGO]],Consumo!$AA$3:$AA$862)</f>
        <v>119</v>
      </c>
      <c r="AV294" s="386">
        <f>SUMIF(Consumo!$C$3:$C$862,tabItens[[#This Row],[CÓDIGO]],Consumo!$Y$3:$Y$862)</f>
        <v>80.916666666666671</v>
      </c>
      <c r="AW294" s="359">
        <f>tabItens[[#This Row],[QTDE ATUAL]] + tabItens[[#This Row],[RC QTDE]] + tabItens[[#This Row],[AF SALDO]] + tabItens[[#This Row],[Recentes]]</f>
        <v>422</v>
      </c>
      <c r="AX294" s="387">
        <v>125</v>
      </c>
      <c r="AY294" s="387">
        <v>4</v>
      </c>
      <c r="AZ294" s="387">
        <f>IF(ISBLANK(tabItens[[#This Row],[CÓDIGO]]),"",tabItens[[#This Row],[PontoMês]] * (AZ$2+tabItens[[#This Row],[PontoQtM]]))</f>
        <v>500</v>
      </c>
      <c r="BA294" s="386">
        <f>tabItens[[#This Row],[PontoPed]] - tabItens[[#This Row],[Saldo]] + (1/10)</f>
        <v>78.099999999999994</v>
      </c>
      <c r="BB294" s="386">
        <f xml:space="preserve"> tabItens[[#This Row],[PontoMês]] * BB$2 - tabItens[[#This Row],[QTDE ATUAL]] - (1/10)</f>
        <v>-297.10000000000002</v>
      </c>
      <c r="BC294" s="388">
        <f>IF( tabItens[[#This Row],[PontoPed]]&gt;0, IF(tabItens[[#This Row],[PontoPed]]&lt;1, 1, IF( tabItens[[#This Row],[Saldo]]&gt;tabItens[[#This Row],[PontoPed]], 0, (tabItens[[#This Row],[PontoPed]]-tabItens[[#This Row],[Saldo]])/tabItens[[#This Row],[PontoPed]] ) ), 0 )</f>
        <v>0.156</v>
      </c>
      <c r="BD294" s="389">
        <f>ROUNDDOWN(IF( OR( AND(tabItens[[#This Row],[PontoPed]]&lt;tabItens[[#This Row],[Saldo]],tabItens[[#This Row],[Saldo]]&gt;0), tabItens[[#This Row],[PontoPed]]=0), 99, IF(AND(tabItens[[#This Row],[Saldo]]=0,tabItens[[#This Row],[PontoPed]]&gt;0), 0, (1-tabItens[[#This Row],[PctAb]])*10 ) ),0)</f>
        <v>8</v>
      </c>
      <c r="BE294" s="390">
        <f>IF( tabItens[[#This Row],[Consumo]] &gt; tabItens[[#This Row],[04_MESES]]/4*$AV$2, tabItens[[#This Row],[Consumo]]/$AV$2, tabItens[[#This Row],[04_MESES]]/4 ) * $BE$2 + tabItens[[#This Row],[COMPRA_EXTRA]]</f>
        <v>528</v>
      </c>
      <c r="BF294" s="391">
        <f>MAX( tabItens[[#This Row],[Sugestão]] - tabItens[[#This Row],[LC]], 0 )</f>
        <v>528</v>
      </c>
      <c r="BG294" s="391">
        <f>SUMIF(Consumo!$C$3:$C$862,tabItens[[#This Row],[CÓDIGO]],Consumo!$E$3:$E$862)</f>
        <v>1</v>
      </c>
      <c r="BH294" s="392">
        <f>IF(AND(tabItens[[#This Row],[Pend]] &gt; 0,tabItens[[#This Row],[Consumo]] &lt;&gt; 0), tabItens[[#This Row],[Pend]] / tabItens[[#This Row],[Consumo]], 0 )</f>
        <v>1.0298661174047373E-3</v>
      </c>
      <c r="BI294" s="391"/>
      <c r="BJ294" s="391"/>
      <c r="BK294" s="393" t="s">
        <v>2081</v>
      </c>
    </row>
    <row r="295" spans="1:63" x14ac:dyDescent="0.3">
      <c r="A295" s="354">
        <v>52129</v>
      </c>
      <c r="B295" s="355" t="s">
        <v>1299</v>
      </c>
      <c r="C295" s="356" t="s">
        <v>256</v>
      </c>
      <c r="D295" s="357">
        <v>7.79</v>
      </c>
      <c r="E295" s="358"/>
      <c r="F295" s="358"/>
      <c r="G295" s="358" t="s">
        <v>883</v>
      </c>
      <c r="H295" s="359">
        <v>455</v>
      </c>
      <c r="I295" s="360">
        <v>103003</v>
      </c>
      <c r="J295" s="361">
        <v>7.79</v>
      </c>
      <c r="K295" s="362">
        <v>215</v>
      </c>
      <c r="L295" s="363">
        <f>IF(tabItens[[#This Row],[Média]] &gt; 0, tabItens[[#This Row],[QTDE ATUAL]] / tabItens[[#This Row],[Média]],999.9)</f>
        <v>28.290155440414509</v>
      </c>
      <c r="M295" s="364">
        <v>0</v>
      </c>
      <c r="N295" s="365">
        <f>tabItens[[#This Row],[VALOR UNIT.]] * tabItens[[#This Row],[LC]]</f>
        <v>0</v>
      </c>
      <c r="O295" s="366" t="s">
        <v>2127</v>
      </c>
      <c r="P295" s="367"/>
      <c r="Q295" s="368"/>
      <c r="R295" s="365"/>
      <c r="S295" s="369"/>
      <c r="T295" s="370">
        <f>ROUNDDOWN(IFERROR(tabItens[[#This Row],[ATA DT.VALID.]] - $D$1,0) / 30,0)</f>
        <v>-1507</v>
      </c>
      <c r="U295" s="355" t="s">
        <v>1300</v>
      </c>
      <c r="V295" s="371">
        <v>1</v>
      </c>
      <c r="W295" s="372" t="s">
        <v>2073</v>
      </c>
      <c r="X295" s="373">
        <v>70</v>
      </c>
      <c r="Y295" s="374">
        <v>30</v>
      </c>
      <c r="Z295" s="375"/>
      <c r="AA295" s="376"/>
      <c r="AB295" s="377"/>
      <c r="AC295" s="377"/>
      <c r="AD295" s="376"/>
      <c r="AE295" s="377"/>
      <c r="AF295" s="370"/>
      <c r="AG295" s="378" t="s">
        <v>2067</v>
      </c>
      <c r="AH295" s="379"/>
      <c r="AI295" s="370">
        <v>72</v>
      </c>
      <c r="AJ295" s="379">
        <v>44550</v>
      </c>
      <c r="AK295" s="379" t="s">
        <v>883</v>
      </c>
      <c r="AL295" s="379">
        <v>44536</v>
      </c>
      <c r="AM295" s="369"/>
      <c r="AN295" s="358"/>
      <c r="AO295" s="380" t="str">
        <f>_xlfn.IFNA(IF(VLOOKUP(tabItens[[#This Row],[CÓDIGO]],tabExcluirDoEstoque[#Data],1,FALSE),"sim",""),"")</f>
        <v/>
      </c>
      <c r="AP295" s="381" t="str">
        <f ca="1">IF(OR(ISBLANK(tabItens[[#This Row],[ATA DT.VALID.]]),tabItens[[#This Row],[ATA DT.VALID.]]="",tabItens[[#This Row],[ATA DT.VALID.]]=" "),"",IF(TYPE(tabItens[[#This Row],[ATA DT.VALID.]])=1,ROUNDUP((tabItens[[#This Row],[ATA DT.VALID.]]-TODAY())/7,0),""))</f>
        <v/>
      </c>
      <c r="AQ295" s="382">
        <v>0</v>
      </c>
      <c r="AR295" s="383" t="str">
        <f>IF(ISBLANK(tabItens[[#This Row],[CÓDIGO]]),"",IFERROR(VLOOKUP(tabItens[[#This Row],[CÓDIGO]],Consumo!$C$2:$AC$862,26,FALSE),0))</f>
        <v>05.2023</v>
      </c>
      <c r="AS295" s="384">
        <f>SUMIF(Consumo!$C$3:$C$862,tabItens[[#This Row],[CÓDIGO]],Consumo!$N$3:$N$862) + SUMIF(Consumo!$C$3:$C$862,tabItens[[#This Row],[CÓDIGO]],Consumo!$O$3:$O$862) + SUMIF(Consumo!$C$3:$C$862,tabItens[[#This Row],[CÓDIGO]],Consumo!$P$3:$P$862) + SUMIF(Consumo!$C$3:$C$862,tabItens[[#This Row],[CÓDIGO]],Consumo!$Q$3:$Q$862)</f>
        <v>0</v>
      </c>
      <c r="AT295" s="384">
        <f>SUMIF(Consumo!$C$3:$C$862,tabItens[[#This Row],[CÓDIGO]],Consumo!$Z$3:$Z$862)</f>
        <v>215</v>
      </c>
      <c r="AU295" s="385">
        <f>SUMIF(Consumo!$C$3:$C$862,tabItens[[#This Row],[CÓDIGO]],Consumo!$AA$3:$AA$862)</f>
        <v>100</v>
      </c>
      <c r="AV295" s="386">
        <f>SUMIF(Consumo!$C$3:$C$862,tabItens[[#This Row],[CÓDIGO]],Consumo!$Y$3:$Y$862)</f>
        <v>16.083333333333332</v>
      </c>
      <c r="AW295" s="359">
        <f>tabItens[[#This Row],[QTDE ATUAL]] + tabItens[[#This Row],[RC QTDE]] + tabItens[[#This Row],[AF SALDO]] + tabItens[[#This Row],[Recentes]]</f>
        <v>455</v>
      </c>
      <c r="AX295" s="387">
        <v>37</v>
      </c>
      <c r="AY295" s="387">
        <v>4</v>
      </c>
      <c r="AZ295" s="387">
        <f>IF(ISBLANK(tabItens[[#This Row],[CÓDIGO]]),"",tabItens[[#This Row],[PontoMês]] * (AZ$2+tabItens[[#This Row],[PontoQtM]]))</f>
        <v>148</v>
      </c>
      <c r="BA295" s="386">
        <f>tabItens[[#This Row],[PontoPed]] - tabItens[[#This Row],[Saldo]] + (1/10)</f>
        <v>-306.89999999999998</v>
      </c>
      <c r="BB295" s="386">
        <f xml:space="preserve"> tabItens[[#This Row],[PontoMês]] * BB$2 - tabItens[[#This Row],[QTDE ATUAL]] - (1/10)</f>
        <v>-418.1</v>
      </c>
      <c r="BC295" s="388">
        <f>IF( tabItens[[#This Row],[PontoPed]]&gt;0, IF(tabItens[[#This Row],[PontoPed]]&lt;1, 1, IF( tabItens[[#This Row],[Saldo]]&gt;tabItens[[#This Row],[PontoPed]], 0, (tabItens[[#This Row],[PontoPed]]-tabItens[[#This Row],[Saldo]])/tabItens[[#This Row],[PontoPed]] ) ), 0 )</f>
        <v>0</v>
      </c>
      <c r="BD295" s="389">
        <f>ROUNDDOWN(IF( OR( AND(tabItens[[#This Row],[PontoPed]]&lt;tabItens[[#This Row],[Saldo]],tabItens[[#This Row],[Saldo]]&gt;0), tabItens[[#This Row],[PontoPed]]=0), 99, IF(AND(tabItens[[#This Row],[Saldo]]=0,tabItens[[#This Row],[PontoPed]]&gt;0), 0, (1-tabItens[[#This Row],[PctAb]])*10 ) ),0)</f>
        <v>99</v>
      </c>
      <c r="BE295" s="390">
        <f>IF( tabItens[[#This Row],[Consumo]] &gt; tabItens[[#This Row],[04_MESES]]/4*$AV$2, tabItens[[#This Row],[Consumo]]/$AV$2, tabItens[[#This Row],[04_MESES]]/4 ) * $BE$2 + tabItens[[#This Row],[COMPRA_EXTRA]]</f>
        <v>107.5</v>
      </c>
      <c r="BF295" s="391">
        <f>MAX( tabItens[[#This Row],[Sugestão]] - tabItens[[#This Row],[LC]], 0 )</f>
        <v>107.5</v>
      </c>
      <c r="BG295" s="391">
        <f>SUMIF(Consumo!$C$3:$C$862,tabItens[[#This Row],[CÓDIGO]],Consumo!$E$3:$E$862)</f>
        <v>0</v>
      </c>
      <c r="BH295" s="392">
        <f>IF(AND(tabItens[[#This Row],[Pend]] &gt; 0,tabItens[[#This Row],[Consumo]] &lt;&gt; 0), tabItens[[#This Row],[Pend]] / tabItens[[#This Row],[Consumo]], 0 )</f>
        <v>0</v>
      </c>
      <c r="BI295" s="391"/>
      <c r="BJ295" s="391"/>
      <c r="BK295" s="393" t="s">
        <v>2081</v>
      </c>
    </row>
    <row r="296" spans="1:63" x14ac:dyDescent="0.3">
      <c r="A296" s="354">
        <v>52946</v>
      </c>
      <c r="B296" s="355" t="s">
        <v>1301</v>
      </c>
      <c r="C296" s="356" t="s">
        <v>256</v>
      </c>
      <c r="D296" s="357">
        <v>212</v>
      </c>
      <c r="E296" s="358"/>
      <c r="F296" s="358"/>
      <c r="G296" s="358" t="s">
        <v>883</v>
      </c>
      <c r="H296" s="359">
        <v>34</v>
      </c>
      <c r="I296" s="360">
        <v>103003</v>
      </c>
      <c r="J296" s="361">
        <v>212</v>
      </c>
      <c r="K296" s="362"/>
      <c r="L296" s="363">
        <f>IF(tabItens[[#This Row],[Média]] &gt; 0, tabItens[[#This Row],[QTDE ATUAL]] / tabItens[[#This Row],[Média]],999.9)</f>
        <v>999.9</v>
      </c>
      <c r="M296" s="364">
        <v>0</v>
      </c>
      <c r="N296" s="365">
        <f>tabItens[[#This Row],[VALOR UNIT.]] * tabItens[[#This Row],[LC]]</f>
        <v>0</v>
      </c>
      <c r="O296" s="366" t="s">
        <v>2139</v>
      </c>
      <c r="P296" s="367"/>
      <c r="Q296" s="368"/>
      <c r="R296" s="365"/>
      <c r="S296" s="369"/>
      <c r="T296" s="370">
        <f>ROUNDDOWN(IFERROR(tabItens[[#This Row],[ATA DT.VALID.]] - $D$1,0) / 30,0)</f>
        <v>-1507</v>
      </c>
      <c r="U296" s="355" t="s">
        <v>1207</v>
      </c>
      <c r="V296" s="371">
        <v>1</v>
      </c>
      <c r="W296" s="372" t="s">
        <v>2066</v>
      </c>
      <c r="X296" s="373">
        <v>51</v>
      </c>
      <c r="Y296" s="374">
        <v>26</v>
      </c>
      <c r="Z296" s="375"/>
      <c r="AA296" s="376"/>
      <c r="AB296" s="377"/>
      <c r="AC296" s="377"/>
      <c r="AD296" s="376"/>
      <c r="AE296" s="377"/>
      <c r="AF296" s="370"/>
      <c r="AG296" s="378" t="s">
        <v>2067</v>
      </c>
      <c r="AH296" s="379"/>
      <c r="AI296" s="370">
        <v>0</v>
      </c>
      <c r="AJ296" s="379">
        <v>43644</v>
      </c>
      <c r="AK296" s="379" t="s">
        <v>883</v>
      </c>
      <c r="AL296" s="379">
        <v>44111</v>
      </c>
      <c r="AM296" s="369"/>
      <c r="AN296" s="358"/>
      <c r="AO296" s="380" t="str">
        <f>_xlfn.IFNA(IF(VLOOKUP(tabItens[[#This Row],[CÓDIGO]],tabExcluirDoEstoque[#Data],1,FALSE),"sim",""),"")</f>
        <v/>
      </c>
      <c r="AP296" s="381" t="str">
        <f ca="1">IF(OR(ISBLANK(tabItens[[#This Row],[ATA DT.VALID.]]),tabItens[[#This Row],[ATA DT.VALID.]]="",tabItens[[#This Row],[ATA DT.VALID.]]=" "),"",IF(TYPE(tabItens[[#This Row],[ATA DT.VALID.]])=1,ROUNDUP((tabItens[[#This Row],[ATA DT.VALID.]]-TODAY())/7,0),""))</f>
        <v/>
      </c>
      <c r="AQ296" s="382">
        <v>0</v>
      </c>
      <c r="AR296" s="383">
        <f>IF(ISBLANK(tabItens[[#This Row],[CÓDIGO]]),"",IFERROR(VLOOKUP(tabItens[[#This Row],[CÓDIGO]],Consumo!$C$2:$AC$862,26,FALSE),0))</f>
        <v>0</v>
      </c>
      <c r="AS296" s="384">
        <f>SUMIF(Consumo!$C$3:$C$862,tabItens[[#This Row],[CÓDIGO]],Consumo!$N$3:$N$862) + SUMIF(Consumo!$C$3:$C$862,tabItens[[#This Row],[CÓDIGO]],Consumo!$O$3:$O$862) + SUMIF(Consumo!$C$3:$C$862,tabItens[[#This Row],[CÓDIGO]],Consumo!$P$3:$P$862) + SUMIF(Consumo!$C$3:$C$862,tabItens[[#This Row],[CÓDIGO]],Consumo!$Q$3:$Q$862)</f>
        <v>0</v>
      </c>
      <c r="AT296" s="384">
        <f>SUMIF(Consumo!$C$3:$C$862,tabItens[[#This Row],[CÓDIGO]],Consumo!$Z$3:$Z$862)</f>
        <v>0</v>
      </c>
      <c r="AU296" s="385">
        <f>SUMIF(Consumo!$C$3:$C$862,tabItens[[#This Row],[CÓDIGO]],Consumo!$AA$3:$AA$862)</f>
        <v>0</v>
      </c>
      <c r="AV296" s="386">
        <f>SUMIF(Consumo!$C$3:$C$862,tabItens[[#This Row],[CÓDIGO]],Consumo!$Y$3:$Y$862)</f>
        <v>0</v>
      </c>
      <c r="AW296" s="359">
        <f>tabItens[[#This Row],[QTDE ATUAL]] + tabItens[[#This Row],[RC QTDE]] + tabItens[[#This Row],[AF SALDO]] + tabItens[[#This Row],[Recentes]]</f>
        <v>34</v>
      </c>
      <c r="AX296" s="387">
        <v>6</v>
      </c>
      <c r="AY296" s="387">
        <v>4</v>
      </c>
      <c r="AZ296" s="387">
        <f>IF(ISBLANK(tabItens[[#This Row],[CÓDIGO]]),"",tabItens[[#This Row],[PontoMês]] * (AZ$2+tabItens[[#This Row],[PontoQtM]]))</f>
        <v>24</v>
      </c>
      <c r="BA296" s="386">
        <f>tabItens[[#This Row],[PontoPed]] - tabItens[[#This Row],[Saldo]] + (1/10)</f>
        <v>-9.9</v>
      </c>
      <c r="BB296" s="386">
        <f xml:space="preserve"> tabItens[[#This Row],[PontoMês]] * BB$2 - tabItens[[#This Row],[QTDE ATUAL]] - (1/10)</f>
        <v>-28.1</v>
      </c>
      <c r="BC296" s="388">
        <f>IF( tabItens[[#This Row],[PontoPed]]&gt;0, IF(tabItens[[#This Row],[PontoPed]]&lt;1, 1, IF( tabItens[[#This Row],[Saldo]]&gt;tabItens[[#This Row],[PontoPed]], 0, (tabItens[[#This Row],[PontoPed]]-tabItens[[#This Row],[Saldo]])/tabItens[[#This Row],[PontoPed]] ) ), 0 )</f>
        <v>0</v>
      </c>
      <c r="BD296" s="389">
        <f>ROUNDDOWN(IF( OR( AND(tabItens[[#This Row],[PontoPed]]&lt;tabItens[[#This Row],[Saldo]],tabItens[[#This Row],[Saldo]]&gt;0), tabItens[[#This Row],[PontoPed]]=0), 99, IF(AND(tabItens[[#This Row],[Saldo]]=0,tabItens[[#This Row],[PontoPed]]&gt;0), 0, (1-tabItens[[#This Row],[PctAb]])*10 ) ),0)</f>
        <v>99</v>
      </c>
      <c r="BE296" s="390">
        <f>IF( tabItens[[#This Row],[Consumo]] &gt; tabItens[[#This Row],[04_MESES]]/4*$AV$2, tabItens[[#This Row],[Consumo]]/$AV$2, tabItens[[#This Row],[04_MESES]]/4 ) * $BE$2 + tabItens[[#This Row],[COMPRA_EXTRA]]</f>
        <v>0</v>
      </c>
      <c r="BF296" s="391">
        <f>MAX( tabItens[[#This Row],[Sugestão]] - tabItens[[#This Row],[LC]], 0 )</f>
        <v>0</v>
      </c>
      <c r="BG296" s="391">
        <f>SUMIF(Consumo!$C$3:$C$862,tabItens[[#This Row],[CÓDIGO]],Consumo!$E$3:$E$862)</f>
        <v>0</v>
      </c>
      <c r="BH296" s="392">
        <f>IF(AND(tabItens[[#This Row],[Pend]] &gt; 0,tabItens[[#This Row],[Consumo]] &lt;&gt; 0), tabItens[[#This Row],[Pend]] / tabItens[[#This Row],[Consumo]], 0 )</f>
        <v>0</v>
      </c>
      <c r="BI296" s="391"/>
      <c r="BJ296" s="391"/>
      <c r="BK296" s="393" t="s">
        <v>2081</v>
      </c>
    </row>
    <row r="297" spans="1:63" x14ac:dyDescent="0.3">
      <c r="A297" s="354">
        <v>52994</v>
      </c>
      <c r="B297" s="355" t="s">
        <v>1302</v>
      </c>
      <c r="C297" s="356" t="s">
        <v>256</v>
      </c>
      <c r="D297" s="357">
        <v>10.130000000000001</v>
      </c>
      <c r="E297" s="358"/>
      <c r="F297" s="358"/>
      <c r="G297" s="358" t="s">
        <v>883</v>
      </c>
      <c r="H297" s="359">
        <v>164</v>
      </c>
      <c r="I297" s="360">
        <v>103003</v>
      </c>
      <c r="J297" s="361">
        <v>10.130000000000001</v>
      </c>
      <c r="K297" s="362">
        <v>25</v>
      </c>
      <c r="L297" s="363">
        <f>IF(tabItens[[#This Row],[Média]] &gt; 0, tabItens[[#This Row],[QTDE ATUAL]] / tabItens[[#This Row],[Média]],999.9)</f>
        <v>109.33333333333333</v>
      </c>
      <c r="M297" s="364">
        <v>0</v>
      </c>
      <c r="N297" s="365">
        <f>tabItens[[#This Row],[VALOR UNIT.]] * tabItens[[#This Row],[LC]]</f>
        <v>0</v>
      </c>
      <c r="O297" s="366" t="s">
        <v>2098</v>
      </c>
      <c r="P297" s="367"/>
      <c r="Q297" s="368"/>
      <c r="R297" s="365"/>
      <c r="S297" s="369"/>
      <c r="T297" s="370">
        <f>ROUNDDOWN(IFERROR(tabItens[[#This Row],[ATA DT.VALID.]] - $D$1,0) / 30,0)</f>
        <v>-1507</v>
      </c>
      <c r="U297" s="355" t="s">
        <v>960</v>
      </c>
      <c r="V297" s="371">
        <v>1</v>
      </c>
      <c r="W297" s="372" t="s">
        <v>2071</v>
      </c>
      <c r="X297" s="373">
        <v>61</v>
      </c>
      <c r="Y297" s="374">
        <v>8</v>
      </c>
      <c r="Z297" s="375"/>
      <c r="AA297" s="376"/>
      <c r="AB297" s="377"/>
      <c r="AC297" s="377"/>
      <c r="AD297" s="376"/>
      <c r="AE297" s="377"/>
      <c r="AF297" s="370"/>
      <c r="AG297" s="378" t="s">
        <v>2067</v>
      </c>
      <c r="AH297" s="379"/>
      <c r="AI297" s="370">
        <v>8</v>
      </c>
      <c r="AJ297" s="379">
        <v>44573</v>
      </c>
      <c r="AK297" s="379" t="s">
        <v>883</v>
      </c>
      <c r="AL297" s="379">
        <v>44522</v>
      </c>
      <c r="AM297" s="369"/>
      <c r="AN297" s="358"/>
      <c r="AO297" s="380" t="str">
        <f>_xlfn.IFNA(IF(VLOOKUP(tabItens[[#This Row],[CÓDIGO]],tabExcluirDoEstoque[#Data],1,FALSE),"sim",""),"")</f>
        <v/>
      </c>
      <c r="AP297" s="381" t="str">
        <f ca="1">IF(OR(ISBLANK(tabItens[[#This Row],[ATA DT.VALID.]]),tabItens[[#This Row],[ATA DT.VALID.]]="",tabItens[[#This Row],[ATA DT.VALID.]]=" "),"",IF(TYPE(tabItens[[#This Row],[ATA DT.VALID.]])=1,ROUNDUP((tabItens[[#This Row],[ATA DT.VALID.]]-TODAY())/7,0),""))</f>
        <v/>
      </c>
      <c r="AQ297" s="382">
        <v>0</v>
      </c>
      <c r="AR297" s="383" t="str">
        <f>IF(ISBLANK(tabItens[[#This Row],[CÓDIGO]]),"",IFERROR(VLOOKUP(tabItens[[#This Row],[CÓDIGO]],Consumo!$C$2:$AC$862,26,FALSE),0))</f>
        <v>04.2023</v>
      </c>
      <c r="AS297" s="384">
        <f>SUMIF(Consumo!$C$3:$C$862,tabItens[[#This Row],[CÓDIGO]],Consumo!$N$3:$N$862) + SUMIF(Consumo!$C$3:$C$862,tabItens[[#This Row],[CÓDIGO]],Consumo!$O$3:$O$862) + SUMIF(Consumo!$C$3:$C$862,tabItens[[#This Row],[CÓDIGO]],Consumo!$P$3:$P$862) + SUMIF(Consumo!$C$3:$C$862,tabItens[[#This Row],[CÓDIGO]],Consumo!$Q$3:$Q$862)</f>
        <v>0</v>
      </c>
      <c r="AT297" s="384">
        <f>SUMIF(Consumo!$C$3:$C$862,tabItens[[#This Row],[CÓDIGO]],Consumo!$Z$3:$Z$862)</f>
        <v>25</v>
      </c>
      <c r="AU297" s="385">
        <f>SUMIF(Consumo!$C$3:$C$862,tabItens[[#This Row],[CÓDIGO]],Consumo!$AA$3:$AA$862)</f>
        <v>20</v>
      </c>
      <c r="AV297" s="386">
        <f>SUMIF(Consumo!$C$3:$C$862,tabItens[[#This Row],[CÓDIGO]],Consumo!$Y$3:$Y$862)</f>
        <v>1.5</v>
      </c>
      <c r="AW297" s="359">
        <f>tabItens[[#This Row],[QTDE ATUAL]] + tabItens[[#This Row],[RC QTDE]] + tabItens[[#This Row],[AF SALDO]] + tabItens[[#This Row],[Recentes]]</f>
        <v>164</v>
      </c>
      <c r="AX297" s="387">
        <v>5</v>
      </c>
      <c r="AY297" s="387">
        <v>4</v>
      </c>
      <c r="AZ297" s="387">
        <f>IF(ISBLANK(tabItens[[#This Row],[CÓDIGO]]),"",tabItens[[#This Row],[PontoMês]] * (AZ$2+tabItens[[#This Row],[PontoQtM]]))</f>
        <v>20</v>
      </c>
      <c r="BA297" s="386">
        <f>tabItens[[#This Row],[PontoPed]] - tabItens[[#This Row],[Saldo]] + (1/10)</f>
        <v>-143.9</v>
      </c>
      <c r="BB297" s="386">
        <f xml:space="preserve"> tabItens[[#This Row],[PontoMês]] * BB$2 - tabItens[[#This Row],[QTDE ATUAL]] - (1/10)</f>
        <v>-159.1</v>
      </c>
      <c r="BC297" s="388">
        <f>IF( tabItens[[#This Row],[PontoPed]]&gt;0, IF(tabItens[[#This Row],[PontoPed]]&lt;1, 1, IF( tabItens[[#This Row],[Saldo]]&gt;tabItens[[#This Row],[PontoPed]], 0, (tabItens[[#This Row],[PontoPed]]-tabItens[[#This Row],[Saldo]])/tabItens[[#This Row],[PontoPed]] ) ), 0 )</f>
        <v>0</v>
      </c>
      <c r="BD297" s="389">
        <f>ROUNDDOWN(IF( OR( AND(tabItens[[#This Row],[PontoPed]]&lt;tabItens[[#This Row],[Saldo]],tabItens[[#This Row],[Saldo]]&gt;0), tabItens[[#This Row],[PontoPed]]=0), 99, IF(AND(tabItens[[#This Row],[Saldo]]=0,tabItens[[#This Row],[PontoPed]]&gt;0), 0, (1-tabItens[[#This Row],[PctAb]])*10 ) ),0)</f>
        <v>99</v>
      </c>
      <c r="BE297" s="390">
        <f>IF( tabItens[[#This Row],[Consumo]] &gt; tabItens[[#This Row],[04_MESES]]/4*$AV$2, tabItens[[#This Row],[Consumo]]/$AV$2, tabItens[[#This Row],[04_MESES]]/4 ) * $BE$2 + tabItens[[#This Row],[COMPRA_EXTRA]]</f>
        <v>12.5</v>
      </c>
      <c r="BF297" s="391">
        <f>MAX( tabItens[[#This Row],[Sugestão]] - tabItens[[#This Row],[LC]], 0 )</f>
        <v>12.5</v>
      </c>
      <c r="BG297" s="391">
        <f>SUMIF(Consumo!$C$3:$C$862,tabItens[[#This Row],[CÓDIGO]],Consumo!$E$3:$E$862)</f>
        <v>0</v>
      </c>
      <c r="BH297" s="392">
        <f>IF(AND(tabItens[[#This Row],[Pend]] &gt; 0,tabItens[[#This Row],[Consumo]] &lt;&gt; 0), tabItens[[#This Row],[Pend]] / tabItens[[#This Row],[Consumo]], 0 )</f>
        <v>0</v>
      </c>
      <c r="BI297" s="391"/>
      <c r="BJ297" s="391"/>
      <c r="BK297" s="393" t="s">
        <v>2081</v>
      </c>
    </row>
    <row r="298" spans="1:63" x14ac:dyDescent="0.3">
      <c r="A298" s="354">
        <v>53446</v>
      </c>
      <c r="B298" s="355" t="s">
        <v>1303</v>
      </c>
      <c r="C298" s="356" t="s">
        <v>604</v>
      </c>
      <c r="D298" s="357">
        <v>3.04</v>
      </c>
      <c r="E298" s="358"/>
      <c r="F298" s="358"/>
      <c r="G298" s="358" t="s">
        <v>883</v>
      </c>
      <c r="H298" s="359">
        <v>1853</v>
      </c>
      <c r="I298" s="360">
        <v>103003</v>
      </c>
      <c r="J298" s="361">
        <v>3.04</v>
      </c>
      <c r="K298" s="362">
        <v>1225</v>
      </c>
      <c r="L298" s="363">
        <f>IF(tabItens[[#This Row],[Média]] &gt; 0, tabItens[[#This Row],[QTDE ATUAL]] / tabItens[[#This Row],[Média]],999.9)</f>
        <v>16.871016691957511</v>
      </c>
      <c r="M298" s="364">
        <v>0</v>
      </c>
      <c r="N298" s="365">
        <f>tabItens[[#This Row],[VALOR UNIT.]] * tabItens[[#This Row],[LC]]</f>
        <v>0</v>
      </c>
      <c r="O298" s="366" t="s">
        <v>2092</v>
      </c>
      <c r="P298" s="367"/>
      <c r="Q298" s="368"/>
      <c r="R298" s="365"/>
      <c r="S298" s="369"/>
      <c r="T298" s="370">
        <f>ROUNDDOWN(IFERROR(tabItens[[#This Row],[ATA DT.VALID.]] - $D$1,0) / 30,0)</f>
        <v>-1507</v>
      </c>
      <c r="U298" s="355" t="s">
        <v>1304</v>
      </c>
      <c r="V298" s="371">
        <v>1</v>
      </c>
      <c r="W298" s="372" t="s">
        <v>2066</v>
      </c>
      <c r="X298" s="373">
        <v>51</v>
      </c>
      <c r="Y298" s="374">
        <v>19</v>
      </c>
      <c r="Z298" s="375"/>
      <c r="AA298" s="376"/>
      <c r="AB298" s="377"/>
      <c r="AC298" s="377"/>
      <c r="AD298" s="376"/>
      <c r="AE298" s="377"/>
      <c r="AF298" s="370"/>
      <c r="AG298" s="378" t="s">
        <v>2067</v>
      </c>
      <c r="AH298" s="379"/>
      <c r="AI298" s="370">
        <v>568</v>
      </c>
      <c r="AJ298" s="379">
        <v>45169</v>
      </c>
      <c r="AK298" s="379" t="s">
        <v>883</v>
      </c>
      <c r="AL298" s="379">
        <v>45174</v>
      </c>
      <c r="AM298" s="369"/>
      <c r="AN298" s="358"/>
      <c r="AO298" s="380" t="str">
        <f>_xlfn.IFNA(IF(VLOOKUP(tabItens[[#This Row],[CÓDIGO]],tabExcluirDoEstoque[#Data],1,FALSE),"sim",""),"")</f>
        <v/>
      </c>
      <c r="AP298" s="381" t="str">
        <f ca="1">IF(OR(ISBLANK(tabItens[[#This Row],[ATA DT.VALID.]]),tabItens[[#This Row],[ATA DT.VALID.]]="",tabItens[[#This Row],[ATA DT.VALID.]]=" "),"",IF(TYPE(tabItens[[#This Row],[ATA DT.VALID.]])=1,ROUNDUP((tabItens[[#This Row],[ATA DT.VALID.]]-TODAY())/7,0),""))</f>
        <v/>
      </c>
      <c r="AQ298" s="382">
        <v>0</v>
      </c>
      <c r="AR298" s="383" t="str">
        <f>IF(ISBLANK(tabItens[[#This Row],[CÓDIGO]]),"",IFERROR(VLOOKUP(tabItens[[#This Row],[CÓDIGO]],Consumo!$C$2:$AC$862,26,FALSE),0))</f>
        <v>09.2023</v>
      </c>
      <c r="AS298" s="384">
        <f>SUMIF(Consumo!$C$3:$C$862,tabItens[[#This Row],[CÓDIGO]],Consumo!$N$3:$N$862) + SUMIF(Consumo!$C$3:$C$862,tabItens[[#This Row],[CÓDIGO]],Consumo!$O$3:$O$862) + SUMIF(Consumo!$C$3:$C$862,tabItens[[#This Row],[CÓDIGO]],Consumo!$P$3:$P$862) + SUMIF(Consumo!$C$3:$C$862,tabItens[[#This Row],[CÓDIGO]],Consumo!$Q$3:$Q$862)</f>
        <v>380</v>
      </c>
      <c r="AT298" s="384">
        <f>SUMIF(Consumo!$C$3:$C$862,tabItens[[#This Row],[CÓDIGO]],Consumo!$Z$3:$Z$862)</f>
        <v>1402</v>
      </c>
      <c r="AU298" s="385">
        <f>SUMIF(Consumo!$C$3:$C$862,tabItens[[#This Row],[CÓDIGO]],Consumo!$AA$3:$AA$862)</f>
        <v>482</v>
      </c>
      <c r="AV298" s="386">
        <f>SUMIF(Consumo!$C$3:$C$862,tabItens[[#This Row],[CÓDIGO]],Consumo!$Y$3:$Y$862)</f>
        <v>109.83333333333333</v>
      </c>
      <c r="AW298" s="359">
        <f>tabItens[[#This Row],[QTDE ATUAL]] + tabItens[[#This Row],[RC QTDE]] + tabItens[[#This Row],[AF SALDO]] + tabItens[[#This Row],[Recentes]]</f>
        <v>1853</v>
      </c>
      <c r="AX298" s="387">
        <v>94</v>
      </c>
      <c r="AY298" s="387">
        <v>4</v>
      </c>
      <c r="AZ298" s="387">
        <f>IF(ISBLANK(tabItens[[#This Row],[CÓDIGO]]),"",tabItens[[#This Row],[PontoMês]] * (AZ$2+tabItens[[#This Row],[PontoQtM]]))</f>
        <v>376</v>
      </c>
      <c r="BA298" s="386">
        <f>tabItens[[#This Row],[PontoPed]] - tabItens[[#This Row],[Saldo]] + (1/10)</f>
        <v>-1476.9</v>
      </c>
      <c r="BB298" s="386">
        <f xml:space="preserve"> tabItens[[#This Row],[PontoMês]] * BB$2 - tabItens[[#This Row],[QTDE ATUAL]] - (1/10)</f>
        <v>-1759.1</v>
      </c>
      <c r="BC298" s="388">
        <f>IF( tabItens[[#This Row],[PontoPed]]&gt;0, IF(tabItens[[#This Row],[PontoPed]]&lt;1, 1, IF( tabItens[[#This Row],[Saldo]]&gt;tabItens[[#This Row],[PontoPed]], 0, (tabItens[[#This Row],[PontoPed]]-tabItens[[#This Row],[Saldo]])/tabItens[[#This Row],[PontoPed]] ) ), 0 )</f>
        <v>0</v>
      </c>
      <c r="BD298" s="389">
        <f>ROUNDDOWN(IF( OR( AND(tabItens[[#This Row],[PontoPed]]&lt;tabItens[[#This Row],[Saldo]],tabItens[[#This Row],[Saldo]]&gt;0), tabItens[[#This Row],[PontoPed]]=0), 99, IF(AND(tabItens[[#This Row],[Saldo]]=0,tabItens[[#This Row],[PontoPed]]&gt;0), 0, (1-tabItens[[#This Row],[PctAb]])*10 ) ),0)</f>
        <v>99</v>
      </c>
      <c r="BE298" s="390">
        <f>IF( tabItens[[#This Row],[Consumo]] &gt; tabItens[[#This Row],[04_MESES]]/4*$AV$2, tabItens[[#This Row],[Consumo]]/$AV$2, tabItens[[#This Row],[04_MESES]]/4 ) * $BE$2 + tabItens[[#This Row],[COMPRA_EXTRA]]</f>
        <v>701</v>
      </c>
      <c r="BF298" s="391">
        <f>MAX( tabItens[[#This Row],[Sugestão]] - tabItens[[#This Row],[LC]], 0 )</f>
        <v>701</v>
      </c>
      <c r="BG298" s="391">
        <f>SUMIF(Consumo!$C$3:$C$862,tabItens[[#This Row],[CÓDIGO]],Consumo!$E$3:$E$862)</f>
        <v>0</v>
      </c>
      <c r="BH298" s="392">
        <f>IF(AND(tabItens[[#This Row],[Pend]] &gt; 0,tabItens[[#This Row],[Consumo]] &lt;&gt; 0), tabItens[[#This Row],[Pend]] / tabItens[[#This Row],[Consumo]], 0 )</f>
        <v>0</v>
      </c>
      <c r="BI298" s="391"/>
      <c r="BJ298" s="391"/>
      <c r="BK298" s="393" t="s">
        <v>2081</v>
      </c>
    </row>
    <row r="299" spans="1:63" x14ac:dyDescent="0.3">
      <c r="A299" s="354">
        <v>53813</v>
      </c>
      <c r="B299" s="355" t="s">
        <v>1305</v>
      </c>
      <c r="C299" s="356" t="s">
        <v>338</v>
      </c>
      <c r="D299" s="357">
        <v>80</v>
      </c>
      <c r="E299" s="358"/>
      <c r="F299" s="358"/>
      <c r="G299" s="358" t="s">
        <v>883</v>
      </c>
      <c r="H299" s="359">
        <v>234</v>
      </c>
      <c r="I299" s="360">
        <v>103003</v>
      </c>
      <c r="J299" s="361">
        <v>80</v>
      </c>
      <c r="K299" s="362">
        <v>9</v>
      </c>
      <c r="L299" s="363">
        <f>IF(tabItens[[#This Row],[Média]] &gt; 0, tabItens[[#This Row],[QTDE ATUAL]] / tabItens[[#This Row],[Média]],999.9)</f>
        <v>401.14285714285711</v>
      </c>
      <c r="M299" s="364">
        <v>0</v>
      </c>
      <c r="N299" s="365">
        <f>tabItens[[#This Row],[VALOR UNIT.]] * tabItens[[#This Row],[LC]]</f>
        <v>0</v>
      </c>
      <c r="O299" s="366" t="s">
        <v>2140</v>
      </c>
      <c r="P299" s="367"/>
      <c r="Q299" s="368"/>
      <c r="R299" s="365"/>
      <c r="S299" s="369"/>
      <c r="T299" s="370">
        <f>ROUNDDOWN(IFERROR(tabItens[[#This Row],[ATA DT.VALID.]] - $D$1,0) / 30,0)</f>
        <v>-1507</v>
      </c>
      <c r="U299" s="355" t="s">
        <v>1221</v>
      </c>
      <c r="V299" s="371">
        <v>1</v>
      </c>
      <c r="W299" s="372" t="s">
        <v>2066</v>
      </c>
      <c r="X299" s="373">
        <v>51</v>
      </c>
      <c r="Y299" s="374">
        <v>13</v>
      </c>
      <c r="Z299" s="375"/>
      <c r="AA299" s="376"/>
      <c r="AB299" s="377"/>
      <c r="AC299" s="377"/>
      <c r="AD299" s="376"/>
      <c r="AE299" s="377"/>
      <c r="AF299" s="370"/>
      <c r="AG299" s="378" t="s">
        <v>2067</v>
      </c>
      <c r="AH299" s="379"/>
      <c r="AI299" s="370">
        <v>4</v>
      </c>
      <c r="AJ299" s="379">
        <v>45195</v>
      </c>
      <c r="AK299" s="379" t="s">
        <v>883</v>
      </c>
      <c r="AL299" s="379">
        <v>45156</v>
      </c>
      <c r="AM299" s="369"/>
      <c r="AN299" s="358"/>
      <c r="AO299" s="380" t="str">
        <f>_xlfn.IFNA(IF(VLOOKUP(tabItens[[#This Row],[CÓDIGO]],tabExcluirDoEstoque[#Data],1,FALSE),"sim",""),"")</f>
        <v/>
      </c>
      <c r="AP299" s="381" t="str">
        <f ca="1">IF(OR(ISBLANK(tabItens[[#This Row],[ATA DT.VALID.]]),tabItens[[#This Row],[ATA DT.VALID.]]="",tabItens[[#This Row],[ATA DT.VALID.]]=" "),"",IF(TYPE(tabItens[[#This Row],[ATA DT.VALID.]])=1,ROUNDUP((tabItens[[#This Row],[ATA DT.VALID.]]-TODAY())/7,0),""))</f>
        <v/>
      </c>
      <c r="AQ299" s="382">
        <v>0</v>
      </c>
      <c r="AR299" s="383" t="str">
        <f>IF(ISBLANK(tabItens[[#This Row],[CÓDIGO]]),"",IFERROR(VLOOKUP(tabItens[[#This Row],[CÓDIGO]],Consumo!$C$2:$AC$862,26,FALSE),0))</f>
        <v>01.2023</v>
      </c>
      <c r="AS299" s="384">
        <f>SUMIF(Consumo!$C$3:$C$862,tabItens[[#This Row],[CÓDIGO]],Consumo!$N$3:$N$862) + SUMIF(Consumo!$C$3:$C$862,tabItens[[#This Row],[CÓDIGO]],Consumo!$O$3:$O$862) + SUMIF(Consumo!$C$3:$C$862,tabItens[[#This Row],[CÓDIGO]],Consumo!$P$3:$P$862) + SUMIF(Consumo!$C$3:$C$862,tabItens[[#This Row],[CÓDIGO]],Consumo!$Q$3:$Q$862)</f>
        <v>0</v>
      </c>
      <c r="AT299" s="384">
        <f>SUMIF(Consumo!$C$3:$C$862,tabItens[[#This Row],[CÓDIGO]],Consumo!$Z$3:$Z$862)</f>
        <v>9</v>
      </c>
      <c r="AU299" s="385">
        <f>SUMIF(Consumo!$C$3:$C$862,tabItens[[#This Row],[CÓDIGO]],Consumo!$AA$3:$AA$862)</f>
        <v>4</v>
      </c>
      <c r="AV299" s="386">
        <f>SUMIF(Consumo!$C$3:$C$862,tabItens[[#This Row],[CÓDIGO]],Consumo!$Y$3:$Y$862)</f>
        <v>0.58333333333333337</v>
      </c>
      <c r="AW299" s="359">
        <f>tabItens[[#This Row],[QTDE ATUAL]] + tabItens[[#This Row],[RC QTDE]] + tabItens[[#This Row],[AF SALDO]] + tabItens[[#This Row],[Recentes]]</f>
        <v>234</v>
      </c>
      <c r="AX299" s="387">
        <v>9</v>
      </c>
      <c r="AY299" s="387">
        <v>4</v>
      </c>
      <c r="AZ299" s="387">
        <f>IF(ISBLANK(tabItens[[#This Row],[CÓDIGO]]),"",tabItens[[#This Row],[PontoMês]] * (AZ$2+tabItens[[#This Row],[PontoQtM]]))</f>
        <v>36</v>
      </c>
      <c r="BA299" s="386">
        <f>tabItens[[#This Row],[PontoPed]] - tabItens[[#This Row],[Saldo]] + (1/10)</f>
        <v>-197.9</v>
      </c>
      <c r="BB299" s="386">
        <f xml:space="preserve"> tabItens[[#This Row],[PontoMês]] * BB$2 - tabItens[[#This Row],[QTDE ATUAL]] - (1/10)</f>
        <v>-225.1</v>
      </c>
      <c r="BC299" s="388">
        <f>IF( tabItens[[#This Row],[PontoPed]]&gt;0, IF(tabItens[[#This Row],[PontoPed]]&lt;1, 1, IF( tabItens[[#This Row],[Saldo]]&gt;tabItens[[#This Row],[PontoPed]], 0, (tabItens[[#This Row],[PontoPed]]-tabItens[[#This Row],[Saldo]])/tabItens[[#This Row],[PontoPed]] ) ), 0 )</f>
        <v>0</v>
      </c>
      <c r="BD299" s="389">
        <f>ROUNDDOWN(IF( OR( AND(tabItens[[#This Row],[PontoPed]]&lt;tabItens[[#This Row],[Saldo]],tabItens[[#This Row],[Saldo]]&gt;0), tabItens[[#This Row],[PontoPed]]=0), 99, IF(AND(tabItens[[#This Row],[Saldo]]=0,tabItens[[#This Row],[PontoPed]]&gt;0), 0, (1-tabItens[[#This Row],[PctAb]])*10 ) ),0)</f>
        <v>99</v>
      </c>
      <c r="BE299" s="390">
        <f>IF( tabItens[[#This Row],[Consumo]] &gt; tabItens[[#This Row],[04_MESES]]/4*$AV$2, tabItens[[#This Row],[Consumo]]/$AV$2, tabItens[[#This Row],[04_MESES]]/4 ) * $BE$2 + tabItens[[#This Row],[COMPRA_EXTRA]]</f>
        <v>4.5</v>
      </c>
      <c r="BF299" s="391">
        <f>MAX( tabItens[[#This Row],[Sugestão]] - tabItens[[#This Row],[LC]], 0 )</f>
        <v>4.5</v>
      </c>
      <c r="BG299" s="391">
        <f>SUMIF(Consumo!$C$3:$C$862,tabItens[[#This Row],[CÓDIGO]],Consumo!$E$3:$E$862)</f>
        <v>0</v>
      </c>
      <c r="BH299" s="392">
        <f>IF(AND(tabItens[[#This Row],[Pend]] &gt; 0,tabItens[[#This Row],[Consumo]] &lt;&gt; 0), tabItens[[#This Row],[Pend]] / tabItens[[#This Row],[Consumo]], 0 )</f>
        <v>0</v>
      </c>
      <c r="BI299" s="391"/>
      <c r="BJ299" s="391"/>
      <c r="BK299" s="393" t="s">
        <v>2081</v>
      </c>
    </row>
    <row r="300" spans="1:63" x14ac:dyDescent="0.3">
      <c r="A300" s="354">
        <v>53814</v>
      </c>
      <c r="B300" s="355" t="s">
        <v>1306</v>
      </c>
      <c r="C300" s="356" t="s">
        <v>338</v>
      </c>
      <c r="D300" s="357">
        <v>124.87</v>
      </c>
      <c r="E300" s="358"/>
      <c r="F300" s="358"/>
      <c r="G300" s="358" t="s">
        <v>883</v>
      </c>
      <c r="H300" s="359">
        <v>1159</v>
      </c>
      <c r="I300" s="360">
        <v>103003</v>
      </c>
      <c r="J300" s="361">
        <v>124.87</v>
      </c>
      <c r="K300" s="362">
        <v>293</v>
      </c>
      <c r="L300" s="363">
        <f>IF(tabItens[[#This Row],[Média]] &gt; 0, tabItens[[#This Row],[QTDE ATUAL]] / tabItens[[#This Row],[Média]],999.9)</f>
        <v>59.690987124463518</v>
      </c>
      <c r="M300" s="364">
        <v>0</v>
      </c>
      <c r="N300" s="365">
        <f>tabItens[[#This Row],[VALOR UNIT.]] * tabItens[[#This Row],[LC]]</f>
        <v>0</v>
      </c>
      <c r="O300" s="366" t="s">
        <v>2140</v>
      </c>
      <c r="P300" s="367"/>
      <c r="Q300" s="368"/>
      <c r="R300" s="365"/>
      <c r="S300" s="369"/>
      <c r="T300" s="370">
        <f>ROUNDDOWN(IFERROR(tabItens[[#This Row],[ATA DT.VALID.]] - $D$1,0) / 30,0)</f>
        <v>-1507</v>
      </c>
      <c r="U300" s="355" t="s">
        <v>1221</v>
      </c>
      <c r="V300" s="371">
        <v>1</v>
      </c>
      <c r="W300" s="372" t="s">
        <v>2066</v>
      </c>
      <c r="X300" s="373">
        <v>51</v>
      </c>
      <c r="Y300" s="374">
        <v>13</v>
      </c>
      <c r="Z300" s="375"/>
      <c r="AA300" s="376"/>
      <c r="AB300" s="377"/>
      <c r="AC300" s="377"/>
      <c r="AD300" s="376"/>
      <c r="AE300" s="377"/>
      <c r="AF300" s="370"/>
      <c r="AG300" s="378" t="s">
        <v>2067</v>
      </c>
      <c r="AH300" s="379"/>
      <c r="AI300" s="370">
        <v>298</v>
      </c>
      <c r="AJ300" s="379">
        <v>45184</v>
      </c>
      <c r="AK300" s="379" t="s">
        <v>883</v>
      </c>
      <c r="AL300" s="379">
        <v>45156</v>
      </c>
      <c r="AM300" s="369"/>
      <c r="AN300" s="358"/>
      <c r="AO300" s="380" t="str">
        <f>_xlfn.IFNA(IF(VLOOKUP(tabItens[[#This Row],[CÓDIGO]],tabExcluirDoEstoque[#Data],1,FALSE),"sim",""),"")</f>
        <v/>
      </c>
      <c r="AP300" s="381" t="str">
        <f ca="1">IF(OR(ISBLANK(tabItens[[#This Row],[ATA DT.VALID.]]),tabItens[[#This Row],[ATA DT.VALID.]]="",tabItens[[#This Row],[ATA DT.VALID.]]=" "),"",IF(TYPE(tabItens[[#This Row],[ATA DT.VALID.]])=1,ROUNDUP((tabItens[[#This Row],[ATA DT.VALID.]]-TODAY())/7,0),""))</f>
        <v/>
      </c>
      <c r="AQ300" s="382">
        <v>0</v>
      </c>
      <c r="AR300" s="383" t="str">
        <f>IF(ISBLANK(tabItens[[#This Row],[CÓDIGO]]),"",IFERROR(VLOOKUP(tabItens[[#This Row],[CÓDIGO]],Consumo!$C$2:$AC$862,26,FALSE),0))</f>
        <v>06.2023</v>
      </c>
      <c r="AS300" s="384">
        <f>SUMIF(Consumo!$C$3:$C$862,tabItens[[#This Row],[CÓDIGO]],Consumo!$N$3:$N$862) + SUMIF(Consumo!$C$3:$C$862,tabItens[[#This Row],[CÓDIGO]],Consumo!$O$3:$O$862) + SUMIF(Consumo!$C$3:$C$862,tabItens[[#This Row],[CÓDIGO]],Consumo!$P$3:$P$862) + SUMIF(Consumo!$C$3:$C$862,tabItens[[#This Row],[CÓDIGO]],Consumo!$Q$3:$Q$862)</f>
        <v>60</v>
      </c>
      <c r="AT300" s="384">
        <f>SUMIF(Consumo!$C$3:$C$862,tabItens[[#This Row],[CÓDIGO]],Consumo!$Z$3:$Z$862)</f>
        <v>297</v>
      </c>
      <c r="AU300" s="385">
        <f>SUMIF(Consumo!$C$3:$C$862,tabItens[[#This Row],[CÓDIGO]],Consumo!$AA$3:$AA$862)</f>
        <v>201</v>
      </c>
      <c r="AV300" s="386">
        <f>SUMIF(Consumo!$C$3:$C$862,tabItens[[#This Row],[CÓDIGO]],Consumo!$Y$3:$Y$862)</f>
        <v>19.416666666666668</v>
      </c>
      <c r="AW300" s="359">
        <f>tabItens[[#This Row],[QTDE ATUAL]] + tabItens[[#This Row],[RC QTDE]] + tabItens[[#This Row],[AF SALDO]] + tabItens[[#This Row],[Recentes]]</f>
        <v>1159</v>
      </c>
      <c r="AX300" s="387">
        <v>17</v>
      </c>
      <c r="AY300" s="387">
        <v>4</v>
      </c>
      <c r="AZ300" s="387">
        <f>IF(ISBLANK(tabItens[[#This Row],[CÓDIGO]]),"",tabItens[[#This Row],[PontoMês]] * (AZ$2+tabItens[[#This Row],[PontoQtM]]))</f>
        <v>68</v>
      </c>
      <c r="BA300" s="386">
        <f>tabItens[[#This Row],[PontoPed]] - tabItens[[#This Row],[Saldo]] + (1/10)</f>
        <v>-1090.9000000000001</v>
      </c>
      <c r="BB300" s="386">
        <f xml:space="preserve"> tabItens[[#This Row],[PontoMês]] * BB$2 - tabItens[[#This Row],[QTDE ATUAL]] - (1/10)</f>
        <v>-1142.0999999999999</v>
      </c>
      <c r="BC300" s="388">
        <f>IF( tabItens[[#This Row],[PontoPed]]&gt;0, IF(tabItens[[#This Row],[PontoPed]]&lt;1, 1, IF( tabItens[[#This Row],[Saldo]]&gt;tabItens[[#This Row],[PontoPed]], 0, (tabItens[[#This Row],[PontoPed]]-tabItens[[#This Row],[Saldo]])/tabItens[[#This Row],[PontoPed]] ) ), 0 )</f>
        <v>0</v>
      </c>
      <c r="BD300" s="389">
        <f>ROUNDDOWN(IF( OR( AND(tabItens[[#This Row],[PontoPed]]&lt;tabItens[[#This Row],[Saldo]],tabItens[[#This Row],[Saldo]]&gt;0), tabItens[[#This Row],[PontoPed]]=0), 99, IF(AND(tabItens[[#This Row],[Saldo]]=0,tabItens[[#This Row],[PontoPed]]&gt;0), 0, (1-tabItens[[#This Row],[PctAb]])*10 ) ),0)</f>
        <v>99</v>
      </c>
      <c r="BE300" s="390">
        <f>IF( tabItens[[#This Row],[Consumo]] &gt; tabItens[[#This Row],[04_MESES]]/4*$AV$2, tabItens[[#This Row],[Consumo]]/$AV$2, tabItens[[#This Row],[04_MESES]]/4 ) * $BE$2 + tabItens[[#This Row],[COMPRA_EXTRA]]</f>
        <v>148.5</v>
      </c>
      <c r="BF300" s="391">
        <f>MAX( tabItens[[#This Row],[Sugestão]] - tabItens[[#This Row],[LC]], 0 )</f>
        <v>148.5</v>
      </c>
      <c r="BG300" s="391">
        <f>SUMIF(Consumo!$C$3:$C$862,tabItens[[#This Row],[CÓDIGO]],Consumo!$E$3:$E$862)</f>
        <v>4</v>
      </c>
      <c r="BH300" s="392">
        <f>IF(AND(tabItens[[#This Row],[Pend]] &gt; 0,tabItens[[#This Row],[Consumo]] &lt;&gt; 0), tabItens[[#This Row],[Pend]] / tabItens[[#This Row],[Consumo]], 0 )</f>
        <v>1.3468013468013467E-2</v>
      </c>
      <c r="BI300" s="391"/>
      <c r="BJ300" s="391"/>
      <c r="BK300" s="393" t="s">
        <v>2081</v>
      </c>
    </row>
    <row r="301" spans="1:63" x14ac:dyDescent="0.3">
      <c r="A301" s="354">
        <v>53849</v>
      </c>
      <c r="B301" s="355" t="s">
        <v>1307</v>
      </c>
      <c r="C301" s="356" t="s">
        <v>256</v>
      </c>
      <c r="D301" s="357">
        <v>36.42</v>
      </c>
      <c r="E301" s="358"/>
      <c r="F301" s="358"/>
      <c r="G301" s="358" t="s">
        <v>883</v>
      </c>
      <c r="H301" s="359">
        <v>20</v>
      </c>
      <c r="I301" s="360">
        <v>103003</v>
      </c>
      <c r="J301" s="361">
        <v>36.42</v>
      </c>
      <c r="K301" s="362">
        <v>77</v>
      </c>
      <c r="L301" s="363">
        <f>IF(tabItens[[#This Row],[Média]] &gt; 0, tabItens[[#This Row],[QTDE ATUAL]] / tabItens[[#This Row],[Média]],999.9)</f>
        <v>2.8235294117647061</v>
      </c>
      <c r="M301" s="364">
        <v>0</v>
      </c>
      <c r="N301" s="365">
        <f>tabItens[[#This Row],[VALOR UNIT.]] * tabItens[[#This Row],[LC]]</f>
        <v>0</v>
      </c>
      <c r="O301" s="366" t="s">
        <v>2099</v>
      </c>
      <c r="P301" s="367"/>
      <c r="Q301" s="368"/>
      <c r="R301" s="365"/>
      <c r="S301" s="369"/>
      <c r="T301" s="370">
        <f>ROUNDDOWN(IFERROR(tabItens[[#This Row],[ATA DT.VALID.]] - $D$1,0) / 30,0)</f>
        <v>-1507</v>
      </c>
      <c r="U301" s="355" t="s">
        <v>1005</v>
      </c>
      <c r="V301" s="371">
        <v>1</v>
      </c>
      <c r="W301" s="372" t="s">
        <v>2071</v>
      </c>
      <c r="X301" s="373">
        <v>61</v>
      </c>
      <c r="Y301" s="374">
        <v>15</v>
      </c>
      <c r="Z301" s="375"/>
      <c r="AA301" s="376"/>
      <c r="AB301" s="377"/>
      <c r="AC301" s="377"/>
      <c r="AD301" s="376"/>
      <c r="AE301" s="377"/>
      <c r="AF301" s="370"/>
      <c r="AG301" s="378" t="s">
        <v>2067</v>
      </c>
      <c r="AH301" s="379"/>
      <c r="AI301" s="370">
        <v>32</v>
      </c>
      <c r="AJ301" s="379">
        <v>45184</v>
      </c>
      <c r="AK301" s="379" t="s">
        <v>883</v>
      </c>
      <c r="AL301" s="379">
        <v>45145</v>
      </c>
      <c r="AM301" s="369"/>
      <c r="AN301" s="358"/>
      <c r="AO301" s="380" t="str">
        <f>_xlfn.IFNA(IF(VLOOKUP(tabItens[[#This Row],[CÓDIGO]],tabExcluirDoEstoque[#Data],1,FALSE),"sim",""),"")</f>
        <v/>
      </c>
      <c r="AP301" s="381" t="str">
        <f ca="1">IF(OR(ISBLANK(tabItens[[#This Row],[ATA DT.VALID.]]),tabItens[[#This Row],[ATA DT.VALID.]]="",tabItens[[#This Row],[ATA DT.VALID.]]=" "),"",IF(TYPE(tabItens[[#This Row],[ATA DT.VALID.]])=1,ROUNDUP((tabItens[[#This Row],[ATA DT.VALID.]]-TODAY())/7,0),""))</f>
        <v/>
      </c>
      <c r="AQ301" s="382">
        <v>0</v>
      </c>
      <c r="AR301" s="383" t="str">
        <f>IF(ISBLANK(tabItens[[#This Row],[CÓDIGO]]),"",IFERROR(VLOOKUP(tabItens[[#This Row],[CÓDIGO]],Consumo!$C$2:$AC$862,26,FALSE),0))</f>
        <v>08.2023</v>
      </c>
      <c r="AS301" s="384">
        <f>SUMIF(Consumo!$C$3:$C$862,tabItens[[#This Row],[CÓDIGO]],Consumo!$N$3:$N$862) + SUMIF(Consumo!$C$3:$C$862,tabItens[[#This Row],[CÓDIGO]],Consumo!$O$3:$O$862) + SUMIF(Consumo!$C$3:$C$862,tabItens[[#This Row],[CÓDIGO]],Consumo!$P$3:$P$862) + SUMIF(Consumo!$C$3:$C$862,tabItens[[#This Row],[CÓDIGO]],Consumo!$Q$3:$Q$862)</f>
        <v>35</v>
      </c>
      <c r="AT301" s="384">
        <f>SUMIF(Consumo!$C$3:$C$862,tabItens[[#This Row],[CÓDIGO]],Consumo!$Z$3:$Z$862)</f>
        <v>92</v>
      </c>
      <c r="AU301" s="385">
        <f>SUMIF(Consumo!$C$3:$C$862,tabItens[[#This Row],[CÓDIGO]],Consumo!$AA$3:$AA$862)</f>
        <v>35</v>
      </c>
      <c r="AV301" s="386">
        <f>SUMIF(Consumo!$C$3:$C$862,tabItens[[#This Row],[CÓDIGO]],Consumo!$Y$3:$Y$862)</f>
        <v>7.083333333333333</v>
      </c>
      <c r="AW301" s="359">
        <f>tabItens[[#This Row],[QTDE ATUAL]] + tabItens[[#This Row],[RC QTDE]] + tabItens[[#This Row],[AF SALDO]] + tabItens[[#This Row],[Recentes]]</f>
        <v>20</v>
      </c>
      <c r="AX301" s="387">
        <v>3</v>
      </c>
      <c r="AY301" s="387">
        <v>4</v>
      </c>
      <c r="AZ301" s="387">
        <f>IF(ISBLANK(tabItens[[#This Row],[CÓDIGO]]),"",tabItens[[#This Row],[PontoMês]] * (AZ$2+tabItens[[#This Row],[PontoQtM]]))</f>
        <v>12</v>
      </c>
      <c r="BA301" s="386">
        <f>tabItens[[#This Row],[PontoPed]] - tabItens[[#This Row],[Saldo]] + (1/10)</f>
        <v>-7.9</v>
      </c>
      <c r="BB301" s="386">
        <f xml:space="preserve"> tabItens[[#This Row],[PontoMês]] * BB$2 - tabItens[[#This Row],[QTDE ATUAL]] - (1/10)</f>
        <v>-17.100000000000001</v>
      </c>
      <c r="BC301" s="388">
        <f>IF( tabItens[[#This Row],[PontoPed]]&gt;0, IF(tabItens[[#This Row],[PontoPed]]&lt;1, 1, IF( tabItens[[#This Row],[Saldo]]&gt;tabItens[[#This Row],[PontoPed]], 0, (tabItens[[#This Row],[PontoPed]]-tabItens[[#This Row],[Saldo]])/tabItens[[#This Row],[PontoPed]] ) ), 0 )</f>
        <v>0</v>
      </c>
      <c r="BD301" s="389">
        <f>ROUNDDOWN(IF( OR( AND(tabItens[[#This Row],[PontoPed]]&lt;tabItens[[#This Row],[Saldo]],tabItens[[#This Row],[Saldo]]&gt;0), tabItens[[#This Row],[PontoPed]]=0), 99, IF(AND(tabItens[[#This Row],[Saldo]]=0,tabItens[[#This Row],[PontoPed]]&gt;0), 0, (1-tabItens[[#This Row],[PctAb]])*10 ) ),0)</f>
        <v>99</v>
      </c>
      <c r="BE301" s="390">
        <f>IF( tabItens[[#This Row],[Consumo]] &gt; tabItens[[#This Row],[04_MESES]]/4*$AV$2, tabItens[[#This Row],[Consumo]]/$AV$2, tabItens[[#This Row],[04_MESES]]/4 ) * $BE$2 + tabItens[[#This Row],[COMPRA_EXTRA]]</f>
        <v>52.5</v>
      </c>
      <c r="BF301" s="391">
        <f>MAX( tabItens[[#This Row],[Sugestão]] - tabItens[[#This Row],[LC]], 0 )</f>
        <v>52.5</v>
      </c>
      <c r="BG301" s="391">
        <f>SUMIF(Consumo!$C$3:$C$862,tabItens[[#This Row],[CÓDIGO]],Consumo!$E$3:$E$862)</f>
        <v>15</v>
      </c>
      <c r="BH301" s="392">
        <f>IF(AND(tabItens[[#This Row],[Pend]] &gt; 0,tabItens[[#This Row],[Consumo]] &lt;&gt; 0), tabItens[[#This Row],[Pend]] / tabItens[[#This Row],[Consumo]], 0 )</f>
        <v>0.16304347826086957</v>
      </c>
      <c r="BI301" s="391"/>
      <c r="BJ301" s="391"/>
      <c r="BK301" s="393" t="s">
        <v>2081</v>
      </c>
    </row>
    <row r="302" spans="1:63" x14ac:dyDescent="0.3">
      <c r="A302" s="354">
        <v>54017</v>
      </c>
      <c r="B302" s="355" t="s">
        <v>1308</v>
      </c>
      <c r="C302" s="356" t="s">
        <v>31</v>
      </c>
      <c r="D302" s="357">
        <v>4.2</v>
      </c>
      <c r="E302" s="358"/>
      <c r="F302" s="358"/>
      <c r="G302" s="358" t="s">
        <v>883</v>
      </c>
      <c r="H302" s="359">
        <v>0</v>
      </c>
      <c r="I302" s="360">
        <v>103003</v>
      </c>
      <c r="J302" s="361">
        <v>4.2</v>
      </c>
      <c r="K302" s="362">
        <v>174</v>
      </c>
      <c r="L302" s="363">
        <f>IF(tabItens[[#This Row],[Média]] &gt; 0, tabItens[[#This Row],[QTDE ATUAL]] / tabItens[[#This Row],[Média]],999.9)</f>
        <v>0</v>
      </c>
      <c r="M302" s="364">
        <v>0</v>
      </c>
      <c r="N302" s="365">
        <f>tabItens[[#This Row],[VALOR UNIT.]] * tabItens[[#This Row],[LC]]</f>
        <v>0</v>
      </c>
      <c r="O302" s="366"/>
      <c r="P302" s="367"/>
      <c r="Q302" s="368"/>
      <c r="R302" s="365"/>
      <c r="S302" s="369"/>
      <c r="T302" s="370">
        <f>ROUNDDOWN(IFERROR(tabItens[[#This Row],[ATA DT.VALID.]] - $D$1,0) / 30,0)</f>
        <v>-1507</v>
      </c>
      <c r="U302" s="355" t="s">
        <v>984</v>
      </c>
      <c r="V302" s="371">
        <v>1</v>
      </c>
      <c r="W302" s="372" t="s">
        <v>2072</v>
      </c>
      <c r="X302" s="373">
        <v>55</v>
      </c>
      <c r="Y302" s="374">
        <v>32</v>
      </c>
      <c r="Z302" s="375">
        <v>2442</v>
      </c>
      <c r="AA302" s="376">
        <v>2023</v>
      </c>
      <c r="AB302" s="377">
        <v>60</v>
      </c>
      <c r="AC302" s="377"/>
      <c r="AD302" s="376"/>
      <c r="AE302" s="377"/>
      <c r="AF302" s="370"/>
      <c r="AG302" s="378" t="s">
        <v>2067</v>
      </c>
      <c r="AH302" s="379"/>
      <c r="AI302" s="370">
        <v>58</v>
      </c>
      <c r="AJ302" s="379">
        <v>44530</v>
      </c>
      <c r="AK302" s="379" t="s">
        <v>883</v>
      </c>
      <c r="AL302" s="379">
        <v>44516</v>
      </c>
      <c r="AM302" s="369"/>
      <c r="AN302" s="358"/>
      <c r="AO302" s="380" t="str">
        <f>_xlfn.IFNA(IF(VLOOKUP(tabItens[[#This Row],[CÓDIGO]],tabExcluirDoEstoque[#Data],1,FALSE),"sim",""),"")</f>
        <v/>
      </c>
      <c r="AP302" s="381" t="str">
        <f ca="1">IF(OR(ISBLANK(tabItens[[#This Row],[ATA DT.VALID.]]),tabItens[[#This Row],[ATA DT.VALID.]]="",tabItens[[#This Row],[ATA DT.VALID.]]=" "),"",IF(TYPE(tabItens[[#This Row],[ATA DT.VALID.]])=1,ROUNDUP((tabItens[[#This Row],[ATA DT.VALID.]]-TODAY())/7,0),""))</f>
        <v/>
      </c>
      <c r="AQ302" s="382"/>
      <c r="AR302" s="383" t="str">
        <f>IF(ISBLANK(tabItens[[#This Row],[CÓDIGO]]),"",IFERROR(VLOOKUP(tabItens[[#This Row],[CÓDIGO]],Consumo!$C$2:$AC$862,26,FALSE),0))</f>
        <v>04.2023</v>
      </c>
      <c r="AS302" s="384">
        <f>SUMIF(Consumo!$C$3:$C$862,tabItens[[#This Row],[CÓDIGO]],Consumo!$N$3:$N$862) + SUMIF(Consumo!$C$3:$C$862,tabItens[[#This Row],[CÓDIGO]],Consumo!$O$3:$O$862) + SUMIF(Consumo!$C$3:$C$862,tabItens[[#This Row],[CÓDIGO]],Consumo!$P$3:$P$862) + SUMIF(Consumo!$C$3:$C$862,tabItens[[#This Row],[CÓDIGO]],Consumo!$Q$3:$Q$862)</f>
        <v>0</v>
      </c>
      <c r="AT302" s="384">
        <f>SUMIF(Consumo!$C$3:$C$862,tabItens[[#This Row],[CÓDIGO]],Consumo!$Z$3:$Z$862)</f>
        <v>186</v>
      </c>
      <c r="AU302" s="385">
        <f>SUMIF(Consumo!$C$3:$C$862,tabItens[[#This Row],[CÓDIGO]],Consumo!$AA$3:$AA$862)</f>
        <v>50</v>
      </c>
      <c r="AV302" s="386">
        <f>SUMIF(Consumo!$C$3:$C$862,tabItens[[#This Row],[CÓDIGO]],Consumo!$Y$3:$Y$862)</f>
        <v>15.5</v>
      </c>
      <c r="AW302" s="359">
        <f>tabItens[[#This Row],[QTDE ATUAL]] + tabItens[[#This Row],[RC QTDE]] + tabItens[[#This Row],[AF SALDO]] + tabItens[[#This Row],[Recentes]]</f>
        <v>60</v>
      </c>
      <c r="AX302" s="387">
        <v>3</v>
      </c>
      <c r="AY302" s="387">
        <v>4</v>
      </c>
      <c r="AZ302" s="387">
        <f>IF(ISBLANK(tabItens[[#This Row],[CÓDIGO]]),"",tabItens[[#This Row],[PontoMês]] * (AZ$2+tabItens[[#This Row],[PontoQtM]]))</f>
        <v>12</v>
      </c>
      <c r="BA302" s="386">
        <f>tabItens[[#This Row],[PontoPed]] - tabItens[[#This Row],[Saldo]] + (1/10)</f>
        <v>-47.9</v>
      </c>
      <c r="BB302" s="386">
        <f xml:space="preserve"> tabItens[[#This Row],[PontoMês]] * BB$2 - tabItens[[#This Row],[QTDE ATUAL]] - (1/10)</f>
        <v>2.9</v>
      </c>
      <c r="BC302" s="388">
        <f>IF( tabItens[[#This Row],[PontoPed]]&gt;0, IF(tabItens[[#This Row],[PontoPed]]&lt;1, 1, IF( tabItens[[#This Row],[Saldo]]&gt;tabItens[[#This Row],[PontoPed]], 0, (tabItens[[#This Row],[PontoPed]]-tabItens[[#This Row],[Saldo]])/tabItens[[#This Row],[PontoPed]] ) ), 0 )</f>
        <v>0</v>
      </c>
      <c r="BD302" s="389">
        <f>ROUNDDOWN(IF( OR( AND(tabItens[[#This Row],[PontoPed]]&lt;tabItens[[#This Row],[Saldo]],tabItens[[#This Row],[Saldo]]&gt;0), tabItens[[#This Row],[PontoPed]]=0), 99, IF(AND(tabItens[[#This Row],[Saldo]]=0,tabItens[[#This Row],[PontoPed]]&gt;0), 0, (1-tabItens[[#This Row],[PctAb]])*10 ) ),0)</f>
        <v>99</v>
      </c>
      <c r="BE302" s="390">
        <f>IF( tabItens[[#This Row],[Consumo]] &gt; tabItens[[#This Row],[04_MESES]]/4*$AV$2, tabItens[[#This Row],[Consumo]]/$AV$2, tabItens[[#This Row],[04_MESES]]/4 ) * $BE$2 + tabItens[[#This Row],[COMPRA_EXTRA]]</f>
        <v>93</v>
      </c>
      <c r="BF302" s="391">
        <f>MAX( tabItens[[#This Row],[Sugestão]] - tabItens[[#This Row],[LC]], 0 )</f>
        <v>93</v>
      </c>
      <c r="BG302" s="391">
        <f>SUMIF(Consumo!$C$3:$C$862,tabItens[[#This Row],[CÓDIGO]],Consumo!$E$3:$E$862)</f>
        <v>12</v>
      </c>
      <c r="BH302" s="392">
        <f>IF(AND(tabItens[[#This Row],[Pend]] &gt; 0,tabItens[[#This Row],[Consumo]] &lt;&gt; 0), tabItens[[#This Row],[Pend]] / tabItens[[#This Row],[Consumo]], 0 )</f>
        <v>6.4516129032258063E-2</v>
      </c>
      <c r="BI302" s="391"/>
      <c r="BJ302" s="391"/>
      <c r="BK302" s="393" t="s">
        <v>2081</v>
      </c>
    </row>
    <row r="303" spans="1:63" x14ac:dyDescent="0.3">
      <c r="A303" s="354">
        <v>54018</v>
      </c>
      <c r="B303" s="355" t="s">
        <v>1309</v>
      </c>
      <c r="C303" s="356" t="s">
        <v>31</v>
      </c>
      <c r="D303" s="357">
        <v>2.5499999999999998</v>
      </c>
      <c r="E303" s="358"/>
      <c r="F303" s="358"/>
      <c r="G303" s="358" t="s">
        <v>883</v>
      </c>
      <c r="H303" s="359">
        <v>480</v>
      </c>
      <c r="I303" s="360">
        <v>103003</v>
      </c>
      <c r="J303" s="361">
        <v>2.5499999999999998</v>
      </c>
      <c r="K303" s="362">
        <v>100</v>
      </c>
      <c r="L303" s="363">
        <f>IF(tabItens[[#This Row],[Média]] &gt; 0, tabItens[[#This Row],[QTDE ATUAL]] / tabItens[[#This Row],[Média]],999.9)</f>
        <v>66.206896551724142</v>
      </c>
      <c r="M303" s="364">
        <v>0</v>
      </c>
      <c r="N303" s="365">
        <f>tabItens[[#This Row],[VALOR UNIT.]] * tabItens[[#This Row],[LC]]</f>
        <v>0</v>
      </c>
      <c r="O303" s="366"/>
      <c r="P303" s="367"/>
      <c r="Q303" s="368"/>
      <c r="R303" s="365"/>
      <c r="S303" s="369"/>
      <c r="T303" s="370">
        <f>ROUNDDOWN(IFERROR(tabItens[[#This Row],[ATA DT.VALID.]] - $D$1,0) / 30,0)</f>
        <v>-1507</v>
      </c>
      <c r="U303" s="355" t="s">
        <v>984</v>
      </c>
      <c r="V303" s="371">
        <v>1</v>
      </c>
      <c r="W303" s="372" t="s">
        <v>2072</v>
      </c>
      <c r="X303" s="373">
        <v>55</v>
      </c>
      <c r="Y303" s="374">
        <v>32</v>
      </c>
      <c r="Z303" s="375"/>
      <c r="AA303" s="376"/>
      <c r="AB303" s="377"/>
      <c r="AC303" s="377"/>
      <c r="AD303" s="376"/>
      <c r="AE303" s="377"/>
      <c r="AF303" s="370"/>
      <c r="AG303" s="378" t="s">
        <v>2067</v>
      </c>
      <c r="AH303" s="379"/>
      <c r="AI303" s="370">
        <v>34</v>
      </c>
      <c r="AJ303" s="379">
        <v>44649</v>
      </c>
      <c r="AK303" s="379" t="s">
        <v>883</v>
      </c>
      <c r="AL303" s="379">
        <v>44616</v>
      </c>
      <c r="AM303" s="369"/>
      <c r="AN303" s="358"/>
      <c r="AO303" s="380" t="str">
        <f>_xlfn.IFNA(IF(VLOOKUP(tabItens[[#This Row],[CÓDIGO]],tabExcluirDoEstoque[#Data],1,FALSE),"sim",""),"")</f>
        <v/>
      </c>
      <c r="AP303" s="381" t="str">
        <f ca="1">IF(OR(ISBLANK(tabItens[[#This Row],[ATA DT.VALID.]]),tabItens[[#This Row],[ATA DT.VALID.]]="",tabItens[[#This Row],[ATA DT.VALID.]]=" "),"",IF(TYPE(tabItens[[#This Row],[ATA DT.VALID.]])=1,ROUNDUP((tabItens[[#This Row],[ATA DT.VALID.]]-TODAY())/7,0),""))</f>
        <v/>
      </c>
      <c r="AQ303" s="382"/>
      <c r="AR303" s="383" t="str">
        <f>IF(ISBLANK(tabItens[[#This Row],[CÓDIGO]]),"",IFERROR(VLOOKUP(tabItens[[#This Row],[CÓDIGO]],Consumo!$C$2:$AC$862,26,FALSE),0))</f>
        <v>04.2023</v>
      </c>
      <c r="AS303" s="384">
        <f>SUMIF(Consumo!$C$3:$C$862,tabItens[[#This Row],[CÓDIGO]],Consumo!$N$3:$N$862) + SUMIF(Consumo!$C$3:$C$862,tabItens[[#This Row],[CÓDIGO]],Consumo!$O$3:$O$862) + SUMIF(Consumo!$C$3:$C$862,tabItens[[#This Row],[CÓDIGO]],Consumo!$P$3:$P$862) + SUMIF(Consumo!$C$3:$C$862,tabItens[[#This Row],[CÓDIGO]],Consumo!$Q$3:$Q$862)</f>
        <v>0</v>
      </c>
      <c r="AT303" s="384">
        <f>SUMIF(Consumo!$C$3:$C$862,tabItens[[#This Row],[CÓDIGO]],Consumo!$Z$3:$Z$862)</f>
        <v>100</v>
      </c>
      <c r="AU303" s="385">
        <f>SUMIF(Consumo!$C$3:$C$862,tabItens[[#This Row],[CÓDIGO]],Consumo!$AA$3:$AA$862)</f>
        <v>50</v>
      </c>
      <c r="AV303" s="386">
        <f>SUMIF(Consumo!$C$3:$C$862,tabItens[[#This Row],[CÓDIGO]],Consumo!$Y$3:$Y$862)</f>
        <v>7.25</v>
      </c>
      <c r="AW303" s="359">
        <f>tabItens[[#This Row],[QTDE ATUAL]] + tabItens[[#This Row],[RC QTDE]] + tabItens[[#This Row],[AF SALDO]] + tabItens[[#This Row],[Recentes]]</f>
        <v>480</v>
      </c>
      <c r="AX303" s="387">
        <v>2</v>
      </c>
      <c r="AY303" s="387">
        <v>4</v>
      </c>
      <c r="AZ303" s="387">
        <f>IF(ISBLANK(tabItens[[#This Row],[CÓDIGO]]),"",tabItens[[#This Row],[PontoMês]] * (AZ$2+tabItens[[#This Row],[PontoQtM]]))</f>
        <v>8</v>
      </c>
      <c r="BA303" s="386">
        <f>tabItens[[#This Row],[PontoPed]] - tabItens[[#This Row],[Saldo]] + (1/10)</f>
        <v>-471.9</v>
      </c>
      <c r="BB303" s="386">
        <f xml:space="preserve"> tabItens[[#This Row],[PontoMês]] * BB$2 - tabItens[[#This Row],[QTDE ATUAL]] - (1/10)</f>
        <v>-478.1</v>
      </c>
      <c r="BC303" s="388">
        <f>IF( tabItens[[#This Row],[PontoPed]]&gt;0, IF(tabItens[[#This Row],[PontoPed]]&lt;1, 1, IF( tabItens[[#This Row],[Saldo]]&gt;tabItens[[#This Row],[PontoPed]], 0, (tabItens[[#This Row],[PontoPed]]-tabItens[[#This Row],[Saldo]])/tabItens[[#This Row],[PontoPed]] ) ), 0 )</f>
        <v>0</v>
      </c>
      <c r="BD303" s="389">
        <f>ROUNDDOWN(IF( OR( AND(tabItens[[#This Row],[PontoPed]]&lt;tabItens[[#This Row],[Saldo]],tabItens[[#This Row],[Saldo]]&gt;0), tabItens[[#This Row],[PontoPed]]=0), 99, IF(AND(tabItens[[#This Row],[Saldo]]=0,tabItens[[#This Row],[PontoPed]]&gt;0), 0, (1-tabItens[[#This Row],[PctAb]])*10 ) ),0)</f>
        <v>99</v>
      </c>
      <c r="BE303" s="390">
        <f>IF( tabItens[[#This Row],[Consumo]] &gt; tabItens[[#This Row],[04_MESES]]/4*$AV$2, tabItens[[#This Row],[Consumo]]/$AV$2, tabItens[[#This Row],[04_MESES]]/4 ) * $BE$2 + tabItens[[#This Row],[COMPRA_EXTRA]]</f>
        <v>50</v>
      </c>
      <c r="BF303" s="391">
        <f>MAX( tabItens[[#This Row],[Sugestão]] - tabItens[[#This Row],[LC]], 0 )</f>
        <v>50</v>
      </c>
      <c r="BG303" s="391">
        <f>SUMIF(Consumo!$C$3:$C$862,tabItens[[#This Row],[CÓDIGO]],Consumo!$E$3:$E$862)</f>
        <v>0</v>
      </c>
      <c r="BH303" s="392">
        <f>IF(AND(tabItens[[#This Row],[Pend]] &gt; 0,tabItens[[#This Row],[Consumo]] &lt;&gt; 0), tabItens[[#This Row],[Pend]] / tabItens[[#This Row],[Consumo]], 0 )</f>
        <v>0</v>
      </c>
      <c r="BI303" s="391"/>
      <c r="BJ303" s="391"/>
      <c r="BK303" s="393" t="s">
        <v>2081</v>
      </c>
    </row>
    <row r="304" spans="1:63" x14ac:dyDescent="0.3">
      <c r="A304" s="354">
        <v>54019</v>
      </c>
      <c r="B304" s="355" t="s">
        <v>1310</v>
      </c>
      <c r="C304" s="356" t="s">
        <v>256</v>
      </c>
      <c r="D304" s="357">
        <v>3.2</v>
      </c>
      <c r="E304" s="358"/>
      <c r="F304" s="358"/>
      <c r="G304" s="358" t="s">
        <v>883</v>
      </c>
      <c r="H304" s="359">
        <v>455</v>
      </c>
      <c r="I304" s="360">
        <v>103003</v>
      </c>
      <c r="J304" s="361">
        <v>3.2</v>
      </c>
      <c r="K304" s="362">
        <v>394</v>
      </c>
      <c r="L304" s="363">
        <f>IF(tabItens[[#This Row],[Média]] &gt; 0, tabItens[[#This Row],[QTDE ATUAL]] / tabItens[[#This Row],[Média]],999.9)</f>
        <v>12.757009345794394</v>
      </c>
      <c r="M304" s="364">
        <v>0</v>
      </c>
      <c r="N304" s="365">
        <f>tabItens[[#This Row],[VALOR UNIT.]] * tabItens[[#This Row],[LC]]</f>
        <v>0</v>
      </c>
      <c r="O304" s="366" t="s">
        <v>2105</v>
      </c>
      <c r="P304" s="367"/>
      <c r="Q304" s="368"/>
      <c r="R304" s="365"/>
      <c r="S304" s="369"/>
      <c r="T304" s="370">
        <f>ROUNDDOWN(IFERROR(tabItens[[#This Row],[ATA DT.VALID.]] - $D$1,0) / 30,0)</f>
        <v>-1507</v>
      </c>
      <c r="U304" s="355" t="s">
        <v>1311</v>
      </c>
      <c r="V304" s="371">
        <v>1</v>
      </c>
      <c r="W304" s="372" t="s">
        <v>2072</v>
      </c>
      <c r="X304" s="373">
        <v>55</v>
      </c>
      <c r="Y304" s="374">
        <v>45</v>
      </c>
      <c r="Z304" s="375">
        <v>2442</v>
      </c>
      <c r="AA304" s="376">
        <v>2023</v>
      </c>
      <c r="AB304" s="377">
        <v>100</v>
      </c>
      <c r="AC304" s="377"/>
      <c r="AD304" s="376"/>
      <c r="AE304" s="377"/>
      <c r="AF304" s="370"/>
      <c r="AG304" s="378" t="s">
        <v>2067</v>
      </c>
      <c r="AH304" s="379"/>
      <c r="AI304" s="370">
        <v>144</v>
      </c>
      <c r="AJ304" s="379">
        <v>44965</v>
      </c>
      <c r="AK304" s="379" t="s">
        <v>883</v>
      </c>
      <c r="AL304" s="379">
        <v>44917</v>
      </c>
      <c r="AM304" s="369"/>
      <c r="AN304" s="358"/>
      <c r="AO304" s="380" t="str">
        <f>_xlfn.IFNA(IF(VLOOKUP(tabItens[[#This Row],[CÓDIGO]],tabExcluirDoEstoque[#Data],1,FALSE),"sim",""),"")</f>
        <v/>
      </c>
      <c r="AP304" s="381" t="str">
        <f ca="1">IF(OR(ISBLANK(tabItens[[#This Row],[ATA DT.VALID.]]),tabItens[[#This Row],[ATA DT.VALID.]]="",tabItens[[#This Row],[ATA DT.VALID.]]=" "),"",IF(TYPE(tabItens[[#This Row],[ATA DT.VALID.]])=1,ROUNDUP((tabItens[[#This Row],[ATA DT.VALID.]]-TODAY())/7,0),""))</f>
        <v/>
      </c>
      <c r="AQ304" s="382">
        <v>0</v>
      </c>
      <c r="AR304" s="383" t="str">
        <f>IF(ISBLANK(tabItens[[#This Row],[CÓDIGO]]),"",IFERROR(VLOOKUP(tabItens[[#This Row],[CÓDIGO]],Consumo!$C$2:$AC$862,26,FALSE),0))</f>
        <v>08.2023</v>
      </c>
      <c r="AS304" s="384">
        <f>SUMIF(Consumo!$C$3:$C$862,tabItens[[#This Row],[CÓDIGO]],Consumo!$N$3:$N$862) + SUMIF(Consumo!$C$3:$C$862,tabItens[[#This Row],[CÓDIGO]],Consumo!$O$3:$O$862) + SUMIF(Consumo!$C$3:$C$862,tabItens[[#This Row],[CÓDIGO]],Consumo!$P$3:$P$862) + SUMIF(Consumo!$C$3:$C$862,tabItens[[#This Row],[CÓDIGO]],Consumo!$Q$3:$Q$862)</f>
        <v>70</v>
      </c>
      <c r="AT304" s="384">
        <f>SUMIF(Consumo!$C$3:$C$862,tabItens[[#This Row],[CÓDIGO]],Consumo!$Z$3:$Z$862)</f>
        <v>428</v>
      </c>
      <c r="AU304" s="385">
        <f>SUMIF(Consumo!$C$3:$C$862,tabItens[[#This Row],[CÓDIGO]],Consumo!$AA$3:$AA$862)</f>
        <v>105</v>
      </c>
      <c r="AV304" s="386">
        <f>SUMIF(Consumo!$C$3:$C$862,tabItens[[#This Row],[CÓDIGO]],Consumo!$Y$3:$Y$862)</f>
        <v>35.666666666666664</v>
      </c>
      <c r="AW304" s="359">
        <f>tabItens[[#This Row],[QTDE ATUAL]] + tabItens[[#This Row],[RC QTDE]] + tabItens[[#This Row],[AF SALDO]] + tabItens[[#This Row],[Recentes]]</f>
        <v>555</v>
      </c>
      <c r="AX304" s="387">
        <v>17</v>
      </c>
      <c r="AY304" s="387">
        <v>4</v>
      </c>
      <c r="AZ304" s="387">
        <f>IF(ISBLANK(tabItens[[#This Row],[CÓDIGO]]),"",tabItens[[#This Row],[PontoMês]] * (AZ$2+tabItens[[#This Row],[PontoQtM]]))</f>
        <v>68</v>
      </c>
      <c r="BA304" s="386">
        <f>tabItens[[#This Row],[PontoPed]] - tabItens[[#This Row],[Saldo]] + (1/10)</f>
        <v>-486.9</v>
      </c>
      <c r="BB304" s="386">
        <f xml:space="preserve"> tabItens[[#This Row],[PontoMês]] * BB$2 - tabItens[[#This Row],[QTDE ATUAL]] - (1/10)</f>
        <v>-438.1</v>
      </c>
      <c r="BC304" s="388">
        <f>IF( tabItens[[#This Row],[PontoPed]]&gt;0, IF(tabItens[[#This Row],[PontoPed]]&lt;1, 1, IF( tabItens[[#This Row],[Saldo]]&gt;tabItens[[#This Row],[PontoPed]], 0, (tabItens[[#This Row],[PontoPed]]-tabItens[[#This Row],[Saldo]])/tabItens[[#This Row],[PontoPed]] ) ), 0 )</f>
        <v>0</v>
      </c>
      <c r="BD304" s="389">
        <f>ROUNDDOWN(IF( OR( AND(tabItens[[#This Row],[PontoPed]]&lt;tabItens[[#This Row],[Saldo]],tabItens[[#This Row],[Saldo]]&gt;0), tabItens[[#This Row],[PontoPed]]=0), 99, IF(AND(tabItens[[#This Row],[Saldo]]=0,tabItens[[#This Row],[PontoPed]]&gt;0), 0, (1-tabItens[[#This Row],[PctAb]])*10 ) ),0)</f>
        <v>99</v>
      </c>
      <c r="BE304" s="390">
        <f>IF( tabItens[[#This Row],[Consumo]] &gt; tabItens[[#This Row],[04_MESES]]/4*$AV$2, tabItens[[#This Row],[Consumo]]/$AV$2, tabItens[[#This Row],[04_MESES]]/4 ) * $BE$2 + tabItens[[#This Row],[COMPRA_EXTRA]]</f>
        <v>214</v>
      </c>
      <c r="BF304" s="391">
        <f>MAX( tabItens[[#This Row],[Sugestão]] - tabItens[[#This Row],[LC]], 0 )</f>
        <v>214</v>
      </c>
      <c r="BG304" s="391">
        <f>SUMIF(Consumo!$C$3:$C$862,tabItens[[#This Row],[CÓDIGO]],Consumo!$E$3:$E$862)</f>
        <v>0</v>
      </c>
      <c r="BH304" s="392">
        <f>IF(AND(tabItens[[#This Row],[Pend]] &gt; 0,tabItens[[#This Row],[Consumo]] &lt;&gt; 0), tabItens[[#This Row],[Pend]] / tabItens[[#This Row],[Consumo]], 0 )</f>
        <v>0</v>
      </c>
      <c r="BI304" s="391"/>
      <c r="BJ304" s="391"/>
      <c r="BK304" s="393" t="s">
        <v>2081</v>
      </c>
    </row>
    <row r="305" spans="1:63" x14ac:dyDescent="0.3">
      <c r="A305" s="354">
        <v>54026</v>
      </c>
      <c r="B305" s="355" t="s">
        <v>1312</v>
      </c>
      <c r="C305" s="356" t="s">
        <v>338</v>
      </c>
      <c r="D305" s="357">
        <v>13.4</v>
      </c>
      <c r="E305" s="358"/>
      <c r="F305" s="358"/>
      <c r="G305" s="358" t="s">
        <v>883</v>
      </c>
      <c r="H305" s="359">
        <v>125</v>
      </c>
      <c r="I305" s="360">
        <v>103003</v>
      </c>
      <c r="J305" s="361">
        <v>13.4</v>
      </c>
      <c r="K305" s="362">
        <v>55</v>
      </c>
      <c r="L305" s="363">
        <f>IF(tabItens[[#This Row],[Média]] &gt; 0, tabItens[[#This Row],[QTDE ATUAL]] / tabItens[[#This Row],[Média]],999.9)</f>
        <v>25.862068965517242</v>
      </c>
      <c r="M305" s="364">
        <v>0</v>
      </c>
      <c r="N305" s="365">
        <f>tabItens[[#This Row],[VALOR UNIT.]] * tabItens[[#This Row],[LC]]</f>
        <v>0</v>
      </c>
      <c r="O305" s="366"/>
      <c r="P305" s="367"/>
      <c r="Q305" s="368"/>
      <c r="R305" s="365"/>
      <c r="S305" s="369"/>
      <c r="T305" s="370">
        <f>ROUNDDOWN(IFERROR(tabItens[[#This Row],[ATA DT.VALID.]] - $D$1,0) / 30,0)</f>
        <v>-1507</v>
      </c>
      <c r="U305" s="355" t="s">
        <v>984</v>
      </c>
      <c r="V305" s="371">
        <v>1</v>
      </c>
      <c r="W305" s="372" t="s">
        <v>2072</v>
      </c>
      <c r="X305" s="373">
        <v>55</v>
      </c>
      <c r="Y305" s="374">
        <v>32</v>
      </c>
      <c r="Z305" s="375"/>
      <c r="AA305" s="376"/>
      <c r="AB305" s="377"/>
      <c r="AC305" s="377"/>
      <c r="AD305" s="376"/>
      <c r="AE305" s="377"/>
      <c r="AF305" s="370"/>
      <c r="AG305" s="378" t="s">
        <v>2067</v>
      </c>
      <c r="AH305" s="379"/>
      <c r="AI305" s="370">
        <v>20</v>
      </c>
      <c r="AJ305" s="379">
        <v>44965</v>
      </c>
      <c r="AK305" s="379" t="s">
        <v>883</v>
      </c>
      <c r="AL305" s="379">
        <v>44917</v>
      </c>
      <c r="AM305" s="369"/>
      <c r="AN305" s="358"/>
      <c r="AO305" s="380" t="str">
        <f>_xlfn.IFNA(IF(VLOOKUP(tabItens[[#This Row],[CÓDIGO]],tabExcluirDoEstoque[#Data],1,FALSE),"sim",""),"")</f>
        <v/>
      </c>
      <c r="AP305" s="381" t="str">
        <f ca="1">IF(OR(ISBLANK(tabItens[[#This Row],[ATA DT.VALID.]]),tabItens[[#This Row],[ATA DT.VALID.]]="",tabItens[[#This Row],[ATA DT.VALID.]]=" "),"",IF(TYPE(tabItens[[#This Row],[ATA DT.VALID.]])=1,ROUNDUP((tabItens[[#This Row],[ATA DT.VALID.]]-TODAY())/7,0),""))</f>
        <v/>
      </c>
      <c r="AQ305" s="382"/>
      <c r="AR305" s="383" t="str">
        <f>IF(ISBLANK(tabItens[[#This Row],[CÓDIGO]]),"",IFERROR(VLOOKUP(tabItens[[#This Row],[CÓDIGO]],Consumo!$C$2:$AC$862,26,FALSE),0))</f>
        <v>05.2023</v>
      </c>
      <c r="AS305" s="384">
        <f>SUMIF(Consumo!$C$3:$C$862,tabItens[[#This Row],[CÓDIGO]],Consumo!$N$3:$N$862) + SUMIF(Consumo!$C$3:$C$862,tabItens[[#This Row],[CÓDIGO]],Consumo!$O$3:$O$862) + SUMIF(Consumo!$C$3:$C$862,tabItens[[#This Row],[CÓDIGO]],Consumo!$P$3:$P$862) + SUMIF(Consumo!$C$3:$C$862,tabItens[[#This Row],[CÓDIGO]],Consumo!$Q$3:$Q$862)</f>
        <v>0</v>
      </c>
      <c r="AT305" s="384">
        <f>SUMIF(Consumo!$C$3:$C$862,tabItens[[#This Row],[CÓDIGO]],Consumo!$Z$3:$Z$862)</f>
        <v>58</v>
      </c>
      <c r="AU305" s="385">
        <f>SUMIF(Consumo!$C$3:$C$862,tabItens[[#This Row],[CÓDIGO]],Consumo!$AA$3:$AA$862)</f>
        <v>12</v>
      </c>
      <c r="AV305" s="386">
        <f>SUMIF(Consumo!$C$3:$C$862,tabItens[[#This Row],[CÓDIGO]],Consumo!$Y$3:$Y$862)</f>
        <v>4.833333333333333</v>
      </c>
      <c r="AW305" s="359">
        <f>tabItens[[#This Row],[QTDE ATUAL]] + tabItens[[#This Row],[RC QTDE]] + tabItens[[#This Row],[AF SALDO]] + tabItens[[#This Row],[Recentes]]</f>
        <v>125</v>
      </c>
      <c r="AX305" s="387">
        <v>1</v>
      </c>
      <c r="AY305" s="387">
        <v>4</v>
      </c>
      <c r="AZ305" s="387">
        <f>IF(ISBLANK(tabItens[[#This Row],[CÓDIGO]]),"",tabItens[[#This Row],[PontoMês]] * (AZ$2+tabItens[[#This Row],[PontoQtM]]))</f>
        <v>4</v>
      </c>
      <c r="BA305" s="386">
        <f>tabItens[[#This Row],[PontoPed]] - tabItens[[#This Row],[Saldo]] + (1/10)</f>
        <v>-120.9</v>
      </c>
      <c r="BB305" s="386">
        <f xml:space="preserve"> tabItens[[#This Row],[PontoMês]] * BB$2 - tabItens[[#This Row],[QTDE ATUAL]] - (1/10)</f>
        <v>-124.1</v>
      </c>
      <c r="BC305" s="388">
        <f>IF( tabItens[[#This Row],[PontoPed]]&gt;0, IF(tabItens[[#This Row],[PontoPed]]&lt;1, 1, IF( tabItens[[#This Row],[Saldo]]&gt;tabItens[[#This Row],[PontoPed]], 0, (tabItens[[#This Row],[PontoPed]]-tabItens[[#This Row],[Saldo]])/tabItens[[#This Row],[PontoPed]] ) ), 0 )</f>
        <v>0</v>
      </c>
      <c r="BD305" s="389">
        <f>ROUNDDOWN(IF( OR( AND(tabItens[[#This Row],[PontoPed]]&lt;tabItens[[#This Row],[Saldo]],tabItens[[#This Row],[Saldo]]&gt;0), tabItens[[#This Row],[PontoPed]]=0), 99, IF(AND(tabItens[[#This Row],[Saldo]]=0,tabItens[[#This Row],[PontoPed]]&gt;0), 0, (1-tabItens[[#This Row],[PctAb]])*10 ) ),0)</f>
        <v>99</v>
      </c>
      <c r="BE305" s="390">
        <f>IF( tabItens[[#This Row],[Consumo]] &gt; tabItens[[#This Row],[04_MESES]]/4*$AV$2, tabItens[[#This Row],[Consumo]]/$AV$2, tabItens[[#This Row],[04_MESES]]/4 ) * $BE$2 + tabItens[[#This Row],[COMPRA_EXTRA]]</f>
        <v>29</v>
      </c>
      <c r="BF305" s="391">
        <f>MAX( tabItens[[#This Row],[Sugestão]] - tabItens[[#This Row],[LC]], 0 )</f>
        <v>29</v>
      </c>
      <c r="BG305" s="391">
        <f>SUMIF(Consumo!$C$3:$C$862,tabItens[[#This Row],[CÓDIGO]],Consumo!$E$3:$E$862)</f>
        <v>0</v>
      </c>
      <c r="BH305" s="392">
        <f>IF(AND(tabItens[[#This Row],[Pend]] &gt; 0,tabItens[[#This Row],[Consumo]] &lt;&gt; 0), tabItens[[#This Row],[Pend]] / tabItens[[#This Row],[Consumo]], 0 )</f>
        <v>0</v>
      </c>
      <c r="BI305" s="391"/>
      <c r="BJ305" s="391"/>
      <c r="BK305" s="393" t="s">
        <v>2081</v>
      </c>
    </row>
    <row r="306" spans="1:63" x14ac:dyDescent="0.3">
      <c r="A306" s="354">
        <v>54029</v>
      </c>
      <c r="B306" s="355" t="s">
        <v>1313</v>
      </c>
      <c r="C306" s="356" t="s">
        <v>31</v>
      </c>
      <c r="D306" s="357">
        <v>0.08</v>
      </c>
      <c r="E306" s="358"/>
      <c r="F306" s="358"/>
      <c r="G306" s="358" t="s">
        <v>883</v>
      </c>
      <c r="H306" s="359">
        <v>2115</v>
      </c>
      <c r="I306" s="360">
        <v>103003</v>
      </c>
      <c r="J306" s="361">
        <v>0.08</v>
      </c>
      <c r="K306" s="362">
        <v>1550</v>
      </c>
      <c r="L306" s="363">
        <f>IF(tabItens[[#This Row],[Média]] &gt; 0, tabItens[[#This Row],[QTDE ATUAL]] / tabItens[[#This Row],[Média]],999.9)</f>
        <v>20.33653846153846</v>
      </c>
      <c r="M306" s="364">
        <v>0</v>
      </c>
      <c r="N306" s="365">
        <f>tabItens[[#This Row],[VALOR UNIT.]] * tabItens[[#This Row],[LC]]</f>
        <v>0</v>
      </c>
      <c r="O306" s="366"/>
      <c r="P306" s="367"/>
      <c r="Q306" s="368"/>
      <c r="R306" s="365"/>
      <c r="S306" s="369"/>
      <c r="T306" s="370">
        <f>ROUNDDOWN(IFERROR(tabItens[[#This Row],[ATA DT.VALID.]] - $D$1,0) / 30,0)</f>
        <v>-1507</v>
      </c>
      <c r="U306" s="355" t="s">
        <v>1175</v>
      </c>
      <c r="V306" s="371">
        <v>1</v>
      </c>
      <c r="W306" s="372" t="s">
        <v>2073</v>
      </c>
      <c r="X306" s="373">
        <v>67</v>
      </c>
      <c r="Y306" s="374">
        <v>5</v>
      </c>
      <c r="Z306" s="375"/>
      <c r="AA306" s="376"/>
      <c r="AB306" s="377"/>
      <c r="AC306" s="377"/>
      <c r="AD306" s="376"/>
      <c r="AE306" s="377"/>
      <c r="AF306" s="370"/>
      <c r="AG306" s="378" t="s">
        <v>2067</v>
      </c>
      <c r="AH306" s="379"/>
      <c r="AI306" s="370">
        <v>516</v>
      </c>
      <c r="AJ306" s="379">
        <v>44161</v>
      </c>
      <c r="AK306" s="379" t="s">
        <v>883</v>
      </c>
      <c r="AL306" s="379">
        <v>44369</v>
      </c>
      <c r="AM306" s="369"/>
      <c r="AN306" s="358"/>
      <c r="AO306" s="380" t="str">
        <f>_xlfn.IFNA(IF(VLOOKUP(tabItens[[#This Row],[CÓDIGO]],tabExcluirDoEstoque[#Data],1,FALSE),"sim",""),"")</f>
        <v/>
      </c>
      <c r="AP306" s="381" t="str">
        <f ca="1">IF(OR(ISBLANK(tabItens[[#This Row],[ATA DT.VALID.]]),tabItens[[#This Row],[ATA DT.VALID.]]="",tabItens[[#This Row],[ATA DT.VALID.]]=" "),"",IF(TYPE(tabItens[[#This Row],[ATA DT.VALID.]])=1,ROUNDUP((tabItens[[#This Row],[ATA DT.VALID.]]-TODAY())/7,0),""))</f>
        <v/>
      </c>
      <c r="AQ306" s="382"/>
      <c r="AR306" s="383" t="str">
        <f>IF(ISBLANK(tabItens[[#This Row],[CÓDIGO]]),"",IFERROR(VLOOKUP(tabItens[[#This Row],[CÓDIGO]],Consumo!$C$2:$AC$862,26,FALSE),0))</f>
        <v>08.2023</v>
      </c>
      <c r="AS306" s="384">
        <f>SUMIF(Consumo!$C$3:$C$862,tabItens[[#This Row],[CÓDIGO]],Consumo!$N$3:$N$862) + SUMIF(Consumo!$C$3:$C$862,tabItens[[#This Row],[CÓDIGO]],Consumo!$O$3:$O$862) + SUMIF(Consumo!$C$3:$C$862,tabItens[[#This Row],[CÓDIGO]],Consumo!$P$3:$P$862) + SUMIF(Consumo!$C$3:$C$862,tabItens[[#This Row],[CÓDIGO]],Consumo!$Q$3:$Q$862)</f>
        <v>1000</v>
      </c>
      <c r="AT306" s="384">
        <f>SUMIF(Consumo!$C$3:$C$862,tabItens[[#This Row],[CÓDIGO]],Consumo!$Z$3:$Z$862)</f>
        <v>1550</v>
      </c>
      <c r="AU306" s="385">
        <f>SUMIF(Consumo!$C$3:$C$862,tabItens[[#This Row],[CÓDIGO]],Consumo!$AA$3:$AA$862)</f>
        <v>1000</v>
      </c>
      <c r="AV306" s="386">
        <f>SUMIF(Consumo!$C$3:$C$862,tabItens[[#This Row],[CÓDIGO]],Consumo!$Y$3:$Y$862)</f>
        <v>104</v>
      </c>
      <c r="AW306" s="359">
        <f>tabItens[[#This Row],[QTDE ATUAL]] + tabItens[[#This Row],[RC QTDE]] + tabItens[[#This Row],[AF SALDO]] + tabItens[[#This Row],[Recentes]]</f>
        <v>2115</v>
      </c>
      <c r="AX306" s="387">
        <v>113</v>
      </c>
      <c r="AY306" s="387">
        <v>4</v>
      </c>
      <c r="AZ306" s="387">
        <f>IF(ISBLANK(tabItens[[#This Row],[CÓDIGO]]),"",tabItens[[#This Row],[PontoMês]] * (AZ$2+tabItens[[#This Row],[PontoQtM]]))</f>
        <v>452</v>
      </c>
      <c r="BA306" s="386">
        <f>tabItens[[#This Row],[PontoPed]] - tabItens[[#This Row],[Saldo]] + (1/10)</f>
        <v>-1662.9</v>
      </c>
      <c r="BB306" s="386">
        <f xml:space="preserve"> tabItens[[#This Row],[PontoMês]] * BB$2 - tabItens[[#This Row],[QTDE ATUAL]] - (1/10)</f>
        <v>-2002.1</v>
      </c>
      <c r="BC306" s="388">
        <f>IF( tabItens[[#This Row],[PontoPed]]&gt;0, IF(tabItens[[#This Row],[PontoPed]]&lt;1, 1, IF( tabItens[[#This Row],[Saldo]]&gt;tabItens[[#This Row],[PontoPed]], 0, (tabItens[[#This Row],[PontoPed]]-tabItens[[#This Row],[Saldo]])/tabItens[[#This Row],[PontoPed]] ) ), 0 )</f>
        <v>0</v>
      </c>
      <c r="BD306" s="389">
        <f>ROUNDDOWN(IF( OR( AND(tabItens[[#This Row],[PontoPed]]&lt;tabItens[[#This Row],[Saldo]],tabItens[[#This Row],[Saldo]]&gt;0), tabItens[[#This Row],[PontoPed]]=0), 99, IF(AND(tabItens[[#This Row],[Saldo]]=0,tabItens[[#This Row],[PontoPed]]&gt;0), 0, (1-tabItens[[#This Row],[PctAb]])*10 ) ),0)</f>
        <v>99</v>
      </c>
      <c r="BE306" s="390">
        <f>IF( tabItens[[#This Row],[Consumo]] &gt; tabItens[[#This Row],[04_MESES]]/4*$AV$2, tabItens[[#This Row],[Consumo]]/$AV$2, tabItens[[#This Row],[04_MESES]]/4 ) * $BE$2 + tabItens[[#This Row],[COMPRA_EXTRA]]</f>
        <v>1500</v>
      </c>
      <c r="BF306" s="391">
        <f>MAX( tabItens[[#This Row],[Sugestão]] - tabItens[[#This Row],[LC]], 0 )</f>
        <v>1500</v>
      </c>
      <c r="BG306" s="391">
        <f>SUMIF(Consumo!$C$3:$C$862,tabItens[[#This Row],[CÓDIGO]],Consumo!$E$3:$E$862)</f>
        <v>0</v>
      </c>
      <c r="BH306" s="392">
        <f>IF(AND(tabItens[[#This Row],[Pend]] &gt; 0,tabItens[[#This Row],[Consumo]] &lt;&gt; 0), tabItens[[#This Row],[Pend]] / tabItens[[#This Row],[Consumo]], 0 )</f>
        <v>0</v>
      </c>
      <c r="BI306" s="391"/>
      <c r="BJ306" s="391"/>
      <c r="BK306" s="393" t="s">
        <v>2081</v>
      </c>
    </row>
    <row r="307" spans="1:63" x14ac:dyDescent="0.3">
      <c r="A307" s="354">
        <v>54032</v>
      </c>
      <c r="B307" s="355" t="s">
        <v>1314</v>
      </c>
      <c r="C307" s="356" t="s">
        <v>256</v>
      </c>
      <c r="D307" s="357">
        <v>7.0000000000000007E-2</v>
      </c>
      <c r="E307" s="358"/>
      <c r="F307" s="358"/>
      <c r="G307" s="358" t="s">
        <v>883</v>
      </c>
      <c r="H307" s="359">
        <v>22466</v>
      </c>
      <c r="I307" s="360">
        <v>103003</v>
      </c>
      <c r="J307" s="361">
        <v>7.0000000000000007E-2</v>
      </c>
      <c r="K307" s="362">
        <v>10324</v>
      </c>
      <c r="L307" s="363">
        <f>IF(tabItens[[#This Row],[Média]] &gt; 0, tabItens[[#This Row],[QTDE ATUAL]] / tabItens[[#This Row],[Média]],999.9)</f>
        <v>22.800405953991881</v>
      </c>
      <c r="M307" s="364">
        <v>0</v>
      </c>
      <c r="N307" s="365">
        <f>tabItens[[#This Row],[VALOR UNIT.]] * tabItens[[#This Row],[LC]]</f>
        <v>0</v>
      </c>
      <c r="O307" s="366"/>
      <c r="P307" s="367"/>
      <c r="Q307" s="368"/>
      <c r="R307" s="365"/>
      <c r="S307" s="369"/>
      <c r="T307" s="370">
        <f>ROUNDDOWN(IFERROR(tabItens[[#This Row],[ATA DT.VALID.]] - $D$1,0) / 30,0)</f>
        <v>-1507</v>
      </c>
      <c r="U307" s="355" t="s">
        <v>1175</v>
      </c>
      <c r="V307" s="371">
        <v>1</v>
      </c>
      <c r="W307" s="372" t="s">
        <v>2073</v>
      </c>
      <c r="X307" s="373">
        <v>67</v>
      </c>
      <c r="Y307" s="374">
        <v>5</v>
      </c>
      <c r="Z307" s="375"/>
      <c r="AA307" s="376"/>
      <c r="AB307" s="377"/>
      <c r="AC307" s="377"/>
      <c r="AD307" s="376"/>
      <c r="AE307" s="377"/>
      <c r="AF307" s="370"/>
      <c r="AG307" s="378" t="s">
        <v>2067</v>
      </c>
      <c r="AH307" s="379"/>
      <c r="AI307" s="370">
        <v>3942</v>
      </c>
      <c r="AJ307" s="379">
        <v>44560</v>
      </c>
      <c r="AK307" s="379" t="s">
        <v>883</v>
      </c>
      <c r="AL307" s="379">
        <v>44547</v>
      </c>
      <c r="AM307" s="369"/>
      <c r="AN307" s="358"/>
      <c r="AO307" s="380" t="str">
        <f>_xlfn.IFNA(IF(VLOOKUP(tabItens[[#This Row],[CÓDIGO]],tabExcluirDoEstoque[#Data],1,FALSE),"sim",""),"")</f>
        <v/>
      </c>
      <c r="AP307" s="381" t="str">
        <f ca="1">IF(OR(ISBLANK(tabItens[[#This Row],[ATA DT.VALID.]]),tabItens[[#This Row],[ATA DT.VALID.]]="",tabItens[[#This Row],[ATA DT.VALID.]]=" "),"",IF(TYPE(tabItens[[#This Row],[ATA DT.VALID.]])=1,ROUNDUP((tabItens[[#This Row],[ATA DT.VALID.]]-TODAY())/7,0),""))</f>
        <v/>
      </c>
      <c r="AQ307" s="382"/>
      <c r="AR307" s="383" t="str">
        <f>IF(ISBLANK(tabItens[[#This Row],[CÓDIGO]]),"",IFERROR(VLOOKUP(tabItens[[#This Row],[CÓDIGO]],Consumo!$C$2:$AC$862,26,FALSE),0))</f>
        <v>08.2023</v>
      </c>
      <c r="AS307" s="384">
        <f>SUMIF(Consumo!$C$3:$C$862,tabItens[[#This Row],[CÓDIGO]],Consumo!$N$3:$N$862) + SUMIF(Consumo!$C$3:$C$862,tabItens[[#This Row],[CÓDIGO]],Consumo!$O$3:$O$862) + SUMIF(Consumo!$C$3:$C$862,tabItens[[#This Row],[CÓDIGO]],Consumo!$P$3:$P$862) + SUMIF(Consumo!$C$3:$C$862,tabItens[[#This Row],[CÓDIGO]],Consumo!$Q$3:$Q$862)</f>
        <v>1000</v>
      </c>
      <c r="AT307" s="384">
        <f>SUMIF(Consumo!$C$3:$C$862,tabItens[[#This Row],[CÓDIGO]],Consumo!$Z$3:$Z$862)</f>
        <v>11824</v>
      </c>
      <c r="AU307" s="385">
        <f>SUMIF(Consumo!$C$3:$C$862,tabItens[[#This Row],[CÓDIGO]],Consumo!$AA$3:$AA$862)</f>
        <v>2010</v>
      </c>
      <c r="AV307" s="386">
        <f>SUMIF(Consumo!$C$3:$C$862,tabItens[[#This Row],[CÓDIGO]],Consumo!$Y$3:$Y$862)</f>
        <v>985.33333333333337</v>
      </c>
      <c r="AW307" s="359">
        <f>tabItens[[#This Row],[QTDE ATUAL]] + tabItens[[#This Row],[RC QTDE]] + tabItens[[#This Row],[AF SALDO]] + tabItens[[#This Row],[Recentes]]</f>
        <v>22466</v>
      </c>
      <c r="AX307" s="387">
        <v>117</v>
      </c>
      <c r="AY307" s="387">
        <v>4</v>
      </c>
      <c r="AZ307" s="387">
        <f>IF(ISBLANK(tabItens[[#This Row],[CÓDIGO]]),"",tabItens[[#This Row],[PontoMês]] * (AZ$2+tabItens[[#This Row],[PontoQtM]]))</f>
        <v>468</v>
      </c>
      <c r="BA307" s="386">
        <f>tabItens[[#This Row],[PontoPed]] - tabItens[[#This Row],[Saldo]] + (1/10)</f>
        <v>-21997.9</v>
      </c>
      <c r="BB307" s="386">
        <f xml:space="preserve"> tabItens[[#This Row],[PontoMês]] * BB$2 - tabItens[[#This Row],[QTDE ATUAL]] - (1/10)</f>
        <v>-22349.1</v>
      </c>
      <c r="BC307" s="388">
        <f>IF( tabItens[[#This Row],[PontoPed]]&gt;0, IF(tabItens[[#This Row],[PontoPed]]&lt;1, 1, IF( tabItens[[#This Row],[Saldo]]&gt;tabItens[[#This Row],[PontoPed]], 0, (tabItens[[#This Row],[PontoPed]]-tabItens[[#This Row],[Saldo]])/tabItens[[#This Row],[PontoPed]] ) ), 0 )</f>
        <v>0</v>
      </c>
      <c r="BD307" s="389">
        <f>ROUNDDOWN(IF( OR( AND(tabItens[[#This Row],[PontoPed]]&lt;tabItens[[#This Row],[Saldo]],tabItens[[#This Row],[Saldo]]&gt;0), tabItens[[#This Row],[PontoPed]]=0), 99, IF(AND(tabItens[[#This Row],[Saldo]]=0,tabItens[[#This Row],[PontoPed]]&gt;0), 0, (1-tabItens[[#This Row],[PctAb]])*10 ) ),0)</f>
        <v>99</v>
      </c>
      <c r="BE307" s="390">
        <f>IF( tabItens[[#This Row],[Consumo]] &gt; tabItens[[#This Row],[04_MESES]]/4*$AV$2, tabItens[[#This Row],[Consumo]]/$AV$2, tabItens[[#This Row],[04_MESES]]/4 ) * $BE$2 + tabItens[[#This Row],[COMPRA_EXTRA]]</f>
        <v>5912</v>
      </c>
      <c r="BF307" s="391">
        <f>MAX( tabItens[[#This Row],[Sugestão]] - tabItens[[#This Row],[LC]], 0 )</f>
        <v>5912</v>
      </c>
      <c r="BG307" s="391">
        <f>SUMIF(Consumo!$C$3:$C$862,tabItens[[#This Row],[CÓDIGO]],Consumo!$E$3:$E$862)</f>
        <v>0</v>
      </c>
      <c r="BH307" s="392">
        <f>IF(AND(tabItens[[#This Row],[Pend]] &gt; 0,tabItens[[#This Row],[Consumo]] &lt;&gt; 0), tabItens[[#This Row],[Pend]] / tabItens[[#This Row],[Consumo]], 0 )</f>
        <v>0</v>
      </c>
      <c r="BI307" s="391"/>
      <c r="BJ307" s="391"/>
      <c r="BK307" s="393" t="s">
        <v>2081</v>
      </c>
    </row>
    <row r="308" spans="1:63" x14ac:dyDescent="0.3">
      <c r="A308" s="354">
        <v>54144</v>
      </c>
      <c r="B308" s="355" t="s">
        <v>1315</v>
      </c>
      <c r="C308" s="356" t="s">
        <v>256</v>
      </c>
      <c r="D308" s="357">
        <v>1.29</v>
      </c>
      <c r="E308" s="358"/>
      <c r="F308" s="358"/>
      <c r="G308" s="358" t="s">
        <v>883</v>
      </c>
      <c r="H308" s="359">
        <v>326</v>
      </c>
      <c r="I308" s="360">
        <v>103003</v>
      </c>
      <c r="J308" s="361">
        <v>1.29</v>
      </c>
      <c r="K308" s="362">
        <v>253</v>
      </c>
      <c r="L308" s="363">
        <f>IF(tabItens[[#This Row],[Média]] &gt; 0, tabItens[[#This Row],[QTDE ATUAL]] / tabItens[[#This Row],[Média]],999.9)</f>
        <v>15.28125</v>
      </c>
      <c r="M308" s="364">
        <v>0</v>
      </c>
      <c r="N308" s="365">
        <f>tabItens[[#This Row],[VALOR UNIT.]] * tabItens[[#This Row],[LC]]</f>
        <v>0</v>
      </c>
      <c r="O308" s="366" t="s">
        <v>2105</v>
      </c>
      <c r="P308" s="367"/>
      <c r="Q308" s="368"/>
      <c r="R308" s="365"/>
      <c r="S308" s="369"/>
      <c r="T308" s="370">
        <f>ROUNDDOWN(IFERROR(tabItens[[#This Row],[ATA DT.VALID.]] - $D$1,0) / 30,0)</f>
        <v>-1507</v>
      </c>
      <c r="U308" s="355" t="s">
        <v>984</v>
      </c>
      <c r="V308" s="371">
        <v>1</v>
      </c>
      <c r="W308" s="372" t="s">
        <v>2072</v>
      </c>
      <c r="X308" s="373">
        <v>55</v>
      </c>
      <c r="Y308" s="374">
        <v>32</v>
      </c>
      <c r="Z308" s="375"/>
      <c r="AA308" s="376"/>
      <c r="AB308" s="377"/>
      <c r="AC308" s="377"/>
      <c r="AD308" s="376"/>
      <c r="AE308" s="377"/>
      <c r="AF308" s="370"/>
      <c r="AG308" s="378" t="s">
        <v>2067</v>
      </c>
      <c r="AH308" s="379"/>
      <c r="AI308" s="370">
        <v>104</v>
      </c>
      <c r="AJ308" s="379">
        <v>43893</v>
      </c>
      <c r="AK308" s="379" t="s">
        <v>883</v>
      </c>
      <c r="AL308" s="379">
        <v>44061</v>
      </c>
      <c r="AM308" s="369"/>
      <c r="AN308" s="358"/>
      <c r="AO308" s="380" t="str">
        <f>_xlfn.IFNA(IF(VLOOKUP(tabItens[[#This Row],[CÓDIGO]],tabExcluirDoEstoque[#Data],1,FALSE),"sim",""),"")</f>
        <v/>
      </c>
      <c r="AP308" s="381" t="str">
        <f ca="1">IF(OR(ISBLANK(tabItens[[#This Row],[ATA DT.VALID.]]),tabItens[[#This Row],[ATA DT.VALID.]]="",tabItens[[#This Row],[ATA DT.VALID.]]=" "),"",IF(TYPE(tabItens[[#This Row],[ATA DT.VALID.]])=1,ROUNDUP((tabItens[[#This Row],[ATA DT.VALID.]]-TODAY())/7,0),""))</f>
        <v/>
      </c>
      <c r="AQ308" s="382">
        <v>0</v>
      </c>
      <c r="AR308" s="383" t="str">
        <f>IF(ISBLANK(tabItens[[#This Row],[CÓDIGO]]),"",IFERROR(VLOOKUP(tabItens[[#This Row],[CÓDIGO]],Consumo!$C$2:$AC$862,26,FALSE),0))</f>
        <v>08.2023</v>
      </c>
      <c r="AS308" s="384">
        <f>SUMIF(Consumo!$C$3:$C$862,tabItens[[#This Row],[CÓDIGO]],Consumo!$N$3:$N$862) + SUMIF(Consumo!$C$3:$C$862,tabItens[[#This Row],[CÓDIGO]],Consumo!$O$3:$O$862) + SUMIF(Consumo!$C$3:$C$862,tabItens[[#This Row],[CÓDIGO]],Consumo!$P$3:$P$862) + SUMIF(Consumo!$C$3:$C$862,tabItens[[#This Row],[CÓDIGO]],Consumo!$Q$3:$Q$862)</f>
        <v>61</v>
      </c>
      <c r="AT308" s="384">
        <f>SUMIF(Consumo!$C$3:$C$862,tabItens[[#This Row],[CÓDIGO]],Consumo!$Z$3:$Z$862)</f>
        <v>269</v>
      </c>
      <c r="AU308" s="385">
        <f>SUMIF(Consumo!$C$3:$C$862,tabItens[[#This Row],[CÓDIGO]],Consumo!$AA$3:$AA$862)</f>
        <v>90</v>
      </c>
      <c r="AV308" s="386">
        <f>SUMIF(Consumo!$C$3:$C$862,tabItens[[#This Row],[CÓDIGO]],Consumo!$Y$3:$Y$862)</f>
        <v>21.333333333333332</v>
      </c>
      <c r="AW308" s="359">
        <f>tabItens[[#This Row],[QTDE ATUAL]] + tabItens[[#This Row],[RC QTDE]] + tabItens[[#This Row],[AF SALDO]] + tabItens[[#This Row],[Recentes]]</f>
        <v>326</v>
      </c>
      <c r="AX308" s="387">
        <v>42</v>
      </c>
      <c r="AY308" s="387">
        <v>4</v>
      </c>
      <c r="AZ308" s="387">
        <f>IF(ISBLANK(tabItens[[#This Row],[CÓDIGO]]),"",tabItens[[#This Row],[PontoMês]] * (AZ$2+tabItens[[#This Row],[PontoQtM]]))</f>
        <v>168</v>
      </c>
      <c r="BA308" s="386">
        <f>tabItens[[#This Row],[PontoPed]] - tabItens[[#This Row],[Saldo]] + (1/10)</f>
        <v>-157.9</v>
      </c>
      <c r="BB308" s="386">
        <f xml:space="preserve"> tabItens[[#This Row],[PontoMês]] * BB$2 - tabItens[[#This Row],[QTDE ATUAL]] - (1/10)</f>
        <v>-284.10000000000002</v>
      </c>
      <c r="BC308" s="388">
        <f>IF( tabItens[[#This Row],[PontoPed]]&gt;0, IF(tabItens[[#This Row],[PontoPed]]&lt;1, 1, IF( tabItens[[#This Row],[Saldo]]&gt;tabItens[[#This Row],[PontoPed]], 0, (tabItens[[#This Row],[PontoPed]]-tabItens[[#This Row],[Saldo]])/tabItens[[#This Row],[PontoPed]] ) ), 0 )</f>
        <v>0</v>
      </c>
      <c r="BD308" s="389">
        <f>ROUNDDOWN(IF( OR( AND(tabItens[[#This Row],[PontoPed]]&lt;tabItens[[#This Row],[Saldo]],tabItens[[#This Row],[Saldo]]&gt;0), tabItens[[#This Row],[PontoPed]]=0), 99, IF(AND(tabItens[[#This Row],[Saldo]]=0,tabItens[[#This Row],[PontoPed]]&gt;0), 0, (1-tabItens[[#This Row],[PctAb]])*10 ) ),0)</f>
        <v>99</v>
      </c>
      <c r="BE308" s="390">
        <f>IF( tabItens[[#This Row],[Consumo]] &gt; tabItens[[#This Row],[04_MESES]]/4*$AV$2, tabItens[[#This Row],[Consumo]]/$AV$2, tabItens[[#This Row],[04_MESES]]/4 ) * $BE$2 + tabItens[[#This Row],[COMPRA_EXTRA]]</f>
        <v>134.5</v>
      </c>
      <c r="BF308" s="391">
        <f>MAX( tabItens[[#This Row],[Sugestão]] - tabItens[[#This Row],[LC]], 0 )</f>
        <v>134.5</v>
      </c>
      <c r="BG308" s="391">
        <f>SUMIF(Consumo!$C$3:$C$862,tabItens[[#This Row],[CÓDIGO]],Consumo!$E$3:$E$862)</f>
        <v>0</v>
      </c>
      <c r="BH308" s="392">
        <f>IF(AND(tabItens[[#This Row],[Pend]] &gt; 0,tabItens[[#This Row],[Consumo]] &lt;&gt; 0), tabItens[[#This Row],[Pend]] / tabItens[[#This Row],[Consumo]], 0 )</f>
        <v>0</v>
      </c>
      <c r="BI308" s="391"/>
      <c r="BJ308" s="391"/>
      <c r="BK308" s="393" t="s">
        <v>2081</v>
      </c>
    </row>
    <row r="309" spans="1:63" x14ac:dyDescent="0.3">
      <c r="A309" s="354">
        <v>54550</v>
      </c>
      <c r="B309" s="355" t="s">
        <v>1316</v>
      </c>
      <c r="C309" s="356" t="s">
        <v>338</v>
      </c>
      <c r="D309" s="357">
        <v>140</v>
      </c>
      <c r="E309" s="358"/>
      <c r="F309" s="358"/>
      <c r="G309" s="358" t="s">
        <v>883</v>
      </c>
      <c r="H309" s="359">
        <v>655</v>
      </c>
      <c r="I309" s="360">
        <v>103003</v>
      </c>
      <c r="J309" s="361">
        <v>140</v>
      </c>
      <c r="K309" s="362">
        <v>442</v>
      </c>
      <c r="L309" s="363">
        <f>IF(tabItens[[#This Row],[Média]] &gt; 0, tabItens[[#This Row],[QTDE ATUAL]] / tabItens[[#This Row],[Média]],999.9)</f>
        <v>17.124183006535947</v>
      </c>
      <c r="M309" s="364">
        <v>0</v>
      </c>
      <c r="N309" s="365">
        <f>tabItens[[#This Row],[VALOR UNIT.]] * tabItens[[#This Row],[LC]]</f>
        <v>0</v>
      </c>
      <c r="O309" s="366" t="s">
        <v>2141</v>
      </c>
      <c r="P309" s="367"/>
      <c r="Q309" s="368"/>
      <c r="R309" s="365"/>
      <c r="S309" s="369"/>
      <c r="T309" s="370">
        <f>ROUNDDOWN(IFERROR(tabItens[[#This Row],[ATA DT.VALID.]] - $D$1,0) / 30,0)</f>
        <v>-1507</v>
      </c>
      <c r="U309" s="355" t="s">
        <v>1033</v>
      </c>
      <c r="V309" s="371">
        <v>1</v>
      </c>
      <c r="W309" s="372" t="s">
        <v>2073</v>
      </c>
      <c r="X309" s="373">
        <v>69</v>
      </c>
      <c r="Y309" s="374">
        <v>10</v>
      </c>
      <c r="Z309" s="375"/>
      <c r="AA309" s="376"/>
      <c r="AB309" s="377"/>
      <c r="AC309" s="377"/>
      <c r="AD309" s="376"/>
      <c r="AE309" s="377"/>
      <c r="AF309" s="370"/>
      <c r="AG309" s="378" t="s">
        <v>2067</v>
      </c>
      <c r="AH309" s="379"/>
      <c r="AI309" s="370">
        <v>156</v>
      </c>
      <c r="AJ309" s="379">
        <v>44519</v>
      </c>
      <c r="AK309" s="379" t="s">
        <v>883</v>
      </c>
      <c r="AL309" s="379">
        <v>44883</v>
      </c>
      <c r="AM309" s="369"/>
      <c r="AN309" s="358"/>
      <c r="AO309" s="380" t="str">
        <f>_xlfn.IFNA(IF(VLOOKUP(tabItens[[#This Row],[CÓDIGO]],tabExcluirDoEstoque[#Data],1,FALSE),"sim",""),"")</f>
        <v/>
      </c>
      <c r="AP309" s="381" t="str">
        <f ca="1">IF(OR(ISBLANK(tabItens[[#This Row],[ATA DT.VALID.]]),tabItens[[#This Row],[ATA DT.VALID.]]="",tabItens[[#This Row],[ATA DT.VALID.]]=" "),"",IF(TYPE(tabItens[[#This Row],[ATA DT.VALID.]])=1,ROUNDUP((tabItens[[#This Row],[ATA DT.VALID.]]-TODAY())/7,0),""))</f>
        <v/>
      </c>
      <c r="AQ309" s="382">
        <v>0</v>
      </c>
      <c r="AR309" s="383" t="str">
        <f>IF(ISBLANK(tabItens[[#This Row],[CÓDIGO]]),"",IFERROR(VLOOKUP(tabItens[[#This Row],[CÓDIGO]],Consumo!$C$2:$AC$862,26,FALSE),0))</f>
        <v>08.2023</v>
      </c>
      <c r="AS309" s="384">
        <f>SUMIF(Consumo!$C$3:$C$862,tabItens[[#This Row],[CÓDIGO]],Consumo!$N$3:$N$862) + SUMIF(Consumo!$C$3:$C$862,tabItens[[#This Row],[CÓDIGO]],Consumo!$O$3:$O$862) + SUMIF(Consumo!$C$3:$C$862,tabItens[[#This Row],[CÓDIGO]],Consumo!$P$3:$P$862) + SUMIF(Consumo!$C$3:$C$862,tabItens[[#This Row],[CÓDIGO]],Consumo!$Q$3:$Q$862)</f>
        <v>160</v>
      </c>
      <c r="AT309" s="384">
        <f>SUMIF(Consumo!$C$3:$C$862,tabItens[[#This Row],[CÓDIGO]],Consumo!$Z$3:$Z$862)</f>
        <v>459</v>
      </c>
      <c r="AU309" s="385">
        <f>SUMIF(Consumo!$C$3:$C$862,tabItens[[#This Row],[CÓDIGO]],Consumo!$AA$3:$AA$862)</f>
        <v>112</v>
      </c>
      <c r="AV309" s="386">
        <f>SUMIF(Consumo!$C$3:$C$862,tabItens[[#This Row],[CÓDIGO]],Consumo!$Y$3:$Y$862)</f>
        <v>38.25</v>
      </c>
      <c r="AW309" s="359">
        <f>tabItens[[#This Row],[QTDE ATUAL]] + tabItens[[#This Row],[RC QTDE]] + tabItens[[#This Row],[AF SALDO]] + tabItens[[#This Row],[Recentes]]</f>
        <v>655</v>
      </c>
      <c r="AX309" s="387">
        <v>42</v>
      </c>
      <c r="AY309" s="387">
        <v>4</v>
      </c>
      <c r="AZ309" s="387">
        <f>IF(ISBLANK(tabItens[[#This Row],[CÓDIGO]]),"",tabItens[[#This Row],[PontoMês]] * (AZ$2+tabItens[[#This Row],[PontoQtM]]))</f>
        <v>168</v>
      </c>
      <c r="BA309" s="386">
        <f>tabItens[[#This Row],[PontoPed]] - tabItens[[#This Row],[Saldo]] + (1/10)</f>
        <v>-486.9</v>
      </c>
      <c r="BB309" s="386">
        <f xml:space="preserve"> tabItens[[#This Row],[PontoMês]] * BB$2 - tabItens[[#This Row],[QTDE ATUAL]] - (1/10)</f>
        <v>-613.1</v>
      </c>
      <c r="BC309" s="388">
        <f>IF( tabItens[[#This Row],[PontoPed]]&gt;0, IF(tabItens[[#This Row],[PontoPed]]&lt;1, 1, IF( tabItens[[#This Row],[Saldo]]&gt;tabItens[[#This Row],[PontoPed]], 0, (tabItens[[#This Row],[PontoPed]]-tabItens[[#This Row],[Saldo]])/tabItens[[#This Row],[PontoPed]] ) ), 0 )</f>
        <v>0</v>
      </c>
      <c r="BD309" s="389">
        <f>ROUNDDOWN(IF( OR( AND(tabItens[[#This Row],[PontoPed]]&lt;tabItens[[#This Row],[Saldo]],tabItens[[#This Row],[Saldo]]&gt;0), tabItens[[#This Row],[PontoPed]]=0), 99, IF(AND(tabItens[[#This Row],[Saldo]]=0,tabItens[[#This Row],[PontoPed]]&gt;0), 0, (1-tabItens[[#This Row],[PctAb]])*10 ) ),0)</f>
        <v>99</v>
      </c>
      <c r="BE309" s="390">
        <f>IF( tabItens[[#This Row],[Consumo]] &gt; tabItens[[#This Row],[04_MESES]]/4*$AV$2, tabItens[[#This Row],[Consumo]]/$AV$2, tabItens[[#This Row],[04_MESES]]/4 ) * $BE$2 + tabItens[[#This Row],[COMPRA_EXTRA]]</f>
        <v>240</v>
      </c>
      <c r="BF309" s="391">
        <f>MAX( tabItens[[#This Row],[Sugestão]] - tabItens[[#This Row],[LC]], 0 )</f>
        <v>240</v>
      </c>
      <c r="BG309" s="391">
        <f>SUMIF(Consumo!$C$3:$C$862,tabItens[[#This Row],[CÓDIGO]],Consumo!$E$3:$E$862)</f>
        <v>0</v>
      </c>
      <c r="BH309" s="392">
        <f>IF(AND(tabItens[[#This Row],[Pend]] &gt; 0,tabItens[[#This Row],[Consumo]] &lt;&gt; 0), tabItens[[#This Row],[Pend]] / tabItens[[#This Row],[Consumo]], 0 )</f>
        <v>0</v>
      </c>
      <c r="BI309" s="391"/>
      <c r="BJ309" s="391"/>
      <c r="BK309" s="393" t="s">
        <v>2081</v>
      </c>
    </row>
    <row r="310" spans="1:63" x14ac:dyDescent="0.3">
      <c r="A310" s="354">
        <v>54552</v>
      </c>
      <c r="B310" s="355" t="s">
        <v>1317</v>
      </c>
      <c r="C310" s="356" t="s">
        <v>338</v>
      </c>
      <c r="D310" s="357">
        <v>107</v>
      </c>
      <c r="E310" s="358"/>
      <c r="F310" s="358"/>
      <c r="G310" s="358" t="s">
        <v>883</v>
      </c>
      <c r="H310" s="359">
        <v>805</v>
      </c>
      <c r="I310" s="360">
        <v>103003</v>
      </c>
      <c r="J310" s="361">
        <v>107</v>
      </c>
      <c r="K310" s="362">
        <v>269</v>
      </c>
      <c r="L310" s="363">
        <f>IF(tabItens[[#This Row],[Média]] &gt; 0, tabItens[[#This Row],[QTDE ATUAL]] / tabItens[[#This Row],[Média]],999.9)</f>
        <v>40.588235294117652</v>
      </c>
      <c r="M310" s="364">
        <v>0</v>
      </c>
      <c r="N310" s="365">
        <f>tabItens[[#This Row],[VALOR UNIT.]] * tabItens[[#This Row],[LC]]</f>
        <v>0</v>
      </c>
      <c r="O310" s="366" t="s">
        <v>2107</v>
      </c>
      <c r="P310" s="367"/>
      <c r="Q310" s="368"/>
      <c r="R310" s="365"/>
      <c r="S310" s="369"/>
      <c r="T310" s="370">
        <f>ROUNDDOWN(IFERROR(tabItens[[#This Row],[ATA DT.VALID.]] - $D$1,0) / 30,0)</f>
        <v>-1507</v>
      </c>
      <c r="U310" s="355" t="s">
        <v>1033</v>
      </c>
      <c r="V310" s="371">
        <v>1</v>
      </c>
      <c r="W310" s="372" t="s">
        <v>2073</v>
      </c>
      <c r="X310" s="373">
        <v>69</v>
      </c>
      <c r="Y310" s="374">
        <v>10</v>
      </c>
      <c r="Z310" s="375"/>
      <c r="AA310" s="376"/>
      <c r="AB310" s="377"/>
      <c r="AC310" s="377"/>
      <c r="AD310" s="376"/>
      <c r="AE310" s="377"/>
      <c r="AF310" s="370"/>
      <c r="AG310" s="378" t="s">
        <v>2067</v>
      </c>
      <c r="AH310" s="379"/>
      <c r="AI310" s="370">
        <v>356</v>
      </c>
      <c r="AJ310" s="379">
        <v>45169</v>
      </c>
      <c r="AK310" s="379" t="s">
        <v>883</v>
      </c>
      <c r="AL310" s="379">
        <v>45156</v>
      </c>
      <c r="AM310" s="369"/>
      <c r="AN310" s="358"/>
      <c r="AO310" s="380" t="str">
        <f>_xlfn.IFNA(IF(VLOOKUP(tabItens[[#This Row],[CÓDIGO]],tabExcluirDoEstoque[#Data],1,FALSE),"sim",""),"")</f>
        <v/>
      </c>
      <c r="AP310" s="381" t="str">
        <f ca="1">IF(OR(ISBLANK(tabItens[[#This Row],[ATA DT.VALID.]]),tabItens[[#This Row],[ATA DT.VALID.]]="",tabItens[[#This Row],[ATA DT.VALID.]]=" "),"",IF(TYPE(tabItens[[#This Row],[ATA DT.VALID.]])=1,ROUNDUP((tabItens[[#This Row],[ATA DT.VALID.]]-TODAY())/7,0),""))</f>
        <v/>
      </c>
      <c r="AQ310" s="382">
        <v>0</v>
      </c>
      <c r="AR310" s="383" t="str">
        <f>IF(ISBLANK(tabItens[[#This Row],[CÓDIGO]]),"",IFERROR(VLOOKUP(tabItens[[#This Row],[CÓDIGO]],Consumo!$C$2:$AC$862,26,FALSE),0))</f>
        <v>04.2023</v>
      </c>
      <c r="AS310" s="384">
        <f>SUMIF(Consumo!$C$3:$C$862,tabItens[[#This Row],[CÓDIGO]],Consumo!$N$3:$N$862) + SUMIF(Consumo!$C$3:$C$862,tabItens[[#This Row],[CÓDIGO]],Consumo!$O$3:$O$862) + SUMIF(Consumo!$C$3:$C$862,tabItens[[#This Row],[CÓDIGO]],Consumo!$P$3:$P$862) + SUMIF(Consumo!$C$3:$C$862,tabItens[[#This Row],[CÓDIGO]],Consumo!$Q$3:$Q$862)</f>
        <v>0</v>
      </c>
      <c r="AT310" s="384">
        <f>SUMIF(Consumo!$C$3:$C$862,tabItens[[#This Row],[CÓDIGO]],Consumo!$Z$3:$Z$862)</f>
        <v>269</v>
      </c>
      <c r="AU310" s="385">
        <f>SUMIF(Consumo!$C$3:$C$862,tabItens[[#This Row],[CÓDIGO]],Consumo!$AA$3:$AA$862)</f>
        <v>144</v>
      </c>
      <c r="AV310" s="386">
        <f>SUMIF(Consumo!$C$3:$C$862,tabItens[[#This Row],[CÓDIGO]],Consumo!$Y$3:$Y$862)</f>
        <v>19.833333333333332</v>
      </c>
      <c r="AW310" s="359">
        <f>tabItens[[#This Row],[QTDE ATUAL]] + tabItens[[#This Row],[RC QTDE]] + tabItens[[#This Row],[AF SALDO]] + tabItens[[#This Row],[Recentes]]</f>
        <v>805</v>
      </c>
      <c r="AX310" s="387">
        <v>50</v>
      </c>
      <c r="AY310" s="387">
        <v>4</v>
      </c>
      <c r="AZ310" s="387">
        <f>IF(ISBLANK(tabItens[[#This Row],[CÓDIGO]]),"",tabItens[[#This Row],[PontoMês]] * (AZ$2+tabItens[[#This Row],[PontoQtM]]))</f>
        <v>200</v>
      </c>
      <c r="BA310" s="386">
        <f>tabItens[[#This Row],[PontoPed]] - tabItens[[#This Row],[Saldo]] + (1/10)</f>
        <v>-604.9</v>
      </c>
      <c r="BB310" s="386">
        <f xml:space="preserve"> tabItens[[#This Row],[PontoMês]] * BB$2 - tabItens[[#This Row],[QTDE ATUAL]] - (1/10)</f>
        <v>-755.1</v>
      </c>
      <c r="BC310" s="388">
        <f>IF( tabItens[[#This Row],[PontoPed]]&gt;0, IF(tabItens[[#This Row],[PontoPed]]&lt;1, 1, IF( tabItens[[#This Row],[Saldo]]&gt;tabItens[[#This Row],[PontoPed]], 0, (tabItens[[#This Row],[PontoPed]]-tabItens[[#This Row],[Saldo]])/tabItens[[#This Row],[PontoPed]] ) ), 0 )</f>
        <v>0</v>
      </c>
      <c r="BD310" s="389">
        <f>ROUNDDOWN(IF( OR( AND(tabItens[[#This Row],[PontoPed]]&lt;tabItens[[#This Row],[Saldo]],tabItens[[#This Row],[Saldo]]&gt;0), tabItens[[#This Row],[PontoPed]]=0), 99, IF(AND(tabItens[[#This Row],[Saldo]]=0,tabItens[[#This Row],[PontoPed]]&gt;0), 0, (1-tabItens[[#This Row],[PctAb]])*10 ) ),0)</f>
        <v>99</v>
      </c>
      <c r="BE310" s="390">
        <f>IF( tabItens[[#This Row],[Consumo]] &gt; tabItens[[#This Row],[04_MESES]]/4*$AV$2, tabItens[[#This Row],[Consumo]]/$AV$2, tabItens[[#This Row],[04_MESES]]/4 ) * $BE$2 + tabItens[[#This Row],[COMPRA_EXTRA]]</f>
        <v>134.5</v>
      </c>
      <c r="BF310" s="391">
        <f>MAX( tabItens[[#This Row],[Sugestão]] - tabItens[[#This Row],[LC]], 0 )</f>
        <v>134.5</v>
      </c>
      <c r="BG310" s="391">
        <f>SUMIF(Consumo!$C$3:$C$862,tabItens[[#This Row],[CÓDIGO]],Consumo!$E$3:$E$862)</f>
        <v>0</v>
      </c>
      <c r="BH310" s="392">
        <f>IF(AND(tabItens[[#This Row],[Pend]] &gt; 0,tabItens[[#This Row],[Consumo]] &lt;&gt; 0), tabItens[[#This Row],[Pend]] / tabItens[[#This Row],[Consumo]], 0 )</f>
        <v>0</v>
      </c>
      <c r="BI310" s="391"/>
      <c r="BJ310" s="391"/>
      <c r="BK310" s="393" t="s">
        <v>2081</v>
      </c>
    </row>
    <row r="311" spans="1:63" x14ac:dyDescent="0.3">
      <c r="A311" s="354">
        <v>54586</v>
      </c>
      <c r="B311" s="355" t="s">
        <v>1318</v>
      </c>
      <c r="C311" s="356" t="s">
        <v>256</v>
      </c>
      <c r="D311" s="357">
        <v>15</v>
      </c>
      <c r="E311" s="358"/>
      <c r="F311" s="358"/>
      <c r="G311" s="358" t="s">
        <v>883</v>
      </c>
      <c r="H311" s="359">
        <v>10</v>
      </c>
      <c r="I311" s="360">
        <v>103003</v>
      </c>
      <c r="J311" s="361">
        <v>15</v>
      </c>
      <c r="K311" s="362">
        <v>62</v>
      </c>
      <c r="L311" s="363">
        <f>IF(tabItens[[#This Row],[Média]] &gt; 0, tabItens[[#This Row],[QTDE ATUAL]] / tabItens[[#This Row],[Média]],999.9)</f>
        <v>1.875</v>
      </c>
      <c r="M311" s="364">
        <v>0</v>
      </c>
      <c r="N311" s="365">
        <f>tabItens[[#This Row],[VALOR UNIT.]] * tabItens[[#This Row],[LC]]</f>
        <v>0</v>
      </c>
      <c r="O311" s="366" t="s">
        <v>2092</v>
      </c>
      <c r="P311" s="367"/>
      <c r="Q311" s="368"/>
      <c r="R311" s="365"/>
      <c r="S311" s="369"/>
      <c r="T311" s="370">
        <f>ROUNDDOWN(IFERROR(tabItens[[#This Row],[ATA DT.VALID.]] - $D$1,0) / 30,0)</f>
        <v>-1507</v>
      </c>
      <c r="U311" s="355" t="s">
        <v>1035</v>
      </c>
      <c r="V311" s="371">
        <v>1</v>
      </c>
      <c r="W311" s="372" t="s">
        <v>2071</v>
      </c>
      <c r="X311" s="373">
        <v>61</v>
      </c>
      <c r="Y311" s="374">
        <v>2</v>
      </c>
      <c r="Z311" s="375"/>
      <c r="AA311" s="376"/>
      <c r="AB311" s="377"/>
      <c r="AC311" s="377"/>
      <c r="AD311" s="376"/>
      <c r="AE311" s="377"/>
      <c r="AF311" s="370"/>
      <c r="AG311" s="378" t="s">
        <v>2067</v>
      </c>
      <c r="AH311" s="379"/>
      <c r="AI311" s="370">
        <v>24</v>
      </c>
      <c r="AJ311" s="379">
        <v>45160</v>
      </c>
      <c r="AK311" s="379" t="s">
        <v>883</v>
      </c>
      <c r="AL311" s="379">
        <v>45145</v>
      </c>
      <c r="AM311" s="369"/>
      <c r="AN311" s="358"/>
      <c r="AO311" s="380" t="str">
        <f>_xlfn.IFNA(IF(VLOOKUP(tabItens[[#This Row],[CÓDIGO]],tabExcluirDoEstoque[#Data],1,FALSE),"sim",""),"")</f>
        <v/>
      </c>
      <c r="AP311" s="381" t="str">
        <f ca="1">IF(OR(ISBLANK(tabItens[[#This Row],[ATA DT.VALID.]]),tabItens[[#This Row],[ATA DT.VALID.]]="",tabItens[[#This Row],[ATA DT.VALID.]]=" "),"",IF(TYPE(tabItens[[#This Row],[ATA DT.VALID.]])=1,ROUNDUP((tabItens[[#This Row],[ATA DT.VALID.]]-TODAY())/7,0),""))</f>
        <v/>
      </c>
      <c r="AQ311" s="382">
        <v>0</v>
      </c>
      <c r="AR311" s="383" t="str">
        <f>IF(ISBLANK(tabItens[[#This Row],[CÓDIGO]]),"",IFERROR(VLOOKUP(tabItens[[#This Row],[CÓDIGO]],Consumo!$C$2:$AC$862,26,FALSE),0))</f>
        <v>08.2023</v>
      </c>
      <c r="AS311" s="384">
        <f>SUMIF(Consumo!$C$3:$C$862,tabItens[[#This Row],[CÓDIGO]],Consumo!$N$3:$N$862) + SUMIF(Consumo!$C$3:$C$862,tabItens[[#This Row],[CÓDIGO]],Consumo!$O$3:$O$862) + SUMIF(Consumo!$C$3:$C$862,tabItens[[#This Row],[CÓDIGO]],Consumo!$P$3:$P$862) + SUMIF(Consumo!$C$3:$C$862,tabItens[[#This Row],[CÓDIGO]],Consumo!$Q$3:$Q$862)</f>
        <v>11</v>
      </c>
      <c r="AT311" s="384">
        <f>SUMIF(Consumo!$C$3:$C$862,tabItens[[#This Row],[CÓDIGO]],Consumo!$Z$3:$Z$862)</f>
        <v>70</v>
      </c>
      <c r="AU311" s="385">
        <f>SUMIF(Consumo!$C$3:$C$862,tabItens[[#This Row],[CÓDIGO]],Consumo!$AA$3:$AA$862)</f>
        <v>25</v>
      </c>
      <c r="AV311" s="386">
        <f>SUMIF(Consumo!$C$3:$C$862,tabItens[[#This Row],[CÓDIGO]],Consumo!$Y$3:$Y$862)</f>
        <v>5.333333333333333</v>
      </c>
      <c r="AW311" s="359">
        <f>tabItens[[#This Row],[QTDE ATUAL]] + tabItens[[#This Row],[RC QTDE]] + tabItens[[#This Row],[AF SALDO]] + tabItens[[#This Row],[Recentes]]</f>
        <v>10</v>
      </c>
      <c r="AX311" s="387">
        <v>3</v>
      </c>
      <c r="AY311" s="387">
        <v>4</v>
      </c>
      <c r="AZ311" s="387">
        <f>IF(ISBLANK(tabItens[[#This Row],[CÓDIGO]]),"",tabItens[[#This Row],[PontoMês]] * (AZ$2+tabItens[[#This Row],[PontoQtM]]))</f>
        <v>12</v>
      </c>
      <c r="BA311" s="386">
        <f>tabItens[[#This Row],[PontoPed]] - tabItens[[#This Row],[Saldo]] + (1/10)</f>
        <v>2.1</v>
      </c>
      <c r="BB311" s="386">
        <f xml:space="preserve"> tabItens[[#This Row],[PontoMês]] * BB$2 - tabItens[[#This Row],[QTDE ATUAL]] - (1/10)</f>
        <v>-7.1</v>
      </c>
      <c r="BC311" s="388">
        <f>IF( tabItens[[#This Row],[PontoPed]]&gt;0, IF(tabItens[[#This Row],[PontoPed]]&lt;1, 1, IF( tabItens[[#This Row],[Saldo]]&gt;tabItens[[#This Row],[PontoPed]], 0, (tabItens[[#This Row],[PontoPed]]-tabItens[[#This Row],[Saldo]])/tabItens[[#This Row],[PontoPed]] ) ), 0 )</f>
        <v>0.16666666666666666</v>
      </c>
      <c r="BD311" s="389">
        <f>ROUNDDOWN(IF( OR( AND(tabItens[[#This Row],[PontoPed]]&lt;tabItens[[#This Row],[Saldo]],tabItens[[#This Row],[Saldo]]&gt;0), tabItens[[#This Row],[PontoPed]]=0), 99, IF(AND(tabItens[[#This Row],[Saldo]]=0,tabItens[[#This Row],[PontoPed]]&gt;0), 0, (1-tabItens[[#This Row],[PctAb]])*10 ) ),0)</f>
        <v>8</v>
      </c>
      <c r="BE311" s="390">
        <f>IF( tabItens[[#This Row],[Consumo]] &gt; tabItens[[#This Row],[04_MESES]]/4*$AV$2, tabItens[[#This Row],[Consumo]]/$AV$2, tabItens[[#This Row],[04_MESES]]/4 ) * $BE$2 + tabItens[[#This Row],[COMPRA_EXTRA]]</f>
        <v>35</v>
      </c>
      <c r="BF311" s="391">
        <f>MAX( tabItens[[#This Row],[Sugestão]] - tabItens[[#This Row],[LC]], 0 )</f>
        <v>35</v>
      </c>
      <c r="BG311" s="391">
        <f>SUMIF(Consumo!$C$3:$C$862,tabItens[[#This Row],[CÓDIGO]],Consumo!$E$3:$E$862)</f>
        <v>1</v>
      </c>
      <c r="BH311" s="392">
        <f>IF(AND(tabItens[[#This Row],[Pend]] &gt; 0,tabItens[[#This Row],[Consumo]] &lt;&gt; 0), tabItens[[#This Row],[Pend]] / tabItens[[#This Row],[Consumo]], 0 )</f>
        <v>1.4285714285714285E-2</v>
      </c>
      <c r="BI311" s="391"/>
      <c r="BJ311" s="391"/>
      <c r="BK311" s="393" t="s">
        <v>2081</v>
      </c>
    </row>
    <row r="312" spans="1:63" x14ac:dyDescent="0.3">
      <c r="A312" s="354">
        <v>54587</v>
      </c>
      <c r="B312" s="355" t="s">
        <v>1319</v>
      </c>
      <c r="C312" s="356" t="s">
        <v>256</v>
      </c>
      <c r="D312" s="357">
        <v>17.829999999999998</v>
      </c>
      <c r="E312" s="358"/>
      <c r="F312" s="358"/>
      <c r="G312" s="358" t="s">
        <v>883</v>
      </c>
      <c r="H312" s="359">
        <v>27</v>
      </c>
      <c r="I312" s="360">
        <v>103003</v>
      </c>
      <c r="J312" s="361">
        <v>17.829999999999998</v>
      </c>
      <c r="K312" s="362">
        <v>71</v>
      </c>
      <c r="L312" s="363">
        <f>IF(tabItens[[#This Row],[Média]] &gt; 0, tabItens[[#This Row],[QTDE ATUAL]] / tabItens[[#This Row],[Média]],999.9)</f>
        <v>5.3114754098360661</v>
      </c>
      <c r="M312" s="364">
        <v>0</v>
      </c>
      <c r="N312" s="365">
        <f>tabItens[[#This Row],[VALOR UNIT.]] * tabItens[[#This Row],[LC]]</f>
        <v>0</v>
      </c>
      <c r="O312" s="366" t="s">
        <v>2092</v>
      </c>
      <c r="P312" s="367"/>
      <c r="Q312" s="368"/>
      <c r="R312" s="365"/>
      <c r="S312" s="369"/>
      <c r="T312" s="370">
        <f>ROUNDDOWN(IFERROR(tabItens[[#This Row],[ATA DT.VALID.]] - $D$1,0) / 30,0)</f>
        <v>-1507</v>
      </c>
      <c r="U312" s="355" t="s">
        <v>1035</v>
      </c>
      <c r="V312" s="371">
        <v>1</v>
      </c>
      <c r="W312" s="372" t="s">
        <v>2071</v>
      </c>
      <c r="X312" s="373">
        <v>61</v>
      </c>
      <c r="Y312" s="374">
        <v>2</v>
      </c>
      <c r="Z312" s="375"/>
      <c r="AA312" s="376"/>
      <c r="AB312" s="377"/>
      <c r="AC312" s="377"/>
      <c r="AD312" s="376"/>
      <c r="AE312" s="377"/>
      <c r="AF312" s="370"/>
      <c r="AG312" s="378" t="s">
        <v>2067</v>
      </c>
      <c r="AH312" s="379"/>
      <c r="AI312" s="370">
        <v>24</v>
      </c>
      <c r="AJ312" s="379">
        <v>45180</v>
      </c>
      <c r="AK312" s="379" t="s">
        <v>883</v>
      </c>
      <c r="AL312" s="379">
        <v>45145</v>
      </c>
      <c r="AM312" s="369"/>
      <c r="AN312" s="358"/>
      <c r="AO312" s="380" t="str">
        <f>_xlfn.IFNA(IF(VLOOKUP(tabItens[[#This Row],[CÓDIGO]],tabExcluirDoEstoque[#Data],1,FALSE),"sim",""),"")</f>
        <v/>
      </c>
      <c r="AP312" s="381" t="str">
        <f ca="1">IF(OR(ISBLANK(tabItens[[#This Row],[ATA DT.VALID.]]),tabItens[[#This Row],[ATA DT.VALID.]]="",tabItens[[#This Row],[ATA DT.VALID.]]=" "),"",IF(TYPE(tabItens[[#This Row],[ATA DT.VALID.]])=1,ROUNDUP((tabItens[[#This Row],[ATA DT.VALID.]]-TODAY())/7,0),""))</f>
        <v/>
      </c>
      <c r="AQ312" s="382">
        <v>0</v>
      </c>
      <c r="AR312" s="383" t="str">
        <f>IF(ISBLANK(tabItens[[#This Row],[CÓDIGO]]),"",IFERROR(VLOOKUP(tabItens[[#This Row],[CÓDIGO]],Consumo!$C$2:$AC$862,26,FALSE),0))</f>
        <v>05.2023</v>
      </c>
      <c r="AS312" s="384">
        <f>SUMIF(Consumo!$C$3:$C$862,tabItens[[#This Row],[CÓDIGO]],Consumo!$N$3:$N$862) + SUMIF(Consumo!$C$3:$C$862,tabItens[[#This Row],[CÓDIGO]],Consumo!$O$3:$O$862) + SUMIF(Consumo!$C$3:$C$862,tabItens[[#This Row],[CÓDIGO]],Consumo!$P$3:$P$862) + SUMIF(Consumo!$C$3:$C$862,tabItens[[#This Row],[CÓDIGO]],Consumo!$Q$3:$Q$862)</f>
        <v>0</v>
      </c>
      <c r="AT312" s="384">
        <f>SUMIF(Consumo!$C$3:$C$862,tabItens[[#This Row],[CÓDIGO]],Consumo!$Z$3:$Z$862)</f>
        <v>71</v>
      </c>
      <c r="AU312" s="385">
        <f>SUMIF(Consumo!$C$3:$C$862,tabItens[[#This Row],[CÓDIGO]],Consumo!$AA$3:$AA$862)</f>
        <v>36</v>
      </c>
      <c r="AV312" s="386">
        <f>SUMIF(Consumo!$C$3:$C$862,tabItens[[#This Row],[CÓDIGO]],Consumo!$Y$3:$Y$862)</f>
        <v>5.083333333333333</v>
      </c>
      <c r="AW312" s="359">
        <f>tabItens[[#This Row],[QTDE ATUAL]] + tabItens[[#This Row],[RC QTDE]] + tabItens[[#This Row],[AF SALDO]] + tabItens[[#This Row],[Recentes]]</f>
        <v>27</v>
      </c>
      <c r="AX312" s="387">
        <v>5</v>
      </c>
      <c r="AY312" s="387">
        <v>4</v>
      </c>
      <c r="AZ312" s="387">
        <f>IF(ISBLANK(tabItens[[#This Row],[CÓDIGO]]),"",tabItens[[#This Row],[PontoMês]] * (AZ$2+tabItens[[#This Row],[PontoQtM]]))</f>
        <v>20</v>
      </c>
      <c r="BA312" s="386">
        <f>tabItens[[#This Row],[PontoPed]] - tabItens[[#This Row],[Saldo]] + (1/10)</f>
        <v>-6.9</v>
      </c>
      <c r="BB312" s="386">
        <f xml:space="preserve"> tabItens[[#This Row],[PontoMês]] * BB$2 - tabItens[[#This Row],[QTDE ATUAL]] - (1/10)</f>
        <v>-22.1</v>
      </c>
      <c r="BC312" s="388">
        <f>IF( tabItens[[#This Row],[PontoPed]]&gt;0, IF(tabItens[[#This Row],[PontoPed]]&lt;1, 1, IF( tabItens[[#This Row],[Saldo]]&gt;tabItens[[#This Row],[PontoPed]], 0, (tabItens[[#This Row],[PontoPed]]-tabItens[[#This Row],[Saldo]])/tabItens[[#This Row],[PontoPed]] ) ), 0 )</f>
        <v>0</v>
      </c>
      <c r="BD312" s="389">
        <f>ROUNDDOWN(IF( OR( AND(tabItens[[#This Row],[PontoPed]]&lt;tabItens[[#This Row],[Saldo]],tabItens[[#This Row],[Saldo]]&gt;0), tabItens[[#This Row],[PontoPed]]=0), 99, IF(AND(tabItens[[#This Row],[Saldo]]=0,tabItens[[#This Row],[PontoPed]]&gt;0), 0, (1-tabItens[[#This Row],[PctAb]])*10 ) ),0)</f>
        <v>99</v>
      </c>
      <c r="BE312" s="390">
        <f>IF( tabItens[[#This Row],[Consumo]] &gt; tabItens[[#This Row],[04_MESES]]/4*$AV$2, tabItens[[#This Row],[Consumo]]/$AV$2, tabItens[[#This Row],[04_MESES]]/4 ) * $BE$2 + tabItens[[#This Row],[COMPRA_EXTRA]]</f>
        <v>35.5</v>
      </c>
      <c r="BF312" s="391">
        <f>MAX( tabItens[[#This Row],[Sugestão]] - tabItens[[#This Row],[LC]], 0 )</f>
        <v>35.5</v>
      </c>
      <c r="BG312" s="391">
        <f>SUMIF(Consumo!$C$3:$C$862,tabItens[[#This Row],[CÓDIGO]],Consumo!$E$3:$E$862)</f>
        <v>0</v>
      </c>
      <c r="BH312" s="392">
        <f>IF(AND(tabItens[[#This Row],[Pend]] &gt; 0,tabItens[[#This Row],[Consumo]] &lt;&gt; 0), tabItens[[#This Row],[Pend]] / tabItens[[#This Row],[Consumo]], 0 )</f>
        <v>0</v>
      </c>
      <c r="BI312" s="391"/>
      <c r="BJ312" s="391"/>
      <c r="BK312" s="393" t="s">
        <v>2081</v>
      </c>
    </row>
    <row r="313" spans="1:63" x14ac:dyDescent="0.3">
      <c r="A313" s="354">
        <v>87699</v>
      </c>
      <c r="B313" s="355" t="s">
        <v>1497</v>
      </c>
      <c r="C313" s="356" t="s">
        <v>256</v>
      </c>
      <c r="D313" s="357">
        <v>3.18</v>
      </c>
      <c r="E313" s="358" t="s">
        <v>1495</v>
      </c>
      <c r="F313" s="358" t="s">
        <v>1496</v>
      </c>
      <c r="G313" s="358" t="s">
        <v>890</v>
      </c>
      <c r="H313" s="359">
        <v>86</v>
      </c>
      <c r="I313" s="360">
        <v>103003</v>
      </c>
      <c r="J313" s="361">
        <v>3.18</v>
      </c>
      <c r="K313" s="362">
        <v>3</v>
      </c>
      <c r="L313" s="363">
        <f>IF(tabItens[[#This Row],[Média]] &gt; 0, tabItens[[#This Row],[QTDE ATUAL]] / tabItens[[#This Row],[Média]],999.9)</f>
        <v>344</v>
      </c>
      <c r="M313" s="364">
        <v>0</v>
      </c>
      <c r="N313" s="365">
        <f>tabItens[[#This Row],[VALOR UNIT.]] * tabItens[[#This Row],[LC]]</f>
        <v>0</v>
      </c>
      <c r="O313" s="366" t="s">
        <v>891</v>
      </c>
      <c r="P313" s="367">
        <v>0</v>
      </c>
      <c r="Q313" s="368">
        <v>330</v>
      </c>
      <c r="R313" s="365">
        <v>1049.4000000000001</v>
      </c>
      <c r="S313" s="369">
        <v>45377</v>
      </c>
      <c r="T313" s="370">
        <f>ROUNDDOWN(IFERROR(tabItens[[#This Row],[ATA DT.VALID.]] - $D$1,0) / 30,0)</f>
        <v>5</v>
      </c>
      <c r="U313" s="355" t="s">
        <v>1436</v>
      </c>
      <c r="V313" s="371">
        <v>1</v>
      </c>
      <c r="W313" s="372" t="s">
        <v>2068</v>
      </c>
      <c r="X313" s="373">
        <v>72</v>
      </c>
      <c r="Y313" s="374">
        <v>5</v>
      </c>
      <c r="Z313" s="375"/>
      <c r="AA313" s="376"/>
      <c r="AB313" s="377"/>
      <c r="AC313" s="377"/>
      <c r="AD313" s="376"/>
      <c r="AE313" s="377"/>
      <c r="AF313" s="370"/>
      <c r="AG313" s="378" t="s">
        <v>2067</v>
      </c>
      <c r="AH313" s="379"/>
      <c r="AI313" s="370">
        <v>0</v>
      </c>
      <c r="AJ313" s="379">
        <v>43279</v>
      </c>
      <c r="AK313" s="379">
        <v>38611</v>
      </c>
      <c r="AL313" s="379">
        <v>45209</v>
      </c>
      <c r="AM313" s="369"/>
      <c r="AN313" s="358"/>
      <c r="AO313" s="380" t="str">
        <f>_xlfn.IFNA(IF(VLOOKUP(tabItens[[#This Row],[CÓDIGO]],tabExcluirDoEstoque[#Data],1,FALSE),"sim",""),"")</f>
        <v/>
      </c>
      <c r="AP313" s="381">
        <f ca="1">IF(OR(ISBLANK(tabItens[[#This Row],[ATA DT.VALID.]]),tabItens[[#This Row],[ATA DT.VALID.]]="",tabItens[[#This Row],[ATA DT.VALID.]]=" "),"",IF(TYPE(tabItens[[#This Row],[ATA DT.VALID.]])=1,ROUNDUP((tabItens[[#This Row],[ATA DT.VALID.]]-TODAY())/7,0),""))</f>
        <v>18</v>
      </c>
      <c r="AQ313" s="382">
        <v>0</v>
      </c>
      <c r="AR313" s="383" t="str">
        <f>IF(ISBLANK(tabItens[[#This Row],[CÓDIGO]]),"",IFERROR(VLOOKUP(tabItens[[#This Row],[CÓDIGO]],Consumo!$C$2:$AC$862,26,FALSE),0))</f>
        <v>08.2023</v>
      </c>
      <c r="AS313" s="384">
        <f>SUMIF(Consumo!$C$3:$C$862,tabItens[[#This Row],[CÓDIGO]],Consumo!$N$3:$N$862) + SUMIF(Consumo!$C$3:$C$862,tabItens[[#This Row],[CÓDIGO]],Consumo!$O$3:$O$862) + SUMIF(Consumo!$C$3:$C$862,tabItens[[#This Row],[CÓDIGO]],Consumo!$P$3:$P$862) + SUMIF(Consumo!$C$3:$C$862,tabItens[[#This Row],[CÓDIGO]],Consumo!$Q$3:$Q$862)</f>
        <v>2</v>
      </c>
      <c r="AT313" s="384">
        <f>SUMIF(Consumo!$C$3:$C$862,tabItens[[#This Row],[CÓDIGO]],Consumo!$Z$3:$Z$862)</f>
        <v>3</v>
      </c>
      <c r="AU313" s="385">
        <f>SUMIF(Consumo!$C$3:$C$862,tabItens[[#This Row],[CÓDIGO]],Consumo!$AA$3:$AA$862)</f>
        <v>1</v>
      </c>
      <c r="AV313" s="386">
        <f>SUMIF(Consumo!$C$3:$C$862,tabItens[[#This Row],[CÓDIGO]],Consumo!$Y$3:$Y$862)</f>
        <v>0.25</v>
      </c>
      <c r="AW313" s="359">
        <f>tabItens[[#This Row],[QTDE ATUAL]] + tabItens[[#This Row],[RC QTDE]] + tabItens[[#This Row],[AF SALDO]] + tabItens[[#This Row],[Recentes]]</f>
        <v>86</v>
      </c>
      <c r="AX313" s="387">
        <v>6</v>
      </c>
      <c r="AY313" s="387">
        <v>4</v>
      </c>
      <c r="AZ313" s="387">
        <f>IF(ISBLANK(tabItens[[#This Row],[CÓDIGO]]),"",tabItens[[#This Row],[PontoMês]] * (AZ$2+tabItens[[#This Row],[PontoQtM]]))</f>
        <v>24</v>
      </c>
      <c r="BA313" s="386">
        <f>tabItens[[#This Row],[PontoPed]] - tabItens[[#This Row],[Saldo]] + (1/10)</f>
        <v>-61.9</v>
      </c>
      <c r="BB313" s="386">
        <f xml:space="preserve"> tabItens[[#This Row],[PontoMês]] * BB$2 - tabItens[[#This Row],[QTDE ATUAL]] - (1/10)</f>
        <v>-80.099999999999994</v>
      </c>
      <c r="BC313" s="388">
        <f>IF( tabItens[[#This Row],[PontoPed]]&gt;0, IF(tabItens[[#This Row],[PontoPed]]&lt;1, 1, IF( tabItens[[#This Row],[Saldo]]&gt;tabItens[[#This Row],[PontoPed]], 0, (tabItens[[#This Row],[PontoPed]]-tabItens[[#This Row],[Saldo]])/tabItens[[#This Row],[PontoPed]] ) ), 0 )</f>
        <v>0</v>
      </c>
      <c r="BD313" s="389">
        <f>ROUNDDOWN(IF( OR( AND(tabItens[[#This Row],[PontoPed]]&lt;tabItens[[#This Row],[Saldo]],tabItens[[#This Row],[Saldo]]&gt;0), tabItens[[#This Row],[PontoPed]]=0), 99, IF(AND(tabItens[[#This Row],[Saldo]]=0,tabItens[[#This Row],[PontoPed]]&gt;0), 0, (1-tabItens[[#This Row],[PctAb]])*10 ) ),0)</f>
        <v>99</v>
      </c>
      <c r="BE313" s="390">
        <f>IF( tabItens[[#This Row],[Consumo]] &gt; tabItens[[#This Row],[04_MESES]]/4*$AV$2, tabItens[[#This Row],[Consumo]]/$AV$2, tabItens[[#This Row],[04_MESES]]/4 ) * $BE$2 + tabItens[[#This Row],[COMPRA_EXTRA]]</f>
        <v>3</v>
      </c>
      <c r="BF313" s="391">
        <f>MAX( tabItens[[#This Row],[Sugestão]] - tabItens[[#This Row],[LC]], 0 )</f>
        <v>3</v>
      </c>
      <c r="BG313" s="391">
        <f>SUMIF(Consumo!$C$3:$C$862,tabItens[[#This Row],[CÓDIGO]],Consumo!$E$3:$E$862)</f>
        <v>0</v>
      </c>
      <c r="BH313" s="392">
        <f>IF(AND(tabItens[[#This Row],[Pend]] &gt; 0,tabItens[[#This Row],[Consumo]] &lt;&gt; 0), tabItens[[#This Row],[Pend]] / tabItens[[#This Row],[Consumo]], 0 )</f>
        <v>0</v>
      </c>
      <c r="BI313" s="391"/>
      <c r="BJ313" s="391"/>
      <c r="BK313" s="393" t="s">
        <v>2081</v>
      </c>
    </row>
    <row r="314" spans="1:63" x14ac:dyDescent="0.3">
      <c r="A314" s="354">
        <v>54682</v>
      </c>
      <c r="B314" s="355" t="s">
        <v>1323</v>
      </c>
      <c r="C314" s="356" t="s">
        <v>253</v>
      </c>
      <c r="D314" s="357">
        <v>6.88</v>
      </c>
      <c r="E314" s="358"/>
      <c r="F314" s="358"/>
      <c r="G314" s="358" t="s">
        <v>883</v>
      </c>
      <c r="H314" s="359">
        <v>0</v>
      </c>
      <c r="I314" s="360">
        <v>103003</v>
      </c>
      <c r="J314" s="361">
        <v>6.88</v>
      </c>
      <c r="K314" s="362">
        <v>4237</v>
      </c>
      <c r="L314" s="363">
        <f>IF(tabItens[[#This Row],[Média]] &gt; 0, tabItens[[#This Row],[QTDE ATUAL]] / tabItens[[#This Row],[Média]],999.9)</f>
        <v>0</v>
      </c>
      <c r="M314" s="364">
        <v>0</v>
      </c>
      <c r="N314" s="365">
        <f>tabItens[[#This Row],[VALOR UNIT.]] * tabItens[[#This Row],[LC]]</f>
        <v>0</v>
      </c>
      <c r="O314" s="366"/>
      <c r="P314" s="367"/>
      <c r="Q314" s="368"/>
      <c r="R314" s="365"/>
      <c r="S314" s="369"/>
      <c r="T314" s="370">
        <f>ROUNDDOWN(IFERROR(tabItens[[#This Row],[ATA DT.VALID.]] - $D$1,0) / 30,0)</f>
        <v>-1507</v>
      </c>
      <c r="U314" s="355" t="s">
        <v>925</v>
      </c>
      <c r="V314" s="371">
        <v>1</v>
      </c>
      <c r="W314" s="372" t="s">
        <v>2068</v>
      </c>
      <c r="X314" s="373">
        <v>45</v>
      </c>
      <c r="Y314" s="374">
        <v>12</v>
      </c>
      <c r="Z314" s="375">
        <v>7338</v>
      </c>
      <c r="AA314" s="376">
        <v>2023</v>
      </c>
      <c r="AB314" s="377">
        <v>1836</v>
      </c>
      <c r="AC314" s="377"/>
      <c r="AD314" s="376"/>
      <c r="AE314" s="377"/>
      <c r="AF314" s="370"/>
      <c r="AG314" s="378" t="s">
        <v>2067</v>
      </c>
      <c r="AH314" s="379"/>
      <c r="AI314" s="370">
        <v>2106</v>
      </c>
      <c r="AJ314" s="379">
        <v>44924</v>
      </c>
      <c r="AK314" s="379" t="s">
        <v>883</v>
      </c>
      <c r="AL314" s="379">
        <v>44910</v>
      </c>
      <c r="AM314" s="369"/>
      <c r="AN314" s="358"/>
      <c r="AO314" s="380" t="str">
        <f>_xlfn.IFNA(IF(VLOOKUP(tabItens[[#This Row],[CÓDIGO]],tabExcluirDoEstoque[#Data],1,FALSE),"sim",""),"")</f>
        <v/>
      </c>
      <c r="AP314" s="381" t="str">
        <f ca="1">IF(OR(ISBLANK(tabItens[[#This Row],[ATA DT.VALID.]]),tabItens[[#This Row],[ATA DT.VALID.]]="",tabItens[[#This Row],[ATA DT.VALID.]]=" "),"",IF(TYPE(tabItens[[#This Row],[ATA DT.VALID.]])=1,ROUNDUP((tabItens[[#This Row],[ATA DT.VALID.]]-TODAY())/7,0),""))</f>
        <v/>
      </c>
      <c r="AQ314" s="382"/>
      <c r="AR314" s="383" t="str">
        <f>IF(ISBLANK(tabItens[[#This Row],[CÓDIGO]]),"",IFERROR(VLOOKUP(tabItens[[#This Row],[CÓDIGO]],Consumo!$C$2:$AC$862,26,FALSE),0))</f>
        <v>04.2023</v>
      </c>
      <c r="AS314" s="384">
        <f>SUMIF(Consumo!$C$3:$C$862,tabItens[[#This Row],[CÓDIGO]],Consumo!$N$3:$N$862) + SUMIF(Consumo!$C$3:$C$862,tabItens[[#This Row],[CÓDIGO]],Consumo!$O$3:$O$862) + SUMIF(Consumo!$C$3:$C$862,tabItens[[#This Row],[CÓDIGO]],Consumo!$P$3:$P$862) + SUMIF(Consumo!$C$3:$C$862,tabItens[[#This Row],[CÓDIGO]],Consumo!$Q$3:$Q$862)</f>
        <v>0</v>
      </c>
      <c r="AT314" s="384">
        <f>SUMIF(Consumo!$C$3:$C$862,tabItens[[#This Row],[CÓDIGO]],Consumo!$Z$3:$Z$862)</f>
        <v>4469</v>
      </c>
      <c r="AU314" s="385">
        <f>SUMIF(Consumo!$C$3:$C$862,tabItens[[#This Row],[CÓDIGO]],Consumo!$AA$3:$AA$862)</f>
        <v>3731</v>
      </c>
      <c r="AV314" s="386">
        <f>SUMIF(Consumo!$C$3:$C$862,tabItens[[#This Row],[CÓDIGO]],Consumo!$Y$3:$Y$862)</f>
        <v>262.41666666666669</v>
      </c>
      <c r="AW314" s="359">
        <f>tabItens[[#This Row],[QTDE ATUAL]] + tabItens[[#This Row],[RC QTDE]] + tabItens[[#This Row],[AF SALDO]] + tabItens[[#This Row],[Recentes]]</f>
        <v>1836</v>
      </c>
      <c r="AX314" s="387">
        <v>394</v>
      </c>
      <c r="AY314" s="387">
        <v>4</v>
      </c>
      <c r="AZ314" s="387">
        <f>IF(ISBLANK(tabItens[[#This Row],[CÓDIGO]]),"",tabItens[[#This Row],[PontoMês]] * (AZ$2+tabItens[[#This Row],[PontoQtM]]))</f>
        <v>1576</v>
      </c>
      <c r="BA314" s="386">
        <f>tabItens[[#This Row],[PontoPed]] - tabItens[[#This Row],[Saldo]] + (1/10)</f>
        <v>-259.89999999999998</v>
      </c>
      <c r="BB314" s="386">
        <f xml:space="preserve"> tabItens[[#This Row],[PontoMês]] * BB$2 - tabItens[[#This Row],[QTDE ATUAL]] - (1/10)</f>
        <v>393.9</v>
      </c>
      <c r="BC314" s="388">
        <f>IF( tabItens[[#This Row],[PontoPed]]&gt;0, IF(tabItens[[#This Row],[PontoPed]]&lt;1, 1, IF( tabItens[[#This Row],[Saldo]]&gt;tabItens[[#This Row],[PontoPed]], 0, (tabItens[[#This Row],[PontoPed]]-tabItens[[#This Row],[Saldo]])/tabItens[[#This Row],[PontoPed]] ) ), 0 )</f>
        <v>0</v>
      </c>
      <c r="BD314" s="389">
        <f>ROUNDDOWN(IF( OR( AND(tabItens[[#This Row],[PontoPed]]&lt;tabItens[[#This Row],[Saldo]],tabItens[[#This Row],[Saldo]]&gt;0), tabItens[[#This Row],[PontoPed]]=0), 99, IF(AND(tabItens[[#This Row],[Saldo]]=0,tabItens[[#This Row],[PontoPed]]&gt;0), 0, (1-tabItens[[#This Row],[PctAb]])*10 ) ),0)</f>
        <v>99</v>
      </c>
      <c r="BE314" s="390">
        <f>IF( tabItens[[#This Row],[Consumo]] &gt; tabItens[[#This Row],[04_MESES]]/4*$AV$2, tabItens[[#This Row],[Consumo]]/$AV$2, tabItens[[#This Row],[04_MESES]]/4 ) * $BE$2 + tabItens[[#This Row],[COMPRA_EXTRA]]</f>
        <v>2234.5</v>
      </c>
      <c r="BF314" s="391">
        <f>MAX( tabItens[[#This Row],[Sugestão]] - tabItens[[#This Row],[LC]], 0 )</f>
        <v>2234.5</v>
      </c>
      <c r="BG314" s="391">
        <f>SUMIF(Consumo!$C$3:$C$862,tabItens[[#This Row],[CÓDIGO]],Consumo!$E$3:$E$862)</f>
        <v>154</v>
      </c>
      <c r="BH314" s="392">
        <f>IF(AND(tabItens[[#This Row],[Pend]] &gt; 0,tabItens[[#This Row],[Consumo]] &lt;&gt; 0), tabItens[[#This Row],[Pend]] / tabItens[[#This Row],[Consumo]], 0 )</f>
        <v>3.4459610651152384E-2</v>
      </c>
      <c r="BI314" s="391"/>
      <c r="BJ314" s="391"/>
      <c r="BK314" s="393" t="s">
        <v>2081</v>
      </c>
    </row>
    <row r="315" spans="1:63" x14ac:dyDescent="0.3">
      <c r="A315" s="354">
        <v>55836</v>
      </c>
      <c r="B315" s="355" t="s">
        <v>1324</v>
      </c>
      <c r="C315" s="356" t="s">
        <v>256</v>
      </c>
      <c r="D315" s="357">
        <v>0.51</v>
      </c>
      <c r="E315" s="358"/>
      <c r="F315" s="358"/>
      <c r="G315" s="358" t="s">
        <v>883</v>
      </c>
      <c r="H315" s="359">
        <v>9108</v>
      </c>
      <c r="I315" s="360">
        <v>103003</v>
      </c>
      <c r="J315" s="361">
        <v>0.51</v>
      </c>
      <c r="K315" s="362"/>
      <c r="L315" s="363">
        <f>IF(tabItens[[#This Row],[Média]] &gt; 0, tabItens[[#This Row],[QTDE ATUAL]] / tabItens[[#This Row],[Média]],999.9)</f>
        <v>999.9</v>
      </c>
      <c r="M315" s="364">
        <v>0</v>
      </c>
      <c r="N315" s="365">
        <f>tabItens[[#This Row],[VALOR UNIT.]] * tabItens[[#This Row],[LC]]</f>
        <v>0</v>
      </c>
      <c r="O315" s="366"/>
      <c r="P315" s="367"/>
      <c r="Q315" s="368"/>
      <c r="R315" s="365"/>
      <c r="S315" s="369"/>
      <c r="T315" s="370">
        <f>ROUNDDOWN(IFERROR(tabItens[[#This Row],[ATA DT.VALID.]] - $D$1,0) / 30,0)</f>
        <v>-1507</v>
      </c>
      <c r="U315" s="355" t="s">
        <v>1071</v>
      </c>
      <c r="V315" s="371">
        <v>1</v>
      </c>
      <c r="W315" s="372" t="s">
        <v>2074</v>
      </c>
      <c r="X315" s="373">
        <v>78</v>
      </c>
      <c r="Y315" s="374">
        <v>2</v>
      </c>
      <c r="Z315" s="375"/>
      <c r="AA315" s="376"/>
      <c r="AB315" s="377"/>
      <c r="AC315" s="377"/>
      <c r="AD315" s="376"/>
      <c r="AE315" s="377"/>
      <c r="AF315" s="370"/>
      <c r="AG315" s="378" t="s">
        <v>2067</v>
      </c>
      <c r="AH315" s="379"/>
      <c r="AI315" s="370">
        <v>0</v>
      </c>
      <c r="AJ315" s="379">
        <v>40555</v>
      </c>
      <c r="AK315" s="379" t="s">
        <v>883</v>
      </c>
      <c r="AL315" s="379">
        <v>42571</v>
      </c>
      <c r="AM315" s="369"/>
      <c r="AN315" s="358"/>
      <c r="AO315" s="380" t="str">
        <f>_xlfn.IFNA(IF(VLOOKUP(tabItens[[#This Row],[CÓDIGO]],tabExcluirDoEstoque[#Data],1,FALSE),"sim",""),"")</f>
        <v/>
      </c>
      <c r="AP315" s="381" t="str">
        <f ca="1">IF(OR(ISBLANK(tabItens[[#This Row],[ATA DT.VALID.]]),tabItens[[#This Row],[ATA DT.VALID.]]="",tabItens[[#This Row],[ATA DT.VALID.]]=" "),"",IF(TYPE(tabItens[[#This Row],[ATA DT.VALID.]])=1,ROUNDUP((tabItens[[#This Row],[ATA DT.VALID.]]-TODAY())/7,0),""))</f>
        <v/>
      </c>
      <c r="AQ315" s="382"/>
      <c r="AR315" s="383">
        <f>IF(ISBLANK(tabItens[[#This Row],[CÓDIGO]]),"",IFERROR(VLOOKUP(tabItens[[#This Row],[CÓDIGO]],Consumo!$C$2:$AC$862,26,FALSE),0))</f>
        <v>0</v>
      </c>
      <c r="AS315" s="384">
        <f>SUMIF(Consumo!$C$3:$C$862,tabItens[[#This Row],[CÓDIGO]],Consumo!$N$3:$N$862) + SUMIF(Consumo!$C$3:$C$862,tabItens[[#This Row],[CÓDIGO]],Consumo!$O$3:$O$862) + SUMIF(Consumo!$C$3:$C$862,tabItens[[#This Row],[CÓDIGO]],Consumo!$P$3:$P$862) + SUMIF(Consumo!$C$3:$C$862,tabItens[[#This Row],[CÓDIGO]],Consumo!$Q$3:$Q$862)</f>
        <v>0</v>
      </c>
      <c r="AT315" s="384">
        <f>SUMIF(Consumo!$C$3:$C$862,tabItens[[#This Row],[CÓDIGO]],Consumo!$Z$3:$Z$862)</f>
        <v>0</v>
      </c>
      <c r="AU315" s="385">
        <f>SUMIF(Consumo!$C$3:$C$862,tabItens[[#This Row],[CÓDIGO]],Consumo!$AA$3:$AA$862)</f>
        <v>0</v>
      </c>
      <c r="AV315" s="386">
        <f>SUMIF(Consumo!$C$3:$C$862,tabItens[[#This Row],[CÓDIGO]],Consumo!$Y$3:$Y$862)</f>
        <v>0</v>
      </c>
      <c r="AW315" s="359">
        <f>tabItens[[#This Row],[QTDE ATUAL]] + tabItens[[#This Row],[RC QTDE]] + tabItens[[#This Row],[AF SALDO]] + tabItens[[#This Row],[Recentes]]</f>
        <v>9108</v>
      </c>
      <c r="AX315" s="387">
        <v>114</v>
      </c>
      <c r="AY315" s="387">
        <v>4</v>
      </c>
      <c r="AZ315" s="387">
        <f>IF(ISBLANK(tabItens[[#This Row],[CÓDIGO]]),"",tabItens[[#This Row],[PontoMês]] * (AZ$2+tabItens[[#This Row],[PontoQtM]]))</f>
        <v>456</v>
      </c>
      <c r="BA315" s="386">
        <f>tabItens[[#This Row],[PontoPed]] - tabItens[[#This Row],[Saldo]] + (1/10)</f>
        <v>-8651.9</v>
      </c>
      <c r="BB315" s="386">
        <f xml:space="preserve"> tabItens[[#This Row],[PontoMês]] * BB$2 - tabItens[[#This Row],[QTDE ATUAL]] - (1/10)</f>
        <v>-8994.1</v>
      </c>
      <c r="BC315" s="388">
        <f>IF( tabItens[[#This Row],[PontoPed]]&gt;0, IF(tabItens[[#This Row],[PontoPed]]&lt;1, 1, IF( tabItens[[#This Row],[Saldo]]&gt;tabItens[[#This Row],[PontoPed]], 0, (tabItens[[#This Row],[PontoPed]]-tabItens[[#This Row],[Saldo]])/tabItens[[#This Row],[PontoPed]] ) ), 0 )</f>
        <v>0</v>
      </c>
      <c r="BD315" s="389">
        <f>ROUNDDOWN(IF( OR( AND(tabItens[[#This Row],[PontoPed]]&lt;tabItens[[#This Row],[Saldo]],tabItens[[#This Row],[Saldo]]&gt;0), tabItens[[#This Row],[PontoPed]]=0), 99, IF(AND(tabItens[[#This Row],[Saldo]]=0,tabItens[[#This Row],[PontoPed]]&gt;0), 0, (1-tabItens[[#This Row],[PctAb]])*10 ) ),0)</f>
        <v>99</v>
      </c>
      <c r="BE315" s="390">
        <f>IF( tabItens[[#This Row],[Consumo]] &gt; tabItens[[#This Row],[04_MESES]]/4*$AV$2, tabItens[[#This Row],[Consumo]]/$AV$2, tabItens[[#This Row],[04_MESES]]/4 ) * $BE$2 + tabItens[[#This Row],[COMPRA_EXTRA]]</f>
        <v>0</v>
      </c>
      <c r="BF315" s="391">
        <f>MAX( tabItens[[#This Row],[Sugestão]] - tabItens[[#This Row],[LC]], 0 )</f>
        <v>0</v>
      </c>
      <c r="BG315" s="391">
        <f>SUMIF(Consumo!$C$3:$C$862,tabItens[[#This Row],[CÓDIGO]],Consumo!$E$3:$E$862)</f>
        <v>0</v>
      </c>
      <c r="BH315" s="392">
        <f>IF(AND(tabItens[[#This Row],[Pend]] &gt; 0,tabItens[[#This Row],[Consumo]] &lt;&gt; 0), tabItens[[#This Row],[Pend]] / tabItens[[#This Row],[Consumo]], 0 )</f>
        <v>0</v>
      </c>
      <c r="BI315" s="391"/>
      <c r="BJ315" s="391"/>
      <c r="BK315" s="393" t="s">
        <v>2081</v>
      </c>
    </row>
    <row r="316" spans="1:63" x14ac:dyDescent="0.3">
      <c r="A316" s="354">
        <v>56519</v>
      </c>
      <c r="B316" s="355" t="s">
        <v>1325</v>
      </c>
      <c r="C316" s="356" t="s">
        <v>256</v>
      </c>
      <c r="D316" s="357">
        <v>615.38</v>
      </c>
      <c r="E316" s="358" t="s">
        <v>1326</v>
      </c>
      <c r="F316" s="358" t="s">
        <v>1327</v>
      </c>
      <c r="G316" s="358" t="s">
        <v>1277</v>
      </c>
      <c r="H316" s="359">
        <v>38</v>
      </c>
      <c r="I316" s="360">
        <v>103003</v>
      </c>
      <c r="J316" s="361">
        <v>689.98</v>
      </c>
      <c r="K316" s="362">
        <v>16</v>
      </c>
      <c r="L316" s="363">
        <f>IF(tabItens[[#This Row],[Média]] &gt; 0, tabItens[[#This Row],[QTDE ATUAL]] / tabItens[[#This Row],[Média]],999.9)</f>
        <v>30.4</v>
      </c>
      <c r="M316" s="364">
        <v>0</v>
      </c>
      <c r="N316" s="365">
        <f>tabItens[[#This Row],[VALOR UNIT.]] * tabItens[[#This Row],[LC]]</f>
        <v>0</v>
      </c>
      <c r="O316" s="366" t="s">
        <v>1278</v>
      </c>
      <c r="P316" s="367">
        <v>0</v>
      </c>
      <c r="Q316" s="368">
        <v>143</v>
      </c>
      <c r="R316" s="365">
        <v>87999.34</v>
      </c>
      <c r="S316" s="369">
        <v>45540</v>
      </c>
      <c r="T316" s="370">
        <f>ROUNDDOWN(IFERROR(tabItens[[#This Row],[ATA DT.VALID.]] - $D$1,0) / 30,0)</f>
        <v>10</v>
      </c>
      <c r="U316" s="355" t="s">
        <v>1279</v>
      </c>
      <c r="V316" s="371">
        <v>1</v>
      </c>
      <c r="W316" s="372" t="s">
        <v>2066</v>
      </c>
      <c r="X316" s="373">
        <v>51</v>
      </c>
      <c r="Y316" s="374">
        <v>28</v>
      </c>
      <c r="Z316" s="375"/>
      <c r="AA316" s="376"/>
      <c r="AB316" s="377"/>
      <c r="AC316" s="377"/>
      <c r="AD316" s="376"/>
      <c r="AE316" s="377"/>
      <c r="AF316" s="370"/>
      <c r="AG316" s="378" t="s">
        <v>2067</v>
      </c>
      <c r="AH316" s="379"/>
      <c r="AI316" s="370">
        <v>6</v>
      </c>
      <c r="AJ316" s="379">
        <v>45048</v>
      </c>
      <c r="AK316" s="379" t="s">
        <v>883</v>
      </c>
      <c r="AL316" s="379">
        <v>45016</v>
      </c>
      <c r="AM316" s="369"/>
      <c r="AN316" s="358"/>
      <c r="AO316" s="380" t="str">
        <f>_xlfn.IFNA(IF(VLOOKUP(tabItens[[#This Row],[CÓDIGO]],tabExcluirDoEstoque[#Data],1,FALSE),"sim",""),"")</f>
        <v/>
      </c>
      <c r="AP316" s="381">
        <f ca="1">IF(OR(ISBLANK(tabItens[[#This Row],[ATA DT.VALID.]]),tabItens[[#This Row],[ATA DT.VALID.]]="",tabItens[[#This Row],[ATA DT.VALID.]]=" "),"",IF(TYPE(tabItens[[#This Row],[ATA DT.VALID.]])=1,ROUNDUP((tabItens[[#This Row],[ATA DT.VALID.]]-TODAY())/7,0),""))</f>
        <v>41</v>
      </c>
      <c r="AQ316" s="382">
        <v>0</v>
      </c>
      <c r="AR316" s="383" t="str">
        <f>IF(ISBLANK(tabItens[[#This Row],[CÓDIGO]]),"",IFERROR(VLOOKUP(tabItens[[#This Row],[CÓDIGO]],Consumo!$C$2:$AC$862,26,FALSE),0))</f>
        <v>07.2023</v>
      </c>
      <c r="AS316" s="384">
        <f>SUMIF(Consumo!$C$3:$C$862,tabItens[[#This Row],[CÓDIGO]],Consumo!$N$3:$N$862) + SUMIF(Consumo!$C$3:$C$862,tabItens[[#This Row],[CÓDIGO]],Consumo!$O$3:$O$862) + SUMIF(Consumo!$C$3:$C$862,tabItens[[#This Row],[CÓDIGO]],Consumo!$P$3:$P$862) + SUMIF(Consumo!$C$3:$C$862,tabItens[[#This Row],[CÓDIGO]],Consumo!$Q$3:$Q$862)</f>
        <v>6</v>
      </c>
      <c r="AT316" s="384">
        <f>SUMIF(Consumo!$C$3:$C$862,tabItens[[#This Row],[CÓDIGO]],Consumo!$Z$3:$Z$862)</f>
        <v>16</v>
      </c>
      <c r="AU316" s="385">
        <f>SUMIF(Consumo!$C$3:$C$862,tabItens[[#This Row],[CÓDIGO]],Consumo!$AA$3:$AA$862)</f>
        <v>6</v>
      </c>
      <c r="AV316" s="386">
        <f>SUMIF(Consumo!$C$3:$C$862,tabItens[[#This Row],[CÓDIGO]],Consumo!$Y$3:$Y$862)</f>
        <v>1.25</v>
      </c>
      <c r="AW316" s="359">
        <f>tabItens[[#This Row],[QTDE ATUAL]] + tabItens[[#This Row],[RC QTDE]] + tabItens[[#This Row],[AF SALDO]] + tabItens[[#This Row],[Recentes]]</f>
        <v>38</v>
      </c>
      <c r="AX316" s="387">
        <v>3</v>
      </c>
      <c r="AY316" s="387">
        <v>4</v>
      </c>
      <c r="AZ316" s="387">
        <f>IF(ISBLANK(tabItens[[#This Row],[CÓDIGO]]),"",tabItens[[#This Row],[PontoMês]] * (AZ$2+tabItens[[#This Row],[PontoQtM]]))</f>
        <v>12</v>
      </c>
      <c r="BA316" s="386">
        <f>tabItens[[#This Row],[PontoPed]] - tabItens[[#This Row],[Saldo]] + (1/10)</f>
        <v>-25.9</v>
      </c>
      <c r="BB316" s="386">
        <f xml:space="preserve"> tabItens[[#This Row],[PontoMês]] * BB$2 - tabItens[[#This Row],[QTDE ATUAL]] - (1/10)</f>
        <v>-35.1</v>
      </c>
      <c r="BC316" s="388">
        <f>IF( tabItens[[#This Row],[PontoPed]]&gt;0, IF(tabItens[[#This Row],[PontoPed]]&lt;1, 1, IF( tabItens[[#This Row],[Saldo]]&gt;tabItens[[#This Row],[PontoPed]], 0, (tabItens[[#This Row],[PontoPed]]-tabItens[[#This Row],[Saldo]])/tabItens[[#This Row],[PontoPed]] ) ), 0 )</f>
        <v>0</v>
      </c>
      <c r="BD316" s="389">
        <f>ROUNDDOWN(IF( OR( AND(tabItens[[#This Row],[PontoPed]]&lt;tabItens[[#This Row],[Saldo]],tabItens[[#This Row],[Saldo]]&gt;0), tabItens[[#This Row],[PontoPed]]=0), 99, IF(AND(tabItens[[#This Row],[Saldo]]=0,tabItens[[#This Row],[PontoPed]]&gt;0), 0, (1-tabItens[[#This Row],[PctAb]])*10 ) ),0)</f>
        <v>99</v>
      </c>
      <c r="BE316" s="390">
        <f>IF( tabItens[[#This Row],[Consumo]] &gt; tabItens[[#This Row],[04_MESES]]/4*$AV$2, tabItens[[#This Row],[Consumo]]/$AV$2, tabItens[[#This Row],[04_MESES]]/4 ) * $BE$2 + tabItens[[#This Row],[COMPRA_EXTRA]]</f>
        <v>9</v>
      </c>
      <c r="BF316" s="391">
        <f>MAX( tabItens[[#This Row],[Sugestão]] - tabItens[[#This Row],[LC]], 0 )</f>
        <v>9</v>
      </c>
      <c r="BG316" s="391">
        <f>SUMIF(Consumo!$C$3:$C$862,tabItens[[#This Row],[CÓDIGO]],Consumo!$E$3:$E$862)</f>
        <v>0</v>
      </c>
      <c r="BH316" s="392">
        <f>IF(AND(tabItens[[#This Row],[Pend]] &gt; 0,tabItens[[#This Row],[Consumo]] &lt;&gt; 0), tabItens[[#This Row],[Pend]] / tabItens[[#This Row],[Consumo]], 0 )</f>
        <v>0</v>
      </c>
      <c r="BI316" s="391"/>
      <c r="BJ316" s="391"/>
      <c r="BK316" s="393" t="s">
        <v>2081</v>
      </c>
    </row>
    <row r="317" spans="1:63" x14ac:dyDescent="0.3">
      <c r="A317" s="354">
        <v>56520</v>
      </c>
      <c r="B317" s="355" t="s">
        <v>1328</v>
      </c>
      <c r="C317" s="356" t="s">
        <v>256</v>
      </c>
      <c r="D317" s="357">
        <v>671.14</v>
      </c>
      <c r="E317" s="358" t="s">
        <v>1275</v>
      </c>
      <c r="F317" s="358" t="s">
        <v>1276</v>
      </c>
      <c r="G317" s="358" t="s">
        <v>1277</v>
      </c>
      <c r="H317" s="359">
        <v>0</v>
      </c>
      <c r="I317" s="360">
        <v>103003</v>
      </c>
      <c r="J317" s="361">
        <v>671.14</v>
      </c>
      <c r="K317" s="362">
        <v>44</v>
      </c>
      <c r="L317" s="363">
        <f>IF(tabItens[[#This Row],[Média]] &gt; 0, tabItens[[#This Row],[QTDE ATUAL]] / tabItens[[#This Row],[Média]],999.9)</f>
        <v>0</v>
      </c>
      <c r="M317" s="364">
        <v>0</v>
      </c>
      <c r="N317" s="365">
        <f>tabItens[[#This Row],[VALOR UNIT.]] * tabItens[[#This Row],[LC]]</f>
        <v>0</v>
      </c>
      <c r="O317" s="366" t="s">
        <v>1278</v>
      </c>
      <c r="P317" s="367">
        <v>0</v>
      </c>
      <c r="Q317" s="368">
        <v>109</v>
      </c>
      <c r="R317" s="365">
        <v>73154.259999999995</v>
      </c>
      <c r="S317" s="369">
        <v>45540</v>
      </c>
      <c r="T317" s="370">
        <f>ROUNDDOWN(IFERROR(tabItens[[#This Row],[ATA DT.VALID.]] - $D$1,0) / 30,0)</f>
        <v>10</v>
      </c>
      <c r="U317" s="355" t="s">
        <v>1279</v>
      </c>
      <c r="V317" s="371">
        <v>1</v>
      </c>
      <c r="W317" s="372" t="s">
        <v>2066</v>
      </c>
      <c r="X317" s="373">
        <v>51</v>
      </c>
      <c r="Y317" s="374">
        <v>28</v>
      </c>
      <c r="Z317" s="375"/>
      <c r="AA317" s="376"/>
      <c r="AB317" s="377"/>
      <c r="AC317" s="377">
        <v>11685</v>
      </c>
      <c r="AD317" s="376">
        <v>2023</v>
      </c>
      <c r="AE317" s="377">
        <v>40</v>
      </c>
      <c r="AF317" s="370">
        <v>40</v>
      </c>
      <c r="AG317" s="378" t="s">
        <v>2057</v>
      </c>
      <c r="AH317" s="379">
        <v>45215</v>
      </c>
      <c r="AI317" s="370">
        <v>16</v>
      </c>
      <c r="AJ317" s="379">
        <v>45048</v>
      </c>
      <c r="AK317" s="379" t="s">
        <v>883</v>
      </c>
      <c r="AL317" s="379">
        <v>45182</v>
      </c>
      <c r="AM317" s="369"/>
      <c r="AN317" s="358"/>
      <c r="AO317" s="380" t="str">
        <f>_xlfn.IFNA(IF(VLOOKUP(tabItens[[#This Row],[CÓDIGO]],tabExcluirDoEstoque[#Data],1,FALSE),"sim",""),"")</f>
        <v/>
      </c>
      <c r="AP317" s="381">
        <f ca="1">IF(OR(ISBLANK(tabItens[[#This Row],[ATA DT.VALID.]]),tabItens[[#This Row],[ATA DT.VALID.]]="",tabItens[[#This Row],[ATA DT.VALID.]]=" "),"",IF(TYPE(tabItens[[#This Row],[ATA DT.VALID.]])=1,ROUNDUP((tabItens[[#This Row],[ATA DT.VALID.]]-TODAY())/7,0),""))</f>
        <v>41</v>
      </c>
      <c r="AQ317" s="382">
        <v>0</v>
      </c>
      <c r="AR317" s="383" t="str">
        <f>IF(ISBLANK(tabItens[[#This Row],[CÓDIGO]]),"",IFERROR(VLOOKUP(tabItens[[#This Row],[CÓDIGO]],Consumo!$C$2:$AC$862,26,FALSE),0))</f>
        <v>08.2023</v>
      </c>
      <c r="AS317" s="384">
        <f>SUMIF(Consumo!$C$3:$C$862,tabItens[[#This Row],[CÓDIGO]],Consumo!$N$3:$N$862) + SUMIF(Consumo!$C$3:$C$862,tabItens[[#This Row],[CÓDIGO]],Consumo!$O$3:$O$862) + SUMIF(Consumo!$C$3:$C$862,tabItens[[#This Row],[CÓDIGO]],Consumo!$P$3:$P$862) + SUMIF(Consumo!$C$3:$C$862,tabItens[[#This Row],[CÓDIGO]],Consumo!$Q$3:$Q$862)</f>
        <v>9</v>
      </c>
      <c r="AT317" s="384">
        <f>SUMIF(Consumo!$C$3:$C$862,tabItens[[#This Row],[CÓDIGO]],Consumo!$Z$3:$Z$862)</f>
        <v>68</v>
      </c>
      <c r="AU317" s="385">
        <f>SUMIF(Consumo!$C$3:$C$862,tabItens[[#This Row],[CÓDIGO]],Consumo!$AA$3:$AA$862)</f>
        <v>12</v>
      </c>
      <c r="AV317" s="386">
        <f>SUMIF(Consumo!$C$3:$C$862,tabItens[[#This Row],[CÓDIGO]],Consumo!$Y$3:$Y$862)</f>
        <v>5.666666666666667</v>
      </c>
      <c r="AW317" s="359">
        <f>tabItens[[#This Row],[QTDE ATUAL]] + tabItens[[#This Row],[RC QTDE]] + tabItens[[#This Row],[AF SALDO]] + tabItens[[#This Row],[Recentes]]</f>
        <v>40</v>
      </c>
      <c r="AX317" s="387">
        <v>5</v>
      </c>
      <c r="AY317" s="387">
        <v>4</v>
      </c>
      <c r="AZ317" s="387">
        <f>IF(ISBLANK(tabItens[[#This Row],[CÓDIGO]]),"",tabItens[[#This Row],[PontoMês]] * (AZ$2+tabItens[[#This Row],[PontoQtM]]))</f>
        <v>20</v>
      </c>
      <c r="BA317" s="386">
        <f>tabItens[[#This Row],[PontoPed]] - tabItens[[#This Row],[Saldo]] + (1/10)</f>
        <v>-19.899999999999999</v>
      </c>
      <c r="BB317" s="386">
        <f xml:space="preserve"> tabItens[[#This Row],[PontoMês]] * BB$2 - tabItens[[#This Row],[QTDE ATUAL]] - (1/10)</f>
        <v>4.9000000000000004</v>
      </c>
      <c r="BC317" s="388">
        <f>IF( tabItens[[#This Row],[PontoPed]]&gt;0, IF(tabItens[[#This Row],[PontoPed]]&lt;1, 1, IF( tabItens[[#This Row],[Saldo]]&gt;tabItens[[#This Row],[PontoPed]], 0, (tabItens[[#This Row],[PontoPed]]-tabItens[[#This Row],[Saldo]])/tabItens[[#This Row],[PontoPed]] ) ), 0 )</f>
        <v>0</v>
      </c>
      <c r="BD317" s="389">
        <f>ROUNDDOWN(IF( OR( AND(tabItens[[#This Row],[PontoPed]]&lt;tabItens[[#This Row],[Saldo]],tabItens[[#This Row],[Saldo]]&gt;0), tabItens[[#This Row],[PontoPed]]=0), 99, IF(AND(tabItens[[#This Row],[Saldo]]=0,tabItens[[#This Row],[PontoPed]]&gt;0), 0, (1-tabItens[[#This Row],[PctAb]])*10 ) ),0)</f>
        <v>99</v>
      </c>
      <c r="BE317" s="390">
        <f>IF( tabItens[[#This Row],[Consumo]] &gt; tabItens[[#This Row],[04_MESES]]/4*$AV$2, tabItens[[#This Row],[Consumo]]/$AV$2, tabItens[[#This Row],[04_MESES]]/4 ) * $BE$2 + tabItens[[#This Row],[COMPRA_EXTRA]]</f>
        <v>34</v>
      </c>
      <c r="BF317" s="391">
        <f>MAX( tabItens[[#This Row],[Sugestão]] - tabItens[[#This Row],[LC]], 0 )</f>
        <v>34</v>
      </c>
      <c r="BG317" s="391">
        <f>SUMIF(Consumo!$C$3:$C$862,tabItens[[#This Row],[CÓDIGO]],Consumo!$E$3:$E$862)</f>
        <v>22</v>
      </c>
      <c r="BH317" s="392">
        <f>IF(AND(tabItens[[#This Row],[Pend]] &gt; 0,tabItens[[#This Row],[Consumo]] &lt;&gt; 0), tabItens[[#This Row],[Pend]] / tabItens[[#This Row],[Consumo]], 0 )</f>
        <v>0.3235294117647059</v>
      </c>
      <c r="BI317" s="391"/>
      <c r="BJ317" s="391"/>
      <c r="BK317" s="393" t="s">
        <v>2081</v>
      </c>
    </row>
    <row r="318" spans="1:63" x14ac:dyDescent="0.3">
      <c r="A318" s="354">
        <v>57598</v>
      </c>
      <c r="B318" s="355" t="s">
        <v>1329</v>
      </c>
      <c r="C318" s="356" t="s">
        <v>604</v>
      </c>
      <c r="D318" s="357">
        <v>4.87</v>
      </c>
      <c r="E318" s="358"/>
      <c r="F318" s="358"/>
      <c r="G318" s="358" t="s">
        <v>883</v>
      </c>
      <c r="H318" s="359">
        <v>160</v>
      </c>
      <c r="I318" s="360">
        <v>103003</v>
      </c>
      <c r="J318" s="361">
        <v>4.87</v>
      </c>
      <c r="K318" s="362">
        <v>856</v>
      </c>
      <c r="L318" s="363">
        <f>IF(tabItens[[#This Row],[Média]] &gt; 0, tabItens[[#This Row],[QTDE ATUAL]] / tabItens[[#This Row],[Média]],999.9)</f>
        <v>1.8130311614730878</v>
      </c>
      <c r="M318" s="364">
        <v>0</v>
      </c>
      <c r="N318" s="365">
        <f>tabItens[[#This Row],[VALOR UNIT.]] * tabItens[[#This Row],[LC]]</f>
        <v>0</v>
      </c>
      <c r="O318" s="366" t="s">
        <v>2092</v>
      </c>
      <c r="P318" s="367"/>
      <c r="Q318" s="368"/>
      <c r="R318" s="365"/>
      <c r="S318" s="369"/>
      <c r="T318" s="370">
        <f>ROUNDDOWN(IFERROR(tabItens[[#This Row],[ATA DT.VALID.]] - $D$1,0) / 30,0)</f>
        <v>-1507</v>
      </c>
      <c r="U318" s="355" t="s">
        <v>1304</v>
      </c>
      <c r="V318" s="371">
        <v>1</v>
      </c>
      <c r="W318" s="372" t="s">
        <v>2066</v>
      </c>
      <c r="X318" s="373">
        <v>51</v>
      </c>
      <c r="Y318" s="374">
        <v>19</v>
      </c>
      <c r="Z318" s="375"/>
      <c r="AA318" s="376"/>
      <c r="AB318" s="377"/>
      <c r="AC318" s="377">
        <v>10437</v>
      </c>
      <c r="AD318" s="376">
        <v>2023</v>
      </c>
      <c r="AE318" s="377">
        <v>600</v>
      </c>
      <c r="AF318" s="370">
        <v>1000</v>
      </c>
      <c r="AG318" s="378" t="s">
        <v>2058</v>
      </c>
      <c r="AH318" s="379">
        <v>45197</v>
      </c>
      <c r="AI318" s="370">
        <v>344</v>
      </c>
      <c r="AJ318" s="379">
        <v>45201</v>
      </c>
      <c r="AK318" s="379" t="s">
        <v>883</v>
      </c>
      <c r="AL318" s="379">
        <v>45160</v>
      </c>
      <c r="AM318" s="369"/>
      <c r="AN318" s="358"/>
      <c r="AO318" s="380" t="str">
        <f>_xlfn.IFNA(IF(VLOOKUP(tabItens[[#This Row],[CÓDIGO]],tabExcluirDoEstoque[#Data],1,FALSE),"sim",""),"")</f>
        <v/>
      </c>
      <c r="AP318" s="381" t="str">
        <f ca="1">IF(OR(ISBLANK(tabItens[[#This Row],[ATA DT.VALID.]]),tabItens[[#This Row],[ATA DT.VALID.]]="",tabItens[[#This Row],[ATA DT.VALID.]]=" "),"",IF(TYPE(tabItens[[#This Row],[ATA DT.VALID.]])=1,ROUNDUP((tabItens[[#This Row],[ATA DT.VALID.]]-TODAY())/7,0),""))</f>
        <v/>
      </c>
      <c r="AQ318" s="382">
        <v>0</v>
      </c>
      <c r="AR318" s="383" t="str">
        <f>IF(ISBLANK(tabItens[[#This Row],[CÓDIGO]]),"",IFERROR(VLOOKUP(tabItens[[#This Row],[CÓDIGO]],Consumo!$C$2:$AC$862,26,FALSE),0))</f>
        <v>09.2023</v>
      </c>
      <c r="AS318" s="384">
        <f>SUMIF(Consumo!$C$3:$C$862,tabItens[[#This Row],[CÓDIGO]],Consumo!$N$3:$N$862) + SUMIF(Consumo!$C$3:$C$862,tabItens[[#This Row],[CÓDIGO]],Consumo!$O$3:$O$862) + SUMIF(Consumo!$C$3:$C$862,tabItens[[#This Row],[CÓDIGO]],Consumo!$P$3:$P$862) + SUMIF(Consumo!$C$3:$C$862,tabItens[[#This Row],[CÓDIGO]],Consumo!$Q$3:$Q$862)</f>
        <v>315</v>
      </c>
      <c r="AT318" s="384">
        <f>SUMIF(Consumo!$C$3:$C$862,tabItens[[#This Row],[CÓDIGO]],Consumo!$Z$3:$Z$862)</f>
        <v>1059</v>
      </c>
      <c r="AU318" s="385">
        <f>SUMIF(Consumo!$C$3:$C$862,tabItens[[#This Row],[CÓDIGO]],Consumo!$AA$3:$AA$862)</f>
        <v>220</v>
      </c>
      <c r="AV318" s="386">
        <f>SUMIF(Consumo!$C$3:$C$862,tabItens[[#This Row],[CÓDIGO]],Consumo!$Y$3:$Y$862)</f>
        <v>88.25</v>
      </c>
      <c r="AW318" s="359">
        <f>tabItens[[#This Row],[QTDE ATUAL]] + tabItens[[#This Row],[RC QTDE]] + tabItens[[#This Row],[AF SALDO]] + tabItens[[#This Row],[Recentes]]</f>
        <v>760</v>
      </c>
      <c r="AX318" s="387">
        <v>105</v>
      </c>
      <c r="AY318" s="387">
        <v>4</v>
      </c>
      <c r="AZ318" s="387">
        <f>IF(ISBLANK(tabItens[[#This Row],[CÓDIGO]]),"",tabItens[[#This Row],[PontoMês]] * (AZ$2+tabItens[[#This Row],[PontoQtM]]))</f>
        <v>420</v>
      </c>
      <c r="BA318" s="386">
        <f>tabItens[[#This Row],[PontoPed]] - tabItens[[#This Row],[Saldo]] + (1/10)</f>
        <v>-339.9</v>
      </c>
      <c r="BB318" s="386">
        <f xml:space="preserve"> tabItens[[#This Row],[PontoMês]] * BB$2 - tabItens[[#This Row],[QTDE ATUAL]] - (1/10)</f>
        <v>-55.1</v>
      </c>
      <c r="BC318" s="388">
        <f>IF( tabItens[[#This Row],[PontoPed]]&gt;0, IF(tabItens[[#This Row],[PontoPed]]&lt;1, 1, IF( tabItens[[#This Row],[Saldo]]&gt;tabItens[[#This Row],[PontoPed]], 0, (tabItens[[#This Row],[PontoPed]]-tabItens[[#This Row],[Saldo]])/tabItens[[#This Row],[PontoPed]] ) ), 0 )</f>
        <v>0</v>
      </c>
      <c r="BD318" s="389">
        <f>ROUNDDOWN(IF( OR( AND(tabItens[[#This Row],[PontoPed]]&lt;tabItens[[#This Row],[Saldo]],tabItens[[#This Row],[Saldo]]&gt;0), tabItens[[#This Row],[PontoPed]]=0), 99, IF(AND(tabItens[[#This Row],[Saldo]]=0,tabItens[[#This Row],[PontoPed]]&gt;0), 0, (1-tabItens[[#This Row],[PctAb]])*10 ) ),0)</f>
        <v>99</v>
      </c>
      <c r="BE318" s="390">
        <f>IF( tabItens[[#This Row],[Consumo]] &gt; tabItens[[#This Row],[04_MESES]]/4*$AV$2, tabItens[[#This Row],[Consumo]]/$AV$2, tabItens[[#This Row],[04_MESES]]/4 ) * $BE$2 + tabItens[[#This Row],[COMPRA_EXTRA]]</f>
        <v>529.5</v>
      </c>
      <c r="BF318" s="391">
        <f>MAX( tabItens[[#This Row],[Sugestão]] - tabItens[[#This Row],[LC]], 0 )</f>
        <v>529.5</v>
      </c>
      <c r="BG318" s="391">
        <f>SUMIF(Consumo!$C$3:$C$862,tabItens[[#This Row],[CÓDIGO]],Consumo!$E$3:$E$862)</f>
        <v>30</v>
      </c>
      <c r="BH318" s="392">
        <f>IF(AND(tabItens[[#This Row],[Pend]] &gt; 0,tabItens[[#This Row],[Consumo]] &lt;&gt; 0), tabItens[[#This Row],[Pend]] / tabItens[[#This Row],[Consumo]], 0 )</f>
        <v>2.8328611898016998E-2</v>
      </c>
      <c r="BI318" s="391"/>
      <c r="BJ318" s="391"/>
      <c r="BK318" s="393" t="s">
        <v>2081</v>
      </c>
    </row>
    <row r="319" spans="1:63" x14ac:dyDescent="0.3">
      <c r="A319" s="354">
        <v>57900</v>
      </c>
      <c r="B319" s="355" t="s">
        <v>1330</v>
      </c>
      <c r="C319" s="356" t="s">
        <v>280</v>
      </c>
      <c r="D319" s="357">
        <v>366.6</v>
      </c>
      <c r="E319" s="358"/>
      <c r="F319" s="358"/>
      <c r="G319" s="358" t="s">
        <v>883</v>
      </c>
      <c r="H319" s="359">
        <v>30</v>
      </c>
      <c r="I319" s="360">
        <v>103003</v>
      </c>
      <c r="J319" s="361">
        <v>366.6</v>
      </c>
      <c r="K319" s="362">
        <v>27</v>
      </c>
      <c r="L319" s="363">
        <f>IF(tabItens[[#This Row],[Média]] &gt; 0, tabItens[[#This Row],[QTDE ATUAL]] / tabItens[[#This Row],[Média]],999.9)</f>
        <v>13.333333333333334</v>
      </c>
      <c r="M319" s="364">
        <v>0</v>
      </c>
      <c r="N319" s="365">
        <f>tabItens[[#This Row],[VALOR UNIT.]] * tabItens[[#This Row],[LC]]</f>
        <v>0</v>
      </c>
      <c r="O319" s="366" t="s">
        <v>2142</v>
      </c>
      <c r="P319" s="367"/>
      <c r="Q319" s="368"/>
      <c r="R319" s="365"/>
      <c r="S319" s="369"/>
      <c r="T319" s="370">
        <f>ROUNDDOWN(IFERROR(tabItens[[#This Row],[ATA DT.VALID.]] - $D$1,0) / 30,0)</f>
        <v>-1507</v>
      </c>
      <c r="U319" s="355" t="s">
        <v>1331</v>
      </c>
      <c r="V319" s="371">
        <v>1</v>
      </c>
      <c r="W319" s="372" t="s">
        <v>2070</v>
      </c>
      <c r="X319" s="373">
        <v>76</v>
      </c>
      <c r="Y319" s="374">
        <v>8</v>
      </c>
      <c r="Z319" s="375"/>
      <c r="AA319" s="376"/>
      <c r="AB319" s="377"/>
      <c r="AC319" s="377"/>
      <c r="AD319" s="376"/>
      <c r="AE319" s="377"/>
      <c r="AF319" s="370"/>
      <c r="AG319" s="378" t="s">
        <v>2067</v>
      </c>
      <c r="AH319" s="379"/>
      <c r="AI319" s="370">
        <v>10</v>
      </c>
      <c r="AJ319" s="379">
        <v>45208</v>
      </c>
      <c r="AK319" s="379" t="s">
        <v>883</v>
      </c>
      <c r="AL319" s="379">
        <v>45181</v>
      </c>
      <c r="AM319" s="369"/>
      <c r="AN319" s="358"/>
      <c r="AO319" s="380" t="str">
        <f>_xlfn.IFNA(IF(VLOOKUP(tabItens[[#This Row],[CÓDIGO]],tabExcluirDoEstoque[#Data],1,FALSE),"sim",""),"")</f>
        <v/>
      </c>
      <c r="AP319" s="381" t="str">
        <f ca="1">IF(OR(ISBLANK(tabItens[[#This Row],[ATA DT.VALID.]]),tabItens[[#This Row],[ATA DT.VALID.]]="",tabItens[[#This Row],[ATA DT.VALID.]]=" "),"",IF(TYPE(tabItens[[#This Row],[ATA DT.VALID.]])=1,ROUNDUP((tabItens[[#This Row],[ATA DT.VALID.]]-TODAY())/7,0),""))</f>
        <v/>
      </c>
      <c r="AQ319" s="382">
        <v>0</v>
      </c>
      <c r="AR319" s="383" t="str">
        <f>IF(ISBLANK(tabItens[[#This Row],[CÓDIGO]]),"",IFERROR(VLOOKUP(tabItens[[#This Row],[CÓDIGO]],Consumo!$C$2:$AC$862,26,FALSE),0))</f>
        <v>04.2023</v>
      </c>
      <c r="AS319" s="384">
        <f>SUMIF(Consumo!$C$3:$C$862,tabItens[[#This Row],[CÓDIGO]],Consumo!$N$3:$N$862) + SUMIF(Consumo!$C$3:$C$862,tabItens[[#This Row],[CÓDIGO]],Consumo!$O$3:$O$862) + SUMIF(Consumo!$C$3:$C$862,tabItens[[#This Row],[CÓDIGO]],Consumo!$P$3:$P$862) + SUMIF(Consumo!$C$3:$C$862,tabItens[[#This Row],[CÓDIGO]],Consumo!$Q$3:$Q$862)</f>
        <v>0</v>
      </c>
      <c r="AT319" s="384">
        <f>SUMIF(Consumo!$C$3:$C$862,tabItens[[#This Row],[CÓDIGO]],Consumo!$Z$3:$Z$862)</f>
        <v>29</v>
      </c>
      <c r="AU319" s="385">
        <f>SUMIF(Consumo!$C$3:$C$862,tabItens[[#This Row],[CÓDIGO]],Consumo!$AA$3:$AA$862)</f>
        <v>10</v>
      </c>
      <c r="AV319" s="386">
        <f>SUMIF(Consumo!$C$3:$C$862,tabItens[[#This Row],[CÓDIGO]],Consumo!$Y$3:$Y$862)</f>
        <v>2.25</v>
      </c>
      <c r="AW319" s="359">
        <f>tabItens[[#This Row],[QTDE ATUAL]] + tabItens[[#This Row],[RC QTDE]] + tabItens[[#This Row],[AF SALDO]] + tabItens[[#This Row],[Recentes]]</f>
        <v>30</v>
      </c>
      <c r="AX319" s="387">
        <v>3</v>
      </c>
      <c r="AY319" s="387">
        <v>4</v>
      </c>
      <c r="AZ319" s="387">
        <f>IF(ISBLANK(tabItens[[#This Row],[CÓDIGO]]),"",tabItens[[#This Row],[PontoMês]] * (AZ$2+tabItens[[#This Row],[PontoQtM]]))</f>
        <v>12</v>
      </c>
      <c r="BA319" s="386">
        <f>tabItens[[#This Row],[PontoPed]] - tabItens[[#This Row],[Saldo]] + (1/10)</f>
        <v>-17.899999999999999</v>
      </c>
      <c r="BB319" s="386">
        <f xml:space="preserve"> tabItens[[#This Row],[PontoMês]] * BB$2 - tabItens[[#This Row],[QTDE ATUAL]] - (1/10)</f>
        <v>-27.1</v>
      </c>
      <c r="BC319" s="388">
        <f>IF( tabItens[[#This Row],[PontoPed]]&gt;0, IF(tabItens[[#This Row],[PontoPed]]&lt;1, 1, IF( tabItens[[#This Row],[Saldo]]&gt;tabItens[[#This Row],[PontoPed]], 0, (tabItens[[#This Row],[PontoPed]]-tabItens[[#This Row],[Saldo]])/tabItens[[#This Row],[PontoPed]] ) ), 0 )</f>
        <v>0</v>
      </c>
      <c r="BD319" s="389">
        <f>ROUNDDOWN(IF( OR( AND(tabItens[[#This Row],[PontoPed]]&lt;tabItens[[#This Row],[Saldo]],tabItens[[#This Row],[Saldo]]&gt;0), tabItens[[#This Row],[PontoPed]]=0), 99, IF(AND(tabItens[[#This Row],[Saldo]]=0,tabItens[[#This Row],[PontoPed]]&gt;0), 0, (1-tabItens[[#This Row],[PctAb]])*10 ) ),0)</f>
        <v>99</v>
      </c>
      <c r="BE319" s="390">
        <f>IF( tabItens[[#This Row],[Consumo]] &gt; tabItens[[#This Row],[04_MESES]]/4*$AV$2, tabItens[[#This Row],[Consumo]]/$AV$2, tabItens[[#This Row],[04_MESES]]/4 ) * $BE$2 + tabItens[[#This Row],[COMPRA_EXTRA]]</f>
        <v>14.5</v>
      </c>
      <c r="BF319" s="391">
        <f>MAX( tabItens[[#This Row],[Sugestão]] - tabItens[[#This Row],[LC]], 0 )</f>
        <v>14.5</v>
      </c>
      <c r="BG319" s="391">
        <f>SUMIF(Consumo!$C$3:$C$862,tabItens[[#This Row],[CÓDIGO]],Consumo!$E$3:$E$862)</f>
        <v>1</v>
      </c>
      <c r="BH319" s="392">
        <f>IF(AND(tabItens[[#This Row],[Pend]] &gt; 0,tabItens[[#This Row],[Consumo]] &lt;&gt; 0), tabItens[[#This Row],[Pend]] / tabItens[[#This Row],[Consumo]], 0 )</f>
        <v>3.4482758620689655E-2</v>
      </c>
      <c r="BI319" s="391"/>
      <c r="BJ319" s="391"/>
      <c r="BK319" s="393" t="s">
        <v>2081</v>
      </c>
    </row>
    <row r="320" spans="1:63" x14ac:dyDescent="0.3">
      <c r="A320" s="354">
        <v>58436</v>
      </c>
      <c r="B320" s="355" t="s">
        <v>1332</v>
      </c>
      <c r="C320" s="356" t="s">
        <v>256</v>
      </c>
      <c r="D320" s="357">
        <v>32</v>
      </c>
      <c r="E320" s="358"/>
      <c r="F320" s="358"/>
      <c r="G320" s="358" t="s">
        <v>883</v>
      </c>
      <c r="H320" s="359">
        <v>427</v>
      </c>
      <c r="I320" s="360">
        <v>103003</v>
      </c>
      <c r="J320" s="361">
        <v>32</v>
      </c>
      <c r="K320" s="362">
        <v>15</v>
      </c>
      <c r="L320" s="363">
        <f>IF(tabItens[[#This Row],[Média]] &gt; 0, tabItens[[#This Row],[QTDE ATUAL]] / tabItens[[#This Row],[Média]],999.9)</f>
        <v>512.4</v>
      </c>
      <c r="M320" s="364">
        <v>0</v>
      </c>
      <c r="N320" s="365">
        <f>tabItens[[#This Row],[VALOR UNIT.]] * tabItens[[#This Row],[LC]]</f>
        <v>0</v>
      </c>
      <c r="O320" s="366" t="s">
        <v>2143</v>
      </c>
      <c r="P320" s="367"/>
      <c r="Q320" s="368"/>
      <c r="R320" s="365"/>
      <c r="S320" s="369"/>
      <c r="T320" s="370">
        <f>ROUNDDOWN(IFERROR(tabItens[[#This Row],[ATA DT.VALID.]] - $D$1,0) / 30,0)</f>
        <v>-1507</v>
      </c>
      <c r="U320" s="355" t="s">
        <v>1333</v>
      </c>
      <c r="V320" s="371">
        <v>1</v>
      </c>
      <c r="W320" s="372" t="s">
        <v>2073</v>
      </c>
      <c r="X320" s="373">
        <v>69</v>
      </c>
      <c r="Y320" s="374">
        <v>2</v>
      </c>
      <c r="Z320" s="375"/>
      <c r="AA320" s="376"/>
      <c r="AB320" s="377"/>
      <c r="AC320" s="377"/>
      <c r="AD320" s="376"/>
      <c r="AE320" s="377"/>
      <c r="AF320" s="370"/>
      <c r="AG320" s="378" t="s">
        <v>2067</v>
      </c>
      <c r="AH320" s="379"/>
      <c r="AI320" s="370">
        <v>6</v>
      </c>
      <c r="AJ320" s="379">
        <v>44586</v>
      </c>
      <c r="AK320" s="379" t="s">
        <v>883</v>
      </c>
      <c r="AL320" s="379">
        <v>44547</v>
      </c>
      <c r="AM320" s="369"/>
      <c r="AN320" s="358"/>
      <c r="AO320" s="380" t="str">
        <f>_xlfn.IFNA(IF(VLOOKUP(tabItens[[#This Row],[CÓDIGO]],tabExcluirDoEstoque[#Data],1,FALSE),"sim",""),"")</f>
        <v/>
      </c>
      <c r="AP320" s="381" t="str">
        <f ca="1">IF(OR(ISBLANK(tabItens[[#This Row],[ATA DT.VALID.]]),tabItens[[#This Row],[ATA DT.VALID.]]="",tabItens[[#This Row],[ATA DT.VALID.]]=" "),"",IF(TYPE(tabItens[[#This Row],[ATA DT.VALID.]])=1,ROUNDUP((tabItens[[#This Row],[ATA DT.VALID.]]-TODAY())/7,0),""))</f>
        <v/>
      </c>
      <c r="AQ320" s="382">
        <v>0</v>
      </c>
      <c r="AR320" s="383" t="str">
        <f>IF(ISBLANK(tabItens[[#This Row],[CÓDIGO]]),"",IFERROR(VLOOKUP(tabItens[[#This Row],[CÓDIGO]],Consumo!$C$2:$AC$862,26,FALSE),0))</f>
        <v>03.2023</v>
      </c>
      <c r="AS320" s="384">
        <f>SUMIF(Consumo!$C$3:$C$862,tabItens[[#This Row],[CÓDIGO]],Consumo!$N$3:$N$862) + SUMIF(Consumo!$C$3:$C$862,tabItens[[#This Row],[CÓDIGO]],Consumo!$O$3:$O$862) + SUMIF(Consumo!$C$3:$C$862,tabItens[[#This Row],[CÓDIGO]],Consumo!$P$3:$P$862) + SUMIF(Consumo!$C$3:$C$862,tabItens[[#This Row],[CÓDIGO]],Consumo!$Q$3:$Q$862)</f>
        <v>0</v>
      </c>
      <c r="AT320" s="384">
        <f>SUMIF(Consumo!$C$3:$C$862,tabItens[[#This Row],[CÓDIGO]],Consumo!$Z$3:$Z$862)</f>
        <v>15</v>
      </c>
      <c r="AU320" s="385">
        <f>SUMIF(Consumo!$C$3:$C$862,tabItens[[#This Row],[CÓDIGO]],Consumo!$AA$3:$AA$862)</f>
        <v>14</v>
      </c>
      <c r="AV320" s="386">
        <f>SUMIF(Consumo!$C$3:$C$862,tabItens[[#This Row],[CÓDIGO]],Consumo!$Y$3:$Y$862)</f>
        <v>0.83333333333333337</v>
      </c>
      <c r="AW320" s="359">
        <f>tabItens[[#This Row],[QTDE ATUAL]] + tabItens[[#This Row],[RC QTDE]] + tabItens[[#This Row],[AF SALDO]] + tabItens[[#This Row],[Recentes]]</f>
        <v>427</v>
      </c>
      <c r="AX320" s="387">
        <v>15</v>
      </c>
      <c r="AY320" s="387">
        <v>4</v>
      </c>
      <c r="AZ320" s="387">
        <f>IF(ISBLANK(tabItens[[#This Row],[CÓDIGO]]),"",tabItens[[#This Row],[PontoMês]] * (AZ$2+tabItens[[#This Row],[PontoQtM]]))</f>
        <v>60</v>
      </c>
      <c r="BA320" s="386">
        <f>tabItens[[#This Row],[PontoPed]] - tabItens[[#This Row],[Saldo]] + (1/10)</f>
        <v>-366.9</v>
      </c>
      <c r="BB320" s="386">
        <f xml:space="preserve"> tabItens[[#This Row],[PontoMês]] * BB$2 - tabItens[[#This Row],[QTDE ATUAL]] - (1/10)</f>
        <v>-412.1</v>
      </c>
      <c r="BC320" s="388">
        <f>IF( tabItens[[#This Row],[PontoPed]]&gt;0, IF(tabItens[[#This Row],[PontoPed]]&lt;1, 1, IF( tabItens[[#This Row],[Saldo]]&gt;tabItens[[#This Row],[PontoPed]], 0, (tabItens[[#This Row],[PontoPed]]-tabItens[[#This Row],[Saldo]])/tabItens[[#This Row],[PontoPed]] ) ), 0 )</f>
        <v>0</v>
      </c>
      <c r="BD320" s="389">
        <f>ROUNDDOWN(IF( OR( AND(tabItens[[#This Row],[PontoPed]]&lt;tabItens[[#This Row],[Saldo]],tabItens[[#This Row],[Saldo]]&gt;0), tabItens[[#This Row],[PontoPed]]=0), 99, IF(AND(tabItens[[#This Row],[Saldo]]=0,tabItens[[#This Row],[PontoPed]]&gt;0), 0, (1-tabItens[[#This Row],[PctAb]])*10 ) ),0)</f>
        <v>99</v>
      </c>
      <c r="BE320" s="390">
        <f>IF( tabItens[[#This Row],[Consumo]] &gt; tabItens[[#This Row],[04_MESES]]/4*$AV$2, tabItens[[#This Row],[Consumo]]/$AV$2, tabItens[[#This Row],[04_MESES]]/4 ) * $BE$2 + tabItens[[#This Row],[COMPRA_EXTRA]]</f>
        <v>7.5</v>
      </c>
      <c r="BF320" s="391">
        <f>MAX( tabItens[[#This Row],[Sugestão]] - tabItens[[#This Row],[LC]], 0 )</f>
        <v>7.5</v>
      </c>
      <c r="BG320" s="391">
        <f>SUMIF(Consumo!$C$3:$C$862,tabItens[[#This Row],[CÓDIGO]],Consumo!$E$3:$E$862)</f>
        <v>0</v>
      </c>
      <c r="BH320" s="392">
        <f>IF(AND(tabItens[[#This Row],[Pend]] &gt; 0,tabItens[[#This Row],[Consumo]] &lt;&gt; 0), tabItens[[#This Row],[Pend]] / tabItens[[#This Row],[Consumo]], 0 )</f>
        <v>0</v>
      </c>
      <c r="BI320" s="391"/>
      <c r="BJ320" s="391"/>
      <c r="BK320" s="393" t="s">
        <v>2081</v>
      </c>
    </row>
    <row r="321" spans="1:63" x14ac:dyDescent="0.3">
      <c r="A321" s="354">
        <v>58706</v>
      </c>
      <c r="B321" s="355" t="s">
        <v>1334</v>
      </c>
      <c r="C321" s="356" t="s">
        <v>256</v>
      </c>
      <c r="D321" s="357">
        <v>88.22</v>
      </c>
      <c r="E321" s="358"/>
      <c r="F321" s="358"/>
      <c r="G321" s="358" t="s">
        <v>883</v>
      </c>
      <c r="H321" s="359">
        <v>0</v>
      </c>
      <c r="I321" s="360">
        <v>103003</v>
      </c>
      <c r="J321" s="361">
        <v>88.22</v>
      </c>
      <c r="K321" s="362">
        <v>296</v>
      </c>
      <c r="L321" s="363">
        <f>IF(tabItens[[#This Row],[Média]] &gt; 0, tabItens[[#This Row],[QTDE ATUAL]] / tabItens[[#This Row],[Média]],999.9)</f>
        <v>0</v>
      </c>
      <c r="M321" s="364">
        <v>0</v>
      </c>
      <c r="N321" s="365">
        <f>tabItens[[#This Row],[VALOR UNIT.]] * tabItens[[#This Row],[LC]]</f>
        <v>0</v>
      </c>
      <c r="O321" s="366" t="s">
        <v>2144</v>
      </c>
      <c r="P321" s="367"/>
      <c r="Q321" s="368"/>
      <c r="R321" s="365"/>
      <c r="S321" s="369"/>
      <c r="T321" s="370">
        <f>ROUNDDOWN(IFERROR(tabItens[[#This Row],[ATA DT.VALID.]] - $D$1,0) / 30,0)</f>
        <v>-1507</v>
      </c>
      <c r="U321" s="355" t="s">
        <v>1335</v>
      </c>
      <c r="V321" s="371">
        <v>1</v>
      </c>
      <c r="W321" s="372" t="s">
        <v>2066</v>
      </c>
      <c r="X321" s="373">
        <v>74</v>
      </c>
      <c r="Y321" s="374">
        <v>3</v>
      </c>
      <c r="Z321" s="375"/>
      <c r="AA321" s="376"/>
      <c r="AB321" s="377"/>
      <c r="AC321" s="377"/>
      <c r="AD321" s="376"/>
      <c r="AE321" s="377"/>
      <c r="AF321" s="370"/>
      <c r="AG321" s="378" t="s">
        <v>2067</v>
      </c>
      <c r="AH321" s="379"/>
      <c r="AI321" s="370">
        <v>136</v>
      </c>
      <c r="AJ321" s="379">
        <v>44974</v>
      </c>
      <c r="AK321" s="379" t="s">
        <v>883</v>
      </c>
      <c r="AL321" s="379">
        <v>45210</v>
      </c>
      <c r="AM321" s="369"/>
      <c r="AN321" s="358"/>
      <c r="AO321" s="380" t="str">
        <f>_xlfn.IFNA(IF(VLOOKUP(tabItens[[#This Row],[CÓDIGO]],tabExcluirDoEstoque[#Data],1,FALSE),"sim",""),"")</f>
        <v/>
      </c>
      <c r="AP321" s="381" t="str">
        <f ca="1">IF(OR(ISBLANK(tabItens[[#This Row],[ATA DT.VALID.]]),tabItens[[#This Row],[ATA DT.VALID.]]="",tabItens[[#This Row],[ATA DT.VALID.]]=" "),"",IF(TYPE(tabItens[[#This Row],[ATA DT.VALID.]])=1,ROUNDUP((tabItens[[#This Row],[ATA DT.VALID.]]-TODAY())/7,0),""))</f>
        <v/>
      </c>
      <c r="AQ321" s="382">
        <v>0</v>
      </c>
      <c r="AR321" s="383" t="str">
        <f>IF(ISBLANK(tabItens[[#This Row],[CÓDIGO]]),"",IFERROR(VLOOKUP(tabItens[[#This Row],[CÓDIGO]],Consumo!$C$2:$AC$862,26,FALSE),0))</f>
        <v>08.2023</v>
      </c>
      <c r="AS321" s="384">
        <f>SUMIF(Consumo!$C$3:$C$862,tabItens[[#This Row],[CÓDIGO]],Consumo!$N$3:$N$862) + SUMIF(Consumo!$C$3:$C$862,tabItens[[#This Row],[CÓDIGO]],Consumo!$O$3:$O$862) + SUMIF(Consumo!$C$3:$C$862,tabItens[[#This Row],[CÓDIGO]],Consumo!$P$3:$P$862) + SUMIF(Consumo!$C$3:$C$862,tabItens[[#This Row],[CÓDIGO]],Consumo!$Q$3:$Q$862)</f>
        <v>105</v>
      </c>
      <c r="AT321" s="384">
        <f>SUMIF(Consumo!$C$3:$C$862,tabItens[[#This Row],[CÓDIGO]],Consumo!$Z$3:$Z$862)</f>
        <v>412</v>
      </c>
      <c r="AU321" s="385">
        <f>SUMIF(Consumo!$C$3:$C$862,tabItens[[#This Row],[CÓDIGO]],Consumo!$AA$3:$AA$862)</f>
        <v>64</v>
      </c>
      <c r="AV321" s="386">
        <f>SUMIF(Consumo!$C$3:$C$862,tabItens[[#This Row],[CÓDIGO]],Consumo!$Y$3:$Y$862)</f>
        <v>34.333333333333336</v>
      </c>
      <c r="AW321" s="359">
        <f>tabItens[[#This Row],[QTDE ATUAL]] + tabItens[[#This Row],[RC QTDE]] + tabItens[[#This Row],[AF SALDO]] + tabItens[[#This Row],[Recentes]]</f>
        <v>0</v>
      </c>
      <c r="AX321" s="387">
        <v>32</v>
      </c>
      <c r="AY321" s="387">
        <v>4</v>
      </c>
      <c r="AZ321" s="387">
        <f>IF(ISBLANK(tabItens[[#This Row],[CÓDIGO]]),"",tabItens[[#This Row],[PontoMês]] * (AZ$2+tabItens[[#This Row],[PontoQtM]]))</f>
        <v>128</v>
      </c>
      <c r="BA321" s="386">
        <f>tabItens[[#This Row],[PontoPed]] - tabItens[[#This Row],[Saldo]] + (1/10)</f>
        <v>128.1</v>
      </c>
      <c r="BB321" s="386">
        <f xml:space="preserve"> tabItens[[#This Row],[PontoMês]] * BB$2 - tabItens[[#This Row],[QTDE ATUAL]] - (1/10)</f>
        <v>31.9</v>
      </c>
      <c r="BC321" s="388">
        <f>IF( tabItens[[#This Row],[PontoPed]]&gt;0, IF(tabItens[[#This Row],[PontoPed]]&lt;1, 1, IF( tabItens[[#This Row],[Saldo]]&gt;tabItens[[#This Row],[PontoPed]], 0, (tabItens[[#This Row],[PontoPed]]-tabItens[[#This Row],[Saldo]])/tabItens[[#This Row],[PontoPed]] ) ), 0 )</f>
        <v>1</v>
      </c>
      <c r="BD321" s="389">
        <f>ROUNDDOWN(IF( OR( AND(tabItens[[#This Row],[PontoPed]]&lt;tabItens[[#This Row],[Saldo]],tabItens[[#This Row],[Saldo]]&gt;0), tabItens[[#This Row],[PontoPed]]=0), 99, IF(AND(tabItens[[#This Row],[Saldo]]=0,tabItens[[#This Row],[PontoPed]]&gt;0), 0, (1-tabItens[[#This Row],[PctAb]])*10 ) ),0)</f>
        <v>0</v>
      </c>
      <c r="BE321" s="390">
        <f>IF( tabItens[[#This Row],[Consumo]] &gt; tabItens[[#This Row],[04_MESES]]/4*$AV$2, tabItens[[#This Row],[Consumo]]/$AV$2, tabItens[[#This Row],[04_MESES]]/4 ) * $BE$2 + tabItens[[#This Row],[COMPRA_EXTRA]]</f>
        <v>206</v>
      </c>
      <c r="BF321" s="391">
        <f>MAX( tabItens[[#This Row],[Sugestão]] - tabItens[[#This Row],[LC]], 0 )</f>
        <v>206</v>
      </c>
      <c r="BG321" s="391">
        <f>SUMIF(Consumo!$C$3:$C$862,tabItens[[#This Row],[CÓDIGO]],Consumo!$E$3:$E$862)</f>
        <v>5</v>
      </c>
      <c r="BH321" s="392">
        <f>IF(AND(tabItens[[#This Row],[Pend]] &gt; 0,tabItens[[#This Row],[Consumo]] &lt;&gt; 0), tabItens[[#This Row],[Pend]] / tabItens[[#This Row],[Consumo]], 0 )</f>
        <v>1.2135922330097087E-2</v>
      </c>
      <c r="BI321" s="391"/>
      <c r="BJ321" s="391"/>
      <c r="BK321" s="393" t="s">
        <v>2081</v>
      </c>
    </row>
    <row r="322" spans="1:63" x14ac:dyDescent="0.3">
      <c r="A322" s="354">
        <v>59018</v>
      </c>
      <c r="B322" s="355" t="s">
        <v>1336</v>
      </c>
      <c r="C322" s="356" t="s">
        <v>338</v>
      </c>
      <c r="D322" s="357">
        <v>146.83000000000001</v>
      </c>
      <c r="E322" s="358"/>
      <c r="F322" s="358"/>
      <c r="G322" s="358" t="s">
        <v>883</v>
      </c>
      <c r="H322" s="359">
        <v>732</v>
      </c>
      <c r="I322" s="360">
        <v>103003</v>
      </c>
      <c r="J322" s="361">
        <v>146.83000000000001</v>
      </c>
      <c r="K322" s="362">
        <v>166</v>
      </c>
      <c r="L322" s="363">
        <f>IF(tabItens[[#This Row],[Média]] &gt; 0, tabItens[[#This Row],[QTDE ATUAL]] / tabItens[[#This Row],[Média]],999.9)</f>
        <v>62.742857142857147</v>
      </c>
      <c r="M322" s="364">
        <v>0</v>
      </c>
      <c r="N322" s="365">
        <f>tabItens[[#This Row],[VALOR UNIT.]] * tabItens[[#This Row],[LC]]</f>
        <v>0</v>
      </c>
      <c r="O322" s="366" t="s">
        <v>2108</v>
      </c>
      <c r="P322" s="367"/>
      <c r="Q322" s="368"/>
      <c r="R322" s="365"/>
      <c r="S322" s="369"/>
      <c r="T322" s="370">
        <f>ROUNDDOWN(IFERROR(tabItens[[#This Row],[ATA DT.VALID.]] - $D$1,0) / 30,0)</f>
        <v>-1507</v>
      </c>
      <c r="U322" s="355" t="s">
        <v>1255</v>
      </c>
      <c r="V322" s="371">
        <v>1</v>
      </c>
      <c r="W322" s="372" t="s">
        <v>2073</v>
      </c>
      <c r="X322" s="373">
        <v>69</v>
      </c>
      <c r="Y322" s="374">
        <v>3</v>
      </c>
      <c r="Z322" s="375"/>
      <c r="AA322" s="376"/>
      <c r="AB322" s="377"/>
      <c r="AC322" s="377"/>
      <c r="AD322" s="376"/>
      <c r="AE322" s="377"/>
      <c r="AF322" s="370"/>
      <c r="AG322" s="378" t="s">
        <v>2067</v>
      </c>
      <c r="AH322" s="379"/>
      <c r="AI322" s="370">
        <v>56</v>
      </c>
      <c r="AJ322" s="379">
        <v>44579</v>
      </c>
      <c r="AK322" s="379" t="s">
        <v>883</v>
      </c>
      <c r="AL322" s="379">
        <v>44781</v>
      </c>
      <c r="AM322" s="369"/>
      <c r="AN322" s="358"/>
      <c r="AO322" s="380" t="str">
        <f>_xlfn.IFNA(IF(VLOOKUP(tabItens[[#This Row],[CÓDIGO]],tabExcluirDoEstoque[#Data],1,FALSE),"sim",""),"")</f>
        <v/>
      </c>
      <c r="AP322" s="381" t="str">
        <f ca="1">IF(OR(ISBLANK(tabItens[[#This Row],[ATA DT.VALID.]]),tabItens[[#This Row],[ATA DT.VALID.]]="",tabItens[[#This Row],[ATA DT.VALID.]]=" "),"",IF(TYPE(tabItens[[#This Row],[ATA DT.VALID.]])=1,ROUNDUP((tabItens[[#This Row],[ATA DT.VALID.]]-TODAY())/7,0),""))</f>
        <v/>
      </c>
      <c r="AQ322" s="382">
        <v>0</v>
      </c>
      <c r="AR322" s="383" t="str">
        <f>IF(ISBLANK(tabItens[[#This Row],[CÓDIGO]]),"",IFERROR(VLOOKUP(tabItens[[#This Row],[CÓDIGO]],Consumo!$C$2:$AC$862,26,FALSE),0))</f>
        <v>06.2023</v>
      </c>
      <c r="AS322" s="384">
        <f>SUMIF(Consumo!$C$3:$C$862,tabItens[[#This Row],[CÓDIGO]],Consumo!$N$3:$N$862) + SUMIF(Consumo!$C$3:$C$862,tabItens[[#This Row],[CÓDIGO]],Consumo!$O$3:$O$862) + SUMIF(Consumo!$C$3:$C$862,tabItens[[#This Row],[CÓDIGO]],Consumo!$P$3:$P$862) + SUMIF(Consumo!$C$3:$C$862,tabItens[[#This Row],[CÓDIGO]],Consumo!$Q$3:$Q$862)</f>
        <v>100</v>
      </c>
      <c r="AT322" s="384">
        <f>SUMIF(Consumo!$C$3:$C$862,tabItens[[#This Row],[CÓDIGO]],Consumo!$Z$3:$Z$862)</f>
        <v>168</v>
      </c>
      <c r="AU322" s="385">
        <f>SUMIF(Consumo!$C$3:$C$862,tabItens[[#This Row],[CÓDIGO]],Consumo!$AA$3:$AA$862)</f>
        <v>100</v>
      </c>
      <c r="AV322" s="386">
        <f>SUMIF(Consumo!$C$3:$C$862,tabItens[[#This Row],[CÓDIGO]],Consumo!$Y$3:$Y$862)</f>
        <v>11.666666666666666</v>
      </c>
      <c r="AW322" s="359">
        <f>tabItens[[#This Row],[QTDE ATUAL]] + tabItens[[#This Row],[RC QTDE]] + tabItens[[#This Row],[AF SALDO]] + tabItens[[#This Row],[Recentes]]</f>
        <v>732</v>
      </c>
      <c r="AX322" s="387">
        <v>25</v>
      </c>
      <c r="AY322" s="387">
        <v>4</v>
      </c>
      <c r="AZ322" s="387">
        <f>IF(ISBLANK(tabItens[[#This Row],[CÓDIGO]]),"",tabItens[[#This Row],[PontoMês]] * (AZ$2+tabItens[[#This Row],[PontoQtM]]))</f>
        <v>100</v>
      </c>
      <c r="BA322" s="386">
        <f>tabItens[[#This Row],[PontoPed]] - tabItens[[#This Row],[Saldo]] + (1/10)</f>
        <v>-631.9</v>
      </c>
      <c r="BB322" s="386">
        <f xml:space="preserve"> tabItens[[#This Row],[PontoMês]] * BB$2 - tabItens[[#This Row],[QTDE ATUAL]] - (1/10)</f>
        <v>-707.1</v>
      </c>
      <c r="BC322" s="388">
        <f>IF( tabItens[[#This Row],[PontoPed]]&gt;0, IF(tabItens[[#This Row],[PontoPed]]&lt;1, 1, IF( tabItens[[#This Row],[Saldo]]&gt;tabItens[[#This Row],[PontoPed]], 0, (tabItens[[#This Row],[PontoPed]]-tabItens[[#This Row],[Saldo]])/tabItens[[#This Row],[PontoPed]] ) ), 0 )</f>
        <v>0</v>
      </c>
      <c r="BD322" s="389">
        <f>ROUNDDOWN(IF( OR( AND(tabItens[[#This Row],[PontoPed]]&lt;tabItens[[#This Row],[Saldo]],tabItens[[#This Row],[Saldo]]&gt;0), tabItens[[#This Row],[PontoPed]]=0), 99, IF(AND(tabItens[[#This Row],[Saldo]]=0,tabItens[[#This Row],[PontoPed]]&gt;0), 0, (1-tabItens[[#This Row],[PctAb]])*10 ) ),0)</f>
        <v>99</v>
      </c>
      <c r="BE322" s="390">
        <f>IF( tabItens[[#This Row],[Consumo]] &gt; tabItens[[#This Row],[04_MESES]]/4*$AV$2, tabItens[[#This Row],[Consumo]]/$AV$2, tabItens[[#This Row],[04_MESES]]/4 ) * $BE$2 + tabItens[[#This Row],[COMPRA_EXTRA]]</f>
        <v>150</v>
      </c>
      <c r="BF322" s="391">
        <f>MAX( tabItens[[#This Row],[Sugestão]] - tabItens[[#This Row],[LC]], 0 )</f>
        <v>150</v>
      </c>
      <c r="BG322" s="391">
        <f>SUMIF(Consumo!$C$3:$C$862,tabItens[[#This Row],[CÓDIGO]],Consumo!$E$3:$E$862)</f>
        <v>0</v>
      </c>
      <c r="BH322" s="392">
        <f>IF(AND(tabItens[[#This Row],[Pend]] &gt; 0,tabItens[[#This Row],[Consumo]] &lt;&gt; 0), tabItens[[#This Row],[Pend]] / tabItens[[#This Row],[Consumo]], 0 )</f>
        <v>0</v>
      </c>
      <c r="BI322" s="391"/>
      <c r="BJ322" s="391"/>
      <c r="BK322" s="393" t="s">
        <v>2081</v>
      </c>
    </row>
    <row r="323" spans="1:63" x14ac:dyDescent="0.3">
      <c r="A323" s="354">
        <v>59069</v>
      </c>
      <c r="B323" s="355" t="s">
        <v>1337</v>
      </c>
      <c r="C323" s="356" t="s">
        <v>256</v>
      </c>
      <c r="D323" s="357">
        <v>6.49</v>
      </c>
      <c r="E323" s="358"/>
      <c r="F323" s="358"/>
      <c r="G323" s="358" t="s">
        <v>883</v>
      </c>
      <c r="H323" s="359">
        <v>117</v>
      </c>
      <c r="I323" s="360">
        <v>103003</v>
      </c>
      <c r="J323" s="361">
        <v>6.49</v>
      </c>
      <c r="K323" s="362">
        <v>48</v>
      </c>
      <c r="L323" s="363">
        <f>IF(tabItens[[#This Row],[Média]] &gt; 0, tabItens[[#This Row],[QTDE ATUAL]] / tabItens[[#This Row],[Média]],999.9)</f>
        <v>31.2</v>
      </c>
      <c r="M323" s="364">
        <v>0</v>
      </c>
      <c r="N323" s="365">
        <f>tabItens[[#This Row],[VALOR UNIT.]] * tabItens[[#This Row],[LC]]</f>
        <v>0</v>
      </c>
      <c r="O323" s="366" t="s">
        <v>2145</v>
      </c>
      <c r="P323" s="367"/>
      <c r="Q323" s="368"/>
      <c r="R323" s="365"/>
      <c r="S323" s="369"/>
      <c r="T323" s="370">
        <f>ROUNDDOWN(IFERROR(tabItens[[#This Row],[ATA DT.VALID.]] - $D$1,0) / 30,0)</f>
        <v>-1507</v>
      </c>
      <c r="U323" s="355" t="s">
        <v>960</v>
      </c>
      <c r="V323" s="371">
        <v>1</v>
      </c>
      <c r="W323" s="372" t="s">
        <v>2071</v>
      </c>
      <c r="X323" s="373">
        <v>61</v>
      </c>
      <c r="Y323" s="374">
        <v>8</v>
      </c>
      <c r="Z323" s="375"/>
      <c r="AA323" s="376"/>
      <c r="AB323" s="377"/>
      <c r="AC323" s="377"/>
      <c r="AD323" s="376"/>
      <c r="AE323" s="377"/>
      <c r="AF323" s="370"/>
      <c r="AG323" s="378" t="s">
        <v>2067</v>
      </c>
      <c r="AH323" s="379"/>
      <c r="AI323" s="370">
        <v>16</v>
      </c>
      <c r="AJ323" s="379">
        <v>44560</v>
      </c>
      <c r="AK323" s="379" t="s">
        <v>883</v>
      </c>
      <c r="AL323" s="379">
        <v>44522</v>
      </c>
      <c r="AM323" s="369"/>
      <c r="AN323" s="358"/>
      <c r="AO323" s="380" t="str">
        <f>_xlfn.IFNA(IF(VLOOKUP(tabItens[[#This Row],[CÓDIGO]],tabExcluirDoEstoque[#Data],1,FALSE),"sim",""),"")</f>
        <v/>
      </c>
      <c r="AP323" s="381" t="str">
        <f ca="1">IF(OR(ISBLANK(tabItens[[#This Row],[ATA DT.VALID.]]),tabItens[[#This Row],[ATA DT.VALID.]]="",tabItens[[#This Row],[ATA DT.VALID.]]=" "),"",IF(TYPE(tabItens[[#This Row],[ATA DT.VALID.]])=1,ROUNDUP((tabItens[[#This Row],[ATA DT.VALID.]]-TODAY())/7,0),""))</f>
        <v/>
      </c>
      <c r="AQ323" s="382">
        <v>0</v>
      </c>
      <c r="AR323" s="383" t="str">
        <f>IF(ISBLANK(tabItens[[#This Row],[CÓDIGO]]),"",IFERROR(VLOOKUP(tabItens[[#This Row],[CÓDIGO]],Consumo!$C$2:$AC$862,26,FALSE),0))</f>
        <v>04.2023</v>
      </c>
      <c r="AS323" s="384">
        <f>SUMIF(Consumo!$C$3:$C$862,tabItens[[#This Row],[CÓDIGO]],Consumo!$N$3:$N$862) + SUMIF(Consumo!$C$3:$C$862,tabItens[[#This Row],[CÓDIGO]],Consumo!$O$3:$O$862) + SUMIF(Consumo!$C$3:$C$862,tabItens[[#This Row],[CÓDIGO]],Consumo!$P$3:$P$862) + SUMIF(Consumo!$C$3:$C$862,tabItens[[#This Row],[CÓDIGO]],Consumo!$Q$3:$Q$862)</f>
        <v>0</v>
      </c>
      <c r="AT323" s="384">
        <f>SUMIF(Consumo!$C$3:$C$862,tabItens[[#This Row],[CÓDIGO]],Consumo!$Z$3:$Z$862)</f>
        <v>48</v>
      </c>
      <c r="AU323" s="385">
        <f>SUMIF(Consumo!$C$3:$C$862,tabItens[[#This Row],[CÓDIGO]],Consumo!$AA$3:$AA$862)</f>
        <v>19</v>
      </c>
      <c r="AV323" s="386">
        <f>SUMIF(Consumo!$C$3:$C$862,tabItens[[#This Row],[CÓDIGO]],Consumo!$Y$3:$Y$862)</f>
        <v>3.75</v>
      </c>
      <c r="AW323" s="359">
        <f>tabItens[[#This Row],[QTDE ATUAL]] + tabItens[[#This Row],[RC QTDE]] + tabItens[[#This Row],[AF SALDO]] + tabItens[[#This Row],[Recentes]]</f>
        <v>117</v>
      </c>
      <c r="AX323" s="387">
        <v>8</v>
      </c>
      <c r="AY323" s="387">
        <v>4</v>
      </c>
      <c r="AZ323" s="387">
        <f>IF(ISBLANK(tabItens[[#This Row],[CÓDIGO]]),"",tabItens[[#This Row],[PontoMês]] * (AZ$2+tabItens[[#This Row],[PontoQtM]]))</f>
        <v>32</v>
      </c>
      <c r="BA323" s="386">
        <f>tabItens[[#This Row],[PontoPed]] - tabItens[[#This Row],[Saldo]] + (1/10)</f>
        <v>-84.9</v>
      </c>
      <c r="BB323" s="386">
        <f xml:space="preserve"> tabItens[[#This Row],[PontoMês]] * BB$2 - tabItens[[#This Row],[QTDE ATUAL]] - (1/10)</f>
        <v>-109.1</v>
      </c>
      <c r="BC323" s="388">
        <f>IF( tabItens[[#This Row],[PontoPed]]&gt;0, IF(tabItens[[#This Row],[PontoPed]]&lt;1, 1, IF( tabItens[[#This Row],[Saldo]]&gt;tabItens[[#This Row],[PontoPed]], 0, (tabItens[[#This Row],[PontoPed]]-tabItens[[#This Row],[Saldo]])/tabItens[[#This Row],[PontoPed]] ) ), 0 )</f>
        <v>0</v>
      </c>
      <c r="BD323" s="389">
        <f>ROUNDDOWN(IF( OR( AND(tabItens[[#This Row],[PontoPed]]&lt;tabItens[[#This Row],[Saldo]],tabItens[[#This Row],[Saldo]]&gt;0), tabItens[[#This Row],[PontoPed]]=0), 99, IF(AND(tabItens[[#This Row],[Saldo]]=0,tabItens[[#This Row],[PontoPed]]&gt;0), 0, (1-tabItens[[#This Row],[PctAb]])*10 ) ),0)</f>
        <v>99</v>
      </c>
      <c r="BE323" s="390">
        <f>IF( tabItens[[#This Row],[Consumo]] &gt; tabItens[[#This Row],[04_MESES]]/4*$AV$2, tabItens[[#This Row],[Consumo]]/$AV$2, tabItens[[#This Row],[04_MESES]]/4 ) * $BE$2 + tabItens[[#This Row],[COMPRA_EXTRA]]</f>
        <v>24</v>
      </c>
      <c r="BF323" s="391">
        <f>MAX( tabItens[[#This Row],[Sugestão]] - tabItens[[#This Row],[LC]], 0 )</f>
        <v>24</v>
      </c>
      <c r="BG323" s="391">
        <f>SUMIF(Consumo!$C$3:$C$862,tabItens[[#This Row],[CÓDIGO]],Consumo!$E$3:$E$862)</f>
        <v>0</v>
      </c>
      <c r="BH323" s="392">
        <f>IF(AND(tabItens[[#This Row],[Pend]] &gt; 0,tabItens[[#This Row],[Consumo]] &lt;&gt; 0), tabItens[[#This Row],[Pend]] / tabItens[[#This Row],[Consumo]], 0 )</f>
        <v>0</v>
      </c>
      <c r="BI323" s="391"/>
      <c r="BJ323" s="391"/>
      <c r="BK323" s="393" t="s">
        <v>2081</v>
      </c>
    </row>
    <row r="324" spans="1:63" x14ac:dyDescent="0.3">
      <c r="A324" s="354">
        <v>59074</v>
      </c>
      <c r="B324" s="355" t="s">
        <v>1338</v>
      </c>
      <c r="C324" s="356" t="s">
        <v>1339</v>
      </c>
      <c r="D324" s="357">
        <v>2.4900000000000002</v>
      </c>
      <c r="E324" s="358"/>
      <c r="F324" s="358"/>
      <c r="G324" s="358" t="s">
        <v>883</v>
      </c>
      <c r="H324" s="359">
        <v>0</v>
      </c>
      <c r="I324" s="360">
        <v>103003</v>
      </c>
      <c r="J324" s="361">
        <v>2.4900000000000002</v>
      </c>
      <c r="K324" s="362">
        <v>1299</v>
      </c>
      <c r="L324" s="363">
        <f>IF(tabItens[[#This Row],[Média]] &gt; 0, tabItens[[#This Row],[QTDE ATUAL]] / tabItens[[#This Row],[Média]],999.9)</f>
        <v>0</v>
      </c>
      <c r="M324" s="364">
        <v>0</v>
      </c>
      <c r="N324" s="365">
        <f>tabItens[[#This Row],[VALOR UNIT.]] * tabItens[[#This Row],[LC]]</f>
        <v>0</v>
      </c>
      <c r="O324" s="366"/>
      <c r="P324" s="367"/>
      <c r="Q324" s="368"/>
      <c r="R324" s="365"/>
      <c r="S324" s="369"/>
      <c r="T324" s="370">
        <f>ROUNDDOWN(IFERROR(tabItens[[#This Row],[ATA DT.VALID.]] - $D$1,0) / 30,0)</f>
        <v>-1507</v>
      </c>
      <c r="U324" s="355" t="s">
        <v>935</v>
      </c>
      <c r="V324" s="371">
        <v>1</v>
      </c>
      <c r="W324" s="372" t="s">
        <v>2069</v>
      </c>
      <c r="X324" s="373">
        <v>45</v>
      </c>
      <c r="Y324" s="374">
        <v>11</v>
      </c>
      <c r="Z324" s="375">
        <v>6978</v>
      </c>
      <c r="AA324" s="376">
        <v>2023</v>
      </c>
      <c r="AB324" s="377">
        <v>1000</v>
      </c>
      <c r="AC324" s="377"/>
      <c r="AD324" s="376"/>
      <c r="AE324" s="377"/>
      <c r="AF324" s="370"/>
      <c r="AG324" s="378" t="s">
        <v>2067</v>
      </c>
      <c r="AH324" s="379"/>
      <c r="AI324" s="370">
        <v>482</v>
      </c>
      <c r="AJ324" s="379">
        <v>43635</v>
      </c>
      <c r="AK324" s="379" t="s">
        <v>883</v>
      </c>
      <c r="AL324" s="379">
        <v>45107</v>
      </c>
      <c r="AM324" s="369"/>
      <c r="AN324" s="358"/>
      <c r="AO324" s="380" t="str">
        <f>_xlfn.IFNA(IF(VLOOKUP(tabItens[[#This Row],[CÓDIGO]],tabExcluirDoEstoque[#Data],1,FALSE),"sim",""),"")</f>
        <v/>
      </c>
      <c r="AP324" s="381" t="str">
        <f ca="1">IF(OR(ISBLANK(tabItens[[#This Row],[ATA DT.VALID.]]),tabItens[[#This Row],[ATA DT.VALID.]]="",tabItens[[#This Row],[ATA DT.VALID.]]=" "),"",IF(TYPE(tabItens[[#This Row],[ATA DT.VALID.]])=1,ROUNDUP((tabItens[[#This Row],[ATA DT.VALID.]]-TODAY())/7,0),""))</f>
        <v/>
      </c>
      <c r="AQ324" s="382"/>
      <c r="AR324" s="383" t="str">
        <f>IF(ISBLANK(tabItens[[#This Row],[CÓDIGO]]),"",IFERROR(VLOOKUP(tabItens[[#This Row],[CÓDIGO]],Consumo!$C$2:$AC$862,26,FALSE),0))</f>
        <v>05.2023</v>
      </c>
      <c r="AS324" s="384">
        <f>SUMIF(Consumo!$C$3:$C$862,tabItens[[#This Row],[CÓDIGO]],Consumo!$N$3:$N$862) + SUMIF(Consumo!$C$3:$C$862,tabItens[[#This Row],[CÓDIGO]],Consumo!$O$3:$O$862) + SUMIF(Consumo!$C$3:$C$862,tabItens[[#This Row],[CÓDIGO]],Consumo!$P$3:$P$862) + SUMIF(Consumo!$C$3:$C$862,tabItens[[#This Row],[CÓDIGO]],Consumo!$Q$3:$Q$862)</f>
        <v>0</v>
      </c>
      <c r="AT324" s="384">
        <f>SUMIF(Consumo!$C$3:$C$862,tabItens[[#This Row],[CÓDIGO]],Consumo!$Z$3:$Z$862)</f>
        <v>1764</v>
      </c>
      <c r="AU324" s="385">
        <f>SUMIF(Consumo!$C$3:$C$862,tabItens[[#This Row],[CÓDIGO]],Consumo!$AA$3:$AA$862)</f>
        <v>421</v>
      </c>
      <c r="AV324" s="386">
        <f>SUMIF(Consumo!$C$3:$C$862,tabItens[[#This Row],[CÓDIGO]],Consumo!$Y$3:$Y$862)</f>
        <v>147</v>
      </c>
      <c r="AW324" s="359">
        <f>tabItens[[#This Row],[QTDE ATUAL]] + tabItens[[#This Row],[RC QTDE]] + tabItens[[#This Row],[AF SALDO]] + tabItens[[#This Row],[Recentes]]</f>
        <v>1000</v>
      </c>
      <c r="AX324" s="387">
        <v>119</v>
      </c>
      <c r="AY324" s="387">
        <v>4</v>
      </c>
      <c r="AZ324" s="387">
        <f>IF(ISBLANK(tabItens[[#This Row],[CÓDIGO]]),"",tabItens[[#This Row],[PontoMês]] * (AZ$2+tabItens[[#This Row],[PontoQtM]]))</f>
        <v>476</v>
      </c>
      <c r="BA324" s="386">
        <f>tabItens[[#This Row],[PontoPed]] - tabItens[[#This Row],[Saldo]] + (1/10)</f>
        <v>-523.9</v>
      </c>
      <c r="BB324" s="386">
        <f xml:space="preserve"> tabItens[[#This Row],[PontoMês]] * BB$2 - tabItens[[#This Row],[QTDE ATUAL]] - (1/10)</f>
        <v>118.9</v>
      </c>
      <c r="BC324" s="388">
        <f>IF( tabItens[[#This Row],[PontoPed]]&gt;0, IF(tabItens[[#This Row],[PontoPed]]&lt;1, 1, IF( tabItens[[#This Row],[Saldo]]&gt;tabItens[[#This Row],[PontoPed]], 0, (tabItens[[#This Row],[PontoPed]]-tabItens[[#This Row],[Saldo]])/tabItens[[#This Row],[PontoPed]] ) ), 0 )</f>
        <v>0</v>
      </c>
      <c r="BD324" s="389">
        <f>ROUNDDOWN(IF( OR( AND(tabItens[[#This Row],[PontoPed]]&lt;tabItens[[#This Row],[Saldo]],tabItens[[#This Row],[Saldo]]&gt;0), tabItens[[#This Row],[PontoPed]]=0), 99, IF(AND(tabItens[[#This Row],[Saldo]]=0,tabItens[[#This Row],[PontoPed]]&gt;0), 0, (1-tabItens[[#This Row],[PctAb]])*10 ) ),0)</f>
        <v>99</v>
      </c>
      <c r="BE324" s="390">
        <f>IF( tabItens[[#This Row],[Consumo]] &gt; tabItens[[#This Row],[04_MESES]]/4*$AV$2, tabItens[[#This Row],[Consumo]]/$AV$2, tabItens[[#This Row],[04_MESES]]/4 ) * $BE$2 + tabItens[[#This Row],[COMPRA_EXTRA]]</f>
        <v>882</v>
      </c>
      <c r="BF324" s="391">
        <f>MAX( tabItens[[#This Row],[Sugestão]] - tabItens[[#This Row],[LC]], 0 )</f>
        <v>882</v>
      </c>
      <c r="BG324" s="391">
        <f>SUMIF(Consumo!$C$3:$C$862,tabItens[[#This Row],[CÓDIGO]],Consumo!$E$3:$E$862)</f>
        <v>316</v>
      </c>
      <c r="BH324" s="392">
        <f>IF(AND(tabItens[[#This Row],[Pend]] &gt; 0,tabItens[[#This Row],[Consumo]] &lt;&gt; 0), tabItens[[#This Row],[Pend]] / tabItens[[#This Row],[Consumo]], 0 )</f>
        <v>0.17913832199546487</v>
      </c>
      <c r="BI324" s="391"/>
      <c r="BJ324" s="391"/>
      <c r="BK324" s="393" t="s">
        <v>2081</v>
      </c>
    </row>
    <row r="325" spans="1:63" x14ac:dyDescent="0.3">
      <c r="A325" s="354">
        <v>59097</v>
      </c>
      <c r="B325" s="355" t="s">
        <v>1340</v>
      </c>
      <c r="C325" s="356" t="s">
        <v>338</v>
      </c>
      <c r="D325" s="357">
        <v>139</v>
      </c>
      <c r="E325" s="358"/>
      <c r="F325" s="358"/>
      <c r="G325" s="358" t="s">
        <v>883</v>
      </c>
      <c r="H325" s="359">
        <v>0</v>
      </c>
      <c r="I325" s="360">
        <v>103003</v>
      </c>
      <c r="J325" s="361">
        <v>139</v>
      </c>
      <c r="K325" s="362">
        <v>61</v>
      </c>
      <c r="L325" s="363">
        <f>IF(tabItens[[#This Row],[Média]] &gt; 0, tabItens[[#This Row],[QTDE ATUAL]] / tabItens[[#This Row],[Média]],999.9)</f>
        <v>0</v>
      </c>
      <c r="M325" s="364">
        <v>0</v>
      </c>
      <c r="N325" s="365">
        <f>tabItens[[#This Row],[VALOR UNIT.]] * tabItens[[#This Row],[LC]]</f>
        <v>0</v>
      </c>
      <c r="O325" s="366" t="s">
        <v>2092</v>
      </c>
      <c r="P325" s="367"/>
      <c r="Q325" s="368"/>
      <c r="R325" s="365"/>
      <c r="S325" s="369"/>
      <c r="T325" s="370">
        <f>ROUNDDOWN(IFERROR(tabItens[[#This Row],[ATA DT.VALID.]] - $D$1,0) / 30,0)</f>
        <v>-1507</v>
      </c>
      <c r="U325" s="355" t="s">
        <v>960</v>
      </c>
      <c r="V325" s="371">
        <v>1</v>
      </c>
      <c r="W325" s="372" t="s">
        <v>2071</v>
      </c>
      <c r="X325" s="373">
        <v>61</v>
      </c>
      <c r="Y325" s="374">
        <v>8</v>
      </c>
      <c r="Z325" s="375"/>
      <c r="AA325" s="376"/>
      <c r="AB325" s="377"/>
      <c r="AC325" s="377">
        <v>9656</v>
      </c>
      <c r="AD325" s="376">
        <v>2023</v>
      </c>
      <c r="AE325" s="377">
        <v>0</v>
      </c>
      <c r="AF325" s="370">
        <v>100</v>
      </c>
      <c r="AG325" s="378" t="s">
        <v>2050</v>
      </c>
      <c r="AH325" s="379">
        <v>45162</v>
      </c>
      <c r="AI325" s="370">
        <v>22</v>
      </c>
      <c r="AJ325" s="379">
        <v>44950</v>
      </c>
      <c r="AK325" s="379" t="s">
        <v>883</v>
      </c>
      <c r="AL325" s="379">
        <v>45145</v>
      </c>
      <c r="AM325" s="369"/>
      <c r="AN325" s="358"/>
      <c r="AO325" s="380" t="str">
        <f>_xlfn.IFNA(IF(VLOOKUP(tabItens[[#This Row],[CÓDIGO]],tabExcluirDoEstoque[#Data],1,FALSE),"sim",""),"")</f>
        <v/>
      </c>
      <c r="AP325" s="381" t="str">
        <f ca="1">IF(OR(ISBLANK(tabItens[[#This Row],[ATA DT.VALID.]]),tabItens[[#This Row],[ATA DT.VALID.]]="",tabItens[[#This Row],[ATA DT.VALID.]]=" "),"",IF(TYPE(tabItens[[#This Row],[ATA DT.VALID.]])=1,ROUNDUP((tabItens[[#This Row],[ATA DT.VALID.]]-TODAY())/7,0),""))</f>
        <v/>
      </c>
      <c r="AQ325" s="382">
        <v>0</v>
      </c>
      <c r="AR325" s="383" t="str">
        <f>IF(ISBLANK(tabItens[[#This Row],[CÓDIGO]]),"",IFERROR(VLOOKUP(tabItens[[#This Row],[CÓDIGO]],Consumo!$C$2:$AC$862,26,FALSE),0))</f>
        <v>05.2023</v>
      </c>
      <c r="AS325" s="384">
        <f>SUMIF(Consumo!$C$3:$C$862,tabItens[[#This Row],[CÓDIGO]],Consumo!$N$3:$N$862) + SUMIF(Consumo!$C$3:$C$862,tabItens[[#This Row],[CÓDIGO]],Consumo!$O$3:$O$862) + SUMIF(Consumo!$C$3:$C$862,tabItens[[#This Row],[CÓDIGO]],Consumo!$P$3:$P$862) + SUMIF(Consumo!$C$3:$C$862,tabItens[[#This Row],[CÓDIGO]],Consumo!$Q$3:$Q$862)</f>
        <v>0</v>
      </c>
      <c r="AT325" s="384">
        <f>SUMIF(Consumo!$C$3:$C$862,tabItens[[#This Row],[CÓDIGO]],Consumo!$Z$3:$Z$862)</f>
        <v>68</v>
      </c>
      <c r="AU325" s="385">
        <f>SUMIF(Consumo!$C$3:$C$862,tabItens[[#This Row],[CÓDIGO]],Consumo!$AA$3:$AA$862)</f>
        <v>24</v>
      </c>
      <c r="AV325" s="386">
        <f>SUMIF(Consumo!$C$3:$C$862,tabItens[[#This Row],[CÓDIGO]],Consumo!$Y$3:$Y$862)</f>
        <v>5.333333333333333</v>
      </c>
      <c r="AW325" s="359">
        <f>tabItens[[#This Row],[QTDE ATUAL]] + tabItens[[#This Row],[RC QTDE]] + tabItens[[#This Row],[AF SALDO]] + tabItens[[#This Row],[Recentes]]</f>
        <v>0</v>
      </c>
      <c r="AX325" s="387">
        <v>9</v>
      </c>
      <c r="AY325" s="387">
        <v>4</v>
      </c>
      <c r="AZ325" s="387">
        <f>IF(ISBLANK(tabItens[[#This Row],[CÓDIGO]]),"",tabItens[[#This Row],[PontoMês]] * (AZ$2+tabItens[[#This Row],[PontoQtM]]))</f>
        <v>36</v>
      </c>
      <c r="BA325" s="386">
        <f>tabItens[[#This Row],[PontoPed]] - tabItens[[#This Row],[Saldo]] + (1/10)</f>
        <v>36.1</v>
      </c>
      <c r="BB325" s="386">
        <f xml:space="preserve"> tabItens[[#This Row],[PontoMês]] * BB$2 - tabItens[[#This Row],[QTDE ATUAL]] - (1/10)</f>
        <v>8.9</v>
      </c>
      <c r="BC325" s="388">
        <f>IF( tabItens[[#This Row],[PontoPed]]&gt;0, IF(tabItens[[#This Row],[PontoPed]]&lt;1, 1, IF( tabItens[[#This Row],[Saldo]]&gt;tabItens[[#This Row],[PontoPed]], 0, (tabItens[[#This Row],[PontoPed]]-tabItens[[#This Row],[Saldo]])/tabItens[[#This Row],[PontoPed]] ) ), 0 )</f>
        <v>1</v>
      </c>
      <c r="BD325" s="389">
        <f>ROUNDDOWN(IF( OR( AND(tabItens[[#This Row],[PontoPed]]&lt;tabItens[[#This Row],[Saldo]],tabItens[[#This Row],[Saldo]]&gt;0), tabItens[[#This Row],[PontoPed]]=0), 99, IF(AND(tabItens[[#This Row],[Saldo]]=0,tabItens[[#This Row],[PontoPed]]&gt;0), 0, (1-tabItens[[#This Row],[PctAb]])*10 ) ),0)</f>
        <v>0</v>
      </c>
      <c r="BE325" s="390">
        <f>IF( tabItens[[#This Row],[Consumo]] &gt; tabItens[[#This Row],[04_MESES]]/4*$AV$2, tabItens[[#This Row],[Consumo]]/$AV$2, tabItens[[#This Row],[04_MESES]]/4 ) * $BE$2 + tabItens[[#This Row],[COMPRA_EXTRA]]</f>
        <v>34</v>
      </c>
      <c r="BF325" s="391">
        <f>MAX( tabItens[[#This Row],[Sugestão]] - tabItens[[#This Row],[LC]], 0 )</f>
        <v>34</v>
      </c>
      <c r="BG325" s="391">
        <f>SUMIF(Consumo!$C$3:$C$862,tabItens[[#This Row],[CÓDIGO]],Consumo!$E$3:$E$862)</f>
        <v>5</v>
      </c>
      <c r="BH325" s="392">
        <f>IF(AND(tabItens[[#This Row],[Pend]] &gt; 0,tabItens[[#This Row],[Consumo]] &lt;&gt; 0), tabItens[[#This Row],[Pend]] / tabItens[[#This Row],[Consumo]], 0 )</f>
        <v>7.3529411764705885E-2</v>
      </c>
      <c r="BI325" s="391"/>
      <c r="BJ325" s="391"/>
      <c r="BK325" s="393" t="s">
        <v>2081</v>
      </c>
    </row>
    <row r="326" spans="1:63" x14ac:dyDescent="0.3">
      <c r="A326" s="354">
        <v>59400</v>
      </c>
      <c r="B326" s="355" t="s">
        <v>1341</v>
      </c>
      <c r="C326" s="356" t="s">
        <v>256</v>
      </c>
      <c r="D326" s="357">
        <v>1.7</v>
      </c>
      <c r="E326" s="358"/>
      <c r="F326" s="358"/>
      <c r="G326" s="358" t="s">
        <v>883</v>
      </c>
      <c r="H326" s="359">
        <v>138</v>
      </c>
      <c r="I326" s="360">
        <v>103003</v>
      </c>
      <c r="J326" s="361">
        <v>1.7</v>
      </c>
      <c r="K326" s="362">
        <v>60</v>
      </c>
      <c r="L326" s="363">
        <f>IF(tabItens[[#This Row],[Média]] &gt; 0, tabItens[[#This Row],[QTDE ATUAL]] / tabItens[[#This Row],[Média]],999.9)</f>
        <v>27.6</v>
      </c>
      <c r="M326" s="364">
        <v>0</v>
      </c>
      <c r="N326" s="365">
        <f>tabItens[[#This Row],[VALOR UNIT.]] * tabItens[[#This Row],[LC]]</f>
        <v>0</v>
      </c>
      <c r="O326" s="366" t="s">
        <v>2146</v>
      </c>
      <c r="P326" s="367"/>
      <c r="Q326" s="368"/>
      <c r="R326" s="365"/>
      <c r="S326" s="369"/>
      <c r="T326" s="370">
        <f>ROUNDDOWN(IFERROR(tabItens[[#This Row],[ATA DT.VALID.]] - $D$1,0) / 30,0)</f>
        <v>-1507</v>
      </c>
      <c r="U326" s="355" t="s">
        <v>960</v>
      </c>
      <c r="V326" s="371">
        <v>1</v>
      </c>
      <c r="W326" s="372" t="s">
        <v>2071</v>
      </c>
      <c r="X326" s="373">
        <v>61</v>
      </c>
      <c r="Y326" s="374">
        <v>8</v>
      </c>
      <c r="Z326" s="375"/>
      <c r="AA326" s="376"/>
      <c r="AB326" s="377"/>
      <c r="AC326" s="377"/>
      <c r="AD326" s="376"/>
      <c r="AE326" s="377"/>
      <c r="AF326" s="370"/>
      <c r="AG326" s="378" t="s">
        <v>2067</v>
      </c>
      <c r="AH326" s="379"/>
      <c r="AI326" s="370">
        <v>20</v>
      </c>
      <c r="AJ326" s="379">
        <v>44833</v>
      </c>
      <c r="AK326" s="379" t="s">
        <v>883</v>
      </c>
      <c r="AL326" s="379">
        <v>44813</v>
      </c>
      <c r="AM326" s="369"/>
      <c r="AN326" s="358"/>
      <c r="AO326" s="380" t="str">
        <f>_xlfn.IFNA(IF(VLOOKUP(tabItens[[#This Row],[CÓDIGO]],tabExcluirDoEstoque[#Data],1,FALSE),"sim",""),"")</f>
        <v/>
      </c>
      <c r="AP326" s="381" t="str">
        <f ca="1">IF(OR(ISBLANK(tabItens[[#This Row],[ATA DT.VALID.]]),tabItens[[#This Row],[ATA DT.VALID.]]="",tabItens[[#This Row],[ATA DT.VALID.]]=" "),"",IF(TYPE(tabItens[[#This Row],[ATA DT.VALID.]])=1,ROUNDUP((tabItens[[#This Row],[ATA DT.VALID.]]-TODAY())/7,0),""))</f>
        <v/>
      </c>
      <c r="AQ326" s="382">
        <v>0</v>
      </c>
      <c r="AR326" s="383" t="str">
        <f>IF(ISBLANK(tabItens[[#This Row],[CÓDIGO]]),"",IFERROR(VLOOKUP(tabItens[[#This Row],[CÓDIGO]],Consumo!$C$2:$AC$862,26,FALSE),0))</f>
        <v>04.2023</v>
      </c>
      <c r="AS326" s="384">
        <f>SUMIF(Consumo!$C$3:$C$862,tabItens[[#This Row],[CÓDIGO]],Consumo!$N$3:$N$862) + SUMIF(Consumo!$C$3:$C$862,tabItens[[#This Row],[CÓDIGO]],Consumo!$O$3:$O$862) + SUMIF(Consumo!$C$3:$C$862,tabItens[[#This Row],[CÓDIGO]],Consumo!$P$3:$P$862) + SUMIF(Consumo!$C$3:$C$862,tabItens[[#This Row],[CÓDIGO]],Consumo!$Q$3:$Q$862)</f>
        <v>0</v>
      </c>
      <c r="AT326" s="384">
        <f>SUMIF(Consumo!$C$3:$C$862,tabItens[[#This Row],[CÓDIGO]],Consumo!$Z$3:$Z$862)</f>
        <v>60</v>
      </c>
      <c r="AU326" s="385">
        <f>SUMIF(Consumo!$C$3:$C$862,tabItens[[#This Row],[CÓDIGO]],Consumo!$AA$3:$AA$862)</f>
        <v>16</v>
      </c>
      <c r="AV326" s="386">
        <f>SUMIF(Consumo!$C$3:$C$862,tabItens[[#This Row],[CÓDIGO]],Consumo!$Y$3:$Y$862)</f>
        <v>5</v>
      </c>
      <c r="AW326" s="359">
        <f>tabItens[[#This Row],[QTDE ATUAL]] + tabItens[[#This Row],[RC QTDE]] + tabItens[[#This Row],[AF SALDO]] + tabItens[[#This Row],[Recentes]]</f>
        <v>138</v>
      </c>
      <c r="AX326" s="387">
        <v>0</v>
      </c>
      <c r="AY326" s="387">
        <v>0</v>
      </c>
      <c r="AZ326" s="387">
        <f>IF(ISBLANK(tabItens[[#This Row],[CÓDIGO]]),"",tabItens[[#This Row],[PontoMês]] * (AZ$2+tabItens[[#This Row],[PontoQtM]]))</f>
        <v>0</v>
      </c>
      <c r="BA326" s="386">
        <f>tabItens[[#This Row],[PontoPed]] - tabItens[[#This Row],[Saldo]] + (1/10)</f>
        <v>-137.9</v>
      </c>
      <c r="BB326" s="386">
        <f xml:space="preserve"> tabItens[[#This Row],[PontoMês]] * BB$2 - tabItens[[#This Row],[QTDE ATUAL]] - (1/10)</f>
        <v>-138.1</v>
      </c>
      <c r="BC326" s="388">
        <f>IF( tabItens[[#This Row],[PontoPed]]&gt;0, IF(tabItens[[#This Row],[PontoPed]]&lt;1, 1, IF( tabItens[[#This Row],[Saldo]]&gt;tabItens[[#This Row],[PontoPed]], 0, (tabItens[[#This Row],[PontoPed]]-tabItens[[#This Row],[Saldo]])/tabItens[[#This Row],[PontoPed]] ) ), 0 )</f>
        <v>0</v>
      </c>
      <c r="BD326" s="389">
        <f>ROUNDDOWN(IF( OR( AND(tabItens[[#This Row],[PontoPed]]&lt;tabItens[[#This Row],[Saldo]],tabItens[[#This Row],[Saldo]]&gt;0), tabItens[[#This Row],[PontoPed]]=0), 99, IF(AND(tabItens[[#This Row],[Saldo]]=0,tabItens[[#This Row],[PontoPed]]&gt;0), 0, (1-tabItens[[#This Row],[PctAb]])*10 ) ),0)</f>
        <v>99</v>
      </c>
      <c r="BE326" s="390">
        <f>IF( tabItens[[#This Row],[Consumo]] &gt; tabItens[[#This Row],[04_MESES]]/4*$AV$2, tabItens[[#This Row],[Consumo]]/$AV$2, tabItens[[#This Row],[04_MESES]]/4 ) * $BE$2 + tabItens[[#This Row],[COMPRA_EXTRA]]</f>
        <v>30</v>
      </c>
      <c r="BF326" s="391">
        <f>MAX( tabItens[[#This Row],[Sugestão]] - tabItens[[#This Row],[LC]], 0 )</f>
        <v>30</v>
      </c>
      <c r="BG326" s="391">
        <f>SUMIF(Consumo!$C$3:$C$862,tabItens[[#This Row],[CÓDIGO]],Consumo!$E$3:$E$862)</f>
        <v>0</v>
      </c>
      <c r="BH326" s="392">
        <f>IF(AND(tabItens[[#This Row],[Pend]] &gt; 0,tabItens[[#This Row],[Consumo]] &lt;&gt; 0), tabItens[[#This Row],[Pend]] / tabItens[[#This Row],[Consumo]], 0 )</f>
        <v>0</v>
      </c>
      <c r="BI326" s="391"/>
      <c r="BJ326" s="391"/>
      <c r="BK326" s="393" t="s">
        <v>2081</v>
      </c>
    </row>
    <row r="327" spans="1:63" x14ac:dyDescent="0.3">
      <c r="A327" s="354">
        <v>59882</v>
      </c>
      <c r="B327" s="355" t="s">
        <v>1342</v>
      </c>
      <c r="C327" s="356" t="s">
        <v>338</v>
      </c>
      <c r="D327" s="357">
        <v>47</v>
      </c>
      <c r="E327" s="358"/>
      <c r="F327" s="358"/>
      <c r="G327" s="358" t="s">
        <v>883</v>
      </c>
      <c r="H327" s="359">
        <v>1986</v>
      </c>
      <c r="I327" s="360">
        <v>103003</v>
      </c>
      <c r="J327" s="361">
        <v>46.943440000000002</v>
      </c>
      <c r="K327" s="362">
        <v>669</v>
      </c>
      <c r="L327" s="363">
        <f>IF(tabItens[[#This Row],[Média]] &gt; 0, tabItens[[#This Row],[QTDE ATUAL]] / tabItens[[#This Row],[Média]],999.9)</f>
        <v>32.512960436562075</v>
      </c>
      <c r="M327" s="364">
        <v>0</v>
      </c>
      <c r="N327" s="365">
        <f>tabItens[[#This Row],[VALOR UNIT.]] * tabItens[[#This Row],[LC]]</f>
        <v>0</v>
      </c>
      <c r="O327" s="366" t="s">
        <v>2147</v>
      </c>
      <c r="P327" s="367"/>
      <c r="Q327" s="368"/>
      <c r="R327" s="365"/>
      <c r="S327" s="369"/>
      <c r="T327" s="370">
        <f>ROUNDDOWN(IFERROR(tabItens[[#This Row],[ATA DT.VALID.]] - $D$1,0) / 30,0)</f>
        <v>-1507</v>
      </c>
      <c r="U327" s="355" t="s">
        <v>1343</v>
      </c>
      <c r="V327" s="371">
        <v>1</v>
      </c>
      <c r="W327" s="372" t="s">
        <v>2066</v>
      </c>
      <c r="X327" s="373">
        <v>69</v>
      </c>
      <c r="Y327" s="374">
        <v>8</v>
      </c>
      <c r="Z327" s="375"/>
      <c r="AA327" s="376"/>
      <c r="AB327" s="377"/>
      <c r="AC327" s="377"/>
      <c r="AD327" s="376"/>
      <c r="AE327" s="377"/>
      <c r="AF327" s="370"/>
      <c r="AG327" s="378" t="s">
        <v>2067</v>
      </c>
      <c r="AH327" s="379"/>
      <c r="AI327" s="370">
        <v>270</v>
      </c>
      <c r="AJ327" s="379">
        <v>45181</v>
      </c>
      <c r="AK327" s="379" t="s">
        <v>883</v>
      </c>
      <c r="AL327" s="379">
        <v>45141</v>
      </c>
      <c r="AM327" s="369"/>
      <c r="AN327" s="358"/>
      <c r="AO327" s="380" t="str">
        <f>_xlfn.IFNA(IF(VLOOKUP(tabItens[[#This Row],[CÓDIGO]],tabExcluirDoEstoque[#Data],1,FALSE),"sim",""),"")</f>
        <v/>
      </c>
      <c r="AP327" s="381" t="str">
        <f ca="1">IF(OR(ISBLANK(tabItens[[#This Row],[ATA DT.VALID.]]),tabItens[[#This Row],[ATA DT.VALID.]]="",tabItens[[#This Row],[ATA DT.VALID.]]=" "),"",IF(TYPE(tabItens[[#This Row],[ATA DT.VALID.]])=1,ROUNDUP((tabItens[[#This Row],[ATA DT.VALID.]]-TODAY())/7,0),""))</f>
        <v/>
      </c>
      <c r="AQ327" s="382">
        <v>0</v>
      </c>
      <c r="AR327" s="383" t="str">
        <f>IF(ISBLANK(tabItens[[#This Row],[CÓDIGO]]),"",IFERROR(VLOOKUP(tabItens[[#This Row],[CÓDIGO]],Consumo!$C$2:$AC$862,26,FALSE),0))</f>
        <v>08.2023</v>
      </c>
      <c r="AS327" s="384">
        <f>SUMIF(Consumo!$C$3:$C$862,tabItens[[#This Row],[CÓDIGO]],Consumo!$N$3:$N$862) + SUMIF(Consumo!$C$3:$C$862,tabItens[[#This Row],[CÓDIGO]],Consumo!$O$3:$O$862) + SUMIF(Consumo!$C$3:$C$862,tabItens[[#This Row],[CÓDIGO]],Consumo!$P$3:$P$862) + SUMIF(Consumo!$C$3:$C$862,tabItens[[#This Row],[CÓDIGO]],Consumo!$Q$3:$Q$862)</f>
        <v>103</v>
      </c>
      <c r="AT327" s="384">
        <f>SUMIF(Consumo!$C$3:$C$862,tabItens[[#This Row],[CÓDIGO]],Consumo!$Z$3:$Z$862)</f>
        <v>770</v>
      </c>
      <c r="AU327" s="385">
        <f>SUMIF(Consumo!$C$3:$C$862,tabItens[[#This Row],[CÓDIGO]],Consumo!$AA$3:$AA$862)</f>
        <v>240</v>
      </c>
      <c r="AV327" s="386">
        <f>SUMIF(Consumo!$C$3:$C$862,tabItens[[#This Row],[CÓDIGO]],Consumo!$Y$3:$Y$862)</f>
        <v>61.083333333333336</v>
      </c>
      <c r="AW327" s="359">
        <f>tabItens[[#This Row],[QTDE ATUAL]] + tabItens[[#This Row],[RC QTDE]] + tabItens[[#This Row],[AF SALDO]] + tabItens[[#This Row],[Recentes]]</f>
        <v>1986</v>
      </c>
      <c r="AX327" s="387">
        <v>97</v>
      </c>
      <c r="AY327" s="387">
        <v>4</v>
      </c>
      <c r="AZ327" s="387">
        <f>IF(ISBLANK(tabItens[[#This Row],[CÓDIGO]]),"",tabItens[[#This Row],[PontoMês]] * (AZ$2+tabItens[[#This Row],[PontoQtM]]))</f>
        <v>388</v>
      </c>
      <c r="BA327" s="386">
        <f>tabItens[[#This Row],[PontoPed]] - tabItens[[#This Row],[Saldo]] + (1/10)</f>
        <v>-1597.9</v>
      </c>
      <c r="BB327" s="386">
        <f xml:space="preserve"> tabItens[[#This Row],[PontoMês]] * BB$2 - tabItens[[#This Row],[QTDE ATUAL]] - (1/10)</f>
        <v>-1889.1</v>
      </c>
      <c r="BC327" s="388">
        <f>IF( tabItens[[#This Row],[PontoPed]]&gt;0, IF(tabItens[[#This Row],[PontoPed]]&lt;1, 1, IF( tabItens[[#This Row],[Saldo]]&gt;tabItens[[#This Row],[PontoPed]], 0, (tabItens[[#This Row],[PontoPed]]-tabItens[[#This Row],[Saldo]])/tabItens[[#This Row],[PontoPed]] ) ), 0 )</f>
        <v>0</v>
      </c>
      <c r="BD327" s="389">
        <f>ROUNDDOWN(IF( OR( AND(tabItens[[#This Row],[PontoPed]]&lt;tabItens[[#This Row],[Saldo]],tabItens[[#This Row],[Saldo]]&gt;0), tabItens[[#This Row],[PontoPed]]=0), 99, IF(AND(tabItens[[#This Row],[Saldo]]=0,tabItens[[#This Row],[PontoPed]]&gt;0), 0, (1-tabItens[[#This Row],[PctAb]])*10 ) ),0)</f>
        <v>99</v>
      </c>
      <c r="BE327" s="390">
        <f>IF( tabItens[[#This Row],[Consumo]] &gt; tabItens[[#This Row],[04_MESES]]/4*$AV$2, tabItens[[#This Row],[Consumo]]/$AV$2, tabItens[[#This Row],[04_MESES]]/4 ) * $BE$2 + tabItens[[#This Row],[COMPRA_EXTRA]]</f>
        <v>385</v>
      </c>
      <c r="BF327" s="391">
        <f>MAX( tabItens[[#This Row],[Sugestão]] - tabItens[[#This Row],[LC]], 0 )</f>
        <v>385</v>
      </c>
      <c r="BG327" s="391">
        <f>SUMIF(Consumo!$C$3:$C$862,tabItens[[#This Row],[CÓDIGO]],Consumo!$E$3:$E$862)</f>
        <v>0</v>
      </c>
      <c r="BH327" s="392">
        <f>IF(AND(tabItens[[#This Row],[Pend]] &gt; 0,tabItens[[#This Row],[Consumo]] &lt;&gt; 0), tabItens[[#This Row],[Pend]] / tabItens[[#This Row],[Consumo]], 0 )</f>
        <v>0</v>
      </c>
      <c r="BI327" s="391"/>
      <c r="BJ327" s="391"/>
      <c r="BK327" s="393" t="s">
        <v>2081</v>
      </c>
    </row>
    <row r="328" spans="1:63" x14ac:dyDescent="0.3">
      <c r="A328" s="354">
        <v>59942</v>
      </c>
      <c r="B328" s="355" t="s">
        <v>1344</v>
      </c>
      <c r="C328" s="356" t="s">
        <v>338</v>
      </c>
      <c r="D328" s="357">
        <v>31.4</v>
      </c>
      <c r="E328" s="358"/>
      <c r="F328" s="358"/>
      <c r="G328" s="358" t="s">
        <v>883</v>
      </c>
      <c r="H328" s="359">
        <v>508</v>
      </c>
      <c r="I328" s="360">
        <v>103003</v>
      </c>
      <c r="J328" s="361">
        <v>31.4</v>
      </c>
      <c r="K328" s="362">
        <v>116</v>
      </c>
      <c r="L328" s="363">
        <f>IF(tabItens[[#This Row],[Média]] &gt; 0, tabItens[[#This Row],[QTDE ATUAL]] / tabItens[[#This Row],[Média]],999.9)</f>
        <v>50.380165289256198</v>
      </c>
      <c r="M328" s="364">
        <v>0</v>
      </c>
      <c r="N328" s="365">
        <f>tabItens[[#This Row],[VALOR UNIT.]] * tabItens[[#This Row],[LC]]</f>
        <v>0</v>
      </c>
      <c r="O328" s="366" t="s">
        <v>2147</v>
      </c>
      <c r="P328" s="367"/>
      <c r="Q328" s="368"/>
      <c r="R328" s="365"/>
      <c r="S328" s="369"/>
      <c r="T328" s="370">
        <f>ROUNDDOWN(IFERROR(tabItens[[#This Row],[ATA DT.VALID.]] - $D$1,0) / 30,0)</f>
        <v>-1507</v>
      </c>
      <c r="U328" s="355" t="s">
        <v>1343</v>
      </c>
      <c r="V328" s="371">
        <v>1</v>
      </c>
      <c r="W328" s="372" t="s">
        <v>2066</v>
      </c>
      <c r="X328" s="373">
        <v>69</v>
      </c>
      <c r="Y328" s="374">
        <v>8</v>
      </c>
      <c r="Z328" s="375"/>
      <c r="AA328" s="376"/>
      <c r="AB328" s="377"/>
      <c r="AC328" s="377"/>
      <c r="AD328" s="376"/>
      <c r="AE328" s="377"/>
      <c r="AF328" s="370"/>
      <c r="AG328" s="378" t="s">
        <v>2067</v>
      </c>
      <c r="AH328" s="379"/>
      <c r="AI328" s="370">
        <v>42</v>
      </c>
      <c r="AJ328" s="379">
        <v>44551</v>
      </c>
      <c r="AK328" s="379" t="s">
        <v>883</v>
      </c>
      <c r="AL328" s="379">
        <v>45141</v>
      </c>
      <c r="AM328" s="369"/>
      <c r="AN328" s="358"/>
      <c r="AO328" s="380" t="str">
        <f>_xlfn.IFNA(IF(VLOOKUP(tabItens[[#This Row],[CÓDIGO]],tabExcluirDoEstoque[#Data],1,FALSE),"sim",""),"")</f>
        <v/>
      </c>
      <c r="AP328" s="381" t="str">
        <f ca="1">IF(OR(ISBLANK(tabItens[[#This Row],[ATA DT.VALID.]]),tabItens[[#This Row],[ATA DT.VALID.]]="",tabItens[[#This Row],[ATA DT.VALID.]]=" "),"",IF(TYPE(tabItens[[#This Row],[ATA DT.VALID.]])=1,ROUNDUP((tabItens[[#This Row],[ATA DT.VALID.]]-TODAY())/7,0),""))</f>
        <v/>
      </c>
      <c r="AQ328" s="382">
        <v>0</v>
      </c>
      <c r="AR328" s="383" t="str">
        <f>IF(ISBLANK(tabItens[[#This Row],[CÓDIGO]]),"",IFERROR(VLOOKUP(tabItens[[#This Row],[CÓDIGO]],Consumo!$C$2:$AC$862,26,FALSE),0))</f>
        <v>08.2023</v>
      </c>
      <c r="AS328" s="384">
        <f>SUMIF(Consumo!$C$3:$C$862,tabItens[[#This Row],[CÓDIGO]],Consumo!$N$3:$N$862) + SUMIF(Consumo!$C$3:$C$862,tabItens[[#This Row],[CÓDIGO]],Consumo!$O$3:$O$862) + SUMIF(Consumo!$C$3:$C$862,tabItens[[#This Row],[CÓDIGO]],Consumo!$P$3:$P$862) + SUMIF(Consumo!$C$3:$C$862,tabItens[[#This Row],[CÓDIGO]],Consumo!$Q$3:$Q$862)</f>
        <v>51</v>
      </c>
      <c r="AT328" s="384">
        <f>SUMIF(Consumo!$C$3:$C$862,tabItens[[#This Row],[CÓDIGO]],Consumo!$Z$3:$Z$862)</f>
        <v>125</v>
      </c>
      <c r="AU328" s="385">
        <f>SUMIF(Consumo!$C$3:$C$862,tabItens[[#This Row],[CÓDIGO]],Consumo!$AA$3:$AA$862)</f>
        <v>39</v>
      </c>
      <c r="AV328" s="386">
        <f>SUMIF(Consumo!$C$3:$C$862,tabItens[[#This Row],[CÓDIGO]],Consumo!$Y$3:$Y$862)</f>
        <v>10.083333333333334</v>
      </c>
      <c r="AW328" s="359">
        <f>tabItens[[#This Row],[QTDE ATUAL]] + tabItens[[#This Row],[RC QTDE]] + tabItens[[#This Row],[AF SALDO]] + tabItens[[#This Row],[Recentes]]</f>
        <v>508</v>
      </c>
      <c r="AX328" s="387">
        <v>44</v>
      </c>
      <c r="AY328" s="387">
        <v>4</v>
      </c>
      <c r="AZ328" s="387">
        <f>IF(ISBLANK(tabItens[[#This Row],[CÓDIGO]]),"",tabItens[[#This Row],[PontoMês]] * (AZ$2+tabItens[[#This Row],[PontoQtM]]))</f>
        <v>176</v>
      </c>
      <c r="BA328" s="386">
        <f>tabItens[[#This Row],[PontoPed]] - tabItens[[#This Row],[Saldo]] + (1/10)</f>
        <v>-331.9</v>
      </c>
      <c r="BB328" s="386">
        <f xml:space="preserve"> tabItens[[#This Row],[PontoMês]] * BB$2 - tabItens[[#This Row],[QTDE ATUAL]] - (1/10)</f>
        <v>-464.1</v>
      </c>
      <c r="BC328" s="388">
        <f>IF( tabItens[[#This Row],[PontoPed]]&gt;0, IF(tabItens[[#This Row],[PontoPed]]&lt;1, 1, IF( tabItens[[#This Row],[Saldo]]&gt;tabItens[[#This Row],[PontoPed]], 0, (tabItens[[#This Row],[PontoPed]]-tabItens[[#This Row],[Saldo]])/tabItens[[#This Row],[PontoPed]] ) ), 0 )</f>
        <v>0</v>
      </c>
      <c r="BD328" s="389">
        <f>ROUNDDOWN(IF( OR( AND(tabItens[[#This Row],[PontoPed]]&lt;tabItens[[#This Row],[Saldo]],tabItens[[#This Row],[Saldo]]&gt;0), tabItens[[#This Row],[PontoPed]]=0), 99, IF(AND(tabItens[[#This Row],[Saldo]]=0,tabItens[[#This Row],[PontoPed]]&gt;0), 0, (1-tabItens[[#This Row],[PctAb]])*10 ) ),0)</f>
        <v>99</v>
      </c>
      <c r="BE328" s="390">
        <f>IF( tabItens[[#This Row],[Consumo]] &gt; tabItens[[#This Row],[04_MESES]]/4*$AV$2, tabItens[[#This Row],[Consumo]]/$AV$2, tabItens[[#This Row],[04_MESES]]/4 ) * $BE$2 + tabItens[[#This Row],[COMPRA_EXTRA]]</f>
        <v>76.5</v>
      </c>
      <c r="BF328" s="391">
        <f>MAX( tabItens[[#This Row],[Sugestão]] - tabItens[[#This Row],[LC]], 0 )</f>
        <v>76.5</v>
      </c>
      <c r="BG328" s="391">
        <f>SUMIF(Consumo!$C$3:$C$862,tabItens[[#This Row],[CÓDIGO]],Consumo!$E$3:$E$862)</f>
        <v>0</v>
      </c>
      <c r="BH328" s="392">
        <f>IF(AND(tabItens[[#This Row],[Pend]] &gt; 0,tabItens[[#This Row],[Consumo]] &lt;&gt; 0), tabItens[[#This Row],[Pend]] / tabItens[[#This Row],[Consumo]], 0 )</f>
        <v>0</v>
      </c>
      <c r="BI328" s="391"/>
      <c r="BJ328" s="391"/>
      <c r="BK328" s="393" t="s">
        <v>2081</v>
      </c>
    </row>
    <row r="329" spans="1:63" x14ac:dyDescent="0.3">
      <c r="A329" s="354">
        <v>60116</v>
      </c>
      <c r="B329" s="355" t="s">
        <v>1345</v>
      </c>
      <c r="C329" s="356" t="s">
        <v>256</v>
      </c>
      <c r="D329" s="357">
        <v>7.2</v>
      </c>
      <c r="E329" s="358"/>
      <c r="F329" s="358"/>
      <c r="G329" s="358" t="s">
        <v>883</v>
      </c>
      <c r="H329" s="359">
        <v>141</v>
      </c>
      <c r="I329" s="360">
        <v>103003</v>
      </c>
      <c r="J329" s="361">
        <v>7.2</v>
      </c>
      <c r="K329" s="362">
        <v>68</v>
      </c>
      <c r="L329" s="363">
        <f>IF(tabItens[[#This Row],[Média]] &gt; 0, tabItens[[#This Row],[QTDE ATUAL]] / tabItens[[#This Row],[Média]],999.9)</f>
        <v>18.8</v>
      </c>
      <c r="M329" s="364">
        <v>0</v>
      </c>
      <c r="N329" s="365">
        <f>tabItens[[#This Row],[VALOR UNIT.]] * tabItens[[#This Row],[LC]]</f>
        <v>0</v>
      </c>
      <c r="O329" s="366" t="s">
        <v>2092</v>
      </c>
      <c r="P329" s="367"/>
      <c r="Q329" s="368"/>
      <c r="R329" s="365"/>
      <c r="S329" s="369"/>
      <c r="T329" s="370">
        <f>ROUNDDOWN(IFERROR(tabItens[[#This Row],[ATA DT.VALID.]] - $D$1,0) / 30,0)</f>
        <v>-1507</v>
      </c>
      <c r="U329" s="355" t="s">
        <v>1346</v>
      </c>
      <c r="V329" s="371">
        <v>1</v>
      </c>
      <c r="W329" s="372" t="s">
        <v>2072</v>
      </c>
      <c r="X329" s="373">
        <v>61</v>
      </c>
      <c r="Y329" s="374">
        <v>3</v>
      </c>
      <c r="Z329" s="375"/>
      <c r="AA329" s="376"/>
      <c r="AB329" s="377"/>
      <c r="AC329" s="377"/>
      <c r="AD329" s="376"/>
      <c r="AE329" s="377"/>
      <c r="AF329" s="370"/>
      <c r="AG329" s="378" t="s">
        <v>2067</v>
      </c>
      <c r="AH329" s="379"/>
      <c r="AI329" s="370">
        <v>30</v>
      </c>
      <c r="AJ329" s="379">
        <v>45169</v>
      </c>
      <c r="AK329" s="379" t="s">
        <v>883</v>
      </c>
      <c r="AL329" s="379">
        <v>45145</v>
      </c>
      <c r="AM329" s="369"/>
      <c r="AN329" s="358"/>
      <c r="AO329" s="380" t="str">
        <f>_xlfn.IFNA(IF(VLOOKUP(tabItens[[#This Row],[CÓDIGO]],tabExcluirDoEstoque[#Data],1,FALSE),"sim",""),"")</f>
        <v/>
      </c>
      <c r="AP329" s="381" t="str">
        <f ca="1">IF(OR(ISBLANK(tabItens[[#This Row],[ATA DT.VALID.]]),tabItens[[#This Row],[ATA DT.VALID.]]="",tabItens[[#This Row],[ATA DT.VALID.]]=" "),"",IF(TYPE(tabItens[[#This Row],[ATA DT.VALID.]])=1,ROUNDUP((tabItens[[#This Row],[ATA DT.VALID.]]-TODAY())/7,0),""))</f>
        <v/>
      </c>
      <c r="AQ329" s="382">
        <v>0</v>
      </c>
      <c r="AR329" s="383" t="str">
        <f>IF(ISBLANK(tabItens[[#This Row],[CÓDIGO]]),"",IFERROR(VLOOKUP(tabItens[[#This Row],[CÓDIGO]],Consumo!$C$2:$AC$862,26,FALSE),0))</f>
        <v>09.2023</v>
      </c>
      <c r="AS329" s="384">
        <f>SUMIF(Consumo!$C$3:$C$862,tabItens[[#This Row],[CÓDIGO]],Consumo!$N$3:$N$862) + SUMIF(Consumo!$C$3:$C$862,tabItens[[#This Row],[CÓDIGO]],Consumo!$O$3:$O$862) + SUMIF(Consumo!$C$3:$C$862,tabItens[[#This Row],[CÓDIGO]],Consumo!$P$3:$P$862) + SUMIF(Consumo!$C$3:$C$862,tabItens[[#This Row],[CÓDIGO]],Consumo!$Q$3:$Q$862)</f>
        <v>30</v>
      </c>
      <c r="AT329" s="384">
        <f>SUMIF(Consumo!$C$3:$C$862,tabItens[[#This Row],[CÓDIGO]],Consumo!$Z$3:$Z$862)</f>
        <v>90</v>
      </c>
      <c r="AU329" s="385">
        <f>SUMIF(Consumo!$C$3:$C$862,tabItens[[#This Row],[CÓDIGO]],Consumo!$AA$3:$AA$862)</f>
        <v>14</v>
      </c>
      <c r="AV329" s="386">
        <f>SUMIF(Consumo!$C$3:$C$862,tabItens[[#This Row],[CÓDIGO]],Consumo!$Y$3:$Y$862)</f>
        <v>7.5</v>
      </c>
      <c r="AW329" s="359">
        <f>tabItens[[#This Row],[QTDE ATUAL]] + tabItens[[#This Row],[RC QTDE]] + tabItens[[#This Row],[AF SALDO]] + tabItens[[#This Row],[Recentes]]</f>
        <v>141</v>
      </c>
      <c r="AX329" s="387">
        <v>13</v>
      </c>
      <c r="AY329" s="387">
        <v>4</v>
      </c>
      <c r="AZ329" s="387">
        <f>IF(ISBLANK(tabItens[[#This Row],[CÓDIGO]]),"",tabItens[[#This Row],[PontoMês]] * (AZ$2+tabItens[[#This Row],[PontoQtM]]))</f>
        <v>52</v>
      </c>
      <c r="BA329" s="386">
        <f>tabItens[[#This Row],[PontoPed]] - tabItens[[#This Row],[Saldo]] + (1/10)</f>
        <v>-88.9</v>
      </c>
      <c r="BB329" s="386">
        <f xml:space="preserve"> tabItens[[#This Row],[PontoMês]] * BB$2 - tabItens[[#This Row],[QTDE ATUAL]] - (1/10)</f>
        <v>-128.1</v>
      </c>
      <c r="BC329" s="388">
        <f>IF( tabItens[[#This Row],[PontoPed]]&gt;0, IF(tabItens[[#This Row],[PontoPed]]&lt;1, 1, IF( tabItens[[#This Row],[Saldo]]&gt;tabItens[[#This Row],[PontoPed]], 0, (tabItens[[#This Row],[PontoPed]]-tabItens[[#This Row],[Saldo]])/tabItens[[#This Row],[PontoPed]] ) ), 0 )</f>
        <v>0</v>
      </c>
      <c r="BD329" s="389">
        <f>ROUNDDOWN(IF( OR( AND(tabItens[[#This Row],[PontoPed]]&lt;tabItens[[#This Row],[Saldo]],tabItens[[#This Row],[Saldo]]&gt;0), tabItens[[#This Row],[PontoPed]]=0), 99, IF(AND(tabItens[[#This Row],[Saldo]]=0,tabItens[[#This Row],[PontoPed]]&gt;0), 0, (1-tabItens[[#This Row],[PctAb]])*10 ) ),0)</f>
        <v>99</v>
      </c>
      <c r="BE329" s="390">
        <f>IF( tabItens[[#This Row],[Consumo]] &gt; tabItens[[#This Row],[04_MESES]]/4*$AV$2, tabItens[[#This Row],[Consumo]]/$AV$2, tabItens[[#This Row],[04_MESES]]/4 ) * $BE$2 + tabItens[[#This Row],[COMPRA_EXTRA]]</f>
        <v>45</v>
      </c>
      <c r="BF329" s="391">
        <f>MAX( tabItens[[#This Row],[Sugestão]] - tabItens[[#This Row],[LC]], 0 )</f>
        <v>45</v>
      </c>
      <c r="BG329" s="391">
        <f>SUMIF(Consumo!$C$3:$C$862,tabItens[[#This Row],[CÓDIGO]],Consumo!$E$3:$E$862)</f>
        <v>0</v>
      </c>
      <c r="BH329" s="392">
        <f>IF(AND(tabItens[[#This Row],[Pend]] &gt; 0,tabItens[[#This Row],[Consumo]] &lt;&gt; 0), tabItens[[#This Row],[Pend]] / tabItens[[#This Row],[Consumo]], 0 )</f>
        <v>0</v>
      </c>
      <c r="BI329" s="391"/>
      <c r="BJ329" s="391"/>
      <c r="BK329" s="393" t="s">
        <v>2081</v>
      </c>
    </row>
    <row r="330" spans="1:63" x14ac:dyDescent="0.3">
      <c r="A330" s="354">
        <v>60517</v>
      </c>
      <c r="B330" s="355" t="s">
        <v>1347</v>
      </c>
      <c r="C330" s="356" t="s">
        <v>338</v>
      </c>
      <c r="D330" s="357">
        <v>75.56</v>
      </c>
      <c r="E330" s="358"/>
      <c r="F330" s="358"/>
      <c r="G330" s="358" t="s">
        <v>883</v>
      </c>
      <c r="H330" s="359">
        <v>1781</v>
      </c>
      <c r="I330" s="360">
        <v>103003</v>
      </c>
      <c r="J330" s="361">
        <v>75.56</v>
      </c>
      <c r="K330" s="362">
        <v>12</v>
      </c>
      <c r="L330" s="363">
        <f>IF(tabItens[[#This Row],[Média]] &gt; 0, tabItens[[#This Row],[QTDE ATUAL]] / tabItens[[#This Row],[Média]],999.9)</f>
        <v>2671.5</v>
      </c>
      <c r="M330" s="364">
        <v>0</v>
      </c>
      <c r="N330" s="365">
        <f>tabItens[[#This Row],[VALOR UNIT.]] * tabItens[[#This Row],[LC]]</f>
        <v>0</v>
      </c>
      <c r="O330" s="366" t="s">
        <v>2107</v>
      </c>
      <c r="P330" s="367"/>
      <c r="Q330" s="368"/>
      <c r="R330" s="365"/>
      <c r="S330" s="369"/>
      <c r="T330" s="370">
        <f>ROUNDDOWN(IFERROR(tabItens[[#This Row],[ATA DT.VALID.]] - $D$1,0) / 30,0)</f>
        <v>-1507</v>
      </c>
      <c r="U330" s="355" t="s">
        <v>1221</v>
      </c>
      <c r="V330" s="371">
        <v>1</v>
      </c>
      <c r="W330" s="372" t="s">
        <v>2066</v>
      </c>
      <c r="X330" s="373">
        <v>51</v>
      </c>
      <c r="Y330" s="374">
        <v>13</v>
      </c>
      <c r="Z330" s="375"/>
      <c r="AA330" s="376"/>
      <c r="AB330" s="377"/>
      <c r="AC330" s="377"/>
      <c r="AD330" s="376"/>
      <c r="AE330" s="377"/>
      <c r="AF330" s="370"/>
      <c r="AG330" s="378" t="s">
        <v>2067</v>
      </c>
      <c r="AH330" s="379"/>
      <c r="AI330" s="370">
        <v>72</v>
      </c>
      <c r="AJ330" s="379">
        <v>44505</v>
      </c>
      <c r="AK330" s="379" t="s">
        <v>883</v>
      </c>
      <c r="AL330" s="379">
        <v>44882</v>
      </c>
      <c r="AM330" s="369"/>
      <c r="AN330" s="358"/>
      <c r="AO330" s="380" t="str">
        <f>_xlfn.IFNA(IF(VLOOKUP(tabItens[[#This Row],[CÓDIGO]],tabExcluirDoEstoque[#Data],1,FALSE),"sim",""),"")</f>
        <v/>
      </c>
      <c r="AP330" s="381" t="str">
        <f ca="1">IF(OR(ISBLANK(tabItens[[#This Row],[ATA DT.VALID.]]),tabItens[[#This Row],[ATA DT.VALID.]]="",tabItens[[#This Row],[ATA DT.VALID.]]=" "),"",IF(TYPE(tabItens[[#This Row],[ATA DT.VALID.]])=1,ROUNDUP((tabItens[[#This Row],[ATA DT.VALID.]]-TODAY())/7,0),""))</f>
        <v/>
      </c>
      <c r="AQ330" s="382">
        <v>0</v>
      </c>
      <c r="AR330" s="383" t="str">
        <f>IF(ISBLANK(tabItens[[#This Row],[CÓDIGO]]),"",IFERROR(VLOOKUP(tabItens[[#This Row],[CÓDIGO]],Consumo!$C$2:$AC$862,26,FALSE),0))</f>
        <v>05.2023</v>
      </c>
      <c r="AS330" s="384">
        <f>SUMIF(Consumo!$C$3:$C$862,tabItens[[#This Row],[CÓDIGO]],Consumo!$N$3:$N$862) + SUMIF(Consumo!$C$3:$C$862,tabItens[[#This Row],[CÓDIGO]],Consumo!$O$3:$O$862) + SUMIF(Consumo!$C$3:$C$862,tabItens[[#This Row],[CÓDIGO]],Consumo!$P$3:$P$862) + SUMIF(Consumo!$C$3:$C$862,tabItens[[#This Row],[CÓDIGO]],Consumo!$Q$3:$Q$862)</f>
        <v>0</v>
      </c>
      <c r="AT330" s="384">
        <f>SUMIF(Consumo!$C$3:$C$862,tabItens[[#This Row],[CÓDIGO]],Consumo!$Z$3:$Z$862)</f>
        <v>12</v>
      </c>
      <c r="AU330" s="385">
        <f>SUMIF(Consumo!$C$3:$C$862,tabItens[[#This Row],[CÓDIGO]],Consumo!$AA$3:$AA$862)</f>
        <v>10</v>
      </c>
      <c r="AV330" s="386">
        <f>SUMIF(Consumo!$C$3:$C$862,tabItens[[#This Row],[CÓDIGO]],Consumo!$Y$3:$Y$862)</f>
        <v>0.66666666666666663</v>
      </c>
      <c r="AW330" s="359">
        <f>tabItens[[#This Row],[QTDE ATUAL]] + tabItens[[#This Row],[RC QTDE]] + tabItens[[#This Row],[AF SALDO]] + tabItens[[#This Row],[Recentes]]</f>
        <v>1781</v>
      </c>
      <c r="AX330" s="387">
        <v>30</v>
      </c>
      <c r="AY330" s="387">
        <v>4</v>
      </c>
      <c r="AZ330" s="387">
        <f>IF(ISBLANK(tabItens[[#This Row],[CÓDIGO]]),"",tabItens[[#This Row],[PontoMês]] * (AZ$2+tabItens[[#This Row],[PontoQtM]]))</f>
        <v>120</v>
      </c>
      <c r="BA330" s="386">
        <f>tabItens[[#This Row],[PontoPed]] - tabItens[[#This Row],[Saldo]] + (1/10)</f>
        <v>-1660.9</v>
      </c>
      <c r="BB330" s="386">
        <f xml:space="preserve"> tabItens[[#This Row],[PontoMês]] * BB$2 - tabItens[[#This Row],[QTDE ATUAL]] - (1/10)</f>
        <v>-1751.1</v>
      </c>
      <c r="BC330" s="388">
        <f>IF( tabItens[[#This Row],[PontoPed]]&gt;0, IF(tabItens[[#This Row],[PontoPed]]&lt;1, 1, IF( tabItens[[#This Row],[Saldo]]&gt;tabItens[[#This Row],[PontoPed]], 0, (tabItens[[#This Row],[PontoPed]]-tabItens[[#This Row],[Saldo]])/tabItens[[#This Row],[PontoPed]] ) ), 0 )</f>
        <v>0</v>
      </c>
      <c r="BD330" s="389">
        <f>ROUNDDOWN(IF( OR( AND(tabItens[[#This Row],[PontoPed]]&lt;tabItens[[#This Row],[Saldo]],tabItens[[#This Row],[Saldo]]&gt;0), tabItens[[#This Row],[PontoPed]]=0), 99, IF(AND(tabItens[[#This Row],[Saldo]]=0,tabItens[[#This Row],[PontoPed]]&gt;0), 0, (1-tabItens[[#This Row],[PctAb]])*10 ) ),0)</f>
        <v>99</v>
      </c>
      <c r="BE330" s="390">
        <f>IF( tabItens[[#This Row],[Consumo]] &gt; tabItens[[#This Row],[04_MESES]]/4*$AV$2, tabItens[[#This Row],[Consumo]]/$AV$2, tabItens[[#This Row],[04_MESES]]/4 ) * $BE$2 + tabItens[[#This Row],[COMPRA_EXTRA]]</f>
        <v>6</v>
      </c>
      <c r="BF330" s="391">
        <f>MAX( tabItens[[#This Row],[Sugestão]] - tabItens[[#This Row],[LC]], 0 )</f>
        <v>6</v>
      </c>
      <c r="BG330" s="391">
        <f>SUMIF(Consumo!$C$3:$C$862,tabItens[[#This Row],[CÓDIGO]],Consumo!$E$3:$E$862)</f>
        <v>0</v>
      </c>
      <c r="BH330" s="392">
        <f>IF(AND(tabItens[[#This Row],[Pend]] &gt; 0,tabItens[[#This Row],[Consumo]] &lt;&gt; 0), tabItens[[#This Row],[Pend]] / tabItens[[#This Row],[Consumo]], 0 )</f>
        <v>0</v>
      </c>
      <c r="BI330" s="391"/>
      <c r="BJ330" s="391"/>
      <c r="BK330" s="393" t="s">
        <v>2081</v>
      </c>
    </row>
    <row r="331" spans="1:63" x14ac:dyDescent="0.3">
      <c r="A331" s="354">
        <v>60830</v>
      </c>
      <c r="B331" s="355" t="s">
        <v>1348</v>
      </c>
      <c r="C331" s="356" t="s">
        <v>256</v>
      </c>
      <c r="D331" s="357">
        <v>0.98</v>
      </c>
      <c r="E331" s="358"/>
      <c r="F331" s="358"/>
      <c r="G331" s="358" t="s">
        <v>883</v>
      </c>
      <c r="H331" s="359">
        <v>78</v>
      </c>
      <c r="I331" s="360">
        <v>103003</v>
      </c>
      <c r="J331" s="361">
        <v>0.98</v>
      </c>
      <c r="K331" s="362"/>
      <c r="L331" s="363">
        <f>IF(tabItens[[#This Row],[Média]] &gt; 0, tabItens[[#This Row],[QTDE ATUAL]] / tabItens[[#This Row],[Média]],999.9)</f>
        <v>999.9</v>
      </c>
      <c r="M331" s="364">
        <v>0</v>
      </c>
      <c r="N331" s="365">
        <f>tabItens[[#This Row],[VALOR UNIT.]] * tabItens[[#This Row],[LC]]</f>
        <v>0</v>
      </c>
      <c r="O331" s="366" t="s">
        <v>2099</v>
      </c>
      <c r="P331" s="367"/>
      <c r="Q331" s="368"/>
      <c r="R331" s="365"/>
      <c r="S331" s="369"/>
      <c r="T331" s="370">
        <f>ROUNDDOWN(IFERROR(tabItens[[#This Row],[ATA DT.VALID.]] - $D$1,0) / 30,0)</f>
        <v>-1507</v>
      </c>
      <c r="U331" s="355" t="s">
        <v>960</v>
      </c>
      <c r="V331" s="371">
        <v>1</v>
      </c>
      <c r="W331" s="372" t="s">
        <v>2071</v>
      </c>
      <c r="X331" s="373">
        <v>61</v>
      </c>
      <c r="Y331" s="374">
        <v>8</v>
      </c>
      <c r="Z331" s="375"/>
      <c r="AA331" s="376"/>
      <c r="AB331" s="377"/>
      <c r="AC331" s="377"/>
      <c r="AD331" s="376"/>
      <c r="AE331" s="377"/>
      <c r="AF331" s="370"/>
      <c r="AG331" s="378" t="s">
        <v>2067</v>
      </c>
      <c r="AH331" s="379"/>
      <c r="AI331" s="370">
        <v>0</v>
      </c>
      <c r="AJ331" s="379">
        <v>44078</v>
      </c>
      <c r="AK331" s="379" t="s">
        <v>883</v>
      </c>
      <c r="AL331" s="379">
        <v>44029</v>
      </c>
      <c r="AM331" s="369"/>
      <c r="AN331" s="358"/>
      <c r="AO331" s="380" t="str">
        <f>_xlfn.IFNA(IF(VLOOKUP(tabItens[[#This Row],[CÓDIGO]],tabExcluirDoEstoque[#Data],1,FALSE),"sim",""),"")</f>
        <v/>
      </c>
      <c r="AP331" s="381" t="str">
        <f ca="1">IF(OR(ISBLANK(tabItens[[#This Row],[ATA DT.VALID.]]),tabItens[[#This Row],[ATA DT.VALID.]]="",tabItens[[#This Row],[ATA DT.VALID.]]=" "),"",IF(TYPE(tabItens[[#This Row],[ATA DT.VALID.]])=1,ROUNDUP((tabItens[[#This Row],[ATA DT.VALID.]]-TODAY())/7,0),""))</f>
        <v/>
      </c>
      <c r="AQ331" s="382">
        <v>0</v>
      </c>
      <c r="AR331" s="383">
        <f>IF(ISBLANK(tabItens[[#This Row],[CÓDIGO]]),"",IFERROR(VLOOKUP(tabItens[[#This Row],[CÓDIGO]],Consumo!$C$2:$AC$862,26,FALSE),0))</f>
        <v>0</v>
      </c>
      <c r="AS331" s="384">
        <f>SUMIF(Consumo!$C$3:$C$862,tabItens[[#This Row],[CÓDIGO]],Consumo!$N$3:$N$862) + SUMIF(Consumo!$C$3:$C$862,tabItens[[#This Row],[CÓDIGO]],Consumo!$O$3:$O$862) + SUMIF(Consumo!$C$3:$C$862,tabItens[[#This Row],[CÓDIGO]],Consumo!$P$3:$P$862) + SUMIF(Consumo!$C$3:$C$862,tabItens[[#This Row],[CÓDIGO]],Consumo!$Q$3:$Q$862)</f>
        <v>0</v>
      </c>
      <c r="AT331" s="384">
        <f>SUMIF(Consumo!$C$3:$C$862,tabItens[[#This Row],[CÓDIGO]],Consumo!$Z$3:$Z$862)</f>
        <v>0</v>
      </c>
      <c r="AU331" s="385">
        <f>SUMIF(Consumo!$C$3:$C$862,tabItens[[#This Row],[CÓDIGO]],Consumo!$AA$3:$AA$862)</f>
        <v>0</v>
      </c>
      <c r="AV331" s="386">
        <f>SUMIF(Consumo!$C$3:$C$862,tabItens[[#This Row],[CÓDIGO]],Consumo!$Y$3:$Y$862)</f>
        <v>0</v>
      </c>
      <c r="AW331" s="359">
        <f>tabItens[[#This Row],[QTDE ATUAL]] + tabItens[[#This Row],[RC QTDE]] + tabItens[[#This Row],[AF SALDO]] + tabItens[[#This Row],[Recentes]]</f>
        <v>78</v>
      </c>
      <c r="AX331" s="387">
        <v>5</v>
      </c>
      <c r="AY331" s="387">
        <v>4</v>
      </c>
      <c r="AZ331" s="387">
        <f>IF(ISBLANK(tabItens[[#This Row],[CÓDIGO]]),"",tabItens[[#This Row],[PontoMês]] * (AZ$2+tabItens[[#This Row],[PontoQtM]]))</f>
        <v>20</v>
      </c>
      <c r="BA331" s="386">
        <f>tabItens[[#This Row],[PontoPed]] - tabItens[[#This Row],[Saldo]] + (1/10)</f>
        <v>-57.9</v>
      </c>
      <c r="BB331" s="386">
        <f xml:space="preserve"> tabItens[[#This Row],[PontoMês]] * BB$2 - tabItens[[#This Row],[QTDE ATUAL]] - (1/10)</f>
        <v>-73.099999999999994</v>
      </c>
      <c r="BC331" s="388">
        <f>IF( tabItens[[#This Row],[PontoPed]]&gt;0, IF(tabItens[[#This Row],[PontoPed]]&lt;1, 1, IF( tabItens[[#This Row],[Saldo]]&gt;tabItens[[#This Row],[PontoPed]], 0, (tabItens[[#This Row],[PontoPed]]-tabItens[[#This Row],[Saldo]])/tabItens[[#This Row],[PontoPed]] ) ), 0 )</f>
        <v>0</v>
      </c>
      <c r="BD331" s="389">
        <f>ROUNDDOWN(IF( OR( AND(tabItens[[#This Row],[PontoPed]]&lt;tabItens[[#This Row],[Saldo]],tabItens[[#This Row],[Saldo]]&gt;0), tabItens[[#This Row],[PontoPed]]=0), 99, IF(AND(tabItens[[#This Row],[Saldo]]=0,tabItens[[#This Row],[PontoPed]]&gt;0), 0, (1-tabItens[[#This Row],[PctAb]])*10 ) ),0)</f>
        <v>99</v>
      </c>
      <c r="BE331" s="390">
        <f>IF( tabItens[[#This Row],[Consumo]] &gt; tabItens[[#This Row],[04_MESES]]/4*$AV$2, tabItens[[#This Row],[Consumo]]/$AV$2, tabItens[[#This Row],[04_MESES]]/4 ) * $BE$2 + tabItens[[#This Row],[COMPRA_EXTRA]]</f>
        <v>0</v>
      </c>
      <c r="BF331" s="391">
        <f>MAX( tabItens[[#This Row],[Sugestão]] - tabItens[[#This Row],[LC]], 0 )</f>
        <v>0</v>
      </c>
      <c r="BG331" s="391">
        <f>SUMIF(Consumo!$C$3:$C$862,tabItens[[#This Row],[CÓDIGO]],Consumo!$E$3:$E$862)</f>
        <v>0</v>
      </c>
      <c r="BH331" s="392">
        <f>IF(AND(tabItens[[#This Row],[Pend]] &gt; 0,tabItens[[#This Row],[Consumo]] &lt;&gt; 0), tabItens[[#This Row],[Pend]] / tabItens[[#This Row],[Consumo]], 0 )</f>
        <v>0</v>
      </c>
      <c r="BI331" s="391"/>
      <c r="BJ331" s="391"/>
      <c r="BK331" s="393" t="s">
        <v>2081</v>
      </c>
    </row>
    <row r="332" spans="1:63" x14ac:dyDescent="0.3">
      <c r="A332" s="354">
        <v>60889</v>
      </c>
      <c r="B332" s="355" t="s">
        <v>1349</v>
      </c>
      <c r="C332" s="356" t="s">
        <v>338</v>
      </c>
      <c r="D332" s="357">
        <v>34.659999999999997</v>
      </c>
      <c r="E332" s="358"/>
      <c r="F332" s="358"/>
      <c r="G332" s="358" t="s">
        <v>883</v>
      </c>
      <c r="H332" s="359">
        <v>408</v>
      </c>
      <c r="I332" s="360">
        <v>103003</v>
      </c>
      <c r="J332" s="361">
        <v>34.659999999999997</v>
      </c>
      <c r="K332" s="362">
        <v>1224</v>
      </c>
      <c r="L332" s="363">
        <f>IF(tabItens[[#This Row],[Média]] &gt; 0, tabItens[[#This Row],[QTDE ATUAL]] / tabItens[[#This Row],[Média]],999.9)</f>
        <v>2.5513288170922359</v>
      </c>
      <c r="M332" s="364">
        <v>0</v>
      </c>
      <c r="N332" s="365">
        <f>tabItens[[#This Row],[VALOR UNIT.]] * tabItens[[#This Row],[LC]]</f>
        <v>0</v>
      </c>
      <c r="O332" s="366" t="s">
        <v>2114</v>
      </c>
      <c r="P332" s="367"/>
      <c r="Q332" s="368"/>
      <c r="R332" s="365"/>
      <c r="S332" s="369"/>
      <c r="T332" s="370">
        <f>ROUNDDOWN(IFERROR(tabItens[[#This Row],[ATA DT.VALID.]] - $D$1,0) / 30,0)</f>
        <v>-1507</v>
      </c>
      <c r="U332" s="355" t="s">
        <v>984</v>
      </c>
      <c r="V332" s="371">
        <v>1</v>
      </c>
      <c r="W332" s="372" t="s">
        <v>2072</v>
      </c>
      <c r="X332" s="373">
        <v>55</v>
      </c>
      <c r="Y332" s="374">
        <v>32</v>
      </c>
      <c r="Z332" s="375">
        <v>2956</v>
      </c>
      <c r="AA332" s="376">
        <v>2023</v>
      </c>
      <c r="AB332" s="377">
        <v>300</v>
      </c>
      <c r="AC332" s="377"/>
      <c r="AD332" s="376"/>
      <c r="AE332" s="377"/>
      <c r="AF332" s="370"/>
      <c r="AG332" s="378" t="s">
        <v>2067</v>
      </c>
      <c r="AH332" s="379"/>
      <c r="AI332" s="370">
        <v>648</v>
      </c>
      <c r="AJ332" s="379">
        <v>44874</v>
      </c>
      <c r="AK332" s="379" t="s">
        <v>883</v>
      </c>
      <c r="AL332" s="379">
        <v>44845</v>
      </c>
      <c r="AM332" s="369"/>
      <c r="AN332" s="358"/>
      <c r="AO332" s="380" t="str">
        <f>_xlfn.IFNA(IF(VLOOKUP(tabItens[[#This Row],[CÓDIGO]],tabExcluirDoEstoque[#Data],1,FALSE),"sim",""),"")</f>
        <v/>
      </c>
      <c r="AP332" s="381" t="str">
        <f ca="1">IF(OR(ISBLANK(tabItens[[#This Row],[ATA DT.VALID.]]),tabItens[[#This Row],[ATA DT.VALID.]]="",tabItens[[#This Row],[ATA DT.VALID.]]=" "),"",IF(TYPE(tabItens[[#This Row],[ATA DT.VALID.]])=1,ROUNDUP((tabItens[[#This Row],[ATA DT.VALID.]]-TODAY())/7,0),""))</f>
        <v/>
      </c>
      <c r="AQ332" s="382">
        <v>0</v>
      </c>
      <c r="AR332" s="383" t="str">
        <f>IF(ISBLANK(tabItens[[#This Row],[CÓDIGO]]),"",IFERROR(VLOOKUP(tabItens[[#This Row],[CÓDIGO]],Consumo!$C$2:$AC$862,26,FALSE),0))</f>
        <v>09.2023</v>
      </c>
      <c r="AS332" s="384">
        <f>SUMIF(Consumo!$C$3:$C$862,tabItens[[#This Row],[CÓDIGO]],Consumo!$N$3:$N$862) + SUMIF(Consumo!$C$3:$C$862,tabItens[[#This Row],[CÓDIGO]],Consumo!$O$3:$O$862) + SUMIF(Consumo!$C$3:$C$862,tabItens[[#This Row],[CÓDIGO]],Consumo!$P$3:$P$862) + SUMIF(Consumo!$C$3:$C$862,tabItens[[#This Row],[CÓDIGO]],Consumo!$Q$3:$Q$862)</f>
        <v>710</v>
      </c>
      <c r="AT332" s="384">
        <f>SUMIF(Consumo!$C$3:$C$862,tabItens[[#This Row],[CÓDIGO]],Consumo!$Z$3:$Z$862)</f>
        <v>1945</v>
      </c>
      <c r="AU332" s="385">
        <f>SUMIF(Consumo!$C$3:$C$862,tabItens[[#This Row],[CÓDIGO]],Consumo!$AA$3:$AA$862)</f>
        <v>320</v>
      </c>
      <c r="AV332" s="386">
        <f>SUMIF(Consumo!$C$3:$C$862,tabItens[[#This Row],[CÓDIGO]],Consumo!$Y$3:$Y$862)</f>
        <v>159.91666666666666</v>
      </c>
      <c r="AW332" s="359">
        <f>tabItens[[#This Row],[QTDE ATUAL]] + tabItens[[#This Row],[RC QTDE]] + tabItens[[#This Row],[AF SALDO]] + tabItens[[#This Row],[Recentes]]</f>
        <v>708</v>
      </c>
      <c r="AX332" s="387">
        <v>79</v>
      </c>
      <c r="AY332" s="387">
        <v>4</v>
      </c>
      <c r="AZ332" s="387">
        <f>IF(ISBLANK(tabItens[[#This Row],[CÓDIGO]]),"",tabItens[[#This Row],[PontoMês]] * (AZ$2+tabItens[[#This Row],[PontoQtM]]))</f>
        <v>316</v>
      </c>
      <c r="BA332" s="386">
        <f>tabItens[[#This Row],[PontoPed]] - tabItens[[#This Row],[Saldo]] + (1/10)</f>
        <v>-391.9</v>
      </c>
      <c r="BB332" s="386">
        <f xml:space="preserve"> tabItens[[#This Row],[PontoMês]] * BB$2 - tabItens[[#This Row],[QTDE ATUAL]] - (1/10)</f>
        <v>-329.1</v>
      </c>
      <c r="BC332" s="388">
        <f>IF( tabItens[[#This Row],[PontoPed]]&gt;0, IF(tabItens[[#This Row],[PontoPed]]&lt;1, 1, IF( tabItens[[#This Row],[Saldo]]&gt;tabItens[[#This Row],[PontoPed]], 0, (tabItens[[#This Row],[PontoPed]]-tabItens[[#This Row],[Saldo]])/tabItens[[#This Row],[PontoPed]] ) ), 0 )</f>
        <v>0</v>
      </c>
      <c r="BD332" s="389">
        <f>ROUNDDOWN(IF( OR( AND(tabItens[[#This Row],[PontoPed]]&lt;tabItens[[#This Row],[Saldo]],tabItens[[#This Row],[Saldo]]&gt;0), tabItens[[#This Row],[PontoPed]]=0), 99, IF(AND(tabItens[[#This Row],[Saldo]]=0,tabItens[[#This Row],[PontoPed]]&gt;0), 0, (1-tabItens[[#This Row],[PctAb]])*10 ) ),0)</f>
        <v>99</v>
      </c>
      <c r="BE332" s="390">
        <f>IF( tabItens[[#This Row],[Consumo]] &gt; tabItens[[#This Row],[04_MESES]]/4*$AV$2, tabItens[[#This Row],[Consumo]]/$AV$2, tabItens[[#This Row],[04_MESES]]/4 ) * $BE$2 + tabItens[[#This Row],[COMPRA_EXTRA]]</f>
        <v>1065</v>
      </c>
      <c r="BF332" s="391">
        <f>MAX( tabItens[[#This Row],[Sugestão]] - tabItens[[#This Row],[LC]], 0 )</f>
        <v>1065</v>
      </c>
      <c r="BG332" s="391">
        <f>SUMIF(Consumo!$C$3:$C$862,tabItens[[#This Row],[CÓDIGO]],Consumo!$E$3:$E$862)</f>
        <v>0</v>
      </c>
      <c r="BH332" s="392">
        <f>IF(AND(tabItens[[#This Row],[Pend]] &gt; 0,tabItens[[#This Row],[Consumo]] &lt;&gt; 0), tabItens[[#This Row],[Pend]] / tabItens[[#This Row],[Consumo]], 0 )</f>
        <v>0</v>
      </c>
      <c r="BI332" s="391"/>
      <c r="BJ332" s="391"/>
      <c r="BK332" s="393" t="s">
        <v>2081</v>
      </c>
    </row>
    <row r="333" spans="1:63" x14ac:dyDescent="0.3">
      <c r="A333" s="354">
        <v>60973</v>
      </c>
      <c r="B333" s="355" t="s">
        <v>1350</v>
      </c>
      <c r="C333" s="356" t="s">
        <v>256</v>
      </c>
      <c r="D333" s="357">
        <v>9.0299999999999994</v>
      </c>
      <c r="E333" s="358"/>
      <c r="F333" s="358"/>
      <c r="G333" s="358" t="s">
        <v>883</v>
      </c>
      <c r="H333" s="359">
        <v>50</v>
      </c>
      <c r="I333" s="360">
        <v>103003</v>
      </c>
      <c r="J333" s="361">
        <v>9.0299999999999994</v>
      </c>
      <c r="K333" s="362">
        <v>63</v>
      </c>
      <c r="L333" s="363">
        <f>IF(tabItens[[#This Row],[Média]] &gt; 0, tabItens[[#This Row],[QTDE ATUAL]] / tabItens[[#This Row],[Média]],999.9)</f>
        <v>9.375</v>
      </c>
      <c r="M333" s="364">
        <v>0</v>
      </c>
      <c r="N333" s="365">
        <f>tabItens[[#This Row],[VALOR UNIT.]] * tabItens[[#This Row],[LC]]</f>
        <v>0</v>
      </c>
      <c r="O333" s="366"/>
      <c r="P333" s="367"/>
      <c r="Q333" s="368"/>
      <c r="R333" s="365"/>
      <c r="S333" s="369"/>
      <c r="T333" s="370">
        <f>ROUNDDOWN(IFERROR(tabItens[[#This Row],[ATA DT.VALID.]] - $D$1,0) / 30,0)</f>
        <v>-1507</v>
      </c>
      <c r="U333" s="355" t="s">
        <v>1198</v>
      </c>
      <c r="V333" s="371">
        <v>1</v>
      </c>
      <c r="W333" s="372" t="s">
        <v>2074</v>
      </c>
      <c r="X333" s="373">
        <v>83</v>
      </c>
      <c r="Y333" s="374">
        <v>3</v>
      </c>
      <c r="Z333" s="375"/>
      <c r="AA333" s="376"/>
      <c r="AB333" s="377"/>
      <c r="AC333" s="377"/>
      <c r="AD333" s="376"/>
      <c r="AE333" s="377"/>
      <c r="AF333" s="370"/>
      <c r="AG333" s="378" t="s">
        <v>2067</v>
      </c>
      <c r="AH333" s="379"/>
      <c r="AI333" s="370">
        <v>22</v>
      </c>
      <c r="AJ333" s="379">
        <v>45203</v>
      </c>
      <c r="AK333" s="379" t="s">
        <v>883</v>
      </c>
      <c r="AL333" s="379">
        <v>45189</v>
      </c>
      <c r="AM333" s="369"/>
      <c r="AN333" s="358"/>
      <c r="AO333" s="380" t="str">
        <f>_xlfn.IFNA(IF(VLOOKUP(tabItens[[#This Row],[CÓDIGO]],tabExcluirDoEstoque[#Data],1,FALSE),"sim",""),"")</f>
        <v/>
      </c>
      <c r="AP333" s="381" t="str">
        <f ca="1">IF(OR(ISBLANK(tabItens[[#This Row],[ATA DT.VALID.]]),tabItens[[#This Row],[ATA DT.VALID.]]="",tabItens[[#This Row],[ATA DT.VALID.]]=" "),"",IF(TYPE(tabItens[[#This Row],[ATA DT.VALID.]])=1,ROUNDUP((tabItens[[#This Row],[ATA DT.VALID.]]-TODAY())/7,0),""))</f>
        <v/>
      </c>
      <c r="AQ333" s="382"/>
      <c r="AR333" s="383" t="str">
        <f>IF(ISBLANK(tabItens[[#This Row],[CÓDIGO]]),"",IFERROR(VLOOKUP(tabItens[[#This Row],[CÓDIGO]],Consumo!$C$2:$AC$862,26,FALSE),0))</f>
        <v>02.2023</v>
      </c>
      <c r="AS333" s="384">
        <f>SUMIF(Consumo!$C$3:$C$862,tabItens[[#This Row],[CÓDIGO]],Consumo!$N$3:$N$862) + SUMIF(Consumo!$C$3:$C$862,tabItens[[#This Row],[CÓDIGO]],Consumo!$O$3:$O$862) + SUMIF(Consumo!$C$3:$C$862,tabItens[[#This Row],[CÓDIGO]],Consumo!$P$3:$P$862) + SUMIF(Consumo!$C$3:$C$862,tabItens[[#This Row],[CÓDIGO]],Consumo!$Q$3:$Q$862)</f>
        <v>0</v>
      </c>
      <c r="AT333" s="384">
        <f>SUMIF(Consumo!$C$3:$C$862,tabItens[[#This Row],[CÓDIGO]],Consumo!$Z$3:$Z$862)</f>
        <v>68</v>
      </c>
      <c r="AU333" s="385">
        <f>SUMIF(Consumo!$C$3:$C$862,tabItens[[#This Row],[CÓDIGO]],Consumo!$AA$3:$AA$862)</f>
        <v>27</v>
      </c>
      <c r="AV333" s="386">
        <f>SUMIF(Consumo!$C$3:$C$862,tabItens[[#This Row],[CÓDIGO]],Consumo!$Y$3:$Y$862)</f>
        <v>5.333333333333333</v>
      </c>
      <c r="AW333" s="359">
        <f>tabItens[[#This Row],[QTDE ATUAL]] + tabItens[[#This Row],[RC QTDE]] + tabItens[[#This Row],[AF SALDO]] + tabItens[[#This Row],[Recentes]]</f>
        <v>50</v>
      </c>
      <c r="AX333" s="387">
        <v>2</v>
      </c>
      <c r="AY333" s="387">
        <v>4</v>
      </c>
      <c r="AZ333" s="387">
        <f>IF(ISBLANK(tabItens[[#This Row],[CÓDIGO]]),"",tabItens[[#This Row],[PontoMês]] * (AZ$2+tabItens[[#This Row],[PontoQtM]]))</f>
        <v>8</v>
      </c>
      <c r="BA333" s="386">
        <f>tabItens[[#This Row],[PontoPed]] - tabItens[[#This Row],[Saldo]] + (1/10)</f>
        <v>-41.9</v>
      </c>
      <c r="BB333" s="386">
        <f xml:space="preserve"> tabItens[[#This Row],[PontoMês]] * BB$2 - tabItens[[#This Row],[QTDE ATUAL]] - (1/10)</f>
        <v>-48.1</v>
      </c>
      <c r="BC333" s="388">
        <f>IF( tabItens[[#This Row],[PontoPed]]&gt;0, IF(tabItens[[#This Row],[PontoPed]]&lt;1, 1, IF( tabItens[[#This Row],[Saldo]]&gt;tabItens[[#This Row],[PontoPed]], 0, (tabItens[[#This Row],[PontoPed]]-tabItens[[#This Row],[Saldo]])/tabItens[[#This Row],[PontoPed]] ) ), 0 )</f>
        <v>0</v>
      </c>
      <c r="BD333" s="389">
        <f>ROUNDDOWN(IF( OR( AND(tabItens[[#This Row],[PontoPed]]&lt;tabItens[[#This Row],[Saldo]],tabItens[[#This Row],[Saldo]]&gt;0), tabItens[[#This Row],[PontoPed]]=0), 99, IF(AND(tabItens[[#This Row],[Saldo]]=0,tabItens[[#This Row],[PontoPed]]&gt;0), 0, (1-tabItens[[#This Row],[PctAb]])*10 ) ),0)</f>
        <v>99</v>
      </c>
      <c r="BE333" s="390">
        <f>IF( tabItens[[#This Row],[Consumo]] &gt; tabItens[[#This Row],[04_MESES]]/4*$AV$2, tabItens[[#This Row],[Consumo]]/$AV$2, tabItens[[#This Row],[04_MESES]]/4 ) * $BE$2 + tabItens[[#This Row],[COMPRA_EXTRA]]</f>
        <v>34</v>
      </c>
      <c r="BF333" s="391">
        <f>MAX( tabItens[[#This Row],[Sugestão]] - tabItens[[#This Row],[LC]], 0 )</f>
        <v>34</v>
      </c>
      <c r="BG333" s="391">
        <f>SUMIF(Consumo!$C$3:$C$862,tabItens[[#This Row],[CÓDIGO]],Consumo!$E$3:$E$862)</f>
        <v>5</v>
      </c>
      <c r="BH333" s="392">
        <f>IF(AND(tabItens[[#This Row],[Pend]] &gt; 0,tabItens[[#This Row],[Consumo]] &lt;&gt; 0), tabItens[[#This Row],[Pend]] / tabItens[[#This Row],[Consumo]], 0 )</f>
        <v>7.3529411764705885E-2</v>
      </c>
      <c r="BI333" s="391"/>
      <c r="BJ333" s="391"/>
      <c r="BK333" s="393" t="s">
        <v>2081</v>
      </c>
    </row>
    <row r="334" spans="1:63" x14ac:dyDescent="0.3">
      <c r="A334" s="354">
        <v>61046</v>
      </c>
      <c r="B334" s="355" t="s">
        <v>1351</v>
      </c>
      <c r="C334" s="356" t="s">
        <v>338</v>
      </c>
      <c r="D334" s="357">
        <v>144</v>
      </c>
      <c r="E334" s="358"/>
      <c r="F334" s="358"/>
      <c r="G334" s="358" t="s">
        <v>883</v>
      </c>
      <c r="H334" s="359">
        <v>496</v>
      </c>
      <c r="I334" s="360">
        <v>103003</v>
      </c>
      <c r="J334" s="361">
        <v>144</v>
      </c>
      <c r="K334" s="362">
        <v>13</v>
      </c>
      <c r="L334" s="363">
        <f>IF(tabItens[[#This Row],[Média]] &gt; 0, tabItens[[#This Row],[QTDE ATUAL]] / tabItens[[#This Row],[Média]],999.9)</f>
        <v>457.84615384615387</v>
      </c>
      <c r="M334" s="364">
        <v>0</v>
      </c>
      <c r="N334" s="365">
        <f>tabItens[[#This Row],[VALOR UNIT.]] * tabItens[[#This Row],[LC]]</f>
        <v>0</v>
      </c>
      <c r="O334" s="366" t="s">
        <v>2148</v>
      </c>
      <c r="P334" s="367"/>
      <c r="Q334" s="368"/>
      <c r="R334" s="365"/>
      <c r="S334" s="369"/>
      <c r="T334" s="370">
        <f>ROUNDDOWN(IFERROR(tabItens[[#This Row],[ATA DT.VALID.]] - $D$1,0) / 30,0)</f>
        <v>-1507</v>
      </c>
      <c r="U334" s="355" t="s">
        <v>1255</v>
      </c>
      <c r="V334" s="371">
        <v>1</v>
      </c>
      <c r="W334" s="372" t="s">
        <v>2073</v>
      </c>
      <c r="X334" s="373">
        <v>69</v>
      </c>
      <c r="Y334" s="374">
        <v>3</v>
      </c>
      <c r="Z334" s="375"/>
      <c r="AA334" s="376"/>
      <c r="AB334" s="377"/>
      <c r="AC334" s="377"/>
      <c r="AD334" s="376"/>
      <c r="AE334" s="377"/>
      <c r="AF334" s="370"/>
      <c r="AG334" s="378" t="s">
        <v>2067</v>
      </c>
      <c r="AH334" s="379"/>
      <c r="AI334" s="370">
        <v>4</v>
      </c>
      <c r="AJ334" s="379">
        <v>44510</v>
      </c>
      <c r="AK334" s="379" t="s">
        <v>883</v>
      </c>
      <c r="AL334" s="379">
        <v>44483</v>
      </c>
      <c r="AM334" s="369"/>
      <c r="AN334" s="358"/>
      <c r="AO334" s="380" t="str">
        <f>_xlfn.IFNA(IF(VLOOKUP(tabItens[[#This Row],[CÓDIGO]],tabExcluirDoEstoque[#Data],1,FALSE),"sim",""),"")</f>
        <v/>
      </c>
      <c r="AP334" s="381" t="str">
        <f ca="1">IF(OR(ISBLANK(tabItens[[#This Row],[ATA DT.VALID.]]),tabItens[[#This Row],[ATA DT.VALID.]]="",tabItens[[#This Row],[ATA DT.VALID.]]=" "),"",IF(TYPE(tabItens[[#This Row],[ATA DT.VALID.]])=1,ROUNDUP((tabItens[[#This Row],[ATA DT.VALID.]]-TODAY())/7,0),""))</f>
        <v/>
      </c>
      <c r="AQ334" s="382">
        <v>0</v>
      </c>
      <c r="AR334" s="383" t="str">
        <f>IF(ISBLANK(tabItens[[#This Row],[CÓDIGO]]),"",IFERROR(VLOOKUP(tabItens[[#This Row],[CÓDIGO]],Consumo!$C$2:$AC$862,26,FALSE),0))</f>
        <v>03.2023</v>
      </c>
      <c r="AS334" s="384">
        <f>SUMIF(Consumo!$C$3:$C$862,tabItens[[#This Row],[CÓDIGO]],Consumo!$N$3:$N$862) + SUMIF(Consumo!$C$3:$C$862,tabItens[[#This Row],[CÓDIGO]],Consumo!$O$3:$O$862) + SUMIF(Consumo!$C$3:$C$862,tabItens[[#This Row],[CÓDIGO]],Consumo!$P$3:$P$862) + SUMIF(Consumo!$C$3:$C$862,tabItens[[#This Row],[CÓDIGO]],Consumo!$Q$3:$Q$862)</f>
        <v>0</v>
      </c>
      <c r="AT334" s="384">
        <f>SUMIF(Consumo!$C$3:$C$862,tabItens[[#This Row],[CÓDIGO]],Consumo!$Z$3:$Z$862)</f>
        <v>13</v>
      </c>
      <c r="AU334" s="385">
        <f>SUMIF(Consumo!$C$3:$C$862,tabItens[[#This Row],[CÓDIGO]],Consumo!$AA$3:$AA$862)</f>
        <v>4</v>
      </c>
      <c r="AV334" s="386">
        <f>SUMIF(Consumo!$C$3:$C$862,tabItens[[#This Row],[CÓDIGO]],Consumo!$Y$3:$Y$862)</f>
        <v>1.0833333333333333</v>
      </c>
      <c r="AW334" s="359">
        <f>tabItens[[#This Row],[QTDE ATUAL]] + tabItens[[#This Row],[RC QTDE]] + tabItens[[#This Row],[AF SALDO]] + tabItens[[#This Row],[Recentes]]</f>
        <v>496</v>
      </c>
      <c r="AX334" s="387">
        <v>8</v>
      </c>
      <c r="AY334" s="387">
        <v>4</v>
      </c>
      <c r="AZ334" s="387">
        <f>IF(ISBLANK(tabItens[[#This Row],[CÓDIGO]]),"",tabItens[[#This Row],[PontoMês]] * (AZ$2+tabItens[[#This Row],[PontoQtM]]))</f>
        <v>32</v>
      </c>
      <c r="BA334" s="386">
        <f>tabItens[[#This Row],[PontoPed]] - tabItens[[#This Row],[Saldo]] + (1/10)</f>
        <v>-463.9</v>
      </c>
      <c r="BB334" s="386">
        <f xml:space="preserve"> tabItens[[#This Row],[PontoMês]] * BB$2 - tabItens[[#This Row],[QTDE ATUAL]] - (1/10)</f>
        <v>-488.1</v>
      </c>
      <c r="BC334" s="388">
        <f>IF( tabItens[[#This Row],[PontoPed]]&gt;0, IF(tabItens[[#This Row],[PontoPed]]&lt;1, 1, IF( tabItens[[#This Row],[Saldo]]&gt;tabItens[[#This Row],[PontoPed]], 0, (tabItens[[#This Row],[PontoPed]]-tabItens[[#This Row],[Saldo]])/tabItens[[#This Row],[PontoPed]] ) ), 0 )</f>
        <v>0</v>
      </c>
      <c r="BD334" s="389">
        <f>ROUNDDOWN(IF( OR( AND(tabItens[[#This Row],[PontoPed]]&lt;tabItens[[#This Row],[Saldo]],tabItens[[#This Row],[Saldo]]&gt;0), tabItens[[#This Row],[PontoPed]]=0), 99, IF(AND(tabItens[[#This Row],[Saldo]]=0,tabItens[[#This Row],[PontoPed]]&gt;0), 0, (1-tabItens[[#This Row],[PctAb]])*10 ) ),0)</f>
        <v>99</v>
      </c>
      <c r="BE334" s="390">
        <f>IF( tabItens[[#This Row],[Consumo]] &gt; tabItens[[#This Row],[04_MESES]]/4*$AV$2, tabItens[[#This Row],[Consumo]]/$AV$2, tabItens[[#This Row],[04_MESES]]/4 ) * $BE$2 + tabItens[[#This Row],[COMPRA_EXTRA]]</f>
        <v>6.5</v>
      </c>
      <c r="BF334" s="391">
        <f>MAX( tabItens[[#This Row],[Sugestão]] - tabItens[[#This Row],[LC]], 0 )</f>
        <v>6.5</v>
      </c>
      <c r="BG334" s="391">
        <f>SUMIF(Consumo!$C$3:$C$862,tabItens[[#This Row],[CÓDIGO]],Consumo!$E$3:$E$862)</f>
        <v>0</v>
      </c>
      <c r="BH334" s="392">
        <f>IF(AND(tabItens[[#This Row],[Pend]] &gt; 0,tabItens[[#This Row],[Consumo]] &lt;&gt; 0), tabItens[[#This Row],[Pend]] / tabItens[[#This Row],[Consumo]], 0 )</f>
        <v>0</v>
      </c>
      <c r="BI334" s="391"/>
      <c r="BJ334" s="391"/>
      <c r="BK334" s="393" t="s">
        <v>2081</v>
      </c>
    </row>
    <row r="335" spans="1:63" x14ac:dyDescent="0.3">
      <c r="A335" s="354">
        <v>61200</v>
      </c>
      <c r="B335" s="355" t="s">
        <v>1352</v>
      </c>
      <c r="C335" s="356" t="s">
        <v>256</v>
      </c>
      <c r="D335" s="357">
        <v>4.5</v>
      </c>
      <c r="E335" s="358"/>
      <c r="F335" s="358"/>
      <c r="G335" s="358" t="s">
        <v>883</v>
      </c>
      <c r="H335" s="359">
        <v>69</v>
      </c>
      <c r="I335" s="360">
        <v>103003</v>
      </c>
      <c r="J335" s="361">
        <v>4.5</v>
      </c>
      <c r="K335" s="362">
        <v>55</v>
      </c>
      <c r="L335" s="363">
        <f>IF(tabItens[[#This Row],[Média]] &gt; 0, tabItens[[#This Row],[QTDE ATUAL]] / tabItens[[#This Row],[Média]],999.9)</f>
        <v>16.559999999999999</v>
      </c>
      <c r="M335" s="364">
        <v>0</v>
      </c>
      <c r="N335" s="365">
        <f>tabItens[[#This Row],[VALOR UNIT.]] * tabItens[[#This Row],[LC]]</f>
        <v>0</v>
      </c>
      <c r="O335" s="366" t="s">
        <v>2099</v>
      </c>
      <c r="P335" s="367"/>
      <c r="Q335" s="368"/>
      <c r="R335" s="365"/>
      <c r="S335" s="369"/>
      <c r="T335" s="370">
        <f>ROUNDDOWN(IFERROR(tabItens[[#This Row],[ATA DT.VALID.]] - $D$1,0) / 30,0)</f>
        <v>-1507</v>
      </c>
      <c r="U335" s="355" t="s">
        <v>960</v>
      </c>
      <c r="V335" s="371">
        <v>1</v>
      </c>
      <c r="W335" s="372" t="s">
        <v>2071</v>
      </c>
      <c r="X335" s="373">
        <v>61</v>
      </c>
      <c r="Y335" s="374">
        <v>8</v>
      </c>
      <c r="Z335" s="375"/>
      <c r="AA335" s="376"/>
      <c r="AB335" s="377"/>
      <c r="AC335" s="377"/>
      <c r="AD335" s="376"/>
      <c r="AE335" s="377"/>
      <c r="AF335" s="370"/>
      <c r="AG335" s="378" t="s">
        <v>2067</v>
      </c>
      <c r="AH335" s="379"/>
      <c r="AI335" s="370">
        <v>16</v>
      </c>
      <c r="AJ335" s="379">
        <v>45160</v>
      </c>
      <c r="AK335" s="379" t="s">
        <v>883</v>
      </c>
      <c r="AL335" s="379">
        <v>45145</v>
      </c>
      <c r="AM335" s="369"/>
      <c r="AN335" s="358"/>
      <c r="AO335" s="380" t="str">
        <f>_xlfn.IFNA(IF(VLOOKUP(tabItens[[#This Row],[CÓDIGO]],tabExcluirDoEstoque[#Data],1,FALSE),"sim",""),"")</f>
        <v/>
      </c>
      <c r="AP335" s="381" t="str">
        <f ca="1">IF(OR(ISBLANK(tabItens[[#This Row],[ATA DT.VALID.]]),tabItens[[#This Row],[ATA DT.VALID.]]="",tabItens[[#This Row],[ATA DT.VALID.]]=" "),"",IF(TYPE(tabItens[[#This Row],[ATA DT.VALID.]])=1,ROUNDUP((tabItens[[#This Row],[ATA DT.VALID.]]-TODAY())/7,0),""))</f>
        <v/>
      </c>
      <c r="AQ335" s="382">
        <v>0</v>
      </c>
      <c r="AR335" s="383" t="str">
        <f>IF(ISBLANK(tabItens[[#This Row],[CÓDIGO]]),"",IFERROR(VLOOKUP(tabItens[[#This Row],[CÓDIGO]],Consumo!$C$2:$AC$862,26,FALSE),0))</f>
        <v>04.2023</v>
      </c>
      <c r="AS335" s="384">
        <f>SUMIF(Consumo!$C$3:$C$862,tabItens[[#This Row],[CÓDIGO]],Consumo!$N$3:$N$862) + SUMIF(Consumo!$C$3:$C$862,tabItens[[#This Row],[CÓDIGO]],Consumo!$O$3:$O$862) + SUMIF(Consumo!$C$3:$C$862,tabItens[[#This Row],[CÓDIGO]],Consumo!$P$3:$P$862) + SUMIF(Consumo!$C$3:$C$862,tabItens[[#This Row],[CÓDIGO]],Consumo!$Q$3:$Q$862)</f>
        <v>0</v>
      </c>
      <c r="AT335" s="384">
        <f>SUMIF(Consumo!$C$3:$C$862,tabItens[[#This Row],[CÓDIGO]],Consumo!$Z$3:$Z$862)</f>
        <v>50</v>
      </c>
      <c r="AU335" s="385">
        <f>SUMIF(Consumo!$C$3:$C$862,tabItens[[#This Row],[CÓDIGO]],Consumo!$AA$3:$AA$862)</f>
        <v>15</v>
      </c>
      <c r="AV335" s="386">
        <f>SUMIF(Consumo!$C$3:$C$862,tabItens[[#This Row],[CÓDIGO]],Consumo!$Y$3:$Y$862)</f>
        <v>4.166666666666667</v>
      </c>
      <c r="AW335" s="359">
        <f>tabItens[[#This Row],[QTDE ATUAL]] + tabItens[[#This Row],[RC QTDE]] + tabItens[[#This Row],[AF SALDO]] + tabItens[[#This Row],[Recentes]]</f>
        <v>69</v>
      </c>
      <c r="AX335" s="387">
        <v>6</v>
      </c>
      <c r="AY335" s="387">
        <v>4</v>
      </c>
      <c r="AZ335" s="387">
        <f>IF(ISBLANK(tabItens[[#This Row],[CÓDIGO]]),"",tabItens[[#This Row],[PontoMês]] * (AZ$2+tabItens[[#This Row],[PontoQtM]]))</f>
        <v>24</v>
      </c>
      <c r="BA335" s="386">
        <f>tabItens[[#This Row],[PontoPed]] - tabItens[[#This Row],[Saldo]] + (1/10)</f>
        <v>-44.9</v>
      </c>
      <c r="BB335" s="386">
        <f xml:space="preserve"> tabItens[[#This Row],[PontoMês]] * BB$2 - tabItens[[#This Row],[QTDE ATUAL]] - (1/10)</f>
        <v>-63.1</v>
      </c>
      <c r="BC335" s="388">
        <f>IF( tabItens[[#This Row],[PontoPed]]&gt;0, IF(tabItens[[#This Row],[PontoPed]]&lt;1, 1, IF( tabItens[[#This Row],[Saldo]]&gt;tabItens[[#This Row],[PontoPed]], 0, (tabItens[[#This Row],[PontoPed]]-tabItens[[#This Row],[Saldo]])/tabItens[[#This Row],[PontoPed]] ) ), 0 )</f>
        <v>0</v>
      </c>
      <c r="BD335" s="389">
        <f>ROUNDDOWN(IF( OR( AND(tabItens[[#This Row],[PontoPed]]&lt;tabItens[[#This Row],[Saldo]],tabItens[[#This Row],[Saldo]]&gt;0), tabItens[[#This Row],[PontoPed]]=0), 99, IF(AND(tabItens[[#This Row],[Saldo]]=0,tabItens[[#This Row],[PontoPed]]&gt;0), 0, (1-tabItens[[#This Row],[PctAb]])*10 ) ),0)</f>
        <v>99</v>
      </c>
      <c r="BE335" s="390">
        <f>IF( tabItens[[#This Row],[Consumo]] &gt; tabItens[[#This Row],[04_MESES]]/4*$AV$2, tabItens[[#This Row],[Consumo]]/$AV$2, tabItens[[#This Row],[04_MESES]]/4 ) * $BE$2 + tabItens[[#This Row],[COMPRA_EXTRA]]</f>
        <v>25</v>
      </c>
      <c r="BF335" s="391">
        <f>MAX( tabItens[[#This Row],[Sugestão]] - tabItens[[#This Row],[LC]], 0 )</f>
        <v>25</v>
      </c>
      <c r="BG335" s="391">
        <f>SUMIF(Consumo!$C$3:$C$862,tabItens[[#This Row],[CÓDIGO]],Consumo!$E$3:$E$862)</f>
        <v>0</v>
      </c>
      <c r="BH335" s="392">
        <f>IF(AND(tabItens[[#This Row],[Pend]] &gt; 0,tabItens[[#This Row],[Consumo]] &lt;&gt; 0), tabItens[[#This Row],[Pend]] / tabItens[[#This Row],[Consumo]], 0 )</f>
        <v>0</v>
      </c>
      <c r="BI335" s="391"/>
      <c r="BJ335" s="391"/>
      <c r="BK335" s="393" t="s">
        <v>2081</v>
      </c>
    </row>
    <row r="336" spans="1:63" x14ac:dyDescent="0.3">
      <c r="A336" s="354">
        <v>61201</v>
      </c>
      <c r="B336" s="355" t="s">
        <v>1353</v>
      </c>
      <c r="C336" s="356" t="s">
        <v>256</v>
      </c>
      <c r="D336" s="357">
        <v>5.29</v>
      </c>
      <c r="E336" s="358"/>
      <c r="F336" s="358"/>
      <c r="G336" s="358" t="s">
        <v>883</v>
      </c>
      <c r="H336" s="359">
        <v>1240</v>
      </c>
      <c r="I336" s="360">
        <v>103003</v>
      </c>
      <c r="J336" s="361">
        <v>5.29</v>
      </c>
      <c r="K336" s="362">
        <v>295</v>
      </c>
      <c r="L336" s="363">
        <f>IF(tabItens[[#This Row],[Média]] &gt; 0, tabItens[[#This Row],[QTDE ATUAL]] / tabItens[[#This Row],[Média]],999.9)</f>
        <v>54.705882352941174</v>
      </c>
      <c r="M336" s="364">
        <v>0</v>
      </c>
      <c r="N336" s="365">
        <f>tabItens[[#This Row],[VALOR UNIT.]] * tabItens[[#This Row],[LC]]</f>
        <v>0</v>
      </c>
      <c r="O336" s="366" t="s">
        <v>2098</v>
      </c>
      <c r="P336" s="367"/>
      <c r="Q336" s="368"/>
      <c r="R336" s="365"/>
      <c r="S336" s="369"/>
      <c r="T336" s="370">
        <f>ROUNDDOWN(IFERROR(tabItens[[#This Row],[ATA DT.VALID.]] - $D$1,0) / 30,0)</f>
        <v>-1507</v>
      </c>
      <c r="U336" s="355" t="s">
        <v>960</v>
      </c>
      <c r="V336" s="371">
        <v>1</v>
      </c>
      <c r="W336" s="372" t="s">
        <v>2071</v>
      </c>
      <c r="X336" s="373">
        <v>61</v>
      </c>
      <c r="Y336" s="374">
        <v>8</v>
      </c>
      <c r="Z336" s="375"/>
      <c r="AA336" s="376"/>
      <c r="AB336" s="377"/>
      <c r="AC336" s="377"/>
      <c r="AD336" s="376"/>
      <c r="AE336" s="377"/>
      <c r="AF336" s="370"/>
      <c r="AG336" s="378" t="s">
        <v>2067</v>
      </c>
      <c r="AH336" s="379"/>
      <c r="AI336" s="370">
        <v>104</v>
      </c>
      <c r="AJ336" s="379">
        <v>43796</v>
      </c>
      <c r="AK336" s="379" t="s">
        <v>883</v>
      </c>
      <c r="AL336" s="379">
        <v>45096</v>
      </c>
      <c r="AM336" s="369"/>
      <c r="AN336" s="358"/>
      <c r="AO336" s="380" t="str">
        <f>_xlfn.IFNA(IF(VLOOKUP(tabItens[[#This Row],[CÓDIGO]],tabExcluirDoEstoque[#Data],1,FALSE),"sim",""),"")</f>
        <v/>
      </c>
      <c r="AP336" s="381" t="str">
        <f ca="1">IF(OR(ISBLANK(tabItens[[#This Row],[ATA DT.VALID.]]),tabItens[[#This Row],[ATA DT.VALID.]]="",tabItens[[#This Row],[ATA DT.VALID.]]=" "),"",IF(TYPE(tabItens[[#This Row],[ATA DT.VALID.]])=1,ROUNDUP((tabItens[[#This Row],[ATA DT.VALID.]]-TODAY())/7,0),""))</f>
        <v/>
      </c>
      <c r="AQ336" s="382">
        <v>0</v>
      </c>
      <c r="AR336" s="383" t="str">
        <f>IF(ISBLANK(tabItens[[#This Row],[CÓDIGO]]),"",IFERROR(VLOOKUP(tabItens[[#This Row],[CÓDIGO]],Consumo!$C$2:$AC$862,26,FALSE),0))</f>
        <v>09.2023</v>
      </c>
      <c r="AS336" s="384">
        <f>SUMIF(Consumo!$C$3:$C$862,tabItens[[#This Row],[CÓDIGO]],Consumo!$N$3:$N$862) + SUMIF(Consumo!$C$3:$C$862,tabItens[[#This Row],[CÓDIGO]],Consumo!$O$3:$O$862) + SUMIF(Consumo!$C$3:$C$862,tabItens[[#This Row],[CÓDIGO]],Consumo!$P$3:$P$862) + SUMIF(Consumo!$C$3:$C$862,tabItens[[#This Row],[CÓDIGO]],Consumo!$Q$3:$Q$862)</f>
        <v>20</v>
      </c>
      <c r="AT336" s="384">
        <f>SUMIF(Consumo!$C$3:$C$862,tabItens[[#This Row],[CÓDIGO]],Consumo!$Z$3:$Z$862)</f>
        <v>314</v>
      </c>
      <c r="AU336" s="385">
        <f>SUMIF(Consumo!$C$3:$C$862,tabItens[[#This Row],[CÓDIGO]],Consumo!$AA$3:$AA$862)</f>
        <v>152</v>
      </c>
      <c r="AV336" s="386">
        <f>SUMIF(Consumo!$C$3:$C$862,tabItens[[#This Row],[CÓDIGO]],Consumo!$Y$3:$Y$862)</f>
        <v>22.666666666666668</v>
      </c>
      <c r="AW336" s="359">
        <f>tabItens[[#This Row],[QTDE ATUAL]] + tabItens[[#This Row],[RC QTDE]] + tabItens[[#This Row],[AF SALDO]] + tabItens[[#This Row],[Recentes]]</f>
        <v>1240</v>
      </c>
      <c r="AX336" s="387">
        <v>100</v>
      </c>
      <c r="AY336" s="387">
        <v>4</v>
      </c>
      <c r="AZ336" s="387">
        <f>IF(ISBLANK(tabItens[[#This Row],[CÓDIGO]]),"",tabItens[[#This Row],[PontoMês]] * (AZ$2+tabItens[[#This Row],[PontoQtM]]))</f>
        <v>400</v>
      </c>
      <c r="BA336" s="386">
        <f>tabItens[[#This Row],[PontoPed]] - tabItens[[#This Row],[Saldo]] + (1/10)</f>
        <v>-839.9</v>
      </c>
      <c r="BB336" s="386">
        <f xml:space="preserve"> tabItens[[#This Row],[PontoMês]] * BB$2 - tabItens[[#This Row],[QTDE ATUAL]] - (1/10)</f>
        <v>-1140.0999999999999</v>
      </c>
      <c r="BC336" s="388">
        <f>IF( tabItens[[#This Row],[PontoPed]]&gt;0, IF(tabItens[[#This Row],[PontoPed]]&lt;1, 1, IF( tabItens[[#This Row],[Saldo]]&gt;tabItens[[#This Row],[PontoPed]], 0, (tabItens[[#This Row],[PontoPed]]-tabItens[[#This Row],[Saldo]])/tabItens[[#This Row],[PontoPed]] ) ), 0 )</f>
        <v>0</v>
      </c>
      <c r="BD336" s="389">
        <f>ROUNDDOWN(IF( OR( AND(tabItens[[#This Row],[PontoPed]]&lt;tabItens[[#This Row],[Saldo]],tabItens[[#This Row],[Saldo]]&gt;0), tabItens[[#This Row],[PontoPed]]=0), 99, IF(AND(tabItens[[#This Row],[Saldo]]=0,tabItens[[#This Row],[PontoPed]]&gt;0), 0, (1-tabItens[[#This Row],[PctAb]])*10 ) ),0)</f>
        <v>99</v>
      </c>
      <c r="BE336" s="390">
        <f>IF( tabItens[[#This Row],[Consumo]] &gt; tabItens[[#This Row],[04_MESES]]/4*$AV$2, tabItens[[#This Row],[Consumo]]/$AV$2, tabItens[[#This Row],[04_MESES]]/4 ) * $BE$2 + tabItens[[#This Row],[COMPRA_EXTRA]]</f>
        <v>157</v>
      </c>
      <c r="BF336" s="391">
        <f>MAX( tabItens[[#This Row],[Sugestão]] - tabItens[[#This Row],[LC]], 0 )</f>
        <v>157</v>
      </c>
      <c r="BG336" s="391">
        <f>SUMIF(Consumo!$C$3:$C$862,tabItens[[#This Row],[CÓDIGO]],Consumo!$E$3:$E$862)</f>
        <v>0</v>
      </c>
      <c r="BH336" s="392">
        <f>IF(AND(tabItens[[#This Row],[Pend]] &gt; 0,tabItens[[#This Row],[Consumo]] &lt;&gt; 0), tabItens[[#This Row],[Pend]] / tabItens[[#This Row],[Consumo]], 0 )</f>
        <v>0</v>
      </c>
      <c r="BI336" s="391"/>
      <c r="BJ336" s="391"/>
      <c r="BK336" s="393" t="s">
        <v>2081</v>
      </c>
    </row>
    <row r="337" spans="1:63" x14ac:dyDescent="0.3">
      <c r="A337" s="354">
        <v>63031</v>
      </c>
      <c r="B337" s="355" t="s">
        <v>1354</v>
      </c>
      <c r="C337" s="356" t="s">
        <v>256</v>
      </c>
      <c r="D337" s="357">
        <v>3.2</v>
      </c>
      <c r="E337" s="358"/>
      <c r="F337" s="358"/>
      <c r="G337" s="358" t="s">
        <v>883</v>
      </c>
      <c r="H337" s="359">
        <v>0</v>
      </c>
      <c r="I337" s="360">
        <v>103003</v>
      </c>
      <c r="J337" s="361">
        <v>3.2</v>
      </c>
      <c r="K337" s="362">
        <v>1125</v>
      </c>
      <c r="L337" s="363">
        <f>IF(tabItens[[#This Row],[Média]] &gt; 0, tabItens[[#This Row],[QTDE ATUAL]] / tabItens[[#This Row],[Média]],999.9)</f>
        <v>0</v>
      </c>
      <c r="M337" s="364">
        <v>0</v>
      </c>
      <c r="N337" s="365">
        <f>tabItens[[#This Row],[VALOR UNIT.]] * tabItens[[#This Row],[LC]]</f>
        <v>0</v>
      </c>
      <c r="O337" s="366" t="s">
        <v>2098</v>
      </c>
      <c r="P337" s="367"/>
      <c r="Q337" s="368"/>
      <c r="R337" s="365"/>
      <c r="S337" s="369"/>
      <c r="T337" s="370">
        <f>ROUNDDOWN(IFERROR(tabItens[[#This Row],[ATA DT.VALID.]] - $D$1,0) / 30,0)</f>
        <v>-1507</v>
      </c>
      <c r="U337" s="355" t="s">
        <v>997</v>
      </c>
      <c r="V337" s="371">
        <v>1</v>
      </c>
      <c r="W337" s="372" t="s">
        <v>2071</v>
      </c>
      <c r="X337" s="373">
        <v>61</v>
      </c>
      <c r="Y337" s="374">
        <v>11</v>
      </c>
      <c r="Z337" s="375"/>
      <c r="AA337" s="376"/>
      <c r="AB337" s="377"/>
      <c r="AC337" s="377"/>
      <c r="AD337" s="376"/>
      <c r="AE337" s="377"/>
      <c r="AF337" s="370"/>
      <c r="AG337" s="378" t="s">
        <v>2067</v>
      </c>
      <c r="AH337" s="379"/>
      <c r="AI337" s="370">
        <v>476</v>
      </c>
      <c r="AJ337" s="379">
        <v>45166</v>
      </c>
      <c r="AK337" s="379" t="s">
        <v>883</v>
      </c>
      <c r="AL337" s="379">
        <v>45145</v>
      </c>
      <c r="AM337" s="369"/>
      <c r="AN337" s="358"/>
      <c r="AO337" s="380" t="str">
        <f>_xlfn.IFNA(IF(VLOOKUP(tabItens[[#This Row],[CÓDIGO]],tabExcluirDoEstoque[#Data],1,FALSE),"sim",""),"")</f>
        <v/>
      </c>
      <c r="AP337" s="381" t="str">
        <f ca="1">IF(OR(ISBLANK(tabItens[[#This Row],[ATA DT.VALID.]]),tabItens[[#This Row],[ATA DT.VALID.]]="",tabItens[[#This Row],[ATA DT.VALID.]]=" "),"",IF(TYPE(tabItens[[#This Row],[ATA DT.VALID.]])=1,ROUNDUP((tabItens[[#This Row],[ATA DT.VALID.]]-TODAY())/7,0),""))</f>
        <v/>
      </c>
      <c r="AQ337" s="382">
        <v>0</v>
      </c>
      <c r="AR337" s="383" t="str">
        <f>IF(ISBLANK(tabItens[[#This Row],[CÓDIGO]]),"",IFERROR(VLOOKUP(tabItens[[#This Row],[CÓDIGO]],Consumo!$C$2:$AC$862,26,FALSE),0))</f>
        <v>09.2023</v>
      </c>
      <c r="AS337" s="384">
        <f>SUMIF(Consumo!$C$3:$C$862,tabItens[[#This Row],[CÓDIGO]],Consumo!$N$3:$N$862) + SUMIF(Consumo!$C$3:$C$862,tabItens[[#This Row],[CÓDIGO]],Consumo!$O$3:$O$862) + SUMIF(Consumo!$C$3:$C$862,tabItens[[#This Row],[CÓDIGO]],Consumo!$P$3:$P$862) + SUMIF(Consumo!$C$3:$C$862,tabItens[[#This Row],[CÓDIGO]],Consumo!$Q$3:$Q$862)</f>
        <v>794</v>
      </c>
      <c r="AT337" s="384">
        <f>SUMIF(Consumo!$C$3:$C$862,tabItens[[#This Row],[CÓDIGO]],Consumo!$Z$3:$Z$862)</f>
        <v>1425</v>
      </c>
      <c r="AU337" s="385">
        <f>SUMIF(Consumo!$C$3:$C$862,tabItens[[#This Row],[CÓDIGO]],Consumo!$AA$3:$AA$862)</f>
        <v>542</v>
      </c>
      <c r="AV337" s="386">
        <f>SUMIF(Consumo!$C$3:$C$862,tabItens[[#This Row],[CÓDIGO]],Consumo!$Y$3:$Y$862)</f>
        <v>106.75</v>
      </c>
      <c r="AW337" s="359">
        <f>tabItens[[#This Row],[QTDE ATUAL]] + tabItens[[#This Row],[RC QTDE]] + tabItens[[#This Row],[AF SALDO]] + tabItens[[#This Row],[Recentes]]</f>
        <v>0</v>
      </c>
      <c r="AX337" s="387">
        <v>66</v>
      </c>
      <c r="AY337" s="387">
        <v>4</v>
      </c>
      <c r="AZ337" s="387">
        <f>IF(ISBLANK(tabItens[[#This Row],[CÓDIGO]]),"",tabItens[[#This Row],[PontoMês]] * (AZ$2+tabItens[[#This Row],[PontoQtM]]))</f>
        <v>264</v>
      </c>
      <c r="BA337" s="386">
        <f>tabItens[[#This Row],[PontoPed]] - tabItens[[#This Row],[Saldo]] + (1/10)</f>
        <v>264.10000000000002</v>
      </c>
      <c r="BB337" s="386">
        <f xml:space="preserve"> tabItens[[#This Row],[PontoMês]] * BB$2 - tabItens[[#This Row],[QTDE ATUAL]] - (1/10)</f>
        <v>65.900000000000006</v>
      </c>
      <c r="BC337" s="388">
        <f>IF( tabItens[[#This Row],[PontoPed]]&gt;0, IF(tabItens[[#This Row],[PontoPed]]&lt;1, 1, IF( tabItens[[#This Row],[Saldo]]&gt;tabItens[[#This Row],[PontoPed]], 0, (tabItens[[#This Row],[PontoPed]]-tabItens[[#This Row],[Saldo]])/tabItens[[#This Row],[PontoPed]] ) ), 0 )</f>
        <v>1</v>
      </c>
      <c r="BD337" s="389">
        <f>ROUNDDOWN(IF( OR( AND(tabItens[[#This Row],[PontoPed]]&lt;tabItens[[#This Row],[Saldo]],tabItens[[#This Row],[Saldo]]&gt;0), tabItens[[#This Row],[PontoPed]]=0), 99, IF(AND(tabItens[[#This Row],[Saldo]]=0,tabItens[[#This Row],[PontoPed]]&gt;0), 0, (1-tabItens[[#This Row],[PctAb]])*10 ) ),0)</f>
        <v>0</v>
      </c>
      <c r="BE337" s="390">
        <f>IF( tabItens[[#This Row],[Consumo]] &gt; tabItens[[#This Row],[04_MESES]]/4*$AV$2, tabItens[[#This Row],[Consumo]]/$AV$2, tabItens[[#This Row],[04_MESES]]/4 ) * $BE$2 + tabItens[[#This Row],[COMPRA_EXTRA]]</f>
        <v>1191</v>
      </c>
      <c r="BF337" s="391">
        <f>MAX( tabItens[[#This Row],[Sugestão]] - tabItens[[#This Row],[LC]], 0 )</f>
        <v>1191</v>
      </c>
      <c r="BG337" s="391">
        <f>SUMIF(Consumo!$C$3:$C$862,tabItens[[#This Row],[CÓDIGO]],Consumo!$E$3:$E$862)</f>
        <v>0</v>
      </c>
      <c r="BH337" s="392">
        <f>IF(AND(tabItens[[#This Row],[Pend]] &gt; 0,tabItens[[#This Row],[Consumo]] &lt;&gt; 0), tabItens[[#This Row],[Pend]] / tabItens[[#This Row],[Consumo]], 0 )</f>
        <v>0</v>
      </c>
      <c r="BI337" s="391"/>
      <c r="BJ337" s="391"/>
      <c r="BK337" s="393" t="s">
        <v>2081</v>
      </c>
    </row>
    <row r="338" spans="1:63" x14ac:dyDescent="0.3">
      <c r="A338" s="354">
        <v>63252</v>
      </c>
      <c r="B338" s="355" t="s">
        <v>1355</v>
      </c>
      <c r="C338" s="356" t="s">
        <v>31</v>
      </c>
      <c r="D338" s="357">
        <v>7.7</v>
      </c>
      <c r="E338" s="358"/>
      <c r="F338" s="358"/>
      <c r="G338" s="358" t="s">
        <v>883</v>
      </c>
      <c r="H338" s="359">
        <v>0</v>
      </c>
      <c r="I338" s="360">
        <v>103003</v>
      </c>
      <c r="J338" s="361">
        <v>7.7</v>
      </c>
      <c r="K338" s="362">
        <v>179</v>
      </c>
      <c r="L338" s="363">
        <f>IF(tabItens[[#This Row],[Média]] &gt; 0, tabItens[[#This Row],[QTDE ATUAL]] / tabItens[[#This Row],[Média]],999.9)</f>
        <v>0</v>
      </c>
      <c r="M338" s="364">
        <v>0</v>
      </c>
      <c r="N338" s="365">
        <f>tabItens[[#This Row],[VALOR UNIT.]] * tabItens[[#This Row],[LC]]</f>
        <v>0</v>
      </c>
      <c r="O338" s="366"/>
      <c r="P338" s="367"/>
      <c r="Q338" s="368"/>
      <c r="R338" s="365"/>
      <c r="S338" s="369"/>
      <c r="T338" s="370">
        <f>ROUNDDOWN(IFERROR(tabItens[[#This Row],[ATA DT.VALID.]] - $D$1,0) / 30,0)</f>
        <v>-1507</v>
      </c>
      <c r="U338" s="355" t="s">
        <v>1356</v>
      </c>
      <c r="V338" s="371">
        <v>1</v>
      </c>
      <c r="W338" s="372" t="s">
        <v>2077</v>
      </c>
      <c r="X338" s="373">
        <v>72</v>
      </c>
      <c r="Y338" s="374">
        <v>13</v>
      </c>
      <c r="Z338" s="375"/>
      <c r="AA338" s="376"/>
      <c r="AB338" s="377"/>
      <c r="AC338" s="377"/>
      <c r="AD338" s="376"/>
      <c r="AE338" s="377"/>
      <c r="AF338" s="370"/>
      <c r="AG338" s="378" t="s">
        <v>2067</v>
      </c>
      <c r="AH338" s="379"/>
      <c r="AI338" s="370">
        <v>64</v>
      </c>
      <c r="AJ338" s="379">
        <v>45188</v>
      </c>
      <c r="AK338" s="379" t="s">
        <v>883</v>
      </c>
      <c r="AL338" s="379">
        <v>45173</v>
      </c>
      <c r="AM338" s="369"/>
      <c r="AN338" s="358"/>
      <c r="AO338" s="380" t="str">
        <f>_xlfn.IFNA(IF(VLOOKUP(tabItens[[#This Row],[CÓDIGO]],tabExcluirDoEstoque[#Data],1,FALSE),"sim",""),"")</f>
        <v/>
      </c>
      <c r="AP338" s="381" t="str">
        <f ca="1">IF(OR(ISBLANK(tabItens[[#This Row],[ATA DT.VALID.]]),tabItens[[#This Row],[ATA DT.VALID.]]="",tabItens[[#This Row],[ATA DT.VALID.]]=" "),"",IF(TYPE(tabItens[[#This Row],[ATA DT.VALID.]])=1,ROUNDUP((tabItens[[#This Row],[ATA DT.VALID.]]-TODAY())/7,0),""))</f>
        <v/>
      </c>
      <c r="AQ338" s="382"/>
      <c r="AR338" s="383" t="str">
        <f>IF(ISBLANK(tabItens[[#This Row],[CÓDIGO]]),"",IFERROR(VLOOKUP(tabItens[[#This Row],[CÓDIGO]],Consumo!$C$2:$AC$862,26,FALSE),0))</f>
        <v>09.2023</v>
      </c>
      <c r="AS338" s="384">
        <f>SUMIF(Consumo!$C$3:$C$862,tabItens[[#This Row],[CÓDIGO]],Consumo!$N$3:$N$862) + SUMIF(Consumo!$C$3:$C$862,tabItens[[#This Row],[CÓDIGO]],Consumo!$O$3:$O$862) + SUMIF(Consumo!$C$3:$C$862,tabItens[[#This Row],[CÓDIGO]],Consumo!$P$3:$P$862) + SUMIF(Consumo!$C$3:$C$862,tabItens[[#This Row],[CÓDIGO]],Consumo!$Q$3:$Q$862)</f>
        <v>50</v>
      </c>
      <c r="AT338" s="384">
        <f>SUMIF(Consumo!$C$3:$C$862,tabItens[[#This Row],[CÓDIGO]],Consumo!$Z$3:$Z$862)</f>
        <v>269</v>
      </c>
      <c r="AU338" s="385">
        <f>SUMIF(Consumo!$C$3:$C$862,tabItens[[#This Row],[CÓDIGO]],Consumo!$AA$3:$AA$862)</f>
        <v>61</v>
      </c>
      <c r="AV338" s="386">
        <f>SUMIF(Consumo!$C$3:$C$862,tabItens[[#This Row],[CÓDIGO]],Consumo!$Y$3:$Y$862)</f>
        <v>22.416666666666668</v>
      </c>
      <c r="AW338" s="359">
        <f>tabItens[[#This Row],[QTDE ATUAL]] + tabItens[[#This Row],[RC QTDE]] + tabItens[[#This Row],[AF SALDO]] + tabItens[[#This Row],[Recentes]]</f>
        <v>0</v>
      </c>
      <c r="AX338" s="387">
        <v>8</v>
      </c>
      <c r="AY338" s="387">
        <v>4</v>
      </c>
      <c r="AZ338" s="387">
        <f>IF(ISBLANK(tabItens[[#This Row],[CÓDIGO]]),"",tabItens[[#This Row],[PontoMês]] * (AZ$2+tabItens[[#This Row],[PontoQtM]]))</f>
        <v>32</v>
      </c>
      <c r="BA338" s="386">
        <f>tabItens[[#This Row],[PontoPed]] - tabItens[[#This Row],[Saldo]] + (1/10)</f>
        <v>32.1</v>
      </c>
      <c r="BB338" s="386">
        <f xml:space="preserve"> tabItens[[#This Row],[PontoMês]] * BB$2 - tabItens[[#This Row],[QTDE ATUAL]] - (1/10)</f>
        <v>7.9</v>
      </c>
      <c r="BC338" s="388">
        <f>IF( tabItens[[#This Row],[PontoPed]]&gt;0, IF(tabItens[[#This Row],[PontoPed]]&lt;1, 1, IF( tabItens[[#This Row],[Saldo]]&gt;tabItens[[#This Row],[PontoPed]], 0, (tabItens[[#This Row],[PontoPed]]-tabItens[[#This Row],[Saldo]])/tabItens[[#This Row],[PontoPed]] ) ), 0 )</f>
        <v>1</v>
      </c>
      <c r="BD338" s="389">
        <f>ROUNDDOWN(IF( OR( AND(tabItens[[#This Row],[PontoPed]]&lt;tabItens[[#This Row],[Saldo]],tabItens[[#This Row],[Saldo]]&gt;0), tabItens[[#This Row],[PontoPed]]=0), 99, IF(AND(tabItens[[#This Row],[Saldo]]=0,tabItens[[#This Row],[PontoPed]]&gt;0), 0, (1-tabItens[[#This Row],[PctAb]])*10 ) ),0)</f>
        <v>0</v>
      </c>
      <c r="BE338" s="390">
        <f>IF( tabItens[[#This Row],[Consumo]] &gt; tabItens[[#This Row],[04_MESES]]/4*$AV$2, tabItens[[#This Row],[Consumo]]/$AV$2, tabItens[[#This Row],[04_MESES]]/4 ) * $BE$2 + tabItens[[#This Row],[COMPRA_EXTRA]]</f>
        <v>134.5</v>
      </c>
      <c r="BF338" s="391">
        <f>MAX( tabItens[[#This Row],[Sugestão]] - tabItens[[#This Row],[LC]], 0 )</f>
        <v>134.5</v>
      </c>
      <c r="BG338" s="391">
        <f>SUMIF(Consumo!$C$3:$C$862,tabItens[[#This Row],[CÓDIGO]],Consumo!$E$3:$E$862)</f>
        <v>79</v>
      </c>
      <c r="BH338" s="392">
        <f>IF(AND(tabItens[[#This Row],[Pend]] &gt; 0,tabItens[[#This Row],[Consumo]] &lt;&gt; 0), tabItens[[#This Row],[Pend]] / tabItens[[#This Row],[Consumo]], 0 )</f>
        <v>0.29368029739776952</v>
      </c>
      <c r="BI338" s="391"/>
      <c r="BJ338" s="391"/>
      <c r="BK338" s="393" t="s">
        <v>2081</v>
      </c>
    </row>
    <row r="339" spans="1:63" x14ac:dyDescent="0.3">
      <c r="A339" s="354">
        <v>63277</v>
      </c>
      <c r="B339" s="355" t="s">
        <v>1357</v>
      </c>
      <c r="C339" s="356" t="s">
        <v>256</v>
      </c>
      <c r="D339" s="357">
        <v>2.38</v>
      </c>
      <c r="E339" s="358"/>
      <c r="F339" s="358"/>
      <c r="G339" s="358" t="s">
        <v>883</v>
      </c>
      <c r="H339" s="359">
        <v>308</v>
      </c>
      <c r="I339" s="360">
        <v>103003</v>
      </c>
      <c r="J339" s="361">
        <v>2.38</v>
      </c>
      <c r="K339" s="362">
        <v>94</v>
      </c>
      <c r="L339" s="363">
        <f>IF(tabItens[[#This Row],[Média]] &gt; 0, tabItens[[#This Row],[QTDE ATUAL]] / tabItens[[#This Row],[Média]],999.9)</f>
        <v>38.5</v>
      </c>
      <c r="M339" s="364">
        <v>0</v>
      </c>
      <c r="N339" s="365">
        <f>tabItens[[#This Row],[VALOR UNIT.]] * tabItens[[#This Row],[LC]]</f>
        <v>0</v>
      </c>
      <c r="O339" s="366" t="s">
        <v>2146</v>
      </c>
      <c r="P339" s="367"/>
      <c r="Q339" s="368"/>
      <c r="R339" s="365"/>
      <c r="S339" s="369"/>
      <c r="T339" s="370">
        <f>ROUNDDOWN(IFERROR(tabItens[[#This Row],[ATA DT.VALID.]] - $D$1,0) / 30,0)</f>
        <v>-1507</v>
      </c>
      <c r="U339" s="355" t="s">
        <v>960</v>
      </c>
      <c r="V339" s="371">
        <v>1</v>
      </c>
      <c r="W339" s="372" t="s">
        <v>2071</v>
      </c>
      <c r="X339" s="373">
        <v>61</v>
      </c>
      <c r="Y339" s="374">
        <v>8</v>
      </c>
      <c r="Z339" s="375"/>
      <c r="AA339" s="376"/>
      <c r="AB339" s="377"/>
      <c r="AC339" s="377"/>
      <c r="AD339" s="376"/>
      <c r="AE339" s="377"/>
      <c r="AF339" s="370"/>
      <c r="AG339" s="378" t="s">
        <v>2067</v>
      </c>
      <c r="AH339" s="379"/>
      <c r="AI339" s="370">
        <v>32</v>
      </c>
      <c r="AJ339" s="379">
        <v>45180</v>
      </c>
      <c r="AK339" s="379" t="s">
        <v>883</v>
      </c>
      <c r="AL339" s="379">
        <v>45145</v>
      </c>
      <c r="AM339" s="369"/>
      <c r="AN339" s="358"/>
      <c r="AO339" s="380" t="str">
        <f>_xlfn.IFNA(IF(VLOOKUP(tabItens[[#This Row],[CÓDIGO]],tabExcluirDoEstoque[#Data],1,FALSE),"sim",""),"")</f>
        <v/>
      </c>
      <c r="AP339" s="381" t="str">
        <f ca="1">IF(OR(ISBLANK(tabItens[[#This Row],[ATA DT.VALID.]]),tabItens[[#This Row],[ATA DT.VALID.]]="",tabItens[[#This Row],[ATA DT.VALID.]]=" "),"",IF(TYPE(tabItens[[#This Row],[ATA DT.VALID.]])=1,ROUNDUP((tabItens[[#This Row],[ATA DT.VALID.]]-TODAY())/7,0),""))</f>
        <v/>
      </c>
      <c r="AQ339" s="382">
        <v>0</v>
      </c>
      <c r="AR339" s="383" t="str">
        <f>IF(ISBLANK(tabItens[[#This Row],[CÓDIGO]]),"",IFERROR(VLOOKUP(tabItens[[#This Row],[CÓDIGO]],Consumo!$C$2:$AC$862,26,FALSE),0))</f>
        <v>07.2023</v>
      </c>
      <c r="AS339" s="384">
        <f>SUMIF(Consumo!$C$3:$C$862,tabItens[[#This Row],[CÓDIGO]],Consumo!$N$3:$N$862) + SUMIF(Consumo!$C$3:$C$862,tabItens[[#This Row],[CÓDIGO]],Consumo!$O$3:$O$862) + SUMIF(Consumo!$C$3:$C$862,tabItens[[#This Row],[CÓDIGO]],Consumo!$P$3:$P$862) + SUMIF(Consumo!$C$3:$C$862,tabItens[[#This Row],[CÓDIGO]],Consumo!$Q$3:$Q$862)</f>
        <v>20</v>
      </c>
      <c r="AT339" s="384">
        <f>SUMIF(Consumo!$C$3:$C$862,tabItens[[#This Row],[CÓDIGO]],Consumo!$Z$3:$Z$862)</f>
        <v>96</v>
      </c>
      <c r="AU339" s="385">
        <f>SUMIF(Consumo!$C$3:$C$862,tabItens[[#This Row],[CÓDIGO]],Consumo!$AA$3:$AA$862)</f>
        <v>21</v>
      </c>
      <c r="AV339" s="386">
        <f>SUMIF(Consumo!$C$3:$C$862,tabItens[[#This Row],[CÓDIGO]],Consumo!$Y$3:$Y$862)</f>
        <v>8</v>
      </c>
      <c r="AW339" s="359">
        <f>tabItens[[#This Row],[QTDE ATUAL]] + tabItens[[#This Row],[RC QTDE]] + tabItens[[#This Row],[AF SALDO]] + tabItens[[#This Row],[Recentes]]</f>
        <v>308</v>
      </c>
      <c r="AX339" s="387">
        <v>0</v>
      </c>
      <c r="AY339" s="387">
        <v>0</v>
      </c>
      <c r="AZ339" s="387">
        <f>IF(ISBLANK(tabItens[[#This Row],[CÓDIGO]]),"",tabItens[[#This Row],[PontoMês]] * (AZ$2+tabItens[[#This Row],[PontoQtM]]))</f>
        <v>0</v>
      </c>
      <c r="BA339" s="386">
        <f>tabItens[[#This Row],[PontoPed]] - tabItens[[#This Row],[Saldo]] + (1/10)</f>
        <v>-307.89999999999998</v>
      </c>
      <c r="BB339" s="386">
        <f xml:space="preserve"> tabItens[[#This Row],[PontoMês]] * BB$2 - tabItens[[#This Row],[QTDE ATUAL]] - (1/10)</f>
        <v>-308.10000000000002</v>
      </c>
      <c r="BC339" s="388">
        <f>IF( tabItens[[#This Row],[PontoPed]]&gt;0, IF(tabItens[[#This Row],[PontoPed]]&lt;1, 1, IF( tabItens[[#This Row],[Saldo]]&gt;tabItens[[#This Row],[PontoPed]], 0, (tabItens[[#This Row],[PontoPed]]-tabItens[[#This Row],[Saldo]])/tabItens[[#This Row],[PontoPed]] ) ), 0 )</f>
        <v>0</v>
      </c>
      <c r="BD339" s="389">
        <f>ROUNDDOWN(IF( OR( AND(tabItens[[#This Row],[PontoPed]]&lt;tabItens[[#This Row],[Saldo]],tabItens[[#This Row],[Saldo]]&gt;0), tabItens[[#This Row],[PontoPed]]=0), 99, IF(AND(tabItens[[#This Row],[Saldo]]=0,tabItens[[#This Row],[PontoPed]]&gt;0), 0, (1-tabItens[[#This Row],[PctAb]])*10 ) ),0)</f>
        <v>99</v>
      </c>
      <c r="BE339" s="390">
        <f>IF( tabItens[[#This Row],[Consumo]] &gt; tabItens[[#This Row],[04_MESES]]/4*$AV$2, tabItens[[#This Row],[Consumo]]/$AV$2, tabItens[[#This Row],[04_MESES]]/4 ) * $BE$2 + tabItens[[#This Row],[COMPRA_EXTRA]]</f>
        <v>48</v>
      </c>
      <c r="BF339" s="391">
        <f>MAX( tabItens[[#This Row],[Sugestão]] - tabItens[[#This Row],[LC]], 0 )</f>
        <v>48</v>
      </c>
      <c r="BG339" s="391">
        <f>SUMIF(Consumo!$C$3:$C$862,tabItens[[#This Row],[CÓDIGO]],Consumo!$E$3:$E$862)</f>
        <v>0</v>
      </c>
      <c r="BH339" s="392">
        <f>IF(AND(tabItens[[#This Row],[Pend]] &gt; 0,tabItens[[#This Row],[Consumo]] &lt;&gt; 0), tabItens[[#This Row],[Pend]] / tabItens[[#This Row],[Consumo]], 0 )</f>
        <v>0</v>
      </c>
      <c r="BI339" s="391"/>
      <c r="BJ339" s="391"/>
      <c r="BK339" s="393" t="s">
        <v>2081</v>
      </c>
    </row>
    <row r="340" spans="1:63" x14ac:dyDescent="0.3">
      <c r="A340" s="354">
        <v>63382</v>
      </c>
      <c r="B340" s="355" t="s">
        <v>1358</v>
      </c>
      <c r="C340" s="356" t="s">
        <v>262</v>
      </c>
      <c r="D340" s="357">
        <v>9.3000000000000007</v>
      </c>
      <c r="E340" s="358"/>
      <c r="F340" s="358"/>
      <c r="G340" s="358" t="s">
        <v>883</v>
      </c>
      <c r="H340" s="359">
        <v>214</v>
      </c>
      <c r="I340" s="360">
        <v>103003</v>
      </c>
      <c r="J340" s="361">
        <v>9.3000000000000007</v>
      </c>
      <c r="K340" s="362">
        <v>37</v>
      </c>
      <c r="L340" s="363">
        <f>IF(tabItens[[#This Row],[Média]] &gt; 0, tabItens[[#This Row],[QTDE ATUAL]] / tabItens[[#This Row],[Média]],999.9)</f>
        <v>98.769230769230774</v>
      </c>
      <c r="M340" s="364">
        <v>0</v>
      </c>
      <c r="N340" s="365">
        <f>tabItens[[#This Row],[VALOR UNIT.]] * tabItens[[#This Row],[LC]]</f>
        <v>0</v>
      </c>
      <c r="O340" s="366" t="s">
        <v>2121</v>
      </c>
      <c r="P340" s="367"/>
      <c r="Q340" s="368"/>
      <c r="R340" s="365"/>
      <c r="S340" s="369"/>
      <c r="T340" s="370">
        <f>ROUNDDOWN(IFERROR(tabItens[[#This Row],[ATA DT.VALID.]] - $D$1,0) / 30,0)</f>
        <v>-1507</v>
      </c>
      <c r="U340" s="355" t="s">
        <v>1108</v>
      </c>
      <c r="V340" s="371">
        <v>1</v>
      </c>
      <c r="W340" s="372" t="s">
        <v>2066</v>
      </c>
      <c r="X340" s="373">
        <v>51</v>
      </c>
      <c r="Y340" s="374">
        <v>33</v>
      </c>
      <c r="Z340" s="375"/>
      <c r="AA340" s="376"/>
      <c r="AB340" s="377"/>
      <c r="AC340" s="377"/>
      <c r="AD340" s="376"/>
      <c r="AE340" s="377"/>
      <c r="AF340" s="370"/>
      <c r="AG340" s="378" t="s">
        <v>2067</v>
      </c>
      <c r="AH340" s="379"/>
      <c r="AI340" s="370">
        <v>12</v>
      </c>
      <c r="AJ340" s="379">
        <v>43627</v>
      </c>
      <c r="AK340" s="379" t="s">
        <v>883</v>
      </c>
      <c r="AL340" s="379">
        <v>45161</v>
      </c>
      <c r="AM340" s="369"/>
      <c r="AN340" s="358"/>
      <c r="AO340" s="380" t="str">
        <f>_xlfn.IFNA(IF(VLOOKUP(tabItens[[#This Row],[CÓDIGO]],tabExcluirDoEstoque[#Data],1,FALSE),"sim",""),"")</f>
        <v/>
      </c>
      <c r="AP340" s="381" t="str">
        <f ca="1">IF(OR(ISBLANK(tabItens[[#This Row],[ATA DT.VALID.]]),tabItens[[#This Row],[ATA DT.VALID.]]="",tabItens[[#This Row],[ATA DT.VALID.]]=" "),"",IF(TYPE(tabItens[[#This Row],[ATA DT.VALID.]])=1,ROUNDUP((tabItens[[#This Row],[ATA DT.VALID.]]-TODAY())/7,0),""))</f>
        <v/>
      </c>
      <c r="AQ340" s="382">
        <v>0</v>
      </c>
      <c r="AR340" s="383" t="str">
        <f>IF(ISBLANK(tabItens[[#This Row],[CÓDIGO]]),"",IFERROR(VLOOKUP(tabItens[[#This Row],[CÓDIGO]],Consumo!$C$2:$AC$862,26,FALSE),0))</f>
        <v>04.2023</v>
      </c>
      <c r="AS340" s="384">
        <f>SUMIF(Consumo!$C$3:$C$862,tabItens[[#This Row],[CÓDIGO]],Consumo!$N$3:$N$862) + SUMIF(Consumo!$C$3:$C$862,tabItens[[#This Row],[CÓDIGO]],Consumo!$O$3:$O$862) + SUMIF(Consumo!$C$3:$C$862,tabItens[[#This Row],[CÓDIGO]],Consumo!$P$3:$P$862) + SUMIF(Consumo!$C$3:$C$862,tabItens[[#This Row],[CÓDIGO]],Consumo!$Q$3:$Q$862)</f>
        <v>0</v>
      </c>
      <c r="AT340" s="384">
        <f>SUMIF(Consumo!$C$3:$C$862,tabItens[[#This Row],[CÓDIGO]],Consumo!$Z$3:$Z$862)</f>
        <v>37</v>
      </c>
      <c r="AU340" s="385">
        <f>SUMIF(Consumo!$C$3:$C$862,tabItens[[#This Row],[CÓDIGO]],Consumo!$AA$3:$AA$862)</f>
        <v>32</v>
      </c>
      <c r="AV340" s="386">
        <f>SUMIF(Consumo!$C$3:$C$862,tabItens[[#This Row],[CÓDIGO]],Consumo!$Y$3:$Y$862)</f>
        <v>2.1666666666666665</v>
      </c>
      <c r="AW340" s="359">
        <f>tabItens[[#This Row],[QTDE ATUAL]] + tabItens[[#This Row],[RC QTDE]] + tabItens[[#This Row],[AF SALDO]] + tabItens[[#This Row],[Recentes]]</f>
        <v>214</v>
      </c>
      <c r="AX340" s="387">
        <v>2</v>
      </c>
      <c r="AY340" s="387">
        <v>4</v>
      </c>
      <c r="AZ340" s="387">
        <f>IF(ISBLANK(tabItens[[#This Row],[CÓDIGO]]),"",tabItens[[#This Row],[PontoMês]] * (AZ$2+tabItens[[#This Row],[PontoQtM]]))</f>
        <v>8</v>
      </c>
      <c r="BA340" s="386">
        <f>tabItens[[#This Row],[PontoPed]] - tabItens[[#This Row],[Saldo]] + (1/10)</f>
        <v>-205.9</v>
      </c>
      <c r="BB340" s="386">
        <f xml:space="preserve"> tabItens[[#This Row],[PontoMês]] * BB$2 - tabItens[[#This Row],[QTDE ATUAL]] - (1/10)</f>
        <v>-212.1</v>
      </c>
      <c r="BC340" s="388">
        <f>IF( tabItens[[#This Row],[PontoPed]]&gt;0, IF(tabItens[[#This Row],[PontoPed]]&lt;1, 1, IF( tabItens[[#This Row],[Saldo]]&gt;tabItens[[#This Row],[PontoPed]], 0, (tabItens[[#This Row],[PontoPed]]-tabItens[[#This Row],[Saldo]])/tabItens[[#This Row],[PontoPed]] ) ), 0 )</f>
        <v>0</v>
      </c>
      <c r="BD340" s="389">
        <f>ROUNDDOWN(IF( OR( AND(tabItens[[#This Row],[PontoPed]]&lt;tabItens[[#This Row],[Saldo]],tabItens[[#This Row],[Saldo]]&gt;0), tabItens[[#This Row],[PontoPed]]=0), 99, IF(AND(tabItens[[#This Row],[Saldo]]=0,tabItens[[#This Row],[PontoPed]]&gt;0), 0, (1-tabItens[[#This Row],[PctAb]])*10 ) ),0)</f>
        <v>99</v>
      </c>
      <c r="BE340" s="390">
        <f>IF( tabItens[[#This Row],[Consumo]] &gt; tabItens[[#This Row],[04_MESES]]/4*$AV$2, tabItens[[#This Row],[Consumo]]/$AV$2, tabItens[[#This Row],[04_MESES]]/4 ) * $BE$2 + tabItens[[#This Row],[COMPRA_EXTRA]]</f>
        <v>18.5</v>
      </c>
      <c r="BF340" s="391">
        <f>MAX( tabItens[[#This Row],[Sugestão]] - tabItens[[#This Row],[LC]], 0 )</f>
        <v>18.5</v>
      </c>
      <c r="BG340" s="391">
        <f>SUMIF(Consumo!$C$3:$C$862,tabItens[[#This Row],[CÓDIGO]],Consumo!$E$3:$E$862)</f>
        <v>0</v>
      </c>
      <c r="BH340" s="392">
        <f>IF(AND(tabItens[[#This Row],[Pend]] &gt; 0,tabItens[[#This Row],[Consumo]] &lt;&gt; 0), tabItens[[#This Row],[Pend]] / tabItens[[#This Row],[Consumo]], 0 )</f>
        <v>0</v>
      </c>
      <c r="BI340" s="391"/>
      <c r="BJ340" s="391"/>
      <c r="BK340" s="393" t="s">
        <v>2081</v>
      </c>
    </row>
    <row r="341" spans="1:63" x14ac:dyDescent="0.3">
      <c r="A341" s="354">
        <v>63385</v>
      </c>
      <c r="B341" s="355" t="s">
        <v>1359</v>
      </c>
      <c r="C341" s="356" t="s">
        <v>373</v>
      </c>
      <c r="D341" s="357">
        <v>0.62</v>
      </c>
      <c r="E341" s="358"/>
      <c r="F341" s="358"/>
      <c r="G341" s="358" t="s">
        <v>883</v>
      </c>
      <c r="H341" s="359">
        <v>0</v>
      </c>
      <c r="I341" s="360">
        <v>103003</v>
      </c>
      <c r="J341" s="361">
        <v>0.62</v>
      </c>
      <c r="K341" s="362">
        <v>20287</v>
      </c>
      <c r="L341" s="363">
        <f>IF(tabItens[[#This Row],[Média]] &gt; 0, tabItens[[#This Row],[QTDE ATUAL]] / tabItens[[#This Row],[Média]],999.9)</f>
        <v>0</v>
      </c>
      <c r="M341" s="364">
        <v>0</v>
      </c>
      <c r="N341" s="365">
        <f>tabItens[[#This Row],[VALOR UNIT.]] * tabItens[[#This Row],[LC]]</f>
        <v>0</v>
      </c>
      <c r="O341" s="366" t="s">
        <v>2110</v>
      </c>
      <c r="P341" s="367"/>
      <c r="Q341" s="368"/>
      <c r="R341" s="365"/>
      <c r="S341" s="369"/>
      <c r="T341" s="370">
        <f>ROUNDDOWN(IFERROR(tabItens[[#This Row],[ATA DT.VALID.]] - $D$1,0) / 30,0)</f>
        <v>-1507</v>
      </c>
      <c r="U341" s="355" t="s">
        <v>1360</v>
      </c>
      <c r="V341" s="371">
        <v>1</v>
      </c>
      <c r="W341" s="372" t="s">
        <v>2069</v>
      </c>
      <c r="X341" s="373">
        <v>57</v>
      </c>
      <c r="Y341" s="374">
        <v>17</v>
      </c>
      <c r="Z341" s="375">
        <v>6989</v>
      </c>
      <c r="AA341" s="376">
        <v>2023</v>
      </c>
      <c r="AB341" s="377">
        <v>18800</v>
      </c>
      <c r="AC341" s="377"/>
      <c r="AD341" s="376"/>
      <c r="AE341" s="377"/>
      <c r="AF341" s="370"/>
      <c r="AG341" s="378" t="s">
        <v>2067</v>
      </c>
      <c r="AH341" s="379"/>
      <c r="AI341" s="370">
        <v>6762</v>
      </c>
      <c r="AJ341" s="379">
        <v>44967</v>
      </c>
      <c r="AK341" s="379" t="s">
        <v>883</v>
      </c>
      <c r="AL341" s="379">
        <v>44910</v>
      </c>
      <c r="AM341" s="369"/>
      <c r="AN341" s="358"/>
      <c r="AO341" s="380" t="str">
        <f>_xlfn.IFNA(IF(VLOOKUP(tabItens[[#This Row],[CÓDIGO]],tabExcluirDoEstoque[#Data],1,FALSE),"sim",""),"")</f>
        <v/>
      </c>
      <c r="AP341" s="381" t="str">
        <f ca="1">IF(OR(ISBLANK(tabItens[[#This Row],[ATA DT.VALID.]]),tabItens[[#This Row],[ATA DT.VALID.]]="",tabItens[[#This Row],[ATA DT.VALID.]]=" "),"",IF(TYPE(tabItens[[#This Row],[ATA DT.VALID.]])=1,ROUNDUP((tabItens[[#This Row],[ATA DT.VALID.]]-TODAY())/7,0),""))</f>
        <v/>
      </c>
      <c r="AQ341" s="382">
        <v>0</v>
      </c>
      <c r="AR341" s="383" t="str">
        <f>IF(ISBLANK(tabItens[[#This Row],[CÓDIGO]]),"",IFERROR(VLOOKUP(tabItens[[#This Row],[CÓDIGO]],Consumo!$C$2:$AC$862,26,FALSE),0))</f>
        <v>03.2023</v>
      </c>
      <c r="AS341" s="384">
        <f>SUMIF(Consumo!$C$3:$C$862,tabItens[[#This Row],[CÓDIGO]],Consumo!$N$3:$N$862) + SUMIF(Consumo!$C$3:$C$862,tabItens[[#This Row],[CÓDIGO]],Consumo!$O$3:$O$862) + SUMIF(Consumo!$C$3:$C$862,tabItens[[#This Row],[CÓDIGO]],Consumo!$P$3:$P$862) + SUMIF(Consumo!$C$3:$C$862,tabItens[[#This Row],[CÓDIGO]],Consumo!$Q$3:$Q$862)</f>
        <v>0</v>
      </c>
      <c r="AT341" s="384">
        <f>SUMIF(Consumo!$C$3:$C$862,tabItens[[#This Row],[CÓDIGO]],Consumo!$Z$3:$Z$862)</f>
        <v>48142</v>
      </c>
      <c r="AU341" s="385">
        <f>SUMIF(Consumo!$C$3:$C$862,tabItens[[#This Row],[CÓDIGO]],Consumo!$AA$3:$AA$862)</f>
        <v>13744</v>
      </c>
      <c r="AV341" s="386">
        <f>SUMIF(Consumo!$C$3:$C$862,tabItens[[#This Row],[CÓDIGO]],Consumo!$Y$3:$Y$862)</f>
        <v>4011.8333333333335</v>
      </c>
      <c r="AW341" s="359">
        <f>tabItens[[#This Row],[QTDE ATUAL]] + tabItens[[#This Row],[RC QTDE]] + tabItens[[#This Row],[AF SALDO]] + tabItens[[#This Row],[Recentes]]</f>
        <v>18800</v>
      </c>
      <c r="AX341" s="387">
        <v>3677</v>
      </c>
      <c r="AY341" s="387">
        <v>4</v>
      </c>
      <c r="AZ341" s="387">
        <f>IF(ISBLANK(tabItens[[#This Row],[CÓDIGO]]),"",tabItens[[#This Row],[PontoMês]] * (AZ$2+tabItens[[#This Row],[PontoQtM]]))</f>
        <v>14708</v>
      </c>
      <c r="BA341" s="386">
        <f>tabItens[[#This Row],[PontoPed]] - tabItens[[#This Row],[Saldo]] + (1/10)</f>
        <v>-4091.9</v>
      </c>
      <c r="BB341" s="386">
        <f xml:space="preserve"> tabItens[[#This Row],[PontoMês]] * BB$2 - tabItens[[#This Row],[QTDE ATUAL]] - (1/10)</f>
        <v>3676.9</v>
      </c>
      <c r="BC341" s="388">
        <f>IF( tabItens[[#This Row],[PontoPed]]&gt;0, IF(tabItens[[#This Row],[PontoPed]]&lt;1, 1, IF( tabItens[[#This Row],[Saldo]]&gt;tabItens[[#This Row],[PontoPed]], 0, (tabItens[[#This Row],[PontoPed]]-tabItens[[#This Row],[Saldo]])/tabItens[[#This Row],[PontoPed]] ) ), 0 )</f>
        <v>0</v>
      </c>
      <c r="BD341" s="389">
        <f>ROUNDDOWN(IF( OR( AND(tabItens[[#This Row],[PontoPed]]&lt;tabItens[[#This Row],[Saldo]],tabItens[[#This Row],[Saldo]]&gt;0), tabItens[[#This Row],[PontoPed]]=0), 99, IF(AND(tabItens[[#This Row],[Saldo]]=0,tabItens[[#This Row],[PontoPed]]&gt;0), 0, (1-tabItens[[#This Row],[PctAb]])*10 ) ),0)</f>
        <v>99</v>
      </c>
      <c r="BE341" s="390">
        <f>IF( tabItens[[#This Row],[Consumo]] &gt; tabItens[[#This Row],[04_MESES]]/4*$AV$2, tabItens[[#This Row],[Consumo]]/$AV$2, tabItens[[#This Row],[04_MESES]]/4 ) * $BE$2 + tabItens[[#This Row],[COMPRA_EXTRA]]</f>
        <v>24071</v>
      </c>
      <c r="BF341" s="391">
        <f>MAX( tabItens[[#This Row],[Sugestão]] - tabItens[[#This Row],[LC]], 0 )</f>
        <v>24071</v>
      </c>
      <c r="BG341" s="391">
        <f>SUMIF(Consumo!$C$3:$C$862,tabItens[[#This Row],[CÓDIGO]],Consumo!$E$3:$E$862)</f>
        <v>27855</v>
      </c>
      <c r="BH341" s="392">
        <f>IF(AND(tabItens[[#This Row],[Pend]] &gt; 0,tabItens[[#This Row],[Consumo]] &lt;&gt; 0), tabItens[[#This Row],[Pend]] / tabItens[[#This Row],[Consumo]], 0 )</f>
        <v>0.57860080594906738</v>
      </c>
      <c r="BI341" s="391"/>
      <c r="BJ341" s="391"/>
      <c r="BK341" s="393" t="s">
        <v>2081</v>
      </c>
    </row>
    <row r="342" spans="1:63" x14ac:dyDescent="0.3">
      <c r="A342" s="354">
        <v>63591</v>
      </c>
      <c r="B342" s="355" t="s">
        <v>1361</v>
      </c>
      <c r="C342" s="356" t="s">
        <v>373</v>
      </c>
      <c r="D342" s="357">
        <v>0.46</v>
      </c>
      <c r="E342" s="358"/>
      <c r="F342" s="358"/>
      <c r="G342" s="358" t="s">
        <v>883</v>
      </c>
      <c r="H342" s="359">
        <v>0</v>
      </c>
      <c r="I342" s="360">
        <v>103003</v>
      </c>
      <c r="J342" s="361">
        <v>0.46</v>
      </c>
      <c r="K342" s="362">
        <v>5589</v>
      </c>
      <c r="L342" s="363">
        <f>IF(tabItens[[#This Row],[Média]] &gt; 0, tabItens[[#This Row],[QTDE ATUAL]] / tabItens[[#This Row],[Média]],999.9)</f>
        <v>0</v>
      </c>
      <c r="M342" s="364">
        <v>0</v>
      </c>
      <c r="N342" s="365">
        <f>tabItens[[#This Row],[VALOR UNIT.]] * tabItens[[#This Row],[LC]]</f>
        <v>0</v>
      </c>
      <c r="O342" s="366" t="s">
        <v>2110</v>
      </c>
      <c r="P342" s="367"/>
      <c r="Q342" s="368"/>
      <c r="R342" s="365"/>
      <c r="S342" s="369"/>
      <c r="T342" s="370">
        <f>ROUNDDOWN(IFERROR(tabItens[[#This Row],[ATA DT.VALID.]] - $D$1,0) / 30,0)</f>
        <v>-1507</v>
      </c>
      <c r="U342" s="355" t="s">
        <v>1131</v>
      </c>
      <c r="V342" s="371">
        <v>1</v>
      </c>
      <c r="W342" s="372" t="s">
        <v>2069</v>
      </c>
      <c r="X342" s="373">
        <v>57</v>
      </c>
      <c r="Y342" s="374">
        <v>2</v>
      </c>
      <c r="Z342" s="375">
        <v>6216</v>
      </c>
      <c r="AA342" s="376">
        <v>2023</v>
      </c>
      <c r="AB342" s="377">
        <v>1000</v>
      </c>
      <c r="AC342" s="377"/>
      <c r="AD342" s="376"/>
      <c r="AE342" s="377"/>
      <c r="AF342" s="370"/>
      <c r="AG342" s="378" t="s">
        <v>2067</v>
      </c>
      <c r="AH342" s="379"/>
      <c r="AI342" s="370">
        <v>2784</v>
      </c>
      <c r="AJ342" s="379">
        <v>44586</v>
      </c>
      <c r="AK342" s="379" t="s">
        <v>883</v>
      </c>
      <c r="AL342" s="379">
        <v>44551</v>
      </c>
      <c r="AM342" s="369"/>
      <c r="AN342" s="358"/>
      <c r="AO342" s="380" t="str">
        <f>_xlfn.IFNA(IF(VLOOKUP(tabItens[[#This Row],[CÓDIGO]],tabExcluirDoEstoque[#Data],1,FALSE),"sim",""),"")</f>
        <v/>
      </c>
      <c r="AP342" s="381" t="str">
        <f ca="1">IF(OR(ISBLANK(tabItens[[#This Row],[ATA DT.VALID.]]),tabItens[[#This Row],[ATA DT.VALID.]]="",tabItens[[#This Row],[ATA DT.VALID.]]=" "),"",IF(TYPE(tabItens[[#This Row],[ATA DT.VALID.]])=1,ROUNDUP((tabItens[[#This Row],[ATA DT.VALID.]]-TODAY())/7,0),""))</f>
        <v/>
      </c>
      <c r="AQ342" s="382">
        <v>0</v>
      </c>
      <c r="AR342" s="383" t="str">
        <f>IF(ISBLANK(tabItens[[#This Row],[CÓDIGO]]),"",IFERROR(VLOOKUP(tabItens[[#This Row],[CÓDIGO]],Consumo!$C$2:$AC$862,26,FALSE),0))</f>
        <v>09.2023</v>
      </c>
      <c r="AS342" s="384">
        <f>SUMIF(Consumo!$C$3:$C$862,tabItens[[#This Row],[CÓDIGO]],Consumo!$N$3:$N$862) + SUMIF(Consumo!$C$3:$C$862,tabItens[[#This Row],[CÓDIGO]],Consumo!$O$3:$O$862) + SUMIF(Consumo!$C$3:$C$862,tabItens[[#This Row],[CÓDIGO]],Consumo!$P$3:$P$862) + SUMIF(Consumo!$C$3:$C$862,tabItens[[#This Row],[CÓDIGO]],Consumo!$Q$3:$Q$862)</f>
        <v>3187</v>
      </c>
      <c r="AT342" s="384">
        <f>SUMIF(Consumo!$C$3:$C$862,tabItens[[#This Row],[CÓDIGO]],Consumo!$Z$3:$Z$862)</f>
        <v>8434</v>
      </c>
      <c r="AU342" s="385">
        <f>SUMIF(Consumo!$C$3:$C$862,tabItens[[#This Row],[CÓDIGO]],Consumo!$AA$3:$AA$862)</f>
        <v>1399</v>
      </c>
      <c r="AV342" s="386">
        <f>SUMIF(Consumo!$C$3:$C$862,tabItens[[#This Row],[CÓDIGO]],Consumo!$Y$3:$Y$862)</f>
        <v>700.41666666666663</v>
      </c>
      <c r="AW342" s="359">
        <f>tabItens[[#This Row],[QTDE ATUAL]] + tabItens[[#This Row],[RC QTDE]] + tabItens[[#This Row],[AF SALDO]] + tabItens[[#This Row],[Recentes]]</f>
        <v>1000</v>
      </c>
      <c r="AX342" s="387">
        <v>1000</v>
      </c>
      <c r="AY342" s="387">
        <v>4</v>
      </c>
      <c r="AZ342" s="387">
        <f>IF(ISBLANK(tabItens[[#This Row],[CÓDIGO]]),"",tabItens[[#This Row],[PontoMês]] * (AZ$2+tabItens[[#This Row],[PontoQtM]]))</f>
        <v>4000</v>
      </c>
      <c r="BA342" s="386">
        <f>tabItens[[#This Row],[PontoPed]] - tabItens[[#This Row],[Saldo]] + (1/10)</f>
        <v>3000.1</v>
      </c>
      <c r="BB342" s="386">
        <f xml:space="preserve"> tabItens[[#This Row],[PontoMês]] * BB$2 - tabItens[[#This Row],[QTDE ATUAL]] - (1/10)</f>
        <v>999.9</v>
      </c>
      <c r="BC342" s="388">
        <f>IF( tabItens[[#This Row],[PontoPed]]&gt;0, IF(tabItens[[#This Row],[PontoPed]]&lt;1, 1, IF( tabItens[[#This Row],[Saldo]]&gt;tabItens[[#This Row],[PontoPed]], 0, (tabItens[[#This Row],[PontoPed]]-tabItens[[#This Row],[Saldo]])/tabItens[[#This Row],[PontoPed]] ) ), 0 )</f>
        <v>0.75</v>
      </c>
      <c r="BD342" s="389">
        <f>ROUNDDOWN(IF( OR( AND(tabItens[[#This Row],[PontoPed]]&lt;tabItens[[#This Row],[Saldo]],tabItens[[#This Row],[Saldo]]&gt;0), tabItens[[#This Row],[PontoPed]]=0), 99, IF(AND(tabItens[[#This Row],[Saldo]]=0,tabItens[[#This Row],[PontoPed]]&gt;0), 0, (1-tabItens[[#This Row],[PctAb]])*10 ) ),0)</f>
        <v>2</v>
      </c>
      <c r="BE342" s="390">
        <f>IF( tabItens[[#This Row],[Consumo]] &gt; tabItens[[#This Row],[04_MESES]]/4*$AV$2, tabItens[[#This Row],[Consumo]]/$AV$2, tabItens[[#This Row],[04_MESES]]/4 ) * $BE$2 + tabItens[[#This Row],[COMPRA_EXTRA]]</f>
        <v>4780.5</v>
      </c>
      <c r="BF342" s="391">
        <f>MAX( tabItens[[#This Row],[Sugestão]] - tabItens[[#This Row],[LC]], 0 )</f>
        <v>4780.5</v>
      </c>
      <c r="BG342" s="391">
        <f>SUMIF(Consumo!$C$3:$C$862,tabItens[[#This Row],[CÓDIGO]],Consumo!$E$3:$E$862)</f>
        <v>80</v>
      </c>
      <c r="BH342" s="392">
        <f>IF(AND(tabItens[[#This Row],[Pend]] &gt; 0,tabItens[[#This Row],[Consumo]] &lt;&gt; 0), tabItens[[#This Row],[Pend]] / tabItens[[#This Row],[Consumo]], 0 )</f>
        <v>9.485416172634575E-3</v>
      </c>
      <c r="BI342" s="391"/>
      <c r="BJ342" s="391"/>
      <c r="BK342" s="393" t="s">
        <v>2081</v>
      </c>
    </row>
    <row r="343" spans="1:63" x14ac:dyDescent="0.3">
      <c r="A343" s="354">
        <v>63839</v>
      </c>
      <c r="B343" s="355" t="s">
        <v>1362</v>
      </c>
      <c r="C343" s="356" t="s">
        <v>294</v>
      </c>
      <c r="D343" s="357">
        <v>95</v>
      </c>
      <c r="E343" s="358"/>
      <c r="F343" s="358"/>
      <c r="G343" s="358" t="s">
        <v>883</v>
      </c>
      <c r="H343" s="359">
        <v>100</v>
      </c>
      <c r="I343" s="360">
        <v>103003</v>
      </c>
      <c r="J343" s="361">
        <v>95</v>
      </c>
      <c r="K343" s="362">
        <v>225</v>
      </c>
      <c r="L343" s="363">
        <f>IF(tabItens[[#This Row],[Média]] &gt; 0, tabItens[[#This Row],[QTDE ATUAL]] / tabItens[[#This Row],[Média]],999.9)</f>
        <v>5.4794520547945202</v>
      </c>
      <c r="M343" s="364">
        <v>0</v>
      </c>
      <c r="N343" s="365">
        <f>tabItens[[#This Row],[VALOR UNIT.]] * tabItens[[#This Row],[LC]]</f>
        <v>0</v>
      </c>
      <c r="O343" s="366" t="s">
        <v>2112</v>
      </c>
      <c r="P343" s="367"/>
      <c r="Q343" s="368"/>
      <c r="R343" s="365"/>
      <c r="S343" s="369"/>
      <c r="T343" s="370">
        <f>ROUNDDOWN(IFERROR(tabItens[[#This Row],[ATA DT.VALID.]] - $D$1,0) / 30,0)</f>
        <v>-1507</v>
      </c>
      <c r="U343" s="355" t="s">
        <v>1018</v>
      </c>
      <c r="V343" s="371">
        <v>1</v>
      </c>
      <c r="W343" s="372" t="s">
        <v>2074</v>
      </c>
      <c r="X343" s="373">
        <v>74</v>
      </c>
      <c r="Y343" s="374">
        <v>4</v>
      </c>
      <c r="Z343" s="375"/>
      <c r="AA343" s="376"/>
      <c r="AB343" s="377"/>
      <c r="AC343" s="377"/>
      <c r="AD343" s="376"/>
      <c r="AE343" s="377"/>
      <c r="AF343" s="370"/>
      <c r="AG343" s="378" t="s">
        <v>2067</v>
      </c>
      <c r="AH343" s="379"/>
      <c r="AI343" s="370">
        <v>76</v>
      </c>
      <c r="AJ343" s="379">
        <v>45190</v>
      </c>
      <c r="AK343" s="379" t="s">
        <v>883</v>
      </c>
      <c r="AL343" s="379">
        <v>45181</v>
      </c>
      <c r="AM343" s="369"/>
      <c r="AN343" s="358"/>
      <c r="AO343" s="380" t="str">
        <f>_xlfn.IFNA(IF(VLOOKUP(tabItens[[#This Row],[CÓDIGO]],tabExcluirDoEstoque[#Data],1,FALSE),"sim",""),"")</f>
        <v/>
      </c>
      <c r="AP343" s="381" t="str">
        <f ca="1">IF(OR(ISBLANK(tabItens[[#This Row],[ATA DT.VALID.]]),tabItens[[#This Row],[ATA DT.VALID.]]="",tabItens[[#This Row],[ATA DT.VALID.]]=" "),"",IF(TYPE(tabItens[[#This Row],[ATA DT.VALID.]])=1,ROUNDUP((tabItens[[#This Row],[ATA DT.VALID.]]-TODAY())/7,0),""))</f>
        <v/>
      </c>
      <c r="AQ343" s="382">
        <v>0</v>
      </c>
      <c r="AR343" s="383" t="str">
        <f>IF(ISBLANK(tabItens[[#This Row],[CÓDIGO]]),"",IFERROR(VLOOKUP(tabItens[[#This Row],[CÓDIGO]],Consumo!$C$2:$AC$862,26,FALSE),0))</f>
        <v>05.2023</v>
      </c>
      <c r="AS343" s="384">
        <f>SUMIF(Consumo!$C$3:$C$862,tabItens[[#This Row],[CÓDIGO]],Consumo!$N$3:$N$862) + SUMIF(Consumo!$C$3:$C$862,tabItens[[#This Row],[CÓDIGO]],Consumo!$O$3:$O$862) + SUMIF(Consumo!$C$3:$C$862,tabItens[[#This Row],[CÓDIGO]],Consumo!$P$3:$P$862) + SUMIF(Consumo!$C$3:$C$862,tabItens[[#This Row],[CÓDIGO]],Consumo!$Q$3:$Q$862)</f>
        <v>0</v>
      </c>
      <c r="AT343" s="384">
        <f>SUMIF(Consumo!$C$3:$C$862,tabItens[[#This Row],[CÓDIGO]],Consumo!$Z$3:$Z$862)</f>
        <v>229</v>
      </c>
      <c r="AU343" s="385">
        <f>SUMIF(Consumo!$C$3:$C$862,tabItens[[#This Row],[CÓDIGO]],Consumo!$AA$3:$AA$862)</f>
        <v>84</v>
      </c>
      <c r="AV343" s="386">
        <f>SUMIF(Consumo!$C$3:$C$862,tabItens[[#This Row],[CÓDIGO]],Consumo!$Y$3:$Y$862)</f>
        <v>18.25</v>
      </c>
      <c r="AW343" s="359">
        <f>tabItens[[#This Row],[QTDE ATUAL]] + tabItens[[#This Row],[RC QTDE]] + tabItens[[#This Row],[AF SALDO]] + tabItens[[#This Row],[Recentes]]</f>
        <v>100</v>
      </c>
      <c r="AX343" s="387">
        <v>15</v>
      </c>
      <c r="AY343" s="387">
        <v>4</v>
      </c>
      <c r="AZ343" s="387">
        <f>IF(ISBLANK(tabItens[[#This Row],[CÓDIGO]]),"",tabItens[[#This Row],[PontoMês]] * (AZ$2+tabItens[[#This Row],[PontoQtM]]))</f>
        <v>60</v>
      </c>
      <c r="BA343" s="386">
        <f>tabItens[[#This Row],[PontoPed]] - tabItens[[#This Row],[Saldo]] + (1/10)</f>
        <v>-39.9</v>
      </c>
      <c r="BB343" s="386">
        <f xml:space="preserve"> tabItens[[#This Row],[PontoMês]] * BB$2 - tabItens[[#This Row],[QTDE ATUAL]] - (1/10)</f>
        <v>-85.1</v>
      </c>
      <c r="BC343" s="388">
        <f>IF( tabItens[[#This Row],[PontoPed]]&gt;0, IF(tabItens[[#This Row],[PontoPed]]&lt;1, 1, IF( tabItens[[#This Row],[Saldo]]&gt;tabItens[[#This Row],[PontoPed]], 0, (tabItens[[#This Row],[PontoPed]]-tabItens[[#This Row],[Saldo]])/tabItens[[#This Row],[PontoPed]] ) ), 0 )</f>
        <v>0</v>
      </c>
      <c r="BD343" s="389">
        <f>ROUNDDOWN(IF( OR( AND(tabItens[[#This Row],[PontoPed]]&lt;tabItens[[#This Row],[Saldo]],tabItens[[#This Row],[Saldo]]&gt;0), tabItens[[#This Row],[PontoPed]]=0), 99, IF(AND(tabItens[[#This Row],[Saldo]]=0,tabItens[[#This Row],[PontoPed]]&gt;0), 0, (1-tabItens[[#This Row],[PctAb]])*10 ) ),0)</f>
        <v>99</v>
      </c>
      <c r="BE343" s="390">
        <f>IF( tabItens[[#This Row],[Consumo]] &gt; tabItens[[#This Row],[04_MESES]]/4*$AV$2, tabItens[[#This Row],[Consumo]]/$AV$2, tabItens[[#This Row],[04_MESES]]/4 ) * $BE$2 + tabItens[[#This Row],[COMPRA_EXTRA]]</f>
        <v>114.5</v>
      </c>
      <c r="BF343" s="391">
        <f>MAX( tabItens[[#This Row],[Sugestão]] - tabItens[[#This Row],[LC]], 0 )</f>
        <v>114.5</v>
      </c>
      <c r="BG343" s="391">
        <f>SUMIF(Consumo!$C$3:$C$862,tabItens[[#This Row],[CÓDIGO]],Consumo!$E$3:$E$862)</f>
        <v>0</v>
      </c>
      <c r="BH343" s="392">
        <f>IF(AND(tabItens[[#This Row],[Pend]] &gt; 0,tabItens[[#This Row],[Consumo]] &lt;&gt; 0), tabItens[[#This Row],[Pend]] / tabItens[[#This Row],[Consumo]], 0 )</f>
        <v>0</v>
      </c>
      <c r="BI343" s="391"/>
      <c r="BJ343" s="391"/>
      <c r="BK343" s="393" t="s">
        <v>2081</v>
      </c>
    </row>
    <row r="344" spans="1:63" x14ac:dyDescent="0.3">
      <c r="A344" s="354">
        <v>63991</v>
      </c>
      <c r="B344" s="355" t="s">
        <v>1363</v>
      </c>
      <c r="C344" s="356" t="s">
        <v>840</v>
      </c>
      <c r="D344" s="357">
        <v>4.3</v>
      </c>
      <c r="E344" s="358"/>
      <c r="F344" s="358"/>
      <c r="G344" s="358" t="s">
        <v>883</v>
      </c>
      <c r="H344" s="359">
        <v>3648</v>
      </c>
      <c r="I344" s="360">
        <v>103003</v>
      </c>
      <c r="J344" s="361">
        <v>4.3</v>
      </c>
      <c r="K344" s="362">
        <v>2731</v>
      </c>
      <c r="L344" s="363">
        <f>IF(tabItens[[#This Row],[Média]] &gt; 0, tabItens[[#This Row],[QTDE ATUAL]] / tabItens[[#This Row],[Média]],999.9)</f>
        <v>12.685018835120255</v>
      </c>
      <c r="M344" s="364">
        <v>0</v>
      </c>
      <c r="N344" s="365">
        <f>tabItens[[#This Row],[VALOR UNIT.]] * tabItens[[#This Row],[LC]]</f>
        <v>0</v>
      </c>
      <c r="O344" s="366"/>
      <c r="P344" s="367"/>
      <c r="Q344" s="368"/>
      <c r="R344" s="365"/>
      <c r="S344" s="369"/>
      <c r="T344" s="370">
        <f>ROUNDDOWN(IFERROR(tabItens[[#This Row],[ATA DT.VALID.]] - $D$1,0) / 30,0)</f>
        <v>-1507</v>
      </c>
      <c r="U344" s="355" t="s">
        <v>1364</v>
      </c>
      <c r="V344" s="371">
        <v>1</v>
      </c>
      <c r="W344" s="372" t="s">
        <v>2069</v>
      </c>
      <c r="X344" s="373">
        <v>58</v>
      </c>
      <c r="Y344" s="374">
        <v>8</v>
      </c>
      <c r="Z344" s="375"/>
      <c r="AA344" s="376"/>
      <c r="AB344" s="377"/>
      <c r="AC344" s="377"/>
      <c r="AD344" s="376"/>
      <c r="AE344" s="377"/>
      <c r="AF344" s="370"/>
      <c r="AG344" s="378" t="s">
        <v>2067</v>
      </c>
      <c r="AH344" s="379"/>
      <c r="AI344" s="370">
        <v>1200</v>
      </c>
      <c r="AJ344" s="379">
        <v>45069</v>
      </c>
      <c r="AK344" s="379" t="s">
        <v>883</v>
      </c>
      <c r="AL344" s="379">
        <v>45020</v>
      </c>
      <c r="AM344" s="369"/>
      <c r="AN344" s="358"/>
      <c r="AO344" s="380" t="str">
        <f>_xlfn.IFNA(IF(VLOOKUP(tabItens[[#This Row],[CÓDIGO]],tabExcluirDoEstoque[#Data],1,FALSE),"sim",""),"")</f>
        <v/>
      </c>
      <c r="AP344" s="381" t="str">
        <f ca="1">IF(OR(ISBLANK(tabItens[[#This Row],[ATA DT.VALID.]]),tabItens[[#This Row],[ATA DT.VALID.]]="",tabItens[[#This Row],[ATA DT.VALID.]]=" "),"",IF(TYPE(tabItens[[#This Row],[ATA DT.VALID.]])=1,ROUNDUP((tabItens[[#This Row],[ATA DT.VALID.]]-TODAY())/7,0),""))</f>
        <v/>
      </c>
      <c r="AQ344" s="382"/>
      <c r="AR344" s="383" t="str">
        <f>IF(ISBLANK(tabItens[[#This Row],[CÓDIGO]]),"",IFERROR(VLOOKUP(tabItens[[#This Row],[CÓDIGO]],Consumo!$C$2:$AC$862,26,FALSE),0))</f>
        <v>09.2023</v>
      </c>
      <c r="AS344" s="384">
        <f>SUMIF(Consumo!$C$3:$C$862,tabItens[[#This Row],[CÓDIGO]],Consumo!$N$3:$N$862) + SUMIF(Consumo!$C$3:$C$862,tabItens[[#This Row],[CÓDIGO]],Consumo!$O$3:$O$862) + SUMIF(Consumo!$C$3:$C$862,tabItens[[#This Row],[CÓDIGO]],Consumo!$P$3:$P$862) + SUMIF(Consumo!$C$3:$C$862,tabItens[[#This Row],[CÓDIGO]],Consumo!$Q$3:$Q$862)</f>
        <v>1105</v>
      </c>
      <c r="AT344" s="384">
        <f>SUMIF(Consumo!$C$3:$C$862,tabItens[[#This Row],[CÓDIGO]],Consumo!$Z$3:$Z$862)</f>
        <v>3812</v>
      </c>
      <c r="AU344" s="385">
        <f>SUMIF(Consumo!$C$3:$C$862,tabItens[[#This Row],[CÓDIGO]],Consumo!$AA$3:$AA$862)</f>
        <v>1319</v>
      </c>
      <c r="AV344" s="386">
        <f>SUMIF(Consumo!$C$3:$C$862,tabItens[[#This Row],[CÓDIGO]],Consumo!$Y$3:$Y$862)</f>
        <v>287.58333333333331</v>
      </c>
      <c r="AW344" s="359">
        <f>tabItens[[#This Row],[QTDE ATUAL]] + tabItens[[#This Row],[RC QTDE]] + tabItens[[#This Row],[AF SALDO]] + tabItens[[#This Row],[Recentes]]</f>
        <v>3648</v>
      </c>
      <c r="AX344" s="387">
        <v>485</v>
      </c>
      <c r="AY344" s="387">
        <v>4</v>
      </c>
      <c r="AZ344" s="387">
        <f>IF(ISBLANK(tabItens[[#This Row],[CÓDIGO]]),"",tabItens[[#This Row],[PontoMês]] * (AZ$2+tabItens[[#This Row],[PontoQtM]]))</f>
        <v>1940</v>
      </c>
      <c r="BA344" s="386">
        <f>tabItens[[#This Row],[PontoPed]] - tabItens[[#This Row],[Saldo]] + (1/10)</f>
        <v>-1707.9</v>
      </c>
      <c r="BB344" s="386">
        <f xml:space="preserve"> tabItens[[#This Row],[PontoMês]] * BB$2 - tabItens[[#This Row],[QTDE ATUAL]] - (1/10)</f>
        <v>-3163.1</v>
      </c>
      <c r="BC344" s="388">
        <f>IF( tabItens[[#This Row],[PontoPed]]&gt;0, IF(tabItens[[#This Row],[PontoPed]]&lt;1, 1, IF( tabItens[[#This Row],[Saldo]]&gt;tabItens[[#This Row],[PontoPed]], 0, (tabItens[[#This Row],[PontoPed]]-tabItens[[#This Row],[Saldo]])/tabItens[[#This Row],[PontoPed]] ) ), 0 )</f>
        <v>0</v>
      </c>
      <c r="BD344" s="389">
        <f>ROUNDDOWN(IF( OR( AND(tabItens[[#This Row],[PontoPed]]&lt;tabItens[[#This Row],[Saldo]],tabItens[[#This Row],[Saldo]]&gt;0), tabItens[[#This Row],[PontoPed]]=0), 99, IF(AND(tabItens[[#This Row],[Saldo]]=0,tabItens[[#This Row],[PontoPed]]&gt;0), 0, (1-tabItens[[#This Row],[PctAb]])*10 ) ),0)</f>
        <v>99</v>
      </c>
      <c r="BE344" s="390">
        <f>IF( tabItens[[#This Row],[Consumo]] &gt; tabItens[[#This Row],[04_MESES]]/4*$AV$2, tabItens[[#This Row],[Consumo]]/$AV$2, tabItens[[#This Row],[04_MESES]]/4 ) * $BE$2 + tabItens[[#This Row],[COMPRA_EXTRA]]</f>
        <v>1906</v>
      </c>
      <c r="BF344" s="391">
        <f>MAX( tabItens[[#This Row],[Sugestão]] - tabItens[[#This Row],[LC]], 0 )</f>
        <v>1906</v>
      </c>
      <c r="BG344" s="391">
        <f>SUMIF(Consumo!$C$3:$C$862,tabItens[[#This Row],[CÓDIGO]],Consumo!$E$3:$E$862)</f>
        <v>210</v>
      </c>
      <c r="BH344" s="392">
        <f>IF(AND(tabItens[[#This Row],[Pend]] &gt; 0,tabItens[[#This Row],[Consumo]] &lt;&gt; 0), tabItens[[#This Row],[Pend]] / tabItens[[#This Row],[Consumo]], 0 )</f>
        <v>5.5089192025183628E-2</v>
      </c>
      <c r="BI344" s="391"/>
      <c r="BJ344" s="391"/>
      <c r="BK344" s="393" t="s">
        <v>2081</v>
      </c>
    </row>
    <row r="345" spans="1:63" x14ac:dyDescent="0.3">
      <c r="A345" s="354">
        <v>9413</v>
      </c>
      <c r="B345" s="355" t="s">
        <v>887</v>
      </c>
      <c r="C345" s="356" t="s">
        <v>31</v>
      </c>
      <c r="D345" s="357">
        <v>0.67</v>
      </c>
      <c r="E345" s="358" t="s">
        <v>888</v>
      </c>
      <c r="F345" s="358" t="s">
        <v>889</v>
      </c>
      <c r="G345" s="358" t="s">
        <v>890</v>
      </c>
      <c r="H345" s="359">
        <v>5316</v>
      </c>
      <c r="I345" s="360">
        <v>103003</v>
      </c>
      <c r="J345" s="361">
        <v>0.67</v>
      </c>
      <c r="K345" s="362">
        <v>13230</v>
      </c>
      <c r="L345" s="363">
        <f>IF(tabItens[[#This Row],[Média]] &gt; 0, tabItens[[#This Row],[QTDE ATUAL]] / tabItens[[#This Row],[Média]],999.9)</f>
        <v>3.0025416548997459</v>
      </c>
      <c r="M345" s="364">
        <v>0</v>
      </c>
      <c r="N345" s="365">
        <f>tabItens[[#This Row],[VALOR UNIT.]] * tabItens[[#This Row],[LC]]</f>
        <v>0</v>
      </c>
      <c r="O345" s="366" t="s">
        <v>891</v>
      </c>
      <c r="P345" s="367">
        <v>0</v>
      </c>
      <c r="Q345" s="368">
        <v>106700</v>
      </c>
      <c r="R345" s="365">
        <v>71489</v>
      </c>
      <c r="S345" s="369">
        <v>45377</v>
      </c>
      <c r="T345" s="370">
        <f>ROUNDDOWN(IFERROR(tabItens[[#This Row],[ATA DT.VALID.]] - $D$1,0) / 30,0)</f>
        <v>5</v>
      </c>
      <c r="U345" s="355" t="s">
        <v>892</v>
      </c>
      <c r="V345" s="371">
        <v>1</v>
      </c>
      <c r="W345" s="372" t="s">
        <v>2068</v>
      </c>
      <c r="X345" s="373">
        <v>72</v>
      </c>
      <c r="Y345" s="374">
        <v>6</v>
      </c>
      <c r="Z345" s="375"/>
      <c r="AA345" s="376"/>
      <c r="AB345" s="377"/>
      <c r="AC345" s="377">
        <v>12192</v>
      </c>
      <c r="AD345" s="376">
        <v>2023</v>
      </c>
      <c r="AE345" s="377">
        <v>2700</v>
      </c>
      <c r="AF345" s="370">
        <v>2700</v>
      </c>
      <c r="AG345" s="378" t="s">
        <v>2046</v>
      </c>
      <c r="AH345" s="379">
        <v>45229</v>
      </c>
      <c r="AI345" s="370">
        <v>10382</v>
      </c>
      <c r="AJ345" s="379">
        <v>45098</v>
      </c>
      <c r="AK345" s="379" t="s">
        <v>883</v>
      </c>
      <c r="AL345" s="379">
        <v>45209</v>
      </c>
      <c r="AM345" s="369"/>
      <c r="AN345" s="358"/>
      <c r="AO345" s="380" t="str">
        <f>_xlfn.IFNA(IF(VLOOKUP(tabItens[[#This Row],[CÓDIGO]],tabExcluirDoEstoque[#Data],1,FALSE),"sim",""),"")</f>
        <v/>
      </c>
      <c r="AP345" s="381">
        <f ca="1">IF(OR(ISBLANK(tabItens[[#This Row],[ATA DT.VALID.]]),tabItens[[#This Row],[ATA DT.VALID.]]="",tabItens[[#This Row],[ATA DT.VALID.]]=" "),"",IF(TYPE(tabItens[[#This Row],[ATA DT.VALID.]])=1,ROUNDUP((tabItens[[#This Row],[ATA DT.VALID.]]-TODAY())/7,0),""))</f>
        <v>18</v>
      </c>
      <c r="AQ345" s="382">
        <v>0</v>
      </c>
      <c r="AR345" s="383" t="str">
        <f>IF(ISBLANK(tabItens[[#This Row],[CÓDIGO]]),"",IFERROR(VLOOKUP(tabItens[[#This Row],[CÓDIGO]],Consumo!$C$2:$AC$862,26,FALSE),0))</f>
        <v>09.2023</v>
      </c>
      <c r="AS345" s="384">
        <f>SUMIF(Consumo!$C$3:$C$862,tabItens[[#This Row],[CÓDIGO]],Consumo!$N$3:$N$862) + SUMIF(Consumo!$C$3:$C$862,tabItens[[#This Row],[CÓDIGO]],Consumo!$O$3:$O$862) + SUMIF(Consumo!$C$3:$C$862,tabItens[[#This Row],[CÓDIGO]],Consumo!$P$3:$P$862) + SUMIF(Consumo!$C$3:$C$862,tabItens[[#This Row],[CÓDIGO]],Consumo!$Q$3:$Q$862)</f>
        <v>6618</v>
      </c>
      <c r="AT345" s="384">
        <f>SUMIF(Consumo!$C$3:$C$862,tabItens[[#This Row],[CÓDIGO]],Consumo!$Z$3:$Z$862)</f>
        <v>21246</v>
      </c>
      <c r="AU345" s="385">
        <f>SUMIF(Consumo!$C$3:$C$862,tabItens[[#This Row],[CÓDIGO]],Consumo!$AA$3:$AA$862)</f>
        <v>2740</v>
      </c>
      <c r="AV345" s="386">
        <f>SUMIF(Consumo!$C$3:$C$862,tabItens[[#This Row],[CÓDIGO]],Consumo!$Y$3:$Y$862)</f>
        <v>1770.5</v>
      </c>
      <c r="AW345" s="359">
        <f>tabItens[[#This Row],[QTDE ATUAL]] + tabItens[[#This Row],[RC QTDE]] + tabItens[[#This Row],[AF SALDO]] + tabItens[[#This Row],[Recentes]]</f>
        <v>8016</v>
      </c>
      <c r="AX345" s="387">
        <v>1132</v>
      </c>
      <c r="AY345" s="387">
        <v>4</v>
      </c>
      <c r="AZ345" s="387">
        <f>IF(ISBLANK(tabItens[[#This Row],[CÓDIGO]]),"",tabItens[[#This Row],[PontoMês]] * (AZ$2+tabItens[[#This Row],[PontoQtM]]))</f>
        <v>4528</v>
      </c>
      <c r="BA345" s="386">
        <f>tabItens[[#This Row],[PontoPed]] - tabItens[[#This Row],[Saldo]] + (1/10)</f>
        <v>-3487.9</v>
      </c>
      <c r="BB345" s="386">
        <f xml:space="preserve"> tabItens[[#This Row],[PontoMês]] * BB$2 - tabItens[[#This Row],[QTDE ATUAL]] - (1/10)</f>
        <v>-4184.1000000000004</v>
      </c>
      <c r="BC345" s="388">
        <f>IF( tabItens[[#This Row],[PontoPed]]&gt;0, IF(tabItens[[#This Row],[PontoPed]]&lt;1, 1, IF( tabItens[[#This Row],[Saldo]]&gt;tabItens[[#This Row],[PontoPed]], 0, (tabItens[[#This Row],[PontoPed]]-tabItens[[#This Row],[Saldo]])/tabItens[[#This Row],[PontoPed]] ) ), 0 )</f>
        <v>0</v>
      </c>
      <c r="BD345" s="389">
        <f>ROUNDDOWN(IF( OR( AND(tabItens[[#This Row],[PontoPed]]&lt;tabItens[[#This Row],[Saldo]],tabItens[[#This Row],[Saldo]]&gt;0), tabItens[[#This Row],[PontoPed]]=0), 99, IF(AND(tabItens[[#This Row],[Saldo]]=0,tabItens[[#This Row],[PontoPed]]&gt;0), 0, (1-tabItens[[#This Row],[PctAb]])*10 ) ),0)</f>
        <v>99</v>
      </c>
      <c r="BE345" s="390">
        <f>IF( tabItens[[#This Row],[Consumo]] &gt; tabItens[[#This Row],[04_MESES]]/4*$AV$2, tabItens[[#This Row],[Consumo]]/$AV$2, tabItens[[#This Row],[04_MESES]]/4 ) * $BE$2 + tabItens[[#This Row],[COMPRA_EXTRA]]</f>
        <v>10623</v>
      </c>
      <c r="BF345" s="391">
        <f>MAX( tabItens[[#This Row],[Sugestão]] - tabItens[[#This Row],[LC]], 0 )</f>
        <v>10623</v>
      </c>
      <c r="BG345" s="391">
        <f>SUMIF(Consumo!$C$3:$C$862,tabItens[[#This Row],[CÓDIGO]],Consumo!$E$3:$E$862)</f>
        <v>100</v>
      </c>
      <c r="BH345" s="392">
        <f>IF(AND(tabItens[[#This Row],[Pend]] &gt; 0,tabItens[[#This Row],[Consumo]] &lt;&gt; 0), tabItens[[#This Row],[Pend]] / tabItens[[#This Row],[Consumo]], 0 )</f>
        <v>4.7067683328626568E-3</v>
      </c>
      <c r="BI345" s="391"/>
      <c r="BJ345" s="391"/>
      <c r="BK345" s="393" t="s">
        <v>2081</v>
      </c>
    </row>
    <row r="346" spans="1:63" x14ac:dyDescent="0.3">
      <c r="A346" s="354">
        <v>64253</v>
      </c>
      <c r="B346" s="355" t="s">
        <v>1366</v>
      </c>
      <c r="C346" s="356" t="s">
        <v>338</v>
      </c>
      <c r="D346" s="357">
        <v>56.66</v>
      </c>
      <c r="E346" s="358"/>
      <c r="F346" s="358"/>
      <c r="G346" s="358" t="s">
        <v>883</v>
      </c>
      <c r="H346" s="359">
        <v>1590</v>
      </c>
      <c r="I346" s="360">
        <v>103003</v>
      </c>
      <c r="J346" s="361">
        <v>56.66</v>
      </c>
      <c r="K346" s="362">
        <v>1320</v>
      </c>
      <c r="L346" s="363">
        <f>IF(tabItens[[#This Row],[Média]] &gt; 0, tabItens[[#This Row],[QTDE ATUAL]] / tabItens[[#This Row],[Média]],999.9)</f>
        <v>14.454545454545455</v>
      </c>
      <c r="M346" s="364">
        <v>0</v>
      </c>
      <c r="N346" s="365">
        <f>tabItens[[#This Row],[VALOR UNIT.]] * tabItens[[#This Row],[LC]]</f>
        <v>0</v>
      </c>
      <c r="O346" s="366" t="s">
        <v>2129</v>
      </c>
      <c r="P346" s="367"/>
      <c r="Q346" s="368"/>
      <c r="R346" s="365"/>
      <c r="S346" s="369"/>
      <c r="T346" s="370">
        <f>ROUNDDOWN(IFERROR(tabItens[[#This Row],[ATA DT.VALID.]] - $D$1,0) / 30,0)</f>
        <v>-1507</v>
      </c>
      <c r="U346" s="355" t="s">
        <v>1367</v>
      </c>
      <c r="V346" s="371">
        <v>1</v>
      </c>
      <c r="W346" s="372" t="s">
        <v>2073</v>
      </c>
      <c r="X346" s="373">
        <v>69</v>
      </c>
      <c r="Y346" s="374">
        <v>17</v>
      </c>
      <c r="Z346" s="375"/>
      <c r="AA346" s="376"/>
      <c r="AB346" s="377"/>
      <c r="AC346" s="377"/>
      <c r="AD346" s="376"/>
      <c r="AE346" s="377"/>
      <c r="AF346" s="370"/>
      <c r="AG346" s="378" t="s">
        <v>2067</v>
      </c>
      <c r="AH346" s="379"/>
      <c r="AI346" s="370">
        <v>446</v>
      </c>
      <c r="AJ346" s="379">
        <v>44895</v>
      </c>
      <c r="AK346" s="379" t="s">
        <v>883</v>
      </c>
      <c r="AL346" s="379">
        <v>44881</v>
      </c>
      <c r="AM346" s="369"/>
      <c r="AN346" s="358"/>
      <c r="AO346" s="380" t="str">
        <f>_xlfn.IFNA(IF(VLOOKUP(tabItens[[#This Row],[CÓDIGO]],tabExcluirDoEstoque[#Data],1,FALSE),"sim",""),"")</f>
        <v/>
      </c>
      <c r="AP346" s="381" t="str">
        <f ca="1">IF(OR(ISBLANK(tabItens[[#This Row],[ATA DT.VALID.]]),tabItens[[#This Row],[ATA DT.VALID.]]="",tabItens[[#This Row],[ATA DT.VALID.]]=" "),"",IF(TYPE(tabItens[[#This Row],[ATA DT.VALID.]])=1,ROUNDUP((tabItens[[#This Row],[ATA DT.VALID.]]-TODAY())/7,0),""))</f>
        <v/>
      </c>
      <c r="AQ346" s="382">
        <v>0</v>
      </c>
      <c r="AR346" s="383" t="str">
        <f>IF(ISBLANK(tabItens[[#This Row],[CÓDIGO]]),"",IFERROR(VLOOKUP(tabItens[[#This Row],[CÓDIGO]],Consumo!$C$2:$AC$862,26,FALSE),0))</f>
        <v>08.2023</v>
      </c>
      <c r="AS346" s="384">
        <f>SUMIF(Consumo!$C$3:$C$862,tabItens[[#This Row],[CÓDIGO]],Consumo!$N$3:$N$862) + SUMIF(Consumo!$C$3:$C$862,tabItens[[#This Row],[CÓDIGO]],Consumo!$O$3:$O$862) + SUMIF(Consumo!$C$3:$C$862,tabItens[[#This Row],[CÓDIGO]],Consumo!$P$3:$P$862) + SUMIF(Consumo!$C$3:$C$862,tabItens[[#This Row],[CÓDIGO]],Consumo!$Q$3:$Q$862)</f>
        <v>522</v>
      </c>
      <c r="AT346" s="384">
        <f>SUMIF(Consumo!$C$3:$C$862,tabItens[[#This Row],[CÓDIGO]],Consumo!$Z$3:$Z$862)</f>
        <v>1320</v>
      </c>
      <c r="AU346" s="385">
        <f>SUMIF(Consumo!$C$3:$C$862,tabItens[[#This Row],[CÓDIGO]],Consumo!$AA$3:$AA$862)</f>
        <v>352</v>
      </c>
      <c r="AV346" s="386">
        <f>SUMIF(Consumo!$C$3:$C$862,tabItens[[#This Row],[CÓDIGO]],Consumo!$Y$3:$Y$862)</f>
        <v>110</v>
      </c>
      <c r="AW346" s="359">
        <f>tabItens[[#This Row],[QTDE ATUAL]] + tabItens[[#This Row],[RC QTDE]] + tabItens[[#This Row],[AF SALDO]] + tabItens[[#This Row],[Recentes]]</f>
        <v>1590</v>
      </c>
      <c r="AX346" s="387">
        <v>167</v>
      </c>
      <c r="AY346" s="387">
        <v>4</v>
      </c>
      <c r="AZ346" s="387">
        <f>IF(ISBLANK(tabItens[[#This Row],[CÓDIGO]]),"",tabItens[[#This Row],[PontoMês]] * (AZ$2+tabItens[[#This Row],[PontoQtM]]))</f>
        <v>668</v>
      </c>
      <c r="BA346" s="386">
        <f>tabItens[[#This Row],[PontoPed]] - tabItens[[#This Row],[Saldo]] + (1/10)</f>
        <v>-921.9</v>
      </c>
      <c r="BB346" s="386">
        <f xml:space="preserve"> tabItens[[#This Row],[PontoMês]] * BB$2 - tabItens[[#This Row],[QTDE ATUAL]] - (1/10)</f>
        <v>-1423.1</v>
      </c>
      <c r="BC346" s="388">
        <f>IF( tabItens[[#This Row],[PontoPed]]&gt;0, IF(tabItens[[#This Row],[PontoPed]]&lt;1, 1, IF( tabItens[[#This Row],[Saldo]]&gt;tabItens[[#This Row],[PontoPed]], 0, (tabItens[[#This Row],[PontoPed]]-tabItens[[#This Row],[Saldo]])/tabItens[[#This Row],[PontoPed]] ) ), 0 )</f>
        <v>0</v>
      </c>
      <c r="BD346" s="389">
        <f>ROUNDDOWN(IF( OR( AND(tabItens[[#This Row],[PontoPed]]&lt;tabItens[[#This Row],[Saldo]],tabItens[[#This Row],[Saldo]]&gt;0), tabItens[[#This Row],[PontoPed]]=0), 99, IF(AND(tabItens[[#This Row],[Saldo]]=0,tabItens[[#This Row],[PontoPed]]&gt;0), 0, (1-tabItens[[#This Row],[PctAb]])*10 ) ),0)</f>
        <v>99</v>
      </c>
      <c r="BE346" s="390">
        <f>IF( tabItens[[#This Row],[Consumo]] &gt; tabItens[[#This Row],[04_MESES]]/4*$AV$2, tabItens[[#This Row],[Consumo]]/$AV$2, tabItens[[#This Row],[04_MESES]]/4 ) * $BE$2 + tabItens[[#This Row],[COMPRA_EXTRA]]</f>
        <v>783</v>
      </c>
      <c r="BF346" s="391">
        <f>MAX( tabItens[[#This Row],[Sugestão]] - tabItens[[#This Row],[LC]], 0 )</f>
        <v>783</v>
      </c>
      <c r="BG346" s="391">
        <f>SUMIF(Consumo!$C$3:$C$862,tabItens[[#This Row],[CÓDIGO]],Consumo!$E$3:$E$862)</f>
        <v>0</v>
      </c>
      <c r="BH346" s="392">
        <f>IF(AND(tabItens[[#This Row],[Pend]] &gt; 0,tabItens[[#This Row],[Consumo]] &lt;&gt; 0), tabItens[[#This Row],[Pend]] / tabItens[[#This Row],[Consumo]], 0 )</f>
        <v>0</v>
      </c>
      <c r="BI346" s="391"/>
      <c r="BJ346" s="391"/>
      <c r="BK346" s="393" t="s">
        <v>2081</v>
      </c>
    </row>
    <row r="347" spans="1:63" x14ac:dyDescent="0.3">
      <c r="A347" s="354">
        <v>64462</v>
      </c>
      <c r="B347" s="355" t="s">
        <v>1368</v>
      </c>
      <c r="C347" s="356" t="s">
        <v>256</v>
      </c>
      <c r="D347" s="357">
        <v>0.19</v>
      </c>
      <c r="E347" s="358"/>
      <c r="F347" s="358"/>
      <c r="G347" s="358" t="s">
        <v>883</v>
      </c>
      <c r="H347" s="359">
        <v>8061</v>
      </c>
      <c r="I347" s="360">
        <v>103003</v>
      </c>
      <c r="J347" s="361">
        <v>0.19</v>
      </c>
      <c r="K347" s="362">
        <v>4039</v>
      </c>
      <c r="L347" s="363">
        <f>IF(tabItens[[#This Row],[Média]] &gt; 0, tabItens[[#This Row],[QTDE ATUAL]] / tabItens[[#This Row],[Média]],999.9)</f>
        <v>22.293616040562341</v>
      </c>
      <c r="M347" s="364">
        <v>0</v>
      </c>
      <c r="N347" s="365">
        <f>tabItens[[#This Row],[VALOR UNIT.]] * tabItens[[#This Row],[LC]]</f>
        <v>0</v>
      </c>
      <c r="O347" s="366"/>
      <c r="P347" s="367"/>
      <c r="Q347" s="368"/>
      <c r="R347" s="365"/>
      <c r="S347" s="369"/>
      <c r="T347" s="370">
        <f>ROUNDDOWN(IFERROR(tabItens[[#This Row],[ATA DT.VALID.]] - $D$1,0) / 30,0)</f>
        <v>-1507</v>
      </c>
      <c r="U347" s="355" t="s">
        <v>1369</v>
      </c>
      <c r="V347" s="371">
        <v>1</v>
      </c>
      <c r="W347" s="372" t="s">
        <v>2073</v>
      </c>
      <c r="X347" s="373">
        <v>67</v>
      </c>
      <c r="Y347" s="374">
        <v>4</v>
      </c>
      <c r="Z347" s="375"/>
      <c r="AA347" s="376"/>
      <c r="AB347" s="377"/>
      <c r="AC347" s="377"/>
      <c r="AD347" s="376"/>
      <c r="AE347" s="377"/>
      <c r="AF347" s="370"/>
      <c r="AG347" s="378" t="s">
        <v>2067</v>
      </c>
      <c r="AH347" s="379"/>
      <c r="AI347" s="370">
        <v>1446</v>
      </c>
      <c r="AJ347" s="379">
        <v>45201</v>
      </c>
      <c r="AK347" s="379" t="s">
        <v>883</v>
      </c>
      <c r="AL347" s="379">
        <v>45189</v>
      </c>
      <c r="AM347" s="369"/>
      <c r="AN347" s="358"/>
      <c r="AO347" s="380" t="str">
        <f>_xlfn.IFNA(IF(VLOOKUP(tabItens[[#This Row],[CÓDIGO]],tabExcluirDoEstoque[#Data],1,FALSE),"sim",""),"")</f>
        <v/>
      </c>
      <c r="AP347" s="381" t="str">
        <f ca="1">IF(OR(ISBLANK(tabItens[[#This Row],[ATA DT.VALID.]]),tabItens[[#This Row],[ATA DT.VALID.]]="",tabItens[[#This Row],[ATA DT.VALID.]]=" "),"",IF(TYPE(tabItens[[#This Row],[ATA DT.VALID.]])=1,ROUNDUP((tabItens[[#This Row],[ATA DT.VALID.]]-TODAY())/7,0),""))</f>
        <v/>
      </c>
      <c r="AQ347" s="382"/>
      <c r="AR347" s="383" t="str">
        <f>IF(ISBLANK(tabItens[[#This Row],[CÓDIGO]]),"",IFERROR(VLOOKUP(tabItens[[#This Row],[CÓDIGO]],Consumo!$C$2:$AC$862,26,FALSE),0))</f>
        <v>05.2023</v>
      </c>
      <c r="AS347" s="384">
        <f>SUMIF(Consumo!$C$3:$C$862,tabItens[[#This Row],[CÓDIGO]],Consumo!$N$3:$N$862) + SUMIF(Consumo!$C$3:$C$862,tabItens[[#This Row],[CÓDIGO]],Consumo!$O$3:$O$862) + SUMIF(Consumo!$C$3:$C$862,tabItens[[#This Row],[CÓDIGO]],Consumo!$P$3:$P$862) + SUMIF(Consumo!$C$3:$C$862,tabItens[[#This Row],[CÓDIGO]],Consumo!$Q$3:$Q$862)</f>
        <v>0</v>
      </c>
      <c r="AT347" s="384">
        <f>SUMIF(Consumo!$C$3:$C$862,tabItens[[#This Row],[CÓDIGO]],Consumo!$Z$3:$Z$862)</f>
        <v>4339</v>
      </c>
      <c r="AU347" s="385">
        <f>SUMIF(Consumo!$C$3:$C$862,tabItens[[#This Row],[CÓDIGO]],Consumo!$AA$3:$AA$862)</f>
        <v>1000</v>
      </c>
      <c r="AV347" s="386">
        <f>SUMIF(Consumo!$C$3:$C$862,tabItens[[#This Row],[CÓDIGO]],Consumo!$Y$3:$Y$862)</f>
        <v>361.58333333333331</v>
      </c>
      <c r="AW347" s="359">
        <f>tabItens[[#This Row],[QTDE ATUAL]] + tabItens[[#This Row],[RC QTDE]] + tabItens[[#This Row],[AF SALDO]] + tabItens[[#This Row],[Recentes]]</f>
        <v>8061</v>
      </c>
      <c r="AX347" s="387">
        <v>107</v>
      </c>
      <c r="AY347" s="387">
        <v>4</v>
      </c>
      <c r="AZ347" s="387">
        <f>IF(ISBLANK(tabItens[[#This Row],[CÓDIGO]]),"",tabItens[[#This Row],[PontoMês]] * (AZ$2+tabItens[[#This Row],[PontoQtM]]))</f>
        <v>428</v>
      </c>
      <c r="BA347" s="386">
        <f>tabItens[[#This Row],[PontoPed]] - tabItens[[#This Row],[Saldo]] + (1/10)</f>
        <v>-7632.9</v>
      </c>
      <c r="BB347" s="386">
        <f xml:space="preserve"> tabItens[[#This Row],[PontoMês]] * BB$2 - tabItens[[#This Row],[QTDE ATUAL]] - (1/10)</f>
        <v>-7954.1</v>
      </c>
      <c r="BC347" s="388">
        <f>IF( tabItens[[#This Row],[PontoPed]]&gt;0, IF(tabItens[[#This Row],[PontoPed]]&lt;1, 1, IF( tabItens[[#This Row],[Saldo]]&gt;tabItens[[#This Row],[PontoPed]], 0, (tabItens[[#This Row],[PontoPed]]-tabItens[[#This Row],[Saldo]])/tabItens[[#This Row],[PontoPed]] ) ), 0 )</f>
        <v>0</v>
      </c>
      <c r="BD347" s="389">
        <f>ROUNDDOWN(IF( OR( AND(tabItens[[#This Row],[PontoPed]]&lt;tabItens[[#This Row],[Saldo]],tabItens[[#This Row],[Saldo]]&gt;0), tabItens[[#This Row],[PontoPed]]=0), 99, IF(AND(tabItens[[#This Row],[Saldo]]=0,tabItens[[#This Row],[PontoPed]]&gt;0), 0, (1-tabItens[[#This Row],[PctAb]])*10 ) ),0)</f>
        <v>99</v>
      </c>
      <c r="BE347" s="390">
        <f>IF( tabItens[[#This Row],[Consumo]] &gt; tabItens[[#This Row],[04_MESES]]/4*$AV$2, tabItens[[#This Row],[Consumo]]/$AV$2, tabItens[[#This Row],[04_MESES]]/4 ) * $BE$2 + tabItens[[#This Row],[COMPRA_EXTRA]]</f>
        <v>2169.5</v>
      </c>
      <c r="BF347" s="391">
        <f>MAX( tabItens[[#This Row],[Sugestão]] - tabItens[[#This Row],[LC]], 0 )</f>
        <v>2169.5</v>
      </c>
      <c r="BG347" s="391">
        <f>SUMIF(Consumo!$C$3:$C$862,tabItens[[#This Row],[CÓDIGO]],Consumo!$E$3:$E$862)</f>
        <v>0</v>
      </c>
      <c r="BH347" s="392">
        <f>IF(AND(tabItens[[#This Row],[Pend]] &gt; 0,tabItens[[#This Row],[Consumo]] &lt;&gt; 0), tabItens[[#This Row],[Pend]] / tabItens[[#This Row],[Consumo]], 0 )</f>
        <v>0</v>
      </c>
      <c r="BI347" s="391"/>
      <c r="BJ347" s="391"/>
      <c r="BK347" s="393" t="s">
        <v>2081</v>
      </c>
    </row>
    <row r="348" spans="1:63" x14ac:dyDescent="0.3">
      <c r="A348" s="354">
        <v>64466</v>
      </c>
      <c r="B348" s="355" t="s">
        <v>1370</v>
      </c>
      <c r="C348" s="356" t="s">
        <v>256</v>
      </c>
      <c r="D348" s="357">
        <v>7.0000000000000007E-2</v>
      </c>
      <c r="E348" s="358"/>
      <c r="F348" s="358"/>
      <c r="G348" s="358" t="s">
        <v>883</v>
      </c>
      <c r="H348" s="359">
        <v>5067</v>
      </c>
      <c r="I348" s="360">
        <v>103003</v>
      </c>
      <c r="J348" s="361">
        <v>7.0000000000000007E-2</v>
      </c>
      <c r="K348" s="362">
        <v>195</v>
      </c>
      <c r="L348" s="363">
        <f>IF(tabItens[[#This Row],[Média]] &gt; 0, tabItens[[#This Row],[QTDE ATUAL]] / tabItens[[#This Row],[Média]],999.9)</f>
        <v>366.28915662650599</v>
      </c>
      <c r="M348" s="364">
        <v>0</v>
      </c>
      <c r="N348" s="365">
        <f>tabItens[[#This Row],[VALOR UNIT.]] * tabItens[[#This Row],[LC]]</f>
        <v>0</v>
      </c>
      <c r="O348" s="366"/>
      <c r="P348" s="367"/>
      <c r="Q348" s="368"/>
      <c r="R348" s="365"/>
      <c r="S348" s="369"/>
      <c r="T348" s="370">
        <f>ROUNDDOWN(IFERROR(tabItens[[#This Row],[ATA DT.VALID.]] - $D$1,0) / 30,0)</f>
        <v>-1507</v>
      </c>
      <c r="U348" s="355" t="s">
        <v>1175</v>
      </c>
      <c r="V348" s="371">
        <v>1</v>
      </c>
      <c r="W348" s="372" t="s">
        <v>2073</v>
      </c>
      <c r="X348" s="373">
        <v>67</v>
      </c>
      <c r="Y348" s="374">
        <v>5</v>
      </c>
      <c r="Z348" s="375"/>
      <c r="AA348" s="376"/>
      <c r="AB348" s="377"/>
      <c r="AC348" s="377"/>
      <c r="AD348" s="376"/>
      <c r="AE348" s="377"/>
      <c r="AF348" s="370"/>
      <c r="AG348" s="378" t="s">
        <v>2067</v>
      </c>
      <c r="AH348" s="379"/>
      <c r="AI348" s="370">
        <v>66</v>
      </c>
      <c r="AJ348" s="379">
        <v>43864</v>
      </c>
      <c r="AK348" s="379" t="s">
        <v>883</v>
      </c>
      <c r="AL348" s="379">
        <v>43826</v>
      </c>
      <c r="AM348" s="369"/>
      <c r="AN348" s="358"/>
      <c r="AO348" s="380" t="str">
        <f>_xlfn.IFNA(IF(VLOOKUP(tabItens[[#This Row],[CÓDIGO]],tabExcluirDoEstoque[#Data],1,FALSE),"sim",""),"")</f>
        <v/>
      </c>
      <c r="AP348" s="381" t="str">
        <f ca="1">IF(OR(ISBLANK(tabItens[[#This Row],[ATA DT.VALID.]]),tabItens[[#This Row],[ATA DT.VALID.]]="",tabItens[[#This Row],[ATA DT.VALID.]]=" "),"",IF(TYPE(tabItens[[#This Row],[ATA DT.VALID.]])=1,ROUNDUP((tabItens[[#This Row],[ATA DT.VALID.]]-TODAY())/7,0),""))</f>
        <v/>
      </c>
      <c r="AQ348" s="382"/>
      <c r="AR348" s="383" t="str">
        <f>IF(ISBLANK(tabItens[[#This Row],[CÓDIGO]]),"",IFERROR(VLOOKUP(tabItens[[#This Row],[CÓDIGO]],Consumo!$C$2:$AC$862,26,FALSE),0))</f>
        <v>03.2023</v>
      </c>
      <c r="AS348" s="384">
        <f>SUMIF(Consumo!$C$3:$C$862,tabItens[[#This Row],[CÓDIGO]],Consumo!$N$3:$N$862) + SUMIF(Consumo!$C$3:$C$862,tabItens[[#This Row],[CÓDIGO]],Consumo!$O$3:$O$862) + SUMIF(Consumo!$C$3:$C$862,tabItens[[#This Row],[CÓDIGO]],Consumo!$P$3:$P$862) + SUMIF(Consumo!$C$3:$C$862,tabItens[[#This Row],[CÓDIGO]],Consumo!$Q$3:$Q$862)</f>
        <v>0</v>
      </c>
      <c r="AT348" s="384">
        <f>SUMIF(Consumo!$C$3:$C$862,tabItens[[#This Row],[CÓDIGO]],Consumo!$Z$3:$Z$862)</f>
        <v>195</v>
      </c>
      <c r="AU348" s="385">
        <f>SUMIF(Consumo!$C$3:$C$862,tabItens[[#This Row],[CÓDIGO]],Consumo!$AA$3:$AA$862)</f>
        <v>115</v>
      </c>
      <c r="AV348" s="386">
        <f>SUMIF(Consumo!$C$3:$C$862,tabItens[[#This Row],[CÓDIGO]],Consumo!$Y$3:$Y$862)</f>
        <v>13.833333333333334</v>
      </c>
      <c r="AW348" s="359">
        <f>tabItens[[#This Row],[QTDE ATUAL]] + tabItens[[#This Row],[RC QTDE]] + tabItens[[#This Row],[AF SALDO]] + tabItens[[#This Row],[Recentes]]</f>
        <v>5067</v>
      </c>
      <c r="AX348" s="387">
        <v>23</v>
      </c>
      <c r="AY348" s="387">
        <v>4</v>
      </c>
      <c r="AZ348" s="387">
        <f>IF(ISBLANK(tabItens[[#This Row],[CÓDIGO]]),"",tabItens[[#This Row],[PontoMês]] * (AZ$2+tabItens[[#This Row],[PontoQtM]]))</f>
        <v>92</v>
      </c>
      <c r="BA348" s="386">
        <f>tabItens[[#This Row],[PontoPed]] - tabItens[[#This Row],[Saldo]] + (1/10)</f>
        <v>-4974.8999999999996</v>
      </c>
      <c r="BB348" s="386">
        <f xml:space="preserve"> tabItens[[#This Row],[PontoMês]] * BB$2 - tabItens[[#This Row],[QTDE ATUAL]] - (1/10)</f>
        <v>-5044.1000000000004</v>
      </c>
      <c r="BC348" s="388">
        <f>IF( tabItens[[#This Row],[PontoPed]]&gt;0, IF(tabItens[[#This Row],[PontoPed]]&lt;1, 1, IF( tabItens[[#This Row],[Saldo]]&gt;tabItens[[#This Row],[PontoPed]], 0, (tabItens[[#This Row],[PontoPed]]-tabItens[[#This Row],[Saldo]])/tabItens[[#This Row],[PontoPed]] ) ), 0 )</f>
        <v>0</v>
      </c>
      <c r="BD348" s="389">
        <f>ROUNDDOWN(IF( OR( AND(tabItens[[#This Row],[PontoPed]]&lt;tabItens[[#This Row],[Saldo]],tabItens[[#This Row],[Saldo]]&gt;0), tabItens[[#This Row],[PontoPed]]=0), 99, IF(AND(tabItens[[#This Row],[Saldo]]=0,tabItens[[#This Row],[PontoPed]]&gt;0), 0, (1-tabItens[[#This Row],[PctAb]])*10 ) ),0)</f>
        <v>99</v>
      </c>
      <c r="BE348" s="390">
        <f>IF( tabItens[[#This Row],[Consumo]] &gt; tabItens[[#This Row],[04_MESES]]/4*$AV$2, tabItens[[#This Row],[Consumo]]/$AV$2, tabItens[[#This Row],[04_MESES]]/4 ) * $BE$2 + tabItens[[#This Row],[COMPRA_EXTRA]]</f>
        <v>97.5</v>
      </c>
      <c r="BF348" s="391">
        <f>MAX( tabItens[[#This Row],[Sugestão]] - tabItens[[#This Row],[LC]], 0 )</f>
        <v>97.5</v>
      </c>
      <c r="BG348" s="391">
        <f>SUMIF(Consumo!$C$3:$C$862,tabItens[[#This Row],[CÓDIGO]],Consumo!$E$3:$E$862)</f>
        <v>0</v>
      </c>
      <c r="BH348" s="392">
        <f>IF(AND(tabItens[[#This Row],[Pend]] &gt; 0,tabItens[[#This Row],[Consumo]] &lt;&gt; 0), tabItens[[#This Row],[Pend]] / tabItens[[#This Row],[Consumo]], 0 )</f>
        <v>0</v>
      </c>
      <c r="BI348" s="391"/>
      <c r="BJ348" s="391"/>
      <c r="BK348" s="393" t="s">
        <v>2081</v>
      </c>
    </row>
    <row r="349" spans="1:63" x14ac:dyDescent="0.3">
      <c r="A349" s="354">
        <v>64604</v>
      </c>
      <c r="B349" s="355" t="s">
        <v>1371</v>
      </c>
      <c r="C349" s="356" t="s">
        <v>338</v>
      </c>
      <c r="D349" s="357">
        <v>19.579999999999998</v>
      </c>
      <c r="E349" s="358"/>
      <c r="F349" s="358"/>
      <c r="G349" s="358" t="s">
        <v>883</v>
      </c>
      <c r="H349" s="359">
        <v>1361</v>
      </c>
      <c r="I349" s="360">
        <v>103003</v>
      </c>
      <c r="J349" s="361">
        <v>19.579999999999998</v>
      </c>
      <c r="K349" s="362">
        <v>48</v>
      </c>
      <c r="L349" s="363">
        <f>IF(tabItens[[#This Row],[Média]] &gt; 0, tabItens[[#This Row],[QTDE ATUAL]] / tabItens[[#This Row],[Média]],999.9)</f>
        <v>418.76923076923077</v>
      </c>
      <c r="M349" s="364">
        <v>0</v>
      </c>
      <c r="N349" s="365">
        <f>tabItens[[#This Row],[VALOR UNIT.]] * tabItens[[#This Row],[LC]]</f>
        <v>0</v>
      </c>
      <c r="O349" s="366" t="s">
        <v>2147</v>
      </c>
      <c r="P349" s="367"/>
      <c r="Q349" s="368"/>
      <c r="R349" s="365"/>
      <c r="S349" s="369"/>
      <c r="T349" s="370">
        <f>ROUNDDOWN(IFERROR(tabItens[[#This Row],[ATA DT.VALID.]] - $D$1,0) / 30,0)</f>
        <v>-1507</v>
      </c>
      <c r="U349" s="355" t="s">
        <v>1343</v>
      </c>
      <c r="V349" s="371">
        <v>1</v>
      </c>
      <c r="W349" s="372" t="s">
        <v>2066</v>
      </c>
      <c r="X349" s="373">
        <v>69</v>
      </c>
      <c r="Y349" s="374">
        <v>8</v>
      </c>
      <c r="Z349" s="375"/>
      <c r="AA349" s="376"/>
      <c r="AB349" s="377"/>
      <c r="AC349" s="377"/>
      <c r="AD349" s="376"/>
      <c r="AE349" s="377"/>
      <c r="AF349" s="370"/>
      <c r="AG349" s="378" t="s">
        <v>2067</v>
      </c>
      <c r="AH349" s="379"/>
      <c r="AI349" s="370">
        <v>32</v>
      </c>
      <c r="AJ349" s="379">
        <v>44551</v>
      </c>
      <c r="AK349" s="379" t="s">
        <v>883</v>
      </c>
      <c r="AL349" s="379">
        <v>45141</v>
      </c>
      <c r="AM349" s="369"/>
      <c r="AN349" s="358"/>
      <c r="AO349" s="380" t="str">
        <f>_xlfn.IFNA(IF(VLOOKUP(tabItens[[#This Row],[CÓDIGO]],tabExcluirDoEstoque[#Data],1,FALSE),"sim",""),"")</f>
        <v/>
      </c>
      <c r="AP349" s="381" t="str">
        <f ca="1">IF(OR(ISBLANK(tabItens[[#This Row],[ATA DT.VALID.]]),tabItens[[#This Row],[ATA DT.VALID.]]="",tabItens[[#This Row],[ATA DT.VALID.]]=" "),"",IF(TYPE(tabItens[[#This Row],[ATA DT.VALID.]])=1,ROUNDUP((tabItens[[#This Row],[ATA DT.VALID.]]-TODAY())/7,0),""))</f>
        <v/>
      </c>
      <c r="AQ349" s="382">
        <v>0</v>
      </c>
      <c r="AR349" s="383" t="str">
        <f>IF(ISBLANK(tabItens[[#This Row],[CÓDIGO]]),"",IFERROR(VLOOKUP(tabItens[[#This Row],[CÓDIGO]],Consumo!$C$2:$AC$862,26,FALSE),0))</f>
        <v>08.2023</v>
      </c>
      <c r="AS349" s="384">
        <f>SUMIF(Consumo!$C$3:$C$862,tabItens[[#This Row],[CÓDIGO]],Consumo!$N$3:$N$862) + SUMIF(Consumo!$C$3:$C$862,tabItens[[#This Row],[CÓDIGO]],Consumo!$O$3:$O$862) + SUMIF(Consumo!$C$3:$C$862,tabItens[[#This Row],[CÓDIGO]],Consumo!$P$3:$P$862) + SUMIF(Consumo!$C$3:$C$862,tabItens[[#This Row],[CÓDIGO]],Consumo!$Q$3:$Q$862)</f>
        <v>15</v>
      </c>
      <c r="AT349" s="384">
        <f>SUMIF(Consumo!$C$3:$C$862,tabItens[[#This Row],[CÓDIGO]],Consumo!$Z$3:$Z$862)</f>
        <v>48</v>
      </c>
      <c r="AU349" s="385">
        <f>SUMIF(Consumo!$C$3:$C$862,tabItens[[#This Row],[CÓDIGO]],Consumo!$AA$3:$AA$862)</f>
        <v>30</v>
      </c>
      <c r="AV349" s="386">
        <f>SUMIF(Consumo!$C$3:$C$862,tabItens[[#This Row],[CÓDIGO]],Consumo!$Y$3:$Y$862)</f>
        <v>3.25</v>
      </c>
      <c r="AW349" s="359">
        <f>tabItens[[#This Row],[QTDE ATUAL]] + tabItens[[#This Row],[RC QTDE]] + tabItens[[#This Row],[AF SALDO]] + tabItens[[#This Row],[Recentes]]</f>
        <v>1361</v>
      </c>
      <c r="AX349" s="387">
        <v>25</v>
      </c>
      <c r="AY349" s="387">
        <v>4</v>
      </c>
      <c r="AZ349" s="387">
        <f>IF(ISBLANK(tabItens[[#This Row],[CÓDIGO]]),"",tabItens[[#This Row],[PontoMês]] * (AZ$2+tabItens[[#This Row],[PontoQtM]]))</f>
        <v>100</v>
      </c>
      <c r="BA349" s="386">
        <f>tabItens[[#This Row],[PontoPed]] - tabItens[[#This Row],[Saldo]] + (1/10)</f>
        <v>-1260.9000000000001</v>
      </c>
      <c r="BB349" s="386">
        <f xml:space="preserve"> tabItens[[#This Row],[PontoMês]] * BB$2 - tabItens[[#This Row],[QTDE ATUAL]] - (1/10)</f>
        <v>-1336.1</v>
      </c>
      <c r="BC349" s="388">
        <f>IF( tabItens[[#This Row],[PontoPed]]&gt;0, IF(tabItens[[#This Row],[PontoPed]]&lt;1, 1, IF( tabItens[[#This Row],[Saldo]]&gt;tabItens[[#This Row],[PontoPed]], 0, (tabItens[[#This Row],[PontoPed]]-tabItens[[#This Row],[Saldo]])/tabItens[[#This Row],[PontoPed]] ) ), 0 )</f>
        <v>0</v>
      </c>
      <c r="BD349" s="389">
        <f>ROUNDDOWN(IF( OR( AND(tabItens[[#This Row],[PontoPed]]&lt;tabItens[[#This Row],[Saldo]],tabItens[[#This Row],[Saldo]]&gt;0), tabItens[[#This Row],[PontoPed]]=0), 99, IF(AND(tabItens[[#This Row],[Saldo]]=0,tabItens[[#This Row],[PontoPed]]&gt;0), 0, (1-tabItens[[#This Row],[PctAb]])*10 ) ),0)</f>
        <v>99</v>
      </c>
      <c r="BE349" s="390">
        <f>IF( tabItens[[#This Row],[Consumo]] &gt; tabItens[[#This Row],[04_MESES]]/4*$AV$2, tabItens[[#This Row],[Consumo]]/$AV$2, tabItens[[#This Row],[04_MESES]]/4 ) * $BE$2 + tabItens[[#This Row],[COMPRA_EXTRA]]</f>
        <v>24</v>
      </c>
      <c r="BF349" s="391">
        <f>MAX( tabItens[[#This Row],[Sugestão]] - tabItens[[#This Row],[LC]], 0 )</f>
        <v>24</v>
      </c>
      <c r="BG349" s="391">
        <f>SUMIF(Consumo!$C$3:$C$862,tabItens[[#This Row],[CÓDIGO]],Consumo!$E$3:$E$862)</f>
        <v>0</v>
      </c>
      <c r="BH349" s="392">
        <f>IF(AND(tabItens[[#This Row],[Pend]] &gt; 0,tabItens[[#This Row],[Consumo]] &lt;&gt; 0), tabItens[[#This Row],[Pend]] / tabItens[[#This Row],[Consumo]], 0 )</f>
        <v>0</v>
      </c>
      <c r="BI349" s="391"/>
      <c r="BJ349" s="391"/>
      <c r="BK349" s="393" t="s">
        <v>2081</v>
      </c>
    </row>
    <row r="350" spans="1:63" x14ac:dyDescent="0.3">
      <c r="A350" s="354">
        <v>64605</v>
      </c>
      <c r="B350" s="355" t="s">
        <v>1372</v>
      </c>
      <c r="C350" s="356" t="s">
        <v>338</v>
      </c>
      <c r="D350" s="357">
        <v>9.98</v>
      </c>
      <c r="E350" s="358"/>
      <c r="F350" s="358"/>
      <c r="G350" s="358" t="s">
        <v>883</v>
      </c>
      <c r="H350" s="359">
        <v>1020</v>
      </c>
      <c r="I350" s="360">
        <v>103003</v>
      </c>
      <c r="J350" s="361">
        <v>9.8965800000000002</v>
      </c>
      <c r="K350" s="362">
        <v>398</v>
      </c>
      <c r="L350" s="363">
        <f>IF(tabItens[[#This Row],[Média]] &gt; 0, tabItens[[#This Row],[QTDE ATUAL]] / tabItens[[#This Row],[Média]],999.9)</f>
        <v>27.881548974943051</v>
      </c>
      <c r="M350" s="364">
        <v>0</v>
      </c>
      <c r="N350" s="365">
        <f>tabItens[[#This Row],[VALOR UNIT.]] * tabItens[[#This Row],[LC]]</f>
        <v>0</v>
      </c>
      <c r="O350" s="366" t="s">
        <v>2147</v>
      </c>
      <c r="P350" s="367"/>
      <c r="Q350" s="368"/>
      <c r="R350" s="365"/>
      <c r="S350" s="369"/>
      <c r="T350" s="370">
        <f>ROUNDDOWN(IFERROR(tabItens[[#This Row],[ATA DT.VALID.]] - $D$1,0) / 30,0)</f>
        <v>-1507</v>
      </c>
      <c r="U350" s="355" t="s">
        <v>1343</v>
      </c>
      <c r="V350" s="371">
        <v>1</v>
      </c>
      <c r="W350" s="372" t="s">
        <v>2066</v>
      </c>
      <c r="X350" s="373">
        <v>69</v>
      </c>
      <c r="Y350" s="374">
        <v>8</v>
      </c>
      <c r="Z350" s="375"/>
      <c r="AA350" s="376"/>
      <c r="AB350" s="377"/>
      <c r="AC350" s="377"/>
      <c r="AD350" s="376"/>
      <c r="AE350" s="377"/>
      <c r="AF350" s="370"/>
      <c r="AG350" s="378" t="s">
        <v>2067</v>
      </c>
      <c r="AH350" s="379"/>
      <c r="AI350" s="370">
        <v>506</v>
      </c>
      <c r="AJ350" s="379">
        <v>45190</v>
      </c>
      <c r="AK350" s="379" t="s">
        <v>883</v>
      </c>
      <c r="AL350" s="379">
        <v>45156</v>
      </c>
      <c r="AM350" s="369"/>
      <c r="AN350" s="358"/>
      <c r="AO350" s="380" t="str">
        <f>_xlfn.IFNA(IF(VLOOKUP(tabItens[[#This Row],[CÓDIGO]],tabExcluirDoEstoque[#Data],1,FALSE),"sim",""),"")</f>
        <v/>
      </c>
      <c r="AP350" s="381" t="str">
        <f ca="1">IF(OR(ISBLANK(tabItens[[#This Row],[ATA DT.VALID.]]),tabItens[[#This Row],[ATA DT.VALID.]]="",tabItens[[#This Row],[ATA DT.VALID.]]=" "),"",IF(TYPE(tabItens[[#This Row],[ATA DT.VALID.]])=1,ROUNDUP((tabItens[[#This Row],[ATA DT.VALID.]]-TODAY())/7,0),""))</f>
        <v/>
      </c>
      <c r="AQ350" s="382">
        <v>0</v>
      </c>
      <c r="AR350" s="383" t="str">
        <f>IF(ISBLANK(tabItens[[#This Row],[CÓDIGO]]),"",IFERROR(VLOOKUP(tabItens[[#This Row],[CÓDIGO]],Consumo!$C$2:$AC$862,26,FALSE),0))</f>
        <v>08.2023</v>
      </c>
      <c r="AS350" s="384">
        <f>SUMIF(Consumo!$C$3:$C$862,tabItens[[#This Row],[CÓDIGO]],Consumo!$N$3:$N$862) + SUMIF(Consumo!$C$3:$C$862,tabItens[[#This Row],[CÓDIGO]],Consumo!$O$3:$O$862) + SUMIF(Consumo!$C$3:$C$862,tabItens[[#This Row],[CÓDIGO]],Consumo!$P$3:$P$862) + SUMIF(Consumo!$C$3:$C$862,tabItens[[#This Row],[CÓDIGO]],Consumo!$Q$3:$Q$862)</f>
        <v>62</v>
      </c>
      <c r="AT350" s="384">
        <f>SUMIF(Consumo!$C$3:$C$862,tabItens[[#This Row],[CÓDIGO]],Consumo!$Z$3:$Z$862)</f>
        <v>439</v>
      </c>
      <c r="AU350" s="385">
        <f>SUMIF(Consumo!$C$3:$C$862,tabItens[[#This Row],[CÓDIGO]],Consumo!$AA$3:$AA$862)</f>
        <v>106</v>
      </c>
      <c r="AV350" s="386">
        <f>SUMIF(Consumo!$C$3:$C$862,tabItens[[#This Row],[CÓDIGO]],Consumo!$Y$3:$Y$862)</f>
        <v>36.583333333333336</v>
      </c>
      <c r="AW350" s="359">
        <f>tabItens[[#This Row],[QTDE ATUAL]] + tabItens[[#This Row],[RC QTDE]] + tabItens[[#This Row],[AF SALDO]] + tabItens[[#This Row],[Recentes]]</f>
        <v>1020</v>
      </c>
      <c r="AX350" s="387">
        <v>50</v>
      </c>
      <c r="AY350" s="387">
        <v>4</v>
      </c>
      <c r="AZ350" s="387">
        <f>IF(ISBLANK(tabItens[[#This Row],[CÓDIGO]]),"",tabItens[[#This Row],[PontoMês]] * (AZ$2+tabItens[[#This Row],[PontoQtM]]))</f>
        <v>200</v>
      </c>
      <c r="BA350" s="386">
        <f>tabItens[[#This Row],[PontoPed]] - tabItens[[#This Row],[Saldo]] + (1/10)</f>
        <v>-819.9</v>
      </c>
      <c r="BB350" s="386">
        <f xml:space="preserve"> tabItens[[#This Row],[PontoMês]] * BB$2 - tabItens[[#This Row],[QTDE ATUAL]] - (1/10)</f>
        <v>-970.1</v>
      </c>
      <c r="BC350" s="388">
        <f>IF( tabItens[[#This Row],[PontoPed]]&gt;0, IF(tabItens[[#This Row],[PontoPed]]&lt;1, 1, IF( tabItens[[#This Row],[Saldo]]&gt;tabItens[[#This Row],[PontoPed]], 0, (tabItens[[#This Row],[PontoPed]]-tabItens[[#This Row],[Saldo]])/tabItens[[#This Row],[PontoPed]] ) ), 0 )</f>
        <v>0</v>
      </c>
      <c r="BD350" s="389">
        <f>ROUNDDOWN(IF( OR( AND(tabItens[[#This Row],[PontoPed]]&lt;tabItens[[#This Row],[Saldo]],tabItens[[#This Row],[Saldo]]&gt;0), tabItens[[#This Row],[PontoPed]]=0), 99, IF(AND(tabItens[[#This Row],[Saldo]]=0,tabItens[[#This Row],[PontoPed]]&gt;0), 0, (1-tabItens[[#This Row],[PctAb]])*10 ) ),0)</f>
        <v>99</v>
      </c>
      <c r="BE350" s="390">
        <f>IF( tabItens[[#This Row],[Consumo]] &gt; tabItens[[#This Row],[04_MESES]]/4*$AV$2, tabItens[[#This Row],[Consumo]]/$AV$2, tabItens[[#This Row],[04_MESES]]/4 ) * $BE$2 + tabItens[[#This Row],[COMPRA_EXTRA]]</f>
        <v>219.5</v>
      </c>
      <c r="BF350" s="391">
        <f>MAX( tabItens[[#This Row],[Sugestão]] - tabItens[[#This Row],[LC]], 0 )</f>
        <v>219.5</v>
      </c>
      <c r="BG350" s="391">
        <f>SUMIF(Consumo!$C$3:$C$862,tabItens[[#This Row],[CÓDIGO]],Consumo!$E$3:$E$862)</f>
        <v>0</v>
      </c>
      <c r="BH350" s="392">
        <f>IF(AND(tabItens[[#This Row],[Pend]] &gt; 0,tabItens[[#This Row],[Consumo]] &lt;&gt; 0), tabItens[[#This Row],[Pend]] / tabItens[[#This Row],[Consumo]], 0 )</f>
        <v>0</v>
      </c>
      <c r="BI350" s="391"/>
      <c r="BJ350" s="391"/>
      <c r="BK350" s="393" t="s">
        <v>2081</v>
      </c>
    </row>
    <row r="351" spans="1:63" x14ac:dyDescent="0.3">
      <c r="A351" s="354">
        <v>64607</v>
      </c>
      <c r="B351" s="355" t="s">
        <v>1373</v>
      </c>
      <c r="C351" s="356" t="s">
        <v>338</v>
      </c>
      <c r="D351" s="357">
        <v>49.4</v>
      </c>
      <c r="E351" s="358"/>
      <c r="F351" s="358"/>
      <c r="G351" s="358" t="s">
        <v>883</v>
      </c>
      <c r="H351" s="359">
        <v>1236</v>
      </c>
      <c r="I351" s="360">
        <v>103003</v>
      </c>
      <c r="J351" s="361">
        <v>49.4</v>
      </c>
      <c r="K351" s="362">
        <v>510</v>
      </c>
      <c r="L351" s="363">
        <f>IF(tabItens[[#This Row],[Média]] &gt; 0, tabItens[[#This Row],[QTDE ATUAL]] / tabItens[[#This Row],[Média]],999.9)</f>
        <v>29.139489194499021</v>
      </c>
      <c r="M351" s="364">
        <v>0</v>
      </c>
      <c r="N351" s="365">
        <f>tabItens[[#This Row],[VALOR UNIT.]] * tabItens[[#This Row],[LC]]</f>
        <v>0</v>
      </c>
      <c r="O351" s="366" t="s">
        <v>2148</v>
      </c>
      <c r="P351" s="367"/>
      <c r="Q351" s="368"/>
      <c r="R351" s="365"/>
      <c r="S351" s="369"/>
      <c r="T351" s="370">
        <f>ROUNDDOWN(IFERROR(tabItens[[#This Row],[ATA DT.VALID.]] - $D$1,0) / 30,0)</f>
        <v>-1507</v>
      </c>
      <c r="U351" s="355" t="s">
        <v>1255</v>
      </c>
      <c r="V351" s="371">
        <v>1</v>
      </c>
      <c r="W351" s="372" t="s">
        <v>2073</v>
      </c>
      <c r="X351" s="373">
        <v>69</v>
      </c>
      <c r="Y351" s="374">
        <v>3</v>
      </c>
      <c r="Z351" s="375"/>
      <c r="AA351" s="376"/>
      <c r="AB351" s="377"/>
      <c r="AC351" s="377"/>
      <c r="AD351" s="376"/>
      <c r="AE351" s="377"/>
      <c r="AF351" s="370"/>
      <c r="AG351" s="378" t="s">
        <v>2067</v>
      </c>
      <c r="AH351" s="379"/>
      <c r="AI351" s="370">
        <v>170</v>
      </c>
      <c r="AJ351" s="379">
        <v>45181</v>
      </c>
      <c r="AK351" s="379" t="s">
        <v>883</v>
      </c>
      <c r="AL351" s="379">
        <v>45128</v>
      </c>
      <c r="AM351" s="369"/>
      <c r="AN351" s="358"/>
      <c r="AO351" s="380" t="str">
        <f>_xlfn.IFNA(IF(VLOOKUP(tabItens[[#This Row],[CÓDIGO]],tabExcluirDoEstoque[#Data],1,FALSE),"sim",""),"")</f>
        <v/>
      </c>
      <c r="AP351" s="381" t="str">
        <f ca="1">IF(OR(ISBLANK(tabItens[[#This Row],[ATA DT.VALID.]]),tabItens[[#This Row],[ATA DT.VALID.]]="",tabItens[[#This Row],[ATA DT.VALID.]]=" "),"",IF(TYPE(tabItens[[#This Row],[ATA DT.VALID.]])=1,ROUNDUP((tabItens[[#This Row],[ATA DT.VALID.]]-TODAY())/7,0),""))</f>
        <v/>
      </c>
      <c r="AQ351" s="382">
        <v>0</v>
      </c>
      <c r="AR351" s="383" t="str">
        <f>IF(ISBLANK(tabItens[[#This Row],[CÓDIGO]]),"",IFERROR(VLOOKUP(tabItens[[#This Row],[CÓDIGO]],Consumo!$C$2:$AC$862,26,FALSE),0))</f>
        <v>07.2023</v>
      </c>
      <c r="AS351" s="384">
        <f>SUMIF(Consumo!$C$3:$C$862,tabItens[[#This Row],[CÓDIGO]],Consumo!$N$3:$N$862) + SUMIF(Consumo!$C$3:$C$862,tabItens[[#This Row],[CÓDIGO]],Consumo!$O$3:$O$862) + SUMIF(Consumo!$C$3:$C$862,tabItens[[#This Row],[CÓDIGO]],Consumo!$P$3:$P$862) + SUMIF(Consumo!$C$3:$C$862,tabItens[[#This Row],[CÓDIGO]],Consumo!$Q$3:$Q$862)</f>
        <v>150</v>
      </c>
      <c r="AT351" s="384">
        <f>SUMIF(Consumo!$C$3:$C$862,tabItens[[#This Row],[CÓDIGO]],Consumo!$Z$3:$Z$862)</f>
        <v>514</v>
      </c>
      <c r="AU351" s="385">
        <f>SUMIF(Consumo!$C$3:$C$862,tabItens[[#This Row],[CÓDIGO]],Consumo!$AA$3:$AA$862)</f>
        <v>190</v>
      </c>
      <c r="AV351" s="386">
        <f>SUMIF(Consumo!$C$3:$C$862,tabItens[[#This Row],[CÓDIGO]],Consumo!$Y$3:$Y$862)</f>
        <v>42.416666666666664</v>
      </c>
      <c r="AW351" s="359">
        <f>tabItens[[#This Row],[QTDE ATUAL]] + tabItens[[#This Row],[RC QTDE]] + tabItens[[#This Row],[AF SALDO]] + tabItens[[#This Row],[Recentes]]</f>
        <v>1236</v>
      </c>
      <c r="AX351" s="387">
        <v>27</v>
      </c>
      <c r="AY351" s="387">
        <v>4</v>
      </c>
      <c r="AZ351" s="387">
        <f>IF(ISBLANK(tabItens[[#This Row],[CÓDIGO]]),"",tabItens[[#This Row],[PontoMês]] * (AZ$2+tabItens[[#This Row],[PontoQtM]]))</f>
        <v>108</v>
      </c>
      <c r="BA351" s="386">
        <f>tabItens[[#This Row],[PontoPed]] - tabItens[[#This Row],[Saldo]] + (1/10)</f>
        <v>-1127.9000000000001</v>
      </c>
      <c r="BB351" s="386">
        <f xml:space="preserve"> tabItens[[#This Row],[PontoMês]] * BB$2 - tabItens[[#This Row],[QTDE ATUAL]] - (1/10)</f>
        <v>-1209.0999999999999</v>
      </c>
      <c r="BC351" s="388">
        <f>IF( tabItens[[#This Row],[PontoPed]]&gt;0, IF(tabItens[[#This Row],[PontoPed]]&lt;1, 1, IF( tabItens[[#This Row],[Saldo]]&gt;tabItens[[#This Row],[PontoPed]], 0, (tabItens[[#This Row],[PontoPed]]-tabItens[[#This Row],[Saldo]])/tabItens[[#This Row],[PontoPed]] ) ), 0 )</f>
        <v>0</v>
      </c>
      <c r="BD351" s="389">
        <f>ROUNDDOWN(IF( OR( AND(tabItens[[#This Row],[PontoPed]]&lt;tabItens[[#This Row],[Saldo]],tabItens[[#This Row],[Saldo]]&gt;0), tabItens[[#This Row],[PontoPed]]=0), 99, IF(AND(tabItens[[#This Row],[Saldo]]=0,tabItens[[#This Row],[PontoPed]]&gt;0), 0, (1-tabItens[[#This Row],[PctAb]])*10 ) ),0)</f>
        <v>99</v>
      </c>
      <c r="BE351" s="390">
        <f>IF( tabItens[[#This Row],[Consumo]] &gt; tabItens[[#This Row],[04_MESES]]/4*$AV$2, tabItens[[#This Row],[Consumo]]/$AV$2, tabItens[[#This Row],[04_MESES]]/4 ) * $BE$2 + tabItens[[#This Row],[COMPRA_EXTRA]]</f>
        <v>257</v>
      </c>
      <c r="BF351" s="391">
        <f>MAX( tabItens[[#This Row],[Sugestão]] - tabItens[[#This Row],[LC]], 0 )</f>
        <v>257</v>
      </c>
      <c r="BG351" s="391">
        <f>SUMIF(Consumo!$C$3:$C$862,tabItens[[#This Row],[CÓDIGO]],Consumo!$E$3:$E$862)</f>
        <v>4</v>
      </c>
      <c r="BH351" s="392">
        <f>IF(AND(tabItens[[#This Row],[Pend]] &gt; 0,tabItens[[#This Row],[Consumo]] &lt;&gt; 0), tabItens[[#This Row],[Pend]] / tabItens[[#This Row],[Consumo]], 0 )</f>
        <v>7.7821011673151752E-3</v>
      </c>
      <c r="BI351" s="391"/>
      <c r="BJ351" s="391"/>
      <c r="BK351" s="393" t="s">
        <v>2081</v>
      </c>
    </row>
    <row r="352" spans="1:63" x14ac:dyDescent="0.3">
      <c r="A352" s="354">
        <v>64609</v>
      </c>
      <c r="B352" s="355" t="s">
        <v>1374</v>
      </c>
      <c r="C352" s="356" t="s">
        <v>338</v>
      </c>
      <c r="D352" s="357">
        <v>62</v>
      </c>
      <c r="E352" s="358"/>
      <c r="F352" s="358"/>
      <c r="G352" s="358" t="s">
        <v>883</v>
      </c>
      <c r="H352" s="359">
        <v>435</v>
      </c>
      <c r="I352" s="360">
        <v>103003</v>
      </c>
      <c r="J352" s="361">
        <v>62</v>
      </c>
      <c r="K352" s="362">
        <v>286</v>
      </c>
      <c r="L352" s="363">
        <f>IF(tabItens[[#This Row],[Média]] &gt; 0, tabItens[[#This Row],[QTDE ATUAL]] / tabItens[[#This Row],[Média]],999.9)</f>
        <v>19.051094890510949</v>
      </c>
      <c r="M352" s="364">
        <v>0</v>
      </c>
      <c r="N352" s="365">
        <f>tabItens[[#This Row],[VALOR UNIT.]] * tabItens[[#This Row],[LC]]</f>
        <v>0</v>
      </c>
      <c r="O352" s="366" t="s">
        <v>2148</v>
      </c>
      <c r="P352" s="367"/>
      <c r="Q352" s="368"/>
      <c r="R352" s="365"/>
      <c r="S352" s="369"/>
      <c r="T352" s="370">
        <f>ROUNDDOWN(IFERROR(tabItens[[#This Row],[ATA DT.VALID.]] - $D$1,0) / 30,0)</f>
        <v>-1507</v>
      </c>
      <c r="U352" s="355" t="s">
        <v>1255</v>
      </c>
      <c r="V352" s="371">
        <v>1</v>
      </c>
      <c r="W352" s="372" t="s">
        <v>2073</v>
      </c>
      <c r="X352" s="373">
        <v>69</v>
      </c>
      <c r="Y352" s="374">
        <v>3</v>
      </c>
      <c r="Z352" s="375"/>
      <c r="AA352" s="376"/>
      <c r="AB352" s="377"/>
      <c r="AC352" s="377"/>
      <c r="AD352" s="376"/>
      <c r="AE352" s="377"/>
      <c r="AF352" s="370"/>
      <c r="AG352" s="378" t="s">
        <v>2067</v>
      </c>
      <c r="AH352" s="379"/>
      <c r="AI352" s="370">
        <v>96</v>
      </c>
      <c r="AJ352" s="379">
        <v>44510</v>
      </c>
      <c r="AK352" s="379" t="s">
        <v>883</v>
      </c>
      <c r="AL352" s="379">
        <v>44781</v>
      </c>
      <c r="AM352" s="369"/>
      <c r="AN352" s="358"/>
      <c r="AO352" s="380" t="str">
        <f>_xlfn.IFNA(IF(VLOOKUP(tabItens[[#This Row],[CÓDIGO]],tabExcluirDoEstoque[#Data],1,FALSE),"sim",""),"")</f>
        <v/>
      </c>
      <c r="AP352" s="381" t="str">
        <f ca="1">IF(OR(ISBLANK(tabItens[[#This Row],[ATA DT.VALID.]]),tabItens[[#This Row],[ATA DT.VALID.]]="",tabItens[[#This Row],[ATA DT.VALID.]]=" "),"",IF(TYPE(tabItens[[#This Row],[ATA DT.VALID.]])=1,ROUNDUP((tabItens[[#This Row],[ATA DT.VALID.]]-TODAY())/7,0),""))</f>
        <v/>
      </c>
      <c r="AQ352" s="382">
        <v>0</v>
      </c>
      <c r="AR352" s="383" t="str">
        <f>IF(ISBLANK(tabItens[[#This Row],[CÓDIGO]]),"",IFERROR(VLOOKUP(tabItens[[#This Row],[CÓDIGO]],Consumo!$C$2:$AC$862,26,FALSE),0))</f>
        <v>06.2023</v>
      </c>
      <c r="AS352" s="384">
        <f>SUMIF(Consumo!$C$3:$C$862,tabItens[[#This Row],[CÓDIGO]],Consumo!$N$3:$N$862) + SUMIF(Consumo!$C$3:$C$862,tabItens[[#This Row],[CÓDIGO]],Consumo!$O$3:$O$862) + SUMIF(Consumo!$C$3:$C$862,tabItens[[#This Row],[CÓDIGO]],Consumo!$P$3:$P$862) + SUMIF(Consumo!$C$3:$C$862,tabItens[[#This Row],[CÓDIGO]],Consumo!$Q$3:$Q$862)</f>
        <v>100</v>
      </c>
      <c r="AT352" s="384">
        <f>SUMIF(Consumo!$C$3:$C$862,tabItens[[#This Row],[CÓDIGO]],Consumo!$Z$3:$Z$862)</f>
        <v>286</v>
      </c>
      <c r="AU352" s="385">
        <f>SUMIF(Consumo!$C$3:$C$862,tabItens[[#This Row],[CÓDIGO]],Consumo!$AA$3:$AA$862)</f>
        <v>100</v>
      </c>
      <c r="AV352" s="386">
        <f>SUMIF(Consumo!$C$3:$C$862,tabItens[[#This Row],[CÓDIGO]],Consumo!$Y$3:$Y$862)</f>
        <v>22.833333333333332</v>
      </c>
      <c r="AW352" s="359">
        <f>tabItens[[#This Row],[QTDE ATUAL]] + tabItens[[#This Row],[RC QTDE]] + tabItens[[#This Row],[AF SALDO]] + tabItens[[#This Row],[Recentes]]</f>
        <v>435</v>
      </c>
      <c r="AX352" s="387">
        <v>28</v>
      </c>
      <c r="AY352" s="387">
        <v>4</v>
      </c>
      <c r="AZ352" s="387">
        <f>IF(ISBLANK(tabItens[[#This Row],[CÓDIGO]]),"",tabItens[[#This Row],[PontoMês]] * (AZ$2+tabItens[[#This Row],[PontoQtM]]))</f>
        <v>112</v>
      </c>
      <c r="BA352" s="386">
        <f>tabItens[[#This Row],[PontoPed]] - tabItens[[#This Row],[Saldo]] + (1/10)</f>
        <v>-322.89999999999998</v>
      </c>
      <c r="BB352" s="386">
        <f xml:space="preserve"> tabItens[[#This Row],[PontoMês]] * BB$2 - tabItens[[#This Row],[QTDE ATUAL]] - (1/10)</f>
        <v>-407.1</v>
      </c>
      <c r="BC352" s="388">
        <f>IF( tabItens[[#This Row],[PontoPed]]&gt;0, IF(tabItens[[#This Row],[PontoPed]]&lt;1, 1, IF( tabItens[[#This Row],[Saldo]]&gt;tabItens[[#This Row],[PontoPed]], 0, (tabItens[[#This Row],[PontoPed]]-tabItens[[#This Row],[Saldo]])/tabItens[[#This Row],[PontoPed]] ) ), 0 )</f>
        <v>0</v>
      </c>
      <c r="BD352" s="389">
        <f>ROUNDDOWN(IF( OR( AND(tabItens[[#This Row],[PontoPed]]&lt;tabItens[[#This Row],[Saldo]],tabItens[[#This Row],[Saldo]]&gt;0), tabItens[[#This Row],[PontoPed]]=0), 99, IF(AND(tabItens[[#This Row],[Saldo]]=0,tabItens[[#This Row],[PontoPed]]&gt;0), 0, (1-tabItens[[#This Row],[PctAb]])*10 ) ),0)</f>
        <v>99</v>
      </c>
      <c r="BE352" s="390">
        <f>IF( tabItens[[#This Row],[Consumo]] &gt; tabItens[[#This Row],[04_MESES]]/4*$AV$2, tabItens[[#This Row],[Consumo]]/$AV$2, tabItens[[#This Row],[04_MESES]]/4 ) * $BE$2 + tabItens[[#This Row],[COMPRA_EXTRA]]</f>
        <v>150</v>
      </c>
      <c r="BF352" s="391">
        <f>MAX( tabItens[[#This Row],[Sugestão]] - tabItens[[#This Row],[LC]], 0 )</f>
        <v>150</v>
      </c>
      <c r="BG352" s="391">
        <f>SUMIF(Consumo!$C$3:$C$862,tabItens[[#This Row],[CÓDIGO]],Consumo!$E$3:$E$862)</f>
        <v>0</v>
      </c>
      <c r="BH352" s="392">
        <f>IF(AND(tabItens[[#This Row],[Pend]] &gt; 0,tabItens[[#This Row],[Consumo]] &lt;&gt; 0), tabItens[[#This Row],[Pend]] / tabItens[[#This Row],[Consumo]], 0 )</f>
        <v>0</v>
      </c>
      <c r="BI352" s="391"/>
      <c r="BJ352" s="391"/>
      <c r="BK352" s="393" t="s">
        <v>2081</v>
      </c>
    </row>
    <row r="353" spans="1:63" x14ac:dyDescent="0.3">
      <c r="A353" s="354">
        <v>64610</v>
      </c>
      <c r="B353" s="355" t="s">
        <v>1375</v>
      </c>
      <c r="C353" s="356" t="s">
        <v>256</v>
      </c>
      <c r="D353" s="357">
        <v>96.6</v>
      </c>
      <c r="E353" s="358"/>
      <c r="F353" s="358"/>
      <c r="G353" s="358" t="s">
        <v>883</v>
      </c>
      <c r="H353" s="359">
        <v>806</v>
      </c>
      <c r="I353" s="360">
        <v>103003</v>
      </c>
      <c r="J353" s="361">
        <v>96.6</v>
      </c>
      <c r="K353" s="362">
        <v>357</v>
      </c>
      <c r="L353" s="363">
        <f>IF(tabItens[[#This Row],[Média]] &gt; 0, tabItens[[#This Row],[QTDE ATUAL]] / tabItens[[#This Row],[Média]],999.9)</f>
        <v>30.511041009463721</v>
      </c>
      <c r="M353" s="364">
        <v>0</v>
      </c>
      <c r="N353" s="365">
        <f>tabItens[[#This Row],[VALOR UNIT.]] * tabItens[[#This Row],[LC]]</f>
        <v>0</v>
      </c>
      <c r="O353" s="366" t="s">
        <v>2149</v>
      </c>
      <c r="P353" s="367"/>
      <c r="Q353" s="368"/>
      <c r="R353" s="365"/>
      <c r="S353" s="369"/>
      <c r="T353" s="370">
        <f>ROUNDDOWN(IFERROR(tabItens[[#This Row],[ATA DT.VALID.]] - $D$1,0) / 30,0)</f>
        <v>-1507</v>
      </c>
      <c r="U353" s="355" t="s">
        <v>1158</v>
      </c>
      <c r="V353" s="371">
        <v>1</v>
      </c>
      <c r="W353" s="372" t="s">
        <v>2073</v>
      </c>
      <c r="X353" s="373">
        <v>69</v>
      </c>
      <c r="Y353" s="374">
        <v>1</v>
      </c>
      <c r="Z353" s="375"/>
      <c r="AA353" s="376"/>
      <c r="AB353" s="377"/>
      <c r="AC353" s="377"/>
      <c r="AD353" s="376"/>
      <c r="AE353" s="377"/>
      <c r="AF353" s="370"/>
      <c r="AG353" s="378" t="s">
        <v>2067</v>
      </c>
      <c r="AH353" s="379"/>
      <c r="AI353" s="370">
        <v>120</v>
      </c>
      <c r="AJ353" s="379">
        <v>45184</v>
      </c>
      <c r="AK353" s="379" t="s">
        <v>883</v>
      </c>
      <c r="AL353" s="379">
        <v>45128</v>
      </c>
      <c r="AM353" s="369"/>
      <c r="AN353" s="358"/>
      <c r="AO353" s="380" t="str">
        <f>_xlfn.IFNA(IF(VLOOKUP(tabItens[[#This Row],[CÓDIGO]],tabExcluirDoEstoque[#Data],1,FALSE),"sim",""),"")</f>
        <v/>
      </c>
      <c r="AP353" s="381" t="str">
        <f ca="1">IF(OR(ISBLANK(tabItens[[#This Row],[ATA DT.VALID.]]),tabItens[[#This Row],[ATA DT.VALID.]]="",tabItens[[#This Row],[ATA DT.VALID.]]=" "),"",IF(TYPE(tabItens[[#This Row],[ATA DT.VALID.]])=1,ROUNDUP((tabItens[[#This Row],[ATA DT.VALID.]]-TODAY())/7,0),""))</f>
        <v/>
      </c>
      <c r="AQ353" s="382">
        <v>0</v>
      </c>
      <c r="AR353" s="383" t="str">
        <f>IF(ISBLANK(tabItens[[#This Row],[CÓDIGO]]),"",IFERROR(VLOOKUP(tabItens[[#This Row],[CÓDIGO]],Consumo!$C$2:$AC$862,26,FALSE),0))</f>
        <v>09.2023</v>
      </c>
      <c r="AS353" s="384">
        <f>SUMIF(Consumo!$C$3:$C$862,tabItens[[#This Row],[CÓDIGO]],Consumo!$N$3:$N$862) + SUMIF(Consumo!$C$3:$C$862,tabItens[[#This Row],[CÓDIGO]],Consumo!$O$3:$O$862) + SUMIF(Consumo!$C$3:$C$862,tabItens[[#This Row],[CÓDIGO]],Consumo!$P$3:$P$862) + SUMIF(Consumo!$C$3:$C$862,tabItens[[#This Row],[CÓDIGO]],Consumo!$Q$3:$Q$862)</f>
        <v>194</v>
      </c>
      <c r="AT353" s="384">
        <f>SUMIF(Consumo!$C$3:$C$862,tabItens[[#This Row],[CÓDIGO]],Consumo!$Z$3:$Z$862)</f>
        <v>369</v>
      </c>
      <c r="AU353" s="385">
        <f>SUMIF(Consumo!$C$3:$C$862,tabItens[[#This Row],[CÓDIGO]],Consumo!$AA$3:$AA$862)</f>
        <v>194</v>
      </c>
      <c r="AV353" s="386">
        <f>SUMIF(Consumo!$C$3:$C$862,tabItens[[#This Row],[CÓDIGO]],Consumo!$Y$3:$Y$862)</f>
        <v>26.416666666666668</v>
      </c>
      <c r="AW353" s="359">
        <f>tabItens[[#This Row],[QTDE ATUAL]] + tabItens[[#This Row],[RC QTDE]] + tabItens[[#This Row],[AF SALDO]] + tabItens[[#This Row],[Recentes]]</f>
        <v>806</v>
      </c>
      <c r="AX353" s="387">
        <v>84</v>
      </c>
      <c r="AY353" s="387">
        <v>4</v>
      </c>
      <c r="AZ353" s="387">
        <f>IF(ISBLANK(tabItens[[#This Row],[CÓDIGO]]),"",tabItens[[#This Row],[PontoMês]] * (AZ$2+tabItens[[#This Row],[PontoQtM]]))</f>
        <v>336</v>
      </c>
      <c r="BA353" s="386">
        <f>tabItens[[#This Row],[PontoPed]] - tabItens[[#This Row],[Saldo]] + (1/10)</f>
        <v>-469.9</v>
      </c>
      <c r="BB353" s="386">
        <f xml:space="preserve"> tabItens[[#This Row],[PontoMês]] * BB$2 - tabItens[[#This Row],[QTDE ATUAL]] - (1/10)</f>
        <v>-722.1</v>
      </c>
      <c r="BC353" s="388">
        <f>IF( tabItens[[#This Row],[PontoPed]]&gt;0, IF(tabItens[[#This Row],[PontoPed]]&lt;1, 1, IF( tabItens[[#This Row],[Saldo]]&gt;tabItens[[#This Row],[PontoPed]], 0, (tabItens[[#This Row],[PontoPed]]-tabItens[[#This Row],[Saldo]])/tabItens[[#This Row],[PontoPed]] ) ), 0 )</f>
        <v>0</v>
      </c>
      <c r="BD353" s="389">
        <f>ROUNDDOWN(IF( OR( AND(tabItens[[#This Row],[PontoPed]]&lt;tabItens[[#This Row],[Saldo]],tabItens[[#This Row],[Saldo]]&gt;0), tabItens[[#This Row],[PontoPed]]=0), 99, IF(AND(tabItens[[#This Row],[Saldo]]=0,tabItens[[#This Row],[PontoPed]]&gt;0), 0, (1-tabItens[[#This Row],[PctAb]])*10 ) ),0)</f>
        <v>99</v>
      </c>
      <c r="BE353" s="390">
        <f>IF( tabItens[[#This Row],[Consumo]] &gt; tabItens[[#This Row],[04_MESES]]/4*$AV$2, tabItens[[#This Row],[Consumo]]/$AV$2, tabItens[[#This Row],[04_MESES]]/4 ) * $BE$2 + tabItens[[#This Row],[COMPRA_EXTRA]]</f>
        <v>291</v>
      </c>
      <c r="BF353" s="391">
        <f>MAX( tabItens[[#This Row],[Sugestão]] - tabItens[[#This Row],[LC]], 0 )</f>
        <v>291</v>
      </c>
      <c r="BG353" s="391">
        <f>SUMIF(Consumo!$C$3:$C$862,tabItens[[#This Row],[CÓDIGO]],Consumo!$E$3:$E$862)</f>
        <v>12</v>
      </c>
      <c r="BH353" s="392">
        <f>IF(AND(tabItens[[#This Row],[Pend]] &gt; 0,tabItens[[#This Row],[Consumo]] &lt;&gt; 0), tabItens[[#This Row],[Pend]] / tabItens[[#This Row],[Consumo]], 0 )</f>
        <v>3.2520325203252036E-2</v>
      </c>
      <c r="BI353" s="391"/>
      <c r="BJ353" s="391"/>
      <c r="BK353" s="393" t="s">
        <v>2081</v>
      </c>
    </row>
    <row r="354" spans="1:63" x14ac:dyDescent="0.3">
      <c r="A354" s="354">
        <v>64625</v>
      </c>
      <c r="B354" s="355" t="s">
        <v>1376</v>
      </c>
      <c r="C354" s="356" t="s">
        <v>338</v>
      </c>
      <c r="D354" s="357">
        <v>61.42</v>
      </c>
      <c r="E354" s="358"/>
      <c r="F354" s="358"/>
      <c r="G354" s="358" t="s">
        <v>883</v>
      </c>
      <c r="H354" s="359">
        <v>677</v>
      </c>
      <c r="I354" s="360">
        <v>103003</v>
      </c>
      <c r="J354" s="361">
        <v>61.42</v>
      </c>
      <c r="K354" s="362">
        <v>60</v>
      </c>
      <c r="L354" s="363">
        <f>IF(tabItens[[#This Row],[Média]] &gt; 0, tabItens[[#This Row],[QTDE ATUAL]] / tabItens[[#This Row],[Média]],999.9)</f>
        <v>153.28301886792451</v>
      </c>
      <c r="M354" s="364">
        <v>0</v>
      </c>
      <c r="N354" s="365">
        <f>tabItens[[#This Row],[VALOR UNIT.]] * tabItens[[#This Row],[LC]]</f>
        <v>0</v>
      </c>
      <c r="O354" s="366" t="s">
        <v>2148</v>
      </c>
      <c r="P354" s="367"/>
      <c r="Q354" s="368"/>
      <c r="R354" s="365"/>
      <c r="S354" s="369"/>
      <c r="T354" s="370">
        <f>ROUNDDOWN(IFERROR(tabItens[[#This Row],[ATA DT.VALID.]] - $D$1,0) / 30,0)</f>
        <v>-1507</v>
      </c>
      <c r="U354" s="355" t="s">
        <v>1343</v>
      </c>
      <c r="V354" s="371">
        <v>1</v>
      </c>
      <c r="W354" s="372" t="s">
        <v>2066</v>
      </c>
      <c r="X354" s="373">
        <v>69</v>
      </c>
      <c r="Y354" s="374">
        <v>8</v>
      </c>
      <c r="Z354" s="375"/>
      <c r="AA354" s="376"/>
      <c r="AB354" s="377"/>
      <c r="AC354" s="377"/>
      <c r="AD354" s="376"/>
      <c r="AE354" s="377"/>
      <c r="AF354" s="370"/>
      <c r="AG354" s="378" t="s">
        <v>2067</v>
      </c>
      <c r="AH354" s="379"/>
      <c r="AI354" s="370">
        <v>20</v>
      </c>
      <c r="AJ354" s="379">
        <v>44893</v>
      </c>
      <c r="AK354" s="379" t="s">
        <v>883</v>
      </c>
      <c r="AL354" s="379">
        <v>44881</v>
      </c>
      <c r="AM354" s="369"/>
      <c r="AN354" s="358"/>
      <c r="AO354" s="380" t="str">
        <f>_xlfn.IFNA(IF(VLOOKUP(tabItens[[#This Row],[CÓDIGO]],tabExcluirDoEstoque[#Data],1,FALSE),"sim",""),"")</f>
        <v/>
      </c>
      <c r="AP354" s="381" t="str">
        <f ca="1">IF(OR(ISBLANK(tabItens[[#This Row],[ATA DT.VALID.]]),tabItens[[#This Row],[ATA DT.VALID.]]="",tabItens[[#This Row],[ATA DT.VALID.]]=" "),"",IF(TYPE(tabItens[[#This Row],[ATA DT.VALID.]])=1,ROUNDUP((tabItens[[#This Row],[ATA DT.VALID.]]-TODAY())/7,0),""))</f>
        <v/>
      </c>
      <c r="AQ354" s="382">
        <v>0</v>
      </c>
      <c r="AR354" s="383" t="str">
        <f>IF(ISBLANK(tabItens[[#This Row],[CÓDIGO]]),"",IFERROR(VLOOKUP(tabItens[[#This Row],[CÓDIGO]],Consumo!$C$2:$AC$862,26,FALSE),0))</f>
        <v>02.2023</v>
      </c>
      <c r="AS354" s="384">
        <f>SUMIF(Consumo!$C$3:$C$862,tabItens[[#This Row],[CÓDIGO]],Consumo!$N$3:$N$862) + SUMIF(Consumo!$C$3:$C$862,tabItens[[#This Row],[CÓDIGO]],Consumo!$O$3:$O$862) + SUMIF(Consumo!$C$3:$C$862,tabItens[[#This Row],[CÓDIGO]],Consumo!$P$3:$P$862) + SUMIF(Consumo!$C$3:$C$862,tabItens[[#This Row],[CÓDIGO]],Consumo!$Q$3:$Q$862)</f>
        <v>0</v>
      </c>
      <c r="AT354" s="384">
        <f>SUMIF(Consumo!$C$3:$C$862,tabItens[[#This Row],[CÓDIGO]],Consumo!$Z$3:$Z$862)</f>
        <v>60</v>
      </c>
      <c r="AU354" s="385">
        <f>SUMIF(Consumo!$C$3:$C$862,tabItens[[#This Row],[CÓDIGO]],Consumo!$AA$3:$AA$862)</f>
        <v>35</v>
      </c>
      <c r="AV354" s="386">
        <f>SUMIF(Consumo!$C$3:$C$862,tabItens[[#This Row],[CÓDIGO]],Consumo!$Y$3:$Y$862)</f>
        <v>4.416666666666667</v>
      </c>
      <c r="AW354" s="359">
        <f>tabItens[[#This Row],[QTDE ATUAL]] + tabItens[[#This Row],[RC QTDE]] + tabItens[[#This Row],[AF SALDO]] + tabItens[[#This Row],[Recentes]]</f>
        <v>677</v>
      </c>
      <c r="AX354" s="387">
        <v>34</v>
      </c>
      <c r="AY354" s="387">
        <v>4</v>
      </c>
      <c r="AZ354" s="387">
        <f>IF(ISBLANK(tabItens[[#This Row],[CÓDIGO]]),"",tabItens[[#This Row],[PontoMês]] * (AZ$2+tabItens[[#This Row],[PontoQtM]]))</f>
        <v>136</v>
      </c>
      <c r="BA354" s="386">
        <f>tabItens[[#This Row],[PontoPed]] - tabItens[[#This Row],[Saldo]] + (1/10)</f>
        <v>-540.9</v>
      </c>
      <c r="BB354" s="386">
        <f xml:space="preserve"> tabItens[[#This Row],[PontoMês]] * BB$2 - tabItens[[#This Row],[QTDE ATUAL]] - (1/10)</f>
        <v>-643.1</v>
      </c>
      <c r="BC354" s="388">
        <f>IF( tabItens[[#This Row],[PontoPed]]&gt;0, IF(tabItens[[#This Row],[PontoPed]]&lt;1, 1, IF( tabItens[[#This Row],[Saldo]]&gt;tabItens[[#This Row],[PontoPed]], 0, (tabItens[[#This Row],[PontoPed]]-tabItens[[#This Row],[Saldo]])/tabItens[[#This Row],[PontoPed]] ) ), 0 )</f>
        <v>0</v>
      </c>
      <c r="BD354" s="389">
        <f>ROUNDDOWN(IF( OR( AND(tabItens[[#This Row],[PontoPed]]&lt;tabItens[[#This Row],[Saldo]],tabItens[[#This Row],[Saldo]]&gt;0), tabItens[[#This Row],[PontoPed]]=0), 99, IF(AND(tabItens[[#This Row],[Saldo]]=0,tabItens[[#This Row],[PontoPed]]&gt;0), 0, (1-tabItens[[#This Row],[PctAb]])*10 ) ),0)</f>
        <v>99</v>
      </c>
      <c r="BE354" s="390">
        <f>IF( tabItens[[#This Row],[Consumo]] &gt; tabItens[[#This Row],[04_MESES]]/4*$AV$2, tabItens[[#This Row],[Consumo]]/$AV$2, tabItens[[#This Row],[04_MESES]]/4 ) * $BE$2 + tabItens[[#This Row],[COMPRA_EXTRA]]</f>
        <v>30</v>
      </c>
      <c r="BF354" s="391">
        <f>MAX( tabItens[[#This Row],[Sugestão]] - tabItens[[#This Row],[LC]], 0 )</f>
        <v>30</v>
      </c>
      <c r="BG354" s="391">
        <f>SUMIF(Consumo!$C$3:$C$862,tabItens[[#This Row],[CÓDIGO]],Consumo!$E$3:$E$862)</f>
        <v>0</v>
      </c>
      <c r="BH354" s="392">
        <f>IF(AND(tabItens[[#This Row],[Pend]] &gt; 0,tabItens[[#This Row],[Consumo]] &lt;&gt; 0), tabItens[[#This Row],[Pend]] / tabItens[[#This Row],[Consumo]], 0 )</f>
        <v>0</v>
      </c>
      <c r="BI354" s="391"/>
      <c r="BJ354" s="391"/>
      <c r="BK354" s="393" t="s">
        <v>2081</v>
      </c>
    </row>
    <row r="355" spans="1:63" x14ac:dyDescent="0.3">
      <c r="A355" s="354">
        <v>64626</v>
      </c>
      <c r="B355" s="355" t="s">
        <v>1377</v>
      </c>
      <c r="C355" s="356" t="s">
        <v>338</v>
      </c>
      <c r="D355" s="357">
        <v>75.400000000000006</v>
      </c>
      <c r="E355" s="358"/>
      <c r="F355" s="358"/>
      <c r="G355" s="358" t="s">
        <v>883</v>
      </c>
      <c r="H355" s="359">
        <v>2397</v>
      </c>
      <c r="I355" s="360">
        <v>103003</v>
      </c>
      <c r="J355" s="361">
        <v>75.400000000000006</v>
      </c>
      <c r="K355" s="362">
        <v>507</v>
      </c>
      <c r="L355" s="363">
        <f>IF(tabItens[[#This Row],[Média]] &gt; 0, tabItens[[#This Row],[QTDE ATUAL]] / tabItens[[#This Row],[Média]],999.9)</f>
        <v>64.78378378378379</v>
      </c>
      <c r="M355" s="364">
        <v>0</v>
      </c>
      <c r="N355" s="365">
        <f>tabItens[[#This Row],[VALOR UNIT.]] * tabItens[[#This Row],[LC]]</f>
        <v>0</v>
      </c>
      <c r="O355" s="366" t="s">
        <v>2107</v>
      </c>
      <c r="P355" s="367"/>
      <c r="Q355" s="368"/>
      <c r="R355" s="365"/>
      <c r="S355" s="369"/>
      <c r="T355" s="370">
        <f>ROUNDDOWN(IFERROR(tabItens[[#This Row],[ATA DT.VALID.]] - $D$1,0) / 30,0)</f>
        <v>-1507</v>
      </c>
      <c r="U355" s="355" t="s">
        <v>1343</v>
      </c>
      <c r="V355" s="371">
        <v>1</v>
      </c>
      <c r="W355" s="372" t="s">
        <v>2066</v>
      </c>
      <c r="X355" s="373">
        <v>69</v>
      </c>
      <c r="Y355" s="374">
        <v>8</v>
      </c>
      <c r="Z355" s="375"/>
      <c r="AA355" s="376"/>
      <c r="AB355" s="377"/>
      <c r="AC355" s="377"/>
      <c r="AD355" s="376"/>
      <c r="AE355" s="377"/>
      <c r="AF355" s="370"/>
      <c r="AG355" s="378" t="s">
        <v>2067</v>
      </c>
      <c r="AH355" s="379"/>
      <c r="AI355" s="370">
        <v>170</v>
      </c>
      <c r="AJ355" s="379">
        <v>45180</v>
      </c>
      <c r="AK355" s="379" t="s">
        <v>883</v>
      </c>
      <c r="AL355" s="379">
        <v>45128</v>
      </c>
      <c r="AM355" s="369"/>
      <c r="AN355" s="358"/>
      <c r="AO355" s="380" t="str">
        <f>_xlfn.IFNA(IF(VLOOKUP(tabItens[[#This Row],[CÓDIGO]],tabExcluirDoEstoque[#Data],1,FALSE),"sim",""),"")</f>
        <v/>
      </c>
      <c r="AP355" s="381" t="str">
        <f ca="1">IF(OR(ISBLANK(tabItens[[#This Row],[ATA DT.VALID.]]),tabItens[[#This Row],[ATA DT.VALID.]]="",tabItens[[#This Row],[ATA DT.VALID.]]=" "),"",IF(TYPE(tabItens[[#This Row],[ATA DT.VALID.]])=1,ROUNDUP((tabItens[[#This Row],[ATA DT.VALID.]]-TODAY())/7,0),""))</f>
        <v/>
      </c>
      <c r="AQ355" s="382">
        <v>0</v>
      </c>
      <c r="AR355" s="383" t="str">
        <f>IF(ISBLANK(tabItens[[#This Row],[CÓDIGO]]),"",IFERROR(VLOOKUP(tabItens[[#This Row],[CÓDIGO]],Consumo!$C$2:$AC$862,26,FALSE),0))</f>
        <v>07.2023</v>
      </c>
      <c r="AS355" s="384">
        <f>SUMIF(Consumo!$C$3:$C$862,tabItens[[#This Row],[CÓDIGO]],Consumo!$N$3:$N$862) + SUMIF(Consumo!$C$3:$C$862,tabItens[[#This Row],[CÓDIGO]],Consumo!$O$3:$O$862) + SUMIF(Consumo!$C$3:$C$862,tabItens[[#This Row],[CÓDIGO]],Consumo!$P$3:$P$862) + SUMIF(Consumo!$C$3:$C$862,tabItens[[#This Row],[CÓDIGO]],Consumo!$Q$3:$Q$862)</f>
        <v>200</v>
      </c>
      <c r="AT355" s="384">
        <f>SUMIF(Consumo!$C$3:$C$862,tabItens[[#This Row],[CÓDIGO]],Consumo!$Z$3:$Z$862)</f>
        <v>507</v>
      </c>
      <c r="AU355" s="385">
        <f>SUMIF(Consumo!$C$3:$C$862,tabItens[[#This Row],[CÓDIGO]],Consumo!$AA$3:$AA$862)</f>
        <v>307</v>
      </c>
      <c r="AV355" s="386">
        <f>SUMIF(Consumo!$C$3:$C$862,tabItens[[#This Row],[CÓDIGO]],Consumo!$Y$3:$Y$862)</f>
        <v>37</v>
      </c>
      <c r="AW355" s="359">
        <f>tabItens[[#This Row],[QTDE ATUAL]] + tabItens[[#This Row],[RC QTDE]] + tabItens[[#This Row],[AF SALDO]] + tabItens[[#This Row],[Recentes]]</f>
        <v>2397</v>
      </c>
      <c r="AX355" s="387">
        <v>125</v>
      </c>
      <c r="AY355" s="387">
        <v>4</v>
      </c>
      <c r="AZ355" s="387">
        <f>IF(ISBLANK(tabItens[[#This Row],[CÓDIGO]]),"",tabItens[[#This Row],[PontoMês]] * (AZ$2+tabItens[[#This Row],[PontoQtM]]))</f>
        <v>500</v>
      </c>
      <c r="BA355" s="386">
        <f>tabItens[[#This Row],[PontoPed]] - tabItens[[#This Row],[Saldo]] + (1/10)</f>
        <v>-1896.9</v>
      </c>
      <c r="BB355" s="386">
        <f xml:space="preserve"> tabItens[[#This Row],[PontoMês]] * BB$2 - tabItens[[#This Row],[QTDE ATUAL]] - (1/10)</f>
        <v>-2272.1</v>
      </c>
      <c r="BC355" s="388">
        <f>IF( tabItens[[#This Row],[PontoPed]]&gt;0, IF(tabItens[[#This Row],[PontoPed]]&lt;1, 1, IF( tabItens[[#This Row],[Saldo]]&gt;tabItens[[#This Row],[PontoPed]], 0, (tabItens[[#This Row],[PontoPed]]-tabItens[[#This Row],[Saldo]])/tabItens[[#This Row],[PontoPed]] ) ), 0 )</f>
        <v>0</v>
      </c>
      <c r="BD355" s="389">
        <f>ROUNDDOWN(IF( OR( AND(tabItens[[#This Row],[PontoPed]]&lt;tabItens[[#This Row],[Saldo]],tabItens[[#This Row],[Saldo]]&gt;0), tabItens[[#This Row],[PontoPed]]=0), 99, IF(AND(tabItens[[#This Row],[Saldo]]=0,tabItens[[#This Row],[PontoPed]]&gt;0), 0, (1-tabItens[[#This Row],[PctAb]])*10 ) ),0)</f>
        <v>99</v>
      </c>
      <c r="BE355" s="390">
        <f>IF( tabItens[[#This Row],[Consumo]] &gt; tabItens[[#This Row],[04_MESES]]/4*$AV$2, tabItens[[#This Row],[Consumo]]/$AV$2, tabItens[[#This Row],[04_MESES]]/4 ) * $BE$2 + tabItens[[#This Row],[COMPRA_EXTRA]]</f>
        <v>300</v>
      </c>
      <c r="BF355" s="391">
        <f>MAX( tabItens[[#This Row],[Sugestão]] - tabItens[[#This Row],[LC]], 0 )</f>
        <v>300</v>
      </c>
      <c r="BG355" s="391">
        <f>SUMIF(Consumo!$C$3:$C$862,tabItens[[#This Row],[CÓDIGO]],Consumo!$E$3:$E$862)</f>
        <v>0</v>
      </c>
      <c r="BH355" s="392">
        <f>IF(AND(tabItens[[#This Row],[Pend]] &gt; 0,tabItens[[#This Row],[Consumo]] &lt;&gt; 0), tabItens[[#This Row],[Pend]] / tabItens[[#This Row],[Consumo]], 0 )</f>
        <v>0</v>
      </c>
      <c r="BI355" s="391"/>
      <c r="BJ355" s="391"/>
      <c r="BK355" s="393" t="s">
        <v>2081</v>
      </c>
    </row>
    <row r="356" spans="1:63" x14ac:dyDescent="0.3">
      <c r="A356" s="354">
        <v>64627</v>
      </c>
      <c r="B356" s="355" t="s">
        <v>1378</v>
      </c>
      <c r="C356" s="356" t="s">
        <v>338</v>
      </c>
      <c r="D356" s="357">
        <v>66</v>
      </c>
      <c r="E356" s="358"/>
      <c r="F356" s="358"/>
      <c r="G356" s="358" t="s">
        <v>883</v>
      </c>
      <c r="H356" s="359">
        <v>2121</v>
      </c>
      <c r="I356" s="360">
        <v>103003</v>
      </c>
      <c r="J356" s="361">
        <v>66</v>
      </c>
      <c r="K356" s="362">
        <v>40</v>
      </c>
      <c r="L356" s="363">
        <f>IF(tabItens[[#This Row],[Média]] &gt; 0, tabItens[[#This Row],[QTDE ATUAL]] / tabItens[[#This Row],[Média]],999.9)</f>
        <v>978.92307692307702</v>
      </c>
      <c r="M356" s="364">
        <v>0</v>
      </c>
      <c r="N356" s="365">
        <f>tabItens[[#This Row],[VALOR UNIT.]] * tabItens[[#This Row],[LC]]</f>
        <v>0</v>
      </c>
      <c r="O356" s="366" t="s">
        <v>2147</v>
      </c>
      <c r="P356" s="367"/>
      <c r="Q356" s="368"/>
      <c r="R356" s="365"/>
      <c r="S356" s="369"/>
      <c r="T356" s="370">
        <f>ROUNDDOWN(IFERROR(tabItens[[#This Row],[ATA DT.VALID.]] - $D$1,0) / 30,0)</f>
        <v>-1507</v>
      </c>
      <c r="U356" s="355" t="s">
        <v>1343</v>
      </c>
      <c r="V356" s="371">
        <v>1</v>
      </c>
      <c r="W356" s="372" t="s">
        <v>2066</v>
      </c>
      <c r="X356" s="373">
        <v>69</v>
      </c>
      <c r="Y356" s="374">
        <v>8</v>
      </c>
      <c r="Z356" s="375"/>
      <c r="AA356" s="376"/>
      <c r="AB356" s="377"/>
      <c r="AC356" s="377"/>
      <c r="AD356" s="376"/>
      <c r="AE356" s="377"/>
      <c r="AF356" s="370"/>
      <c r="AG356" s="378" t="s">
        <v>2067</v>
      </c>
      <c r="AH356" s="379"/>
      <c r="AI356" s="370">
        <v>14</v>
      </c>
      <c r="AJ356" s="379">
        <v>44579</v>
      </c>
      <c r="AK356" s="379" t="s">
        <v>883</v>
      </c>
      <c r="AL356" s="379">
        <v>44883</v>
      </c>
      <c r="AM356" s="369"/>
      <c r="AN356" s="358"/>
      <c r="AO356" s="380" t="str">
        <f>_xlfn.IFNA(IF(VLOOKUP(tabItens[[#This Row],[CÓDIGO]],tabExcluirDoEstoque[#Data],1,FALSE),"sim",""),"")</f>
        <v/>
      </c>
      <c r="AP356" s="381" t="str">
        <f ca="1">IF(OR(ISBLANK(tabItens[[#This Row],[ATA DT.VALID.]]),tabItens[[#This Row],[ATA DT.VALID.]]="",tabItens[[#This Row],[ATA DT.VALID.]]=" "),"",IF(TYPE(tabItens[[#This Row],[ATA DT.VALID.]])=1,ROUNDUP((tabItens[[#This Row],[ATA DT.VALID.]]-TODAY())/7,0),""))</f>
        <v/>
      </c>
      <c r="AQ356" s="382">
        <v>0</v>
      </c>
      <c r="AR356" s="383" t="str">
        <f>IF(ISBLANK(tabItens[[#This Row],[CÓDIGO]]),"",IFERROR(VLOOKUP(tabItens[[#This Row],[CÓDIGO]],Consumo!$C$2:$AC$862,26,FALSE),0))</f>
        <v>05.2023</v>
      </c>
      <c r="AS356" s="384">
        <f>SUMIF(Consumo!$C$3:$C$862,tabItens[[#This Row],[CÓDIGO]],Consumo!$N$3:$N$862) + SUMIF(Consumo!$C$3:$C$862,tabItens[[#This Row],[CÓDIGO]],Consumo!$O$3:$O$862) + SUMIF(Consumo!$C$3:$C$862,tabItens[[#This Row],[CÓDIGO]],Consumo!$P$3:$P$862) + SUMIF(Consumo!$C$3:$C$862,tabItens[[#This Row],[CÓDIGO]],Consumo!$Q$3:$Q$862)</f>
        <v>0</v>
      </c>
      <c r="AT356" s="384">
        <f>SUMIF(Consumo!$C$3:$C$862,tabItens[[#This Row],[CÓDIGO]],Consumo!$Z$3:$Z$862)</f>
        <v>40</v>
      </c>
      <c r="AU356" s="385">
        <f>SUMIF(Consumo!$C$3:$C$862,tabItens[[#This Row],[CÓDIGO]],Consumo!$AA$3:$AA$862)</f>
        <v>40</v>
      </c>
      <c r="AV356" s="386">
        <f>SUMIF(Consumo!$C$3:$C$862,tabItens[[#This Row],[CÓDIGO]],Consumo!$Y$3:$Y$862)</f>
        <v>2.1666666666666665</v>
      </c>
      <c r="AW356" s="359">
        <f>tabItens[[#This Row],[QTDE ATUAL]] + tabItens[[#This Row],[RC QTDE]] + tabItens[[#This Row],[AF SALDO]] + tabItens[[#This Row],[Recentes]]</f>
        <v>2121</v>
      </c>
      <c r="AX356" s="387">
        <v>50</v>
      </c>
      <c r="AY356" s="387">
        <v>4</v>
      </c>
      <c r="AZ356" s="387">
        <f>IF(ISBLANK(tabItens[[#This Row],[CÓDIGO]]),"",tabItens[[#This Row],[PontoMês]] * (AZ$2+tabItens[[#This Row],[PontoQtM]]))</f>
        <v>200</v>
      </c>
      <c r="BA356" s="386">
        <f>tabItens[[#This Row],[PontoPed]] - tabItens[[#This Row],[Saldo]] + (1/10)</f>
        <v>-1920.9</v>
      </c>
      <c r="BB356" s="386">
        <f xml:space="preserve"> tabItens[[#This Row],[PontoMês]] * BB$2 - tabItens[[#This Row],[QTDE ATUAL]] - (1/10)</f>
        <v>-2071.1</v>
      </c>
      <c r="BC356" s="388">
        <f>IF( tabItens[[#This Row],[PontoPed]]&gt;0, IF(tabItens[[#This Row],[PontoPed]]&lt;1, 1, IF( tabItens[[#This Row],[Saldo]]&gt;tabItens[[#This Row],[PontoPed]], 0, (tabItens[[#This Row],[PontoPed]]-tabItens[[#This Row],[Saldo]])/tabItens[[#This Row],[PontoPed]] ) ), 0 )</f>
        <v>0</v>
      </c>
      <c r="BD356" s="389">
        <f>ROUNDDOWN(IF( OR( AND(tabItens[[#This Row],[PontoPed]]&lt;tabItens[[#This Row],[Saldo]],tabItens[[#This Row],[Saldo]]&gt;0), tabItens[[#This Row],[PontoPed]]=0), 99, IF(AND(tabItens[[#This Row],[Saldo]]=0,tabItens[[#This Row],[PontoPed]]&gt;0), 0, (1-tabItens[[#This Row],[PctAb]])*10 ) ),0)</f>
        <v>99</v>
      </c>
      <c r="BE356" s="390">
        <f>IF( tabItens[[#This Row],[Consumo]] &gt; tabItens[[#This Row],[04_MESES]]/4*$AV$2, tabItens[[#This Row],[Consumo]]/$AV$2, tabItens[[#This Row],[04_MESES]]/4 ) * $BE$2 + tabItens[[#This Row],[COMPRA_EXTRA]]</f>
        <v>20</v>
      </c>
      <c r="BF356" s="391">
        <f>MAX( tabItens[[#This Row],[Sugestão]] - tabItens[[#This Row],[LC]], 0 )</f>
        <v>20</v>
      </c>
      <c r="BG356" s="391">
        <f>SUMIF(Consumo!$C$3:$C$862,tabItens[[#This Row],[CÓDIGO]],Consumo!$E$3:$E$862)</f>
        <v>0</v>
      </c>
      <c r="BH356" s="392">
        <f>IF(AND(tabItens[[#This Row],[Pend]] &gt; 0,tabItens[[#This Row],[Consumo]] &lt;&gt; 0), tabItens[[#This Row],[Pend]] / tabItens[[#This Row],[Consumo]], 0 )</f>
        <v>0</v>
      </c>
      <c r="BI356" s="391"/>
      <c r="BJ356" s="391"/>
      <c r="BK356" s="393" t="s">
        <v>2081</v>
      </c>
    </row>
    <row r="357" spans="1:63" x14ac:dyDescent="0.3">
      <c r="A357" s="354">
        <v>64634</v>
      </c>
      <c r="B357" s="355" t="s">
        <v>1379</v>
      </c>
      <c r="C357" s="356" t="s">
        <v>256</v>
      </c>
      <c r="D357" s="357">
        <v>3</v>
      </c>
      <c r="E357" s="358"/>
      <c r="F357" s="358"/>
      <c r="G357" s="358" t="s">
        <v>883</v>
      </c>
      <c r="H357" s="359">
        <v>89</v>
      </c>
      <c r="I357" s="360">
        <v>103003</v>
      </c>
      <c r="J357" s="361">
        <v>3</v>
      </c>
      <c r="K357" s="362"/>
      <c r="L357" s="363">
        <f>IF(tabItens[[#This Row],[Média]] &gt; 0, tabItens[[#This Row],[QTDE ATUAL]] / tabItens[[#This Row],[Média]],999.9)</f>
        <v>999.9</v>
      </c>
      <c r="M357" s="364">
        <v>0</v>
      </c>
      <c r="N357" s="365">
        <f>tabItens[[#This Row],[VALOR UNIT.]] * tabItens[[#This Row],[LC]]</f>
        <v>0</v>
      </c>
      <c r="O357" s="366"/>
      <c r="P357" s="367"/>
      <c r="Q357" s="368"/>
      <c r="R357" s="365"/>
      <c r="S357" s="369"/>
      <c r="T357" s="370">
        <f>ROUNDDOWN(IFERROR(tabItens[[#This Row],[ATA DT.VALID.]] - $D$1,0) / 30,0)</f>
        <v>-1507</v>
      </c>
      <c r="U357" s="355" t="s">
        <v>1380</v>
      </c>
      <c r="V357" s="371">
        <v>1</v>
      </c>
      <c r="W357" s="372" t="s">
        <v>2073</v>
      </c>
      <c r="X357" s="373">
        <v>83</v>
      </c>
      <c r="Y357" s="374">
        <v>10</v>
      </c>
      <c r="Z357" s="375"/>
      <c r="AA357" s="376"/>
      <c r="AB357" s="377"/>
      <c r="AC357" s="377"/>
      <c r="AD357" s="376"/>
      <c r="AE357" s="377"/>
      <c r="AF357" s="370"/>
      <c r="AG357" s="378" t="s">
        <v>2067</v>
      </c>
      <c r="AH357" s="379"/>
      <c r="AI357" s="370">
        <v>0</v>
      </c>
      <c r="AJ357" s="379">
        <v>44162</v>
      </c>
      <c r="AK357" s="379" t="s">
        <v>883</v>
      </c>
      <c r="AL357" s="379">
        <v>44029</v>
      </c>
      <c r="AM357" s="369"/>
      <c r="AN357" s="358"/>
      <c r="AO357" s="380" t="str">
        <f>_xlfn.IFNA(IF(VLOOKUP(tabItens[[#This Row],[CÓDIGO]],tabExcluirDoEstoque[#Data],1,FALSE),"sim",""),"")</f>
        <v/>
      </c>
      <c r="AP357" s="381" t="str">
        <f ca="1">IF(OR(ISBLANK(tabItens[[#This Row],[ATA DT.VALID.]]),tabItens[[#This Row],[ATA DT.VALID.]]="",tabItens[[#This Row],[ATA DT.VALID.]]=" "),"",IF(TYPE(tabItens[[#This Row],[ATA DT.VALID.]])=1,ROUNDUP((tabItens[[#This Row],[ATA DT.VALID.]]-TODAY())/7,0),""))</f>
        <v/>
      </c>
      <c r="AQ357" s="382"/>
      <c r="AR357" s="383">
        <f>IF(ISBLANK(tabItens[[#This Row],[CÓDIGO]]),"",IFERROR(VLOOKUP(tabItens[[#This Row],[CÓDIGO]],Consumo!$C$2:$AC$862,26,FALSE),0))</f>
        <v>0</v>
      </c>
      <c r="AS357" s="384">
        <f>SUMIF(Consumo!$C$3:$C$862,tabItens[[#This Row],[CÓDIGO]],Consumo!$N$3:$N$862) + SUMIF(Consumo!$C$3:$C$862,tabItens[[#This Row],[CÓDIGO]],Consumo!$O$3:$O$862) + SUMIF(Consumo!$C$3:$C$862,tabItens[[#This Row],[CÓDIGO]],Consumo!$P$3:$P$862) + SUMIF(Consumo!$C$3:$C$862,tabItens[[#This Row],[CÓDIGO]],Consumo!$Q$3:$Q$862)</f>
        <v>0</v>
      </c>
      <c r="AT357" s="384">
        <f>SUMIF(Consumo!$C$3:$C$862,tabItens[[#This Row],[CÓDIGO]],Consumo!$Z$3:$Z$862)</f>
        <v>0</v>
      </c>
      <c r="AU357" s="385">
        <f>SUMIF(Consumo!$C$3:$C$862,tabItens[[#This Row],[CÓDIGO]],Consumo!$AA$3:$AA$862)</f>
        <v>0</v>
      </c>
      <c r="AV357" s="386">
        <f>SUMIF(Consumo!$C$3:$C$862,tabItens[[#This Row],[CÓDIGO]],Consumo!$Y$3:$Y$862)</f>
        <v>0</v>
      </c>
      <c r="AW357" s="359">
        <f>tabItens[[#This Row],[QTDE ATUAL]] + tabItens[[#This Row],[RC QTDE]] + tabItens[[#This Row],[AF SALDO]] + tabItens[[#This Row],[Recentes]]</f>
        <v>89</v>
      </c>
      <c r="AX357" s="387">
        <v>1</v>
      </c>
      <c r="AY357" s="387">
        <v>4</v>
      </c>
      <c r="AZ357" s="387">
        <f>IF(ISBLANK(tabItens[[#This Row],[CÓDIGO]]),"",tabItens[[#This Row],[PontoMês]] * (AZ$2+tabItens[[#This Row],[PontoQtM]]))</f>
        <v>4</v>
      </c>
      <c r="BA357" s="386">
        <f>tabItens[[#This Row],[PontoPed]] - tabItens[[#This Row],[Saldo]] + (1/10)</f>
        <v>-84.9</v>
      </c>
      <c r="BB357" s="386">
        <f xml:space="preserve"> tabItens[[#This Row],[PontoMês]] * BB$2 - tabItens[[#This Row],[QTDE ATUAL]] - (1/10)</f>
        <v>-88.1</v>
      </c>
      <c r="BC357" s="388">
        <f>IF( tabItens[[#This Row],[PontoPed]]&gt;0, IF(tabItens[[#This Row],[PontoPed]]&lt;1, 1, IF( tabItens[[#This Row],[Saldo]]&gt;tabItens[[#This Row],[PontoPed]], 0, (tabItens[[#This Row],[PontoPed]]-tabItens[[#This Row],[Saldo]])/tabItens[[#This Row],[PontoPed]] ) ), 0 )</f>
        <v>0</v>
      </c>
      <c r="BD357" s="389">
        <f>ROUNDDOWN(IF( OR( AND(tabItens[[#This Row],[PontoPed]]&lt;tabItens[[#This Row],[Saldo]],tabItens[[#This Row],[Saldo]]&gt;0), tabItens[[#This Row],[PontoPed]]=0), 99, IF(AND(tabItens[[#This Row],[Saldo]]=0,tabItens[[#This Row],[PontoPed]]&gt;0), 0, (1-tabItens[[#This Row],[PctAb]])*10 ) ),0)</f>
        <v>99</v>
      </c>
      <c r="BE357" s="390">
        <f>IF( tabItens[[#This Row],[Consumo]] &gt; tabItens[[#This Row],[04_MESES]]/4*$AV$2, tabItens[[#This Row],[Consumo]]/$AV$2, tabItens[[#This Row],[04_MESES]]/4 ) * $BE$2 + tabItens[[#This Row],[COMPRA_EXTRA]]</f>
        <v>0</v>
      </c>
      <c r="BF357" s="391">
        <f>MAX( tabItens[[#This Row],[Sugestão]] - tabItens[[#This Row],[LC]], 0 )</f>
        <v>0</v>
      </c>
      <c r="BG357" s="391">
        <f>SUMIF(Consumo!$C$3:$C$862,tabItens[[#This Row],[CÓDIGO]],Consumo!$E$3:$E$862)</f>
        <v>0</v>
      </c>
      <c r="BH357" s="392">
        <f>IF(AND(tabItens[[#This Row],[Pend]] &gt; 0,tabItens[[#This Row],[Consumo]] &lt;&gt; 0), tabItens[[#This Row],[Pend]] / tabItens[[#This Row],[Consumo]], 0 )</f>
        <v>0</v>
      </c>
      <c r="BI357" s="391"/>
      <c r="BJ357" s="391"/>
      <c r="BK357" s="393" t="s">
        <v>2081</v>
      </c>
    </row>
    <row r="358" spans="1:63" x14ac:dyDescent="0.3">
      <c r="A358" s="354">
        <v>64635</v>
      </c>
      <c r="B358" s="355" t="s">
        <v>1381</v>
      </c>
      <c r="C358" s="356" t="s">
        <v>256</v>
      </c>
      <c r="D358" s="357">
        <v>7.1</v>
      </c>
      <c r="E358" s="358"/>
      <c r="F358" s="358"/>
      <c r="G358" s="358" t="s">
        <v>883</v>
      </c>
      <c r="H358" s="359">
        <v>70</v>
      </c>
      <c r="I358" s="360">
        <v>103003</v>
      </c>
      <c r="J358" s="361">
        <v>7.3909500000000001</v>
      </c>
      <c r="K358" s="362">
        <v>2</v>
      </c>
      <c r="L358" s="363">
        <f>IF(tabItens[[#This Row],[Média]] &gt; 0, tabItens[[#This Row],[QTDE ATUAL]] / tabItens[[#This Row],[Média]],999.9)</f>
        <v>840</v>
      </c>
      <c r="M358" s="364">
        <v>0</v>
      </c>
      <c r="N358" s="365">
        <f>tabItens[[#This Row],[VALOR UNIT.]] * tabItens[[#This Row],[LC]]</f>
        <v>0</v>
      </c>
      <c r="O358" s="366"/>
      <c r="P358" s="367"/>
      <c r="Q358" s="368"/>
      <c r="R358" s="365"/>
      <c r="S358" s="369"/>
      <c r="T358" s="370">
        <f>ROUNDDOWN(IFERROR(tabItens[[#This Row],[ATA DT.VALID.]] - $D$1,0) / 30,0)</f>
        <v>-1507</v>
      </c>
      <c r="U358" s="355" t="s">
        <v>960</v>
      </c>
      <c r="V358" s="371">
        <v>1</v>
      </c>
      <c r="W358" s="372" t="s">
        <v>2071</v>
      </c>
      <c r="X358" s="373">
        <v>61</v>
      </c>
      <c r="Y358" s="374">
        <v>8</v>
      </c>
      <c r="Z358" s="375"/>
      <c r="AA358" s="376"/>
      <c r="AB358" s="377"/>
      <c r="AC358" s="377"/>
      <c r="AD358" s="376"/>
      <c r="AE358" s="377"/>
      <c r="AF358" s="370"/>
      <c r="AG358" s="378" t="s">
        <v>2067</v>
      </c>
      <c r="AH358" s="379"/>
      <c r="AI358" s="370">
        <v>0</v>
      </c>
      <c r="AJ358" s="379">
        <v>39419</v>
      </c>
      <c r="AK358" s="379" t="s">
        <v>883</v>
      </c>
      <c r="AL358" s="379">
        <v>39380</v>
      </c>
      <c r="AM358" s="369"/>
      <c r="AN358" s="358"/>
      <c r="AO358" s="380" t="str">
        <f>_xlfn.IFNA(IF(VLOOKUP(tabItens[[#This Row],[CÓDIGO]],tabExcluirDoEstoque[#Data],1,FALSE),"sim",""),"")</f>
        <v/>
      </c>
      <c r="AP358" s="381" t="str">
        <f ca="1">IF(OR(ISBLANK(tabItens[[#This Row],[ATA DT.VALID.]]),tabItens[[#This Row],[ATA DT.VALID.]]="",tabItens[[#This Row],[ATA DT.VALID.]]=" "),"",IF(TYPE(tabItens[[#This Row],[ATA DT.VALID.]])=1,ROUNDUP((tabItens[[#This Row],[ATA DT.VALID.]]-TODAY())/7,0),""))</f>
        <v/>
      </c>
      <c r="AQ358" s="382"/>
      <c r="AR358" s="383" t="str">
        <f>IF(ISBLANK(tabItens[[#This Row],[CÓDIGO]]),"",IFERROR(VLOOKUP(tabItens[[#This Row],[CÓDIGO]],Consumo!$C$2:$AC$862,26,FALSE),0))</f>
        <v>01.2023</v>
      </c>
      <c r="AS358" s="384">
        <f>SUMIF(Consumo!$C$3:$C$862,tabItens[[#This Row],[CÓDIGO]],Consumo!$N$3:$N$862) + SUMIF(Consumo!$C$3:$C$862,tabItens[[#This Row],[CÓDIGO]],Consumo!$O$3:$O$862) + SUMIF(Consumo!$C$3:$C$862,tabItens[[#This Row],[CÓDIGO]],Consumo!$P$3:$P$862) + SUMIF(Consumo!$C$3:$C$862,tabItens[[#This Row],[CÓDIGO]],Consumo!$Q$3:$Q$862)</f>
        <v>0</v>
      </c>
      <c r="AT358" s="384">
        <f>SUMIF(Consumo!$C$3:$C$862,tabItens[[#This Row],[CÓDIGO]],Consumo!$Z$3:$Z$862)</f>
        <v>2</v>
      </c>
      <c r="AU358" s="385">
        <f>SUMIF(Consumo!$C$3:$C$862,tabItens[[#This Row],[CÓDIGO]],Consumo!$AA$3:$AA$862)</f>
        <v>2</v>
      </c>
      <c r="AV358" s="386">
        <f>SUMIF(Consumo!$C$3:$C$862,tabItens[[#This Row],[CÓDIGO]],Consumo!$Y$3:$Y$862)</f>
        <v>8.3333333333333329E-2</v>
      </c>
      <c r="AW358" s="359">
        <f>tabItens[[#This Row],[QTDE ATUAL]] + tabItens[[#This Row],[RC QTDE]] + tabItens[[#This Row],[AF SALDO]] + tabItens[[#This Row],[Recentes]]</f>
        <v>70</v>
      </c>
      <c r="AX358" s="387">
        <v>1</v>
      </c>
      <c r="AY358" s="387">
        <v>4</v>
      </c>
      <c r="AZ358" s="387">
        <f>IF(ISBLANK(tabItens[[#This Row],[CÓDIGO]]),"",tabItens[[#This Row],[PontoMês]] * (AZ$2+tabItens[[#This Row],[PontoQtM]]))</f>
        <v>4</v>
      </c>
      <c r="BA358" s="386">
        <f>tabItens[[#This Row],[PontoPed]] - tabItens[[#This Row],[Saldo]] + (1/10)</f>
        <v>-65.900000000000006</v>
      </c>
      <c r="BB358" s="386">
        <f xml:space="preserve"> tabItens[[#This Row],[PontoMês]] * BB$2 - tabItens[[#This Row],[QTDE ATUAL]] - (1/10)</f>
        <v>-69.099999999999994</v>
      </c>
      <c r="BC358" s="388">
        <f>IF( tabItens[[#This Row],[PontoPed]]&gt;0, IF(tabItens[[#This Row],[PontoPed]]&lt;1, 1, IF( tabItens[[#This Row],[Saldo]]&gt;tabItens[[#This Row],[PontoPed]], 0, (tabItens[[#This Row],[PontoPed]]-tabItens[[#This Row],[Saldo]])/tabItens[[#This Row],[PontoPed]] ) ), 0 )</f>
        <v>0</v>
      </c>
      <c r="BD358" s="389">
        <f>ROUNDDOWN(IF( OR( AND(tabItens[[#This Row],[PontoPed]]&lt;tabItens[[#This Row],[Saldo]],tabItens[[#This Row],[Saldo]]&gt;0), tabItens[[#This Row],[PontoPed]]=0), 99, IF(AND(tabItens[[#This Row],[Saldo]]=0,tabItens[[#This Row],[PontoPed]]&gt;0), 0, (1-tabItens[[#This Row],[PctAb]])*10 ) ),0)</f>
        <v>99</v>
      </c>
      <c r="BE358" s="390">
        <f>IF( tabItens[[#This Row],[Consumo]] &gt; tabItens[[#This Row],[04_MESES]]/4*$AV$2, tabItens[[#This Row],[Consumo]]/$AV$2, tabItens[[#This Row],[04_MESES]]/4 ) * $BE$2 + tabItens[[#This Row],[COMPRA_EXTRA]]</f>
        <v>1</v>
      </c>
      <c r="BF358" s="391">
        <f>MAX( tabItens[[#This Row],[Sugestão]] - tabItens[[#This Row],[LC]], 0 )</f>
        <v>1</v>
      </c>
      <c r="BG358" s="391">
        <f>SUMIF(Consumo!$C$3:$C$862,tabItens[[#This Row],[CÓDIGO]],Consumo!$E$3:$E$862)</f>
        <v>0</v>
      </c>
      <c r="BH358" s="392">
        <f>IF(AND(tabItens[[#This Row],[Pend]] &gt; 0,tabItens[[#This Row],[Consumo]] &lt;&gt; 0), tabItens[[#This Row],[Pend]] / tabItens[[#This Row],[Consumo]], 0 )</f>
        <v>0</v>
      </c>
      <c r="BI358" s="391"/>
      <c r="BJ358" s="391"/>
      <c r="BK358" s="393" t="s">
        <v>2081</v>
      </c>
    </row>
    <row r="359" spans="1:63" x14ac:dyDescent="0.3">
      <c r="A359" s="354">
        <v>64636</v>
      </c>
      <c r="B359" s="355" t="s">
        <v>1382</v>
      </c>
      <c r="C359" s="356" t="s">
        <v>256</v>
      </c>
      <c r="D359" s="357">
        <v>4.5</v>
      </c>
      <c r="E359" s="358"/>
      <c r="F359" s="358"/>
      <c r="G359" s="358" t="s">
        <v>883</v>
      </c>
      <c r="H359" s="359">
        <v>41</v>
      </c>
      <c r="I359" s="360">
        <v>103003</v>
      </c>
      <c r="J359" s="361">
        <v>4.5</v>
      </c>
      <c r="K359" s="362">
        <v>51</v>
      </c>
      <c r="L359" s="363">
        <f>IF(tabItens[[#This Row],[Média]] &gt; 0, tabItens[[#This Row],[QTDE ATUAL]] / tabItens[[#This Row],[Média]],999.9)</f>
        <v>9.84</v>
      </c>
      <c r="M359" s="364">
        <v>0</v>
      </c>
      <c r="N359" s="365">
        <f>tabItens[[#This Row],[VALOR UNIT.]] * tabItens[[#This Row],[LC]]</f>
        <v>0</v>
      </c>
      <c r="O359" s="366" t="s">
        <v>2092</v>
      </c>
      <c r="P359" s="367"/>
      <c r="Q359" s="368"/>
      <c r="R359" s="365"/>
      <c r="S359" s="369"/>
      <c r="T359" s="370">
        <f>ROUNDDOWN(IFERROR(tabItens[[#This Row],[ATA DT.VALID.]] - $D$1,0) / 30,0)</f>
        <v>-1507</v>
      </c>
      <c r="U359" s="355" t="s">
        <v>960</v>
      </c>
      <c r="V359" s="371">
        <v>1</v>
      </c>
      <c r="W359" s="372" t="s">
        <v>2071</v>
      </c>
      <c r="X359" s="373">
        <v>61</v>
      </c>
      <c r="Y359" s="374">
        <v>8</v>
      </c>
      <c r="Z359" s="375"/>
      <c r="AA359" s="376"/>
      <c r="AB359" s="377"/>
      <c r="AC359" s="377"/>
      <c r="AD359" s="376"/>
      <c r="AE359" s="377"/>
      <c r="AF359" s="370"/>
      <c r="AG359" s="378" t="s">
        <v>2067</v>
      </c>
      <c r="AH359" s="379"/>
      <c r="AI359" s="370">
        <v>18</v>
      </c>
      <c r="AJ359" s="379">
        <v>45160</v>
      </c>
      <c r="AK359" s="379" t="s">
        <v>883</v>
      </c>
      <c r="AL359" s="379">
        <v>45145</v>
      </c>
      <c r="AM359" s="369"/>
      <c r="AN359" s="358"/>
      <c r="AO359" s="380" t="str">
        <f>_xlfn.IFNA(IF(VLOOKUP(tabItens[[#This Row],[CÓDIGO]],tabExcluirDoEstoque[#Data],1,FALSE),"sim",""),"")</f>
        <v/>
      </c>
      <c r="AP359" s="381" t="str">
        <f ca="1">IF(OR(ISBLANK(tabItens[[#This Row],[ATA DT.VALID.]]),tabItens[[#This Row],[ATA DT.VALID.]]="",tabItens[[#This Row],[ATA DT.VALID.]]=" "),"",IF(TYPE(tabItens[[#This Row],[ATA DT.VALID.]])=1,ROUNDUP((tabItens[[#This Row],[ATA DT.VALID.]]-TODAY())/7,0),""))</f>
        <v/>
      </c>
      <c r="AQ359" s="382">
        <v>0</v>
      </c>
      <c r="AR359" s="383" t="str">
        <f>IF(ISBLANK(tabItens[[#This Row],[CÓDIGO]]),"",IFERROR(VLOOKUP(tabItens[[#This Row],[CÓDIGO]],Consumo!$C$2:$AC$862,26,FALSE),0))</f>
        <v>04.2023</v>
      </c>
      <c r="AS359" s="384">
        <f>SUMIF(Consumo!$C$3:$C$862,tabItens[[#This Row],[CÓDIGO]],Consumo!$N$3:$N$862) + SUMIF(Consumo!$C$3:$C$862,tabItens[[#This Row],[CÓDIGO]],Consumo!$O$3:$O$862) + SUMIF(Consumo!$C$3:$C$862,tabItens[[#This Row],[CÓDIGO]],Consumo!$P$3:$P$862) + SUMIF(Consumo!$C$3:$C$862,tabItens[[#This Row],[CÓDIGO]],Consumo!$Q$3:$Q$862)</f>
        <v>0</v>
      </c>
      <c r="AT359" s="384">
        <f>SUMIF(Consumo!$C$3:$C$862,tabItens[[#This Row],[CÓDIGO]],Consumo!$Z$3:$Z$862)</f>
        <v>54</v>
      </c>
      <c r="AU359" s="385">
        <f>SUMIF(Consumo!$C$3:$C$862,tabItens[[#This Row],[CÓDIGO]],Consumo!$AA$3:$AA$862)</f>
        <v>20</v>
      </c>
      <c r="AV359" s="386">
        <f>SUMIF(Consumo!$C$3:$C$862,tabItens[[#This Row],[CÓDIGO]],Consumo!$Y$3:$Y$862)</f>
        <v>4.166666666666667</v>
      </c>
      <c r="AW359" s="359">
        <f>tabItens[[#This Row],[QTDE ATUAL]] + tabItens[[#This Row],[RC QTDE]] + tabItens[[#This Row],[AF SALDO]] + tabItens[[#This Row],[Recentes]]</f>
        <v>41</v>
      </c>
      <c r="AX359" s="387">
        <v>9</v>
      </c>
      <c r="AY359" s="387">
        <v>4</v>
      </c>
      <c r="AZ359" s="387">
        <f>IF(ISBLANK(tabItens[[#This Row],[CÓDIGO]]),"",tabItens[[#This Row],[PontoMês]] * (AZ$2+tabItens[[#This Row],[PontoQtM]]))</f>
        <v>36</v>
      </c>
      <c r="BA359" s="386">
        <f>tabItens[[#This Row],[PontoPed]] - tabItens[[#This Row],[Saldo]] + (1/10)</f>
        <v>-4.9000000000000004</v>
      </c>
      <c r="BB359" s="386">
        <f xml:space="preserve"> tabItens[[#This Row],[PontoMês]] * BB$2 - tabItens[[#This Row],[QTDE ATUAL]] - (1/10)</f>
        <v>-32.1</v>
      </c>
      <c r="BC359" s="388">
        <f>IF( tabItens[[#This Row],[PontoPed]]&gt;0, IF(tabItens[[#This Row],[PontoPed]]&lt;1, 1, IF( tabItens[[#This Row],[Saldo]]&gt;tabItens[[#This Row],[PontoPed]], 0, (tabItens[[#This Row],[PontoPed]]-tabItens[[#This Row],[Saldo]])/tabItens[[#This Row],[PontoPed]] ) ), 0 )</f>
        <v>0</v>
      </c>
      <c r="BD359" s="389">
        <f>ROUNDDOWN(IF( OR( AND(tabItens[[#This Row],[PontoPed]]&lt;tabItens[[#This Row],[Saldo]],tabItens[[#This Row],[Saldo]]&gt;0), tabItens[[#This Row],[PontoPed]]=0), 99, IF(AND(tabItens[[#This Row],[Saldo]]=0,tabItens[[#This Row],[PontoPed]]&gt;0), 0, (1-tabItens[[#This Row],[PctAb]])*10 ) ),0)</f>
        <v>99</v>
      </c>
      <c r="BE359" s="390">
        <f>IF( tabItens[[#This Row],[Consumo]] &gt; tabItens[[#This Row],[04_MESES]]/4*$AV$2, tabItens[[#This Row],[Consumo]]/$AV$2, tabItens[[#This Row],[04_MESES]]/4 ) * $BE$2 + tabItens[[#This Row],[COMPRA_EXTRA]]</f>
        <v>27</v>
      </c>
      <c r="BF359" s="391">
        <f>MAX( tabItens[[#This Row],[Sugestão]] - tabItens[[#This Row],[LC]], 0 )</f>
        <v>27</v>
      </c>
      <c r="BG359" s="391">
        <f>SUMIF(Consumo!$C$3:$C$862,tabItens[[#This Row],[CÓDIGO]],Consumo!$E$3:$E$862)</f>
        <v>0</v>
      </c>
      <c r="BH359" s="392">
        <f>IF(AND(tabItens[[#This Row],[Pend]] &gt; 0,tabItens[[#This Row],[Consumo]] &lt;&gt; 0), tabItens[[#This Row],[Pend]] / tabItens[[#This Row],[Consumo]], 0 )</f>
        <v>0</v>
      </c>
      <c r="BI359" s="391"/>
      <c r="BJ359" s="391"/>
      <c r="BK359" s="393" t="s">
        <v>2081</v>
      </c>
    </row>
    <row r="360" spans="1:63" x14ac:dyDescent="0.3">
      <c r="A360" s="354">
        <v>64646</v>
      </c>
      <c r="B360" s="355" t="s">
        <v>1383</v>
      </c>
      <c r="C360" s="356" t="s">
        <v>256</v>
      </c>
      <c r="D360" s="357">
        <v>2.6</v>
      </c>
      <c r="E360" s="358"/>
      <c r="F360" s="358"/>
      <c r="G360" s="358" t="s">
        <v>883</v>
      </c>
      <c r="H360" s="359">
        <v>1080</v>
      </c>
      <c r="I360" s="360">
        <v>103003</v>
      </c>
      <c r="J360" s="361">
        <v>2.6</v>
      </c>
      <c r="K360" s="362">
        <v>660</v>
      </c>
      <c r="L360" s="363">
        <f>IF(tabItens[[#This Row],[Média]] &gt; 0, tabItens[[#This Row],[QTDE ATUAL]] / tabItens[[#This Row],[Média]],999.9)</f>
        <v>25.714285714285715</v>
      </c>
      <c r="M360" s="364">
        <v>0</v>
      </c>
      <c r="N360" s="365">
        <f>tabItens[[#This Row],[VALOR UNIT.]] * tabItens[[#This Row],[LC]]</f>
        <v>0</v>
      </c>
      <c r="O360" s="366"/>
      <c r="P360" s="367"/>
      <c r="Q360" s="368"/>
      <c r="R360" s="365"/>
      <c r="S360" s="369"/>
      <c r="T360" s="370">
        <f>ROUNDDOWN(IFERROR(tabItens[[#This Row],[ATA DT.VALID.]] - $D$1,0) / 30,0)</f>
        <v>-1507</v>
      </c>
      <c r="U360" s="355" t="s">
        <v>1071</v>
      </c>
      <c r="V360" s="371">
        <v>1</v>
      </c>
      <c r="W360" s="372" t="s">
        <v>2074</v>
      </c>
      <c r="X360" s="373">
        <v>78</v>
      </c>
      <c r="Y360" s="374">
        <v>2</v>
      </c>
      <c r="Z360" s="375"/>
      <c r="AA360" s="376"/>
      <c r="AB360" s="377"/>
      <c r="AC360" s="377"/>
      <c r="AD360" s="376"/>
      <c r="AE360" s="377"/>
      <c r="AF360" s="370"/>
      <c r="AG360" s="378" t="s">
        <v>2067</v>
      </c>
      <c r="AH360" s="379"/>
      <c r="AI360" s="370">
        <v>220</v>
      </c>
      <c r="AJ360" s="379">
        <v>45201</v>
      </c>
      <c r="AK360" s="379" t="s">
        <v>883</v>
      </c>
      <c r="AL360" s="379">
        <v>45189</v>
      </c>
      <c r="AM360" s="369"/>
      <c r="AN360" s="358"/>
      <c r="AO360" s="380" t="str">
        <f>_xlfn.IFNA(IF(VLOOKUP(tabItens[[#This Row],[CÓDIGO]],tabExcluirDoEstoque[#Data],1,FALSE),"sim",""),"")</f>
        <v/>
      </c>
      <c r="AP360" s="381" t="str">
        <f ca="1">IF(OR(ISBLANK(tabItens[[#This Row],[ATA DT.VALID.]]),tabItens[[#This Row],[ATA DT.VALID.]]="",tabItens[[#This Row],[ATA DT.VALID.]]=" "),"",IF(TYPE(tabItens[[#This Row],[ATA DT.VALID.]])=1,ROUNDUP((tabItens[[#This Row],[ATA DT.VALID.]]-TODAY())/7,0),""))</f>
        <v/>
      </c>
      <c r="AQ360" s="382"/>
      <c r="AR360" s="383" t="str">
        <f>IF(ISBLANK(tabItens[[#This Row],[CÓDIGO]]),"",IFERROR(VLOOKUP(tabItens[[#This Row],[CÓDIGO]],Consumo!$C$2:$AC$862,26,FALSE),0))</f>
        <v>04.2023</v>
      </c>
      <c r="AS360" s="384">
        <f>SUMIF(Consumo!$C$3:$C$862,tabItens[[#This Row],[CÓDIGO]],Consumo!$N$3:$N$862) + SUMIF(Consumo!$C$3:$C$862,tabItens[[#This Row],[CÓDIGO]],Consumo!$O$3:$O$862) + SUMIF(Consumo!$C$3:$C$862,tabItens[[#This Row],[CÓDIGO]],Consumo!$P$3:$P$862) + SUMIF(Consumo!$C$3:$C$862,tabItens[[#This Row],[CÓDIGO]],Consumo!$Q$3:$Q$862)</f>
        <v>0</v>
      </c>
      <c r="AT360" s="384">
        <f>SUMIF(Consumo!$C$3:$C$862,tabItens[[#This Row],[CÓDIGO]],Consumo!$Z$3:$Z$862)</f>
        <v>660</v>
      </c>
      <c r="AU360" s="385">
        <f>SUMIF(Consumo!$C$3:$C$862,tabItens[[#This Row],[CÓDIGO]],Consumo!$AA$3:$AA$862)</f>
        <v>500</v>
      </c>
      <c r="AV360" s="386">
        <f>SUMIF(Consumo!$C$3:$C$862,tabItens[[#This Row],[CÓDIGO]],Consumo!$Y$3:$Y$862)</f>
        <v>42</v>
      </c>
      <c r="AW360" s="359">
        <f>tabItens[[#This Row],[QTDE ATUAL]] + tabItens[[#This Row],[RC QTDE]] + tabItens[[#This Row],[AF SALDO]] + tabItens[[#This Row],[Recentes]]</f>
        <v>1080</v>
      </c>
      <c r="AX360" s="387">
        <v>71</v>
      </c>
      <c r="AY360" s="387">
        <v>4</v>
      </c>
      <c r="AZ360" s="387">
        <f>IF(ISBLANK(tabItens[[#This Row],[CÓDIGO]]),"",tabItens[[#This Row],[PontoMês]] * (AZ$2+tabItens[[#This Row],[PontoQtM]]))</f>
        <v>284</v>
      </c>
      <c r="BA360" s="386">
        <f>tabItens[[#This Row],[PontoPed]] - tabItens[[#This Row],[Saldo]] + (1/10)</f>
        <v>-795.9</v>
      </c>
      <c r="BB360" s="386">
        <f xml:space="preserve"> tabItens[[#This Row],[PontoMês]] * BB$2 - tabItens[[#This Row],[QTDE ATUAL]] - (1/10)</f>
        <v>-1009.1</v>
      </c>
      <c r="BC360" s="388">
        <f>IF( tabItens[[#This Row],[PontoPed]]&gt;0, IF(tabItens[[#This Row],[PontoPed]]&lt;1, 1, IF( tabItens[[#This Row],[Saldo]]&gt;tabItens[[#This Row],[PontoPed]], 0, (tabItens[[#This Row],[PontoPed]]-tabItens[[#This Row],[Saldo]])/tabItens[[#This Row],[PontoPed]] ) ), 0 )</f>
        <v>0</v>
      </c>
      <c r="BD360" s="389">
        <f>ROUNDDOWN(IF( OR( AND(tabItens[[#This Row],[PontoPed]]&lt;tabItens[[#This Row],[Saldo]],tabItens[[#This Row],[Saldo]]&gt;0), tabItens[[#This Row],[PontoPed]]=0), 99, IF(AND(tabItens[[#This Row],[Saldo]]=0,tabItens[[#This Row],[PontoPed]]&gt;0), 0, (1-tabItens[[#This Row],[PctAb]])*10 ) ),0)</f>
        <v>99</v>
      </c>
      <c r="BE360" s="390">
        <f>IF( tabItens[[#This Row],[Consumo]] &gt; tabItens[[#This Row],[04_MESES]]/4*$AV$2, tabItens[[#This Row],[Consumo]]/$AV$2, tabItens[[#This Row],[04_MESES]]/4 ) * $BE$2 + tabItens[[#This Row],[COMPRA_EXTRA]]</f>
        <v>330</v>
      </c>
      <c r="BF360" s="391">
        <f>MAX( tabItens[[#This Row],[Sugestão]] - tabItens[[#This Row],[LC]], 0 )</f>
        <v>330</v>
      </c>
      <c r="BG360" s="391">
        <f>SUMIF(Consumo!$C$3:$C$862,tabItens[[#This Row],[CÓDIGO]],Consumo!$E$3:$E$862)</f>
        <v>0</v>
      </c>
      <c r="BH360" s="392">
        <f>IF(AND(tabItens[[#This Row],[Pend]] &gt; 0,tabItens[[#This Row],[Consumo]] &lt;&gt; 0), tabItens[[#This Row],[Pend]] / tabItens[[#This Row],[Consumo]], 0 )</f>
        <v>0</v>
      </c>
      <c r="BI360" s="391"/>
      <c r="BJ360" s="391"/>
      <c r="BK360" s="393" t="s">
        <v>2081</v>
      </c>
    </row>
    <row r="361" spans="1:63" x14ac:dyDescent="0.3">
      <c r="A361" s="354">
        <v>64647</v>
      </c>
      <c r="B361" s="355" t="s">
        <v>1384</v>
      </c>
      <c r="C361" s="356" t="s">
        <v>256</v>
      </c>
      <c r="D361" s="357">
        <v>20.8</v>
      </c>
      <c r="E361" s="358"/>
      <c r="F361" s="358"/>
      <c r="G361" s="358" t="s">
        <v>883</v>
      </c>
      <c r="H361" s="359">
        <v>18</v>
      </c>
      <c r="I361" s="360">
        <v>103003</v>
      </c>
      <c r="J361" s="361">
        <v>20.8</v>
      </c>
      <c r="K361" s="362"/>
      <c r="L361" s="363">
        <f>IF(tabItens[[#This Row],[Média]] &gt; 0, tabItens[[#This Row],[QTDE ATUAL]] / tabItens[[#This Row],[Média]],999.9)</f>
        <v>999.9</v>
      </c>
      <c r="M361" s="364">
        <v>0</v>
      </c>
      <c r="N361" s="365">
        <f>tabItens[[#This Row],[VALOR UNIT.]] * tabItens[[#This Row],[LC]]</f>
        <v>0</v>
      </c>
      <c r="O361" s="366" t="s">
        <v>2092</v>
      </c>
      <c r="P361" s="367"/>
      <c r="Q361" s="368"/>
      <c r="R361" s="365"/>
      <c r="S361" s="369"/>
      <c r="T361" s="370">
        <f>ROUNDDOWN(IFERROR(tabItens[[#This Row],[ATA DT.VALID.]] - $D$1,0) / 30,0)</f>
        <v>-1507</v>
      </c>
      <c r="U361" s="355" t="s">
        <v>960</v>
      </c>
      <c r="V361" s="371">
        <v>1</v>
      </c>
      <c r="W361" s="372" t="s">
        <v>2071</v>
      </c>
      <c r="X361" s="373">
        <v>61</v>
      </c>
      <c r="Y361" s="374">
        <v>8</v>
      </c>
      <c r="Z361" s="375"/>
      <c r="AA361" s="376"/>
      <c r="AB361" s="377"/>
      <c r="AC361" s="377"/>
      <c r="AD361" s="376"/>
      <c r="AE361" s="377"/>
      <c r="AF361" s="370"/>
      <c r="AG361" s="378" t="s">
        <v>2067</v>
      </c>
      <c r="AH361" s="379"/>
      <c r="AI361" s="370">
        <v>0</v>
      </c>
      <c r="AJ361" s="379">
        <v>40688</v>
      </c>
      <c r="AK361" s="379" t="s">
        <v>883</v>
      </c>
      <c r="AL361" s="379">
        <v>43725</v>
      </c>
      <c r="AM361" s="369"/>
      <c r="AN361" s="358"/>
      <c r="AO361" s="380" t="str">
        <f>_xlfn.IFNA(IF(VLOOKUP(tabItens[[#This Row],[CÓDIGO]],tabExcluirDoEstoque[#Data],1,FALSE),"sim",""),"")</f>
        <v/>
      </c>
      <c r="AP361" s="381" t="str">
        <f ca="1">IF(OR(ISBLANK(tabItens[[#This Row],[ATA DT.VALID.]]),tabItens[[#This Row],[ATA DT.VALID.]]="",tabItens[[#This Row],[ATA DT.VALID.]]=" "),"",IF(TYPE(tabItens[[#This Row],[ATA DT.VALID.]])=1,ROUNDUP((tabItens[[#This Row],[ATA DT.VALID.]]-TODAY())/7,0),""))</f>
        <v/>
      </c>
      <c r="AQ361" s="382">
        <v>0</v>
      </c>
      <c r="AR361" s="383">
        <f>IF(ISBLANK(tabItens[[#This Row],[CÓDIGO]]),"",IFERROR(VLOOKUP(tabItens[[#This Row],[CÓDIGO]],Consumo!$C$2:$AC$862,26,FALSE),0))</f>
        <v>0</v>
      </c>
      <c r="AS361" s="384">
        <f>SUMIF(Consumo!$C$3:$C$862,tabItens[[#This Row],[CÓDIGO]],Consumo!$N$3:$N$862) + SUMIF(Consumo!$C$3:$C$862,tabItens[[#This Row],[CÓDIGO]],Consumo!$O$3:$O$862) + SUMIF(Consumo!$C$3:$C$862,tabItens[[#This Row],[CÓDIGO]],Consumo!$P$3:$P$862) + SUMIF(Consumo!$C$3:$C$862,tabItens[[#This Row],[CÓDIGO]],Consumo!$Q$3:$Q$862)</f>
        <v>0</v>
      </c>
      <c r="AT361" s="384">
        <f>SUMIF(Consumo!$C$3:$C$862,tabItens[[#This Row],[CÓDIGO]],Consumo!$Z$3:$Z$862)</f>
        <v>0</v>
      </c>
      <c r="AU361" s="385">
        <f>SUMIF(Consumo!$C$3:$C$862,tabItens[[#This Row],[CÓDIGO]],Consumo!$AA$3:$AA$862)</f>
        <v>0</v>
      </c>
      <c r="AV361" s="386">
        <f>SUMIF(Consumo!$C$3:$C$862,tabItens[[#This Row],[CÓDIGO]],Consumo!$Y$3:$Y$862)</f>
        <v>0</v>
      </c>
      <c r="AW361" s="359">
        <f>tabItens[[#This Row],[QTDE ATUAL]] + tabItens[[#This Row],[RC QTDE]] + tabItens[[#This Row],[AF SALDO]] + tabItens[[#This Row],[Recentes]]</f>
        <v>18</v>
      </c>
      <c r="AX361" s="387">
        <v>4</v>
      </c>
      <c r="AY361" s="387">
        <v>4</v>
      </c>
      <c r="AZ361" s="387">
        <f>IF(ISBLANK(tabItens[[#This Row],[CÓDIGO]]),"",tabItens[[#This Row],[PontoMês]] * (AZ$2+tabItens[[#This Row],[PontoQtM]]))</f>
        <v>16</v>
      </c>
      <c r="BA361" s="386">
        <f>tabItens[[#This Row],[PontoPed]] - tabItens[[#This Row],[Saldo]] + (1/10)</f>
        <v>-1.9</v>
      </c>
      <c r="BB361" s="386">
        <f xml:space="preserve"> tabItens[[#This Row],[PontoMês]] * BB$2 - tabItens[[#This Row],[QTDE ATUAL]] - (1/10)</f>
        <v>-14.1</v>
      </c>
      <c r="BC361" s="388">
        <f>IF( tabItens[[#This Row],[PontoPed]]&gt;0, IF(tabItens[[#This Row],[PontoPed]]&lt;1, 1, IF( tabItens[[#This Row],[Saldo]]&gt;tabItens[[#This Row],[PontoPed]], 0, (tabItens[[#This Row],[PontoPed]]-tabItens[[#This Row],[Saldo]])/tabItens[[#This Row],[PontoPed]] ) ), 0 )</f>
        <v>0</v>
      </c>
      <c r="BD361" s="389">
        <f>ROUNDDOWN(IF( OR( AND(tabItens[[#This Row],[PontoPed]]&lt;tabItens[[#This Row],[Saldo]],tabItens[[#This Row],[Saldo]]&gt;0), tabItens[[#This Row],[PontoPed]]=0), 99, IF(AND(tabItens[[#This Row],[Saldo]]=0,tabItens[[#This Row],[PontoPed]]&gt;0), 0, (1-tabItens[[#This Row],[PctAb]])*10 ) ),0)</f>
        <v>99</v>
      </c>
      <c r="BE361" s="390">
        <f>IF( tabItens[[#This Row],[Consumo]] &gt; tabItens[[#This Row],[04_MESES]]/4*$AV$2, tabItens[[#This Row],[Consumo]]/$AV$2, tabItens[[#This Row],[04_MESES]]/4 ) * $BE$2 + tabItens[[#This Row],[COMPRA_EXTRA]]</f>
        <v>0</v>
      </c>
      <c r="BF361" s="391">
        <f>MAX( tabItens[[#This Row],[Sugestão]] - tabItens[[#This Row],[LC]], 0 )</f>
        <v>0</v>
      </c>
      <c r="BG361" s="391">
        <f>SUMIF(Consumo!$C$3:$C$862,tabItens[[#This Row],[CÓDIGO]],Consumo!$E$3:$E$862)</f>
        <v>0</v>
      </c>
      <c r="BH361" s="392">
        <f>IF(AND(tabItens[[#This Row],[Pend]] &gt; 0,tabItens[[#This Row],[Consumo]] &lt;&gt; 0), tabItens[[#This Row],[Pend]] / tabItens[[#This Row],[Consumo]], 0 )</f>
        <v>0</v>
      </c>
      <c r="BI361" s="391"/>
      <c r="BJ361" s="391"/>
      <c r="BK361" s="393" t="s">
        <v>2081</v>
      </c>
    </row>
    <row r="362" spans="1:63" x14ac:dyDescent="0.3">
      <c r="A362" s="354">
        <v>64648</v>
      </c>
      <c r="B362" s="355" t="s">
        <v>1385</v>
      </c>
      <c r="C362" s="356" t="s">
        <v>256</v>
      </c>
      <c r="D362" s="357">
        <v>48.46</v>
      </c>
      <c r="E362" s="358"/>
      <c r="F362" s="358"/>
      <c r="G362" s="358" t="s">
        <v>883</v>
      </c>
      <c r="H362" s="359">
        <v>14</v>
      </c>
      <c r="I362" s="360">
        <v>103003</v>
      </c>
      <c r="J362" s="361">
        <v>48.46</v>
      </c>
      <c r="K362" s="362">
        <v>3</v>
      </c>
      <c r="L362" s="363">
        <f>IF(tabItens[[#This Row],[Média]] &gt; 0, tabItens[[#This Row],[QTDE ATUAL]] / tabItens[[#This Row],[Média]],999.9)</f>
        <v>56</v>
      </c>
      <c r="M362" s="364">
        <v>0</v>
      </c>
      <c r="N362" s="365">
        <f>tabItens[[#This Row],[VALOR UNIT.]] * tabItens[[#This Row],[LC]]</f>
        <v>0</v>
      </c>
      <c r="O362" s="366"/>
      <c r="P362" s="367"/>
      <c r="Q362" s="368"/>
      <c r="R362" s="365"/>
      <c r="S362" s="369"/>
      <c r="T362" s="370">
        <f>ROUNDDOWN(IFERROR(tabItens[[#This Row],[ATA DT.VALID.]] - $D$1,0) / 30,0)</f>
        <v>-1507</v>
      </c>
      <c r="U362" s="355" t="s">
        <v>960</v>
      </c>
      <c r="V362" s="371">
        <v>1</v>
      </c>
      <c r="W362" s="372" t="s">
        <v>2071</v>
      </c>
      <c r="X362" s="373">
        <v>61</v>
      </c>
      <c r="Y362" s="374">
        <v>8</v>
      </c>
      <c r="Z362" s="375">
        <v>8979</v>
      </c>
      <c r="AA362" s="376">
        <v>2023</v>
      </c>
      <c r="AB362" s="377">
        <v>10</v>
      </c>
      <c r="AC362" s="377"/>
      <c r="AD362" s="376"/>
      <c r="AE362" s="377"/>
      <c r="AF362" s="370"/>
      <c r="AG362" s="378" t="s">
        <v>2067</v>
      </c>
      <c r="AH362" s="379"/>
      <c r="AI362" s="370">
        <v>14</v>
      </c>
      <c r="AJ362" s="379">
        <v>44573</v>
      </c>
      <c r="AK362" s="379" t="s">
        <v>883</v>
      </c>
      <c r="AL362" s="379">
        <v>44522</v>
      </c>
      <c r="AM362" s="369"/>
      <c r="AN362" s="358"/>
      <c r="AO362" s="380" t="str">
        <f>_xlfn.IFNA(IF(VLOOKUP(tabItens[[#This Row],[CÓDIGO]],tabExcluirDoEstoque[#Data],1,FALSE),"sim",""),"")</f>
        <v/>
      </c>
      <c r="AP362" s="381" t="str">
        <f ca="1">IF(OR(ISBLANK(tabItens[[#This Row],[ATA DT.VALID.]]),tabItens[[#This Row],[ATA DT.VALID.]]="",tabItens[[#This Row],[ATA DT.VALID.]]=" "),"",IF(TYPE(tabItens[[#This Row],[ATA DT.VALID.]])=1,ROUNDUP((tabItens[[#This Row],[ATA DT.VALID.]]-TODAY())/7,0),""))</f>
        <v/>
      </c>
      <c r="AQ362" s="382"/>
      <c r="AR362" s="383" t="str">
        <f>IF(ISBLANK(tabItens[[#This Row],[CÓDIGO]]),"",IFERROR(VLOOKUP(tabItens[[#This Row],[CÓDIGO]],Consumo!$C$2:$AC$862,26,FALSE),0))</f>
        <v>03.2023</v>
      </c>
      <c r="AS362" s="384">
        <f>SUMIF(Consumo!$C$3:$C$862,tabItens[[#This Row],[CÓDIGO]],Consumo!$N$3:$N$862) + SUMIF(Consumo!$C$3:$C$862,tabItens[[#This Row],[CÓDIGO]],Consumo!$O$3:$O$862) + SUMIF(Consumo!$C$3:$C$862,tabItens[[#This Row],[CÓDIGO]],Consumo!$P$3:$P$862) + SUMIF(Consumo!$C$3:$C$862,tabItens[[#This Row],[CÓDIGO]],Consumo!$Q$3:$Q$862)</f>
        <v>0</v>
      </c>
      <c r="AT362" s="384">
        <f>SUMIF(Consumo!$C$3:$C$862,tabItens[[#This Row],[CÓDIGO]],Consumo!$Z$3:$Z$862)</f>
        <v>3</v>
      </c>
      <c r="AU362" s="385">
        <f>SUMIF(Consumo!$C$3:$C$862,tabItens[[#This Row],[CÓDIGO]],Consumo!$AA$3:$AA$862)</f>
        <v>1</v>
      </c>
      <c r="AV362" s="386">
        <f>SUMIF(Consumo!$C$3:$C$862,tabItens[[#This Row],[CÓDIGO]],Consumo!$Y$3:$Y$862)</f>
        <v>0.25</v>
      </c>
      <c r="AW362" s="359">
        <f>tabItens[[#This Row],[QTDE ATUAL]] + tabItens[[#This Row],[RC QTDE]] + tabItens[[#This Row],[AF SALDO]] + tabItens[[#This Row],[Recentes]]</f>
        <v>24</v>
      </c>
      <c r="AX362" s="387">
        <v>1</v>
      </c>
      <c r="AY362" s="387">
        <v>4</v>
      </c>
      <c r="AZ362" s="387">
        <f>IF(ISBLANK(tabItens[[#This Row],[CÓDIGO]]),"",tabItens[[#This Row],[PontoMês]] * (AZ$2+tabItens[[#This Row],[PontoQtM]]))</f>
        <v>4</v>
      </c>
      <c r="BA362" s="386">
        <f>tabItens[[#This Row],[PontoPed]] - tabItens[[#This Row],[Saldo]] + (1/10)</f>
        <v>-19.899999999999999</v>
      </c>
      <c r="BB362" s="386">
        <f xml:space="preserve"> tabItens[[#This Row],[PontoMês]] * BB$2 - tabItens[[#This Row],[QTDE ATUAL]] - (1/10)</f>
        <v>-13.1</v>
      </c>
      <c r="BC362" s="388">
        <f>IF( tabItens[[#This Row],[PontoPed]]&gt;0, IF(tabItens[[#This Row],[PontoPed]]&lt;1, 1, IF( tabItens[[#This Row],[Saldo]]&gt;tabItens[[#This Row],[PontoPed]], 0, (tabItens[[#This Row],[PontoPed]]-tabItens[[#This Row],[Saldo]])/tabItens[[#This Row],[PontoPed]] ) ), 0 )</f>
        <v>0</v>
      </c>
      <c r="BD362" s="389">
        <f>ROUNDDOWN(IF( OR( AND(tabItens[[#This Row],[PontoPed]]&lt;tabItens[[#This Row],[Saldo]],tabItens[[#This Row],[Saldo]]&gt;0), tabItens[[#This Row],[PontoPed]]=0), 99, IF(AND(tabItens[[#This Row],[Saldo]]=0,tabItens[[#This Row],[PontoPed]]&gt;0), 0, (1-tabItens[[#This Row],[PctAb]])*10 ) ),0)</f>
        <v>99</v>
      </c>
      <c r="BE362" s="390">
        <f>IF( tabItens[[#This Row],[Consumo]] &gt; tabItens[[#This Row],[04_MESES]]/4*$AV$2, tabItens[[#This Row],[Consumo]]/$AV$2, tabItens[[#This Row],[04_MESES]]/4 ) * $BE$2 + tabItens[[#This Row],[COMPRA_EXTRA]]</f>
        <v>1.5</v>
      </c>
      <c r="BF362" s="391">
        <f>MAX( tabItens[[#This Row],[Sugestão]] - tabItens[[#This Row],[LC]], 0 )</f>
        <v>1.5</v>
      </c>
      <c r="BG362" s="391">
        <f>SUMIF(Consumo!$C$3:$C$862,tabItens[[#This Row],[CÓDIGO]],Consumo!$E$3:$E$862)</f>
        <v>0</v>
      </c>
      <c r="BH362" s="392">
        <f>IF(AND(tabItens[[#This Row],[Pend]] &gt; 0,tabItens[[#This Row],[Consumo]] &lt;&gt; 0), tabItens[[#This Row],[Pend]] / tabItens[[#This Row],[Consumo]], 0 )</f>
        <v>0</v>
      </c>
      <c r="BI362" s="391"/>
      <c r="BJ362" s="391"/>
      <c r="BK362" s="393" t="s">
        <v>2081</v>
      </c>
    </row>
    <row r="363" spans="1:63" x14ac:dyDescent="0.3">
      <c r="A363" s="354">
        <v>64817</v>
      </c>
      <c r="B363" s="355" t="s">
        <v>1386</v>
      </c>
      <c r="C363" s="356" t="s">
        <v>338</v>
      </c>
      <c r="D363" s="357">
        <v>16</v>
      </c>
      <c r="E363" s="358"/>
      <c r="F363" s="358"/>
      <c r="G363" s="358" t="s">
        <v>883</v>
      </c>
      <c r="H363" s="359">
        <v>86</v>
      </c>
      <c r="I363" s="360">
        <v>103003</v>
      </c>
      <c r="J363" s="361">
        <v>16</v>
      </c>
      <c r="K363" s="362">
        <v>2</v>
      </c>
      <c r="L363" s="363">
        <f>IF(tabItens[[#This Row],[Média]] &gt; 0, tabItens[[#This Row],[QTDE ATUAL]] / tabItens[[#This Row],[Média]],999.9)</f>
        <v>1032</v>
      </c>
      <c r="M363" s="364">
        <v>0</v>
      </c>
      <c r="N363" s="365">
        <f>tabItens[[#This Row],[VALOR UNIT.]] * tabItens[[#This Row],[LC]]</f>
        <v>0</v>
      </c>
      <c r="O363" s="366" t="s">
        <v>2148</v>
      </c>
      <c r="P363" s="367"/>
      <c r="Q363" s="368"/>
      <c r="R363" s="365"/>
      <c r="S363" s="369"/>
      <c r="T363" s="370">
        <f>ROUNDDOWN(IFERROR(tabItens[[#This Row],[ATA DT.VALID.]] - $D$1,0) / 30,0)</f>
        <v>-1507</v>
      </c>
      <c r="U363" s="355" t="s">
        <v>1343</v>
      </c>
      <c r="V363" s="371">
        <v>1</v>
      </c>
      <c r="W363" s="372" t="s">
        <v>2066</v>
      </c>
      <c r="X363" s="373">
        <v>69</v>
      </c>
      <c r="Y363" s="374">
        <v>8</v>
      </c>
      <c r="Z363" s="375"/>
      <c r="AA363" s="376"/>
      <c r="AB363" s="377"/>
      <c r="AC363" s="377"/>
      <c r="AD363" s="376"/>
      <c r="AE363" s="377"/>
      <c r="AF363" s="370"/>
      <c r="AG363" s="378" t="s">
        <v>2067</v>
      </c>
      <c r="AH363" s="379"/>
      <c r="AI363" s="370">
        <v>0</v>
      </c>
      <c r="AJ363" s="379">
        <v>43788</v>
      </c>
      <c r="AK363" s="379" t="s">
        <v>883</v>
      </c>
      <c r="AL363" s="379">
        <v>44012</v>
      </c>
      <c r="AM363" s="369"/>
      <c r="AN363" s="358"/>
      <c r="AO363" s="380" t="str">
        <f>_xlfn.IFNA(IF(VLOOKUP(tabItens[[#This Row],[CÓDIGO]],tabExcluirDoEstoque[#Data],1,FALSE),"sim",""),"")</f>
        <v/>
      </c>
      <c r="AP363" s="381" t="str">
        <f ca="1">IF(OR(ISBLANK(tabItens[[#This Row],[ATA DT.VALID.]]),tabItens[[#This Row],[ATA DT.VALID.]]="",tabItens[[#This Row],[ATA DT.VALID.]]=" "),"",IF(TYPE(tabItens[[#This Row],[ATA DT.VALID.]])=1,ROUNDUP((tabItens[[#This Row],[ATA DT.VALID.]]-TODAY())/7,0),""))</f>
        <v/>
      </c>
      <c r="AQ363" s="382">
        <v>0</v>
      </c>
      <c r="AR363" s="383" t="str">
        <f>IF(ISBLANK(tabItens[[#This Row],[CÓDIGO]]),"",IFERROR(VLOOKUP(tabItens[[#This Row],[CÓDIGO]],Consumo!$C$2:$AC$862,26,FALSE),0))</f>
        <v>01.2023</v>
      </c>
      <c r="AS363" s="384">
        <f>SUMIF(Consumo!$C$3:$C$862,tabItens[[#This Row],[CÓDIGO]],Consumo!$N$3:$N$862) + SUMIF(Consumo!$C$3:$C$862,tabItens[[#This Row],[CÓDIGO]],Consumo!$O$3:$O$862) + SUMIF(Consumo!$C$3:$C$862,tabItens[[#This Row],[CÓDIGO]],Consumo!$P$3:$P$862) + SUMIF(Consumo!$C$3:$C$862,tabItens[[#This Row],[CÓDIGO]],Consumo!$Q$3:$Q$862)</f>
        <v>0</v>
      </c>
      <c r="AT363" s="384">
        <f>SUMIF(Consumo!$C$3:$C$862,tabItens[[#This Row],[CÓDIGO]],Consumo!$Z$3:$Z$862)</f>
        <v>2</v>
      </c>
      <c r="AU363" s="385">
        <f>SUMIF(Consumo!$C$3:$C$862,tabItens[[#This Row],[CÓDIGO]],Consumo!$AA$3:$AA$862)</f>
        <v>2</v>
      </c>
      <c r="AV363" s="386">
        <f>SUMIF(Consumo!$C$3:$C$862,tabItens[[#This Row],[CÓDIGO]],Consumo!$Y$3:$Y$862)</f>
        <v>8.3333333333333329E-2</v>
      </c>
      <c r="AW363" s="359">
        <f>tabItens[[#This Row],[QTDE ATUAL]] + tabItens[[#This Row],[RC QTDE]] + tabItens[[#This Row],[AF SALDO]] + tabItens[[#This Row],[Recentes]]</f>
        <v>86</v>
      </c>
      <c r="AX363" s="387">
        <v>17</v>
      </c>
      <c r="AY363" s="387">
        <v>4</v>
      </c>
      <c r="AZ363" s="387">
        <f>IF(ISBLANK(tabItens[[#This Row],[CÓDIGO]]),"",tabItens[[#This Row],[PontoMês]] * (AZ$2+tabItens[[#This Row],[PontoQtM]]))</f>
        <v>68</v>
      </c>
      <c r="BA363" s="386">
        <f>tabItens[[#This Row],[PontoPed]] - tabItens[[#This Row],[Saldo]] + (1/10)</f>
        <v>-17.899999999999999</v>
      </c>
      <c r="BB363" s="386">
        <f xml:space="preserve"> tabItens[[#This Row],[PontoMês]] * BB$2 - tabItens[[#This Row],[QTDE ATUAL]] - (1/10)</f>
        <v>-69.099999999999994</v>
      </c>
      <c r="BC363" s="388">
        <f>IF( tabItens[[#This Row],[PontoPed]]&gt;0, IF(tabItens[[#This Row],[PontoPed]]&lt;1, 1, IF( tabItens[[#This Row],[Saldo]]&gt;tabItens[[#This Row],[PontoPed]], 0, (tabItens[[#This Row],[PontoPed]]-tabItens[[#This Row],[Saldo]])/tabItens[[#This Row],[PontoPed]] ) ), 0 )</f>
        <v>0</v>
      </c>
      <c r="BD363" s="389">
        <f>ROUNDDOWN(IF( OR( AND(tabItens[[#This Row],[PontoPed]]&lt;tabItens[[#This Row],[Saldo]],tabItens[[#This Row],[Saldo]]&gt;0), tabItens[[#This Row],[PontoPed]]=0), 99, IF(AND(tabItens[[#This Row],[Saldo]]=0,tabItens[[#This Row],[PontoPed]]&gt;0), 0, (1-tabItens[[#This Row],[PctAb]])*10 ) ),0)</f>
        <v>99</v>
      </c>
      <c r="BE363" s="390">
        <f>IF( tabItens[[#This Row],[Consumo]] &gt; tabItens[[#This Row],[04_MESES]]/4*$AV$2, tabItens[[#This Row],[Consumo]]/$AV$2, tabItens[[#This Row],[04_MESES]]/4 ) * $BE$2 + tabItens[[#This Row],[COMPRA_EXTRA]]</f>
        <v>1</v>
      </c>
      <c r="BF363" s="391">
        <f>MAX( tabItens[[#This Row],[Sugestão]] - tabItens[[#This Row],[LC]], 0 )</f>
        <v>1</v>
      </c>
      <c r="BG363" s="391">
        <f>SUMIF(Consumo!$C$3:$C$862,tabItens[[#This Row],[CÓDIGO]],Consumo!$E$3:$E$862)</f>
        <v>0</v>
      </c>
      <c r="BH363" s="392">
        <f>IF(AND(tabItens[[#This Row],[Pend]] &gt; 0,tabItens[[#This Row],[Consumo]] &lt;&gt; 0), tabItens[[#This Row],[Pend]] / tabItens[[#This Row],[Consumo]], 0 )</f>
        <v>0</v>
      </c>
      <c r="BI363" s="391"/>
      <c r="BJ363" s="391"/>
      <c r="BK363" s="393" t="s">
        <v>2081</v>
      </c>
    </row>
    <row r="364" spans="1:63" x14ac:dyDescent="0.3">
      <c r="A364" s="354">
        <v>64821</v>
      </c>
      <c r="B364" s="355" t="s">
        <v>500</v>
      </c>
      <c r="C364" s="356" t="s">
        <v>280</v>
      </c>
      <c r="D364" s="357">
        <v>99</v>
      </c>
      <c r="E364" s="358"/>
      <c r="F364" s="358"/>
      <c r="G364" s="358" t="s">
        <v>883</v>
      </c>
      <c r="H364" s="359">
        <v>18</v>
      </c>
      <c r="I364" s="360">
        <v>103003</v>
      </c>
      <c r="J364" s="361">
        <v>99</v>
      </c>
      <c r="K364" s="362">
        <v>5</v>
      </c>
      <c r="L364" s="363">
        <f>IF(tabItens[[#This Row],[Média]] &gt; 0, tabItens[[#This Row],[QTDE ATUAL]] / tabItens[[#This Row],[Média]],999.9)</f>
        <v>43.199999999999996</v>
      </c>
      <c r="M364" s="364">
        <v>0</v>
      </c>
      <c r="N364" s="365">
        <f>tabItens[[#This Row],[VALOR UNIT.]] * tabItens[[#This Row],[LC]]</f>
        <v>0</v>
      </c>
      <c r="O364" s="366" t="s">
        <v>2125</v>
      </c>
      <c r="P364" s="367"/>
      <c r="Q364" s="368"/>
      <c r="R364" s="365"/>
      <c r="S364" s="369"/>
      <c r="T364" s="370">
        <f>ROUNDDOWN(IFERROR(tabItens[[#This Row],[ATA DT.VALID.]] - $D$1,0) / 30,0)</f>
        <v>-1507</v>
      </c>
      <c r="U364" s="355" t="s">
        <v>1387</v>
      </c>
      <c r="V364" s="371">
        <v>1</v>
      </c>
      <c r="W364" s="372" t="s">
        <v>2070</v>
      </c>
      <c r="X364" s="373">
        <v>76</v>
      </c>
      <c r="Y364" s="374">
        <v>9</v>
      </c>
      <c r="Z364" s="375"/>
      <c r="AA364" s="376"/>
      <c r="AB364" s="377"/>
      <c r="AC364" s="377"/>
      <c r="AD364" s="376"/>
      <c r="AE364" s="377"/>
      <c r="AF364" s="370"/>
      <c r="AG364" s="378" t="s">
        <v>2067</v>
      </c>
      <c r="AH364" s="379"/>
      <c r="AI364" s="370">
        <v>2</v>
      </c>
      <c r="AJ364" s="379">
        <v>43497</v>
      </c>
      <c r="AK364" s="379" t="s">
        <v>883</v>
      </c>
      <c r="AL364" s="379">
        <v>43875</v>
      </c>
      <c r="AM364" s="369"/>
      <c r="AN364" s="358"/>
      <c r="AO364" s="380" t="str">
        <f>_xlfn.IFNA(IF(VLOOKUP(tabItens[[#This Row],[CÓDIGO]],tabExcluirDoEstoque[#Data],1,FALSE),"sim",""),"")</f>
        <v>sim</v>
      </c>
      <c r="AP364" s="381" t="str">
        <f ca="1">IF(OR(ISBLANK(tabItens[[#This Row],[ATA DT.VALID.]]),tabItens[[#This Row],[ATA DT.VALID.]]="",tabItens[[#This Row],[ATA DT.VALID.]]=" "),"",IF(TYPE(tabItens[[#This Row],[ATA DT.VALID.]])=1,ROUNDUP((tabItens[[#This Row],[ATA DT.VALID.]]-TODAY())/7,0),""))</f>
        <v/>
      </c>
      <c r="AQ364" s="382">
        <v>0</v>
      </c>
      <c r="AR364" s="383" t="str">
        <f>IF(ISBLANK(tabItens[[#This Row],[CÓDIGO]]),"",IFERROR(VLOOKUP(tabItens[[#This Row],[CÓDIGO]],Consumo!$C$2:$AC$862,26,FALSE),0))</f>
        <v>08.2023</v>
      </c>
      <c r="AS364" s="384">
        <f>SUMIF(Consumo!$C$3:$C$862,tabItens[[#This Row],[CÓDIGO]],Consumo!$N$3:$N$862) + SUMIF(Consumo!$C$3:$C$862,tabItens[[#This Row],[CÓDIGO]],Consumo!$O$3:$O$862) + SUMIF(Consumo!$C$3:$C$862,tabItens[[#This Row],[CÓDIGO]],Consumo!$P$3:$P$862) + SUMIF(Consumo!$C$3:$C$862,tabItens[[#This Row],[CÓDIGO]],Consumo!$Q$3:$Q$862)</f>
        <v>4</v>
      </c>
      <c r="AT364" s="384">
        <f>SUMIF(Consumo!$C$3:$C$862,tabItens[[#This Row],[CÓDIGO]],Consumo!$Z$3:$Z$862)</f>
        <v>5</v>
      </c>
      <c r="AU364" s="385">
        <f>SUMIF(Consumo!$C$3:$C$862,tabItens[[#This Row],[CÓDIGO]],Consumo!$AA$3:$AA$862)</f>
        <v>2</v>
      </c>
      <c r="AV364" s="386">
        <f>SUMIF(Consumo!$C$3:$C$862,tabItens[[#This Row],[CÓDIGO]],Consumo!$Y$3:$Y$862)</f>
        <v>0.41666666666666669</v>
      </c>
      <c r="AW364" s="359">
        <f>tabItens[[#This Row],[QTDE ATUAL]] + tabItens[[#This Row],[RC QTDE]] + tabItens[[#This Row],[AF SALDO]] + tabItens[[#This Row],[Recentes]]</f>
        <v>18</v>
      </c>
      <c r="AX364" s="387">
        <v>3</v>
      </c>
      <c r="AY364" s="387">
        <v>4</v>
      </c>
      <c r="AZ364" s="387">
        <f>IF(ISBLANK(tabItens[[#This Row],[CÓDIGO]]),"",tabItens[[#This Row],[PontoMês]] * (AZ$2+tabItens[[#This Row],[PontoQtM]]))</f>
        <v>12</v>
      </c>
      <c r="BA364" s="386">
        <f>tabItens[[#This Row],[PontoPed]] - tabItens[[#This Row],[Saldo]] + (1/10)</f>
        <v>-5.9</v>
      </c>
      <c r="BB364" s="386">
        <f xml:space="preserve"> tabItens[[#This Row],[PontoMês]] * BB$2 - tabItens[[#This Row],[QTDE ATUAL]] - (1/10)</f>
        <v>-15.1</v>
      </c>
      <c r="BC364" s="388">
        <f>IF( tabItens[[#This Row],[PontoPed]]&gt;0, IF(tabItens[[#This Row],[PontoPed]]&lt;1, 1, IF( tabItens[[#This Row],[Saldo]]&gt;tabItens[[#This Row],[PontoPed]], 0, (tabItens[[#This Row],[PontoPed]]-tabItens[[#This Row],[Saldo]])/tabItens[[#This Row],[PontoPed]] ) ), 0 )</f>
        <v>0</v>
      </c>
      <c r="BD364" s="389">
        <f>ROUNDDOWN(IF( OR( AND(tabItens[[#This Row],[PontoPed]]&lt;tabItens[[#This Row],[Saldo]],tabItens[[#This Row],[Saldo]]&gt;0), tabItens[[#This Row],[PontoPed]]=0), 99, IF(AND(tabItens[[#This Row],[Saldo]]=0,tabItens[[#This Row],[PontoPed]]&gt;0), 0, (1-tabItens[[#This Row],[PctAb]])*10 ) ),0)</f>
        <v>99</v>
      </c>
      <c r="BE364" s="390">
        <f>IF( tabItens[[#This Row],[Consumo]] &gt; tabItens[[#This Row],[04_MESES]]/4*$AV$2, tabItens[[#This Row],[Consumo]]/$AV$2, tabItens[[#This Row],[04_MESES]]/4 ) * $BE$2 + tabItens[[#This Row],[COMPRA_EXTRA]]</f>
        <v>6</v>
      </c>
      <c r="BF364" s="391">
        <f>MAX( tabItens[[#This Row],[Sugestão]] - tabItens[[#This Row],[LC]], 0 )</f>
        <v>6</v>
      </c>
      <c r="BG364" s="391">
        <f>SUMIF(Consumo!$C$3:$C$862,tabItens[[#This Row],[CÓDIGO]],Consumo!$E$3:$E$862)</f>
        <v>0</v>
      </c>
      <c r="BH364" s="392">
        <f>IF(AND(tabItens[[#This Row],[Pend]] &gt; 0,tabItens[[#This Row],[Consumo]] &lt;&gt; 0), tabItens[[#This Row],[Pend]] / tabItens[[#This Row],[Consumo]], 0 )</f>
        <v>0</v>
      </c>
      <c r="BI364" s="391"/>
      <c r="BJ364" s="391"/>
      <c r="BK364" s="393" t="s">
        <v>2081</v>
      </c>
    </row>
    <row r="365" spans="1:63" x14ac:dyDescent="0.3">
      <c r="A365" s="354">
        <v>64860</v>
      </c>
      <c r="B365" s="355" t="s">
        <v>1388</v>
      </c>
      <c r="C365" s="356" t="s">
        <v>338</v>
      </c>
      <c r="D365" s="357">
        <v>41</v>
      </c>
      <c r="E365" s="358"/>
      <c r="F365" s="358"/>
      <c r="G365" s="358" t="s">
        <v>883</v>
      </c>
      <c r="H365" s="359">
        <v>106</v>
      </c>
      <c r="I365" s="360">
        <v>103003</v>
      </c>
      <c r="J365" s="361">
        <v>41</v>
      </c>
      <c r="K365" s="362">
        <v>201</v>
      </c>
      <c r="L365" s="363">
        <f>IF(tabItens[[#This Row],[Média]] &gt; 0, tabItens[[#This Row],[QTDE ATUAL]] / tabItens[[#This Row],[Média]],999.9)</f>
        <v>9.5639097744360893</v>
      </c>
      <c r="M365" s="364">
        <v>0</v>
      </c>
      <c r="N365" s="365">
        <f>tabItens[[#This Row],[VALOR UNIT.]] * tabItens[[#This Row],[LC]]</f>
        <v>0</v>
      </c>
      <c r="O365" s="366" t="s">
        <v>2147</v>
      </c>
      <c r="P365" s="367"/>
      <c r="Q365" s="368"/>
      <c r="R365" s="365"/>
      <c r="S365" s="369"/>
      <c r="T365" s="370">
        <f>ROUNDDOWN(IFERROR(tabItens[[#This Row],[ATA DT.VALID.]] - $D$1,0) / 30,0)</f>
        <v>-1507</v>
      </c>
      <c r="U365" s="355" t="s">
        <v>1343</v>
      </c>
      <c r="V365" s="371">
        <v>1</v>
      </c>
      <c r="W365" s="372" t="s">
        <v>2066</v>
      </c>
      <c r="X365" s="373">
        <v>69</v>
      </c>
      <c r="Y365" s="374">
        <v>8</v>
      </c>
      <c r="Z365" s="375"/>
      <c r="AA365" s="376"/>
      <c r="AB365" s="377"/>
      <c r="AC365" s="377"/>
      <c r="AD365" s="376"/>
      <c r="AE365" s="377"/>
      <c r="AF365" s="370"/>
      <c r="AG365" s="378" t="s">
        <v>2067</v>
      </c>
      <c r="AH365" s="379"/>
      <c r="AI365" s="370">
        <v>68</v>
      </c>
      <c r="AJ365" s="379">
        <v>45184</v>
      </c>
      <c r="AK365" s="379" t="s">
        <v>883</v>
      </c>
      <c r="AL365" s="379">
        <v>45156</v>
      </c>
      <c r="AM365" s="369"/>
      <c r="AN365" s="358"/>
      <c r="AO365" s="380" t="str">
        <f>_xlfn.IFNA(IF(VLOOKUP(tabItens[[#This Row],[CÓDIGO]],tabExcluirDoEstoque[#Data],1,FALSE),"sim",""),"")</f>
        <v/>
      </c>
      <c r="AP365" s="381" t="str">
        <f ca="1">IF(OR(ISBLANK(tabItens[[#This Row],[ATA DT.VALID.]]),tabItens[[#This Row],[ATA DT.VALID.]]="",tabItens[[#This Row],[ATA DT.VALID.]]=" "),"",IF(TYPE(tabItens[[#This Row],[ATA DT.VALID.]])=1,ROUNDUP((tabItens[[#This Row],[ATA DT.VALID.]]-TODAY())/7,0),""))</f>
        <v/>
      </c>
      <c r="AQ365" s="382">
        <v>0</v>
      </c>
      <c r="AR365" s="383" t="str">
        <f>IF(ISBLANK(tabItens[[#This Row],[CÓDIGO]]),"",IFERROR(VLOOKUP(tabItens[[#This Row],[CÓDIGO]],Consumo!$C$2:$AC$862,26,FALSE),0))</f>
        <v>02.2023</v>
      </c>
      <c r="AS365" s="384">
        <f>SUMIF(Consumo!$C$3:$C$862,tabItens[[#This Row],[CÓDIGO]],Consumo!$N$3:$N$862) + SUMIF(Consumo!$C$3:$C$862,tabItens[[#This Row],[CÓDIGO]],Consumo!$O$3:$O$862) + SUMIF(Consumo!$C$3:$C$862,tabItens[[#This Row],[CÓDIGO]],Consumo!$P$3:$P$862) + SUMIF(Consumo!$C$3:$C$862,tabItens[[#This Row],[CÓDIGO]],Consumo!$Q$3:$Q$862)</f>
        <v>0</v>
      </c>
      <c r="AT365" s="384">
        <f>SUMIF(Consumo!$C$3:$C$862,tabItens[[#This Row],[CÓDIGO]],Consumo!$Z$3:$Z$862)</f>
        <v>201</v>
      </c>
      <c r="AU365" s="385">
        <f>SUMIF(Consumo!$C$3:$C$862,tabItens[[#This Row],[CÓDIGO]],Consumo!$AA$3:$AA$862)</f>
        <v>200</v>
      </c>
      <c r="AV365" s="386">
        <f>SUMIF(Consumo!$C$3:$C$862,tabItens[[#This Row],[CÓDIGO]],Consumo!$Y$3:$Y$862)</f>
        <v>11.083333333333334</v>
      </c>
      <c r="AW365" s="359">
        <f>tabItens[[#This Row],[QTDE ATUAL]] + tabItens[[#This Row],[RC QTDE]] + tabItens[[#This Row],[AF SALDO]] + tabItens[[#This Row],[Recentes]]</f>
        <v>106</v>
      </c>
      <c r="AX365" s="387">
        <v>10</v>
      </c>
      <c r="AY365" s="387">
        <v>4</v>
      </c>
      <c r="AZ365" s="387">
        <f>IF(ISBLANK(tabItens[[#This Row],[CÓDIGO]]),"",tabItens[[#This Row],[PontoMês]] * (AZ$2+tabItens[[#This Row],[PontoQtM]]))</f>
        <v>40</v>
      </c>
      <c r="BA365" s="386">
        <f>tabItens[[#This Row],[PontoPed]] - tabItens[[#This Row],[Saldo]] + (1/10)</f>
        <v>-65.900000000000006</v>
      </c>
      <c r="BB365" s="386">
        <f xml:space="preserve"> tabItens[[#This Row],[PontoMês]] * BB$2 - tabItens[[#This Row],[QTDE ATUAL]] - (1/10)</f>
        <v>-96.1</v>
      </c>
      <c r="BC365" s="388">
        <f>IF( tabItens[[#This Row],[PontoPed]]&gt;0, IF(tabItens[[#This Row],[PontoPed]]&lt;1, 1, IF( tabItens[[#This Row],[Saldo]]&gt;tabItens[[#This Row],[PontoPed]], 0, (tabItens[[#This Row],[PontoPed]]-tabItens[[#This Row],[Saldo]])/tabItens[[#This Row],[PontoPed]] ) ), 0 )</f>
        <v>0</v>
      </c>
      <c r="BD365" s="389">
        <f>ROUNDDOWN(IF( OR( AND(tabItens[[#This Row],[PontoPed]]&lt;tabItens[[#This Row],[Saldo]],tabItens[[#This Row],[Saldo]]&gt;0), tabItens[[#This Row],[PontoPed]]=0), 99, IF(AND(tabItens[[#This Row],[Saldo]]=0,tabItens[[#This Row],[PontoPed]]&gt;0), 0, (1-tabItens[[#This Row],[PctAb]])*10 ) ),0)</f>
        <v>99</v>
      </c>
      <c r="BE365" s="390">
        <f>IF( tabItens[[#This Row],[Consumo]] &gt; tabItens[[#This Row],[04_MESES]]/4*$AV$2, tabItens[[#This Row],[Consumo]]/$AV$2, tabItens[[#This Row],[04_MESES]]/4 ) * $BE$2 + tabItens[[#This Row],[COMPRA_EXTRA]]</f>
        <v>100.5</v>
      </c>
      <c r="BF365" s="391">
        <f>MAX( tabItens[[#This Row],[Sugestão]] - tabItens[[#This Row],[LC]], 0 )</f>
        <v>100.5</v>
      </c>
      <c r="BG365" s="391">
        <f>SUMIF(Consumo!$C$3:$C$862,tabItens[[#This Row],[CÓDIGO]],Consumo!$E$3:$E$862)</f>
        <v>0</v>
      </c>
      <c r="BH365" s="392">
        <f>IF(AND(tabItens[[#This Row],[Pend]] &gt; 0,tabItens[[#This Row],[Consumo]] &lt;&gt; 0), tabItens[[#This Row],[Pend]] / tabItens[[#This Row],[Consumo]], 0 )</f>
        <v>0</v>
      </c>
      <c r="BI365" s="391"/>
      <c r="BJ365" s="391"/>
      <c r="BK365" s="393" t="s">
        <v>2081</v>
      </c>
    </row>
    <row r="366" spans="1:63" x14ac:dyDescent="0.3">
      <c r="A366" s="354">
        <v>64861</v>
      </c>
      <c r="B366" s="355" t="s">
        <v>1389</v>
      </c>
      <c r="C366" s="356" t="s">
        <v>338</v>
      </c>
      <c r="D366" s="357">
        <v>38.89</v>
      </c>
      <c r="E366" s="358"/>
      <c r="F366" s="358"/>
      <c r="G366" s="358" t="s">
        <v>883</v>
      </c>
      <c r="H366" s="359">
        <v>1790</v>
      </c>
      <c r="I366" s="360">
        <v>103003</v>
      </c>
      <c r="J366" s="361">
        <v>38.89</v>
      </c>
      <c r="K366" s="362"/>
      <c r="L366" s="363">
        <f>IF(tabItens[[#This Row],[Média]] &gt; 0, tabItens[[#This Row],[QTDE ATUAL]] / tabItens[[#This Row],[Média]],999.9)</f>
        <v>999.9</v>
      </c>
      <c r="M366" s="364">
        <v>0</v>
      </c>
      <c r="N366" s="365">
        <f>tabItens[[#This Row],[VALOR UNIT.]] * tabItens[[#This Row],[LC]]</f>
        <v>0</v>
      </c>
      <c r="O366" s="366" t="s">
        <v>2147</v>
      </c>
      <c r="P366" s="367"/>
      <c r="Q366" s="368"/>
      <c r="R366" s="365"/>
      <c r="S366" s="369"/>
      <c r="T366" s="370">
        <f>ROUNDDOWN(IFERROR(tabItens[[#This Row],[ATA DT.VALID.]] - $D$1,0) / 30,0)</f>
        <v>-1507</v>
      </c>
      <c r="U366" s="355" t="s">
        <v>1343</v>
      </c>
      <c r="V366" s="371">
        <v>1</v>
      </c>
      <c r="W366" s="372" t="s">
        <v>2066</v>
      </c>
      <c r="X366" s="373">
        <v>69</v>
      </c>
      <c r="Y366" s="374">
        <v>8</v>
      </c>
      <c r="Z366" s="375"/>
      <c r="AA366" s="376"/>
      <c r="AB366" s="377"/>
      <c r="AC366" s="377"/>
      <c r="AD366" s="376"/>
      <c r="AE366" s="377"/>
      <c r="AF366" s="370"/>
      <c r="AG366" s="378" t="s">
        <v>2067</v>
      </c>
      <c r="AH366" s="379"/>
      <c r="AI366" s="370">
        <v>0</v>
      </c>
      <c r="AJ366" s="379">
        <v>44579</v>
      </c>
      <c r="AK366" s="379" t="s">
        <v>883</v>
      </c>
      <c r="AL366" s="379">
        <v>44883</v>
      </c>
      <c r="AM366" s="369"/>
      <c r="AN366" s="358"/>
      <c r="AO366" s="380" t="str">
        <f>_xlfn.IFNA(IF(VLOOKUP(tabItens[[#This Row],[CÓDIGO]],tabExcluirDoEstoque[#Data],1,FALSE),"sim",""),"")</f>
        <v/>
      </c>
      <c r="AP366" s="381" t="str">
        <f ca="1">IF(OR(ISBLANK(tabItens[[#This Row],[ATA DT.VALID.]]),tabItens[[#This Row],[ATA DT.VALID.]]="",tabItens[[#This Row],[ATA DT.VALID.]]=" "),"",IF(TYPE(tabItens[[#This Row],[ATA DT.VALID.]])=1,ROUNDUP((tabItens[[#This Row],[ATA DT.VALID.]]-TODAY())/7,0),""))</f>
        <v/>
      </c>
      <c r="AQ366" s="382">
        <v>0</v>
      </c>
      <c r="AR366" s="383">
        <f>IF(ISBLANK(tabItens[[#This Row],[CÓDIGO]]),"",IFERROR(VLOOKUP(tabItens[[#This Row],[CÓDIGO]],Consumo!$C$2:$AC$862,26,FALSE),0))</f>
        <v>0</v>
      </c>
      <c r="AS366" s="384">
        <f>SUMIF(Consumo!$C$3:$C$862,tabItens[[#This Row],[CÓDIGO]],Consumo!$N$3:$N$862) + SUMIF(Consumo!$C$3:$C$862,tabItens[[#This Row],[CÓDIGO]],Consumo!$O$3:$O$862) + SUMIF(Consumo!$C$3:$C$862,tabItens[[#This Row],[CÓDIGO]],Consumo!$P$3:$P$862) + SUMIF(Consumo!$C$3:$C$862,tabItens[[#This Row],[CÓDIGO]],Consumo!$Q$3:$Q$862)</f>
        <v>0</v>
      </c>
      <c r="AT366" s="384">
        <f>SUMIF(Consumo!$C$3:$C$862,tabItens[[#This Row],[CÓDIGO]],Consumo!$Z$3:$Z$862)</f>
        <v>0</v>
      </c>
      <c r="AU366" s="385">
        <f>SUMIF(Consumo!$C$3:$C$862,tabItens[[#This Row],[CÓDIGO]],Consumo!$AA$3:$AA$862)</f>
        <v>0</v>
      </c>
      <c r="AV366" s="386">
        <f>SUMIF(Consumo!$C$3:$C$862,tabItens[[#This Row],[CÓDIGO]],Consumo!$Y$3:$Y$862)</f>
        <v>0</v>
      </c>
      <c r="AW366" s="359">
        <f>tabItens[[#This Row],[QTDE ATUAL]] + tabItens[[#This Row],[RC QTDE]] + tabItens[[#This Row],[AF SALDO]] + tabItens[[#This Row],[Recentes]]</f>
        <v>1790</v>
      </c>
      <c r="AX366" s="387">
        <v>35</v>
      </c>
      <c r="AY366" s="387">
        <v>4</v>
      </c>
      <c r="AZ366" s="387">
        <f>IF(ISBLANK(tabItens[[#This Row],[CÓDIGO]]),"",tabItens[[#This Row],[PontoMês]] * (AZ$2+tabItens[[#This Row],[PontoQtM]]))</f>
        <v>140</v>
      </c>
      <c r="BA366" s="386">
        <f>tabItens[[#This Row],[PontoPed]] - tabItens[[#This Row],[Saldo]] + (1/10)</f>
        <v>-1649.9</v>
      </c>
      <c r="BB366" s="386">
        <f xml:space="preserve"> tabItens[[#This Row],[PontoMês]] * BB$2 - tabItens[[#This Row],[QTDE ATUAL]] - (1/10)</f>
        <v>-1755.1</v>
      </c>
      <c r="BC366" s="388">
        <f>IF( tabItens[[#This Row],[PontoPed]]&gt;0, IF(tabItens[[#This Row],[PontoPed]]&lt;1, 1, IF( tabItens[[#This Row],[Saldo]]&gt;tabItens[[#This Row],[PontoPed]], 0, (tabItens[[#This Row],[PontoPed]]-tabItens[[#This Row],[Saldo]])/tabItens[[#This Row],[PontoPed]] ) ), 0 )</f>
        <v>0</v>
      </c>
      <c r="BD366" s="389">
        <f>ROUNDDOWN(IF( OR( AND(tabItens[[#This Row],[PontoPed]]&lt;tabItens[[#This Row],[Saldo]],tabItens[[#This Row],[Saldo]]&gt;0), tabItens[[#This Row],[PontoPed]]=0), 99, IF(AND(tabItens[[#This Row],[Saldo]]=0,tabItens[[#This Row],[PontoPed]]&gt;0), 0, (1-tabItens[[#This Row],[PctAb]])*10 ) ),0)</f>
        <v>99</v>
      </c>
      <c r="BE366" s="390">
        <f>IF( tabItens[[#This Row],[Consumo]] &gt; tabItens[[#This Row],[04_MESES]]/4*$AV$2, tabItens[[#This Row],[Consumo]]/$AV$2, tabItens[[#This Row],[04_MESES]]/4 ) * $BE$2 + tabItens[[#This Row],[COMPRA_EXTRA]]</f>
        <v>0</v>
      </c>
      <c r="BF366" s="391">
        <f>MAX( tabItens[[#This Row],[Sugestão]] - tabItens[[#This Row],[LC]], 0 )</f>
        <v>0</v>
      </c>
      <c r="BG366" s="391">
        <f>SUMIF(Consumo!$C$3:$C$862,tabItens[[#This Row],[CÓDIGO]],Consumo!$E$3:$E$862)</f>
        <v>0</v>
      </c>
      <c r="BH366" s="392">
        <f>IF(AND(tabItens[[#This Row],[Pend]] &gt; 0,tabItens[[#This Row],[Consumo]] &lt;&gt; 0), tabItens[[#This Row],[Pend]] / tabItens[[#This Row],[Consumo]], 0 )</f>
        <v>0</v>
      </c>
      <c r="BI366" s="391"/>
      <c r="BJ366" s="391"/>
      <c r="BK366" s="393" t="s">
        <v>2081</v>
      </c>
    </row>
    <row r="367" spans="1:63" x14ac:dyDescent="0.3">
      <c r="A367" s="354">
        <v>65173</v>
      </c>
      <c r="B367" s="355" t="s">
        <v>1390</v>
      </c>
      <c r="C367" s="356" t="s">
        <v>256</v>
      </c>
      <c r="D367" s="357">
        <v>72.959999999999994</v>
      </c>
      <c r="E367" s="358"/>
      <c r="F367" s="358"/>
      <c r="G367" s="358" t="s">
        <v>883</v>
      </c>
      <c r="H367" s="359">
        <v>50</v>
      </c>
      <c r="I367" s="360">
        <v>103003</v>
      </c>
      <c r="J367" s="361">
        <v>72.959999999999994</v>
      </c>
      <c r="K367" s="362">
        <v>125</v>
      </c>
      <c r="L367" s="363">
        <f>IF(tabItens[[#This Row],[Média]] &gt; 0, tabItens[[#This Row],[QTDE ATUAL]] / tabItens[[#This Row],[Média]],999.9)</f>
        <v>4.9586776859504127</v>
      </c>
      <c r="M367" s="364">
        <v>0</v>
      </c>
      <c r="N367" s="365">
        <f>tabItens[[#This Row],[VALOR UNIT.]] * tabItens[[#This Row],[LC]]</f>
        <v>0</v>
      </c>
      <c r="O367" s="366" t="s">
        <v>2102</v>
      </c>
      <c r="P367" s="367"/>
      <c r="Q367" s="368"/>
      <c r="R367" s="365"/>
      <c r="S367" s="369"/>
      <c r="T367" s="370">
        <f>ROUNDDOWN(IFERROR(tabItens[[#This Row],[ATA DT.VALID.]] - $D$1,0) / 30,0)</f>
        <v>-1507</v>
      </c>
      <c r="U367" s="355" t="s">
        <v>1005</v>
      </c>
      <c r="V367" s="371">
        <v>1</v>
      </c>
      <c r="W367" s="372" t="s">
        <v>2071</v>
      </c>
      <c r="X367" s="373">
        <v>61</v>
      </c>
      <c r="Y367" s="374">
        <v>15</v>
      </c>
      <c r="Z367" s="375"/>
      <c r="AA367" s="376"/>
      <c r="AB367" s="377"/>
      <c r="AC367" s="377"/>
      <c r="AD367" s="376"/>
      <c r="AE367" s="377"/>
      <c r="AF367" s="370"/>
      <c r="AG367" s="378" t="s">
        <v>2067</v>
      </c>
      <c r="AH367" s="379"/>
      <c r="AI367" s="370">
        <v>44</v>
      </c>
      <c r="AJ367" s="379">
        <v>45189</v>
      </c>
      <c r="AK367" s="379" t="s">
        <v>883</v>
      </c>
      <c r="AL367" s="379">
        <v>45145</v>
      </c>
      <c r="AM367" s="369"/>
      <c r="AN367" s="358"/>
      <c r="AO367" s="380" t="str">
        <f>_xlfn.IFNA(IF(VLOOKUP(tabItens[[#This Row],[CÓDIGO]],tabExcluirDoEstoque[#Data],1,FALSE),"sim",""),"")</f>
        <v/>
      </c>
      <c r="AP367" s="381" t="str">
        <f ca="1">IF(OR(ISBLANK(tabItens[[#This Row],[ATA DT.VALID.]]),tabItens[[#This Row],[ATA DT.VALID.]]="",tabItens[[#This Row],[ATA DT.VALID.]]=" "),"",IF(TYPE(tabItens[[#This Row],[ATA DT.VALID.]])=1,ROUNDUP((tabItens[[#This Row],[ATA DT.VALID.]]-TODAY())/7,0),""))</f>
        <v/>
      </c>
      <c r="AQ367" s="382">
        <v>0</v>
      </c>
      <c r="AR367" s="383" t="str">
        <f>IF(ISBLANK(tabItens[[#This Row],[CÓDIGO]]),"",IFERROR(VLOOKUP(tabItens[[#This Row],[CÓDIGO]],Consumo!$C$2:$AC$862,26,FALSE),0))</f>
        <v>09.2023</v>
      </c>
      <c r="AS367" s="384">
        <f>SUMIF(Consumo!$C$3:$C$862,tabItens[[#This Row],[CÓDIGO]],Consumo!$N$3:$N$862) + SUMIF(Consumo!$C$3:$C$862,tabItens[[#This Row],[CÓDIGO]],Consumo!$O$3:$O$862) + SUMIF(Consumo!$C$3:$C$862,tabItens[[#This Row],[CÓDIGO]],Consumo!$P$3:$P$862) + SUMIF(Consumo!$C$3:$C$862,tabItens[[#This Row],[CÓDIGO]],Consumo!$Q$3:$Q$862)</f>
        <v>54</v>
      </c>
      <c r="AT367" s="384">
        <f>SUMIF(Consumo!$C$3:$C$862,tabItens[[#This Row],[CÓDIGO]],Consumo!$Z$3:$Z$862)</f>
        <v>132</v>
      </c>
      <c r="AU367" s="385">
        <f>SUMIF(Consumo!$C$3:$C$862,tabItens[[#This Row],[CÓDIGO]],Consumo!$AA$3:$AA$862)</f>
        <v>54</v>
      </c>
      <c r="AV367" s="386">
        <f>SUMIF(Consumo!$C$3:$C$862,tabItens[[#This Row],[CÓDIGO]],Consumo!$Y$3:$Y$862)</f>
        <v>10.083333333333334</v>
      </c>
      <c r="AW367" s="359">
        <f>tabItens[[#This Row],[QTDE ATUAL]] + tabItens[[#This Row],[RC QTDE]] + tabItens[[#This Row],[AF SALDO]] + tabItens[[#This Row],[Recentes]]</f>
        <v>50</v>
      </c>
      <c r="AX367" s="387">
        <v>8</v>
      </c>
      <c r="AY367" s="387">
        <v>4</v>
      </c>
      <c r="AZ367" s="387">
        <f>IF(ISBLANK(tabItens[[#This Row],[CÓDIGO]]),"",tabItens[[#This Row],[PontoMês]] * (AZ$2+tabItens[[#This Row],[PontoQtM]]))</f>
        <v>32</v>
      </c>
      <c r="BA367" s="386">
        <f>tabItens[[#This Row],[PontoPed]] - tabItens[[#This Row],[Saldo]] + (1/10)</f>
        <v>-17.899999999999999</v>
      </c>
      <c r="BB367" s="386">
        <f xml:space="preserve"> tabItens[[#This Row],[PontoMês]] * BB$2 - tabItens[[#This Row],[QTDE ATUAL]] - (1/10)</f>
        <v>-42.1</v>
      </c>
      <c r="BC367" s="388">
        <f>IF( tabItens[[#This Row],[PontoPed]]&gt;0, IF(tabItens[[#This Row],[PontoPed]]&lt;1, 1, IF( tabItens[[#This Row],[Saldo]]&gt;tabItens[[#This Row],[PontoPed]], 0, (tabItens[[#This Row],[PontoPed]]-tabItens[[#This Row],[Saldo]])/tabItens[[#This Row],[PontoPed]] ) ), 0 )</f>
        <v>0</v>
      </c>
      <c r="BD367" s="389">
        <f>ROUNDDOWN(IF( OR( AND(tabItens[[#This Row],[PontoPed]]&lt;tabItens[[#This Row],[Saldo]],tabItens[[#This Row],[Saldo]]&gt;0), tabItens[[#This Row],[PontoPed]]=0), 99, IF(AND(tabItens[[#This Row],[Saldo]]=0,tabItens[[#This Row],[PontoPed]]&gt;0), 0, (1-tabItens[[#This Row],[PctAb]])*10 ) ),0)</f>
        <v>99</v>
      </c>
      <c r="BE367" s="390">
        <f>IF( tabItens[[#This Row],[Consumo]] &gt; tabItens[[#This Row],[04_MESES]]/4*$AV$2, tabItens[[#This Row],[Consumo]]/$AV$2, tabItens[[#This Row],[04_MESES]]/4 ) * $BE$2 + tabItens[[#This Row],[COMPRA_EXTRA]]</f>
        <v>81</v>
      </c>
      <c r="BF367" s="391">
        <f>MAX( tabItens[[#This Row],[Sugestão]] - tabItens[[#This Row],[LC]], 0 )</f>
        <v>81</v>
      </c>
      <c r="BG367" s="391">
        <f>SUMIF(Consumo!$C$3:$C$862,tabItens[[#This Row],[CÓDIGO]],Consumo!$E$3:$E$862)</f>
        <v>0</v>
      </c>
      <c r="BH367" s="392">
        <f>IF(AND(tabItens[[#This Row],[Pend]] &gt; 0,tabItens[[#This Row],[Consumo]] &lt;&gt; 0), tabItens[[#This Row],[Pend]] / tabItens[[#This Row],[Consumo]], 0 )</f>
        <v>0</v>
      </c>
      <c r="BI367" s="391"/>
      <c r="BJ367" s="391"/>
      <c r="BK367" s="393" t="s">
        <v>2081</v>
      </c>
    </row>
    <row r="368" spans="1:63" x14ac:dyDescent="0.3">
      <c r="A368" s="354">
        <v>65609</v>
      </c>
      <c r="B368" s="355" t="s">
        <v>502</v>
      </c>
      <c r="C368" s="356" t="s">
        <v>256</v>
      </c>
      <c r="D368" s="357">
        <v>21</v>
      </c>
      <c r="E368" s="358"/>
      <c r="F368" s="358"/>
      <c r="G368" s="358" t="s">
        <v>883</v>
      </c>
      <c r="H368" s="359">
        <v>3</v>
      </c>
      <c r="I368" s="360">
        <v>103003</v>
      </c>
      <c r="J368" s="361">
        <v>21</v>
      </c>
      <c r="K368" s="362"/>
      <c r="L368" s="363">
        <f>IF(tabItens[[#This Row],[Média]] &gt; 0, tabItens[[#This Row],[QTDE ATUAL]] / tabItens[[#This Row],[Média]],999.9)</f>
        <v>999.9</v>
      </c>
      <c r="M368" s="364">
        <v>0</v>
      </c>
      <c r="N368" s="365">
        <f>tabItens[[#This Row],[VALOR UNIT.]] * tabItens[[#This Row],[LC]]</f>
        <v>0</v>
      </c>
      <c r="O368" s="366"/>
      <c r="P368" s="367"/>
      <c r="Q368" s="368"/>
      <c r="R368" s="365"/>
      <c r="S368" s="369"/>
      <c r="T368" s="370">
        <f>ROUNDDOWN(IFERROR(tabItens[[#This Row],[ATA DT.VALID.]] - $D$1,0) / 30,0)</f>
        <v>-1507</v>
      </c>
      <c r="U368" s="355" t="s">
        <v>1270</v>
      </c>
      <c r="V368" s="371">
        <v>1</v>
      </c>
      <c r="W368" s="372" t="s">
        <v>2066</v>
      </c>
      <c r="X368" s="373">
        <v>51</v>
      </c>
      <c r="Y368" s="374">
        <v>17</v>
      </c>
      <c r="Z368" s="375"/>
      <c r="AA368" s="376"/>
      <c r="AB368" s="377"/>
      <c r="AC368" s="377"/>
      <c r="AD368" s="376"/>
      <c r="AE368" s="377"/>
      <c r="AF368" s="370"/>
      <c r="AG368" s="378" t="s">
        <v>2067</v>
      </c>
      <c r="AH368" s="379"/>
      <c r="AI368" s="370">
        <v>0</v>
      </c>
      <c r="AJ368" s="379">
        <v>39779</v>
      </c>
      <c r="AK368" s="379" t="s">
        <v>883</v>
      </c>
      <c r="AL368" s="379">
        <v>39734</v>
      </c>
      <c r="AM368" s="369"/>
      <c r="AN368" s="358"/>
      <c r="AO368" s="380" t="str">
        <f>_xlfn.IFNA(IF(VLOOKUP(tabItens[[#This Row],[CÓDIGO]],tabExcluirDoEstoque[#Data],1,FALSE),"sim",""),"")</f>
        <v>sim</v>
      </c>
      <c r="AP368" s="381" t="str">
        <f ca="1">IF(OR(ISBLANK(tabItens[[#This Row],[ATA DT.VALID.]]),tabItens[[#This Row],[ATA DT.VALID.]]="",tabItens[[#This Row],[ATA DT.VALID.]]=" "),"",IF(TYPE(tabItens[[#This Row],[ATA DT.VALID.]])=1,ROUNDUP((tabItens[[#This Row],[ATA DT.VALID.]]-TODAY())/7,0),""))</f>
        <v/>
      </c>
      <c r="AQ368" s="382"/>
      <c r="AR368" s="383">
        <f>IF(ISBLANK(tabItens[[#This Row],[CÓDIGO]]),"",IFERROR(VLOOKUP(tabItens[[#This Row],[CÓDIGO]],Consumo!$C$2:$AC$862,26,FALSE),0))</f>
        <v>0</v>
      </c>
      <c r="AS368" s="384">
        <f>SUMIF(Consumo!$C$3:$C$862,tabItens[[#This Row],[CÓDIGO]],Consumo!$N$3:$N$862) + SUMIF(Consumo!$C$3:$C$862,tabItens[[#This Row],[CÓDIGO]],Consumo!$O$3:$O$862) + SUMIF(Consumo!$C$3:$C$862,tabItens[[#This Row],[CÓDIGO]],Consumo!$P$3:$P$862) + SUMIF(Consumo!$C$3:$C$862,tabItens[[#This Row],[CÓDIGO]],Consumo!$Q$3:$Q$862)</f>
        <v>0</v>
      </c>
      <c r="AT368" s="384">
        <f>SUMIF(Consumo!$C$3:$C$862,tabItens[[#This Row],[CÓDIGO]],Consumo!$Z$3:$Z$862)</f>
        <v>0</v>
      </c>
      <c r="AU368" s="385">
        <f>SUMIF(Consumo!$C$3:$C$862,tabItens[[#This Row],[CÓDIGO]],Consumo!$AA$3:$AA$862)</f>
        <v>0</v>
      </c>
      <c r="AV368" s="386">
        <f>SUMIF(Consumo!$C$3:$C$862,tabItens[[#This Row],[CÓDIGO]],Consumo!$Y$3:$Y$862)</f>
        <v>0</v>
      </c>
      <c r="AW368" s="359">
        <f>tabItens[[#This Row],[QTDE ATUAL]] + tabItens[[#This Row],[RC QTDE]] + tabItens[[#This Row],[AF SALDO]] + tabItens[[#This Row],[Recentes]]</f>
        <v>3</v>
      </c>
      <c r="AX368" s="387">
        <v>0</v>
      </c>
      <c r="AY368" s="387">
        <v>0</v>
      </c>
      <c r="AZ368" s="387">
        <f>IF(ISBLANK(tabItens[[#This Row],[CÓDIGO]]),"",tabItens[[#This Row],[PontoMês]] * (AZ$2+tabItens[[#This Row],[PontoQtM]]))</f>
        <v>0</v>
      </c>
      <c r="BA368" s="386">
        <f>tabItens[[#This Row],[PontoPed]] - tabItens[[#This Row],[Saldo]] + (1/10)</f>
        <v>-2.9</v>
      </c>
      <c r="BB368" s="386">
        <f xml:space="preserve"> tabItens[[#This Row],[PontoMês]] * BB$2 - tabItens[[#This Row],[QTDE ATUAL]] - (1/10)</f>
        <v>-3.1</v>
      </c>
      <c r="BC368" s="388">
        <f>IF( tabItens[[#This Row],[PontoPed]]&gt;0, IF(tabItens[[#This Row],[PontoPed]]&lt;1, 1, IF( tabItens[[#This Row],[Saldo]]&gt;tabItens[[#This Row],[PontoPed]], 0, (tabItens[[#This Row],[PontoPed]]-tabItens[[#This Row],[Saldo]])/tabItens[[#This Row],[PontoPed]] ) ), 0 )</f>
        <v>0</v>
      </c>
      <c r="BD368" s="389">
        <f>ROUNDDOWN(IF( OR( AND(tabItens[[#This Row],[PontoPed]]&lt;tabItens[[#This Row],[Saldo]],tabItens[[#This Row],[Saldo]]&gt;0), tabItens[[#This Row],[PontoPed]]=0), 99, IF(AND(tabItens[[#This Row],[Saldo]]=0,tabItens[[#This Row],[PontoPed]]&gt;0), 0, (1-tabItens[[#This Row],[PctAb]])*10 ) ),0)</f>
        <v>99</v>
      </c>
      <c r="BE368" s="390">
        <f>IF( tabItens[[#This Row],[Consumo]] &gt; tabItens[[#This Row],[04_MESES]]/4*$AV$2, tabItens[[#This Row],[Consumo]]/$AV$2, tabItens[[#This Row],[04_MESES]]/4 ) * $BE$2 + tabItens[[#This Row],[COMPRA_EXTRA]]</f>
        <v>0</v>
      </c>
      <c r="BF368" s="391">
        <f>MAX( tabItens[[#This Row],[Sugestão]] - tabItens[[#This Row],[LC]], 0 )</f>
        <v>0</v>
      </c>
      <c r="BG368" s="391">
        <f>SUMIF(Consumo!$C$3:$C$862,tabItens[[#This Row],[CÓDIGO]],Consumo!$E$3:$E$862)</f>
        <v>0</v>
      </c>
      <c r="BH368" s="392">
        <f>IF(AND(tabItens[[#This Row],[Pend]] &gt; 0,tabItens[[#This Row],[Consumo]] &lt;&gt; 0), tabItens[[#This Row],[Pend]] / tabItens[[#This Row],[Consumo]], 0 )</f>
        <v>0</v>
      </c>
      <c r="BI368" s="391"/>
      <c r="BJ368" s="391"/>
      <c r="BK368" s="393" t="s">
        <v>2081</v>
      </c>
    </row>
    <row r="369" spans="1:63" x14ac:dyDescent="0.3">
      <c r="A369" s="354">
        <v>65610</v>
      </c>
      <c r="B369" s="355" t="s">
        <v>503</v>
      </c>
      <c r="C369" s="356" t="s">
        <v>256</v>
      </c>
      <c r="D369" s="357">
        <v>30</v>
      </c>
      <c r="E369" s="358"/>
      <c r="F369" s="358"/>
      <c r="G369" s="358" t="s">
        <v>883</v>
      </c>
      <c r="H369" s="359">
        <v>15</v>
      </c>
      <c r="I369" s="360">
        <v>103003</v>
      </c>
      <c r="J369" s="361">
        <v>28.95</v>
      </c>
      <c r="K369" s="362"/>
      <c r="L369" s="363">
        <f>IF(tabItens[[#This Row],[Média]] &gt; 0, tabItens[[#This Row],[QTDE ATUAL]] / tabItens[[#This Row],[Média]],999.9)</f>
        <v>999.9</v>
      </c>
      <c r="M369" s="364">
        <v>0</v>
      </c>
      <c r="N369" s="365">
        <f>tabItens[[#This Row],[VALOR UNIT.]] * tabItens[[#This Row],[LC]]</f>
        <v>0</v>
      </c>
      <c r="O369" s="366"/>
      <c r="P369" s="367"/>
      <c r="Q369" s="368"/>
      <c r="R369" s="365"/>
      <c r="S369" s="369"/>
      <c r="T369" s="370">
        <f>ROUNDDOWN(IFERROR(tabItens[[#This Row],[ATA DT.VALID.]] - $D$1,0) / 30,0)</f>
        <v>-1507</v>
      </c>
      <c r="U369" s="355" t="s">
        <v>1270</v>
      </c>
      <c r="V369" s="371">
        <v>1</v>
      </c>
      <c r="W369" s="372" t="s">
        <v>2066</v>
      </c>
      <c r="X369" s="373">
        <v>51</v>
      </c>
      <c r="Y369" s="374">
        <v>17</v>
      </c>
      <c r="Z369" s="375"/>
      <c r="AA369" s="376"/>
      <c r="AB369" s="377"/>
      <c r="AC369" s="377"/>
      <c r="AD369" s="376"/>
      <c r="AE369" s="377"/>
      <c r="AF369" s="370"/>
      <c r="AG369" s="378" t="s">
        <v>2067</v>
      </c>
      <c r="AH369" s="379"/>
      <c r="AI369" s="370">
        <v>0</v>
      </c>
      <c r="AJ369" s="379">
        <v>39636</v>
      </c>
      <c r="AK369" s="379" t="s">
        <v>883</v>
      </c>
      <c r="AL369" s="379">
        <v>39616</v>
      </c>
      <c r="AM369" s="369"/>
      <c r="AN369" s="358"/>
      <c r="AO369" s="380" t="str">
        <f>_xlfn.IFNA(IF(VLOOKUP(tabItens[[#This Row],[CÓDIGO]],tabExcluirDoEstoque[#Data],1,FALSE),"sim",""),"")</f>
        <v>sim</v>
      </c>
      <c r="AP369" s="381" t="str">
        <f ca="1">IF(OR(ISBLANK(tabItens[[#This Row],[ATA DT.VALID.]]),tabItens[[#This Row],[ATA DT.VALID.]]="",tabItens[[#This Row],[ATA DT.VALID.]]=" "),"",IF(TYPE(tabItens[[#This Row],[ATA DT.VALID.]])=1,ROUNDUP((tabItens[[#This Row],[ATA DT.VALID.]]-TODAY())/7,0),""))</f>
        <v/>
      </c>
      <c r="AQ369" s="382"/>
      <c r="AR369" s="383">
        <f>IF(ISBLANK(tabItens[[#This Row],[CÓDIGO]]),"",IFERROR(VLOOKUP(tabItens[[#This Row],[CÓDIGO]],Consumo!$C$2:$AC$862,26,FALSE),0))</f>
        <v>0</v>
      </c>
      <c r="AS369" s="384">
        <f>SUMIF(Consumo!$C$3:$C$862,tabItens[[#This Row],[CÓDIGO]],Consumo!$N$3:$N$862) + SUMIF(Consumo!$C$3:$C$862,tabItens[[#This Row],[CÓDIGO]],Consumo!$O$3:$O$862) + SUMIF(Consumo!$C$3:$C$862,tabItens[[#This Row],[CÓDIGO]],Consumo!$P$3:$P$862) + SUMIF(Consumo!$C$3:$C$862,tabItens[[#This Row],[CÓDIGO]],Consumo!$Q$3:$Q$862)</f>
        <v>0</v>
      </c>
      <c r="AT369" s="384">
        <f>SUMIF(Consumo!$C$3:$C$862,tabItens[[#This Row],[CÓDIGO]],Consumo!$Z$3:$Z$862)</f>
        <v>0</v>
      </c>
      <c r="AU369" s="385">
        <f>SUMIF(Consumo!$C$3:$C$862,tabItens[[#This Row],[CÓDIGO]],Consumo!$AA$3:$AA$862)</f>
        <v>0</v>
      </c>
      <c r="AV369" s="386">
        <f>SUMIF(Consumo!$C$3:$C$862,tabItens[[#This Row],[CÓDIGO]],Consumo!$Y$3:$Y$862)</f>
        <v>0</v>
      </c>
      <c r="AW369" s="359">
        <f>tabItens[[#This Row],[QTDE ATUAL]] + tabItens[[#This Row],[RC QTDE]] + tabItens[[#This Row],[AF SALDO]] + tabItens[[#This Row],[Recentes]]</f>
        <v>15</v>
      </c>
      <c r="AX369" s="387">
        <v>0</v>
      </c>
      <c r="AY369" s="387">
        <v>0</v>
      </c>
      <c r="AZ369" s="387">
        <f>IF(ISBLANK(tabItens[[#This Row],[CÓDIGO]]),"",tabItens[[#This Row],[PontoMês]] * (AZ$2+tabItens[[#This Row],[PontoQtM]]))</f>
        <v>0</v>
      </c>
      <c r="BA369" s="386">
        <f>tabItens[[#This Row],[PontoPed]] - tabItens[[#This Row],[Saldo]] + (1/10)</f>
        <v>-14.9</v>
      </c>
      <c r="BB369" s="386">
        <f xml:space="preserve"> tabItens[[#This Row],[PontoMês]] * BB$2 - tabItens[[#This Row],[QTDE ATUAL]] - (1/10)</f>
        <v>-15.1</v>
      </c>
      <c r="BC369" s="388">
        <f>IF( tabItens[[#This Row],[PontoPed]]&gt;0, IF(tabItens[[#This Row],[PontoPed]]&lt;1, 1, IF( tabItens[[#This Row],[Saldo]]&gt;tabItens[[#This Row],[PontoPed]], 0, (tabItens[[#This Row],[PontoPed]]-tabItens[[#This Row],[Saldo]])/tabItens[[#This Row],[PontoPed]] ) ), 0 )</f>
        <v>0</v>
      </c>
      <c r="BD369" s="389">
        <f>ROUNDDOWN(IF( OR( AND(tabItens[[#This Row],[PontoPed]]&lt;tabItens[[#This Row],[Saldo]],tabItens[[#This Row],[Saldo]]&gt;0), tabItens[[#This Row],[PontoPed]]=0), 99, IF(AND(tabItens[[#This Row],[Saldo]]=0,tabItens[[#This Row],[PontoPed]]&gt;0), 0, (1-tabItens[[#This Row],[PctAb]])*10 ) ),0)</f>
        <v>99</v>
      </c>
      <c r="BE369" s="390">
        <f>IF( tabItens[[#This Row],[Consumo]] &gt; tabItens[[#This Row],[04_MESES]]/4*$AV$2, tabItens[[#This Row],[Consumo]]/$AV$2, tabItens[[#This Row],[04_MESES]]/4 ) * $BE$2 + tabItens[[#This Row],[COMPRA_EXTRA]]</f>
        <v>0</v>
      </c>
      <c r="BF369" s="391">
        <f>MAX( tabItens[[#This Row],[Sugestão]] - tabItens[[#This Row],[LC]], 0 )</f>
        <v>0</v>
      </c>
      <c r="BG369" s="391">
        <f>SUMIF(Consumo!$C$3:$C$862,tabItens[[#This Row],[CÓDIGO]],Consumo!$E$3:$E$862)</f>
        <v>0</v>
      </c>
      <c r="BH369" s="392">
        <f>IF(AND(tabItens[[#This Row],[Pend]] &gt; 0,tabItens[[#This Row],[Consumo]] &lt;&gt; 0), tabItens[[#This Row],[Pend]] / tabItens[[#This Row],[Consumo]], 0 )</f>
        <v>0</v>
      </c>
      <c r="BI369" s="391"/>
      <c r="BJ369" s="391"/>
      <c r="BK369" s="393" t="s">
        <v>2081</v>
      </c>
    </row>
    <row r="370" spans="1:63" x14ac:dyDescent="0.3">
      <c r="A370" s="354">
        <v>66168</v>
      </c>
      <c r="B370" s="355" t="s">
        <v>1391</v>
      </c>
      <c r="C370" s="356" t="s">
        <v>338</v>
      </c>
      <c r="D370" s="357">
        <v>42</v>
      </c>
      <c r="E370" s="358"/>
      <c r="F370" s="358"/>
      <c r="G370" s="358" t="s">
        <v>883</v>
      </c>
      <c r="H370" s="359">
        <v>139</v>
      </c>
      <c r="I370" s="360">
        <v>103003</v>
      </c>
      <c r="J370" s="361">
        <v>42</v>
      </c>
      <c r="K370" s="362">
        <v>687</v>
      </c>
      <c r="L370" s="363">
        <f>IF(tabItens[[#This Row],[Média]] &gt; 0, tabItens[[#This Row],[QTDE ATUAL]] / tabItens[[#This Row],[Média]],999.9)</f>
        <v>2.4421669106881407</v>
      </c>
      <c r="M370" s="364">
        <v>0</v>
      </c>
      <c r="N370" s="365">
        <f>tabItens[[#This Row],[VALOR UNIT.]] * tabItens[[#This Row],[LC]]</f>
        <v>0</v>
      </c>
      <c r="O370" s="366" t="s">
        <v>2150</v>
      </c>
      <c r="P370" s="367"/>
      <c r="Q370" s="368"/>
      <c r="R370" s="365"/>
      <c r="S370" s="369"/>
      <c r="T370" s="370">
        <f>ROUNDDOWN(IFERROR(tabItens[[#This Row],[ATA DT.VALID.]] - $D$1,0) / 30,0)</f>
        <v>-1507</v>
      </c>
      <c r="U370" s="355" t="s">
        <v>1367</v>
      </c>
      <c r="V370" s="371">
        <v>1</v>
      </c>
      <c r="W370" s="372" t="s">
        <v>2073</v>
      </c>
      <c r="X370" s="373">
        <v>69</v>
      </c>
      <c r="Y370" s="374">
        <v>17</v>
      </c>
      <c r="Z370" s="375"/>
      <c r="AA370" s="376"/>
      <c r="AB370" s="377"/>
      <c r="AC370" s="377"/>
      <c r="AD370" s="376"/>
      <c r="AE370" s="377"/>
      <c r="AF370" s="370"/>
      <c r="AG370" s="378" t="s">
        <v>2067</v>
      </c>
      <c r="AH370" s="379"/>
      <c r="AI370" s="370">
        <v>258</v>
      </c>
      <c r="AJ370" s="379">
        <v>45148</v>
      </c>
      <c r="AK370" s="379" t="s">
        <v>883</v>
      </c>
      <c r="AL370" s="379">
        <v>45128</v>
      </c>
      <c r="AM370" s="369"/>
      <c r="AN370" s="358"/>
      <c r="AO370" s="380" t="str">
        <f>_xlfn.IFNA(IF(VLOOKUP(tabItens[[#This Row],[CÓDIGO]],tabExcluirDoEstoque[#Data],1,FALSE),"sim",""),"")</f>
        <v/>
      </c>
      <c r="AP370" s="381" t="str">
        <f ca="1">IF(OR(ISBLANK(tabItens[[#This Row],[ATA DT.VALID.]]),tabItens[[#This Row],[ATA DT.VALID.]]="",tabItens[[#This Row],[ATA DT.VALID.]]=" "),"",IF(TYPE(tabItens[[#This Row],[ATA DT.VALID.]])=1,ROUNDUP((tabItens[[#This Row],[ATA DT.VALID.]]-TODAY())/7,0),""))</f>
        <v/>
      </c>
      <c r="AQ370" s="382">
        <v>0</v>
      </c>
      <c r="AR370" s="383" t="str">
        <f>IF(ISBLANK(tabItens[[#This Row],[CÓDIGO]]),"",IFERROR(VLOOKUP(tabItens[[#This Row],[CÓDIGO]],Consumo!$C$2:$AC$862,26,FALSE),0))</f>
        <v>08.2023</v>
      </c>
      <c r="AS370" s="384">
        <f>SUMIF(Consumo!$C$3:$C$862,tabItens[[#This Row],[CÓDIGO]],Consumo!$N$3:$N$862) + SUMIF(Consumo!$C$3:$C$862,tabItens[[#This Row],[CÓDIGO]],Consumo!$O$3:$O$862) + SUMIF(Consumo!$C$3:$C$862,tabItens[[#This Row],[CÓDIGO]],Consumo!$P$3:$P$862) + SUMIF(Consumo!$C$3:$C$862,tabItens[[#This Row],[CÓDIGO]],Consumo!$Q$3:$Q$862)</f>
        <v>253</v>
      </c>
      <c r="AT370" s="384">
        <f>SUMIF(Consumo!$C$3:$C$862,tabItens[[#This Row],[CÓDIGO]],Consumo!$Z$3:$Z$862)</f>
        <v>687</v>
      </c>
      <c r="AU370" s="385">
        <f>SUMIF(Consumo!$C$3:$C$862,tabItens[[#This Row],[CÓDIGO]],Consumo!$AA$3:$AA$862)</f>
        <v>253</v>
      </c>
      <c r="AV370" s="386">
        <f>SUMIF(Consumo!$C$3:$C$862,tabItens[[#This Row],[CÓDIGO]],Consumo!$Y$3:$Y$862)</f>
        <v>56.916666666666664</v>
      </c>
      <c r="AW370" s="359">
        <f>tabItens[[#This Row],[QTDE ATUAL]] + tabItens[[#This Row],[RC QTDE]] + tabItens[[#This Row],[AF SALDO]] + tabItens[[#This Row],[Recentes]]</f>
        <v>139</v>
      </c>
      <c r="AX370" s="387">
        <v>74</v>
      </c>
      <c r="AY370" s="387">
        <v>4</v>
      </c>
      <c r="AZ370" s="387">
        <f>IF(ISBLANK(tabItens[[#This Row],[CÓDIGO]]),"",tabItens[[#This Row],[PontoMês]] * (AZ$2+tabItens[[#This Row],[PontoQtM]]))</f>
        <v>296</v>
      </c>
      <c r="BA370" s="386">
        <f>tabItens[[#This Row],[PontoPed]] - tabItens[[#This Row],[Saldo]] + (1/10)</f>
        <v>157.1</v>
      </c>
      <c r="BB370" s="386">
        <f xml:space="preserve"> tabItens[[#This Row],[PontoMês]] * BB$2 - tabItens[[#This Row],[QTDE ATUAL]] - (1/10)</f>
        <v>-65.099999999999994</v>
      </c>
      <c r="BC370" s="388">
        <f>IF( tabItens[[#This Row],[PontoPed]]&gt;0, IF(tabItens[[#This Row],[PontoPed]]&lt;1, 1, IF( tabItens[[#This Row],[Saldo]]&gt;tabItens[[#This Row],[PontoPed]], 0, (tabItens[[#This Row],[PontoPed]]-tabItens[[#This Row],[Saldo]])/tabItens[[#This Row],[PontoPed]] ) ), 0 )</f>
        <v>0.53040540540540537</v>
      </c>
      <c r="BD370" s="389">
        <f>ROUNDDOWN(IF( OR( AND(tabItens[[#This Row],[PontoPed]]&lt;tabItens[[#This Row],[Saldo]],tabItens[[#This Row],[Saldo]]&gt;0), tabItens[[#This Row],[PontoPed]]=0), 99, IF(AND(tabItens[[#This Row],[Saldo]]=0,tabItens[[#This Row],[PontoPed]]&gt;0), 0, (1-tabItens[[#This Row],[PctAb]])*10 ) ),0)</f>
        <v>4</v>
      </c>
      <c r="BE370" s="390">
        <f>IF( tabItens[[#This Row],[Consumo]] &gt; tabItens[[#This Row],[04_MESES]]/4*$AV$2, tabItens[[#This Row],[Consumo]]/$AV$2, tabItens[[#This Row],[04_MESES]]/4 ) * $BE$2 + tabItens[[#This Row],[COMPRA_EXTRA]]</f>
        <v>379.5</v>
      </c>
      <c r="BF370" s="391">
        <f>MAX( tabItens[[#This Row],[Sugestão]] - tabItens[[#This Row],[LC]], 0 )</f>
        <v>379.5</v>
      </c>
      <c r="BG370" s="391">
        <f>SUMIF(Consumo!$C$3:$C$862,tabItens[[#This Row],[CÓDIGO]],Consumo!$E$3:$E$862)</f>
        <v>0</v>
      </c>
      <c r="BH370" s="392">
        <f>IF(AND(tabItens[[#This Row],[Pend]] &gt; 0,tabItens[[#This Row],[Consumo]] &lt;&gt; 0), tabItens[[#This Row],[Pend]] / tabItens[[#This Row],[Consumo]], 0 )</f>
        <v>0</v>
      </c>
      <c r="BI370" s="391"/>
      <c r="BJ370" s="391"/>
      <c r="BK370" s="393" t="s">
        <v>2081</v>
      </c>
    </row>
    <row r="371" spans="1:63" x14ac:dyDescent="0.3">
      <c r="A371" s="354">
        <v>67375</v>
      </c>
      <c r="B371" s="355" t="s">
        <v>1392</v>
      </c>
      <c r="C371" s="356" t="s">
        <v>256</v>
      </c>
      <c r="D371" s="357">
        <v>46</v>
      </c>
      <c r="E371" s="358"/>
      <c r="F371" s="358"/>
      <c r="G371" s="358" t="s">
        <v>883</v>
      </c>
      <c r="H371" s="359">
        <v>103</v>
      </c>
      <c r="I371" s="360">
        <v>103003</v>
      </c>
      <c r="J371" s="361">
        <v>46</v>
      </c>
      <c r="K371" s="362">
        <v>85</v>
      </c>
      <c r="L371" s="363">
        <f>IF(tabItens[[#This Row],[Média]] &gt; 0, tabItens[[#This Row],[QTDE ATUAL]] / tabItens[[#This Row],[Média]],999.9)</f>
        <v>14.714285714285714</v>
      </c>
      <c r="M371" s="364">
        <v>0</v>
      </c>
      <c r="N371" s="365">
        <f>tabItens[[#This Row],[VALOR UNIT.]] * tabItens[[#This Row],[LC]]</f>
        <v>0</v>
      </c>
      <c r="O371" s="366" t="s">
        <v>2112</v>
      </c>
      <c r="P371" s="367"/>
      <c r="Q371" s="368"/>
      <c r="R371" s="365"/>
      <c r="S371" s="369"/>
      <c r="T371" s="370">
        <f>ROUNDDOWN(IFERROR(tabItens[[#This Row],[ATA DT.VALID.]] - $D$1,0) / 30,0)</f>
        <v>-1507</v>
      </c>
      <c r="U371" s="355" t="s">
        <v>1270</v>
      </c>
      <c r="V371" s="371">
        <v>1</v>
      </c>
      <c r="W371" s="372" t="s">
        <v>2066</v>
      </c>
      <c r="X371" s="373">
        <v>51</v>
      </c>
      <c r="Y371" s="374">
        <v>17</v>
      </c>
      <c r="Z371" s="375"/>
      <c r="AA371" s="376"/>
      <c r="AB371" s="377"/>
      <c r="AC371" s="377"/>
      <c r="AD371" s="376"/>
      <c r="AE371" s="377"/>
      <c r="AF371" s="370"/>
      <c r="AG371" s="378" t="s">
        <v>2067</v>
      </c>
      <c r="AH371" s="379"/>
      <c r="AI371" s="370">
        <v>30</v>
      </c>
      <c r="AJ371" s="379">
        <v>45208</v>
      </c>
      <c r="AK371" s="379" t="s">
        <v>883</v>
      </c>
      <c r="AL371" s="379">
        <v>45160</v>
      </c>
      <c r="AM371" s="369"/>
      <c r="AN371" s="358"/>
      <c r="AO371" s="380" t="str">
        <f>_xlfn.IFNA(IF(VLOOKUP(tabItens[[#This Row],[CÓDIGO]],tabExcluirDoEstoque[#Data],1,FALSE),"sim",""),"")</f>
        <v/>
      </c>
      <c r="AP371" s="381" t="str">
        <f ca="1">IF(OR(ISBLANK(tabItens[[#This Row],[ATA DT.VALID.]]),tabItens[[#This Row],[ATA DT.VALID.]]="",tabItens[[#This Row],[ATA DT.VALID.]]=" "),"",IF(TYPE(tabItens[[#This Row],[ATA DT.VALID.]])=1,ROUNDUP((tabItens[[#This Row],[ATA DT.VALID.]]-TODAY())/7,0),""))</f>
        <v/>
      </c>
      <c r="AQ371" s="382">
        <v>0</v>
      </c>
      <c r="AR371" s="383" t="str">
        <f>IF(ISBLANK(tabItens[[#This Row],[CÓDIGO]]),"",IFERROR(VLOOKUP(tabItens[[#This Row],[CÓDIGO]],Consumo!$C$2:$AC$862,26,FALSE),0))</f>
        <v>09.2023</v>
      </c>
      <c r="AS371" s="384">
        <f>SUMIF(Consumo!$C$3:$C$862,tabItens[[#This Row],[CÓDIGO]],Consumo!$N$3:$N$862) + SUMIF(Consumo!$C$3:$C$862,tabItens[[#This Row],[CÓDIGO]],Consumo!$O$3:$O$862) + SUMIF(Consumo!$C$3:$C$862,tabItens[[#This Row],[CÓDIGO]],Consumo!$P$3:$P$862) + SUMIF(Consumo!$C$3:$C$862,tabItens[[#This Row],[CÓDIGO]],Consumo!$Q$3:$Q$862)</f>
        <v>40</v>
      </c>
      <c r="AT371" s="384">
        <f>SUMIF(Consumo!$C$3:$C$862,tabItens[[#This Row],[CÓDIGO]],Consumo!$Z$3:$Z$862)</f>
        <v>89</v>
      </c>
      <c r="AU371" s="385">
        <f>SUMIF(Consumo!$C$3:$C$862,tabItens[[#This Row],[CÓDIGO]],Consumo!$AA$3:$AA$862)</f>
        <v>30</v>
      </c>
      <c r="AV371" s="386">
        <f>SUMIF(Consumo!$C$3:$C$862,tabItens[[#This Row],[CÓDIGO]],Consumo!$Y$3:$Y$862)</f>
        <v>7</v>
      </c>
      <c r="AW371" s="359">
        <f>tabItens[[#This Row],[QTDE ATUAL]] + tabItens[[#This Row],[RC QTDE]] + tabItens[[#This Row],[AF SALDO]] + tabItens[[#This Row],[Recentes]]</f>
        <v>103</v>
      </c>
      <c r="AX371" s="387">
        <v>8</v>
      </c>
      <c r="AY371" s="387">
        <v>4</v>
      </c>
      <c r="AZ371" s="387">
        <f>IF(ISBLANK(tabItens[[#This Row],[CÓDIGO]]),"",tabItens[[#This Row],[PontoMês]] * (AZ$2+tabItens[[#This Row],[PontoQtM]]))</f>
        <v>32</v>
      </c>
      <c r="BA371" s="386">
        <f>tabItens[[#This Row],[PontoPed]] - tabItens[[#This Row],[Saldo]] + (1/10)</f>
        <v>-70.900000000000006</v>
      </c>
      <c r="BB371" s="386">
        <f xml:space="preserve"> tabItens[[#This Row],[PontoMês]] * BB$2 - tabItens[[#This Row],[QTDE ATUAL]] - (1/10)</f>
        <v>-95.1</v>
      </c>
      <c r="BC371" s="388">
        <f>IF( tabItens[[#This Row],[PontoPed]]&gt;0, IF(tabItens[[#This Row],[PontoPed]]&lt;1, 1, IF( tabItens[[#This Row],[Saldo]]&gt;tabItens[[#This Row],[PontoPed]], 0, (tabItens[[#This Row],[PontoPed]]-tabItens[[#This Row],[Saldo]])/tabItens[[#This Row],[PontoPed]] ) ), 0 )</f>
        <v>0</v>
      </c>
      <c r="BD371" s="389">
        <f>ROUNDDOWN(IF( OR( AND(tabItens[[#This Row],[PontoPed]]&lt;tabItens[[#This Row],[Saldo]],tabItens[[#This Row],[Saldo]]&gt;0), tabItens[[#This Row],[PontoPed]]=0), 99, IF(AND(tabItens[[#This Row],[Saldo]]=0,tabItens[[#This Row],[PontoPed]]&gt;0), 0, (1-tabItens[[#This Row],[PctAb]])*10 ) ),0)</f>
        <v>99</v>
      </c>
      <c r="BE371" s="390">
        <f>IF( tabItens[[#This Row],[Consumo]] &gt; tabItens[[#This Row],[04_MESES]]/4*$AV$2, tabItens[[#This Row],[Consumo]]/$AV$2, tabItens[[#This Row],[04_MESES]]/4 ) * $BE$2 + tabItens[[#This Row],[COMPRA_EXTRA]]</f>
        <v>60</v>
      </c>
      <c r="BF371" s="391">
        <f>MAX( tabItens[[#This Row],[Sugestão]] - tabItens[[#This Row],[LC]], 0 )</f>
        <v>60</v>
      </c>
      <c r="BG371" s="391">
        <f>SUMIF(Consumo!$C$3:$C$862,tabItens[[#This Row],[CÓDIGO]],Consumo!$E$3:$E$862)</f>
        <v>0</v>
      </c>
      <c r="BH371" s="392">
        <f>IF(AND(tabItens[[#This Row],[Pend]] &gt; 0,tabItens[[#This Row],[Consumo]] &lt;&gt; 0), tabItens[[#This Row],[Pend]] / tabItens[[#This Row],[Consumo]], 0 )</f>
        <v>0</v>
      </c>
      <c r="BI371" s="391"/>
      <c r="BJ371" s="391"/>
      <c r="BK371" s="393" t="s">
        <v>2081</v>
      </c>
    </row>
    <row r="372" spans="1:63" x14ac:dyDescent="0.3">
      <c r="A372" s="354">
        <v>67376</v>
      </c>
      <c r="B372" s="355" t="s">
        <v>1393</v>
      </c>
      <c r="C372" s="356" t="s">
        <v>256</v>
      </c>
      <c r="D372" s="357">
        <v>53</v>
      </c>
      <c r="E372" s="358"/>
      <c r="F372" s="358"/>
      <c r="G372" s="358" t="s">
        <v>883</v>
      </c>
      <c r="H372" s="359">
        <v>178</v>
      </c>
      <c r="I372" s="360">
        <v>103003</v>
      </c>
      <c r="J372" s="361">
        <v>53</v>
      </c>
      <c r="K372" s="362">
        <v>83</v>
      </c>
      <c r="L372" s="363">
        <f>IF(tabItens[[#This Row],[Média]] &gt; 0, tabItens[[#This Row],[QTDE ATUAL]] / tabItens[[#This Row],[Média]],999.9)</f>
        <v>25.734939759036145</v>
      </c>
      <c r="M372" s="364">
        <v>0</v>
      </c>
      <c r="N372" s="365">
        <f>tabItens[[#This Row],[VALOR UNIT.]] * tabItens[[#This Row],[LC]]</f>
        <v>0</v>
      </c>
      <c r="O372" s="366" t="s">
        <v>2112</v>
      </c>
      <c r="P372" s="367"/>
      <c r="Q372" s="368"/>
      <c r="R372" s="365"/>
      <c r="S372" s="369"/>
      <c r="T372" s="370">
        <f>ROUNDDOWN(IFERROR(tabItens[[#This Row],[ATA DT.VALID.]] - $D$1,0) / 30,0)</f>
        <v>-1507</v>
      </c>
      <c r="U372" s="355" t="s">
        <v>1270</v>
      </c>
      <c r="V372" s="371">
        <v>1</v>
      </c>
      <c r="W372" s="372" t="s">
        <v>2066</v>
      </c>
      <c r="X372" s="373">
        <v>51</v>
      </c>
      <c r="Y372" s="374">
        <v>17</v>
      </c>
      <c r="Z372" s="375"/>
      <c r="AA372" s="376"/>
      <c r="AB372" s="377"/>
      <c r="AC372" s="377"/>
      <c r="AD372" s="376"/>
      <c r="AE372" s="377"/>
      <c r="AF372" s="370"/>
      <c r="AG372" s="378" t="s">
        <v>2067</v>
      </c>
      <c r="AH372" s="379"/>
      <c r="AI372" s="370">
        <v>28</v>
      </c>
      <c r="AJ372" s="379">
        <v>45189</v>
      </c>
      <c r="AK372" s="379" t="s">
        <v>883</v>
      </c>
      <c r="AL372" s="379">
        <v>45160</v>
      </c>
      <c r="AM372" s="369"/>
      <c r="AN372" s="358"/>
      <c r="AO372" s="380" t="str">
        <f>_xlfn.IFNA(IF(VLOOKUP(tabItens[[#This Row],[CÓDIGO]],tabExcluirDoEstoque[#Data],1,FALSE),"sim",""),"")</f>
        <v/>
      </c>
      <c r="AP372" s="381" t="str">
        <f ca="1">IF(OR(ISBLANK(tabItens[[#This Row],[ATA DT.VALID.]]),tabItens[[#This Row],[ATA DT.VALID.]]="",tabItens[[#This Row],[ATA DT.VALID.]]=" "),"",IF(TYPE(tabItens[[#This Row],[ATA DT.VALID.]])=1,ROUNDUP((tabItens[[#This Row],[ATA DT.VALID.]]-TODAY())/7,0),""))</f>
        <v/>
      </c>
      <c r="AQ372" s="382">
        <v>0</v>
      </c>
      <c r="AR372" s="383" t="str">
        <f>IF(ISBLANK(tabItens[[#This Row],[CÓDIGO]]),"",IFERROR(VLOOKUP(tabItens[[#This Row],[CÓDIGO]],Consumo!$C$2:$AC$862,26,FALSE),0))</f>
        <v>09.2023</v>
      </c>
      <c r="AS372" s="384">
        <f>SUMIF(Consumo!$C$3:$C$862,tabItens[[#This Row],[CÓDIGO]],Consumo!$N$3:$N$862) + SUMIF(Consumo!$C$3:$C$862,tabItens[[#This Row],[CÓDIGO]],Consumo!$O$3:$O$862) + SUMIF(Consumo!$C$3:$C$862,tabItens[[#This Row],[CÓDIGO]],Consumo!$P$3:$P$862) + SUMIF(Consumo!$C$3:$C$862,tabItens[[#This Row],[CÓDIGO]],Consumo!$Q$3:$Q$862)</f>
        <v>25</v>
      </c>
      <c r="AT372" s="384">
        <f>SUMIF(Consumo!$C$3:$C$862,tabItens[[#This Row],[CÓDIGO]],Consumo!$Z$3:$Z$862)</f>
        <v>83</v>
      </c>
      <c r="AU372" s="385">
        <f>SUMIF(Consumo!$C$3:$C$862,tabItens[[#This Row],[CÓDIGO]],Consumo!$AA$3:$AA$862)</f>
        <v>20</v>
      </c>
      <c r="AV372" s="386">
        <f>SUMIF(Consumo!$C$3:$C$862,tabItens[[#This Row],[CÓDIGO]],Consumo!$Y$3:$Y$862)</f>
        <v>6.916666666666667</v>
      </c>
      <c r="AW372" s="359">
        <f>tabItens[[#This Row],[QTDE ATUAL]] + tabItens[[#This Row],[RC QTDE]] + tabItens[[#This Row],[AF SALDO]] + tabItens[[#This Row],[Recentes]]</f>
        <v>178</v>
      </c>
      <c r="AX372" s="387">
        <v>11</v>
      </c>
      <c r="AY372" s="387">
        <v>4</v>
      </c>
      <c r="AZ372" s="387">
        <f>IF(ISBLANK(tabItens[[#This Row],[CÓDIGO]]),"",tabItens[[#This Row],[PontoMês]] * (AZ$2+tabItens[[#This Row],[PontoQtM]]))</f>
        <v>44</v>
      </c>
      <c r="BA372" s="386">
        <f>tabItens[[#This Row],[PontoPed]] - tabItens[[#This Row],[Saldo]] + (1/10)</f>
        <v>-133.9</v>
      </c>
      <c r="BB372" s="386">
        <f xml:space="preserve"> tabItens[[#This Row],[PontoMês]] * BB$2 - tabItens[[#This Row],[QTDE ATUAL]] - (1/10)</f>
        <v>-167.1</v>
      </c>
      <c r="BC372" s="388">
        <f>IF( tabItens[[#This Row],[PontoPed]]&gt;0, IF(tabItens[[#This Row],[PontoPed]]&lt;1, 1, IF( tabItens[[#This Row],[Saldo]]&gt;tabItens[[#This Row],[PontoPed]], 0, (tabItens[[#This Row],[PontoPed]]-tabItens[[#This Row],[Saldo]])/tabItens[[#This Row],[PontoPed]] ) ), 0 )</f>
        <v>0</v>
      </c>
      <c r="BD372" s="389">
        <f>ROUNDDOWN(IF( OR( AND(tabItens[[#This Row],[PontoPed]]&lt;tabItens[[#This Row],[Saldo]],tabItens[[#This Row],[Saldo]]&gt;0), tabItens[[#This Row],[PontoPed]]=0), 99, IF(AND(tabItens[[#This Row],[Saldo]]=0,tabItens[[#This Row],[PontoPed]]&gt;0), 0, (1-tabItens[[#This Row],[PctAb]])*10 ) ),0)</f>
        <v>99</v>
      </c>
      <c r="BE372" s="390">
        <f>IF( tabItens[[#This Row],[Consumo]] &gt; tabItens[[#This Row],[04_MESES]]/4*$AV$2, tabItens[[#This Row],[Consumo]]/$AV$2, tabItens[[#This Row],[04_MESES]]/4 ) * $BE$2 + tabItens[[#This Row],[COMPRA_EXTRA]]</f>
        <v>41.5</v>
      </c>
      <c r="BF372" s="391">
        <f>MAX( tabItens[[#This Row],[Sugestão]] - tabItens[[#This Row],[LC]], 0 )</f>
        <v>41.5</v>
      </c>
      <c r="BG372" s="391">
        <f>SUMIF(Consumo!$C$3:$C$862,tabItens[[#This Row],[CÓDIGO]],Consumo!$E$3:$E$862)</f>
        <v>0</v>
      </c>
      <c r="BH372" s="392">
        <f>IF(AND(tabItens[[#This Row],[Pend]] &gt; 0,tabItens[[#This Row],[Consumo]] &lt;&gt; 0), tabItens[[#This Row],[Pend]] / tabItens[[#This Row],[Consumo]], 0 )</f>
        <v>0</v>
      </c>
      <c r="BI372" s="391"/>
      <c r="BJ372" s="391"/>
      <c r="BK372" s="393" t="s">
        <v>2081</v>
      </c>
    </row>
    <row r="373" spans="1:63" x14ac:dyDescent="0.3">
      <c r="A373" s="354">
        <v>67939</v>
      </c>
      <c r="B373" s="355" t="s">
        <v>1394</v>
      </c>
      <c r="C373" s="356" t="s">
        <v>466</v>
      </c>
      <c r="D373" s="357">
        <v>39.96</v>
      </c>
      <c r="E373" s="358"/>
      <c r="F373" s="358"/>
      <c r="G373" s="358" t="s">
        <v>883</v>
      </c>
      <c r="H373" s="359">
        <v>3</v>
      </c>
      <c r="I373" s="360">
        <v>103003</v>
      </c>
      <c r="J373" s="361">
        <v>39.96</v>
      </c>
      <c r="K373" s="362">
        <v>132</v>
      </c>
      <c r="L373" s="363">
        <f>IF(tabItens[[#This Row],[Média]] &gt; 0, tabItens[[#This Row],[QTDE ATUAL]] / tabItens[[#This Row],[Média]],999.9)</f>
        <v>0.25174825174825177</v>
      </c>
      <c r="M373" s="364">
        <v>0</v>
      </c>
      <c r="N373" s="365">
        <f>tabItens[[#This Row],[VALOR UNIT.]] * tabItens[[#This Row],[LC]]</f>
        <v>0</v>
      </c>
      <c r="O373" s="366" t="s">
        <v>2122</v>
      </c>
      <c r="P373" s="367"/>
      <c r="Q373" s="368"/>
      <c r="R373" s="365"/>
      <c r="S373" s="369"/>
      <c r="T373" s="370">
        <f>ROUNDDOWN(IFERROR(tabItens[[#This Row],[ATA DT.VALID.]] - $D$1,0) / 30,0)</f>
        <v>-1507</v>
      </c>
      <c r="U373" s="355" t="s">
        <v>1279</v>
      </c>
      <c r="V373" s="371">
        <v>1</v>
      </c>
      <c r="W373" s="372" t="s">
        <v>2066</v>
      </c>
      <c r="X373" s="373">
        <v>51</v>
      </c>
      <c r="Y373" s="374">
        <v>28</v>
      </c>
      <c r="Z373" s="375"/>
      <c r="AA373" s="376"/>
      <c r="AB373" s="377"/>
      <c r="AC373" s="377"/>
      <c r="AD373" s="376"/>
      <c r="AE373" s="377"/>
      <c r="AF373" s="370"/>
      <c r="AG373" s="378" t="s">
        <v>2067</v>
      </c>
      <c r="AH373" s="379"/>
      <c r="AI373" s="370">
        <v>48</v>
      </c>
      <c r="AJ373" s="379">
        <v>43853</v>
      </c>
      <c r="AK373" s="379" t="s">
        <v>883</v>
      </c>
      <c r="AL373" s="379">
        <v>45210</v>
      </c>
      <c r="AM373" s="369"/>
      <c r="AN373" s="358"/>
      <c r="AO373" s="380" t="str">
        <f>_xlfn.IFNA(IF(VLOOKUP(tabItens[[#This Row],[CÓDIGO]],tabExcluirDoEstoque[#Data],1,FALSE),"sim",""),"")</f>
        <v/>
      </c>
      <c r="AP373" s="381" t="str">
        <f ca="1">IF(OR(ISBLANK(tabItens[[#This Row],[ATA DT.VALID.]]),tabItens[[#This Row],[ATA DT.VALID.]]="",tabItens[[#This Row],[ATA DT.VALID.]]=" "),"",IF(TYPE(tabItens[[#This Row],[ATA DT.VALID.]])=1,ROUNDUP((tabItens[[#This Row],[ATA DT.VALID.]]-TODAY())/7,0),""))</f>
        <v/>
      </c>
      <c r="AQ373" s="382">
        <v>0</v>
      </c>
      <c r="AR373" s="383" t="str">
        <f>IF(ISBLANK(tabItens[[#This Row],[CÓDIGO]]),"",IFERROR(VLOOKUP(tabItens[[#This Row],[CÓDIGO]],Consumo!$C$2:$AC$862,26,FALSE),0))</f>
        <v>08.2023</v>
      </c>
      <c r="AS373" s="384">
        <f>SUMIF(Consumo!$C$3:$C$862,tabItens[[#This Row],[CÓDIGO]],Consumo!$N$3:$N$862) + SUMIF(Consumo!$C$3:$C$862,tabItens[[#This Row],[CÓDIGO]],Consumo!$O$3:$O$862) + SUMIF(Consumo!$C$3:$C$862,tabItens[[#This Row],[CÓDIGO]],Consumo!$P$3:$P$862) + SUMIF(Consumo!$C$3:$C$862,tabItens[[#This Row],[CÓDIGO]],Consumo!$Q$3:$Q$862)</f>
        <v>28</v>
      </c>
      <c r="AT373" s="384">
        <f>SUMIF(Consumo!$C$3:$C$862,tabItens[[#This Row],[CÓDIGO]],Consumo!$Z$3:$Z$862)</f>
        <v>143</v>
      </c>
      <c r="AU373" s="385">
        <f>SUMIF(Consumo!$C$3:$C$862,tabItens[[#This Row],[CÓDIGO]],Consumo!$AA$3:$AA$862)</f>
        <v>30</v>
      </c>
      <c r="AV373" s="386">
        <f>SUMIF(Consumo!$C$3:$C$862,tabItens[[#This Row],[CÓDIGO]],Consumo!$Y$3:$Y$862)</f>
        <v>11.916666666666666</v>
      </c>
      <c r="AW373" s="359">
        <f>tabItens[[#This Row],[QTDE ATUAL]] + tabItens[[#This Row],[RC QTDE]] + tabItens[[#This Row],[AF SALDO]] + tabItens[[#This Row],[Recentes]]</f>
        <v>3</v>
      </c>
      <c r="AX373" s="387">
        <v>33</v>
      </c>
      <c r="AY373" s="387">
        <v>4</v>
      </c>
      <c r="AZ373" s="387">
        <f>IF(ISBLANK(tabItens[[#This Row],[CÓDIGO]]),"",tabItens[[#This Row],[PontoMês]] * (AZ$2+tabItens[[#This Row],[PontoQtM]]))</f>
        <v>132</v>
      </c>
      <c r="BA373" s="386">
        <f>tabItens[[#This Row],[PontoPed]] - tabItens[[#This Row],[Saldo]] + (1/10)</f>
        <v>129.1</v>
      </c>
      <c r="BB373" s="386">
        <f xml:space="preserve"> tabItens[[#This Row],[PontoMês]] * BB$2 - tabItens[[#This Row],[QTDE ATUAL]] - (1/10)</f>
        <v>29.9</v>
      </c>
      <c r="BC373" s="388">
        <f>IF( tabItens[[#This Row],[PontoPed]]&gt;0, IF(tabItens[[#This Row],[PontoPed]]&lt;1, 1, IF( tabItens[[#This Row],[Saldo]]&gt;tabItens[[#This Row],[PontoPed]], 0, (tabItens[[#This Row],[PontoPed]]-tabItens[[#This Row],[Saldo]])/tabItens[[#This Row],[PontoPed]] ) ), 0 )</f>
        <v>0.97727272727272729</v>
      </c>
      <c r="BD373" s="389">
        <f>ROUNDDOWN(IF( OR( AND(tabItens[[#This Row],[PontoPed]]&lt;tabItens[[#This Row],[Saldo]],tabItens[[#This Row],[Saldo]]&gt;0), tabItens[[#This Row],[PontoPed]]=0), 99, IF(AND(tabItens[[#This Row],[Saldo]]=0,tabItens[[#This Row],[PontoPed]]&gt;0), 0, (1-tabItens[[#This Row],[PctAb]])*10 ) ),0)</f>
        <v>0</v>
      </c>
      <c r="BE373" s="390">
        <f>IF( tabItens[[#This Row],[Consumo]] &gt; tabItens[[#This Row],[04_MESES]]/4*$AV$2, tabItens[[#This Row],[Consumo]]/$AV$2, tabItens[[#This Row],[04_MESES]]/4 ) * $BE$2 + tabItens[[#This Row],[COMPRA_EXTRA]]</f>
        <v>71.5</v>
      </c>
      <c r="BF373" s="391">
        <f>MAX( tabItens[[#This Row],[Sugestão]] - tabItens[[#This Row],[LC]], 0 )</f>
        <v>71.5</v>
      </c>
      <c r="BG373" s="391">
        <f>SUMIF(Consumo!$C$3:$C$862,tabItens[[#This Row],[CÓDIGO]],Consumo!$E$3:$E$862)</f>
        <v>0</v>
      </c>
      <c r="BH373" s="392">
        <f>IF(AND(tabItens[[#This Row],[Pend]] &gt; 0,tabItens[[#This Row],[Consumo]] &lt;&gt; 0), tabItens[[#This Row],[Pend]] / tabItens[[#This Row],[Consumo]], 0 )</f>
        <v>0</v>
      </c>
      <c r="BI373" s="391"/>
      <c r="BJ373" s="391"/>
      <c r="BK373" s="393" t="s">
        <v>2081</v>
      </c>
    </row>
    <row r="374" spans="1:63" x14ac:dyDescent="0.3">
      <c r="A374" s="354">
        <v>69222</v>
      </c>
      <c r="B374" s="355" t="s">
        <v>1395</v>
      </c>
      <c r="C374" s="356" t="s">
        <v>1339</v>
      </c>
      <c r="D374" s="357">
        <v>1.8</v>
      </c>
      <c r="E374" s="358"/>
      <c r="F374" s="358"/>
      <c r="G374" s="358" t="s">
        <v>883</v>
      </c>
      <c r="H374" s="359">
        <v>0</v>
      </c>
      <c r="I374" s="360">
        <v>103003</v>
      </c>
      <c r="J374" s="361">
        <v>1.8</v>
      </c>
      <c r="K374" s="362">
        <v>3320</v>
      </c>
      <c r="L374" s="363">
        <f>IF(tabItens[[#This Row],[Média]] &gt; 0, tabItens[[#This Row],[QTDE ATUAL]] / tabItens[[#This Row],[Média]],999.9)</f>
        <v>0</v>
      </c>
      <c r="M374" s="364">
        <v>0</v>
      </c>
      <c r="N374" s="365">
        <f>tabItens[[#This Row],[VALOR UNIT.]] * tabItens[[#This Row],[LC]]</f>
        <v>0</v>
      </c>
      <c r="O374" s="366"/>
      <c r="P374" s="367"/>
      <c r="Q374" s="368"/>
      <c r="R374" s="365"/>
      <c r="S374" s="369"/>
      <c r="T374" s="370">
        <f>ROUNDDOWN(IFERROR(tabItens[[#This Row],[ATA DT.VALID.]] - $D$1,0) / 30,0)</f>
        <v>-1507</v>
      </c>
      <c r="U374" s="355" t="s">
        <v>935</v>
      </c>
      <c r="V374" s="371">
        <v>1</v>
      </c>
      <c r="W374" s="372" t="s">
        <v>2069</v>
      </c>
      <c r="X374" s="373">
        <v>45</v>
      </c>
      <c r="Y374" s="374">
        <v>11</v>
      </c>
      <c r="Z374" s="375">
        <v>6978</v>
      </c>
      <c r="AA374" s="376">
        <v>2023</v>
      </c>
      <c r="AB374" s="377">
        <v>1500</v>
      </c>
      <c r="AC374" s="377"/>
      <c r="AD374" s="376"/>
      <c r="AE374" s="377"/>
      <c r="AF374" s="370"/>
      <c r="AG374" s="378" t="s">
        <v>2067</v>
      </c>
      <c r="AH374" s="379"/>
      <c r="AI374" s="370">
        <v>1192</v>
      </c>
      <c r="AJ374" s="379">
        <v>44973</v>
      </c>
      <c r="AK374" s="379" t="s">
        <v>883</v>
      </c>
      <c r="AL374" s="379">
        <v>45107</v>
      </c>
      <c r="AM374" s="369"/>
      <c r="AN374" s="358"/>
      <c r="AO374" s="380" t="str">
        <f>_xlfn.IFNA(IF(VLOOKUP(tabItens[[#This Row],[CÓDIGO]],tabExcluirDoEstoque[#Data],1,FALSE),"sim",""),"")</f>
        <v/>
      </c>
      <c r="AP374" s="381" t="str">
        <f ca="1">IF(OR(ISBLANK(tabItens[[#This Row],[ATA DT.VALID.]]),tabItens[[#This Row],[ATA DT.VALID.]]="",tabItens[[#This Row],[ATA DT.VALID.]]=" "),"",IF(TYPE(tabItens[[#This Row],[ATA DT.VALID.]])=1,ROUNDUP((tabItens[[#This Row],[ATA DT.VALID.]]-TODAY())/7,0),""))</f>
        <v/>
      </c>
      <c r="AQ374" s="382"/>
      <c r="AR374" s="383" t="str">
        <f>IF(ISBLANK(tabItens[[#This Row],[CÓDIGO]]),"",IFERROR(VLOOKUP(tabItens[[#This Row],[CÓDIGO]],Consumo!$C$2:$AC$862,26,FALSE),0))</f>
        <v>08.2023</v>
      </c>
      <c r="AS374" s="384">
        <f>SUMIF(Consumo!$C$3:$C$862,tabItens[[#This Row],[CÓDIGO]],Consumo!$N$3:$N$862) + SUMIF(Consumo!$C$3:$C$862,tabItens[[#This Row],[CÓDIGO]],Consumo!$O$3:$O$862) + SUMIF(Consumo!$C$3:$C$862,tabItens[[#This Row],[CÓDIGO]],Consumo!$P$3:$P$862) + SUMIF(Consumo!$C$3:$C$862,tabItens[[#This Row],[CÓDIGO]],Consumo!$Q$3:$Q$862)</f>
        <v>1253</v>
      </c>
      <c r="AT374" s="384">
        <f>SUMIF(Consumo!$C$3:$C$862,tabItens[[#This Row],[CÓDIGO]],Consumo!$Z$3:$Z$862)</f>
        <v>4775</v>
      </c>
      <c r="AU374" s="385">
        <f>SUMIF(Consumo!$C$3:$C$862,tabItens[[#This Row],[CÓDIGO]],Consumo!$AA$3:$AA$862)</f>
        <v>730</v>
      </c>
      <c r="AV374" s="386">
        <f>SUMIF(Consumo!$C$3:$C$862,tabItens[[#This Row],[CÓDIGO]],Consumo!$Y$3:$Y$862)</f>
        <v>397.91666666666669</v>
      </c>
      <c r="AW374" s="359">
        <f>tabItens[[#This Row],[QTDE ATUAL]] + tabItens[[#This Row],[RC QTDE]] + tabItens[[#This Row],[AF SALDO]] + tabItens[[#This Row],[Recentes]]</f>
        <v>1500</v>
      </c>
      <c r="AX374" s="387">
        <v>304</v>
      </c>
      <c r="AY374" s="387">
        <v>4</v>
      </c>
      <c r="AZ374" s="387">
        <f>IF(ISBLANK(tabItens[[#This Row],[CÓDIGO]]),"",tabItens[[#This Row],[PontoMês]] * (AZ$2+tabItens[[#This Row],[PontoQtM]]))</f>
        <v>1216</v>
      </c>
      <c r="BA374" s="386">
        <f>tabItens[[#This Row],[PontoPed]] - tabItens[[#This Row],[Saldo]] + (1/10)</f>
        <v>-283.89999999999998</v>
      </c>
      <c r="BB374" s="386">
        <f xml:space="preserve"> tabItens[[#This Row],[PontoMês]] * BB$2 - tabItens[[#This Row],[QTDE ATUAL]] - (1/10)</f>
        <v>303.89999999999998</v>
      </c>
      <c r="BC374" s="388">
        <f>IF( tabItens[[#This Row],[PontoPed]]&gt;0, IF(tabItens[[#This Row],[PontoPed]]&lt;1, 1, IF( tabItens[[#This Row],[Saldo]]&gt;tabItens[[#This Row],[PontoPed]], 0, (tabItens[[#This Row],[PontoPed]]-tabItens[[#This Row],[Saldo]])/tabItens[[#This Row],[PontoPed]] ) ), 0 )</f>
        <v>0</v>
      </c>
      <c r="BD374" s="389">
        <f>ROUNDDOWN(IF( OR( AND(tabItens[[#This Row],[PontoPed]]&lt;tabItens[[#This Row],[Saldo]],tabItens[[#This Row],[Saldo]]&gt;0), tabItens[[#This Row],[PontoPed]]=0), 99, IF(AND(tabItens[[#This Row],[Saldo]]=0,tabItens[[#This Row],[PontoPed]]&gt;0), 0, (1-tabItens[[#This Row],[PctAb]])*10 ) ),0)</f>
        <v>99</v>
      </c>
      <c r="BE374" s="390">
        <f>IF( tabItens[[#This Row],[Consumo]] &gt; tabItens[[#This Row],[04_MESES]]/4*$AV$2, tabItens[[#This Row],[Consumo]]/$AV$2, tabItens[[#This Row],[04_MESES]]/4 ) * $BE$2 + tabItens[[#This Row],[COMPRA_EXTRA]]</f>
        <v>2387.5</v>
      </c>
      <c r="BF374" s="391">
        <f>MAX( tabItens[[#This Row],[Sugestão]] - tabItens[[#This Row],[LC]], 0 )</f>
        <v>2387.5</v>
      </c>
      <c r="BG374" s="391">
        <f>SUMIF(Consumo!$C$3:$C$862,tabItens[[#This Row],[CÓDIGO]],Consumo!$E$3:$E$862)</f>
        <v>1202</v>
      </c>
      <c r="BH374" s="392">
        <f>IF(AND(tabItens[[#This Row],[Pend]] &gt; 0,tabItens[[#This Row],[Consumo]] &lt;&gt; 0), tabItens[[#This Row],[Pend]] / tabItens[[#This Row],[Consumo]], 0 )</f>
        <v>0.25172774869109948</v>
      </c>
      <c r="BI374" s="391"/>
      <c r="BJ374" s="391"/>
      <c r="BK374" s="393" t="s">
        <v>2081</v>
      </c>
    </row>
    <row r="375" spans="1:63" x14ac:dyDescent="0.3">
      <c r="A375" s="354">
        <v>69229</v>
      </c>
      <c r="B375" s="355" t="s">
        <v>1169</v>
      </c>
      <c r="C375" s="356" t="s">
        <v>1065</v>
      </c>
      <c r="D375" s="357">
        <v>279.98</v>
      </c>
      <c r="E375" s="358"/>
      <c r="F375" s="358"/>
      <c r="G375" s="358" t="s">
        <v>883</v>
      </c>
      <c r="H375" s="359">
        <v>46</v>
      </c>
      <c r="I375" s="360">
        <v>103003</v>
      </c>
      <c r="J375" s="361">
        <v>279.98</v>
      </c>
      <c r="K375" s="362">
        <v>74</v>
      </c>
      <c r="L375" s="363">
        <f>IF(tabItens[[#This Row],[Média]] &gt; 0, tabItens[[#This Row],[QTDE ATUAL]] / tabItens[[#This Row],[Média]],999.9)</f>
        <v>7.666666666666667</v>
      </c>
      <c r="M375" s="364">
        <v>0</v>
      </c>
      <c r="N375" s="365">
        <f>tabItens[[#This Row],[VALOR UNIT.]] * tabItens[[#This Row],[LC]]</f>
        <v>0</v>
      </c>
      <c r="O375" s="366" t="s">
        <v>2113</v>
      </c>
      <c r="P375" s="367"/>
      <c r="Q375" s="368"/>
      <c r="R375" s="365"/>
      <c r="S375" s="369"/>
      <c r="T375" s="370">
        <f>ROUNDDOWN(IFERROR(tabItens[[#This Row],[ATA DT.VALID.]] - $D$1,0) / 30,0)</f>
        <v>-1507</v>
      </c>
      <c r="U375" s="355" t="s">
        <v>1066</v>
      </c>
      <c r="V375" s="371">
        <v>1</v>
      </c>
      <c r="W375" s="372" t="s">
        <v>2070</v>
      </c>
      <c r="X375" s="373">
        <v>76</v>
      </c>
      <c r="Y375" s="374">
        <v>5</v>
      </c>
      <c r="Z375" s="375"/>
      <c r="AA375" s="376"/>
      <c r="AB375" s="377"/>
      <c r="AC375" s="377">
        <v>11620</v>
      </c>
      <c r="AD375" s="376">
        <v>2023</v>
      </c>
      <c r="AE375" s="377">
        <v>60</v>
      </c>
      <c r="AF375" s="370">
        <v>60</v>
      </c>
      <c r="AG375" s="378" t="s">
        <v>2054</v>
      </c>
      <c r="AH375" s="379">
        <v>45247</v>
      </c>
      <c r="AI375" s="370">
        <v>24</v>
      </c>
      <c r="AJ375" s="379">
        <v>45043</v>
      </c>
      <c r="AK375" s="379" t="s">
        <v>883</v>
      </c>
      <c r="AL375" s="379">
        <v>45181</v>
      </c>
      <c r="AM375" s="369"/>
      <c r="AN375" s="358"/>
      <c r="AO375" s="380" t="str">
        <f>_xlfn.IFNA(IF(VLOOKUP(tabItens[[#This Row],[CÓDIGO]],tabExcluirDoEstoque[#Data],1,FALSE),"sim",""),"")</f>
        <v/>
      </c>
      <c r="AP375" s="381" t="str">
        <f ca="1">IF(OR(ISBLANK(tabItens[[#This Row],[ATA DT.VALID.]]),tabItens[[#This Row],[ATA DT.VALID.]]="",tabItens[[#This Row],[ATA DT.VALID.]]=" "),"",IF(TYPE(tabItens[[#This Row],[ATA DT.VALID.]])=1,ROUNDUP((tabItens[[#This Row],[ATA DT.VALID.]]-TODAY())/7,0),""))</f>
        <v/>
      </c>
      <c r="AQ375" s="382">
        <v>0</v>
      </c>
      <c r="AR375" s="383" t="str">
        <f>IF(ISBLANK(tabItens[[#This Row],[CÓDIGO]]),"",IFERROR(VLOOKUP(tabItens[[#This Row],[CÓDIGO]],Consumo!$C$2:$AC$862,26,FALSE),0))</f>
        <v>08.2023</v>
      </c>
      <c r="AS375" s="384">
        <f>SUMIF(Consumo!$C$3:$C$862,tabItens[[#This Row],[CÓDIGO]],Consumo!$N$3:$N$862) + SUMIF(Consumo!$C$3:$C$862,tabItens[[#This Row],[CÓDIGO]],Consumo!$O$3:$O$862) + SUMIF(Consumo!$C$3:$C$862,tabItens[[#This Row],[CÓDIGO]],Consumo!$P$3:$P$862) + SUMIF(Consumo!$C$3:$C$862,tabItens[[#This Row],[CÓDIGO]],Consumo!$Q$3:$Q$862)</f>
        <v>37</v>
      </c>
      <c r="AT375" s="384">
        <f>SUMIF(Consumo!$C$3:$C$862,tabItens[[#This Row],[CÓDIGO]],Consumo!$Z$3:$Z$862)</f>
        <v>74</v>
      </c>
      <c r="AU375" s="385">
        <f>SUMIF(Consumo!$C$3:$C$862,tabItens[[#This Row],[CÓDIGO]],Consumo!$AA$3:$AA$862)</f>
        <v>28</v>
      </c>
      <c r="AV375" s="386">
        <f>SUMIF(Consumo!$C$3:$C$862,tabItens[[#This Row],[CÓDIGO]],Consumo!$Y$3:$Y$862)</f>
        <v>6</v>
      </c>
      <c r="AW375" s="359">
        <f>tabItens[[#This Row],[QTDE ATUAL]] + tabItens[[#This Row],[RC QTDE]] + tabItens[[#This Row],[AF SALDO]] + tabItens[[#This Row],[Recentes]]</f>
        <v>106</v>
      </c>
      <c r="AX375" s="387">
        <v>8</v>
      </c>
      <c r="AY375" s="387">
        <v>3</v>
      </c>
      <c r="AZ375" s="387">
        <f>IF(ISBLANK(tabItens[[#This Row],[CÓDIGO]]),"",tabItens[[#This Row],[PontoMês]] * (AZ$2+tabItens[[#This Row],[PontoQtM]]))</f>
        <v>24</v>
      </c>
      <c r="BA375" s="386">
        <f>tabItens[[#This Row],[PontoPed]] - tabItens[[#This Row],[Saldo]] + (1/10)</f>
        <v>-81.900000000000006</v>
      </c>
      <c r="BB375" s="386">
        <f xml:space="preserve"> tabItens[[#This Row],[PontoMês]] * BB$2 - tabItens[[#This Row],[QTDE ATUAL]] - (1/10)</f>
        <v>-38.1</v>
      </c>
      <c r="BC375" s="388">
        <f>IF( tabItens[[#This Row],[PontoPed]]&gt;0, IF(tabItens[[#This Row],[PontoPed]]&lt;1, 1, IF( tabItens[[#This Row],[Saldo]]&gt;tabItens[[#This Row],[PontoPed]], 0, (tabItens[[#This Row],[PontoPed]]-tabItens[[#This Row],[Saldo]])/tabItens[[#This Row],[PontoPed]] ) ), 0 )</f>
        <v>0</v>
      </c>
      <c r="BD375" s="389">
        <f>ROUNDDOWN(IF( OR( AND(tabItens[[#This Row],[PontoPed]]&lt;tabItens[[#This Row],[Saldo]],tabItens[[#This Row],[Saldo]]&gt;0), tabItens[[#This Row],[PontoPed]]=0), 99, IF(AND(tabItens[[#This Row],[Saldo]]=0,tabItens[[#This Row],[PontoPed]]&gt;0), 0, (1-tabItens[[#This Row],[PctAb]])*10 ) ),0)</f>
        <v>99</v>
      </c>
      <c r="BE375" s="390">
        <f>IF( tabItens[[#This Row],[Consumo]] &gt; tabItens[[#This Row],[04_MESES]]/4*$AV$2, tabItens[[#This Row],[Consumo]]/$AV$2, tabItens[[#This Row],[04_MESES]]/4 ) * $BE$2 + tabItens[[#This Row],[COMPRA_EXTRA]]</f>
        <v>55.5</v>
      </c>
      <c r="BF375" s="391">
        <f>MAX( tabItens[[#This Row],[Sugestão]] - tabItens[[#This Row],[LC]], 0 )</f>
        <v>55.5</v>
      </c>
      <c r="BG375" s="391">
        <f>SUMIF(Consumo!$C$3:$C$862,tabItens[[#This Row],[CÓDIGO]],Consumo!$E$3:$E$862)</f>
        <v>0</v>
      </c>
      <c r="BH375" s="392">
        <f>IF(AND(tabItens[[#This Row],[Pend]] &gt; 0,tabItens[[#This Row],[Consumo]] &lt;&gt; 0), tabItens[[#This Row],[Pend]] / tabItens[[#This Row],[Consumo]], 0 )</f>
        <v>0</v>
      </c>
      <c r="BI375" s="391"/>
      <c r="BJ375" s="391"/>
      <c r="BK375" s="393" t="s">
        <v>2081</v>
      </c>
    </row>
    <row r="376" spans="1:63" x14ac:dyDescent="0.3">
      <c r="A376" s="354">
        <v>70379</v>
      </c>
      <c r="B376" s="355" t="s">
        <v>1396</v>
      </c>
      <c r="C376" s="356" t="s">
        <v>894</v>
      </c>
      <c r="D376" s="357">
        <v>39.15</v>
      </c>
      <c r="E376" s="358"/>
      <c r="F376" s="358"/>
      <c r="G376" s="358" t="s">
        <v>883</v>
      </c>
      <c r="H376" s="359">
        <v>2268</v>
      </c>
      <c r="I376" s="360">
        <v>103003</v>
      </c>
      <c r="J376" s="361">
        <v>39.15</v>
      </c>
      <c r="K376" s="362">
        <v>3140</v>
      </c>
      <c r="L376" s="363">
        <f>IF(tabItens[[#This Row],[Média]] &gt; 0, tabItens[[#This Row],[QTDE ATUAL]] / tabItens[[#This Row],[Média]],999.9)</f>
        <v>8.2849315068493148</v>
      </c>
      <c r="M376" s="364">
        <v>0</v>
      </c>
      <c r="N376" s="365">
        <f>tabItens[[#This Row],[VALOR UNIT.]] * tabItens[[#This Row],[LC]]</f>
        <v>0</v>
      </c>
      <c r="O376" s="366" t="s">
        <v>2083</v>
      </c>
      <c r="P376" s="367"/>
      <c r="Q376" s="368"/>
      <c r="R376" s="365"/>
      <c r="S376" s="369"/>
      <c r="T376" s="370">
        <f>ROUNDDOWN(IFERROR(tabItens[[#This Row],[ATA DT.VALID.]] - $D$1,0) / 30,0)</f>
        <v>-1507</v>
      </c>
      <c r="U376" s="355" t="s">
        <v>1360</v>
      </c>
      <c r="V376" s="371">
        <v>1</v>
      </c>
      <c r="W376" s="372" t="s">
        <v>2069</v>
      </c>
      <c r="X376" s="373">
        <v>57</v>
      </c>
      <c r="Y376" s="374">
        <v>17</v>
      </c>
      <c r="Z376" s="375"/>
      <c r="AA376" s="376"/>
      <c r="AB376" s="377"/>
      <c r="AC376" s="377"/>
      <c r="AD376" s="376"/>
      <c r="AE376" s="377"/>
      <c r="AF376" s="370"/>
      <c r="AG376" s="378" t="s">
        <v>2067</v>
      </c>
      <c r="AH376" s="379"/>
      <c r="AI376" s="370">
        <v>1130</v>
      </c>
      <c r="AJ376" s="379">
        <v>45090</v>
      </c>
      <c r="AK376" s="379" t="s">
        <v>883</v>
      </c>
      <c r="AL376" s="379">
        <v>45002</v>
      </c>
      <c r="AM376" s="369"/>
      <c r="AN376" s="358"/>
      <c r="AO376" s="380" t="str">
        <f>_xlfn.IFNA(IF(VLOOKUP(tabItens[[#This Row],[CÓDIGO]],tabExcluirDoEstoque[#Data],1,FALSE),"sim",""),"")</f>
        <v/>
      </c>
      <c r="AP376" s="381" t="str">
        <f ca="1">IF(OR(ISBLANK(tabItens[[#This Row],[ATA DT.VALID.]]),tabItens[[#This Row],[ATA DT.VALID.]]="",tabItens[[#This Row],[ATA DT.VALID.]]=" "),"",IF(TYPE(tabItens[[#This Row],[ATA DT.VALID.]])=1,ROUNDUP((tabItens[[#This Row],[ATA DT.VALID.]]-TODAY())/7,0),""))</f>
        <v/>
      </c>
      <c r="AQ376" s="382">
        <v>0</v>
      </c>
      <c r="AR376" s="383" t="str">
        <f>IF(ISBLANK(tabItens[[#This Row],[CÓDIGO]]),"",IFERROR(VLOOKUP(tabItens[[#This Row],[CÓDIGO]],Consumo!$C$2:$AC$862,26,FALSE),0))</f>
        <v>09.2023</v>
      </c>
      <c r="AS376" s="384">
        <f>SUMIF(Consumo!$C$3:$C$862,tabItens[[#This Row],[CÓDIGO]],Consumo!$N$3:$N$862) + SUMIF(Consumo!$C$3:$C$862,tabItens[[#This Row],[CÓDIGO]],Consumo!$O$3:$O$862) + SUMIF(Consumo!$C$3:$C$862,tabItens[[#This Row],[CÓDIGO]],Consumo!$P$3:$P$862) + SUMIF(Consumo!$C$3:$C$862,tabItens[[#This Row],[CÓDIGO]],Consumo!$Q$3:$Q$862)</f>
        <v>699</v>
      </c>
      <c r="AT376" s="384">
        <f>SUMIF(Consumo!$C$3:$C$862,tabItens[[#This Row],[CÓDIGO]],Consumo!$Z$3:$Z$862)</f>
        <v>3414</v>
      </c>
      <c r="AU376" s="385">
        <f>SUMIF(Consumo!$C$3:$C$862,tabItens[[#This Row],[CÓDIGO]],Consumo!$AA$3:$AA$862)</f>
        <v>1285</v>
      </c>
      <c r="AV376" s="386">
        <f>SUMIF(Consumo!$C$3:$C$862,tabItens[[#This Row],[CÓDIGO]],Consumo!$Y$3:$Y$862)</f>
        <v>273.75</v>
      </c>
      <c r="AW376" s="359">
        <f>tabItens[[#This Row],[QTDE ATUAL]] + tabItens[[#This Row],[RC QTDE]] + tabItens[[#This Row],[AF SALDO]] + tabItens[[#This Row],[Recentes]]</f>
        <v>2268</v>
      </c>
      <c r="AX376" s="387">
        <v>275</v>
      </c>
      <c r="AY376" s="387">
        <v>4</v>
      </c>
      <c r="AZ376" s="387">
        <f>IF(ISBLANK(tabItens[[#This Row],[CÓDIGO]]),"",tabItens[[#This Row],[PontoMês]] * (AZ$2+tabItens[[#This Row],[PontoQtM]]))</f>
        <v>1100</v>
      </c>
      <c r="BA376" s="386">
        <f>tabItens[[#This Row],[PontoPed]] - tabItens[[#This Row],[Saldo]] + (1/10)</f>
        <v>-1167.9000000000001</v>
      </c>
      <c r="BB376" s="386">
        <f xml:space="preserve"> tabItens[[#This Row],[PontoMês]] * BB$2 - tabItens[[#This Row],[QTDE ATUAL]] - (1/10)</f>
        <v>-1993.1</v>
      </c>
      <c r="BC376" s="388">
        <f>IF( tabItens[[#This Row],[PontoPed]]&gt;0, IF(tabItens[[#This Row],[PontoPed]]&lt;1, 1, IF( tabItens[[#This Row],[Saldo]]&gt;tabItens[[#This Row],[PontoPed]], 0, (tabItens[[#This Row],[PontoPed]]-tabItens[[#This Row],[Saldo]])/tabItens[[#This Row],[PontoPed]] ) ), 0 )</f>
        <v>0</v>
      </c>
      <c r="BD376" s="389">
        <f>ROUNDDOWN(IF( OR( AND(tabItens[[#This Row],[PontoPed]]&lt;tabItens[[#This Row],[Saldo]],tabItens[[#This Row],[Saldo]]&gt;0), tabItens[[#This Row],[PontoPed]]=0), 99, IF(AND(tabItens[[#This Row],[Saldo]]=0,tabItens[[#This Row],[PontoPed]]&gt;0), 0, (1-tabItens[[#This Row],[PctAb]])*10 ) ),0)</f>
        <v>99</v>
      </c>
      <c r="BE376" s="390">
        <f>IF( tabItens[[#This Row],[Consumo]] &gt; tabItens[[#This Row],[04_MESES]]/4*$AV$2, tabItens[[#This Row],[Consumo]]/$AV$2, tabItens[[#This Row],[04_MESES]]/4 ) * $BE$2 + tabItens[[#This Row],[COMPRA_EXTRA]]</f>
        <v>1707</v>
      </c>
      <c r="BF376" s="391">
        <f>MAX( tabItens[[#This Row],[Sugestão]] - tabItens[[#This Row],[LC]], 0 )</f>
        <v>1707</v>
      </c>
      <c r="BG376" s="391">
        <f>SUMIF(Consumo!$C$3:$C$862,tabItens[[#This Row],[CÓDIGO]],Consumo!$E$3:$E$862)</f>
        <v>25</v>
      </c>
      <c r="BH376" s="392">
        <f>IF(AND(tabItens[[#This Row],[Pend]] &gt; 0,tabItens[[#This Row],[Consumo]] &lt;&gt; 0), tabItens[[#This Row],[Pend]] / tabItens[[#This Row],[Consumo]], 0 )</f>
        <v>7.322788517867604E-3</v>
      </c>
      <c r="BI376" s="391"/>
      <c r="BJ376" s="391"/>
      <c r="BK376" s="393" t="s">
        <v>2081</v>
      </c>
    </row>
    <row r="377" spans="1:63" x14ac:dyDescent="0.3">
      <c r="A377" s="354">
        <v>70967</v>
      </c>
      <c r="B377" s="355" t="s">
        <v>1397</v>
      </c>
      <c r="C377" s="356" t="s">
        <v>256</v>
      </c>
      <c r="D377" s="357">
        <v>5.59</v>
      </c>
      <c r="E377" s="358"/>
      <c r="F377" s="358"/>
      <c r="G377" s="358" t="s">
        <v>883</v>
      </c>
      <c r="H377" s="359">
        <v>39</v>
      </c>
      <c r="I377" s="360">
        <v>103003</v>
      </c>
      <c r="J377" s="361">
        <v>5.59</v>
      </c>
      <c r="K377" s="362">
        <v>63</v>
      </c>
      <c r="L377" s="363">
        <f>IF(tabItens[[#This Row],[Média]] &gt; 0, tabItens[[#This Row],[QTDE ATUAL]] / tabItens[[#This Row],[Média]],999.9)</f>
        <v>8.5090909090909097</v>
      </c>
      <c r="M377" s="364">
        <v>0</v>
      </c>
      <c r="N377" s="365">
        <f>tabItens[[#This Row],[VALOR UNIT.]] * tabItens[[#This Row],[LC]]</f>
        <v>0</v>
      </c>
      <c r="O377" s="366" t="s">
        <v>2092</v>
      </c>
      <c r="P377" s="367"/>
      <c r="Q377" s="368"/>
      <c r="R377" s="365"/>
      <c r="S377" s="369"/>
      <c r="T377" s="370">
        <f>ROUNDDOWN(IFERROR(tabItens[[#This Row],[ATA DT.VALID.]] - $D$1,0) / 30,0)</f>
        <v>-1507</v>
      </c>
      <c r="U377" s="355" t="s">
        <v>1346</v>
      </c>
      <c r="V377" s="371">
        <v>1</v>
      </c>
      <c r="W377" s="372" t="s">
        <v>2072</v>
      </c>
      <c r="X377" s="373">
        <v>61</v>
      </c>
      <c r="Y377" s="374">
        <v>3</v>
      </c>
      <c r="Z377" s="375"/>
      <c r="AA377" s="376"/>
      <c r="AB377" s="377"/>
      <c r="AC377" s="377"/>
      <c r="AD377" s="376"/>
      <c r="AE377" s="377"/>
      <c r="AF377" s="370"/>
      <c r="AG377" s="378" t="s">
        <v>2067</v>
      </c>
      <c r="AH377" s="379"/>
      <c r="AI377" s="370">
        <v>22</v>
      </c>
      <c r="AJ377" s="379">
        <v>44166</v>
      </c>
      <c r="AK377" s="379" t="s">
        <v>883</v>
      </c>
      <c r="AL377" s="379">
        <v>44284</v>
      </c>
      <c r="AM377" s="369"/>
      <c r="AN377" s="358"/>
      <c r="AO377" s="380" t="str">
        <f>_xlfn.IFNA(IF(VLOOKUP(tabItens[[#This Row],[CÓDIGO]],tabExcluirDoEstoque[#Data],1,FALSE),"sim",""),"")</f>
        <v/>
      </c>
      <c r="AP377" s="381" t="str">
        <f ca="1">IF(OR(ISBLANK(tabItens[[#This Row],[ATA DT.VALID.]]),tabItens[[#This Row],[ATA DT.VALID.]]="",tabItens[[#This Row],[ATA DT.VALID.]]=" "),"",IF(TYPE(tabItens[[#This Row],[ATA DT.VALID.]])=1,ROUNDUP((tabItens[[#This Row],[ATA DT.VALID.]]-TODAY())/7,0),""))</f>
        <v/>
      </c>
      <c r="AQ377" s="382">
        <v>0</v>
      </c>
      <c r="AR377" s="383" t="str">
        <f>IF(ISBLANK(tabItens[[#This Row],[CÓDIGO]]),"",IFERROR(VLOOKUP(tabItens[[#This Row],[CÓDIGO]],Consumo!$C$2:$AC$862,26,FALSE),0))</f>
        <v>04.2023</v>
      </c>
      <c r="AS377" s="384">
        <f>SUMIF(Consumo!$C$3:$C$862,tabItens[[#This Row],[CÓDIGO]],Consumo!$N$3:$N$862) + SUMIF(Consumo!$C$3:$C$862,tabItens[[#This Row],[CÓDIGO]],Consumo!$O$3:$O$862) + SUMIF(Consumo!$C$3:$C$862,tabItens[[#This Row],[CÓDIGO]],Consumo!$P$3:$P$862) + SUMIF(Consumo!$C$3:$C$862,tabItens[[#This Row],[CÓDIGO]],Consumo!$Q$3:$Q$862)</f>
        <v>0</v>
      </c>
      <c r="AT377" s="384">
        <f>SUMIF(Consumo!$C$3:$C$862,tabItens[[#This Row],[CÓDIGO]],Consumo!$Z$3:$Z$862)</f>
        <v>63</v>
      </c>
      <c r="AU377" s="385">
        <f>SUMIF(Consumo!$C$3:$C$862,tabItens[[#This Row],[CÓDIGO]],Consumo!$AA$3:$AA$862)</f>
        <v>35</v>
      </c>
      <c r="AV377" s="386">
        <f>SUMIF(Consumo!$C$3:$C$862,tabItens[[#This Row],[CÓDIGO]],Consumo!$Y$3:$Y$862)</f>
        <v>4.583333333333333</v>
      </c>
      <c r="AW377" s="359">
        <f>tabItens[[#This Row],[QTDE ATUAL]] + tabItens[[#This Row],[RC QTDE]] + tabItens[[#This Row],[AF SALDO]] + tabItens[[#This Row],[Recentes]]</f>
        <v>39</v>
      </c>
      <c r="AX377" s="387">
        <v>17</v>
      </c>
      <c r="AY377" s="387">
        <v>4</v>
      </c>
      <c r="AZ377" s="387">
        <f>IF(ISBLANK(tabItens[[#This Row],[CÓDIGO]]),"",tabItens[[#This Row],[PontoMês]] * (AZ$2+tabItens[[#This Row],[PontoQtM]]))</f>
        <v>68</v>
      </c>
      <c r="BA377" s="386">
        <f>tabItens[[#This Row],[PontoPed]] - tabItens[[#This Row],[Saldo]] + (1/10)</f>
        <v>29.1</v>
      </c>
      <c r="BB377" s="386">
        <f xml:space="preserve"> tabItens[[#This Row],[PontoMês]] * BB$2 - tabItens[[#This Row],[QTDE ATUAL]] - (1/10)</f>
        <v>-22.1</v>
      </c>
      <c r="BC377" s="388">
        <f>IF( tabItens[[#This Row],[PontoPed]]&gt;0, IF(tabItens[[#This Row],[PontoPed]]&lt;1, 1, IF( tabItens[[#This Row],[Saldo]]&gt;tabItens[[#This Row],[PontoPed]], 0, (tabItens[[#This Row],[PontoPed]]-tabItens[[#This Row],[Saldo]])/tabItens[[#This Row],[PontoPed]] ) ), 0 )</f>
        <v>0.4264705882352941</v>
      </c>
      <c r="BD377" s="389">
        <f>ROUNDDOWN(IF( OR( AND(tabItens[[#This Row],[PontoPed]]&lt;tabItens[[#This Row],[Saldo]],tabItens[[#This Row],[Saldo]]&gt;0), tabItens[[#This Row],[PontoPed]]=0), 99, IF(AND(tabItens[[#This Row],[Saldo]]=0,tabItens[[#This Row],[PontoPed]]&gt;0), 0, (1-tabItens[[#This Row],[PctAb]])*10 ) ),0)</f>
        <v>5</v>
      </c>
      <c r="BE377" s="390">
        <f>IF( tabItens[[#This Row],[Consumo]] &gt; tabItens[[#This Row],[04_MESES]]/4*$AV$2, tabItens[[#This Row],[Consumo]]/$AV$2, tabItens[[#This Row],[04_MESES]]/4 ) * $BE$2 + tabItens[[#This Row],[COMPRA_EXTRA]]</f>
        <v>31.5</v>
      </c>
      <c r="BF377" s="391">
        <f>MAX( tabItens[[#This Row],[Sugestão]] - tabItens[[#This Row],[LC]], 0 )</f>
        <v>31.5</v>
      </c>
      <c r="BG377" s="391">
        <f>SUMIF(Consumo!$C$3:$C$862,tabItens[[#This Row],[CÓDIGO]],Consumo!$E$3:$E$862)</f>
        <v>0</v>
      </c>
      <c r="BH377" s="392">
        <f>IF(AND(tabItens[[#This Row],[Pend]] &gt; 0,tabItens[[#This Row],[Consumo]] &lt;&gt; 0), tabItens[[#This Row],[Pend]] / tabItens[[#This Row],[Consumo]], 0 )</f>
        <v>0</v>
      </c>
      <c r="BI377" s="391"/>
      <c r="BJ377" s="391"/>
      <c r="BK377" s="393" t="s">
        <v>2081</v>
      </c>
    </row>
    <row r="378" spans="1:63" x14ac:dyDescent="0.3">
      <c r="A378" s="354">
        <v>71697</v>
      </c>
      <c r="B378" s="355" t="s">
        <v>1398</v>
      </c>
      <c r="C378" s="356" t="s">
        <v>373</v>
      </c>
      <c r="D378" s="357">
        <v>0.85</v>
      </c>
      <c r="E378" s="358"/>
      <c r="F378" s="358"/>
      <c r="G378" s="358" t="s">
        <v>883</v>
      </c>
      <c r="H378" s="359">
        <v>1894</v>
      </c>
      <c r="I378" s="360">
        <v>103003</v>
      </c>
      <c r="J378" s="361">
        <v>0.85</v>
      </c>
      <c r="K378" s="362">
        <v>1609</v>
      </c>
      <c r="L378" s="363">
        <f>IF(tabItens[[#This Row],[Média]] &gt; 0, tabItens[[#This Row],[QTDE ATUAL]] / tabItens[[#This Row],[Média]],999.9)</f>
        <v>9.2315190901705932</v>
      </c>
      <c r="M378" s="364">
        <v>0</v>
      </c>
      <c r="N378" s="365">
        <f>tabItens[[#This Row],[VALOR UNIT.]] * tabItens[[#This Row],[LC]]</f>
        <v>0</v>
      </c>
      <c r="O378" s="366" t="s">
        <v>2095</v>
      </c>
      <c r="P378" s="367"/>
      <c r="Q378" s="368"/>
      <c r="R378" s="365"/>
      <c r="S378" s="369"/>
      <c r="T378" s="370">
        <f>ROUNDDOWN(IFERROR(tabItens[[#This Row],[ATA DT.VALID.]] - $D$1,0) / 30,0)</f>
        <v>-1507</v>
      </c>
      <c r="U378" s="355" t="s">
        <v>990</v>
      </c>
      <c r="V378" s="371">
        <v>1</v>
      </c>
      <c r="W378" s="372" t="s">
        <v>2073</v>
      </c>
      <c r="X378" s="373">
        <v>83</v>
      </c>
      <c r="Y378" s="374">
        <v>2</v>
      </c>
      <c r="Z378" s="375"/>
      <c r="AA378" s="376"/>
      <c r="AB378" s="377"/>
      <c r="AC378" s="377"/>
      <c r="AD378" s="376"/>
      <c r="AE378" s="377"/>
      <c r="AF378" s="370"/>
      <c r="AG378" s="378" t="s">
        <v>2067</v>
      </c>
      <c r="AH378" s="379"/>
      <c r="AI378" s="370">
        <v>786</v>
      </c>
      <c r="AJ378" s="379">
        <v>45203</v>
      </c>
      <c r="AK378" s="379" t="s">
        <v>883</v>
      </c>
      <c r="AL378" s="379">
        <v>45189</v>
      </c>
      <c r="AM378" s="369"/>
      <c r="AN378" s="358"/>
      <c r="AO378" s="380" t="str">
        <f>_xlfn.IFNA(IF(VLOOKUP(tabItens[[#This Row],[CÓDIGO]],tabExcluirDoEstoque[#Data],1,FALSE),"sim",""),"")</f>
        <v/>
      </c>
      <c r="AP378" s="381" t="str">
        <f ca="1">IF(OR(ISBLANK(tabItens[[#This Row],[ATA DT.VALID.]]),tabItens[[#This Row],[ATA DT.VALID.]]="",tabItens[[#This Row],[ATA DT.VALID.]]=" "),"",IF(TYPE(tabItens[[#This Row],[ATA DT.VALID.]])=1,ROUNDUP((tabItens[[#This Row],[ATA DT.VALID.]]-TODAY())/7,0),""))</f>
        <v/>
      </c>
      <c r="AQ378" s="382">
        <v>0</v>
      </c>
      <c r="AR378" s="383" t="str">
        <f>IF(ISBLANK(tabItens[[#This Row],[CÓDIGO]]),"",IFERROR(VLOOKUP(tabItens[[#This Row],[CÓDIGO]],Consumo!$C$2:$AC$862,26,FALSE),0))</f>
        <v>08.2023</v>
      </c>
      <c r="AS378" s="384">
        <f>SUMIF(Consumo!$C$3:$C$862,tabItens[[#This Row],[CÓDIGO]],Consumo!$N$3:$N$862) + SUMIF(Consumo!$C$3:$C$862,tabItens[[#This Row],[CÓDIGO]],Consumo!$O$3:$O$862) + SUMIF(Consumo!$C$3:$C$862,tabItens[[#This Row],[CÓDIGO]],Consumo!$P$3:$P$862) + SUMIF(Consumo!$C$3:$C$862,tabItens[[#This Row],[CÓDIGO]],Consumo!$Q$3:$Q$862)</f>
        <v>598</v>
      </c>
      <c r="AT378" s="384">
        <f>SUMIF(Consumo!$C$3:$C$862,tabItens[[#This Row],[CÓDIGO]],Consumo!$Z$3:$Z$862)</f>
        <v>2462</v>
      </c>
      <c r="AU378" s="385">
        <f>SUMIF(Consumo!$C$3:$C$862,tabItens[[#This Row],[CÓDIGO]],Consumo!$AA$3:$AA$862)</f>
        <v>358</v>
      </c>
      <c r="AV378" s="386">
        <f>SUMIF(Consumo!$C$3:$C$862,tabItens[[#This Row],[CÓDIGO]],Consumo!$Y$3:$Y$862)</f>
        <v>205.16666666666666</v>
      </c>
      <c r="AW378" s="359">
        <f>tabItens[[#This Row],[QTDE ATUAL]] + tabItens[[#This Row],[RC QTDE]] + tabItens[[#This Row],[AF SALDO]] + tabItens[[#This Row],[Recentes]]</f>
        <v>1894</v>
      </c>
      <c r="AX378" s="387">
        <v>103</v>
      </c>
      <c r="AY378" s="387">
        <v>4</v>
      </c>
      <c r="AZ378" s="387">
        <f>IF(ISBLANK(tabItens[[#This Row],[CÓDIGO]]),"",tabItens[[#This Row],[PontoMês]] * (AZ$2+tabItens[[#This Row],[PontoQtM]]))</f>
        <v>412</v>
      </c>
      <c r="BA378" s="386">
        <f>tabItens[[#This Row],[PontoPed]] - tabItens[[#This Row],[Saldo]] + (1/10)</f>
        <v>-1481.9</v>
      </c>
      <c r="BB378" s="386">
        <f xml:space="preserve"> tabItens[[#This Row],[PontoMês]] * BB$2 - tabItens[[#This Row],[QTDE ATUAL]] - (1/10)</f>
        <v>-1791.1</v>
      </c>
      <c r="BC378" s="388">
        <f>IF( tabItens[[#This Row],[PontoPed]]&gt;0, IF(tabItens[[#This Row],[PontoPed]]&lt;1, 1, IF( tabItens[[#This Row],[Saldo]]&gt;tabItens[[#This Row],[PontoPed]], 0, (tabItens[[#This Row],[PontoPed]]-tabItens[[#This Row],[Saldo]])/tabItens[[#This Row],[PontoPed]] ) ), 0 )</f>
        <v>0</v>
      </c>
      <c r="BD378" s="389">
        <f>ROUNDDOWN(IF( OR( AND(tabItens[[#This Row],[PontoPed]]&lt;tabItens[[#This Row],[Saldo]],tabItens[[#This Row],[Saldo]]&gt;0), tabItens[[#This Row],[PontoPed]]=0), 99, IF(AND(tabItens[[#This Row],[Saldo]]=0,tabItens[[#This Row],[PontoPed]]&gt;0), 0, (1-tabItens[[#This Row],[PctAb]])*10 ) ),0)</f>
        <v>99</v>
      </c>
      <c r="BE378" s="390">
        <f>IF( tabItens[[#This Row],[Consumo]] &gt; tabItens[[#This Row],[04_MESES]]/4*$AV$2, tabItens[[#This Row],[Consumo]]/$AV$2, tabItens[[#This Row],[04_MESES]]/4 ) * $BE$2 + tabItens[[#This Row],[COMPRA_EXTRA]]</f>
        <v>1231</v>
      </c>
      <c r="BF378" s="391">
        <f>MAX( tabItens[[#This Row],[Sugestão]] - tabItens[[#This Row],[LC]], 0 )</f>
        <v>1231</v>
      </c>
      <c r="BG378" s="391">
        <f>SUMIF(Consumo!$C$3:$C$862,tabItens[[#This Row],[CÓDIGO]],Consumo!$E$3:$E$862)</f>
        <v>105</v>
      </c>
      <c r="BH378" s="392">
        <f>IF(AND(tabItens[[#This Row],[Pend]] &gt; 0,tabItens[[#This Row],[Consumo]] &lt;&gt; 0), tabItens[[#This Row],[Pend]] / tabItens[[#This Row],[Consumo]], 0 )</f>
        <v>4.2648253452477664E-2</v>
      </c>
      <c r="BI378" s="391"/>
      <c r="BJ378" s="391"/>
      <c r="BK378" s="393" t="s">
        <v>2081</v>
      </c>
    </row>
    <row r="379" spans="1:63" x14ac:dyDescent="0.3">
      <c r="A379" s="354">
        <v>71874</v>
      </c>
      <c r="B379" s="355" t="s">
        <v>1399</v>
      </c>
      <c r="C379" s="356" t="s">
        <v>256</v>
      </c>
      <c r="D379" s="357">
        <v>1.7</v>
      </c>
      <c r="E379" s="358"/>
      <c r="F379" s="358"/>
      <c r="G379" s="358" t="s">
        <v>883</v>
      </c>
      <c r="H379" s="359">
        <v>126</v>
      </c>
      <c r="I379" s="360">
        <v>103003</v>
      </c>
      <c r="J379" s="361">
        <v>1.7</v>
      </c>
      <c r="K379" s="362">
        <v>5</v>
      </c>
      <c r="L379" s="363">
        <f>IF(tabItens[[#This Row],[Média]] &gt; 0, tabItens[[#This Row],[QTDE ATUAL]] / tabItens[[#This Row],[Média]],999.9)</f>
        <v>504</v>
      </c>
      <c r="M379" s="364">
        <v>0</v>
      </c>
      <c r="N379" s="365">
        <f>tabItens[[#This Row],[VALOR UNIT.]] * tabItens[[#This Row],[LC]]</f>
        <v>0</v>
      </c>
      <c r="O379" s="366"/>
      <c r="P379" s="367"/>
      <c r="Q379" s="368"/>
      <c r="R379" s="365"/>
      <c r="S379" s="369"/>
      <c r="T379" s="370">
        <f>ROUNDDOWN(IFERROR(tabItens[[#This Row],[ATA DT.VALID.]] - $D$1,0) / 30,0)</f>
        <v>-1507</v>
      </c>
      <c r="U379" s="355" t="s">
        <v>1262</v>
      </c>
      <c r="V379" s="371">
        <v>1</v>
      </c>
      <c r="W379" s="372" t="s">
        <v>2077</v>
      </c>
      <c r="X379" s="373">
        <v>89</v>
      </c>
      <c r="Y379" s="374">
        <v>12</v>
      </c>
      <c r="Z379" s="375"/>
      <c r="AA379" s="376"/>
      <c r="AB379" s="377"/>
      <c r="AC379" s="377"/>
      <c r="AD379" s="376"/>
      <c r="AE379" s="377"/>
      <c r="AF379" s="370"/>
      <c r="AG379" s="378" t="s">
        <v>2067</v>
      </c>
      <c r="AH379" s="379"/>
      <c r="AI379" s="370">
        <v>2</v>
      </c>
      <c r="AJ379" s="379" t="s">
        <v>883</v>
      </c>
      <c r="AK379" s="379" t="s">
        <v>883</v>
      </c>
      <c r="AL379" s="379">
        <v>41570</v>
      </c>
      <c r="AM379" s="369"/>
      <c r="AN379" s="358"/>
      <c r="AO379" s="380" t="str">
        <f>_xlfn.IFNA(IF(VLOOKUP(tabItens[[#This Row],[CÓDIGO]],tabExcluirDoEstoque[#Data],1,FALSE),"sim",""),"")</f>
        <v/>
      </c>
      <c r="AP379" s="381" t="str">
        <f ca="1">IF(OR(ISBLANK(tabItens[[#This Row],[ATA DT.VALID.]]),tabItens[[#This Row],[ATA DT.VALID.]]="",tabItens[[#This Row],[ATA DT.VALID.]]=" "),"",IF(TYPE(tabItens[[#This Row],[ATA DT.VALID.]])=1,ROUNDUP((tabItens[[#This Row],[ATA DT.VALID.]]-TODAY())/7,0),""))</f>
        <v/>
      </c>
      <c r="AQ379" s="382"/>
      <c r="AR379" s="383" t="str">
        <f>IF(ISBLANK(tabItens[[#This Row],[CÓDIGO]]),"",IFERROR(VLOOKUP(tabItens[[#This Row],[CÓDIGO]],Consumo!$C$2:$AC$862,26,FALSE),0))</f>
        <v>05.2023</v>
      </c>
      <c r="AS379" s="384">
        <f>SUMIF(Consumo!$C$3:$C$862,tabItens[[#This Row],[CÓDIGO]],Consumo!$N$3:$N$862) + SUMIF(Consumo!$C$3:$C$862,tabItens[[#This Row],[CÓDIGO]],Consumo!$O$3:$O$862) + SUMIF(Consumo!$C$3:$C$862,tabItens[[#This Row],[CÓDIGO]],Consumo!$P$3:$P$862) + SUMIF(Consumo!$C$3:$C$862,tabItens[[#This Row],[CÓDIGO]],Consumo!$Q$3:$Q$862)</f>
        <v>0</v>
      </c>
      <c r="AT379" s="384">
        <f>SUMIF(Consumo!$C$3:$C$862,tabItens[[#This Row],[CÓDIGO]],Consumo!$Z$3:$Z$862)</f>
        <v>5</v>
      </c>
      <c r="AU379" s="385">
        <f>SUMIF(Consumo!$C$3:$C$862,tabItens[[#This Row],[CÓDIGO]],Consumo!$AA$3:$AA$862)</f>
        <v>5</v>
      </c>
      <c r="AV379" s="386">
        <f>SUMIF(Consumo!$C$3:$C$862,tabItens[[#This Row],[CÓDIGO]],Consumo!$Y$3:$Y$862)</f>
        <v>0.25</v>
      </c>
      <c r="AW379" s="359">
        <f>tabItens[[#This Row],[QTDE ATUAL]] + tabItens[[#This Row],[RC QTDE]] + tabItens[[#This Row],[AF SALDO]] + tabItens[[#This Row],[Recentes]]</f>
        <v>126</v>
      </c>
      <c r="AX379" s="387">
        <v>0</v>
      </c>
      <c r="AY379" s="387">
        <v>4</v>
      </c>
      <c r="AZ379" s="387">
        <f>IF(ISBLANK(tabItens[[#This Row],[CÓDIGO]]),"",tabItens[[#This Row],[PontoMês]] * (AZ$2+tabItens[[#This Row],[PontoQtM]]))</f>
        <v>0</v>
      </c>
      <c r="BA379" s="386">
        <f>tabItens[[#This Row],[PontoPed]] - tabItens[[#This Row],[Saldo]] + (1/10)</f>
        <v>-125.9</v>
      </c>
      <c r="BB379" s="386">
        <f xml:space="preserve"> tabItens[[#This Row],[PontoMês]] * BB$2 - tabItens[[#This Row],[QTDE ATUAL]] - (1/10)</f>
        <v>-126.1</v>
      </c>
      <c r="BC379" s="388">
        <f>IF( tabItens[[#This Row],[PontoPed]]&gt;0, IF(tabItens[[#This Row],[PontoPed]]&lt;1, 1, IF( tabItens[[#This Row],[Saldo]]&gt;tabItens[[#This Row],[PontoPed]], 0, (tabItens[[#This Row],[PontoPed]]-tabItens[[#This Row],[Saldo]])/tabItens[[#This Row],[PontoPed]] ) ), 0 )</f>
        <v>0</v>
      </c>
      <c r="BD379" s="389">
        <f>ROUNDDOWN(IF( OR( AND(tabItens[[#This Row],[PontoPed]]&lt;tabItens[[#This Row],[Saldo]],tabItens[[#This Row],[Saldo]]&gt;0), tabItens[[#This Row],[PontoPed]]=0), 99, IF(AND(tabItens[[#This Row],[Saldo]]=0,tabItens[[#This Row],[PontoPed]]&gt;0), 0, (1-tabItens[[#This Row],[PctAb]])*10 ) ),0)</f>
        <v>99</v>
      </c>
      <c r="BE379" s="390">
        <f>IF( tabItens[[#This Row],[Consumo]] &gt; tabItens[[#This Row],[04_MESES]]/4*$AV$2, tabItens[[#This Row],[Consumo]]/$AV$2, tabItens[[#This Row],[04_MESES]]/4 ) * $BE$2 + tabItens[[#This Row],[COMPRA_EXTRA]]</f>
        <v>2.5</v>
      </c>
      <c r="BF379" s="391">
        <f>MAX( tabItens[[#This Row],[Sugestão]] - tabItens[[#This Row],[LC]], 0 )</f>
        <v>2.5</v>
      </c>
      <c r="BG379" s="391">
        <f>SUMIF(Consumo!$C$3:$C$862,tabItens[[#This Row],[CÓDIGO]],Consumo!$E$3:$E$862)</f>
        <v>0</v>
      </c>
      <c r="BH379" s="392">
        <f>IF(AND(tabItens[[#This Row],[Pend]] &gt; 0,tabItens[[#This Row],[Consumo]] &lt;&gt; 0), tabItens[[#This Row],[Pend]] / tabItens[[#This Row],[Consumo]], 0 )</f>
        <v>0</v>
      </c>
      <c r="BI379" s="391"/>
      <c r="BJ379" s="391"/>
      <c r="BK379" s="393" t="s">
        <v>2081</v>
      </c>
    </row>
    <row r="380" spans="1:63" x14ac:dyDescent="0.3">
      <c r="A380" s="354">
        <v>72184</v>
      </c>
      <c r="B380" s="355" t="s">
        <v>1400</v>
      </c>
      <c r="C380" s="356" t="s">
        <v>256</v>
      </c>
      <c r="D380" s="357">
        <v>1.8</v>
      </c>
      <c r="E380" s="358"/>
      <c r="F380" s="358"/>
      <c r="G380" s="358" t="s">
        <v>883</v>
      </c>
      <c r="H380" s="359">
        <v>5812</v>
      </c>
      <c r="I380" s="360">
        <v>103003</v>
      </c>
      <c r="J380" s="361">
        <v>1.8</v>
      </c>
      <c r="K380" s="362">
        <v>905</v>
      </c>
      <c r="L380" s="363">
        <f>IF(tabItens[[#This Row],[Média]] &gt; 0, tabItens[[#This Row],[QTDE ATUAL]] / tabItens[[#This Row],[Média]],999.9)</f>
        <v>66.486177311725456</v>
      </c>
      <c r="M380" s="364">
        <v>0</v>
      </c>
      <c r="N380" s="365">
        <f>tabItens[[#This Row],[VALOR UNIT.]] * tabItens[[#This Row],[LC]]</f>
        <v>0</v>
      </c>
      <c r="O380" s="366"/>
      <c r="P380" s="367"/>
      <c r="Q380" s="368"/>
      <c r="R380" s="365"/>
      <c r="S380" s="369"/>
      <c r="T380" s="370">
        <f>ROUNDDOWN(IFERROR(tabItens[[#This Row],[ATA DT.VALID.]] - $D$1,0) / 30,0)</f>
        <v>-1507</v>
      </c>
      <c r="U380" s="355" t="s">
        <v>1401</v>
      </c>
      <c r="V380" s="371">
        <v>1</v>
      </c>
      <c r="W380" s="372" t="s">
        <v>2068</v>
      </c>
      <c r="X380" s="373">
        <v>55</v>
      </c>
      <c r="Y380" s="374">
        <v>16</v>
      </c>
      <c r="Z380" s="375"/>
      <c r="AA380" s="376"/>
      <c r="AB380" s="377"/>
      <c r="AC380" s="377"/>
      <c r="AD380" s="376"/>
      <c r="AE380" s="377"/>
      <c r="AF380" s="370"/>
      <c r="AG380" s="378" t="s">
        <v>2067</v>
      </c>
      <c r="AH380" s="379"/>
      <c r="AI380" s="370">
        <v>332</v>
      </c>
      <c r="AJ380" s="379">
        <v>45189</v>
      </c>
      <c r="AK380" s="379" t="s">
        <v>883</v>
      </c>
      <c r="AL380" s="379">
        <v>45167</v>
      </c>
      <c r="AM380" s="369"/>
      <c r="AN380" s="358"/>
      <c r="AO380" s="380" t="str">
        <f>_xlfn.IFNA(IF(VLOOKUP(tabItens[[#This Row],[CÓDIGO]],tabExcluirDoEstoque[#Data],1,FALSE),"sim",""),"")</f>
        <v/>
      </c>
      <c r="AP380" s="381" t="str">
        <f ca="1">IF(OR(ISBLANK(tabItens[[#This Row],[ATA DT.VALID.]]),tabItens[[#This Row],[ATA DT.VALID.]]="",tabItens[[#This Row],[ATA DT.VALID.]]=" "),"",IF(TYPE(tabItens[[#This Row],[ATA DT.VALID.]])=1,ROUNDUP((tabItens[[#This Row],[ATA DT.VALID.]]-TODAY())/7,0),""))</f>
        <v/>
      </c>
      <c r="AQ380" s="382"/>
      <c r="AR380" s="383" t="str">
        <f>IF(ISBLANK(tabItens[[#This Row],[CÓDIGO]]),"",IFERROR(VLOOKUP(tabItens[[#This Row],[CÓDIGO]],Consumo!$C$2:$AC$862,26,FALSE),0))</f>
        <v>09.2023</v>
      </c>
      <c r="AS380" s="384">
        <f>SUMIF(Consumo!$C$3:$C$862,tabItens[[#This Row],[CÓDIGO]],Consumo!$N$3:$N$862) + SUMIF(Consumo!$C$3:$C$862,tabItens[[#This Row],[CÓDIGO]],Consumo!$O$3:$O$862) + SUMIF(Consumo!$C$3:$C$862,tabItens[[#This Row],[CÓDIGO]],Consumo!$P$3:$P$862) + SUMIF(Consumo!$C$3:$C$862,tabItens[[#This Row],[CÓDIGO]],Consumo!$Q$3:$Q$862)</f>
        <v>238</v>
      </c>
      <c r="AT380" s="384">
        <f>SUMIF(Consumo!$C$3:$C$862,tabItens[[#This Row],[CÓDIGO]],Consumo!$Z$3:$Z$862)</f>
        <v>1072</v>
      </c>
      <c r="AU380" s="385">
        <f>SUMIF(Consumo!$C$3:$C$862,tabItens[[#This Row],[CÓDIGO]],Consumo!$AA$3:$AA$862)</f>
        <v>290</v>
      </c>
      <c r="AV380" s="386">
        <f>SUMIF(Consumo!$C$3:$C$862,tabItens[[#This Row],[CÓDIGO]],Consumo!$Y$3:$Y$862)</f>
        <v>87.416666666666671</v>
      </c>
      <c r="AW380" s="359">
        <f>tabItens[[#This Row],[QTDE ATUAL]] + tabItens[[#This Row],[RC QTDE]] + tabItens[[#This Row],[AF SALDO]] + tabItens[[#This Row],[Recentes]]</f>
        <v>5812</v>
      </c>
      <c r="AX380" s="387">
        <v>41</v>
      </c>
      <c r="AY380" s="387">
        <v>4</v>
      </c>
      <c r="AZ380" s="387">
        <f>IF(ISBLANK(tabItens[[#This Row],[CÓDIGO]]),"",tabItens[[#This Row],[PontoMês]] * (AZ$2+tabItens[[#This Row],[PontoQtM]]))</f>
        <v>164</v>
      </c>
      <c r="BA380" s="386">
        <f>tabItens[[#This Row],[PontoPed]] - tabItens[[#This Row],[Saldo]] + (1/10)</f>
        <v>-5647.9</v>
      </c>
      <c r="BB380" s="386">
        <f xml:space="preserve"> tabItens[[#This Row],[PontoMês]] * BB$2 - tabItens[[#This Row],[QTDE ATUAL]] - (1/10)</f>
        <v>-5771.1</v>
      </c>
      <c r="BC380" s="388">
        <f>IF( tabItens[[#This Row],[PontoPed]]&gt;0, IF(tabItens[[#This Row],[PontoPed]]&lt;1, 1, IF( tabItens[[#This Row],[Saldo]]&gt;tabItens[[#This Row],[PontoPed]], 0, (tabItens[[#This Row],[PontoPed]]-tabItens[[#This Row],[Saldo]])/tabItens[[#This Row],[PontoPed]] ) ), 0 )</f>
        <v>0</v>
      </c>
      <c r="BD380" s="389">
        <f>ROUNDDOWN(IF( OR( AND(tabItens[[#This Row],[PontoPed]]&lt;tabItens[[#This Row],[Saldo]],tabItens[[#This Row],[Saldo]]&gt;0), tabItens[[#This Row],[PontoPed]]=0), 99, IF(AND(tabItens[[#This Row],[Saldo]]=0,tabItens[[#This Row],[PontoPed]]&gt;0), 0, (1-tabItens[[#This Row],[PctAb]])*10 ) ),0)</f>
        <v>99</v>
      </c>
      <c r="BE380" s="390">
        <f>IF( tabItens[[#This Row],[Consumo]] &gt; tabItens[[#This Row],[04_MESES]]/4*$AV$2, tabItens[[#This Row],[Consumo]]/$AV$2, tabItens[[#This Row],[04_MESES]]/4 ) * $BE$2 + tabItens[[#This Row],[COMPRA_EXTRA]]</f>
        <v>536</v>
      </c>
      <c r="BF380" s="391">
        <f>MAX( tabItens[[#This Row],[Sugestão]] - tabItens[[#This Row],[LC]], 0 )</f>
        <v>536</v>
      </c>
      <c r="BG380" s="391">
        <f>SUMIF(Consumo!$C$3:$C$862,tabItens[[#This Row],[CÓDIGO]],Consumo!$E$3:$E$862)</f>
        <v>74</v>
      </c>
      <c r="BH380" s="392">
        <f>IF(AND(tabItens[[#This Row],[Pend]] &gt; 0,tabItens[[#This Row],[Consumo]] &lt;&gt; 0), tabItens[[#This Row],[Pend]] / tabItens[[#This Row],[Consumo]], 0 )</f>
        <v>6.9029850746268662E-2</v>
      </c>
      <c r="BI380" s="391"/>
      <c r="BJ380" s="391"/>
      <c r="BK380" s="393" t="s">
        <v>2081</v>
      </c>
    </row>
    <row r="381" spans="1:63" x14ac:dyDescent="0.3">
      <c r="A381" s="354">
        <v>72222</v>
      </c>
      <c r="B381" s="355" t="s">
        <v>1402</v>
      </c>
      <c r="C381" s="356" t="s">
        <v>260</v>
      </c>
      <c r="D381" s="357">
        <v>7.34</v>
      </c>
      <c r="E381" s="358"/>
      <c r="F381" s="358"/>
      <c r="G381" s="358" t="s">
        <v>883</v>
      </c>
      <c r="H381" s="359">
        <v>1582</v>
      </c>
      <c r="I381" s="360">
        <v>103003</v>
      </c>
      <c r="J381" s="361">
        <v>7.34</v>
      </c>
      <c r="K381" s="362">
        <v>154</v>
      </c>
      <c r="L381" s="363">
        <f>IF(tabItens[[#This Row],[Média]] &gt; 0, tabItens[[#This Row],[QTDE ATUAL]] / tabItens[[#This Row],[Média]],999.9)</f>
        <v>84.75</v>
      </c>
      <c r="M381" s="364">
        <v>0</v>
      </c>
      <c r="N381" s="365">
        <f>tabItens[[#This Row],[VALOR UNIT.]] * tabItens[[#This Row],[LC]]</f>
        <v>0</v>
      </c>
      <c r="O381" s="366"/>
      <c r="P381" s="367"/>
      <c r="Q381" s="368"/>
      <c r="R381" s="365"/>
      <c r="S381" s="369"/>
      <c r="T381" s="370">
        <f>ROUNDDOWN(IFERROR(tabItens[[#This Row],[ATA DT.VALID.]] - $D$1,0) / 30,0)</f>
        <v>-1507</v>
      </c>
      <c r="U381" s="355" t="s">
        <v>1403</v>
      </c>
      <c r="V381" s="371">
        <v>1</v>
      </c>
      <c r="W381" s="372" t="s">
        <v>2069</v>
      </c>
      <c r="X381" s="373">
        <v>57</v>
      </c>
      <c r="Y381" s="374">
        <v>6</v>
      </c>
      <c r="Z381" s="375"/>
      <c r="AA381" s="376"/>
      <c r="AB381" s="377"/>
      <c r="AC381" s="377"/>
      <c r="AD381" s="376"/>
      <c r="AE381" s="377"/>
      <c r="AF381" s="370"/>
      <c r="AG381" s="378" t="s">
        <v>2067</v>
      </c>
      <c r="AH381" s="379"/>
      <c r="AI381" s="370">
        <v>76</v>
      </c>
      <c r="AJ381" s="379">
        <v>43622</v>
      </c>
      <c r="AK381" s="379" t="s">
        <v>883</v>
      </c>
      <c r="AL381" s="379">
        <v>43608</v>
      </c>
      <c r="AM381" s="369"/>
      <c r="AN381" s="358"/>
      <c r="AO381" s="380" t="str">
        <f>_xlfn.IFNA(IF(VLOOKUP(tabItens[[#This Row],[CÓDIGO]],tabExcluirDoEstoque[#Data],1,FALSE),"sim",""),"")</f>
        <v/>
      </c>
      <c r="AP381" s="381" t="str">
        <f ca="1">IF(OR(ISBLANK(tabItens[[#This Row],[ATA DT.VALID.]]),tabItens[[#This Row],[ATA DT.VALID.]]="",tabItens[[#This Row],[ATA DT.VALID.]]=" "),"",IF(TYPE(tabItens[[#This Row],[ATA DT.VALID.]])=1,ROUNDUP((tabItens[[#This Row],[ATA DT.VALID.]]-TODAY())/7,0),""))</f>
        <v/>
      </c>
      <c r="AQ381" s="382"/>
      <c r="AR381" s="383" t="str">
        <f>IF(ISBLANK(tabItens[[#This Row],[CÓDIGO]]),"",IFERROR(VLOOKUP(tabItens[[#This Row],[CÓDIGO]],Consumo!$C$2:$AC$862,26,FALSE),0))</f>
        <v>09.2023</v>
      </c>
      <c r="AS381" s="384">
        <f>SUMIF(Consumo!$C$3:$C$862,tabItens[[#This Row],[CÓDIGO]],Consumo!$N$3:$N$862) + SUMIF(Consumo!$C$3:$C$862,tabItens[[#This Row],[CÓDIGO]],Consumo!$O$3:$O$862) + SUMIF(Consumo!$C$3:$C$862,tabItens[[#This Row],[CÓDIGO]],Consumo!$P$3:$P$862) + SUMIF(Consumo!$C$3:$C$862,tabItens[[#This Row],[CÓDIGO]],Consumo!$Q$3:$Q$862)</f>
        <v>66</v>
      </c>
      <c r="AT381" s="384">
        <f>SUMIF(Consumo!$C$3:$C$862,tabItens[[#This Row],[CÓDIGO]],Consumo!$Z$3:$Z$862)</f>
        <v>230</v>
      </c>
      <c r="AU381" s="385">
        <f>SUMIF(Consumo!$C$3:$C$862,tabItens[[#This Row],[CÓDIGO]],Consumo!$AA$3:$AA$862)</f>
        <v>44</v>
      </c>
      <c r="AV381" s="386">
        <f>SUMIF(Consumo!$C$3:$C$862,tabItens[[#This Row],[CÓDIGO]],Consumo!$Y$3:$Y$862)</f>
        <v>18.666666666666668</v>
      </c>
      <c r="AW381" s="359">
        <f>tabItens[[#This Row],[QTDE ATUAL]] + tabItens[[#This Row],[RC QTDE]] + tabItens[[#This Row],[AF SALDO]] + tabItens[[#This Row],[Recentes]]</f>
        <v>1582</v>
      </c>
      <c r="AX381" s="387">
        <v>18</v>
      </c>
      <c r="AY381" s="387">
        <v>4</v>
      </c>
      <c r="AZ381" s="387">
        <f>IF(ISBLANK(tabItens[[#This Row],[CÓDIGO]]),"",tabItens[[#This Row],[PontoMês]] * (AZ$2+tabItens[[#This Row],[PontoQtM]]))</f>
        <v>72</v>
      </c>
      <c r="BA381" s="386">
        <f>tabItens[[#This Row],[PontoPed]] - tabItens[[#This Row],[Saldo]] + (1/10)</f>
        <v>-1509.9</v>
      </c>
      <c r="BB381" s="386">
        <f xml:space="preserve"> tabItens[[#This Row],[PontoMês]] * BB$2 - tabItens[[#This Row],[QTDE ATUAL]] - (1/10)</f>
        <v>-1564.1</v>
      </c>
      <c r="BC381" s="388">
        <f>IF( tabItens[[#This Row],[PontoPed]]&gt;0, IF(tabItens[[#This Row],[PontoPed]]&lt;1, 1, IF( tabItens[[#This Row],[Saldo]]&gt;tabItens[[#This Row],[PontoPed]], 0, (tabItens[[#This Row],[PontoPed]]-tabItens[[#This Row],[Saldo]])/tabItens[[#This Row],[PontoPed]] ) ), 0 )</f>
        <v>0</v>
      </c>
      <c r="BD381" s="389">
        <f>ROUNDDOWN(IF( OR( AND(tabItens[[#This Row],[PontoPed]]&lt;tabItens[[#This Row],[Saldo]],tabItens[[#This Row],[Saldo]]&gt;0), tabItens[[#This Row],[PontoPed]]=0), 99, IF(AND(tabItens[[#This Row],[Saldo]]=0,tabItens[[#This Row],[PontoPed]]&gt;0), 0, (1-tabItens[[#This Row],[PctAb]])*10 ) ),0)</f>
        <v>99</v>
      </c>
      <c r="BE381" s="390">
        <f>IF( tabItens[[#This Row],[Consumo]] &gt; tabItens[[#This Row],[04_MESES]]/4*$AV$2, tabItens[[#This Row],[Consumo]]/$AV$2, tabItens[[#This Row],[04_MESES]]/4 ) * $BE$2 + tabItens[[#This Row],[COMPRA_EXTRA]]</f>
        <v>115</v>
      </c>
      <c r="BF381" s="391">
        <f>MAX( tabItens[[#This Row],[Sugestão]] - tabItens[[#This Row],[LC]], 0 )</f>
        <v>115</v>
      </c>
      <c r="BG381" s="391">
        <f>SUMIF(Consumo!$C$3:$C$862,tabItens[[#This Row],[CÓDIGO]],Consumo!$E$3:$E$862)</f>
        <v>0</v>
      </c>
      <c r="BH381" s="392">
        <f>IF(AND(tabItens[[#This Row],[Pend]] &gt; 0,tabItens[[#This Row],[Consumo]] &lt;&gt; 0), tabItens[[#This Row],[Pend]] / tabItens[[#This Row],[Consumo]], 0 )</f>
        <v>0</v>
      </c>
      <c r="BI381" s="391"/>
      <c r="BJ381" s="391"/>
      <c r="BK381" s="393" t="s">
        <v>2081</v>
      </c>
    </row>
    <row r="382" spans="1:63" x14ac:dyDescent="0.3">
      <c r="A382" s="354">
        <v>74907</v>
      </c>
      <c r="B382" s="355" t="s">
        <v>1404</v>
      </c>
      <c r="C382" s="356" t="s">
        <v>256</v>
      </c>
      <c r="D382" s="357">
        <v>200.47</v>
      </c>
      <c r="E382" s="358" t="s">
        <v>1405</v>
      </c>
      <c r="F382" s="358" t="s">
        <v>1406</v>
      </c>
      <c r="G382" s="358" t="s">
        <v>1277</v>
      </c>
      <c r="H382" s="359">
        <v>11</v>
      </c>
      <c r="I382" s="360">
        <v>103003</v>
      </c>
      <c r="J382" s="361">
        <v>200.47</v>
      </c>
      <c r="K382" s="362">
        <v>87</v>
      </c>
      <c r="L382" s="363">
        <f>IF(tabItens[[#This Row],[Média]] &gt; 0, tabItens[[#This Row],[QTDE ATUAL]] / tabItens[[#This Row],[Média]],999.9)</f>
        <v>1.7837837837837838</v>
      </c>
      <c r="M382" s="364">
        <v>0</v>
      </c>
      <c r="N382" s="365">
        <f>tabItens[[#This Row],[VALOR UNIT.]] * tabItens[[#This Row],[LC]]</f>
        <v>0</v>
      </c>
      <c r="O382" s="366" t="s">
        <v>1278</v>
      </c>
      <c r="P382" s="367">
        <v>0</v>
      </c>
      <c r="Q382" s="368">
        <v>199</v>
      </c>
      <c r="R382" s="365">
        <v>39893.53</v>
      </c>
      <c r="S382" s="369">
        <v>45540</v>
      </c>
      <c r="T382" s="370">
        <f>ROUNDDOWN(IFERROR(tabItens[[#This Row],[ATA DT.VALID.]] - $D$1,0) / 30,0)</f>
        <v>10</v>
      </c>
      <c r="U382" s="355" t="s">
        <v>1335</v>
      </c>
      <c r="V382" s="371">
        <v>1</v>
      </c>
      <c r="W382" s="372" t="s">
        <v>2066</v>
      </c>
      <c r="X382" s="373">
        <v>74</v>
      </c>
      <c r="Y382" s="374">
        <v>3</v>
      </c>
      <c r="Z382" s="375"/>
      <c r="AA382" s="376"/>
      <c r="AB382" s="377"/>
      <c r="AC382" s="377"/>
      <c r="AD382" s="376"/>
      <c r="AE382" s="377"/>
      <c r="AF382" s="370"/>
      <c r="AG382" s="378" t="s">
        <v>2067</v>
      </c>
      <c r="AH382" s="379"/>
      <c r="AI382" s="370">
        <v>30</v>
      </c>
      <c r="AJ382" s="379">
        <v>44158</v>
      </c>
      <c r="AK382" s="379">
        <v>37845</v>
      </c>
      <c r="AL382" s="379">
        <v>45209</v>
      </c>
      <c r="AM382" s="369"/>
      <c r="AN382" s="358"/>
      <c r="AO382" s="380" t="str">
        <f>_xlfn.IFNA(IF(VLOOKUP(tabItens[[#This Row],[CÓDIGO]],tabExcluirDoEstoque[#Data],1,FALSE),"sim",""),"")</f>
        <v/>
      </c>
      <c r="AP382" s="381">
        <f ca="1">IF(OR(ISBLANK(tabItens[[#This Row],[ATA DT.VALID.]]),tabItens[[#This Row],[ATA DT.VALID.]]="",tabItens[[#This Row],[ATA DT.VALID.]]=" "),"",IF(TYPE(tabItens[[#This Row],[ATA DT.VALID.]])=1,ROUNDUP((tabItens[[#This Row],[ATA DT.VALID.]]-TODAY())/7,0),""))</f>
        <v>41</v>
      </c>
      <c r="AQ382" s="382">
        <v>0</v>
      </c>
      <c r="AR382" s="383" t="str">
        <f>IF(ISBLANK(tabItens[[#This Row],[CÓDIGO]]),"",IFERROR(VLOOKUP(tabItens[[#This Row],[CÓDIGO]],Consumo!$C$2:$AC$862,26,FALSE),0))</f>
        <v>07.2023</v>
      </c>
      <c r="AS382" s="384">
        <f>SUMIF(Consumo!$C$3:$C$862,tabItens[[#This Row],[CÓDIGO]],Consumo!$N$3:$N$862) + SUMIF(Consumo!$C$3:$C$862,tabItens[[#This Row],[CÓDIGO]],Consumo!$O$3:$O$862) + SUMIF(Consumo!$C$3:$C$862,tabItens[[#This Row],[CÓDIGO]],Consumo!$P$3:$P$862) + SUMIF(Consumo!$C$3:$C$862,tabItens[[#This Row],[CÓDIGO]],Consumo!$Q$3:$Q$862)</f>
        <v>14</v>
      </c>
      <c r="AT382" s="384">
        <f>SUMIF(Consumo!$C$3:$C$862,tabItens[[#This Row],[CÓDIGO]],Consumo!$Z$3:$Z$862)</f>
        <v>87</v>
      </c>
      <c r="AU382" s="385">
        <f>SUMIF(Consumo!$C$3:$C$862,tabItens[[#This Row],[CÓDIGO]],Consumo!$AA$3:$AA$862)</f>
        <v>50</v>
      </c>
      <c r="AV382" s="386">
        <f>SUMIF(Consumo!$C$3:$C$862,tabItens[[#This Row],[CÓDIGO]],Consumo!$Y$3:$Y$862)</f>
        <v>6.166666666666667</v>
      </c>
      <c r="AW382" s="359">
        <f>tabItens[[#This Row],[QTDE ATUAL]] + tabItens[[#This Row],[RC QTDE]] + tabItens[[#This Row],[AF SALDO]] + tabItens[[#This Row],[Recentes]]</f>
        <v>11</v>
      </c>
      <c r="AX382" s="387">
        <v>5</v>
      </c>
      <c r="AY382" s="387">
        <v>4</v>
      </c>
      <c r="AZ382" s="387">
        <f>IF(ISBLANK(tabItens[[#This Row],[CÓDIGO]]),"",tabItens[[#This Row],[PontoMês]] * (AZ$2+tabItens[[#This Row],[PontoQtM]]))</f>
        <v>20</v>
      </c>
      <c r="BA382" s="386">
        <f>tabItens[[#This Row],[PontoPed]] - tabItens[[#This Row],[Saldo]] + (1/10)</f>
        <v>9.1</v>
      </c>
      <c r="BB382" s="386">
        <f xml:space="preserve"> tabItens[[#This Row],[PontoMês]] * BB$2 - tabItens[[#This Row],[QTDE ATUAL]] - (1/10)</f>
        <v>-6.1</v>
      </c>
      <c r="BC382" s="388">
        <f>IF( tabItens[[#This Row],[PontoPed]]&gt;0, IF(tabItens[[#This Row],[PontoPed]]&lt;1, 1, IF( tabItens[[#This Row],[Saldo]]&gt;tabItens[[#This Row],[PontoPed]], 0, (tabItens[[#This Row],[PontoPed]]-tabItens[[#This Row],[Saldo]])/tabItens[[#This Row],[PontoPed]] ) ), 0 )</f>
        <v>0.45</v>
      </c>
      <c r="BD382" s="389">
        <f>ROUNDDOWN(IF( OR( AND(tabItens[[#This Row],[PontoPed]]&lt;tabItens[[#This Row],[Saldo]],tabItens[[#This Row],[Saldo]]&gt;0), tabItens[[#This Row],[PontoPed]]=0), 99, IF(AND(tabItens[[#This Row],[Saldo]]=0,tabItens[[#This Row],[PontoPed]]&gt;0), 0, (1-tabItens[[#This Row],[PctAb]])*10 ) ),0)</f>
        <v>5</v>
      </c>
      <c r="BE382" s="390">
        <f>IF( tabItens[[#This Row],[Consumo]] &gt; tabItens[[#This Row],[04_MESES]]/4*$AV$2, tabItens[[#This Row],[Consumo]]/$AV$2, tabItens[[#This Row],[04_MESES]]/4 ) * $BE$2 + tabItens[[#This Row],[COMPRA_EXTRA]]</f>
        <v>43.5</v>
      </c>
      <c r="BF382" s="391">
        <f>MAX( tabItens[[#This Row],[Sugestão]] - tabItens[[#This Row],[LC]], 0 )</f>
        <v>43.5</v>
      </c>
      <c r="BG382" s="391">
        <f>SUMIF(Consumo!$C$3:$C$862,tabItens[[#This Row],[CÓDIGO]],Consumo!$E$3:$E$862)</f>
        <v>0</v>
      </c>
      <c r="BH382" s="392">
        <f>IF(AND(tabItens[[#This Row],[Pend]] &gt; 0,tabItens[[#This Row],[Consumo]] &lt;&gt; 0), tabItens[[#This Row],[Pend]] / tabItens[[#This Row],[Consumo]], 0 )</f>
        <v>0</v>
      </c>
      <c r="BI382" s="391"/>
      <c r="BJ382" s="391"/>
      <c r="BK382" s="393" t="s">
        <v>2081</v>
      </c>
    </row>
    <row r="383" spans="1:63" x14ac:dyDescent="0.3">
      <c r="A383" s="354">
        <v>74908</v>
      </c>
      <c r="B383" s="355" t="s">
        <v>1407</v>
      </c>
      <c r="C383" s="356" t="s">
        <v>256</v>
      </c>
      <c r="D383" s="357">
        <v>70.2</v>
      </c>
      <c r="E383" s="358"/>
      <c r="F383" s="358"/>
      <c r="G383" s="358" t="s">
        <v>883</v>
      </c>
      <c r="H383" s="359">
        <v>350</v>
      </c>
      <c r="I383" s="360">
        <v>103003</v>
      </c>
      <c r="J383" s="361">
        <v>70.2</v>
      </c>
      <c r="K383" s="362">
        <v>53</v>
      </c>
      <c r="L383" s="363">
        <f>IF(tabItens[[#This Row],[Média]] &gt; 0, tabItens[[#This Row],[QTDE ATUAL]] / tabItens[[#This Row],[Média]],999.9)</f>
        <v>97.674418604651166</v>
      </c>
      <c r="M383" s="364">
        <v>0</v>
      </c>
      <c r="N383" s="365">
        <f>tabItens[[#This Row],[VALOR UNIT.]] * tabItens[[#This Row],[LC]]</f>
        <v>0</v>
      </c>
      <c r="O383" s="366" t="s">
        <v>2151</v>
      </c>
      <c r="P383" s="367"/>
      <c r="Q383" s="368"/>
      <c r="R383" s="365"/>
      <c r="S383" s="369"/>
      <c r="T383" s="370">
        <f>ROUNDDOWN(IFERROR(tabItens[[#This Row],[ATA DT.VALID.]] - $D$1,0) / 30,0)</f>
        <v>-1507</v>
      </c>
      <c r="U383" s="355" t="s">
        <v>1335</v>
      </c>
      <c r="V383" s="371">
        <v>1</v>
      </c>
      <c r="W383" s="372" t="s">
        <v>2066</v>
      </c>
      <c r="X383" s="373">
        <v>74</v>
      </c>
      <c r="Y383" s="374">
        <v>3</v>
      </c>
      <c r="Z383" s="375"/>
      <c r="AA383" s="376"/>
      <c r="AB383" s="377"/>
      <c r="AC383" s="377"/>
      <c r="AD383" s="376"/>
      <c r="AE383" s="377"/>
      <c r="AF383" s="370"/>
      <c r="AG383" s="378" t="s">
        <v>2067</v>
      </c>
      <c r="AH383" s="379"/>
      <c r="AI383" s="370">
        <v>18</v>
      </c>
      <c r="AJ383" s="379">
        <v>44158</v>
      </c>
      <c r="AK383" s="379">
        <v>37845</v>
      </c>
      <c r="AL383" s="379">
        <v>44133</v>
      </c>
      <c r="AM383" s="369"/>
      <c r="AN383" s="358"/>
      <c r="AO383" s="380" t="str">
        <f>_xlfn.IFNA(IF(VLOOKUP(tabItens[[#This Row],[CÓDIGO]],tabExcluirDoEstoque[#Data],1,FALSE),"sim",""),"")</f>
        <v/>
      </c>
      <c r="AP383" s="381" t="str">
        <f ca="1">IF(OR(ISBLANK(tabItens[[#This Row],[ATA DT.VALID.]]),tabItens[[#This Row],[ATA DT.VALID.]]="",tabItens[[#This Row],[ATA DT.VALID.]]=" "),"",IF(TYPE(tabItens[[#This Row],[ATA DT.VALID.]])=1,ROUNDUP((tabItens[[#This Row],[ATA DT.VALID.]]-TODAY())/7,0),""))</f>
        <v/>
      </c>
      <c r="AQ383" s="382">
        <v>0</v>
      </c>
      <c r="AR383" s="383" t="str">
        <f>IF(ISBLANK(tabItens[[#This Row],[CÓDIGO]]),"",IFERROR(VLOOKUP(tabItens[[#This Row],[CÓDIGO]],Consumo!$C$2:$AC$862,26,FALSE),0))</f>
        <v>06.2023</v>
      </c>
      <c r="AS383" s="384">
        <f>SUMIF(Consumo!$C$3:$C$862,tabItens[[#This Row],[CÓDIGO]],Consumo!$N$3:$N$862) + SUMIF(Consumo!$C$3:$C$862,tabItens[[#This Row],[CÓDIGO]],Consumo!$O$3:$O$862) + SUMIF(Consumo!$C$3:$C$862,tabItens[[#This Row],[CÓDIGO]],Consumo!$P$3:$P$862) + SUMIF(Consumo!$C$3:$C$862,tabItens[[#This Row],[CÓDIGO]],Consumo!$Q$3:$Q$862)</f>
        <v>34</v>
      </c>
      <c r="AT383" s="384">
        <f>SUMIF(Consumo!$C$3:$C$862,tabItens[[#This Row],[CÓDIGO]],Consumo!$Z$3:$Z$862)</f>
        <v>53</v>
      </c>
      <c r="AU383" s="385">
        <f>SUMIF(Consumo!$C$3:$C$862,tabItens[[#This Row],[CÓDIGO]],Consumo!$AA$3:$AA$862)</f>
        <v>34</v>
      </c>
      <c r="AV383" s="386">
        <f>SUMIF(Consumo!$C$3:$C$862,tabItens[[#This Row],[CÓDIGO]],Consumo!$Y$3:$Y$862)</f>
        <v>3.5833333333333335</v>
      </c>
      <c r="AW383" s="359">
        <f>tabItens[[#This Row],[QTDE ATUAL]] + tabItens[[#This Row],[RC QTDE]] + tabItens[[#This Row],[AF SALDO]] + tabItens[[#This Row],[Recentes]]</f>
        <v>350</v>
      </c>
      <c r="AX383" s="387">
        <v>12</v>
      </c>
      <c r="AY383" s="387">
        <v>4</v>
      </c>
      <c r="AZ383" s="387">
        <f>IF(ISBLANK(tabItens[[#This Row],[CÓDIGO]]),"",tabItens[[#This Row],[PontoMês]] * (AZ$2+tabItens[[#This Row],[PontoQtM]]))</f>
        <v>48</v>
      </c>
      <c r="BA383" s="386">
        <f>tabItens[[#This Row],[PontoPed]] - tabItens[[#This Row],[Saldo]] + (1/10)</f>
        <v>-301.89999999999998</v>
      </c>
      <c r="BB383" s="386">
        <f xml:space="preserve"> tabItens[[#This Row],[PontoMês]] * BB$2 - tabItens[[#This Row],[QTDE ATUAL]] - (1/10)</f>
        <v>-338.1</v>
      </c>
      <c r="BC383" s="388">
        <f>IF( tabItens[[#This Row],[PontoPed]]&gt;0, IF(tabItens[[#This Row],[PontoPed]]&lt;1, 1, IF( tabItens[[#This Row],[Saldo]]&gt;tabItens[[#This Row],[PontoPed]], 0, (tabItens[[#This Row],[PontoPed]]-tabItens[[#This Row],[Saldo]])/tabItens[[#This Row],[PontoPed]] ) ), 0 )</f>
        <v>0</v>
      </c>
      <c r="BD383" s="389">
        <f>ROUNDDOWN(IF( OR( AND(tabItens[[#This Row],[PontoPed]]&lt;tabItens[[#This Row],[Saldo]],tabItens[[#This Row],[Saldo]]&gt;0), tabItens[[#This Row],[PontoPed]]=0), 99, IF(AND(tabItens[[#This Row],[Saldo]]=0,tabItens[[#This Row],[PontoPed]]&gt;0), 0, (1-tabItens[[#This Row],[PctAb]])*10 ) ),0)</f>
        <v>99</v>
      </c>
      <c r="BE383" s="390">
        <f>IF( tabItens[[#This Row],[Consumo]] &gt; tabItens[[#This Row],[04_MESES]]/4*$AV$2, tabItens[[#This Row],[Consumo]]/$AV$2, tabItens[[#This Row],[04_MESES]]/4 ) * $BE$2 + tabItens[[#This Row],[COMPRA_EXTRA]]</f>
        <v>51</v>
      </c>
      <c r="BF383" s="391">
        <f>MAX( tabItens[[#This Row],[Sugestão]] - tabItens[[#This Row],[LC]], 0 )</f>
        <v>51</v>
      </c>
      <c r="BG383" s="391">
        <f>SUMIF(Consumo!$C$3:$C$862,tabItens[[#This Row],[CÓDIGO]],Consumo!$E$3:$E$862)</f>
        <v>0</v>
      </c>
      <c r="BH383" s="392">
        <f>IF(AND(tabItens[[#This Row],[Pend]] &gt; 0,tabItens[[#This Row],[Consumo]] &lt;&gt; 0), tabItens[[#This Row],[Pend]] / tabItens[[#This Row],[Consumo]], 0 )</f>
        <v>0</v>
      </c>
      <c r="BI383" s="391"/>
      <c r="BJ383" s="391"/>
      <c r="BK383" s="393" t="s">
        <v>2081</v>
      </c>
    </row>
    <row r="384" spans="1:63" x14ac:dyDescent="0.3">
      <c r="A384" s="354">
        <v>74909</v>
      </c>
      <c r="B384" s="355" t="s">
        <v>1408</v>
      </c>
      <c r="C384" s="356" t="s">
        <v>256</v>
      </c>
      <c r="D384" s="357">
        <v>152</v>
      </c>
      <c r="E384" s="358"/>
      <c r="F384" s="358"/>
      <c r="G384" s="358" t="s">
        <v>883</v>
      </c>
      <c r="H384" s="359">
        <v>0</v>
      </c>
      <c r="I384" s="360">
        <v>103003</v>
      </c>
      <c r="J384" s="361">
        <v>152</v>
      </c>
      <c r="K384" s="362">
        <v>124</v>
      </c>
      <c r="L384" s="363">
        <f>IF(tabItens[[#This Row],[Média]] &gt; 0, tabItens[[#This Row],[QTDE ATUAL]] / tabItens[[#This Row],[Média]],999.9)</f>
        <v>0</v>
      </c>
      <c r="M384" s="364">
        <v>0</v>
      </c>
      <c r="N384" s="365">
        <f>tabItens[[#This Row],[VALOR UNIT.]] * tabItens[[#This Row],[LC]]</f>
        <v>0</v>
      </c>
      <c r="O384" s="366" t="s">
        <v>2122</v>
      </c>
      <c r="P384" s="367"/>
      <c r="Q384" s="368"/>
      <c r="R384" s="365"/>
      <c r="S384" s="369"/>
      <c r="T384" s="370">
        <f>ROUNDDOWN(IFERROR(tabItens[[#This Row],[ATA DT.VALID.]] - $D$1,0) / 30,0)</f>
        <v>-1507</v>
      </c>
      <c r="U384" s="355" t="s">
        <v>1335</v>
      </c>
      <c r="V384" s="371">
        <v>1</v>
      </c>
      <c r="W384" s="372" t="s">
        <v>2066</v>
      </c>
      <c r="X384" s="373">
        <v>74</v>
      </c>
      <c r="Y384" s="374">
        <v>3</v>
      </c>
      <c r="Z384" s="375"/>
      <c r="AA384" s="376"/>
      <c r="AB384" s="377"/>
      <c r="AC384" s="377"/>
      <c r="AD384" s="376"/>
      <c r="AE384" s="377"/>
      <c r="AF384" s="370"/>
      <c r="AG384" s="378" t="s">
        <v>2067</v>
      </c>
      <c r="AH384" s="379"/>
      <c r="AI384" s="370">
        <v>42</v>
      </c>
      <c r="AJ384" s="379">
        <v>44160</v>
      </c>
      <c r="AK384" s="379">
        <v>37845</v>
      </c>
      <c r="AL384" s="379">
        <v>45210</v>
      </c>
      <c r="AM384" s="369"/>
      <c r="AN384" s="358"/>
      <c r="AO384" s="380" t="str">
        <f>_xlfn.IFNA(IF(VLOOKUP(tabItens[[#This Row],[CÓDIGO]],tabExcluirDoEstoque[#Data],1,FALSE),"sim",""),"")</f>
        <v/>
      </c>
      <c r="AP384" s="381" t="str">
        <f ca="1">IF(OR(ISBLANK(tabItens[[#This Row],[ATA DT.VALID.]]),tabItens[[#This Row],[ATA DT.VALID.]]="",tabItens[[#This Row],[ATA DT.VALID.]]=" "),"",IF(TYPE(tabItens[[#This Row],[ATA DT.VALID.]])=1,ROUNDUP((tabItens[[#This Row],[ATA DT.VALID.]]-TODAY())/7,0),""))</f>
        <v/>
      </c>
      <c r="AQ384" s="382">
        <v>0</v>
      </c>
      <c r="AR384" s="383" t="str">
        <f>IF(ISBLANK(tabItens[[#This Row],[CÓDIGO]]),"",IFERROR(VLOOKUP(tabItens[[#This Row],[CÓDIGO]],Consumo!$C$2:$AC$862,26,FALSE),0))</f>
        <v>12.2022</v>
      </c>
      <c r="AS384" s="384">
        <f>SUMIF(Consumo!$C$3:$C$862,tabItens[[#This Row],[CÓDIGO]],Consumo!$N$3:$N$862) + SUMIF(Consumo!$C$3:$C$862,tabItens[[#This Row],[CÓDIGO]],Consumo!$O$3:$O$862) + SUMIF(Consumo!$C$3:$C$862,tabItens[[#This Row],[CÓDIGO]],Consumo!$P$3:$P$862) + SUMIF(Consumo!$C$3:$C$862,tabItens[[#This Row],[CÓDIGO]],Consumo!$Q$3:$Q$862)</f>
        <v>0</v>
      </c>
      <c r="AT384" s="384">
        <f>SUMIF(Consumo!$C$3:$C$862,tabItens[[#This Row],[CÓDIGO]],Consumo!$Z$3:$Z$862)</f>
        <v>147</v>
      </c>
      <c r="AU384" s="385">
        <f>SUMIF(Consumo!$C$3:$C$862,tabItens[[#This Row],[CÓDIGO]],Consumo!$AA$3:$AA$862)</f>
        <v>70</v>
      </c>
      <c r="AV384" s="386">
        <f>SUMIF(Consumo!$C$3:$C$862,tabItens[[#This Row],[CÓDIGO]],Consumo!$Y$3:$Y$862)</f>
        <v>11.166666666666666</v>
      </c>
      <c r="AW384" s="359">
        <f>tabItens[[#This Row],[QTDE ATUAL]] + tabItens[[#This Row],[RC QTDE]] + tabItens[[#This Row],[AF SALDO]] + tabItens[[#This Row],[Recentes]]</f>
        <v>0</v>
      </c>
      <c r="AX384" s="387">
        <v>9</v>
      </c>
      <c r="AY384" s="387">
        <v>4</v>
      </c>
      <c r="AZ384" s="387">
        <f>IF(ISBLANK(tabItens[[#This Row],[CÓDIGO]]),"",tabItens[[#This Row],[PontoMês]] * (AZ$2+tabItens[[#This Row],[PontoQtM]]))</f>
        <v>36</v>
      </c>
      <c r="BA384" s="386">
        <f>tabItens[[#This Row],[PontoPed]] - tabItens[[#This Row],[Saldo]] + (1/10)</f>
        <v>36.1</v>
      </c>
      <c r="BB384" s="386">
        <f xml:space="preserve"> tabItens[[#This Row],[PontoMês]] * BB$2 - tabItens[[#This Row],[QTDE ATUAL]] - (1/10)</f>
        <v>8.9</v>
      </c>
      <c r="BC384" s="388">
        <f>IF( tabItens[[#This Row],[PontoPed]]&gt;0, IF(tabItens[[#This Row],[PontoPed]]&lt;1, 1, IF( tabItens[[#This Row],[Saldo]]&gt;tabItens[[#This Row],[PontoPed]], 0, (tabItens[[#This Row],[PontoPed]]-tabItens[[#This Row],[Saldo]])/tabItens[[#This Row],[PontoPed]] ) ), 0 )</f>
        <v>1</v>
      </c>
      <c r="BD384" s="389">
        <f>ROUNDDOWN(IF( OR( AND(tabItens[[#This Row],[PontoPed]]&lt;tabItens[[#This Row],[Saldo]],tabItens[[#This Row],[Saldo]]&gt;0), tabItens[[#This Row],[PontoPed]]=0), 99, IF(AND(tabItens[[#This Row],[Saldo]]=0,tabItens[[#This Row],[PontoPed]]&gt;0), 0, (1-tabItens[[#This Row],[PctAb]])*10 ) ),0)</f>
        <v>0</v>
      </c>
      <c r="BE384" s="390">
        <f>IF( tabItens[[#This Row],[Consumo]] &gt; tabItens[[#This Row],[04_MESES]]/4*$AV$2, tabItens[[#This Row],[Consumo]]/$AV$2, tabItens[[#This Row],[04_MESES]]/4 ) * $BE$2 + tabItens[[#This Row],[COMPRA_EXTRA]]</f>
        <v>73.5</v>
      </c>
      <c r="BF384" s="391">
        <f>MAX( tabItens[[#This Row],[Sugestão]] - tabItens[[#This Row],[LC]], 0 )</f>
        <v>73.5</v>
      </c>
      <c r="BG384" s="391">
        <f>SUMIF(Consumo!$C$3:$C$862,tabItens[[#This Row],[CÓDIGO]],Consumo!$E$3:$E$862)</f>
        <v>23</v>
      </c>
      <c r="BH384" s="392">
        <f>IF(AND(tabItens[[#This Row],[Pend]] &gt; 0,tabItens[[#This Row],[Consumo]] &lt;&gt; 0), tabItens[[#This Row],[Pend]] / tabItens[[#This Row],[Consumo]], 0 )</f>
        <v>0.15646258503401361</v>
      </c>
      <c r="BI384" s="391"/>
      <c r="BJ384" s="391"/>
      <c r="BK384" s="393" t="s">
        <v>2081</v>
      </c>
    </row>
    <row r="385" spans="1:63" x14ac:dyDescent="0.3">
      <c r="A385" s="354">
        <v>74911</v>
      </c>
      <c r="B385" s="355" t="s">
        <v>1409</v>
      </c>
      <c r="C385" s="356" t="s">
        <v>256</v>
      </c>
      <c r="D385" s="357">
        <v>146</v>
      </c>
      <c r="E385" s="358"/>
      <c r="F385" s="358"/>
      <c r="G385" s="358" t="s">
        <v>883</v>
      </c>
      <c r="H385" s="359">
        <v>17</v>
      </c>
      <c r="I385" s="360">
        <v>103003</v>
      </c>
      <c r="J385" s="361">
        <v>146</v>
      </c>
      <c r="K385" s="362">
        <v>133</v>
      </c>
      <c r="L385" s="363">
        <f>IF(tabItens[[#This Row],[Média]] &gt; 0, tabItens[[#This Row],[QTDE ATUAL]] / tabItens[[#This Row],[Média]],999.9)</f>
        <v>1.6451612903225805</v>
      </c>
      <c r="M385" s="364">
        <v>0</v>
      </c>
      <c r="N385" s="365">
        <f>tabItens[[#This Row],[VALOR UNIT.]] * tabItens[[#This Row],[LC]]</f>
        <v>0</v>
      </c>
      <c r="O385" s="366" t="s">
        <v>2122</v>
      </c>
      <c r="P385" s="367"/>
      <c r="Q385" s="368"/>
      <c r="R385" s="365"/>
      <c r="S385" s="369"/>
      <c r="T385" s="370">
        <f>ROUNDDOWN(IFERROR(tabItens[[#This Row],[ATA DT.VALID.]] - $D$1,0) / 30,0)</f>
        <v>-1507</v>
      </c>
      <c r="U385" s="355" t="s">
        <v>1335</v>
      </c>
      <c r="V385" s="371">
        <v>1</v>
      </c>
      <c r="W385" s="372" t="s">
        <v>2066</v>
      </c>
      <c r="X385" s="373">
        <v>74</v>
      </c>
      <c r="Y385" s="374">
        <v>3</v>
      </c>
      <c r="Z385" s="375"/>
      <c r="AA385" s="376"/>
      <c r="AB385" s="377"/>
      <c r="AC385" s="377"/>
      <c r="AD385" s="376"/>
      <c r="AE385" s="377"/>
      <c r="AF385" s="370"/>
      <c r="AG385" s="378" t="s">
        <v>2067</v>
      </c>
      <c r="AH385" s="379"/>
      <c r="AI385" s="370">
        <v>44</v>
      </c>
      <c r="AJ385" s="379">
        <v>44974</v>
      </c>
      <c r="AK385" s="379">
        <v>37845</v>
      </c>
      <c r="AL385" s="379">
        <v>45210</v>
      </c>
      <c r="AM385" s="369"/>
      <c r="AN385" s="358"/>
      <c r="AO385" s="380" t="str">
        <f>_xlfn.IFNA(IF(VLOOKUP(tabItens[[#This Row],[CÓDIGO]],tabExcluirDoEstoque[#Data],1,FALSE),"sim",""),"")</f>
        <v/>
      </c>
      <c r="AP385" s="381" t="str">
        <f ca="1">IF(OR(ISBLANK(tabItens[[#This Row],[ATA DT.VALID.]]),tabItens[[#This Row],[ATA DT.VALID.]]="",tabItens[[#This Row],[ATA DT.VALID.]]=" "),"",IF(TYPE(tabItens[[#This Row],[ATA DT.VALID.]])=1,ROUNDUP((tabItens[[#This Row],[ATA DT.VALID.]]-TODAY())/7,0),""))</f>
        <v/>
      </c>
      <c r="AQ385" s="382">
        <v>0</v>
      </c>
      <c r="AR385" s="383" t="str">
        <f>IF(ISBLANK(tabItens[[#This Row],[CÓDIGO]]),"",IFERROR(VLOOKUP(tabItens[[#This Row],[CÓDIGO]],Consumo!$C$2:$AC$862,26,FALSE),0))</f>
        <v>09.2023</v>
      </c>
      <c r="AS385" s="384">
        <f>SUMIF(Consumo!$C$3:$C$862,tabItens[[#This Row],[CÓDIGO]],Consumo!$N$3:$N$862) + SUMIF(Consumo!$C$3:$C$862,tabItens[[#This Row],[CÓDIGO]],Consumo!$O$3:$O$862) + SUMIF(Consumo!$C$3:$C$862,tabItens[[#This Row],[CÓDIGO]],Consumo!$P$3:$P$862) + SUMIF(Consumo!$C$3:$C$862,tabItens[[#This Row],[CÓDIGO]],Consumo!$Q$3:$Q$862)</f>
        <v>18</v>
      </c>
      <c r="AT385" s="384">
        <f>SUMIF(Consumo!$C$3:$C$862,tabItens[[#This Row],[CÓDIGO]],Consumo!$Z$3:$Z$862)</f>
        <v>133</v>
      </c>
      <c r="AU385" s="385">
        <f>SUMIF(Consumo!$C$3:$C$862,tabItens[[#This Row],[CÓDIGO]],Consumo!$AA$3:$AA$862)</f>
        <v>65</v>
      </c>
      <c r="AV385" s="386">
        <f>SUMIF(Consumo!$C$3:$C$862,tabItens[[#This Row],[CÓDIGO]],Consumo!$Y$3:$Y$862)</f>
        <v>10.333333333333334</v>
      </c>
      <c r="AW385" s="359">
        <f>tabItens[[#This Row],[QTDE ATUAL]] + tabItens[[#This Row],[RC QTDE]] + tabItens[[#This Row],[AF SALDO]] + tabItens[[#This Row],[Recentes]]</f>
        <v>17</v>
      </c>
      <c r="AX385" s="387">
        <v>20</v>
      </c>
      <c r="AY385" s="387">
        <v>4</v>
      </c>
      <c r="AZ385" s="387">
        <f>IF(ISBLANK(tabItens[[#This Row],[CÓDIGO]]),"",tabItens[[#This Row],[PontoMês]] * (AZ$2+tabItens[[#This Row],[PontoQtM]]))</f>
        <v>80</v>
      </c>
      <c r="BA385" s="386">
        <f>tabItens[[#This Row],[PontoPed]] - tabItens[[#This Row],[Saldo]] + (1/10)</f>
        <v>63.1</v>
      </c>
      <c r="BB385" s="386">
        <f xml:space="preserve"> tabItens[[#This Row],[PontoMês]] * BB$2 - tabItens[[#This Row],[QTDE ATUAL]] - (1/10)</f>
        <v>2.9</v>
      </c>
      <c r="BC385" s="388">
        <f>IF( tabItens[[#This Row],[PontoPed]]&gt;0, IF(tabItens[[#This Row],[PontoPed]]&lt;1, 1, IF( tabItens[[#This Row],[Saldo]]&gt;tabItens[[#This Row],[PontoPed]], 0, (tabItens[[#This Row],[PontoPed]]-tabItens[[#This Row],[Saldo]])/tabItens[[#This Row],[PontoPed]] ) ), 0 )</f>
        <v>0.78749999999999998</v>
      </c>
      <c r="BD385" s="389">
        <f>ROUNDDOWN(IF( OR( AND(tabItens[[#This Row],[PontoPed]]&lt;tabItens[[#This Row],[Saldo]],tabItens[[#This Row],[Saldo]]&gt;0), tabItens[[#This Row],[PontoPed]]=0), 99, IF(AND(tabItens[[#This Row],[Saldo]]=0,tabItens[[#This Row],[PontoPed]]&gt;0), 0, (1-tabItens[[#This Row],[PctAb]])*10 ) ),0)</f>
        <v>2</v>
      </c>
      <c r="BE385" s="390">
        <f>IF( tabItens[[#This Row],[Consumo]] &gt; tabItens[[#This Row],[04_MESES]]/4*$AV$2, tabItens[[#This Row],[Consumo]]/$AV$2, tabItens[[#This Row],[04_MESES]]/4 ) * $BE$2 + tabItens[[#This Row],[COMPRA_EXTRA]]</f>
        <v>66.5</v>
      </c>
      <c r="BF385" s="391">
        <f>MAX( tabItens[[#This Row],[Sugestão]] - tabItens[[#This Row],[LC]], 0 )</f>
        <v>66.5</v>
      </c>
      <c r="BG385" s="391">
        <f>SUMIF(Consumo!$C$3:$C$862,tabItens[[#This Row],[CÓDIGO]],Consumo!$E$3:$E$862)</f>
        <v>0</v>
      </c>
      <c r="BH385" s="392">
        <f>IF(AND(tabItens[[#This Row],[Pend]] &gt; 0,tabItens[[#This Row],[Consumo]] &lt;&gt; 0), tabItens[[#This Row],[Pend]] / tabItens[[#This Row],[Consumo]], 0 )</f>
        <v>0</v>
      </c>
      <c r="BI385" s="391"/>
      <c r="BJ385" s="391"/>
      <c r="BK385" s="393" t="s">
        <v>2081</v>
      </c>
    </row>
    <row r="386" spans="1:63" x14ac:dyDescent="0.3">
      <c r="A386" s="354">
        <v>74976</v>
      </c>
      <c r="B386" s="355" t="s">
        <v>1410</v>
      </c>
      <c r="C386" s="356" t="s">
        <v>256</v>
      </c>
      <c r="D386" s="357">
        <v>11.14</v>
      </c>
      <c r="E386" s="358"/>
      <c r="F386" s="358"/>
      <c r="G386" s="358" t="s">
        <v>883</v>
      </c>
      <c r="H386" s="359">
        <v>426</v>
      </c>
      <c r="I386" s="360">
        <v>103003</v>
      </c>
      <c r="J386" s="361">
        <v>11.14</v>
      </c>
      <c r="K386" s="362">
        <v>66</v>
      </c>
      <c r="L386" s="363">
        <f>IF(tabItens[[#This Row],[Média]] &gt; 0, tabItens[[#This Row],[QTDE ATUAL]] / tabItens[[#This Row],[Média]],999.9)</f>
        <v>102.24</v>
      </c>
      <c r="M386" s="364">
        <v>0</v>
      </c>
      <c r="N386" s="365">
        <f>tabItens[[#This Row],[VALOR UNIT.]] * tabItens[[#This Row],[LC]]</f>
        <v>0</v>
      </c>
      <c r="O386" s="366" t="s">
        <v>2099</v>
      </c>
      <c r="P386" s="367"/>
      <c r="Q386" s="368"/>
      <c r="R386" s="365"/>
      <c r="S386" s="369"/>
      <c r="T386" s="370">
        <f>ROUNDDOWN(IFERROR(tabItens[[#This Row],[ATA DT.VALID.]] - $D$1,0) / 30,0)</f>
        <v>-1507</v>
      </c>
      <c r="U386" s="355" t="s">
        <v>960</v>
      </c>
      <c r="V386" s="371">
        <v>1</v>
      </c>
      <c r="W386" s="372" t="s">
        <v>2071</v>
      </c>
      <c r="X386" s="373">
        <v>61</v>
      </c>
      <c r="Y386" s="374">
        <v>8</v>
      </c>
      <c r="Z386" s="375"/>
      <c r="AA386" s="376"/>
      <c r="AB386" s="377"/>
      <c r="AC386" s="377"/>
      <c r="AD386" s="376"/>
      <c r="AE386" s="377"/>
      <c r="AF386" s="370"/>
      <c r="AG386" s="378" t="s">
        <v>2067</v>
      </c>
      <c r="AH386" s="379"/>
      <c r="AI386" s="370">
        <v>22</v>
      </c>
      <c r="AJ386" s="379">
        <v>44560</v>
      </c>
      <c r="AK386" s="379">
        <v>37847</v>
      </c>
      <c r="AL386" s="379">
        <v>45096</v>
      </c>
      <c r="AM386" s="369"/>
      <c r="AN386" s="358"/>
      <c r="AO386" s="380" t="str">
        <f>_xlfn.IFNA(IF(VLOOKUP(tabItens[[#This Row],[CÓDIGO]],tabExcluirDoEstoque[#Data],1,FALSE),"sim",""),"")</f>
        <v/>
      </c>
      <c r="AP386" s="381" t="str">
        <f ca="1">IF(OR(ISBLANK(tabItens[[#This Row],[ATA DT.VALID.]]),tabItens[[#This Row],[ATA DT.VALID.]]="",tabItens[[#This Row],[ATA DT.VALID.]]=" "),"",IF(TYPE(tabItens[[#This Row],[ATA DT.VALID.]])=1,ROUNDUP((tabItens[[#This Row],[ATA DT.VALID.]]-TODAY())/7,0),""))</f>
        <v/>
      </c>
      <c r="AQ386" s="382">
        <v>0</v>
      </c>
      <c r="AR386" s="383" t="str">
        <f>IF(ISBLANK(tabItens[[#This Row],[CÓDIGO]]),"",IFERROR(VLOOKUP(tabItens[[#This Row],[CÓDIGO]],Consumo!$C$2:$AC$862,26,FALSE),0))</f>
        <v>08.2023</v>
      </c>
      <c r="AS386" s="384">
        <f>SUMIF(Consumo!$C$3:$C$862,tabItens[[#This Row],[CÓDIGO]],Consumo!$N$3:$N$862) + SUMIF(Consumo!$C$3:$C$862,tabItens[[#This Row],[CÓDIGO]],Consumo!$O$3:$O$862) + SUMIF(Consumo!$C$3:$C$862,tabItens[[#This Row],[CÓDIGO]],Consumo!$P$3:$P$862) + SUMIF(Consumo!$C$3:$C$862,tabItens[[#This Row],[CÓDIGO]],Consumo!$Q$3:$Q$862)</f>
        <v>50</v>
      </c>
      <c r="AT386" s="384">
        <f>SUMIF(Consumo!$C$3:$C$862,tabItens[[#This Row],[CÓDIGO]],Consumo!$Z$3:$Z$862)</f>
        <v>66</v>
      </c>
      <c r="AU386" s="385">
        <f>SUMIF(Consumo!$C$3:$C$862,tabItens[[#This Row],[CÓDIGO]],Consumo!$AA$3:$AA$862)</f>
        <v>50</v>
      </c>
      <c r="AV386" s="386">
        <f>SUMIF(Consumo!$C$3:$C$862,tabItens[[#This Row],[CÓDIGO]],Consumo!$Y$3:$Y$862)</f>
        <v>4.166666666666667</v>
      </c>
      <c r="AW386" s="359">
        <f>tabItens[[#This Row],[QTDE ATUAL]] + tabItens[[#This Row],[RC QTDE]] + tabItens[[#This Row],[AF SALDO]] + tabItens[[#This Row],[Recentes]]</f>
        <v>426</v>
      </c>
      <c r="AX386" s="387">
        <v>17</v>
      </c>
      <c r="AY386" s="387">
        <v>4</v>
      </c>
      <c r="AZ386" s="387">
        <f>IF(ISBLANK(tabItens[[#This Row],[CÓDIGO]]),"",tabItens[[#This Row],[PontoMês]] * (AZ$2+tabItens[[#This Row],[PontoQtM]]))</f>
        <v>68</v>
      </c>
      <c r="BA386" s="386">
        <f>tabItens[[#This Row],[PontoPed]] - tabItens[[#This Row],[Saldo]] + (1/10)</f>
        <v>-357.9</v>
      </c>
      <c r="BB386" s="386">
        <f xml:space="preserve"> tabItens[[#This Row],[PontoMês]] * BB$2 - tabItens[[#This Row],[QTDE ATUAL]] - (1/10)</f>
        <v>-409.1</v>
      </c>
      <c r="BC386" s="388">
        <f>IF( tabItens[[#This Row],[PontoPed]]&gt;0, IF(tabItens[[#This Row],[PontoPed]]&lt;1, 1, IF( tabItens[[#This Row],[Saldo]]&gt;tabItens[[#This Row],[PontoPed]], 0, (tabItens[[#This Row],[PontoPed]]-tabItens[[#This Row],[Saldo]])/tabItens[[#This Row],[PontoPed]] ) ), 0 )</f>
        <v>0</v>
      </c>
      <c r="BD386" s="389">
        <f>ROUNDDOWN(IF( OR( AND(tabItens[[#This Row],[PontoPed]]&lt;tabItens[[#This Row],[Saldo]],tabItens[[#This Row],[Saldo]]&gt;0), tabItens[[#This Row],[PontoPed]]=0), 99, IF(AND(tabItens[[#This Row],[Saldo]]=0,tabItens[[#This Row],[PontoPed]]&gt;0), 0, (1-tabItens[[#This Row],[PctAb]])*10 ) ),0)</f>
        <v>99</v>
      </c>
      <c r="BE386" s="390">
        <f>IF( tabItens[[#This Row],[Consumo]] &gt; tabItens[[#This Row],[04_MESES]]/4*$AV$2, tabItens[[#This Row],[Consumo]]/$AV$2, tabItens[[#This Row],[04_MESES]]/4 ) * $BE$2 + tabItens[[#This Row],[COMPRA_EXTRA]]</f>
        <v>75</v>
      </c>
      <c r="BF386" s="391">
        <f>MAX( tabItens[[#This Row],[Sugestão]] - tabItens[[#This Row],[LC]], 0 )</f>
        <v>75</v>
      </c>
      <c r="BG386" s="391">
        <f>SUMIF(Consumo!$C$3:$C$862,tabItens[[#This Row],[CÓDIGO]],Consumo!$E$3:$E$862)</f>
        <v>0</v>
      </c>
      <c r="BH386" s="392">
        <f>IF(AND(tabItens[[#This Row],[Pend]] &gt; 0,tabItens[[#This Row],[Consumo]] &lt;&gt; 0), tabItens[[#This Row],[Pend]] / tabItens[[#This Row],[Consumo]], 0 )</f>
        <v>0</v>
      </c>
      <c r="BI386" s="391"/>
      <c r="BJ386" s="391"/>
      <c r="BK386" s="393" t="s">
        <v>2081</v>
      </c>
    </row>
    <row r="387" spans="1:63" x14ac:dyDescent="0.3">
      <c r="A387" s="354">
        <v>74979</v>
      </c>
      <c r="B387" s="355" t="s">
        <v>1411</v>
      </c>
      <c r="C387" s="356" t="s">
        <v>256</v>
      </c>
      <c r="D387" s="357">
        <v>28.49</v>
      </c>
      <c r="E387" s="358"/>
      <c r="F387" s="358"/>
      <c r="G387" s="358" t="s">
        <v>883</v>
      </c>
      <c r="H387" s="359">
        <v>169</v>
      </c>
      <c r="I387" s="360">
        <v>103003</v>
      </c>
      <c r="J387" s="361">
        <v>28.49</v>
      </c>
      <c r="K387" s="362">
        <v>56</v>
      </c>
      <c r="L387" s="363">
        <f>IF(tabItens[[#This Row],[Média]] &gt; 0, tabItens[[#This Row],[QTDE ATUAL]] / tabItens[[#This Row],[Média]],999.9)</f>
        <v>37.555555555555557</v>
      </c>
      <c r="M387" s="364">
        <v>0</v>
      </c>
      <c r="N387" s="365">
        <f>tabItens[[#This Row],[VALOR UNIT.]] * tabItens[[#This Row],[LC]]</f>
        <v>0</v>
      </c>
      <c r="O387" s="366" t="s">
        <v>2092</v>
      </c>
      <c r="P387" s="367"/>
      <c r="Q387" s="368"/>
      <c r="R387" s="365"/>
      <c r="S387" s="369"/>
      <c r="T387" s="370">
        <f>ROUNDDOWN(IFERROR(tabItens[[#This Row],[ATA DT.VALID.]] - $D$1,0) / 30,0)</f>
        <v>-1507</v>
      </c>
      <c r="U387" s="355" t="s">
        <v>960</v>
      </c>
      <c r="V387" s="371">
        <v>1</v>
      </c>
      <c r="W387" s="372" t="s">
        <v>2071</v>
      </c>
      <c r="X387" s="373">
        <v>61</v>
      </c>
      <c r="Y387" s="374">
        <v>8</v>
      </c>
      <c r="Z387" s="375"/>
      <c r="AA387" s="376"/>
      <c r="AB387" s="377"/>
      <c r="AC387" s="377"/>
      <c r="AD387" s="376"/>
      <c r="AE387" s="377"/>
      <c r="AF387" s="370"/>
      <c r="AG387" s="378" t="s">
        <v>2067</v>
      </c>
      <c r="AH387" s="379"/>
      <c r="AI387" s="370">
        <v>20</v>
      </c>
      <c r="AJ387" s="379">
        <v>44573</v>
      </c>
      <c r="AK387" s="379">
        <v>37847</v>
      </c>
      <c r="AL387" s="379">
        <v>44522</v>
      </c>
      <c r="AM387" s="369"/>
      <c r="AN387" s="358"/>
      <c r="AO387" s="380" t="str">
        <f>_xlfn.IFNA(IF(VLOOKUP(tabItens[[#This Row],[CÓDIGO]],tabExcluirDoEstoque[#Data],1,FALSE),"sim",""),"")</f>
        <v/>
      </c>
      <c r="AP387" s="381" t="str">
        <f ca="1">IF(OR(ISBLANK(tabItens[[#This Row],[ATA DT.VALID.]]),tabItens[[#This Row],[ATA DT.VALID.]]="",tabItens[[#This Row],[ATA DT.VALID.]]=" "),"",IF(TYPE(tabItens[[#This Row],[ATA DT.VALID.]])=1,ROUNDUP((tabItens[[#This Row],[ATA DT.VALID.]]-TODAY())/7,0),""))</f>
        <v/>
      </c>
      <c r="AQ387" s="382">
        <v>0</v>
      </c>
      <c r="AR387" s="383" t="str">
        <f>IF(ISBLANK(tabItens[[#This Row],[CÓDIGO]]),"",IFERROR(VLOOKUP(tabItens[[#This Row],[CÓDIGO]],Consumo!$C$2:$AC$862,26,FALSE),0))</f>
        <v>09.2023</v>
      </c>
      <c r="AS387" s="384">
        <f>SUMIF(Consumo!$C$3:$C$862,tabItens[[#This Row],[CÓDIGO]],Consumo!$N$3:$N$862) + SUMIF(Consumo!$C$3:$C$862,tabItens[[#This Row],[CÓDIGO]],Consumo!$O$3:$O$862) + SUMIF(Consumo!$C$3:$C$862,tabItens[[#This Row],[CÓDIGO]],Consumo!$P$3:$P$862) + SUMIF(Consumo!$C$3:$C$862,tabItens[[#This Row],[CÓDIGO]],Consumo!$Q$3:$Q$862)</f>
        <v>30</v>
      </c>
      <c r="AT387" s="384">
        <f>SUMIF(Consumo!$C$3:$C$862,tabItens[[#This Row],[CÓDIGO]],Consumo!$Z$3:$Z$862)</f>
        <v>57</v>
      </c>
      <c r="AU387" s="385">
        <f>SUMIF(Consumo!$C$3:$C$862,tabItens[[#This Row],[CÓDIGO]],Consumo!$AA$3:$AA$862)</f>
        <v>20</v>
      </c>
      <c r="AV387" s="386">
        <f>SUMIF(Consumo!$C$3:$C$862,tabItens[[#This Row],[CÓDIGO]],Consumo!$Y$3:$Y$862)</f>
        <v>4.5</v>
      </c>
      <c r="AW387" s="359">
        <f>tabItens[[#This Row],[QTDE ATUAL]] + tabItens[[#This Row],[RC QTDE]] + tabItens[[#This Row],[AF SALDO]] + tabItens[[#This Row],[Recentes]]</f>
        <v>169</v>
      </c>
      <c r="AX387" s="387">
        <v>13</v>
      </c>
      <c r="AY387" s="387">
        <v>4</v>
      </c>
      <c r="AZ387" s="387">
        <f>IF(ISBLANK(tabItens[[#This Row],[CÓDIGO]]),"",tabItens[[#This Row],[PontoMês]] * (AZ$2+tabItens[[#This Row],[PontoQtM]]))</f>
        <v>52</v>
      </c>
      <c r="BA387" s="386">
        <f>tabItens[[#This Row],[PontoPed]] - tabItens[[#This Row],[Saldo]] + (1/10)</f>
        <v>-116.9</v>
      </c>
      <c r="BB387" s="386">
        <f xml:space="preserve"> tabItens[[#This Row],[PontoMês]] * BB$2 - tabItens[[#This Row],[QTDE ATUAL]] - (1/10)</f>
        <v>-156.1</v>
      </c>
      <c r="BC387" s="388">
        <f>IF( tabItens[[#This Row],[PontoPed]]&gt;0, IF(tabItens[[#This Row],[PontoPed]]&lt;1, 1, IF( tabItens[[#This Row],[Saldo]]&gt;tabItens[[#This Row],[PontoPed]], 0, (tabItens[[#This Row],[PontoPed]]-tabItens[[#This Row],[Saldo]])/tabItens[[#This Row],[PontoPed]] ) ), 0 )</f>
        <v>0</v>
      </c>
      <c r="BD387" s="389">
        <f>ROUNDDOWN(IF( OR( AND(tabItens[[#This Row],[PontoPed]]&lt;tabItens[[#This Row],[Saldo]],tabItens[[#This Row],[Saldo]]&gt;0), tabItens[[#This Row],[PontoPed]]=0), 99, IF(AND(tabItens[[#This Row],[Saldo]]=0,tabItens[[#This Row],[PontoPed]]&gt;0), 0, (1-tabItens[[#This Row],[PctAb]])*10 ) ),0)</f>
        <v>99</v>
      </c>
      <c r="BE387" s="390">
        <f>IF( tabItens[[#This Row],[Consumo]] &gt; tabItens[[#This Row],[04_MESES]]/4*$AV$2, tabItens[[#This Row],[Consumo]]/$AV$2, tabItens[[#This Row],[04_MESES]]/4 ) * $BE$2 + tabItens[[#This Row],[COMPRA_EXTRA]]</f>
        <v>45</v>
      </c>
      <c r="BF387" s="391">
        <f>MAX( tabItens[[#This Row],[Sugestão]] - tabItens[[#This Row],[LC]], 0 )</f>
        <v>45</v>
      </c>
      <c r="BG387" s="391">
        <f>SUMIF(Consumo!$C$3:$C$862,tabItens[[#This Row],[CÓDIGO]],Consumo!$E$3:$E$862)</f>
        <v>0</v>
      </c>
      <c r="BH387" s="392">
        <f>IF(AND(tabItens[[#This Row],[Pend]] &gt; 0,tabItens[[#This Row],[Consumo]] &lt;&gt; 0), tabItens[[#This Row],[Pend]] / tabItens[[#This Row],[Consumo]], 0 )</f>
        <v>0</v>
      </c>
      <c r="BI387" s="391"/>
      <c r="BJ387" s="391"/>
      <c r="BK387" s="393" t="s">
        <v>2081</v>
      </c>
    </row>
    <row r="388" spans="1:63" x14ac:dyDescent="0.3">
      <c r="A388" s="354">
        <v>75324</v>
      </c>
      <c r="B388" s="355" t="s">
        <v>1412</v>
      </c>
      <c r="C388" s="356" t="s">
        <v>256</v>
      </c>
      <c r="D388" s="357">
        <v>142.27000000000001</v>
      </c>
      <c r="E388" s="358"/>
      <c r="F388" s="358"/>
      <c r="G388" s="358" t="s">
        <v>883</v>
      </c>
      <c r="H388" s="359">
        <v>127</v>
      </c>
      <c r="I388" s="360">
        <v>103003</v>
      </c>
      <c r="J388" s="361">
        <v>142.27000000000001</v>
      </c>
      <c r="K388" s="362">
        <v>419</v>
      </c>
      <c r="L388" s="363">
        <f>IF(tabItens[[#This Row],[Média]] &gt; 0, tabItens[[#This Row],[QTDE ATUAL]] / tabItens[[#This Row],[Média]],999.9)</f>
        <v>4</v>
      </c>
      <c r="M388" s="364">
        <v>0</v>
      </c>
      <c r="N388" s="365">
        <f>tabItens[[#This Row],[VALOR UNIT.]] * tabItens[[#This Row],[LC]]</f>
        <v>0</v>
      </c>
      <c r="O388" s="366" t="s">
        <v>2112</v>
      </c>
      <c r="P388" s="367"/>
      <c r="Q388" s="368"/>
      <c r="R388" s="365"/>
      <c r="S388" s="369"/>
      <c r="T388" s="370">
        <f>ROUNDDOWN(IFERROR(tabItens[[#This Row],[ATA DT.VALID.]] - $D$1,0) / 30,0)</f>
        <v>-1507</v>
      </c>
      <c r="U388" s="355" t="s">
        <v>1110</v>
      </c>
      <c r="V388" s="371">
        <v>1</v>
      </c>
      <c r="W388" s="372" t="s">
        <v>2074</v>
      </c>
      <c r="X388" s="373">
        <v>74</v>
      </c>
      <c r="Y388" s="374">
        <v>8</v>
      </c>
      <c r="Z388" s="375"/>
      <c r="AA388" s="376"/>
      <c r="AB388" s="377"/>
      <c r="AC388" s="377"/>
      <c r="AD388" s="376"/>
      <c r="AE388" s="377"/>
      <c r="AF388" s="370"/>
      <c r="AG388" s="378" t="s">
        <v>2067</v>
      </c>
      <c r="AH388" s="379"/>
      <c r="AI388" s="370">
        <v>274</v>
      </c>
      <c r="AJ388" s="379">
        <v>44924</v>
      </c>
      <c r="AK388" s="379">
        <v>37879</v>
      </c>
      <c r="AL388" s="379">
        <v>45210</v>
      </c>
      <c r="AM388" s="369"/>
      <c r="AN388" s="358"/>
      <c r="AO388" s="380" t="str">
        <f>_xlfn.IFNA(IF(VLOOKUP(tabItens[[#This Row],[CÓDIGO]],tabExcluirDoEstoque[#Data],1,FALSE),"sim",""),"")</f>
        <v/>
      </c>
      <c r="AP388" s="381" t="str">
        <f ca="1">IF(OR(ISBLANK(tabItens[[#This Row],[ATA DT.VALID.]]),tabItens[[#This Row],[ATA DT.VALID.]]="",tabItens[[#This Row],[ATA DT.VALID.]]=" "),"",IF(TYPE(tabItens[[#This Row],[ATA DT.VALID.]])=1,ROUNDUP((tabItens[[#This Row],[ATA DT.VALID.]]-TODAY())/7,0),""))</f>
        <v/>
      </c>
      <c r="AQ388" s="382">
        <v>0</v>
      </c>
      <c r="AR388" s="383" t="str">
        <f>IF(ISBLANK(tabItens[[#This Row],[CÓDIGO]]),"",IFERROR(VLOOKUP(tabItens[[#This Row],[CÓDIGO]],Consumo!$C$2:$AC$862,26,FALSE),0))</f>
        <v>09.2023</v>
      </c>
      <c r="AS388" s="384">
        <f>SUMIF(Consumo!$C$3:$C$862,tabItens[[#This Row],[CÓDIGO]],Consumo!$N$3:$N$862) + SUMIF(Consumo!$C$3:$C$862,tabItens[[#This Row],[CÓDIGO]],Consumo!$O$3:$O$862) + SUMIF(Consumo!$C$3:$C$862,tabItens[[#This Row],[CÓDIGO]],Consumo!$P$3:$P$862) + SUMIF(Consumo!$C$3:$C$862,tabItens[[#This Row],[CÓDIGO]],Consumo!$Q$3:$Q$862)</f>
        <v>80</v>
      </c>
      <c r="AT388" s="384">
        <f>SUMIF(Consumo!$C$3:$C$862,tabItens[[#This Row],[CÓDIGO]],Consumo!$Z$3:$Z$862)</f>
        <v>419</v>
      </c>
      <c r="AU388" s="385">
        <f>SUMIF(Consumo!$C$3:$C$862,tabItens[[#This Row],[CÓDIGO]],Consumo!$AA$3:$AA$862)</f>
        <v>193</v>
      </c>
      <c r="AV388" s="386">
        <f>SUMIF(Consumo!$C$3:$C$862,tabItens[[#This Row],[CÓDIGO]],Consumo!$Y$3:$Y$862)</f>
        <v>31.75</v>
      </c>
      <c r="AW388" s="359">
        <f>tabItens[[#This Row],[QTDE ATUAL]] + tabItens[[#This Row],[RC QTDE]] + tabItens[[#This Row],[AF SALDO]] + tabItens[[#This Row],[Recentes]]</f>
        <v>127</v>
      </c>
      <c r="AX388" s="387">
        <v>45</v>
      </c>
      <c r="AY388" s="387">
        <v>4</v>
      </c>
      <c r="AZ388" s="387">
        <f>IF(ISBLANK(tabItens[[#This Row],[CÓDIGO]]),"",tabItens[[#This Row],[PontoMês]] * (AZ$2+tabItens[[#This Row],[PontoQtM]]))</f>
        <v>180</v>
      </c>
      <c r="BA388" s="386">
        <f>tabItens[[#This Row],[PontoPed]] - tabItens[[#This Row],[Saldo]] + (1/10)</f>
        <v>53.1</v>
      </c>
      <c r="BB388" s="386">
        <f xml:space="preserve"> tabItens[[#This Row],[PontoMês]] * BB$2 - tabItens[[#This Row],[QTDE ATUAL]] - (1/10)</f>
        <v>-82.1</v>
      </c>
      <c r="BC388" s="388">
        <f>IF( tabItens[[#This Row],[PontoPed]]&gt;0, IF(tabItens[[#This Row],[PontoPed]]&lt;1, 1, IF( tabItens[[#This Row],[Saldo]]&gt;tabItens[[#This Row],[PontoPed]], 0, (tabItens[[#This Row],[PontoPed]]-tabItens[[#This Row],[Saldo]])/tabItens[[#This Row],[PontoPed]] ) ), 0 )</f>
        <v>0.29444444444444445</v>
      </c>
      <c r="BD388" s="389">
        <f>ROUNDDOWN(IF( OR( AND(tabItens[[#This Row],[PontoPed]]&lt;tabItens[[#This Row],[Saldo]],tabItens[[#This Row],[Saldo]]&gt;0), tabItens[[#This Row],[PontoPed]]=0), 99, IF(AND(tabItens[[#This Row],[Saldo]]=0,tabItens[[#This Row],[PontoPed]]&gt;0), 0, (1-tabItens[[#This Row],[PctAb]])*10 ) ),0)</f>
        <v>7</v>
      </c>
      <c r="BE388" s="390">
        <f>IF( tabItens[[#This Row],[Consumo]] &gt; tabItens[[#This Row],[04_MESES]]/4*$AV$2, tabItens[[#This Row],[Consumo]]/$AV$2, tabItens[[#This Row],[04_MESES]]/4 ) * $BE$2 + tabItens[[#This Row],[COMPRA_EXTRA]]</f>
        <v>209.5</v>
      </c>
      <c r="BF388" s="391">
        <f>MAX( tabItens[[#This Row],[Sugestão]] - tabItens[[#This Row],[LC]], 0 )</f>
        <v>209.5</v>
      </c>
      <c r="BG388" s="391">
        <f>SUMIF(Consumo!$C$3:$C$862,tabItens[[#This Row],[CÓDIGO]],Consumo!$E$3:$E$862)</f>
        <v>0</v>
      </c>
      <c r="BH388" s="392">
        <f>IF(AND(tabItens[[#This Row],[Pend]] &gt; 0,tabItens[[#This Row],[Consumo]] &lt;&gt; 0), tabItens[[#This Row],[Pend]] / tabItens[[#This Row],[Consumo]], 0 )</f>
        <v>0</v>
      </c>
      <c r="BI388" s="391"/>
      <c r="BJ388" s="391"/>
      <c r="BK388" s="393" t="s">
        <v>2081</v>
      </c>
    </row>
    <row r="389" spans="1:63" x14ac:dyDescent="0.3">
      <c r="A389" s="354">
        <v>75334</v>
      </c>
      <c r="B389" s="355" t="s">
        <v>1413</v>
      </c>
      <c r="C389" s="356" t="s">
        <v>720</v>
      </c>
      <c r="D389" s="357">
        <v>260.72000000000003</v>
      </c>
      <c r="E389" s="358" t="s">
        <v>1414</v>
      </c>
      <c r="F389" s="358" t="s">
        <v>1415</v>
      </c>
      <c r="G389" s="358" t="s">
        <v>1277</v>
      </c>
      <c r="H389" s="359">
        <v>383</v>
      </c>
      <c r="I389" s="360">
        <v>103003</v>
      </c>
      <c r="J389" s="361">
        <v>260.72000000000003</v>
      </c>
      <c r="K389" s="362">
        <v>336</v>
      </c>
      <c r="L389" s="363">
        <f>IF(tabItens[[#This Row],[Média]] &gt; 0, tabItens[[#This Row],[QTDE ATUAL]] / tabItens[[#This Row],[Média]],999.9)</f>
        <v>11.518796992481203</v>
      </c>
      <c r="M389" s="364">
        <v>0</v>
      </c>
      <c r="N389" s="365">
        <f>tabItens[[#This Row],[VALOR UNIT.]] * tabItens[[#This Row],[LC]]</f>
        <v>0</v>
      </c>
      <c r="O389" s="366" t="s">
        <v>1278</v>
      </c>
      <c r="P389" s="367">
        <v>0</v>
      </c>
      <c r="Q389" s="368">
        <v>568</v>
      </c>
      <c r="R389" s="365">
        <v>148088.95999999999</v>
      </c>
      <c r="S389" s="369">
        <v>45540</v>
      </c>
      <c r="T389" s="370">
        <f>ROUNDDOWN(IFERROR(tabItens[[#This Row],[ATA DT.VALID.]] - $D$1,0) / 30,0)</f>
        <v>10</v>
      </c>
      <c r="U389" s="355" t="s">
        <v>1110</v>
      </c>
      <c r="V389" s="371">
        <v>1</v>
      </c>
      <c r="W389" s="372" t="s">
        <v>2074</v>
      </c>
      <c r="X389" s="373">
        <v>74</v>
      </c>
      <c r="Y389" s="374">
        <v>8</v>
      </c>
      <c r="Z389" s="375"/>
      <c r="AA389" s="376"/>
      <c r="AB389" s="377"/>
      <c r="AC389" s="377"/>
      <c r="AD389" s="376"/>
      <c r="AE389" s="377"/>
      <c r="AF389" s="370"/>
      <c r="AG389" s="378" t="s">
        <v>2067</v>
      </c>
      <c r="AH389" s="379"/>
      <c r="AI389" s="370">
        <v>140</v>
      </c>
      <c r="AJ389" s="379">
        <v>44844</v>
      </c>
      <c r="AK389" s="379">
        <v>37879</v>
      </c>
      <c r="AL389" s="379">
        <v>45203</v>
      </c>
      <c r="AM389" s="369"/>
      <c r="AN389" s="358"/>
      <c r="AO389" s="380" t="str">
        <f>_xlfn.IFNA(IF(VLOOKUP(tabItens[[#This Row],[CÓDIGO]],tabExcluirDoEstoque[#Data],1,FALSE),"sim",""),"")</f>
        <v/>
      </c>
      <c r="AP389" s="381">
        <f ca="1">IF(OR(ISBLANK(tabItens[[#This Row],[ATA DT.VALID.]]),tabItens[[#This Row],[ATA DT.VALID.]]="",tabItens[[#This Row],[ATA DT.VALID.]]=" "),"",IF(TYPE(tabItens[[#This Row],[ATA DT.VALID.]])=1,ROUNDUP((tabItens[[#This Row],[ATA DT.VALID.]]-TODAY())/7,0),""))</f>
        <v>41</v>
      </c>
      <c r="AQ389" s="382">
        <v>0</v>
      </c>
      <c r="AR389" s="383" t="str">
        <f>IF(ISBLANK(tabItens[[#This Row],[CÓDIGO]]),"",IFERROR(VLOOKUP(tabItens[[#This Row],[CÓDIGO]],Consumo!$C$2:$AC$862,26,FALSE),0))</f>
        <v>09.2023</v>
      </c>
      <c r="AS389" s="384">
        <f>SUMIF(Consumo!$C$3:$C$862,tabItens[[#This Row],[CÓDIGO]],Consumo!$N$3:$N$862) + SUMIF(Consumo!$C$3:$C$862,tabItens[[#This Row],[CÓDIGO]],Consumo!$O$3:$O$862) + SUMIF(Consumo!$C$3:$C$862,tabItens[[#This Row],[CÓDIGO]],Consumo!$P$3:$P$862) + SUMIF(Consumo!$C$3:$C$862,tabItens[[#This Row],[CÓDIGO]],Consumo!$Q$3:$Q$862)</f>
        <v>126</v>
      </c>
      <c r="AT389" s="384">
        <f>SUMIF(Consumo!$C$3:$C$862,tabItens[[#This Row],[CÓDIGO]],Consumo!$Z$3:$Z$862)</f>
        <v>420</v>
      </c>
      <c r="AU389" s="385">
        <f>SUMIF(Consumo!$C$3:$C$862,tabItens[[#This Row],[CÓDIGO]],Consumo!$AA$3:$AA$862)</f>
        <v>126</v>
      </c>
      <c r="AV389" s="386">
        <f>SUMIF(Consumo!$C$3:$C$862,tabItens[[#This Row],[CÓDIGO]],Consumo!$Y$3:$Y$862)</f>
        <v>33.25</v>
      </c>
      <c r="AW389" s="359">
        <f>tabItens[[#This Row],[QTDE ATUAL]] + tabItens[[#This Row],[RC QTDE]] + tabItens[[#This Row],[AF SALDO]] + tabItens[[#This Row],[Recentes]]</f>
        <v>383</v>
      </c>
      <c r="AX389" s="387">
        <v>100</v>
      </c>
      <c r="AY389" s="387">
        <v>4</v>
      </c>
      <c r="AZ389" s="387">
        <f>IF(ISBLANK(tabItens[[#This Row],[CÓDIGO]]),"",tabItens[[#This Row],[PontoMês]] * (AZ$2+tabItens[[#This Row],[PontoQtM]]))</f>
        <v>400</v>
      </c>
      <c r="BA389" s="386">
        <f>tabItens[[#This Row],[PontoPed]] - tabItens[[#This Row],[Saldo]] + (1/10)</f>
        <v>17.100000000000001</v>
      </c>
      <c r="BB389" s="386">
        <f xml:space="preserve"> tabItens[[#This Row],[PontoMês]] * BB$2 - tabItens[[#This Row],[QTDE ATUAL]] - (1/10)</f>
        <v>-283.10000000000002</v>
      </c>
      <c r="BC389" s="388">
        <f>IF( tabItens[[#This Row],[PontoPed]]&gt;0, IF(tabItens[[#This Row],[PontoPed]]&lt;1, 1, IF( tabItens[[#This Row],[Saldo]]&gt;tabItens[[#This Row],[PontoPed]], 0, (tabItens[[#This Row],[PontoPed]]-tabItens[[#This Row],[Saldo]])/tabItens[[#This Row],[PontoPed]] ) ), 0 )</f>
        <v>4.2500000000000003E-2</v>
      </c>
      <c r="BD389" s="389">
        <f>ROUNDDOWN(IF( OR( AND(tabItens[[#This Row],[PontoPed]]&lt;tabItens[[#This Row],[Saldo]],tabItens[[#This Row],[Saldo]]&gt;0), tabItens[[#This Row],[PontoPed]]=0), 99, IF(AND(tabItens[[#This Row],[Saldo]]=0,tabItens[[#This Row],[PontoPed]]&gt;0), 0, (1-tabItens[[#This Row],[PctAb]])*10 ) ),0)</f>
        <v>9</v>
      </c>
      <c r="BE389" s="390">
        <f>IF( tabItens[[#This Row],[Consumo]] &gt; tabItens[[#This Row],[04_MESES]]/4*$AV$2, tabItens[[#This Row],[Consumo]]/$AV$2, tabItens[[#This Row],[04_MESES]]/4 ) * $BE$2 + tabItens[[#This Row],[COMPRA_EXTRA]]</f>
        <v>210</v>
      </c>
      <c r="BF389" s="391">
        <f>MAX( tabItens[[#This Row],[Sugestão]] - tabItens[[#This Row],[LC]], 0 )</f>
        <v>210</v>
      </c>
      <c r="BG389" s="391">
        <f>SUMIF(Consumo!$C$3:$C$862,tabItens[[#This Row],[CÓDIGO]],Consumo!$E$3:$E$862)</f>
        <v>0</v>
      </c>
      <c r="BH389" s="392">
        <f>IF(AND(tabItens[[#This Row],[Pend]] &gt; 0,tabItens[[#This Row],[Consumo]] &lt;&gt; 0), tabItens[[#This Row],[Pend]] / tabItens[[#This Row],[Consumo]], 0 )</f>
        <v>0</v>
      </c>
      <c r="BI389" s="391"/>
      <c r="BJ389" s="391"/>
      <c r="BK389" s="393" t="s">
        <v>2081</v>
      </c>
    </row>
    <row r="390" spans="1:63" x14ac:dyDescent="0.3">
      <c r="A390" s="354">
        <v>75938</v>
      </c>
      <c r="B390" s="355" t="s">
        <v>1416</v>
      </c>
      <c r="C390" s="356" t="s">
        <v>373</v>
      </c>
      <c r="D390" s="357">
        <v>1.02</v>
      </c>
      <c r="E390" s="358"/>
      <c r="F390" s="358"/>
      <c r="G390" s="358" t="s">
        <v>883</v>
      </c>
      <c r="H390" s="359">
        <v>0</v>
      </c>
      <c r="I390" s="360">
        <v>103003</v>
      </c>
      <c r="J390" s="361">
        <v>1.02</v>
      </c>
      <c r="K390" s="362">
        <v>4923</v>
      </c>
      <c r="L390" s="363">
        <f>IF(tabItens[[#This Row],[Média]] &gt; 0, tabItens[[#This Row],[QTDE ATUAL]] / tabItens[[#This Row],[Média]],999.9)</f>
        <v>0</v>
      </c>
      <c r="M390" s="364">
        <v>0</v>
      </c>
      <c r="N390" s="365">
        <f>tabItens[[#This Row],[VALOR UNIT.]] * tabItens[[#This Row],[LC]]</f>
        <v>0</v>
      </c>
      <c r="O390" s="366" t="s">
        <v>2083</v>
      </c>
      <c r="P390" s="367"/>
      <c r="Q390" s="368"/>
      <c r="R390" s="365"/>
      <c r="S390" s="369"/>
      <c r="T390" s="370">
        <f>ROUNDDOWN(IFERROR(tabItens[[#This Row],[ATA DT.VALID.]] - $D$1,0) / 30,0)</f>
        <v>-1507</v>
      </c>
      <c r="U390" s="355" t="s">
        <v>1125</v>
      </c>
      <c r="V390" s="371">
        <v>1</v>
      </c>
      <c r="W390" s="372" t="s">
        <v>2069</v>
      </c>
      <c r="X390" s="373">
        <v>57</v>
      </c>
      <c r="Y390" s="374">
        <v>15</v>
      </c>
      <c r="Z390" s="375">
        <v>6984</v>
      </c>
      <c r="AA390" s="376">
        <v>2023</v>
      </c>
      <c r="AB390" s="377">
        <v>1300</v>
      </c>
      <c r="AC390" s="377"/>
      <c r="AD390" s="376"/>
      <c r="AE390" s="377"/>
      <c r="AF390" s="370"/>
      <c r="AG390" s="378" t="s">
        <v>2067</v>
      </c>
      <c r="AH390" s="379"/>
      <c r="AI390" s="370">
        <v>2432</v>
      </c>
      <c r="AJ390" s="379">
        <v>44974</v>
      </c>
      <c r="AK390" s="379">
        <v>37931</v>
      </c>
      <c r="AL390" s="379">
        <v>44959</v>
      </c>
      <c r="AM390" s="369"/>
      <c r="AN390" s="358"/>
      <c r="AO390" s="380" t="str">
        <f>_xlfn.IFNA(IF(VLOOKUP(tabItens[[#This Row],[CÓDIGO]],tabExcluirDoEstoque[#Data],1,FALSE),"sim",""),"")</f>
        <v/>
      </c>
      <c r="AP390" s="381" t="str">
        <f ca="1">IF(OR(ISBLANK(tabItens[[#This Row],[ATA DT.VALID.]]),tabItens[[#This Row],[ATA DT.VALID.]]="",tabItens[[#This Row],[ATA DT.VALID.]]=" "),"",IF(TYPE(tabItens[[#This Row],[ATA DT.VALID.]])=1,ROUNDUP((tabItens[[#This Row],[ATA DT.VALID.]]-TODAY())/7,0),""))</f>
        <v/>
      </c>
      <c r="AQ390" s="382">
        <v>0</v>
      </c>
      <c r="AR390" s="383" t="str">
        <f>IF(ISBLANK(tabItens[[#This Row],[CÓDIGO]]),"",IFERROR(VLOOKUP(tabItens[[#This Row],[CÓDIGO]],Consumo!$C$2:$AC$862,26,FALSE),0))</f>
        <v>09.2023</v>
      </c>
      <c r="AS390" s="384">
        <f>SUMIF(Consumo!$C$3:$C$862,tabItens[[#This Row],[CÓDIGO]],Consumo!$N$3:$N$862) + SUMIF(Consumo!$C$3:$C$862,tabItens[[#This Row],[CÓDIGO]],Consumo!$O$3:$O$862) + SUMIF(Consumo!$C$3:$C$862,tabItens[[#This Row],[CÓDIGO]],Consumo!$P$3:$P$862) + SUMIF(Consumo!$C$3:$C$862,tabItens[[#This Row],[CÓDIGO]],Consumo!$Q$3:$Q$862)</f>
        <v>2469</v>
      </c>
      <c r="AT390" s="384">
        <f>SUMIF(Consumo!$C$3:$C$862,tabItens[[#This Row],[CÓDIGO]],Consumo!$Z$3:$Z$862)</f>
        <v>7718</v>
      </c>
      <c r="AU390" s="385">
        <f>SUMIF(Consumo!$C$3:$C$862,tabItens[[#This Row],[CÓDIGO]],Consumo!$AA$3:$AA$862)</f>
        <v>1055</v>
      </c>
      <c r="AV390" s="386">
        <f>SUMIF(Consumo!$C$3:$C$862,tabItens[[#This Row],[CÓDIGO]],Consumo!$Y$3:$Y$862)</f>
        <v>643.16666666666663</v>
      </c>
      <c r="AW390" s="359">
        <f>tabItens[[#This Row],[QTDE ATUAL]] + tabItens[[#This Row],[RC QTDE]] + tabItens[[#This Row],[AF SALDO]] + tabItens[[#This Row],[Recentes]]</f>
        <v>1300</v>
      </c>
      <c r="AX390" s="387">
        <v>834</v>
      </c>
      <c r="AY390" s="387">
        <v>4</v>
      </c>
      <c r="AZ390" s="387">
        <f>IF(ISBLANK(tabItens[[#This Row],[CÓDIGO]]),"",tabItens[[#This Row],[PontoMês]] * (AZ$2+tabItens[[#This Row],[PontoQtM]]))</f>
        <v>3336</v>
      </c>
      <c r="BA390" s="386">
        <f>tabItens[[#This Row],[PontoPed]] - tabItens[[#This Row],[Saldo]] + (1/10)</f>
        <v>2036.1</v>
      </c>
      <c r="BB390" s="386">
        <f xml:space="preserve"> tabItens[[#This Row],[PontoMês]] * BB$2 - tabItens[[#This Row],[QTDE ATUAL]] - (1/10)</f>
        <v>833.9</v>
      </c>
      <c r="BC390" s="388">
        <f>IF( tabItens[[#This Row],[PontoPed]]&gt;0, IF(tabItens[[#This Row],[PontoPed]]&lt;1, 1, IF( tabItens[[#This Row],[Saldo]]&gt;tabItens[[#This Row],[PontoPed]], 0, (tabItens[[#This Row],[PontoPed]]-tabItens[[#This Row],[Saldo]])/tabItens[[#This Row],[PontoPed]] ) ), 0 )</f>
        <v>0.61031175059952036</v>
      </c>
      <c r="BD390" s="389">
        <f>ROUNDDOWN(IF( OR( AND(tabItens[[#This Row],[PontoPed]]&lt;tabItens[[#This Row],[Saldo]],tabItens[[#This Row],[Saldo]]&gt;0), tabItens[[#This Row],[PontoPed]]=0), 99, IF(AND(tabItens[[#This Row],[Saldo]]=0,tabItens[[#This Row],[PontoPed]]&gt;0), 0, (1-tabItens[[#This Row],[PctAb]])*10 ) ),0)</f>
        <v>3</v>
      </c>
      <c r="BE390" s="390">
        <f>IF( tabItens[[#This Row],[Consumo]] &gt; tabItens[[#This Row],[04_MESES]]/4*$AV$2, tabItens[[#This Row],[Consumo]]/$AV$2, tabItens[[#This Row],[04_MESES]]/4 ) * $BE$2 + tabItens[[#This Row],[COMPRA_EXTRA]]</f>
        <v>3859</v>
      </c>
      <c r="BF390" s="391">
        <f>MAX( tabItens[[#This Row],[Sugestão]] - tabItens[[#This Row],[LC]], 0 )</f>
        <v>3859</v>
      </c>
      <c r="BG390" s="391">
        <f>SUMIF(Consumo!$C$3:$C$862,tabItens[[#This Row],[CÓDIGO]],Consumo!$E$3:$E$862)</f>
        <v>420</v>
      </c>
      <c r="BH390" s="392">
        <f>IF(AND(tabItens[[#This Row],[Pend]] &gt; 0,tabItens[[#This Row],[Consumo]] &lt;&gt; 0), tabItens[[#This Row],[Pend]] / tabItens[[#This Row],[Consumo]], 0 )</f>
        <v>5.4418243068152371E-2</v>
      </c>
      <c r="BI390" s="391"/>
      <c r="BJ390" s="391"/>
      <c r="BK390" s="393" t="s">
        <v>2081</v>
      </c>
    </row>
    <row r="391" spans="1:63" x14ac:dyDescent="0.3">
      <c r="A391" s="354">
        <v>76218</v>
      </c>
      <c r="B391" s="355" t="s">
        <v>1417</v>
      </c>
      <c r="C391" s="356" t="s">
        <v>256</v>
      </c>
      <c r="D391" s="357">
        <v>781.2</v>
      </c>
      <c r="E391" s="358"/>
      <c r="F391" s="358"/>
      <c r="G391" s="358" t="s">
        <v>883</v>
      </c>
      <c r="H391" s="359">
        <v>36</v>
      </c>
      <c r="I391" s="360">
        <v>103003</v>
      </c>
      <c r="J391" s="361">
        <v>781.2</v>
      </c>
      <c r="K391" s="362">
        <v>4</v>
      </c>
      <c r="L391" s="363">
        <f>IF(tabItens[[#This Row],[Média]] &gt; 0, tabItens[[#This Row],[QTDE ATUAL]] / tabItens[[#This Row],[Média]],999.9)</f>
        <v>216</v>
      </c>
      <c r="M391" s="364">
        <v>0</v>
      </c>
      <c r="N391" s="365">
        <f>tabItens[[#This Row],[VALOR UNIT.]] * tabItens[[#This Row],[LC]]</f>
        <v>0</v>
      </c>
      <c r="O391" s="366" t="s">
        <v>2152</v>
      </c>
      <c r="P391" s="367"/>
      <c r="Q391" s="368"/>
      <c r="R391" s="365"/>
      <c r="S391" s="369"/>
      <c r="T391" s="370">
        <f>ROUNDDOWN(IFERROR(tabItens[[#This Row],[ATA DT.VALID.]] - $D$1,0) / 30,0)</f>
        <v>-1507</v>
      </c>
      <c r="U391" s="355" t="s">
        <v>1270</v>
      </c>
      <c r="V391" s="371">
        <v>1</v>
      </c>
      <c r="W391" s="372" t="s">
        <v>2066</v>
      </c>
      <c r="X391" s="373">
        <v>51</v>
      </c>
      <c r="Y391" s="374">
        <v>17</v>
      </c>
      <c r="Z391" s="375"/>
      <c r="AA391" s="376"/>
      <c r="AB391" s="377"/>
      <c r="AC391" s="377"/>
      <c r="AD391" s="376"/>
      <c r="AE391" s="377"/>
      <c r="AF391" s="370"/>
      <c r="AG391" s="378" t="s">
        <v>2067</v>
      </c>
      <c r="AH391" s="379"/>
      <c r="AI391" s="370">
        <v>2</v>
      </c>
      <c r="AJ391" s="379">
        <v>44195</v>
      </c>
      <c r="AK391" s="379">
        <v>37956</v>
      </c>
      <c r="AL391" s="379">
        <v>44945</v>
      </c>
      <c r="AM391" s="369"/>
      <c r="AN391" s="358"/>
      <c r="AO391" s="380" t="str">
        <f>_xlfn.IFNA(IF(VLOOKUP(tabItens[[#This Row],[CÓDIGO]],tabExcluirDoEstoque[#Data],1,FALSE),"sim",""),"")</f>
        <v/>
      </c>
      <c r="AP391" s="381" t="str">
        <f ca="1">IF(OR(ISBLANK(tabItens[[#This Row],[ATA DT.VALID.]]),tabItens[[#This Row],[ATA DT.VALID.]]="",tabItens[[#This Row],[ATA DT.VALID.]]=" "),"",IF(TYPE(tabItens[[#This Row],[ATA DT.VALID.]])=1,ROUNDUP((tabItens[[#This Row],[ATA DT.VALID.]]-TODAY())/7,0),""))</f>
        <v/>
      </c>
      <c r="AQ391" s="382">
        <v>0</v>
      </c>
      <c r="AR391" s="383" t="str">
        <f>IF(ISBLANK(tabItens[[#This Row],[CÓDIGO]]),"",IFERROR(VLOOKUP(tabItens[[#This Row],[CÓDIGO]],Consumo!$C$2:$AC$862,26,FALSE),0))</f>
        <v>04.2023</v>
      </c>
      <c r="AS391" s="384">
        <f>SUMIF(Consumo!$C$3:$C$862,tabItens[[#This Row],[CÓDIGO]],Consumo!$N$3:$N$862) + SUMIF(Consumo!$C$3:$C$862,tabItens[[#This Row],[CÓDIGO]],Consumo!$O$3:$O$862) + SUMIF(Consumo!$C$3:$C$862,tabItens[[#This Row],[CÓDIGO]],Consumo!$P$3:$P$862) + SUMIF(Consumo!$C$3:$C$862,tabItens[[#This Row],[CÓDIGO]],Consumo!$Q$3:$Q$862)</f>
        <v>0</v>
      </c>
      <c r="AT391" s="384">
        <f>SUMIF(Consumo!$C$3:$C$862,tabItens[[#This Row],[CÓDIGO]],Consumo!$Z$3:$Z$862)</f>
        <v>4</v>
      </c>
      <c r="AU391" s="385">
        <f>SUMIF(Consumo!$C$3:$C$862,tabItens[[#This Row],[CÓDIGO]],Consumo!$AA$3:$AA$862)</f>
        <v>4</v>
      </c>
      <c r="AV391" s="386">
        <f>SUMIF(Consumo!$C$3:$C$862,tabItens[[#This Row],[CÓDIGO]],Consumo!$Y$3:$Y$862)</f>
        <v>0.16666666666666666</v>
      </c>
      <c r="AW391" s="359">
        <f>tabItens[[#This Row],[QTDE ATUAL]] + tabItens[[#This Row],[RC QTDE]] + tabItens[[#This Row],[AF SALDO]] + tabItens[[#This Row],[Recentes]]</f>
        <v>36</v>
      </c>
      <c r="AX391" s="387">
        <v>3</v>
      </c>
      <c r="AY391" s="387">
        <v>4</v>
      </c>
      <c r="AZ391" s="387">
        <f>IF(ISBLANK(tabItens[[#This Row],[CÓDIGO]]),"",tabItens[[#This Row],[PontoMês]] * (AZ$2+tabItens[[#This Row],[PontoQtM]]))</f>
        <v>12</v>
      </c>
      <c r="BA391" s="386">
        <f>tabItens[[#This Row],[PontoPed]] - tabItens[[#This Row],[Saldo]] + (1/10)</f>
        <v>-23.9</v>
      </c>
      <c r="BB391" s="386">
        <f xml:space="preserve"> tabItens[[#This Row],[PontoMês]] * BB$2 - tabItens[[#This Row],[QTDE ATUAL]] - (1/10)</f>
        <v>-33.1</v>
      </c>
      <c r="BC391" s="388">
        <f>IF( tabItens[[#This Row],[PontoPed]]&gt;0, IF(tabItens[[#This Row],[PontoPed]]&lt;1, 1, IF( tabItens[[#This Row],[Saldo]]&gt;tabItens[[#This Row],[PontoPed]], 0, (tabItens[[#This Row],[PontoPed]]-tabItens[[#This Row],[Saldo]])/tabItens[[#This Row],[PontoPed]] ) ), 0 )</f>
        <v>0</v>
      </c>
      <c r="BD391" s="389">
        <f>ROUNDDOWN(IF( OR( AND(tabItens[[#This Row],[PontoPed]]&lt;tabItens[[#This Row],[Saldo]],tabItens[[#This Row],[Saldo]]&gt;0), tabItens[[#This Row],[PontoPed]]=0), 99, IF(AND(tabItens[[#This Row],[Saldo]]=0,tabItens[[#This Row],[PontoPed]]&gt;0), 0, (1-tabItens[[#This Row],[PctAb]])*10 ) ),0)</f>
        <v>99</v>
      </c>
      <c r="BE391" s="390">
        <f>IF( tabItens[[#This Row],[Consumo]] &gt; tabItens[[#This Row],[04_MESES]]/4*$AV$2, tabItens[[#This Row],[Consumo]]/$AV$2, tabItens[[#This Row],[04_MESES]]/4 ) * $BE$2 + tabItens[[#This Row],[COMPRA_EXTRA]]</f>
        <v>2</v>
      </c>
      <c r="BF391" s="391">
        <f>MAX( tabItens[[#This Row],[Sugestão]] - tabItens[[#This Row],[LC]], 0 )</f>
        <v>2</v>
      </c>
      <c r="BG391" s="391">
        <f>SUMIF(Consumo!$C$3:$C$862,tabItens[[#This Row],[CÓDIGO]],Consumo!$E$3:$E$862)</f>
        <v>0</v>
      </c>
      <c r="BH391" s="392">
        <f>IF(AND(tabItens[[#This Row],[Pend]] &gt; 0,tabItens[[#This Row],[Consumo]] &lt;&gt; 0), tabItens[[#This Row],[Pend]] / tabItens[[#This Row],[Consumo]], 0 )</f>
        <v>0</v>
      </c>
      <c r="BI391" s="391"/>
      <c r="BJ391" s="391"/>
      <c r="BK391" s="393" t="s">
        <v>2081</v>
      </c>
    </row>
    <row r="392" spans="1:63" x14ac:dyDescent="0.3">
      <c r="A392" s="354">
        <v>76583</v>
      </c>
      <c r="B392" s="355" t="s">
        <v>1418</v>
      </c>
      <c r="C392" s="356" t="s">
        <v>256</v>
      </c>
      <c r="D392" s="357">
        <v>207.87</v>
      </c>
      <c r="E392" s="358" t="s">
        <v>1419</v>
      </c>
      <c r="F392" s="358" t="s">
        <v>1415</v>
      </c>
      <c r="G392" s="358" t="s">
        <v>1277</v>
      </c>
      <c r="H392" s="359">
        <v>190</v>
      </c>
      <c r="I392" s="360">
        <v>103003</v>
      </c>
      <c r="J392" s="361">
        <v>207.87</v>
      </c>
      <c r="K392" s="362">
        <v>84</v>
      </c>
      <c r="L392" s="363">
        <f>IF(tabItens[[#This Row],[Média]] &gt; 0, tabItens[[#This Row],[QTDE ATUAL]] / tabItens[[#This Row],[Média]],999.9)</f>
        <v>30.4</v>
      </c>
      <c r="M392" s="364">
        <v>0</v>
      </c>
      <c r="N392" s="365">
        <f>tabItens[[#This Row],[VALOR UNIT.]] * tabItens[[#This Row],[LC]]</f>
        <v>0</v>
      </c>
      <c r="O392" s="366" t="s">
        <v>1278</v>
      </c>
      <c r="P392" s="367">
        <v>0</v>
      </c>
      <c r="Q392" s="368">
        <v>407</v>
      </c>
      <c r="R392" s="365">
        <v>84603.09</v>
      </c>
      <c r="S392" s="369">
        <v>45540</v>
      </c>
      <c r="T392" s="370">
        <f>ROUNDDOWN(IFERROR(tabItens[[#This Row],[ATA DT.VALID.]] - $D$1,0) / 30,0)</f>
        <v>10</v>
      </c>
      <c r="U392" s="355" t="s">
        <v>1205</v>
      </c>
      <c r="V392" s="371">
        <v>1</v>
      </c>
      <c r="W392" s="372" t="s">
        <v>2074</v>
      </c>
      <c r="X392" s="373">
        <v>74</v>
      </c>
      <c r="Y392" s="374">
        <v>9</v>
      </c>
      <c r="Z392" s="375"/>
      <c r="AA392" s="376"/>
      <c r="AB392" s="377"/>
      <c r="AC392" s="377"/>
      <c r="AD392" s="376"/>
      <c r="AE392" s="377"/>
      <c r="AF392" s="370"/>
      <c r="AG392" s="378" t="s">
        <v>2067</v>
      </c>
      <c r="AH392" s="379"/>
      <c r="AI392" s="370">
        <v>78</v>
      </c>
      <c r="AJ392" s="379">
        <v>45188</v>
      </c>
      <c r="AK392" s="379">
        <v>37995</v>
      </c>
      <c r="AL392" s="379">
        <v>45182</v>
      </c>
      <c r="AM392" s="369"/>
      <c r="AN392" s="358"/>
      <c r="AO392" s="380" t="str">
        <f>_xlfn.IFNA(IF(VLOOKUP(tabItens[[#This Row],[CÓDIGO]],tabExcluirDoEstoque[#Data],1,FALSE),"sim",""),"")</f>
        <v/>
      </c>
      <c r="AP392" s="381">
        <f ca="1">IF(OR(ISBLANK(tabItens[[#This Row],[ATA DT.VALID.]]),tabItens[[#This Row],[ATA DT.VALID.]]="",tabItens[[#This Row],[ATA DT.VALID.]]=" "),"",IF(TYPE(tabItens[[#This Row],[ATA DT.VALID.]])=1,ROUNDUP((tabItens[[#This Row],[ATA DT.VALID.]]-TODAY())/7,0),""))</f>
        <v>41</v>
      </c>
      <c r="AQ392" s="382">
        <v>66</v>
      </c>
      <c r="AR392" s="383" t="str">
        <f>IF(ISBLANK(tabItens[[#This Row],[CÓDIGO]]),"",IFERROR(VLOOKUP(tabItens[[#This Row],[CÓDIGO]],Consumo!$C$2:$AC$862,26,FALSE),0))</f>
        <v>08.2023</v>
      </c>
      <c r="AS392" s="384">
        <f>SUMIF(Consumo!$C$3:$C$862,tabItens[[#This Row],[CÓDIGO]],Consumo!$N$3:$N$862) + SUMIF(Consumo!$C$3:$C$862,tabItens[[#This Row],[CÓDIGO]],Consumo!$O$3:$O$862) + SUMIF(Consumo!$C$3:$C$862,tabItens[[#This Row],[CÓDIGO]],Consumo!$P$3:$P$862) + SUMIF(Consumo!$C$3:$C$862,tabItens[[#This Row],[CÓDIGO]],Consumo!$Q$3:$Q$862)</f>
        <v>15</v>
      </c>
      <c r="AT392" s="384">
        <f>SUMIF(Consumo!$C$3:$C$862,tabItens[[#This Row],[CÓDIGO]],Consumo!$Z$3:$Z$862)</f>
        <v>84</v>
      </c>
      <c r="AU392" s="385">
        <f>SUMIF(Consumo!$C$3:$C$862,tabItens[[#This Row],[CÓDIGO]],Consumo!$AA$3:$AA$862)</f>
        <v>37</v>
      </c>
      <c r="AV392" s="386">
        <f>SUMIF(Consumo!$C$3:$C$862,tabItens[[#This Row],[CÓDIGO]],Consumo!$Y$3:$Y$862)</f>
        <v>6.25</v>
      </c>
      <c r="AW392" s="359">
        <f>tabItens[[#This Row],[QTDE ATUAL]] + tabItens[[#This Row],[RC QTDE]] + tabItens[[#This Row],[AF SALDO]] + tabItens[[#This Row],[Recentes]]</f>
        <v>256</v>
      </c>
      <c r="AX392" s="387">
        <v>17</v>
      </c>
      <c r="AY392" s="387">
        <v>4</v>
      </c>
      <c r="AZ392" s="387">
        <f>IF(ISBLANK(tabItens[[#This Row],[CÓDIGO]]),"",tabItens[[#This Row],[PontoMês]] * (AZ$2+tabItens[[#This Row],[PontoQtM]]))</f>
        <v>68</v>
      </c>
      <c r="BA392" s="386">
        <f>tabItens[[#This Row],[PontoPed]] - tabItens[[#This Row],[Saldo]] + (1/10)</f>
        <v>-187.9</v>
      </c>
      <c r="BB392" s="386">
        <f xml:space="preserve"> tabItens[[#This Row],[PontoMês]] * BB$2 - tabItens[[#This Row],[QTDE ATUAL]] - (1/10)</f>
        <v>-173.1</v>
      </c>
      <c r="BC392" s="388">
        <f>IF( tabItens[[#This Row],[PontoPed]]&gt;0, IF(tabItens[[#This Row],[PontoPed]]&lt;1, 1, IF( tabItens[[#This Row],[Saldo]]&gt;tabItens[[#This Row],[PontoPed]], 0, (tabItens[[#This Row],[PontoPed]]-tabItens[[#This Row],[Saldo]])/tabItens[[#This Row],[PontoPed]] ) ), 0 )</f>
        <v>0</v>
      </c>
      <c r="BD392" s="389">
        <f>ROUNDDOWN(IF( OR( AND(tabItens[[#This Row],[PontoPed]]&lt;tabItens[[#This Row],[Saldo]],tabItens[[#This Row],[Saldo]]&gt;0), tabItens[[#This Row],[PontoPed]]=0), 99, IF(AND(tabItens[[#This Row],[Saldo]]=0,tabItens[[#This Row],[PontoPed]]&gt;0), 0, (1-tabItens[[#This Row],[PctAb]])*10 ) ),0)</f>
        <v>99</v>
      </c>
      <c r="BE392" s="390">
        <f>IF( tabItens[[#This Row],[Consumo]] &gt; tabItens[[#This Row],[04_MESES]]/4*$AV$2, tabItens[[#This Row],[Consumo]]/$AV$2, tabItens[[#This Row],[04_MESES]]/4 ) * $BE$2 + tabItens[[#This Row],[COMPRA_EXTRA]]</f>
        <v>42</v>
      </c>
      <c r="BF392" s="391">
        <f>MAX( tabItens[[#This Row],[Sugestão]] - tabItens[[#This Row],[LC]], 0 )</f>
        <v>42</v>
      </c>
      <c r="BG392" s="391">
        <f>SUMIF(Consumo!$C$3:$C$862,tabItens[[#This Row],[CÓDIGO]],Consumo!$E$3:$E$862)</f>
        <v>0</v>
      </c>
      <c r="BH392" s="392">
        <f>IF(AND(tabItens[[#This Row],[Pend]] &gt; 0,tabItens[[#This Row],[Consumo]] &lt;&gt; 0), tabItens[[#This Row],[Pend]] / tabItens[[#This Row],[Consumo]], 0 )</f>
        <v>0</v>
      </c>
      <c r="BI392" s="391"/>
      <c r="BJ392" s="391"/>
      <c r="BK392" s="393" t="s">
        <v>2081</v>
      </c>
    </row>
    <row r="393" spans="1:63" x14ac:dyDescent="0.3">
      <c r="A393" s="354">
        <v>76806</v>
      </c>
      <c r="B393" s="355" t="s">
        <v>1420</v>
      </c>
      <c r="C393" s="356" t="s">
        <v>338</v>
      </c>
      <c r="D393" s="357">
        <v>63.5</v>
      </c>
      <c r="E393" s="358"/>
      <c r="F393" s="358"/>
      <c r="G393" s="358" t="s">
        <v>883</v>
      </c>
      <c r="H393" s="359">
        <v>103</v>
      </c>
      <c r="I393" s="360">
        <v>103003</v>
      </c>
      <c r="J393" s="361">
        <v>63.5</v>
      </c>
      <c r="K393" s="362">
        <v>314</v>
      </c>
      <c r="L393" s="363">
        <f>IF(tabItens[[#This Row],[Média]] &gt; 0, tabItens[[#This Row],[QTDE ATUAL]] / tabItens[[#This Row],[Média]],999.9)</f>
        <v>3.4428969359331476</v>
      </c>
      <c r="M393" s="364">
        <v>0</v>
      </c>
      <c r="N393" s="365">
        <f>tabItens[[#This Row],[VALOR UNIT.]] * tabItens[[#This Row],[LC]]</f>
        <v>0</v>
      </c>
      <c r="O393" s="366" t="s">
        <v>2153</v>
      </c>
      <c r="P393" s="367"/>
      <c r="Q393" s="368"/>
      <c r="R393" s="365"/>
      <c r="S393" s="369"/>
      <c r="T393" s="370">
        <f>ROUNDDOWN(IFERROR(tabItens[[#This Row],[ATA DT.VALID.]] - $D$1,0) / 30,0)</f>
        <v>-1507</v>
      </c>
      <c r="U393" s="355" t="s">
        <v>1333</v>
      </c>
      <c r="V393" s="371">
        <v>1</v>
      </c>
      <c r="W393" s="372" t="s">
        <v>2072</v>
      </c>
      <c r="X393" s="373">
        <v>69</v>
      </c>
      <c r="Y393" s="374">
        <v>2</v>
      </c>
      <c r="Z393" s="375">
        <v>2975</v>
      </c>
      <c r="AA393" s="376">
        <v>2023</v>
      </c>
      <c r="AB393" s="377">
        <v>50</v>
      </c>
      <c r="AC393" s="377"/>
      <c r="AD393" s="376"/>
      <c r="AE393" s="377"/>
      <c r="AF393" s="370"/>
      <c r="AG393" s="378" t="s">
        <v>2067</v>
      </c>
      <c r="AH393" s="379"/>
      <c r="AI393" s="370">
        <v>120</v>
      </c>
      <c r="AJ393" s="379">
        <v>44637</v>
      </c>
      <c r="AK393" s="379">
        <v>38014</v>
      </c>
      <c r="AL393" s="379">
        <v>44616</v>
      </c>
      <c r="AM393" s="369"/>
      <c r="AN393" s="358"/>
      <c r="AO393" s="380" t="str">
        <f>_xlfn.IFNA(IF(VLOOKUP(tabItens[[#This Row],[CÓDIGO]],tabExcluirDoEstoque[#Data],1,FALSE),"sim",""),"")</f>
        <v/>
      </c>
      <c r="AP393" s="381" t="str">
        <f ca="1">IF(OR(ISBLANK(tabItens[[#This Row],[ATA DT.VALID.]]),tabItens[[#This Row],[ATA DT.VALID.]]="",tabItens[[#This Row],[ATA DT.VALID.]]=" "),"",IF(TYPE(tabItens[[#This Row],[ATA DT.VALID.]])=1,ROUNDUP((tabItens[[#This Row],[ATA DT.VALID.]]-TODAY())/7,0),""))</f>
        <v/>
      </c>
      <c r="AQ393" s="382">
        <v>0</v>
      </c>
      <c r="AR393" s="383" t="str">
        <f>IF(ISBLANK(tabItens[[#This Row],[CÓDIGO]]),"",IFERROR(VLOOKUP(tabItens[[#This Row],[CÓDIGO]],Consumo!$C$2:$AC$862,26,FALSE),0))</f>
        <v>08.2023</v>
      </c>
      <c r="AS393" s="384">
        <f>SUMIF(Consumo!$C$3:$C$862,tabItens[[#This Row],[CÓDIGO]],Consumo!$N$3:$N$862) + SUMIF(Consumo!$C$3:$C$862,tabItens[[#This Row],[CÓDIGO]],Consumo!$O$3:$O$862) + SUMIF(Consumo!$C$3:$C$862,tabItens[[#This Row],[CÓDIGO]],Consumo!$P$3:$P$862) + SUMIF(Consumo!$C$3:$C$862,tabItens[[#This Row],[CÓDIGO]],Consumo!$Q$3:$Q$862)</f>
        <v>108</v>
      </c>
      <c r="AT393" s="384">
        <f>SUMIF(Consumo!$C$3:$C$862,tabItens[[#This Row],[CÓDIGO]],Consumo!$Z$3:$Z$862)</f>
        <v>359</v>
      </c>
      <c r="AU393" s="385">
        <f>SUMIF(Consumo!$C$3:$C$862,tabItens[[#This Row],[CÓDIGO]],Consumo!$AA$3:$AA$862)</f>
        <v>89</v>
      </c>
      <c r="AV393" s="386">
        <f>SUMIF(Consumo!$C$3:$C$862,tabItens[[#This Row],[CÓDIGO]],Consumo!$Y$3:$Y$862)</f>
        <v>29.916666666666668</v>
      </c>
      <c r="AW393" s="359">
        <f>tabItens[[#This Row],[QTDE ATUAL]] + tabItens[[#This Row],[RC QTDE]] + tabItens[[#This Row],[AF SALDO]] + tabItens[[#This Row],[Recentes]]</f>
        <v>153</v>
      </c>
      <c r="AX393" s="387">
        <v>20</v>
      </c>
      <c r="AY393" s="387">
        <v>4</v>
      </c>
      <c r="AZ393" s="387">
        <f>IF(ISBLANK(tabItens[[#This Row],[CÓDIGO]]),"",tabItens[[#This Row],[PontoMês]] * (AZ$2+tabItens[[#This Row],[PontoQtM]]))</f>
        <v>80</v>
      </c>
      <c r="BA393" s="386">
        <f>tabItens[[#This Row],[PontoPed]] - tabItens[[#This Row],[Saldo]] + (1/10)</f>
        <v>-72.900000000000006</v>
      </c>
      <c r="BB393" s="386">
        <f xml:space="preserve"> tabItens[[#This Row],[PontoMês]] * BB$2 - tabItens[[#This Row],[QTDE ATUAL]] - (1/10)</f>
        <v>-83.1</v>
      </c>
      <c r="BC393" s="388">
        <f>IF( tabItens[[#This Row],[PontoPed]]&gt;0, IF(tabItens[[#This Row],[PontoPed]]&lt;1, 1, IF( tabItens[[#This Row],[Saldo]]&gt;tabItens[[#This Row],[PontoPed]], 0, (tabItens[[#This Row],[PontoPed]]-tabItens[[#This Row],[Saldo]])/tabItens[[#This Row],[PontoPed]] ) ), 0 )</f>
        <v>0</v>
      </c>
      <c r="BD393" s="389">
        <f>ROUNDDOWN(IF( OR( AND(tabItens[[#This Row],[PontoPed]]&lt;tabItens[[#This Row],[Saldo]],tabItens[[#This Row],[Saldo]]&gt;0), tabItens[[#This Row],[PontoPed]]=0), 99, IF(AND(tabItens[[#This Row],[Saldo]]=0,tabItens[[#This Row],[PontoPed]]&gt;0), 0, (1-tabItens[[#This Row],[PctAb]])*10 ) ),0)</f>
        <v>99</v>
      </c>
      <c r="BE393" s="390">
        <f>IF( tabItens[[#This Row],[Consumo]] &gt; tabItens[[#This Row],[04_MESES]]/4*$AV$2, tabItens[[#This Row],[Consumo]]/$AV$2, tabItens[[#This Row],[04_MESES]]/4 ) * $BE$2 + tabItens[[#This Row],[COMPRA_EXTRA]]</f>
        <v>179.5</v>
      </c>
      <c r="BF393" s="391">
        <f>MAX( tabItens[[#This Row],[Sugestão]] - tabItens[[#This Row],[LC]], 0 )</f>
        <v>179.5</v>
      </c>
      <c r="BG393" s="391">
        <f>SUMIF(Consumo!$C$3:$C$862,tabItens[[#This Row],[CÓDIGO]],Consumo!$E$3:$E$862)</f>
        <v>0</v>
      </c>
      <c r="BH393" s="392">
        <f>IF(AND(tabItens[[#This Row],[Pend]] &gt; 0,tabItens[[#This Row],[Consumo]] &lt;&gt; 0), tabItens[[#This Row],[Pend]] / tabItens[[#This Row],[Consumo]], 0 )</f>
        <v>0</v>
      </c>
      <c r="BI393" s="391"/>
      <c r="BJ393" s="391"/>
      <c r="BK393" s="393" t="s">
        <v>2081</v>
      </c>
    </row>
    <row r="394" spans="1:63" x14ac:dyDescent="0.3">
      <c r="A394" s="354">
        <v>77109</v>
      </c>
      <c r="B394" s="355" t="s">
        <v>1421</v>
      </c>
      <c r="C394" s="356" t="s">
        <v>256</v>
      </c>
      <c r="D394" s="357">
        <v>1.05</v>
      </c>
      <c r="E394" s="358"/>
      <c r="F394" s="358"/>
      <c r="G394" s="358" t="s">
        <v>883</v>
      </c>
      <c r="H394" s="359">
        <v>181</v>
      </c>
      <c r="I394" s="360">
        <v>103003</v>
      </c>
      <c r="J394" s="361">
        <v>1.05</v>
      </c>
      <c r="K394" s="362">
        <v>117</v>
      </c>
      <c r="L394" s="363">
        <f>IF(tabItens[[#This Row],[Média]] &gt; 0, tabItens[[#This Row],[QTDE ATUAL]] / tabItens[[#This Row],[Média]],999.9)</f>
        <v>18.724137931034484</v>
      </c>
      <c r="M394" s="364">
        <v>0</v>
      </c>
      <c r="N394" s="365">
        <f>tabItens[[#This Row],[VALOR UNIT.]] * tabItens[[#This Row],[LC]]</f>
        <v>0</v>
      </c>
      <c r="O394" s="366" t="s">
        <v>2098</v>
      </c>
      <c r="P394" s="367"/>
      <c r="Q394" s="368"/>
      <c r="R394" s="365"/>
      <c r="S394" s="369"/>
      <c r="T394" s="370">
        <f>ROUNDDOWN(IFERROR(tabItens[[#This Row],[ATA DT.VALID.]] - $D$1,0) / 30,0)</f>
        <v>-1507</v>
      </c>
      <c r="U394" s="355" t="s">
        <v>960</v>
      </c>
      <c r="V394" s="371">
        <v>1</v>
      </c>
      <c r="W394" s="372" t="s">
        <v>2071</v>
      </c>
      <c r="X394" s="373">
        <v>61</v>
      </c>
      <c r="Y394" s="374">
        <v>8</v>
      </c>
      <c r="Z394" s="375"/>
      <c r="AA394" s="376"/>
      <c r="AB394" s="377"/>
      <c r="AC394" s="377"/>
      <c r="AD394" s="376"/>
      <c r="AE394" s="377"/>
      <c r="AF394" s="370"/>
      <c r="AG394" s="378" t="s">
        <v>2067</v>
      </c>
      <c r="AH394" s="379"/>
      <c r="AI394" s="370">
        <v>42</v>
      </c>
      <c r="AJ394" s="379">
        <v>45160</v>
      </c>
      <c r="AK394" s="379">
        <v>38028</v>
      </c>
      <c r="AL394" s="379">
        <v>45180</v>
      </c>
      <c r="AM394" s="369"/>
      <c r="AN394" s="358"/>
      <c r="AO394" s="380" t="str">
        <f>_xlfn.IFNA(IF(VLOOKUP(tabItens[[#This Row],[CÓDIGO]],tabExcluirDoEstoque[#Data],1,FALSE),"sim",""),"")</f>
        <v/>
      </c>
      <c r="AP394" s="381" t="str">
        <f ca="1">IF(OR(ISBLANK(tabItens[[#This Row],[ATA DT.VALID.]]),tabItens[[#This Row],[ATA DT.VALID.]]="",tabItens[[#This Row],[ATA DT.VALID.]]=" "),"",IF(TYPE(tabItens[[#This Row],[ATA DT.VALID.]])=1,ROUNDUP((tabItens[[#This Row],[ATA DT.VALID.]]-TODAY())/7,0),""))</f>
        <v/>
      </c>
      <c r="AQ394" s="382">
        <v>0</v>
      </c>
      <c r="AR394" s="383" t="str">
        <f>IF(ISBLANK(tabItens[[#This Row],[CÓDIGO]]),"",IFERROR(VLOOKUP(tabItens[[#This Row],[CÓDIGO]],Consumo!$C$2:$AC$862,26,FALSE),0))</f>
        <v>07.2023</v>
      </c>
      <c r="AS394" s="384">
        <f>SUMIF(Consumo!$C$3:$C$862,tabItens[[#This Row],[CÓDIGO]],Consumo!$N$3:$N$862) + SUMIF(Consumo!$C$3:$C$862,tabItens[[#This Row],[CÓDIGO]],Consumo!$O$3:$O$862) + SUMIF(Consumo!$C$3:$C$862,tabItens[[#This Row],[CÓDIGO]],Consumo!$P$3:$P$862) + SUMIF(Consumo!$C$3:$C$862,tabItens[[#This Row],[CÓDIGO]],Consumo!$Q$3:$Q$862)</f>
        <v>50</v>
      </c>
      <c r="AT394" s="384">
        <f>SUMIF(Consumo!$C$3:$C$862,tabItens[[#This Row],[CÓDIGO]],Consumo!$Z$3:$Z$862)</f>
        <v>127</v>
      </c>
      <c r="AU394" s="385">
        <f>SUMIF(Consumo!$C$3:$C$862,tabItens[[#This Row],[CÓDIGO]],Consumo!$AA$3:$AA$862)</f>
        <v>50</v>
      </c>
      <c r="AV394" s="386">
        <f>SUMIF(Consumo!$C$3:$C$862,tabItens[[#This Row],[CÓDIGO]],Consumo!$Y$3:$Y$862)</f>
        <v>9.6666666666666661</v>
      </c>
      <c r="AW394" s="359">
        <f>tabItens[[#This Row],[QTDE ATUAL]] + tabItens[[#This Row],[RC QTDE]] + tabItens[[#This Row],[AF SALDO]] + tabItens[[#This Row],[Recentes]]</f>
        <v>181</v>
      </c>
      <c r="AX394" s="387">
        <v>5</v>
      </c>
      <c r="AY394" s="387">
        <v>4</v>
      </c>
      <c r="AZ394" s="387">
        <f>IF(ISBLANK(tabItens[[#This Row],[CÓDIGO]]),"",tabItens[[#This Row],[PontoMês]] * (AZ$2+tabItens[[#This Row],[PontoQtM]]))</f>
        <v>20</v>
      </c>
      <c r="BA394" s="386">
        <f>tabItens[[#This Row],[PontoPed]] - tabItens[[#This Row],[Saldo]] + (1/10)</f>
        <v>-160.9</v>
      </c>
      <c r="BB394" s="386">
        <f xml:space="preserve"> tabItens[[#This Row],[PontoMês]] * BB$2 - tabItens[[#This Row],[QTDE ATUAL]] - (1/10)</f>
        <v>-176.1</v>
      </c>
      <c r="BC394" s="388">
        <f>IF( tabItens[[#This Row],[PontoPed]]&gt;0, IF(tabItens[[#This Row],[PontoPed]]&lt;1, 1, IF( tabItens[[#This Row],[Saldo]]&gt;tabItens[[#This Row],[PontoPed]], 0, (tabItens[[#This Row],[PontoPed]]-tabItens[[#This Row],[Saldo]])/tabItens[[#This Row],[PontoPed]] ) ), 0 )</f>
        <v>0</v>
      </c>
      <c r="BD394" s="389">
        <f>ROUNDDOWN(IF( OR( AND(tabItens[[#This Row],[PontoPed]]&lt;tabItens[[#This Row],[Saldo]],tabItens[[#This Row],[Saldo]]&gt;0), tabItens[[#This Row],[PontoPed]]=0), 99, IF(AND(tabItens[[#This Row],[Saldo]]=0,tabItens[[#This Row],[PontoPed]]&gt;0), 0, (1-tabItens[[#This Row],[PctAb]])*10 ) ),0)</f>
        <v>99</v>
      </c>
      <c r="BE394" s="390">
        <f>IF( tabItens[[#This Row],[Consumo]] &gt; tabItens[[#This Row],[04_MESES]]/4*$AV$2, tabItens[[#This Row],[Consumo]]/$AV$2, tabItens[[#This Row],[04_MESES]]/4 ) * $BE$2 + tabItens[[#This Row],[COMPRA_EXTRA]]</f>
        <v>75</v>
      </c>
      <c r="BF394" s="391">
        <f>MAX( tabItens[[#This Row],[Sugestão]] - tabItens[[#This Row],[LC]], 0 )</f>
        <v>75</v>
      </c>
      <c r="BG394" s="391">
        <f>SUMIF(Consumo!$C$3:$C$862,tabItens[[#This Row],[CÓDIGO]],Consumo!$E$3:$E$862)</f>
        <v>0</v>
      </c>
      <c r="BH394" s="392">
        <f>IF(AND(tabItens[[#This Row],[Pend]] &gt; 0,tabItens[[#This Row],[Consumo]] &lt;&gt; 0), tabItens[[#This Row],[Pend]] / tabItens[[#This Row],[Consumo]], 0 )</f>
        <v>0</v>
      </c>
      <c r="BI394" s="391"/>
      <c r="BJ394" s="391"/>
      <c r="BK394" s="393" t="s">
        <v>2081</v>
      </c>
    </row>
    <row r="395" spans="1:63" x14ac:dyDescent="0.3">
      <c r="A395" s="354">
        <v>77110</v>
      </c>
      <c r="B395" s="355" t="s">
        <v>1422</v>
      </c>
      <c r="C395" s="356" t="s">
        <v>256</v>
      </c>
      <c r="D395" s="357">
        <v>0.47</v>
      </c>
      <c r="E395" s="358"/>
      <c r="F395" s="358"/>
      <c r="G395" s="358" t="s">
        <v>883</v>
      </c>
      <c r="H395" s="359">
        <v>228</v>
      </c>
      <c r="I395" s="360">
        <v>103003</v>
      </c>
      <c r="J395" s="361">
        <v>0.47</v>
      </c>
      <c r="K395" s="362">
        <v>22</v>
      </c>
      <c r="L395" s="363">
        <f>IF(tabItens[[#This Row],[Média]] &gt; 0, tabItens[[#This Row],[QTDE ATUAL]] / tabItens[[#This Row],[Média]],999.9)</f>
        <v>144</v>
      </c>
      <c r="M395" s="364">
        <v>0</v>
      </c>
      <c r="N395" s="365">
        <f>tabItens[[#This Row],[VALOR UNIT.]] * tabItens[[#This Row],[LC]]</f>
        <v>0</v>
      </c>
      <c r="O395" s="366" t="s">
        <v>2102</v>
      </c>
      <c r="P395" s="367"/>
      <c r="Q395" s="368"/>
      <c r="R395" s="365"/>
      <c r="S395" s="369"/>
      <c r="T395" s="370">
        <f>ROUNDDOWN(IFERROR(tabItens[[#This Row],[ATA DT.VALID.]] - $D$1,0) / 30,0)</f>
        <v>-1507</v>
      </c>
      <c r="U395" s="355" t="s">
        <v>960</v>
      </c>
      <c r="V395" s="371">
        <v>1</v>
      </c>
      <c r="W395" s="372" t="s">
        <v>2071</v>
      </c>
      <c r="X395" s="373">
        <v>61</v>
      </c>
      <c r="Y395" s="374">
        <v>8</v>
      </c>
      <c r="Z395" s="375"/>
      <c r="AA395" s="376"/>
      <c r="AB395" s="377"/>
      <c r="AC395" s="377"/>
      <c r="AD395" s="376"/>
      <c r="AE395" s="377"/>
      <c r="AF395" s="370"/>
      <c r="AG395" s="378" t="s">
        <v>2067</v>
      </c>
      <c r="AH395" s="379"/>
      <c r="AI395" s="370">
        <v>8</v>
      </c>
      <c r="AJ395" s="379">
        <v>41942</v>
      </c>
      <c r="AK395" s="379">
        <v>38028</v>
      </c>
      <c r="AL395" s="379">
        <v>42594</v>
      </c>
      <c r="AM395" s="369"/>
      <c r="AN395" s="358"/>
      <c r="AO395" s="380" t="str">
        <f>_xlfn.IFNA(IF(VLOOKUP(tabItens[[#This Row],[CÓDIGO]],tabExcluirDoEstoque[#Data],1,FALSE),"sim",""),"")</f>
        <v/>
      </c>
      <c r="AP395" s="381" t="str">
        <f ca="1">IF(OR(ISBLANK(tabItens[[#This Row],[ATA DT.VALID.]]),tabItens[[#This Row],[ATA DT.VALID.]]="",tabItens[[#This Row],[ATA DT.VALID.]]=" "),"",IF(TYPE(tabItens[[#This Row],[ATA DT.VALID.]])=1,ROUNDUP((tabItens[[#This Row],[ATA DT.VALID.]]-TODAY())/7,0),""))</f>
        <v/>
      </c>
      <c r="AQ395" s="382">
        <v>0</v>
      </c>
      <c r="AR395" s="383" t="str">
        <f>IF(ISBLANK(tabItens[[#This Row],[CÓDIGO]]),"",IFERROR(VLOOKUP(tabItens[[#This Row],[CÓDIGO]],Consumo!$C$2:$AC$862,26,FALSE),0))</f>
        <v>04.2023</v>
      </c>
      <c r="AS395" s="384">
        <f>SUMIF(Consumo!$C$3:$C$862,tabItens[[#This Row],[CÓDIGO]],Consumo!$N$3:$N$862) + SUMIF(Consumo!$C$3:$C$862,tabItens[[#This Row],[CÓDIGO]],Consumo!$O$3:$O$862) + SUMIF(Consumo!$C$3:$C$862,tabItens[[#This Row],[CÓDIGO]],Consumo!$P$3:$P$862) + SUMIF(Consumo!$C$3:$C$862,tabItens[[#This Row],[CÓDIGO]],Consumo!$Q$3:$Q$862)</f>
        <v>0</v>
      </c>
      <c r="AT395" s="384">
        <f>SUMIF(Consumo!$C$3:$C$862,tabItens[[#This Row],[CÓDIGO]],Consumo!$Z$3:$Z$862)</f>
        <v>22</v>
      </c>
      <c r="AU395" s="385">
        <f>SUMIF(Consumo!$C$3:$C$862,tabItens[[#This Row],[CÓDIGO]],Consumo!$AA$3:$AA$862)</f>
        <v>12</v>
      </c>
      <c r="AV395" s="386">
        <f>SUMIF(Consumo!$C$3:$C$862,tabItens[[#This Row],[CÓDIGO]],Consumo!$Y$3:$Y$862)</f>
        <v>1.5833333333333333</v>
      </c>
      <c r="AW395" s="359">
        <f>tabItens[[#This Row],[QTDE ATUAL]] + tabItens[[#This Row],[RC QTDE]] + tabItens[[#This Row],[AF SALDO]] + tabItens[[#This Row],[Recentes]]</f>
        <v>228</v>
      </c>
      <c r="AX395" s="387">
        <v>5</v>
      </c>
      <c r="AY395" s="387">
        <v>4</v>
      </c>
      <c r="AZ395" s="387">
        <f>IF(ISBLANK(tabItens[[#This Row],[CÓDIGO]]),"",tabItens[[#This Row],[PontoMês]] * (AZ$2+tabItens[[#This Row],[PontoQtM]]))</f>
        <v>20</v>
      </c>
      <c r="BA395" s="386">
        <f>tabItens[[#This Row],[PontoPed]] - tabItens[[#This Row],[Saldo]] + (1/10)</f>
        <v>-207.9</v>
      </c>
      <c r="BB395" s="386">
        <f xml:space="preserve"> tabItens[[#This Row],[PontoMês]] * BB$2 - tabItens[[#This Row],[QTDE ATUAL]] - (1/10)</f>
        <v>-223.1</v>
      </c>
      <c r="BC395" s="388">
        <f>IF( tabItens[[#This Row],[PontoPed]]&gt;0, IF(tabItens[[#This Row],[PontoPed]]&lt;1, 1, IF( tabItens[[#This Row],[Saldo]]&gt;tabItens[[#This Row],[PontoPed]], 0, (tabItens[[#This Row],[PontoPed]]-tabItens[[#This Row],[Saldo]])/tabItens[[#This Row],[PontoPed]] ) ), 0 )</f>
        <v>0</v>
      </c>
      <c r="BD395" s="389">
        <f>ROUNDDOWN(IF( OR( AND(tabItens[[#This Row],[PontoPed]]&lt;tabItens[[#This Row],[Saldo]],tabItens[[#This Row],[Saldo]]&gt;0), tabItens[[#This Row],[PontoPed]]=0), 99, IF(AND(tabItens[[#This Row],[Saldo]]=0,tabItens[[#This Row],[PontoPed]]&gt;0), 0, (1-tabItens[[#This Row],[PctAb]])*10 ) ),0)</f>
        <v>99</v>
      </c>
      <c r="BE395" s="390">
        <f>IF( tabItens[[#This Row],[Consumo]] &gt; tabItens[[#This Row],[04_MESES]]/4*$AV$2, tabItens[[#This Row],[Consumo]]/$AV$2, tabItens[[#This Row],[04_MESES]]/4 ) * $BE$2 + tabItens[[#This Row],[COMPRA_EXTRA]]</f>
        <v>11</v>
      </c>
      <c r="BF395" s="391">
        <f>MAX( tabItens[[#This Row],[Sugestão]] - tabItens[[#This Row],[LC]], 0 )</f>
        <v>11</v>
      </c>
      <c r="BG395" s="391">
        <f>SUMIF(Consumo!$C$3:$C$862,tabItens[[#This Row],[CÓDIGO]],Consumo!$E$3:$E$862)</f>
        <v>0</v>
      </c>
      <c r="BH395" s="392">
        <f>IF(AND(tabItens[[#This Row],[Pend]] &gt; 0,tabItens[[#This Row],[Consumo]] &lt;&gt; 0), tabItens[[#This Row],[Pend]] / tabItens[[#This Row],[Consumo]], 0 )</f>
        <v>0</v>
      </c>
      <c r="BI395" s="391"/>
      <c r="BJ395" s="391"/>
      <c r="BK395" s="393" t="s">
        <v>2081</v>
      </c>
    </row>
    <row r="396" spans="1:63" x14ac:dyDescent="0.3">
      <c r="A396" s="354">
        <v>77493</v>
      </c>
      <c r="B396" s="355" t="s">
        <v>1423</v>
      </c>
      <c r="C396" s="356" t="s">
        <v>256</v>
      </c>
      <c r="D396" s="357">
        <v>13.51</v>
      </c>
      <c r="E396" s="358"/>
      <c r="F396" s="358"/>
      <c r="G396" s="358" t="s">
        <v>883</v>
      </c>
      <c r="H396" s="359">
        <v>131</v>
      </c>
      <c r="I396" s="360">
        <v>103003</v>
      </c>
      <c r="J396" s="361">
        <v>13.51</v>
      </c>
      <c r="K396" s="362">
        <v>20</v>
      </c>
      <c r="L396" s="363">
        <f>IF(tabItens[[#This Row],[Média]] &gt; 0, tabItens[[#This Row],[QTDE ATUAL]] / tabItens[[#This Row],[Média]],999.9)</f>
        <v>120.92307692307693</v>
      </c>
      <c r="M396" s="364">
        <v>0</v>
      </c>
      <c r="N396" s="365">
        <f>tabItens[[#This Row],[VALOR UNIT.]] * tabItens[[#This Row],[LC]]</f>
        <v>0</v>
      </c>
      <c r="O396" s="366" t="s">
        <v>2101</v>
      </c>
      <c r="P396" s="367"/>
      <c r="Q396" s="368"/>
      <c r="R396" s="365"/>
      <c r="S396" s="369"/>
      <c r="T396" s="370">
        <f>ROUNDDOWN(IFERROR(tabItens[[#This Row],[ATA DT.VALID.]] - $D$1,0) / 30,0)</f>
        <v>-1507</v>
      </c>
      <c r="U396" s="355" t="s">
        <v>1083</v>
      </c>
      <c r="V396" s="371">
        <v>1</v>
      </c>
      <c r="W396" s="372" t="s">
        <v>2072</v>
      </c>
      <c r="X396" s="373">
        <v>55</v>
      </c>
      <c r="Y396" s="374">
        <v>34</v>
      </c>
      <c r="Z396" s="375"/>
      <c r="AA396" s="376"/>
      <c r="AB396" s="377"/>
      <c r="AC396" s="377"/>
      <c r="AD396" s="376"/>
      <c r="AE396" s="377"/>
      <c r="AF396" s="370"/>
      <c r="AG396" s="378" t="s">
        <v>2067</v>
      </c>
      <c r="AH396" s="379"/>
      <c r="AI396" s="370">
        <v>8</v>
      </c>
      <c r="AJ396" s="379">
        <v>42101</v>
      </c>
      <c r="AK396" s="379">
        <v>38054</v>
      </c>
      <c r="AL396" s="379">
        <v>42894</v>
      </c>
      <c r="AM396" s="369"/>
      <c r="AN396" s="358"/>
      <c r="AO396" s="380" t="str">
        <f>_xlfn.IFNA(IF(VLOOKUP(tabItens[[#This Row],[CÓDIGO]],tabExcluirDoEstoque[#Data],1,FALSE),"sim",""),"")</f>
        <v/>
      </c>
      <c r="AP396" s="381" t="str">
        <f ca="1">IF(OR(ISBLANK(tabItens[[#This Row],[ATA DT.VALID.]]),tabItens[[#This Row],[ATA DT.VALID.]]="",tabItens[[#This Row],[ATA DT.VALID.]]=" "),"",IF(TYPE(tabItens[[#This Row],[ATA DT.VALID.]])=1,ROUNDUP((tabItens[[#This Row],[ATA DT.VALID.]]-TODAY())/7,0),""))</f>
        <v/>
      </c>
      <c r="AQ396" s="382">
        <v>0</v>
      </c>
      <c r="AR396" s="383" t="str">
        <f>IF(ISBLANK(tabItens[[#This Row],[CÓDIGO]]),"",IFERROR(VLOOKUP(tabItens[[#This Row],[CÓDIGO]],Consumo!$C$2:$AC$862,26,FALSE),0))</f>
        <v>06.2023</v>
      </c>
      <c r="AS396" s="384">
        <f>SUMIF(Consumo!$C$3:$C$862,tabItens[[#This Row],[CÓDIGO]],Consumo!$N$3:$N$862) + SUMIF(Consumo!$C$3:$C$862,tabItens[[#This Row],[CÓDIGO]],Consumo!$O$3:$O$862) + SUMIF(Consumo!$C$3:$C$862,tabItens[[#This Row],[CÓDIGO]],Consumo!$P$3:$P$862) + SUMIF(Consumo!$C$3:$C$862,tabItens[[#This Row],[CÓDIGO]],Consumo!$Q$3:$Q$862)</f>
        <v>20</v>
      </c>
      <c r="AT396" s="384">
        <f>SUMIF(Consumo!$C$3:$C$862,tabItens[[#This Row],[CÓDIGO]],Consumo!$Z$3:$Z$862)</f>
        <v>20</v>
      </c>
      <c r="AU396" s="385">
        <f>SUMIF(Consumo!$C$3:$C$862,tabItens[[#This Row],[CÓDIGO]],Consumo!$AA$3:$AA$862)</f>
        <v>20</v>
      </c>
      <c r="AV396" s="386">
        <f>SUMIF(Consumo!$C$3:$C$862,tabItens[[#This Row],[CÓDIGO]],Consumo!$Y$3:$Y$862)</f>
        <v>1.0833333333333333</v>
      </c>
      <c r="AW396" s="359">
        <f>tabItens[[#This Row],[QTDE ATUAL]] + tabItens[[#This Row],[RC QTDE]] + tabItens[[#This Row],[AF SALDO]] + tabItens[[#This Row],[Recentes]]</f>
        <v>131</v>
      </c>
      <c r="AX396" s="387">
        <v>2</v>
      </c>
      <c r="AY396" s="387">
        <v>4</v>
      </c>
      <c r="AZ396" s="387">
        <f>IF(ISBLANK(tabItens[[#This Row],[CÓDIGO]]),"",tabItens[[#This Row],[PontoMês]] * (AZ$2+tabItens[[#This Row],[PontoQtM]]))</f>
        <v>8</v>
      </c>
      <c r="BA396" s="386">
        <f>tabItens[[#This Row],[PontoPed]] - tabItens[[#This Row],[Saldo]] + (1/10)</f>
        <v>-122.9</v>
      </c>
      <c r="BB396" s="386">
        <f xml:space="preserve"> tabItens[[#This Row],[PontoMês]] * BB$2 - tabItens[[#This Row],[QTDE ATUAL]] - (1/10)</f>
        <v>-129.1</v>
      </c>
      <c r="BC396" s="388">
        <f>IF( tabItens[[#This Row],[PontoPed]]&gt;0, IF(tabItens[[#This Row],[PontoPed]]&lt;1, 1, IF( tabItens[[#This Row],[Saldo]]&gt;tabItens[[#This Row],[PontoPed]], 0, (tabItens[[#This Row],[PontoPed]]-tabItens[[#This Row],[Saldo]])/tabItens[[#This Row],[PontoPed]] ) ), 0 )</f>
        <v>0</v>
      </c>
      <c r="BD396" s="389">
        <f>ROUNDDOWN(IF( OR( AND(tabItens[[#This Row],[PontoPed]]&lt;tabItens[[#This Row],[Saldo]],tabItens[[#This Row],[Saldo]]&gt;0), tabItens[[#This Row],[PontoPed]]=0), 99, IF(AND(tabItens[[#This Row],[Saldo]]=0,tabItens[[#This Row],[PontoPed]]&gt;0), 0, (1-tabItens[[#This Row],[PctAb]])*10 ) ),0)</f>
        <v>99</v>
      </c>
      <c r="BE396" s="390">
        <f>IF( tabItens[[#This Row],[Consumo]] &gt; tabItens[[#This Row],[04_MESES]]/4*$AV$2, tabItens[[#This Row],[Consumo]]/$AV$2, tabItens[[#This Row],[04_MESES]]/4 ) * $BE$2 + tabItens[[#This Row],[COMPRA_EXTRA]]</f>
        <v>30</v>
      </c>
      <c r="BF396" s="391">
        <f>MAX( tabItens[[#This Row],[Sugestão]] - tabItens[[#This Row],[LC]], 0 )</f>
        <v>30</v>
      </c>
      <c r="BG396" s="391">
        <f>SUMIF(Consumo!$C$3:$C$862,tabItens[[#This Row],[CÓDIGO]],Consumo!$E$3:$E$862)</f>
        <v>0</v>
      </c>
      <c r="BH396" s="392">
        <f>IF(AND(tabItens[[#This Row],[Pend]] &gt; 0,tabItens[[#This Row],[Consumo]] &lt;&gt; 0), tabItens[[#This Row],[Pend]] / tabItens[[#This Row],[Consumo]], 0 )</f>
        <v>0</v>
      </c>
      <c r="BI396" s="391"/>
      <c r="BJ396" s="391"/>
      <c r="BK396" s="393" t="s">
        <v>2081</v>
      </c>
    </row>
    <row r="397" spans="1:63" x14ac:dyDescent="0.3">
      <c r="A397" s="354">
        <v>77554</v>
      </c>
      <c r="B397" s="355" t="s">
        <v>1424</v>
      </c>
      <c r="C397" s="356" t="s">
        <v>256</v>
      </c>
      <c r="D397" s="357">
        <v>194.61</v>
      </c>
      <c r="E397" s="358"/>
      <c r="F397" s="358"/>
      <c r="G397" s="358" t="s">
        <v>883</v>
      </c>
      <c r="H397" s="359">
        <v>24</v>
      </c>
      <c r="I397" s="360">
        <v>103003</v>
      </c>
      <c r="J397" s="361">
        <v>194.61</v>
      </c>
      <c r="K397" s="362">
        <v>220</v>
      </c>
      <c r="L397" s="363">
        <f>IF(tabItens[[#This Row],[Média]] &gt; 0, tabItens[[#This Row],[QTDE ATUAL]] / tabItens[[#This Row],[Média]],999.9)</f>
        <v>1.2914798206278029</v>
      </c>
      <c r="M397" s="364">
        <v>0</v>
      </c>
      <c r="N397" s="365">
        <f>tabItens[[#This Row],[VALOR UNIT.]] * tabItens[[#This Row],[LC]]</f>
        <v>0</v>
      </c>
      <c r="O397" s="366" t="s">
        <v>2122</v>
      </c>
      <c r="P397" s="367"/>
      <c r="Q397" s="368"/>
      <c r="R397" s="365"/>
      <c r="S397" s="369"/>
      <c r="T397" s="370">
        <f>ROUNDDOWN(IFERROR(tabItens[[#This Row],[ATA DT.VALID.]] - $D$1,0) / 30,0)</f>
        <v>-1507</v>
      </c>
      <c r="U397" s="355" t="s">
        <v>1335</v>
      </c>
      <c r="V397" s="371">
        <v>1</v>
      </c>
      <c r="W397" s="372" t="s">
        <v>2066</v>
      </c>
      <c r="X397" s="373">
        <v>74</v>
      </c>
      <c r="Y397" s="374">
        <v>3</v>
      </c>
      <c r="Z397" s="375"/>
      <c r="AA397" s="376"/>
      <c r="AB397" s="377"/>
      <c r="AC397" s="377"/>
      <c r="AD397" s="376"/>
      <c r="AE397" s="377"/>
      <c r="AF397" s="370"/>
      <c r="AG397" s="378" t="s">
        <v>2067</v>
      </c>
      <c r="AH397" s="379"/>
      <c r="AI397" s="370">
        <v>76</v>
      </c>
      <c r="AJ397" s="379">
        <v>44974</v>
      </c>
      <c r="AK397" s="379">
        <v>38056</v>
      </c>
      <c r="AL397" s="379">
        <v>44887</v>
      </c>
      <c r="AM397" s="369"/>
      <c r="AN397" s="358"/>
      <c r="AO397" s="380" t="str">
        <f>_xlfn.IFNA(IF(VLOOKUP(tabItens[[#This Row],[CÓDIGO]],tabExcluirDoEstoque[#Data],1,FALSE),"sim",""),"")</f>
        <v/>
      </c>
      <c r="AP397" s="381" t="str">
        <f ca="1">IF(OR(ISBLANK(tabItens[[#This Row],[ATA DT.VALID.]]),tabItens[[#This Row],[ATA DT.VALID.]]="",tabItens[[#This Row],[ATA DT.VALID.]]=" "),"",IF(TYPE(tabItens[[#This Row],[ATA DT.VALID.]])=1,ROUNDUP((tabItens[[#This Row],[ATA DT.VALID.]]-TODAY())/7,0),""))</f>
        <v/>
      </c>
      <c r="AQ397" s="382">
        <v>0</v>
      </c>
      <c r="AR397" s="383" t="str">
        <f>IF(ISBLANK(tabItens[[#This Row],[CÓDIGO]]),"",IFERROR(VLOOKUP(tabItens[[#This Row],[CÓDIGO]],Consumo!$C$2:$AC$862,26,FALSE),0))</f>
        <v>08.2023</v>
      </c>
      <c r="AS397" s="384">
        <f>SUMIF(Consumo!$C$3:$C$862,tabItens[[#This Row],[CÓDIGO]],Consumo!$N$3:$N$862) + SUMIF(Consumo!$C$3:$C$862,tabItens[[#This Row],[CÓDIGO]],Consumo!$O$3:$O$862) + SUMIF(Consumo!$C$3:$C$862,tabItens[[#This Row],[CÓDIGO]],Consumo!$P$3:$P$862) + SUMIF(Consumo!$C$3:$C$862,tabItens[[#This Row],[CÓDIGO]],Consumo!$Q$3:$Q$862)</f>
        <v>55</v>
      </c>
      <c r="AT397" s="384">
        <f>SUMIF(Consumo!$C$3:$C$862,tabItens[[#This Row],[CÓDIGO]],Consumo!$Z$3:$Z$862)</f>
        <v>225</v>
      </c>
      <c r="AU397" s="385">
        <f>SUMIF(Consumo!$C$3:$C$862,tabItens[[#This Row],[CÓDIGO]],Consumo!$AA$3:$AA$862)</f>
        <v>70</v>
      </c>
      <c r="AV397" s="386">
        <f>SUMIF(Consumo!$C$3:$C$862,tabItens[[#This Row],[CÓDIGO]],Consumo!$Y$3:$Y$862)</f>
        <v>18.583333333333332</v>
      </c>
      <c r="AW397" s="359">
        <f>tabItens[[#This Row],[QTDE ATUAL]] + tabItens[[#This Row],[RC QTDE]] + tabItens[[#This Row],[AF SALDO]] + tabItens[[#This Row],[Recentes]]</f>
        <v>24</v>
      </c>
      <c r="AX397" s="387">
        <v>14</v>
      </c>
      <c r="AY397" s="387">
        <v>4</v>
      </c>
      <c r="AZ397" s="387">
        <f>IF(ISBLANK(tabItens[[#This Row],[CÓDIGO]]),"",tabItens[[#This Row],[PontoMês]] * (AZ$2+tabItens[[#This Row],[PontoQtM]]))</f>
        <v>56</v>
      </c>
      <c r="BA397" s="386">
        <f>tabItens[[#This Row],[PontoPed]] - tabItens[[#This Row],[Saldo]] + (1/10)</f>
        <v>32.1</v>
      </c>
      <c r="BB397" s="386">
        <f xml:space="preserve"> tabItens[[#This Row],[PontoMês]] * BB$2 - tabItens[[#This Row],[QTDE ATUAL]] - (1/10)</f>
        <v>-10.1</v>
      </c>
      <c r="BC397" s="388">
        <f>IF( tabItens[[#This Row],[PontoPed]]&gt;0, IF(tabItens[[#This Row],[PontoPed]]&lt;1, 1, IF( tabItens[[#This Row],[Saldo]]&gt;tabItens[[#This Row],[PontoPed]], 0, (tabItens[[#This Row],[PontoPed]]-tabItens[[#This Row],[Saldo]])/tabItens[[#This Row],[PontoPed]] ) ), 0 )</f>
        <v>0.5714285714285714</v>
      </c>
      <c r="BD397" s="389">
        <f>ROUNDDOWN(IF( OR( AND(tabItens[[#This Row],[PontoPed]]&lt;tabItens[[#This Row],[Saldo]],tabItens[[#This Row],[Saldo]]&gt;0), tabItens[[#This Row],[PontoPed]]=0), 99, IF(AND(tabItens[[#This Row],[Saldo]]=0,tabItens[[#This Row],[PontoPed]]&gt;0), 0, (1-tabItens[[#This Row],[PctAb]])*10 ) ),0)</f>
        <v>4</v>
      </c>
      <c r="BE397" s="390">
        <f>IF( tabItens[[#This Row],[Consumo]] &gt; tabItens[[#This Row],[04_MESES]]/4*$AV$2, tabItens[[#This Row],[Consumo]]/$AV$2, tabItens[[#This Row],[04_MESES]]/4 ) * $BE$2 + tabItens[[#This Row],[COMPRA_EXTRA]]</f>
        <v>112.5</v>
      </c>
      <c r="BF397" s="391">
        <f>MAX( tabItens[[#This Row],[Sugestão]] - tabItens[[#This Row],[LC]], 0 )</f>
        <v>112.5</v>
      </c>
      <c r="BG397" s="391">
        <f>SUMIF(Consumo!$C$3:$C$862,tabItens[[#This Row],[CÓDIGO]],Consumo!$E$3:$E$862)</f>
        <v>0</v>
      </c>
      <c r="BH397" s="392">
        <f>IF(AND(tabItens[[#This Row],[Pend]] &gt; 0,tabItens[[#This Row],[Consumo]] &lt;&gt; 0), tabItens[[#This Row],[Pend]] / tabItens[[#This Row],[Consumo]], 0 )</f>
        <v>0</v>
      </c>
      <c r="BI397" s="391"/>
      <c r="BJ397" s="391"/>
      <c r="BK397" s="393" t="s">
        <v>2081</v>
      </c>
    </row>
    <row r="398" spans="1:63" x14ac:dyDescent="0.3">
      <c r="A398" s="354">
        <v>77556</v>
      </c>
      <c r="B398" s="355" t="s">
        <v>1425</v>
      </c>
      <c r="C398" s="356" t="s">
        <v>256</v>
      </c>
      <c r="D398" s="357">
        <v>153.84</v>
      </c>
      <c r="E398" s="358" t="s">
        <v>1405</v>
      </c>
      <c r="F398" s="358" t="s">
        <v>1406</v>
      </c>
      <c r="G398" s="358" t="s">
        <v>1277</v>
      </c>
      <c r="H398" s="359">
        <v>87</v>
      </c>
      <c r="I398" s="360">
        <v>103003</v>
      </c>
      <c r="J398" s="361">
        <v>253.2</v>
      </c>
      <c r="K398" s="362">
        <v>65</v>
      </c>
      <c r="L398" s="363">
        <f>IF(tabItens[[#This Row],[Média]] &gt; 0, tabItens[[#This Row],[QTDE ATUAL]] / tabItens[[#This Row],[Média]],999.9)</f>
        <v>21.306122448979593</v>
      </c>
      <c r="M398" s="364">
        <v>0</v>
      </c>
      <c r="N398" s="365">
        <f>tabItens[[#This Row],[VALOR UNIT.]] * tabItens[[#This Row],[LC]]</f>
        <v>0</v>
      </c>
      <c r="O398" s="366" t="s">
        <v>1278</v>
      </c>
      <c r="P398" s="367">
        <v>0</v>
      </c>
      <c r="Q398" s="368">
        <v>1001</v>
      </c>
      <c r="R398" s="365">
        <v>153993.84</v>
      </c>
      <c r="S398" s="369">
        <v>45540</v>
      </c>
      <c r="T398" s="370">
        <f>ROUNDDOWN(IFERROR(tabItens[[#This Row],[ATA DT.VALID.]] - $D$1,0) / 30,0)</f>
        <v>10</v>
      </c>
      <c r="U398" s="355" t="s">
        <v>1335</v>
      </c>
      <c r="V398" s="371">
        <v>1</v>
      </c>
      <c r="W398" s="372" t="s">
        <v>2066</v>
      </c>
      <c r="X398" s="373">
        <v>74</v>
      </c>
      <c r="Y398" s="374">
        <v>3</v>
      </c>
      <c r="Z398" s="375"/>
      <c r="AA398" s="376"/>
      <c r="AB398" s="377"/>
      <c r="AC398" s="377"/>
      <c r="AD398" s="376"/>
      <c r="AE398" s="377"/>
      <c r="AF398" s="370"/>
      <c r="AG398" s="378" t="s">
        <v>2067</v>
      </c>
      <c r="AH398" s="379"/>
      <c r="AI398" s="370">
        <v>22</v>
      </c>
      <c r="AJ398" s="379">
        <v>44158</v>
      </c>
      <c r="AK398" s="379">
        <v>38056</v>
      </c>
      <c r="AL398" s="379">
        <v>45084</v>
      </c>
      <c r="AM398" s="369"/>
      <c r="AN398" s="358"/>
      <c r="AO398" s="380" t="str">
        <f>_xlfn.IFNA(IF(VLOOKUP(tabItens[[#This Row],[CÓDIGO]],tabExcluirDoEstoque[#Data],1,FALSE),"sim",""),"")</f>
        <v/>
      </c>
      <c r="AP398" s="381">
        <f ca="1">IF(OR(ISBLANK(tabItens[[#This Row],[ATA DT.VALID.]]),tabItens[[#This Row],[ATA DT.VALID.]]="",tabItens[[#This Row],[ATA DT.VALID.]]=" "),"",IF(TYPE(tabItens[[#This Row],[ATA DT.VALID.]])=1,ROUNDUP((tabItens[[#This Row],[ATA DT.VALID.]]-TODAY())/7,0),""))</f>
        <v>41</v>
      </c>
      <c r="AQ398" s="382">
        <v>0</v>
      </c>
      <c r="AR398" s="383" t="str">
        <f>IF(ISBLANK(tabItens[[#This Row],[CÓDIGO]]),"",IFERROR(VLOOKUP(tabItens[[#This Row],[CÓDIGO]],Consumo!$C$2:$AC$862,26,FALSE),0))</f>
        <v>06.2023</v>
      </c>
      <c r="AS398" s="384">
        <f>SUMIF(Consumo!$C$3:$C$862,tabItens[[#This Row],[CÓDIGO]],Consumo!$N$3:$N$862) + SUMIF(Consumo!$C$3:$C$862,tabItens[[#This Row],[CÓDIGO]],Consumo!$O$3:$O$862) + SUMIF(Consumo!$C$3:$C$862,tabItens[[#This Row],[CÓDIGO]],Consumo!$P$3:$P$862) + SUMIF(Consumo!$C$3:$C$862,tabItens[[#This Row],[CÓDIGO]],Consumo!$Q$3:$Q$862)</f>
        <v>15</v>
      </c>
      <c r="AT398" s="384">
        <f>SUMIF(Consumo!$C$3:$C$862,tabItens[[#This Row],[CÓDIGO]],Consumo!$Z$3:$Z$862)</f>
        <v>65</v>
      </c>
      <c r="AU398" s="385">
        <f>SUMIF(Consumo!$C$3:$C$862,tabItens[[#This Row],[CÓDIGO]],Consumo!$AA$3:$AA$862)</f>
        <v>50</v>
      </c>
      <c r="AV398" s="386">
        <f>SUMIF(Consumo!$C$3:$C$862,tabItens[[#This Row],[CÓDIGO]],Consumo!$Y$3:$Y$862)</f>
        <v>4.083333333333333</v>
      </c>
      <c r="AW398" s="359">
        <f>tabItens[[#This Row],[QTDE ATUAL]] + tabItens[[#This Row],[RC QTDE]] + tabItens[[#This Row],[AF SALDO]] + tabItens[[#This Row],[Recentes]]</f>
        <v>87</v>
      </c>
      <c r="AX398" s="387">
        <v>11</v>
      </c>
      <c r="AY398" s="387">
        <v>4</v>
      </c>
      <c r="AZ398" s="387">
        <f>IF(ISBLANK(tabItens[[#This Row],[CÓDIGO]]),"",tabItens[[#This Row],[PontoMês]] * (AZ$2+tabItens[[#This Row],[PontoQtM]]))</f>
        <v>44</v>
      </c>
      <c r="BA398" s="386">
        <f>tabItens[[#This Row],[PontoPed]] - tabItens[[#This Row],[Saldo]] + (1/10)</f>
        <v>-42.9</v>
      </c>
      <c r="BB398" s="386">
        <f xml:space="preserve"> tabItens[[#This Row],[PontoMês]] * BB$2 - tabItens[[#This Row],[QTDE ATUAL]] - (1/10)</f>
        <v>-76.099999999999994</v>
      </c>
      <c r="BC398" s="388">
        <f>IF( tabItens[[#This Row],[PontoPed]]&gt;0, IF(tabItens[[#This Row],[PontoPed]]&lt;1, 1, IF( tabItens[[#This Row],[Saldo]]&gt;tabItens[[#This Row],[PontoPed]], 0, (tabItens[[#This Row],[PontoPed]]-tabItens[[#This Row],[Saldo]])/tabItens[[#This Row],[PontoPed]] ) ), 0 )</f>
        <v>0</v>
      </c>
      <c r="BD398" s="389">
        <f>ROUNDDOWN(IF( OR( AND(tabItens[[#This Row],[PontoPed]]&lt;tabItens[[#This Row],[Saldo]],tabItens[[#This Row],[Saldo]]&gt;0), tabItens[[#This Row],[PontoPed]]=0), 99, IF(AND(tabItens[[#This Row],[Saldo]]=0,tabItens[[#This Row],[PontoPed]]&gt;0), 0, (1-tabItens[[#This Row],[PctAb]])*10 ) ),0)</f>
        <v>99</v>
      </c>
      <c r="BE398" s="390">
        <f>IF( tabItens[[#This Row],[Consumo]] &gt; tabItens[[#This Row],[04_MESES]]/4*$AV$2, tabItens[[#This Row],[Consumo]]/$AV$2, tabItens[[#This Row],[04_MESES]]/4 ) * $BE$2 + tabItens[[#This Row],[COMPRA_EXTRA]]</f>
        <v>32.5</v>
      </c>
      <c r="BF398" s="391">
        <f>MAX( tabItens[[#This Row],[Sugestão]] - tabItens[[#This Row],[LC]], 0 )</f>
        <v>32.5</v>
      </c>
      <c r="BG398" s="391">
        <f>SUMIF(Consumo!$C$3:$C$862,tabItens[[#This Row],[CÓDIGO]],Consumo!$E$3:$E$862)</f>
        <v>0</v>
      </c>
      <c r="BH398" s="392">
        <f>IF(AND(tabItens[[#This Row],[Pend]] &gt; 0,tabItens[[#This Row],[Consumo]] &lt;&gt; 0), tabItens[[#This Row],[Pend]] / tabItens[[#This Row],[Consumo]], 0 )</f>
        <v>0</v>
      </c>
      <c r="BI398" s="391"/>
      <c r="BJ398" s="391"/>
      <c r="BK398" s="393" t="s">
        <v>2081</v>
      </c>
    </row>
    <row r="399" spans="1:63" x14ac:dyDescent="0.3">
      <c r="A399" s="354">
        <v>77557</v>
      </c>
      <c r="B399" s="355" t="s">
        <v>1426</v>
      </c>
      <c r="C399" s="356" t="s">
        <v>256</v>
      </c>
      <c r="D399" s="357">
        <v>128.13999999999999</v>
      </c>
      <c r="E399" s="358"/>
      <c r="F399" s="358"/>
      <c r="G399" s="358" t="s">
        <v>883</v>
      </c>
      <c r="H399" s="359">
        <v>186</v>
      </c>
      <c r="I399" s="360">
        <v>103003</v>
      </c>
      <c r="J399" s="361">
        <v>128.13999999999999</v>
      </c>
      <c r="K399" s="362">
        <v>43</v>
      </c>
      <c r="L399" s="363">
        <f>IF(tabItens[[#This Row],[Média]] &gt; 0, tabItens[[#This Row],[QTDE ATUAL]] / tabItens[[#This Row],[Média]],999.9)</f>
        <v>69.75</v>
      </c>
      <c r="M399" s="364">
        <v>0</v>
      </c>
      <c r="N399" s="365">
        <f>tabItens[[#This Row],[VALOR UNIT.]] * tabItens[[#This Row],[LC]]</f>
        <v>0</v>
      </c>
      <c r="O399" s="366" t="s">
        <v>2122</v>
      </c>
      <c r="P399" s="367"/>
      <c r="Q399" s="368"/>
      <c r="R399" s="365"/>
      <c r="S399" s="369"/>
      <c r="T399" s="370">
        <f>ROUNDDOWN(IFERROR(tabItens[[#This Row],[ATA DT.VALID.]] - $D$1,0) / 30,0)</f>
        <v>-1507</v>
      </c>
      <c r="U399" s="355" t="s">
        <v>1335</v>
      </c>
      <c r="V399" s="371">
        <v>1</v>
      </c>
      <c r="W399" s="372" t="s">
        <v>2066</v>
      </c>
      <c r="X399" s="373">
        <v>74</v>
      </c>
      <c r="Y399" s="374">
        <v>3</v>
      </c>
      <c r="Z399" s="375"/>
      <c r="AA399" s="376"/>
      <c r="AB399" s="377"/>
      <c r="AC399" s="377"/>
      <c r="AD399" s="376"/>
      <c r="AE399" s="377"/>
      <c r="AF399" s="370"/>
      <c r="AG399" s="378" t="s">
        <v>2067</v>
      </c>
      <c r="AH399" s="379"/>
      <c r="AI399" s="370">
        <v>14</v>
      </c>
      <c r="AJ399" s="379">
        <v>43745</v>
      </c>
      <c r="AK399" s="379">
        <v>38056</v>
      </c>
      <c r="AL399" s="379">
        <v>44238</v>
      </c>
      <c r="AM399" s="369"/>
      <c r="AN399" s="358"/>
      <c r="AO399" s="380" t="str">
        <f>_xlfn.IFNA(IF(VLOOKUP(tabItens[[#This Row],[CÓDIGO]],tabExcluirDoEstoque[#Data],1,FALSE),"sim",""),"")</f>
        <v/>
      </c>
      <c r="AP399" s="381" t="str">
        <f ca="1">IF(OR(ISBLANK(tabItens[[#This Row],[ATA DT.VALID.]]),tabItens[[#This Row],[ATA DT.VALID.]]="",tabItens[[#This Row],[ATA DT.VALID.]]=" "),"",IF(TYPE(tabItens[[#This Row],[ATA DT.VALID.]])=1,ROUNDUP((tabItens[[#This Row],[ATA DT.VALID.]]-TODAY())/7,0),""))</f>
        <v/>
      </c>
      <c r="AQ399" s="382">
        <v>0</v>
      </c>
      <c r="AR399" s="383" t="str">
        <f>IF(ISBLANK(tabItens[[#This Row],[CÓDIGO]]),"",IFERROR(VLOOKUP(tabItens[[#This Row],[CÓDIGO]],Consumo!$C$2:$AC$862,26,FALSE),0))</f>
        <v>06.2023</v>
      </c>
      <c r="AS399" s="384">
        <f>SUMIF(Consumo!$C$3:$C$862,tabItens[[#This Row],[CÓDIGO]],Consumo!$N$3:$N$862) + SUMIF(Consumo!$C$3:$C$862,tabItens[[#This Row],[CÓDIGO]],Consumo!$O$3:$O$862) + SUMIF(Consumo!$C$3:$C$862,tabItens[[#This Row],[CÓDIGO]],Consumo!$P$3:$P$862) + SUMIF(Consumo!$C$3:$C$862,tabItens[[#This Row],[CÓDIGO]],Consumo!$Q$3:$Q$862)</f>
        <v>34</v>
      </c>
      <c r="AT399" s="384">
        <f>SUMIF(Consumo!$C$3:$C$862,tabItens[[#This Row],[CÓDIGO]],Consumo!$Z$3:$Z$862)</f>
        <v>43</v>
      </c>
      <c r="AU399" s="385">
        <f>SUMIF(Consumo!$C$3:$C$862,tabItens[[#This Row],[CÓDIGO]],Consumo!$AA$3:$AA$862)</f>
        <v>34</v>
      </c>
      <c r="AV399" s="386">
        <f>SUMIF(Consumo!$C$3:$C$862,tabItens[[#This Row],[CÓDIGO]],Consumo!$Y$3:$Y$862)</f>
        <v>2.6666666666666665</v>
      </c>
      <c r="AW399" s="359">
        <f>tabItens[[#This Row],[QTDE ATUAL]] + tabItens[[#This Row],[RC QTDE]] + tabItens[[#This Row],[AF SALDO]] + tabItens[[#This Row],[Recentes]]</f>
        <v>186</v>
      </c>
      <c r="AX399" s="387">
        <v>5</v>
      </c>
      <c r="AY399" s="387">
        <v>4</v>
      </c>
      <c r="AZ399" s="387">
        <f>IF(ISBLANK(tabItens[[#This Row],[CÓDIGO]]),"",tabItens[[#This Row],[PontoMês]] * (AZ$2+tabItens[[#This Row],[PontoQtM]]))</f>
        <v>20</v>
      </c>
      <c r="BA399" s="386">
        <f>tabItens[[#This Row],[PontoPed]] - tabItens[[#This Row],[Saldo]] + (1/10)</f>
        <v>-165.9</v>
      </c>
      <c r="BB399" s="386">
        <f xml:space="preserve"> tabItens[[#This Row],[PontoMês]] * BB$2 - tabItens[[#This Row],[QTDE ATUAL]] - (1/10)</f>
        <v>-181.1</v>
      </c>
      <c r="BC399" s="388">
        <f>IF( tabItens[[#This Row],[PontoPed]]&gt;0, IF(tabItens[[#This Row],[PontoPed]]&lt;1, 1, IF( tabItens[[#This Row],[Saldo]]&gt;tabItens[[#This Row],[PontoPed]], 0, (tabItens[[#This Row],[PontoPed]]-tabItens[[#This Row],[Saldo]])/tabItens[[#This Row],[PontoPed]] ) ), 0 )</f>
        <v>0</v>
      </c>
      <c r="BD399" s="389">
        <f>ROUNDDOWN(IF( OR( AND(tabItens[[#This Row],[PontoPed]]&lt;tabItens[[#This Row],[Saldo]],tabItens[[#This Row],[Saldo]]&gt;0), tabItens[[#This Row],[PontoPed]]=0), 99, IF(AND(tabItens[[#This Row],[Saldo]]=0,tabItens[[#This Row],[PontoPed]]&gt;0), 0, (1-tabItens[[#This Row],[PctAb]])*10 ) ),0)</f>
        <v>99</v>
      </c>
      <c r="BE399" s="390">
        <f>IF( tabItens[[#This Row],[Consumo]] &gt; tabItens[[#This Row],[04_MESES]]/4*$AV$2, tabItens[[#This Row],[Consumo]]/$AV$2, tabItens[[#This Row],[04_MESES]]/4 ) * $BE$2 + tabItens[[#This Row],[COMPRA_EXTRA]]</f>
        <v>51</v>
      </c>
      <c r="BF399" s="391">
        <f>MAX( tabItens[[#This Row],[Sugestão]] - tabItens[[#This Row],[LC]], 0 )</f>
        <v>51</v>
      </c>
      <c r="BG399" s="391">
        <f>SUMIF(Consumo!$C$3:$C$862,tabItens[[#This Row],[CÓDIGO]],Consumo!$E$3:$E$862)</f>
        <v>0</v>
      </c>
      <c r="BH399" s="392">
        <f>IF(AND(tabItens[[#This Row],[Pend]] &gt; 0,tabItens[[#This Row],[Consumo]] &lt;&gt; 0), tabItens[[#This Row],[Pend]] / tabItens[[#This Row],[Consumo]], 0 )</f>
        <v>0</v>
      </c>
      <c r="BI399" s="391"/>
      <c r="BJ399" s="391"/>
      <c r="BK399" s="393" t="s">
        <v>2081</v>
      </c>
    </row>
    <row r="400" spans="1:63" x14ac:dyDescent="0.3">
      <c r="A400" s="354">
        <v>77562</v>
      </c>
      <c r="B400" s="355" t="s">
        <v>1427</v>
      </c>
      <c r="C400" s="356" t="s">
        <v>256</v>
      </c>
      <c r="D400" s="357">
        <v>49.49</v>
      </c>
      <c r="E400" s="358" t="s">
        <v>1405</v>
      </c>
      <c r="F400" s="358" t="s">
        <v>1406</v>
      </c>
      <c r="G400" s="358" t="s">
        <v>1277</v>
      </c>
      <c r="H400" s="359">
        <v>0</v>
      </c>
      <c r="I400" s="360">
        <v>103003</v>
      </c>
      <c r="J400" s="361">
        <v>49.49</v>
      </c>
      <c r="K400" s="362">
        <v>3468</v>
      </c>
      <c r="L400" s="363">
        <f>IF(tabItens[[#This Row],[Média]] &gt; 0, tabItens[[#This Row],[QTDE ATUAL]] / tabItens[[#This Row],[Média]],999.9)</f>
        <v>0</v>
      </c>
      <c r="M400" s="364">
        <v>0</v>
      </c>
      <c r="N400" s="365">
        <f>tabItens[[#This Row],[VALOR UNIT.]] * tabItens[[#This Row],[LC]]</f>
        <v>0</v>
      </c>
      <c r="O400" s="366" t="s">
        <v>1278</v>
      </c>
      <c r="P400" s="367">
        <v>0</v>
      </c>
      <c r="Q400" s="368">
        <v>9410</v>
      </c>
      <c r="R400" s="365">
        <v>465700.9</v>
      </c>
      <c r="S400" s="369">
        <v>45540</v>
      </c>
      <c r="T400" s="370">
        <f>ROUNDDOWN(IFERROR(tabItens[[#This Row],[ATA DT.VALID.]] - $D$1,0) / 30,0)</f>
        <v>10</v>
      </c>
      <c r="U400" s="355" t="s">
        <v>1428</v>
      </c>
      <c r="V400" s="371">
        <v>1</v>
      </c>
      <c r="W400" s="372" t="s">
        <v>2066</v>
      </c>
      <c r="X400" s="373">
        <v>74</v>
      </c>
      <c r="Y400" s="374">
        <v>2</v>
      </c>
      <c r="Z400" s="375"/>
      <c r="AA400" s="376"/>
      <c r="AB400" s="377"/>
      <c r="AC400" s="377">
        <v>11692</v>
      </c>
      <c r="AD400" s="376">
        <v>2023</v>
      </c>
      <c r="AE400" s="377">
        <v>2300</v>
      </c>
      <c r="AF400" s="370">
        <v>2300</v>
      </c>
      <c r="AG400" s="378" t="s">
        <v>2059</v>
      </c>
      <c r="AH400" s="379">
        <v>45215</v>
      </c>
      <c r="AI400" s="370">
        <v>2008</v>
      </c>
      <c r="AJ400" s="379">
        <v>44985</v>
      </c>
      <c r="AK400" s="379">
        <v>38056</v>
      </c>
      <c r="AL400" s="379">
        <v>45203</v>
      </c>
      <c r="AM400" s="369"/>
      <c r="AN400" s="358"/>
      <c r="AO400" s="380" t="str">
        <f>_xlfn.IFNA(IF(VLOOKUP(tabItens[[#This Row],[CÓDIGO]],tabExcluirDoEstoque[#Data],1,FALSE),"sim",""),"")</f>
        <v/>
      </c>
      <c r="AP400" s="381">
        <f ca="1">IF(OR(ISBLANK(tabItens[[#This Row],[ATA DT.VALID.]]),tabItens[[#This Row],[ATA DT.VALID.]]="",tabItens[[#This Row],[ATA DT.VALID.]]=" "),"",IF(TYPE(tabItens[[#This Row],[ATA DT.VALID.]])=1,ROUNDUP((tabItens[[#This Row],[ATA DT.VALID.]]-TODAY())/7,0),""))</f>
        <v>41</v>
      </c>
      <c r="AQ400" s="382">
        <v>0</v>
      </c>
      <c r="AR400" s="383" t="str">
        <f>IF(ISBLANK(tabItens[[#This Row],[CÓDIGO]]),"",IFERROR(VLOOKUP(tabItens[[#This Row],[CÓDIGO]],Consumo!$C$2:$AC$862,26,FALSE),0))</f>
        <v>08.2023</v>
      </c>
      <c r="AS400" s="384">
        <f>SUMIF(Consumo!$C$3:$C$862,tabItens[[#This Row],[CÓDIGO]],Consumo!$N$3:$N$862) + SUMIF(Consumo!$C$3:$C$862,tabItens[[#This Row],[CÓDIGO]],Consumo!$O$3:$O$862) + SUMIF(Consumo!$C$3:$C$862,tabItens[[#This Row],[CÓDIGO]],Consumo!$P$3:$P$862) + SUMIF(Consumo!$C$3:$C$862,tabItens[[#This Row],[CÓDIGO]],Consumo!$Q$3:$Q$862)</f>
        <v>891</v>
      </c>
      <c r="AT400" s="384">
        <f>SUMIF(Consumo!$C$3:$C$862,tabItens[[#This Row],[CÓDIGO]],Consumo!$Z$3:$Z$862)</f>
        <v>4712</v>
      </c>
      <c r="AU400" s="385">
        <f>SUMIF(Consumo!$C$3:$C$862,tabItens[[#This Row],[CÓDIGO]],Consumo!$AA$3:$AA$862)</f>
        <v>865</v>
      </c>
      <c r="AV400" s="386">
        <f>SUMIF(Consumo!$C$3:$C$862,tabItens[[#This Row],[CÓDIGO]],Consumo!$Y$3:$Y$862)</f>
        <v>392.66666666666669</v>
      </c>
      <c r="AW400" s="359">
        <f>tabItens[[#This Row],[QTDE ATUAL]] + tabItens[[#This Row],[RC QTDE]] + tabItens[[#This Row],[AF SALDO]] + tabItens[[#This Row],[Recentes]]</f>
        <v>2300</v>
      </c>
      <c r="AX400" s="387">
        <v>604</v>
      </c>
      <c r="AY400" s="387">
        <v>4</v>
      </c>
      <c r="AZ400" s="387">
        <f>IF(ISBLANK(tabItens[[#This Row],[CÓDIGO]]),"",tabItens[[#This Row],[PontoMês]] * (AZ$2+tabItens[[#This Row],[PontoQtM]]))</f>
        <v>2416</v>
      </c>
      <c r="BA400" s="386">
        <f>tabItens[[#This Row],[PontoPed]] - tabItens[[#This Row],[Saldo]] + (1/10)</f>
        <v>116.1</v>
      </c>
      <c r="BB400" s="386">
        <f xml:space="preserve"> tabItens[[#This Row],[PontoMês]] * BB$2 - tabItens[[#This Row],[QTDE ATUAL]] - (1/10)</f>
        <v>603.9</v>
      </c>
      <c r="BC400" s="388">
        <f>IF( tabItens[[#This Row],[PontoPed]]&gt;0, IF(tabItens[[#This Row],[PontoPed]]&lt;1, 1, IF( tabItens[[#This Row],[Saldo]]&gt;tabItens[[#This Row],[PontoPed]], 0, (tabItens[[#This Row],[PontoPed]]-tabItens[[#This Row],[Saldo]])/tabItens[[#This Row],[PontoPed]] ) ), 0 )</f>
        <v>4.8013245033112585E-2</v>
      </c>
      <c r="BD400" s="389">
        <f>ROUNDDOWN(IF( OR( AND(tabItens[[#This Row],[PontoPed]]&lt;tabItens[[#This Row],[Saldo]],tabItens[[#This Row],[Saldo]]&gt;0), tabItens[[#This Row],[PontoPed]]=0), 99, IF(AND(tabItens[[#This Row],[Saldo]]=0,tabItens[[#This Row],[PontoPed]]&gt;0), 0, (1-tabItens[[#This Row],[PctAb]])*10 ) ),0)</f>
        <v>9</v>
      </c>
      <c r="BE400" s="390">
        <f>IF( tabItens[[#This Row],[Consumo]] &gt; tabItens[[#This Row],[04_MESES]]/4*$AV$2, tabItens[[#This Row],[Consumo]]/$AV$2, tabItens[[#This Row],[04_MESES]]/4 ) * $BE$2 + tabItens[[#This Row],[COMPRA_EXTRA]]</f>
        <v>2356</v>
      </c>
      <c r="BF400" s="391">
        <f>MAX( tabItens[[#This Row],[Sugestão]] - tabItens[[#This Row],[LC]], 0 )</f>
        <v>2356</v>
      </c>
      <c r="BG400" s="391">
        <f>SUMIF(Consumo!$C$3:$C$862,tabItens[[#This Row],[CÓDIGO]],Consumo!$E$3:$E$862)</f>
        <v>183</v>
      </c>
      <c r="BH400" s="392">
        <f>IF(AND(tabItens[[#This Row],[Pend]] &gt; 0,tabItens[[#This Row],[Consumo]] &lt;&gt; 0), tabItens[[#This Row],[Pend]] / tabItens[[#This Row],[Consumo]], 0 )</f>
        <v>3.8837011884550084E-2</v>
      </c>
      <c r="BI400" s="391"/>
      <c r="BJ400" s="391"/>
      <c r="BK400" s="393" t="s">
        <v>2081</v>
      </c>
    </row>
    <row r="401" spans="1:63" x14ac:dyDescent="0.3">
      <c r="A401" s="354">
        <v>77755</v>
      </c>
      <c r="B401" s="355" t="s">
        <v>1429</v>
      </c>
      <c r="C401" s="356" t="s">
        <v>256</v>
      </c>
      <c r="D401" s="357">
        <v>1.19</v>
      </c>
      <c r="E401" s="358"/>
      <c r="F401" s="358"/>
      <c r="G401" s="358" t="s">
        <v>883</v>
      </c>
      <c r="H401" s="359">
        <v>0</v>
      </c>
      <c r="I401" s="360">
        <v>103003</v>
      </c>
      <c r="J401" s="361">
        <v>1.19</v>
      </c>
      <c r="K401" s="362">
        <v>5066</v>
      </c>
      <c r="L401" s="363">
        <f>IF(tabItens[[#This Row],[Média]] &gt; 0, tabItens[[#This Row],[QTDE ATUAL]] / tabItens[[#This Row],[Média]],999.9)</f>
        <v>0</v>
      </c>
      <c r="M401" s="364">
        <v>0</v>
      </c>
      <c r="N401" s="365">
        <f>tabItens[[#This Row],[VALOR UNIT.]] * tabItens[[#This Row],[LC]]</f>
        <v>0</v>
      </c>
      <c r="O401" s="366" t="s">
        <v>2085</v>
      </c>
      <c r="P401" s="367"/>
      <c r="Q401" s="368"/>
      <c r="R401" s="365"/>
      <c r="S401" s="369"/>
      <c r="T401" s="370">
        <f>ROUNDDOWN(IFERROR(tabItens[[#This Row],[ATA DT.VALID.]] - $D$1,0) / 30,0)</f>
        <v>-1507</v>
      </c>
      <c r="U401" s="355" t="s">
        <v>903</v>
      </c>
      <c r="V401" s="371">
        <v>1</v>
      </c>
      <c r="W401" s="372" t="s">
        <v>2069</v>
      </c>
      <c r="X401" s="373">
        <v>45</v>
      </c>
      <c r="Y401" s="374">
        <v>10</v>
      </c>
      <c r="Z401" s="375">
        <v>6211</v>
      </c>
      <c r="AA401" s="376">
        <v>2023</v>
      </c>
      <c r="AB401" s="377">
        <v>2500</v>
      </c>
      <c r="AC401" s="377"/>
      <c r="AD401" s="376"/>
      <c r="AE401" s="377"/>
      <c r="AF401" s="370"/>
      <c r="AG401" s="378" t="s">
        <v>2067</v>
      </c>
      <c r="AH401" s="379"/>
      <c r="AI401" s="370">
        <v>2042</v>
      </c>
      <c r="AJ401" s="379">
        <v>44966</v>
      </c>
      <c r="AK401" s="379">
        <v>38063</v>
      </c>
      <c r="AL401" s="379">
        <v>44959</v>
      </c>
      <c r="AM401" s="369"/>
      <c r="AN401" s="358"/>
      <c r="AO401" s="380" t="str">
        <f>_xlfn.IFNA(IF(VLOOKUP(tabItens[[#This Row],[CÓDIGO]],tabExcluirDoEstoque[#Data],1,FALSE),"sim",""),"")</f>
        <v/>
      </c>
      <c r="AP401" s="381" t="str">
        <f ca="1">IF(OR(ISBLANK(tabItens[[#This Row],[ATA DT.VALID.]]),tabItens[[#This Row],[ATA DT.VALID.]]="",tabItens[[#This Row],[ATA DT.VALID.]]=" "),"",IF(TYPE(tabItens[[#This Row],[ATA DT.VALID.]])=1,ROUNDUP((tabItens[[#This Row],[ATA DT.VALID.]]-TODAY())/7,0),""))</f>
        <v/>
      </c>
      <c r="AQ401" s="382">
        <v>0</v>
      </c>
      <c r="AR401" s="383" t="str">
        <f>IF(ISBLANK(tabItens[[#This Row],[CÓDIGO]]),"",IFERROR(VLOOKUP(tabItens[[#This Row],[CÓDIGO]],Consumo!$C$2:$AC$862,26,FALSE),0))</f>
        <v>09.2023</v>
      </c>
      <c r="AS401" s="384">
        <f>SUMIF(Consumo!$C$3:$C$862,tabItens[[#This Row],[CÓDIGO]],Consumo!$N$3:$N$862) + SUMIF(Consumo!$C$3:$C$862,tabItens[[#This Row],[CÓDIGO]],Consumo!$O$3:$O$862) + SUMIF(Consumo!$C$3:$C$862,tabItens[[#This Row],[CÓDIGO]],Consumo!$P$3:$P$862) + SUMIF(Consumo!$C$3:$C$862,tabItens[[#This Row],[CÓDIGO]],Consumo!$Q$3:$Q$862)</f>
        <v>836</v>
      </c>
      <c r="AT401" s="384">
        <f>SUMIF(Consumo!$C$3:$C$862,tabItens[[#This Row],[CÓDIGO]],Consumo!$Z$3:$Z$862)</f>
        <v>6186</v>
      </c>
      <c r="AU401" s="385">
        <f>SUMIF(Consumo!$C$3:$C$862,tabItens[[#This Row],[CÓDIGO]],Consumo!$AA$3:$AA$862)</f>
        <v>3685</v>
      </c>
      <c r="AV401" s="386">
        <f>SUMIF(Consumo!$C$3:$C$862,tabItens[[#This Row],[CÓDIGO]],Consumo!$Y$3:$Y$862)</f>
        <v>412.58333333333331</v>
      </c>
      <c r="AW401" s="359">
        <f>tabItens[[#This Row],[QTDE ATUAL]] + tabItens[[#This Row],[RC QTDE]] + tabItens[[#This Row],[AF SALDO]] + tabItens[[#This Row],[Recentes]]</f>
        <v>2500</v>
      </c>
      <c r="AX401" s="387">
        <v>469</v>
      </c>
      <c r="AY401" s="387">
        <v>4</v>
      </c>
      <c r="AZ401" s="387">
        <f>IF(ISBLANK(tabItens[[#This Row],[CÓDIGO]]),"",tabItens[[#This Row],[PontoMês]] * (AZ$2+tabItens[[#This Row],[PontoQtM]]))</f>
        <v>1876</v>
      </c>
      <c r="BA401" s="386">
        <f>tabItens[[#This Row],[PontoPed]] - tabItens[[#This Row],[Saldo]] + (1/10)</f>
        <v>-623.9</v>
      </c>
      <c r="BB401" s="386">
        <f xml:space="preserve"> tabItens[[#This Row],[PontoMês]] * BB$2 - tabItens[[#This Row],[QTDE ATUAL]] - (1/10)</f>
        <v>468.9</v>
      </c>
      <c r="BC401" s="388">
        <f>IF( tabItens[[#This Row],[PontoPed]]&gt;0, IF(tabItens[[#This Row],[PontoPed]]&lt;1, 1, IF( tabItens[[#This Row],[Saldo]]&gt;tabItens[[#This Row],[PontoPed]], 0, (tabItens[[#This Row],[PontoPed]]-tabItens[[#This Row],[Saldo]])/tabItens[[#This Row],[PontoPed]] ) ), 0 )</f>
        <v>0</v>
      </c>
      <c r="BD401" s="389">
        <f>ROUNDDOWN(IF( OR( AND(tabItens[[#This Row],[PontoPed]]&lt;tabItens[[#This Row],[Saldo]],tabItens[[#This Row],[Saldo]]&gt;0), tabItens[[#This Row],[PontoPed]]=0), 99, IF(AND(tabItens[[#This Row],[Saldo]]=0,tabItens[[#This Row],[PontoPed]]&gt;0), 0, (1-tabItens[[#This Row],[PctAb]])*10 ) ),0)</f>
        <v>99</v>
      </c>
      <c r="BE401" s="390">
        <f>IF( tabItens[[#This Row],[Consumo]] &gt; tabItens[[#This Row],[04_MESES]]/4*$AV$2, tabItens[[#This Row],[Consumo]]/$AV$2, tabItens[[#This Row],[04_MESES]]/4 ) * $BE$2 + tabItens[[#This Row],[COMPRA_EXTRA]]</f>
        <v>3093</v>
      </c>
      <c r="BF401" s="391">
        <f>MAX( tabItens[[#This Row],[Sugestão]] - tabItens[[#This Row],[LC]], 0 )</f>
        <v>3093</v>
      </c>
      <c r="BG401" s="391">
        <f>SUMIF(Consumo!$C$3:$C$862,tabItens[[#This Row],[CÓDIGO]],Consumo!$E$3:$E$862)</f>
        <v>63</v>
      </c>
      <c r="BH401" s="392">
        <f>IF(AND(tabItens[[#This Row],[Pend]] &gt; 0,tabItens[[#This Row],[Consumo]] &lt;&gt; 0), tabItens[[#This Row],[Pend]] / tabItens[[#This Row],[Consumo]], 0 )</f>
        <v>1.0184287099903006E-2</v>
      </c>
      <c r="BI401" s="391"/>
      <c r="BJ401" s="391"/>
      <c r="BK401" s="393" t="s">
        <v>2081</v>
      </c>
    </row>
    <row r="402" spans="1:63" x14ac:dyDescent="0.3">
      <c r="A402" s="354">
        <v>77786</v>
      </c>
      <c r="B402" s="355" t="s">
        <v>1430</v>
      </c>
      <c r="C402" s="356" t="s">
        <v>256</v>
      </c>
      <c r="D402" s="357">
        <v>115</v>
      </c>
      <c r="E402" s="358"/>
      <c r="F402" s="358"/>
      <c r="G402" s="358" t="s">
        <v>883</v>
      </c>
      <c r="H402" s="359">
        <v>50</v>
      </c>
      <c r="I402" s="360">
        <v>103003</v>
      </c>
      <c r="J402" s="361">
        <v>115</v>
      </c>
      <c r="K402" s="362"/>
      <c r="L402" s="363">
        <f>IF(tabItens[[#This Row],[Média]] &gt; 0, tabItens[[#This Row],[QTDE ATUAL]] / tabItens[[#This Row],[Média]],999.9)</f>
        <v>999.9</v>
      </c>
      <c r="M402" s="364">
        <v>0</v>
      </c>
      <c r="N402" s="365">
        <f>tabItens[[#This Row],[VALOR UNIT.]] * tabItens[[#This Row],[LC]]</f>
        <v>0</v>
      </c>
      <c r="O402" s="366" t="s">
        <v>2147</v>
      </c>
      <c r="P402" s="367"/>
      <c r="Q402" s="368"/>
      <c r="R402" s="365"/>
      <c r="S402" s="369"/>
      <c r="T402" s="370">
        <f>ROUNDDOWN(IFERROR(tabItens[[#This Row],[ATA DT.VALID.]] - $D$1,0) / 30,0)</f>
        <v>-1507</v>
      </c>
      <c r="U402" s="355" t="s">
        <v>1343</v>
      </c>
      <c r="V402" s="371">
        <v>1</v>
      </c>
      <c r="W402" s="372" t="s">
        <v>2066</v>
      </c>
      <c r="X402" s="373">
        <v>69</v>
      </c>
      <c r="Y402" s="374">
        <v>8</v>
      </c>
      <c r="Z402" s="375"/>
      <c r="AA402" s="376"/>
      <c r="AB402" s="377"/>
      <c r="AC402" s="377"/>
      <c r="AD402" s="376"/>
      <c r="AE402" s="377"/>
      <c r="AF402" s="370"/>
      <c r="AG402" s="378" t="s">
        <v>2067</v>
      </c>
      <c r="AH402" s="379"/>
      <c r="AI402" s="370">
        <v>0</v>
      </c>
      <c r="AJ402" s="379">
        <v>44067</v>
      </c>
      <c r="AK402" s="379">
        <v>38064</v>
      </c>
      <c r="AL402" s="379">
        <v>44047</v>
      </c>
      <c r="AM402" s="369"/>
      <c r="AN402" s="358"/>
      <c r="AO402" s="380" t="str">
        <f>_xlfn.IFNA(IF(VLOOKUP(tabItens[[#This Row],[CÓDIGO]],tabExcluirDoEstoque[#Data],1,FALSE),"sim",""),"")</f>
        <v/>
      </c>
      <c r="AP402" s="381" t="str">
        <f ca="1">IF(OR(ISBLANK(tabItens[[#This Row],[ATA DT.VALID.]]),tabItens[[#This Row],[ATA DT.VALID.]]="",tabItens[[#This Row],[ATA DT.VALID.]]=" "),"",IF(TYPE(tabItens[[#This Row],[ATA DT.VALID.]])=1,ROUNDUP((tabItens[[#This Row],[ATA DT.VALID.]]-TODAY())/7,0),""))</f>
        <v/>
      </c>
      <c r="AQ402" s="382">
        <v>0</v>
      </c>
      <c r="AR402" s="383">
        <f>IF(ISBLANK(tabItens[[#This Row],[CÓDIGO]]),"",IFERROR(VLOOKUP(tabItens[[#This Row],[CÓDIGO]],Consumo!$C$2:$AC$862,26,FALSE),0))</f>
        <v>0</v>
      </c>
      <c r="AS402" s="384">
        <f>SUMIF(Consumo!$C$3:$C$862,tabItens[[#This Row],[CÓDIGO]],Consumo!$N$3:$N$862) + SUMIF(Consumo!$C$3:$C$862,tabItens[[#This Row],[CÓDIGO]],Consumo!$O$3:$O$862) + SUMIF(Consumo!$C$3:$C$862,tabItens[[#This Row],[CÓDIGO]],Consumo!$P$3:$P$862) + SUMIF(Consumo!$C$3:$C$862,tabItens[[#This Row],[CÓDIGO]],Consumo!$Q$3:$Q$862)</f>
        <v>0</v>
      </c>
      <c r="AT402" s="384">
        <f>SUMIF(Consumo!$C$3:$C$862,tabItens[[#This Row],[CÓDIGO]],Consumo!$Z$3:$Z$862)</f>
        <v>0</v>
      </c>
      <c r="AU402" s="385">
        <f>SUMIF(Consumo!$C$3:$C$862,tabItens[[#This Row],[CÓDIGO]],Consumo!$AA$3:$AA$862)</f>
        <v>0</v>
      </c>
      <c r="AV402" s="386">
        <f>SUMIF(Consumo!$C$3:$C$862,tabItens[[#This Row],[CÓDIGO]],Consumo!$Y$3:$Y$862)</f>
        <v>0</v>
      </c>
      <c r="AW402" s="359">
        <f>tabItens[[#This Row],[QTDE ATUAL]] + tabItens[[#This Row],[RC QTDE]] + tabItens[[#This Row],[AF SALDO]] + tabItens[[#This Row],[Recentes]]</f>
        <v>50</v>
      </c>
      <c r="AX402" s="387">
        <v>5</v>
      </c>
      <c r="AY402" s="387">
        <v>4</v>
      </c>
      <c r="AZ402" s="387">
        <f>IF(ISBLANK(tabItens[[#This Row],[CÓDIGO]]),"",tabItens[[#This Row],[PontoMês]] * (AZ$2+tabItens[[#This Row],[PontoQtM]]))</f>
        <v>20</v>
      </c>
      <c r="BA402" s="386">
        <f>tabItens[[#This Row],[PontoPed]] - tabItens[[#This Row],[Saldo]] + (1/10)</f>
        <v>-29.9</v>
      </c>
      <c r="BB402" s="386">
        <f xml:space="preserve"> tabItens[[#This Row],[PontoMês]] * BB$2 - tabItens[[#This Row],[QTDE ATUAL]] - (1/10)</f>
        <v>-45.1</v>
      </c>
      <c r="BC402" s="388">
        <f>IF( tabItens[[#This Row],[PontoPed]]&gt;0, IF(tabItens[[#This Row],[PontoPed]]&lt;1, 1, IF( tabItens[[#This Row],[Saldo]]&gt;tabItens[[#This Row],[PontoPed]], 0, (tabItens[[#This Row],[PontoPed]]-tabItens[[#This Row],[Saldo]])/tabItens[[#This Row],[PontoPed]] ) ), 0 )</f>
        <v>0</v>
      </c>
      <c r="BD402" s="389">
        <f>ROUNDDOWN(IF( OR( AND(tabItens[[#This Row],[PontoPed]]&lt;tabItens[[#This Row],[Saldo]],tabItens[[#This Row],[Saldo]]&gt;0), tabItens[[#This Row],[PontoPed]]=0), 99, IF(AND(tabItens[[#This Row],[Saldo]]=0,tabItens[[#This Row],[PontoPed]]&gt;0), 0, (1-tabItens[[#This Row],[PctAb]])*10 ) ),0)</f>
        <v>99</v>
      </c>
      <c r="BE402" s="390">
        <f>IF( tabItens[[#This Row],[Consumo]] &gt; tabItens[[#This Row],[04_MESES]]/4*$AV$2, tabItens[[#This Row],[Consumo]]/$AV$2, tabItens[[#This Row],[04_MESES]]/4 ) * $BE$2 + tabItens[[#This Row],[COMPRA_EXTRA]]</f>
        <v>0</v>
      </c>
      <c r="BF402" s="391">
        <f>MAX( tabItens[[#This Row],[Sugestão]] - tabItens[[#This Row],[LC]], 0 )</f>
        <v>0</v>
      </c>
      <c r="BG402" s="391">
        <f>SUMIF(Consumo!$C$3:$C$862,tabItens[[#This Row],[CÓDIGO]],Consumo!$E$3:$E$862)</f>
        <v>0</v>
      </c>
      <c r="BH402" s="392">
        <f>IF(AND(tabItens[[#This Row],[Pend]] &gt; 0,tabItens[[#This Row],[Consumo]] &lt;&gt; 0), tabItens[[#This Row],[Pend]] / tabItens[[#This Row],[Consumo]], 0 )</f>
        <v>0</v>
      </c>
      <c r="BI402" s="391"/>
      <c r="BJ402" s="391"/>
      <c r="BK402" s="393" t="s">
        <v>2081</v>
      </c>
    </row>
    <row r="403" spans="1:63" x14ac:dyDescent="0.3">
      <c r="A403" s="354">
        <v>77788</v>
      </c>
      <c r="B403" s="355" t="s">
        <v>1431</v>
      </c>
      <c r="C403" s="356" t="s">
        <v>256</v>
      </c>
      <c r="D403" s="357">
        <v>14.2</v>
      </c>
      <c r="E403" s="358"/>
      <c r="F403" s="358"/>
      <c r="G403" s="358" t="s">
        <v>883</v>
      </c>
      <c r="H403" s="359">
        <v>776</v>
      </c>
      <c r="I403" s="360">
        <v>103003</v>
      </c>
      <c r="J403" s="361">
        <v>14.2</v>
      </c>
      <c r="K403" s="362">
        <v>49</v>
      </c>
      <c r="L403" s="363">
        <f>IF(tabItens[[#This Row],[Média]] &gt; 0, tabItens[[#This Row],[QTDE ATUAL]] / tabItens[[#This Row],[Média]],999.9)</f>
        <v>198.12765957446808</v>
      </c>
      <c r="M403" s="364">
        <v>0</v>
      </c>
      <c r="N403" s="365">
        <f>tabItens[[#This Row],[VALOR UNIT.]] * tabItens[[#This Row],[LC]]</f>
        <v>0</v>
      </c>
      <c r="O403" s="366"/>
      <c r="P403" s="367"/>
      <c r="Q403" s="368"/>
      <c r="R403" s="365"/>
      <c r="S403" s="369"/>
      <c r="T403" s="370">
        <f>ROUNDDOWN(IFERROR(tabItens[[#This Row],[ATA DT.VALID.]] - $D$1,0) / 30,0)</f>
        <v>-1507</v>
      </c>
      <c r="U403" s="355" t="s">
        <v>1432</v>
      </c>
      <c r="V403" s="371">
        <v>1</v>
      </c>
      <c r="W403" s="372" t="s">
        <v>2068</v>
      </c>
      <c r="X403" s="373">
        <v>67</v>
      </c>
      <c r="Y403" s="374">
        <v>13</v>
      </c>
      <c r="Z403" s="375"/>
      <c r="AA403" s="376"/>
      <c r="AB403" s="377"/>
      <c r="AC403" s="377"/>
      <c r="AD403" s="376"/>
      <c r="AE403" s="377"/>
      <c r="AF403" s="370"/>
      <c r="AG403" s="378" t="s">
        <v>2067</v>
      </c>
      <c r="AH403" s="379"/>
      <c r="AI403" s="370">
        <v>16</v>
      </c>
      <c r="AJ403" s="379">
        <v>43622</v>
      </c>
      <c r="AK403" s="379">
        <v>38064</v>
      </c>
      <c r="AL403" s="379">
        <v>45117</v>
      </c>
      <c r="AM403" s="369"/>
      <c r="AN403" s="358"/>
      <c r="AO403" s="380" t="str">
        <f>_xlfn.IFNA(IF(VLOOKUP(tabItens[[#This Row],[CÓDIGO]],tabExcluirDoEstoque[#Data],1,FALSE),"sim",""),"")</f>
        <v/>
      </c>
      <c r="AP403" s="381" t="str">
        <f ca="1">IF(OR(ISBLANK(tabItens[[#This Row],[ATA DT.VALID.]]),tabItens[[#This Row],[ATA DT.VALID.]]="",tabItens[[#This Row],[ATA DT.VALID.]]=" "),"",IF(TYPE(tabItens[[#This Row],[ATA DT.VALID.]])=1,ROUNDUP((tabItens[[#This Row],[ATA DT.VALID.]]-TODAY())/7,0),""))</f>
        <v/>
      </c>
      <c r="AQ403" s="382"/>
      <c r="AR403" s="383" t="str">
        <f>IF(ISBLANK(tabItens[[#This Row],[CÓDIGO]]),"",IFERROR(VLOOKUP(tabItens[[#This Row],[CÓDIGO]],Consumo!$C$2:$AC$862,26,FALSE),0))</f>
        <v>06.2023</v>
      </c>
      <c r="AS403" s="384">
        <f>SUMIF(Consumo!$C$3:$C$862,tabItens[[#This Row],[CÓDIGO]],Consumo!$N$3:$N$862) + SUMIF(Consumo!$C$3:$C$862,tabItens[[#This Row],[CÓDIGO]],Consumo!$O$3:$O$862) + SUMIF(Consumo!$C$3:$C$862,tabItens[[#This Row],[CÓDIGO]],Consumo!$P$3:$P$862) + SUMIF(Consumo!$C$3:$C$862,tabItens[[#This Row],[CÓDIGO]],Consumo!$Q$3:$Q$862)</f>
        <v>18</v>
      </c>
      <c r="AT403" s="384">
        <f>SUMIF(Consumo!$C$3:$C$862,tabItens[[#This Row],[CÓDIGO]],Consumo!$Z$3:$Z$862)</f>
        <v>49</v>
      </c>
      <c r="AU403" s="385">
        <f>SUMIF(Consumo!$C$3:$C$862,tabItens[[#This Row],[CÓDIGO]],Consumo!$AA$3:$AA$862)</f>
        <v>18</v>
      </c>
      <c r="AV403" s="386">
        <f>SUMIF(Consumo!$C$3:$C$862,tabItens[[#This Row],[CÓDIGO]],Consumo!$Y$3:$Y$862)</f>
        <v>3.9166666666666665</v>
      </c>
      <c r="AW403" s="359">
        <f>tabItens[[#This Row],[QTDE ATUAL]] + tabItens[[#This Row],[RC QTDE]] + tabItens[[#This Row],[AF SALDO]] + tabItens[[#This Row],[Recentes]]</f>
        <v>776</v>
      </c>
      <c r="AX403" s="387">
        <v>50</v>
      </c>
      <c r="AY403" s="387">
        <v>4</v>
      </c>
      <c r="AZ403" s="387">
        <f>IF(ISBLANK(tabItens[[#This Row],[CÓDIGO]]),"",tabItens[[#This Row],[PontoMês]] * (AZ$2+tabItens[[#This Row],[PontoQtM]]))</f>
        <v>200</v>
      </c>
      <c r="BA403" s="386">
        <f>tabItens[[#This Row],[PontoPed]] - tabItens[[#This Row],[Saldo]] + (1/10)</f>
        <v>-575.9</v>
      </c>
      <c r="BB403" s="386">
        <f xml:space="preserve"> tabItens[[#This Row],[PontoMês]] * BB$2 - tabItens[[#This Row],[QTDE ATUAL]] - (1/10)</f>
        <v>-726.1</v>
      </c>
      <c r="BC403" s="388">
        <f>IF( tabItens[[#This Row],[PontoPed]]&gt;0, IF(tabItens[[#This Row],[PontoPed]]&lt;1, 1, IF( tabItens[[#This Row],[Saldo]]&gt;tabItens[[#This Row],[PontoPed]], 0, (tabItens[[#This Row],[PontoPed]]-tabItens[[#This Row],[Saldo]])/tabItens[[#This Row],[PontoPed]] ) ), 0 )</f>
        <v>0</v>
      </c>
      <c r="BD403" s="389">
        <f>ROUNDDOWN(IF( OR( AND(tabItens[[#This Row],[PontoPed]]&lt;tabItens[[#This Row],[Saldo]],tabItens[[#This Row],[Saldo]]&gt;0), tabItens[[#This Row],[PontoPed]]=0), 99, IF(AND(tabItens[[#This Row],[Saldo]]=0,tabItens[[#This Row],[PontoPed]]&gt;0), 0, (1-tabItens[[#This Row],[PctAb]])*10 ) ),0)</f>
        <v>99</v>
      </c>
      <c r="BE403" s="390">
        <f>IF( tabItens[[#This Row],[Consumo]] &gt; tabItens[[#This Row],[04_MESES]]/4*$AV$2, tabItens[[#This Row],[Consumo]]/$AV$2, tabItens[[#This Row],[04_MESES]]/4 ) * $BE$2 + tabItens[[#This Row],[COMPRA_EXTRA]]</f>
        <v>27</v>
      </c>
      <c r="BF403" s="391">
        <f>MAX( tabItens[[#This Row],[Sugestão]] - tabItens[[#This Row],[LC]], 0 )</f>
        <v>27</v>
      </c>
      <c r="BG403" s="391">
        <f>SUMIF(Consumo!$C$3:$C$862,tabItens[[#This Row],[CÓDIGO]],Consumo!$E$3:$E$862)</f>
        <v>0</v>
      </c>
      <c r="BH403" s="392">
        <f>IF(AND(tabItens[[#This Row],[Pend]] &gt; 0,tabItens[[#This Row],[Consumo]] &lt;&gt; 0), tabItens[[#This Row],[Pend]] / tabItens[[#This Row],[Consumo]], 0 )</f>
        <v>0</v>
      </c>
      <c r="BI403" s="391"/>
      <c r="BJ403" s="391"/>
      <c r="BK403" s="393" t="s">
        <v>2081</v>
      </c>
    </row>
    <row r="404" spans="1:63" x14ac:dyDescent="0.3">
      <c r="A404" s="354">
        <v>77819</v>
      </c>
      <c r="B404" s="355" t="s">
        <v>1433</v>
      </c>
      <c r="C404" s="356" t="s">
        <v>386</v>
      </c>
      <c r="D404" s="357">
        <v>27.65</v>
      </c>
      <c r="E404" s="358"/>
      <c r="F404" s="358"/>
      <c r="G404" s="358" t="s">
        <v>883</v>
      </c>
      <c r="H404" s="359">
        <v>3044</v>
      </c>
      <c r="I404" s="360">
        <v>103003</v>
      </c>
      <c r="J404" s="361">
        <v>27.65</v>
      </c>
      <c r="K404" s="362">
        <v>1696</v>
      </c>
      <c r="L404" s="363">
        <f>IF(tabItens[[#This Row],[Média]] &gt; 0, tabItens[[#This Row],[QTDE ATUAL]] / tabItens[[#This Row],[Média]],999.9)</f>
        <v>12.957786449095424</v>
      </c>
      <c r="M404" s="364">
        <v>0</v>
      </c>
      <c r="N404" s="365">
        <f>tabItens[[#This Row],[VALOR UNIT.]] * tabItens[[#This Row],[LC]]</f>
        <v>0</v>
      </c>
      <c r="O404" s="366" t="s">
        <v>2154</v>
      </c>
      <c r="P404" s="367"/>
      <c r="Q404" s="368"/>
      <c r="R404" s="365"/>
      <c r="S404" s="369"/>
      <c r="T404" s="370">
        <f>ROUNDDOWN(IFERROR(tabItens[[#This Row],[ATA DT.VALID.]] - $D$1,0) / 30,0)</f>
        <v>-1507</v>
      </c>
      <c r="U404" s="355" t="s">
        <v>1434</v>
      </c>
      <c r="V404" s="371">
        <v>1</v>
      </c>
      <c r="W404" s="372" t="s">
        <v>2068</v>
      </c>
      <c r="X404" s="373">
        <v>52</v>
      </c>
      <c r="Y404" s="374">
        <v>15</v>
      </c>
      <c r="Z404" s="375">
        <v>2998</v>
      </c>
      <c r="AA404" s="376">
        <v>2023</v>
      </c>
      <c r="AB404" s="377">
        <v>500</v>
      </c>
      <c r="AC404" s="377"/>
      <c r="AD404" s="376"/>
      <c r="AE404" s="377"/>
      <c r="AF404" s="370"/>
      <c r="AG404" s="378" t="s">
        <v>2067</v>
      </c>
      <c r="AH404" s="379"/>
      <c r="AI404" s="370">
        <v>1266</v>
      </c>
      <c r="AJ404" s="379">
        <v>44942</v>
      </c>
      <c r="AK404" s="379">
        <v>38065</v>
      </c>
      <c r="AL404" s="379">
        <v>44895</v>
      </c>
      <c r="AM404" s="369"/>
      <c r="AN404" s="358"/>
      <c r="AO404" s="380" t="str">
        <f>_xlfn.IFNA(IF(VLOOKUP(tabItens[[#This Row],[CÓDIGO]],tabExcluirDoEstoque[#Data],1,FALSE),"sim",""),"")</f>
        <v/>
      </c>
      <c r="AP404" s="381" t="str">
        <f ca="1">IF(OR(ISBLANK(tabItens[[#This Row],[ATA DT.VALID.]]),tabItens[[#This Row],[ATA DT.VALID.]]="",tabItens[[#This Row],[ATA DT.VALID.]]=" "),"",IF(TYPE(tabItens[[#This Row],[ATA DT.VALID.]])=1,ROUNDUP((tabItens[[#This Row],[ATA DT.VALID.]]-TODAY())/7,0),""))</f>
        <v/>
      </c>
      <c r="AQ404" s="382">
        <v>0</v>
      </c>
      <c r="AR404" s="383" t="str">
        <f>IF(ISBLANK(tabItens[[#This Row],[CÓDIGO]]),"",IFERROR(VLOOKUP(tabItens[[#This Row],[CÓDIGO]],Consumo!$C$2:$AC$862,26,FALSE),0))</f>
        <v>09.2023</v>
      </c>
      <c r="AS404" s="384">
        <f>SUMIF(Consumo!$C$3:$C$862,tabItens[[#This Row],[CÓDIGO]],Consumo!$N$3:$N$862) + SUMIF(Consumo!$C$3:$C$862,tabItens[[#This Row],[CÓDIGO]],Consumo!$O$3:$O$862) + SUMIF(Consumo!$C$3:$C$862,tabItens[[#This Row],[CÓDIGO]],Consumo!$P$3:$P$862) + SUMIF(Consumo!$C$3:$C$862,tabItens[[#This Row],[CÓDIGO]],Consumo!$Q$3:$Q$862)</f>
        <v>977</v>
      </c>
      <c r="AT404" s="384">
        <f>SUMIF(Consumo!$C$3:$C$862,tabItens[[#This Row],[CÓDIGO]],Consumo!$Z$3:$Z$862)</f>
        <v>2819</v>
      </c>
      <c r="AU404" s="385">
        <f>SUMIF(Consumo!$C$3:$C$862,tabItens[[#This Row],[CÓDIGO]],Consumo!$AA$3:$AA$862)</f>
        <v>380</v>
      </c>
      <c r="AV404" s="386">
        <f>SUMIF(Consumo!$C$3:$C$862,tabItens[[#This Row],[CÓDIGO]],Consumo!$Y$3:$Y$862)</f>
        <v>234.91666666666666</v>
      </c>
      <c r="AW404" s="359">
        <f>tabItens[[#This Row],[QTDE ATUAL]] + tabItens[[#This Row],[RC QTDE]] + tabItens[[#This Row],[AF SALDO]] + tabItens[[#This Row],[Recentes]]</f>
        <v>3544</v>
      </c>
      <c r="AX404" s="387">
        <v>123</v>
      </c>
      <c r="AY404" s="387">
        <v>4</v>
      </c>
      <c r="AZ404" s="387">
        <f>IF(ISBLANK(tabItens[[#This Row],[CÓDIGO]]),"",tabItens[[#This Row],[PontoMês]] * (AZ$2+tabItens[[#This Row],[PontoQtM]]))</f>
        <v>492</v>
      </c>
      <c r="BA404" s="386">
        <f>tabItens[[#This Row],[PontoPed]] - tabItens[[#This Row],[Saldo]] + (1/10)</f>
        <v>-3051.9</v>
      </c>
      <c r="BB404" s="386">
        <f xml:space="preserve"> tabItens[[#This Row],[PontoMês]] * BB$2 - tabItens[[#This Row],[QTDE ATUAL]] - (1/10)</f>
        <v>-2921.1</v>
      </c>
      <c r="BC404" s="388">
        <f>IF( tabItens[[#This Row],[PontoPed]]&gt;0, IF(tabItens[[#This Row],[PontoPed]]&lt;1, 1, IF( tabItens[[#This Row],[Saldo]]&gt;tabItens[[#This Row],[PontoPed]], 0, (tabItens[[#This Row],[PontoPed]]-tabItens[[#This Row],[Saldo]])/tabItens[[#This Row],[PontoPed]] ) ), 0 )</f>
        <v>0</v>
      </c>
      <c r="BD404" s="389">
        <f>ROUNDDOWN(IF( OR( AND(tabItens[[#This Row],[PontoPed]]&lt;tabItens[[#This Row],[Saldo]],tabItens[[#This Row],[Saldo]]&gt;0), tabItens[[#This Row],[PontoPed]]=0), 99, IF(AND(tabItens[[#This Row],[Saldo]]=0,tabItens[[#This Row],[PontoPed]]&gt;0), 0, (1-tabItens[[#This Row],[PctAb]])*10 ) ),0)</f>
        <v>99</v>
      </c>
      <c r="BE404" s="390">
        <f>IF( tabItens[[#This Row],[Consumo]] &gt; tabItens[[#This Row],[04_MESES]]/4*$AV$2, tabItens[[#This Row],[Consumo]]/$AV$2, tabItens[[#This Row],[04_MESES]]/4 ) * $BE$2 + tabItens[[#This Row],[COMPRA_EXTRA]]</f>
        <v>1465.5</v>
      </c>
      <c r="BF404" s="391">
        <f>MAX( tabItens[[#This Row],[Sugestão]] - tabItens[[#This Row],[LC]], 0 )</f>
        <v>1465.5</v>
      </c>
      <c r="BG404" s="391">
        <f>SUMIF(Consumo!$C$3:$C$862,tabItens[[#This Row],[CÓDIGO]],Consumo!$E$3:$E$862)</f>
        <v>0</v>
      </c>
      <c r="BH404" s="392">
        <f>IF(AND(tabItens[[#This Row],[Pend]] &gt; 0,tabItens[[#This Row],[Consumo]] &lt;&gt; 0), tabItens[[#This Row],[Pend]] / tabItens[[#This Row],[Consumo]], 0 )</f>
        <v>0</v>
      </c>
      <c r="BI404" s="391"/>
      <c r="BJ404" s="391"/>
      <c r="BK404" s="393" t="s">
        <v>2081</v>
      </c>
    </row>
    <row r="405" spans="1:63" x14ac:dyDescent="0.3">
      <c r="A405" s="354">
        <v>77823</v>
      </c>
      <c r="B405" s="355" t="s">
        <v>1435</v>
      </c>
      <c r="C405" s="356" t="s">
        <v>256</v>
      </c>
      <c r="D405" s="357">
        <v>21.71</v>
      </c>
      <c r="E405" s="358"/>
      <c r="F405" s="358"/>
      <c r="G405" s="358" t="s">
        <v>883</v>
      </c>
      <c r="H405" s="359">
        <v>37</v>
      </c>
      <c r="I405" s="360">
        <v>103003</v>
      </c>
      <c r="J405" s="361">
        <v>21.71</v>
      </c>
      <c r="K405" s="362">
        <v>24</v>
      </c>
      <c r="L405" s="363">
        <f>IF(tabItens[[#This Row],[Média]] &gt; 0, tabItens[[#This Row],[QTDE ATUAL]] / tabItens[[#This Row],[Média]],999.9)</f>
        <v>22.2</v>
      </c>
      <c r="M405" s="364">
        <v>0</v>
      </c>
      <c r="N405" s="365">
        <f>tabItens[[#This Row],[VALOR UNIT.]] * tabItens[[#This Row],[LC]]</f>
        <v>0</v>
      </c>
      <c r="O405" s="366" t="s">
        <v>2126</v>
      </c>
      <c r="P405" s="367"/>
      <c r="Q405" s="368"/>
      <c r="R405" s="365"/>
      <c r="S405" s="369"/>
      <c r="T405" s="370">
        <f>ROUNDDOWN(IFERROR(tabItens[[#This Row],[ATA DT.VALID.]] - $D$1,0) / 30,0)</f>
        <v>-1507</v>
      </c>
      <c r="U405" s="355" t="s">
        <v>1436</v>
      </c>
      <c r="V405" s="371">
        <v>1</v>
      </c>
      <c r="W405" s="372" t="s">
        <v>2068</v>
      </c>
      <c r="X405" s="373">
        <v>72</v>
      </c>
      <c r="Y405" s="374">
        <v>5</v>
      </c>
      <c r="Z405" s="375"/>
      <c r="AA405" s="376"/>
      <c r="AB405" s="377"/>
      <c r="AC405" s="377"/>
      <c r="AD405" s="376"/>
      <c r="AE405" s="377"/>
      <c r="AF405" s="370"/>
      <c r="AG405" s="378" t="s">
        <v>2067</v>
      </c>
      <c r="AH405" s="379"/>
      <c r="AI405" s="370">
        <v>8</v>
      </c>
      <c r="AJ405" s="379">
        <v>43279</v>
      </c>
      <c r="AK405" s="379">
        <v>38065</v>
      </c>
      <c r="AL405" s="379">
        <v>44711</v>
      </c>
      <c r="AM405" s="369"/>
      <c r="AN405" s="358"/>
      <c r="AO405" s="380" t="str">
        <f>_xlfn.IFNA(IF(VLOOKUP(tabItens[[#This Row],[CÓDIGO]],tabExcluirDoEstoque[#Data],1,FALSE),"sim",""),"")</f>
        <v/>
      </c>
      <c r="AP405" s="381" t="str">
        <f ca="1">IF(OR(ISBLANK(tabItens[[#This Row],[ATA DT.VALID.]]),tabItens[[#This Row],[ATA DT.VALID.]]="",tabItens[[#This Row],[ATA DT.VALID.]]=" "),"",IF(TYPE(tabItens[[#This Row],[ATA DT.VALID.]])=1,ROUNDUP((tabItens[[#This Row],[ATA DT.VALID.]]-TODAY())/7,0),""))</f>
        <v/>
      </c>
      <c r="AQ405" s="382">
        <v>0</v>
      </c>
      <c r="AR405" s="383" t="str">
        <f>IF(ISBLANK(tabItens[[#This Row],[CÓDIGO]]),"",IFERROR(VLOOKUP(tabItens[[#This Row],[CÓDIGO]],Consumo!$C$2:$AC$862,26,FALSE),0))</f>
        <v>08.2023</v>
      </c>
      <c r="AS405" s="384">
        <f>SUMIF(Consumo!$C$3:$C$862,tabItens[[#This Row],[CÓDIGO]],Consumo!$N$3:$N$862) + SUMIF(Consumo!$C$3:$C$862,tabItens[[#This Row],[CÓDIGO]],Consumo!$O$3:$O$862) + SUMIF(Consumo!$C$3:$C$862,tabItens[[#This Row],[CÓDIGO]],Consumo!$P$3:$P$862) + SUMIF(Consumo!$C$3:$C$862,tabItens[[#This Row],[CÓDIGO]],Consumo!$Q$3:$Q$862)</f>
        <v>3</v>
      </c>
      <c r="AT405" s="384">
        <f>SUMIF(Consumo!$C$3:$C$862,tabItens[[#This Row],[CÓDIGO]],Consumo!$Z$3:$Z$862)</f>
        <v>24</v>
      </c>
      <c r="AU405" s="385">
        <f>SUMIF(Consumo!$C$3:$C$862,tabItens[[#This Row],[CÓDIGO]],Consumo!$AA$3:$AA$862)</f>
        <v>13</v>
      </c>
      <c r="AV405" s="386">
        <f>SUMIF(Consumo!$C$3:$C$862,tabItens[[#This Row],[CÓDIGO]],Consumo!$Y$3:$Y$862)</f>
        <v>1.6666666666666667</v>
      </c>
      <c r="AW405" s="359">
        <f>tabItens[[#This Row],[QTDE ATUAL]] + tabItens[[#This Row],[RC QTDE]] + tabItens[[#This Row],[AF SALDO]] + tabItens[[#This Row],[Recentes]]</f>
        <v>37</v>
      </c>
      <c r="AX405" s="387">
        <v>3</v>
      </c>
      <c r="AY405" s="387">
        <v>4</v>
      </c>
      <c r="AZ405" s="387">
        <f>IF(ISBLANK(tabItens[[#This Row],[CÓDIGO]]),"",tabItens[[#This Row],[PontoMês]] * (AZ$2+tabItens[[#This Row],[PontoQtM]]))</f>
        <v>12</v>
      </c>
      <c r="BA405" s="386">
        <f>tabItens[[#This Row],[PontoPed]] - tabItens[[#This Row],[Saldo]] + (1/10)</f>
        <v>-24.9</v>
      </c>
      <c r="BB405" s="386">
        <f xml:space="preserve"> tabItens[[#This Row],[PontoMês]] * BB$2 - tabItens[[#This Row],[QTDE ATUAL]] - (1/10)</f>
        <v>-34.1</v>
      </c>
      <c r="BC405" s="388">
        <f>IF( tabItens[[#This Row],[PontoPed]]&gt;0, IF(tabItens[[#This Row],[PontoPed]]&lt;1, 1, IF( tabItens[[#This Row],[Saldo]]&gt;tabItens[[#This Row],[PontoPed]], 0, (tabItens[[#This Row],[PontoPed]]-tabItens[[#This Row],[Saldo]])/tabItens[[#This Row],[PontoPed]] ) ), 0 )</f>
        <v>0</v>
      </c>
      <c r="BD405" s="389">
        <f>ROUNDDOWN(IF( OR( AND(tabItens[[#This Row],[PontoPed]]&lt;tabItens[[#This Row],[Saldo]],tabItens[[#This Row],[Saldo]]&gt;0), tabItens[[#This Row],[PontoPed]]=0), 99, IF(AND(tabItens[[#This Row],[Saldo]]=0,tabItens[[#This Row],[PontoPed]]&gt;0), 0, (1-tabItens[[#This Row],[PctAb]])*10 ) ),0)</f>
        <v>99</v>
      </c>
      <c r="BE405" s="390">
        <f>IF( tabItens[[#This Row],[Consumo]] &gt; tabItens[[#This Row],[04_MESES]]/4*$AV$2, tabItens[[#This Row],[Consumo]]/$AV$2, tabItens[[#This Row],[04_MESES]]/4 ) * $BE$2 + tabItens[[#This Row],[COMPRA_EXTRA]]</f>
        <v>12</v>
      </c>
      <c r="BF405" s="391">
        <f>MAX( tabItens[[#This Row],[Sugestão]] - tabItens[[#This Row],[LC]], 0 )</f>
        <v>12</v>
      </c>
      <c r="BG405" s="391">
        <f>SUMIF(Consumo!$C$3:$C$862,tabItens[[#This Row],[CÓDIGO]],Consumo!$E$3:$E$862)</f>
        <v>0</v>
      </c>
      <c r="BH405" s="392">
        <f>IF(AND(tabItens[[#This Row],[Pend]] &gt; 0,tabItens[[#This Row],[Consumo]] &lt;&gt; 0), tabItens[[#This Row],[Pend]] / tabItens[[#This Row],[Consumo]], 0 )</f>
        <v>0</v>
      </c>
      <c r="BI405" s="391"/>
      <c r="BJ405" s="391"/>
      <c r="BK405" s="393" t="s">
        <v>2081</v>
      </c>
    </row>
    <row r="406" spans="1:63" x14ac:dyDescent="0.3">
      <c r="A406" s="354">
        <v>78055</v>
      </c>
      <c r="B406" s="355" t="s">
        <v>1437</v>
      </c>
      <c r="C406" s="356" t="s">
        <v>429</v>
      </c>
      <c r="D406" s="357">
        <v>31.07</v>
      </c>
      <c r="E406" s="358"/>
      <c r="F406" s="358"/>
      <c r="G406" s="358" t="s">
        <v>883</v>
      </c>
      <c r="H406" s="359">
        <v>0</v>
      </c>
      <c r="I406" s="360">
        <v>103003</v>
      </c>
      <c r="J406" s="361">
        <v>31.07</v>
      </c>
      <c r="K406" s="362">
        <v>261</v>
      </c>
      <c r="L406" s="363">
        <f>IF(tabItens[[#This Row],[Média]] &gt; 0, tabItens[[#This Row],[QTDE ATUAL]] / tabItens[[#This Row],[Média]],999.9)</f>
        <v>0</v>
      </c>
      <c r="M406" s="364">
        <v>0</v>
      </c>
      <c r="N406" s="365">
        <f>tabItens[[#This Row],[VALOR UNIT.]] * tabItens[[#This Row],[LC]]</f>
        <v>0</v>
      </c>
      <c r="O406" s="366"/>
      <c r="P406" s="367"/>
      <c r="Q406" s="368"/>
      <c r="R406" s="365"/>
      <c r="S406" s="369"/>
      <c r="T406" s="370">
        <f>ROUNDDOWN(IFERROR(tabItens[[#This Row],[ATA DT.VALID.]] - $D$1,0) / 30,0)</f>
        <v>-1507</v>
      </c>
      <c r="U406" s="355" t="s">
        <v>1071</v>
      </c>
      <c r="V406" s="371">
        <v>1</v>
      </c>
      <c r="W406" s="372" t="s">
        <v>2074</v>
      </c>
      <c r="X406" s="373">
        <v>78</v>
      </c>
      <c r="Y406" s="374">
        <v>2</v>
      </c>
      <c r="Z406" s="375"/>
      <c r="AA406" s="376"/>
      <c r="AB406" s="377"/>
      <c r="AC406" s="377"/>
      <c r="AD406" s="376"/>
      <c r="AE406" s="377"/>
      <c r="AF406" s="370"/>
      <c r="AG406" s="378" t="s">
        <v>2067</v>
      </c>
      <c r="AH406" s="379"/>
      <c r="AI406" s="370">
        <v>88</v>
      </c>
      <c r="AJ406" s="379">
        <v>45209</v>
      </c>
      <c r="AK406" s="379">
        <v>38072</v>
      </c>
      <c r="AL406" s="379">
        <v>45189</v>
      </c>
      <c r="AM406" s="369"/>
      <c r="AN406" s="358"/>
      <c r="AO406" s="380" t="str">
        <f>_xlfn.IFNA(IF(VLOOKUP(tabItens[[#This Row],[CÓDIGO]],tabExcluirDoEstoque[#Data],1,FALSE),"sim",""),"")</f>
        <v/>
      </c>
      <c r="AP406" s="381" t="str">
        <f ca="1">IF(OR(ISBLANK(tabItens[[#This Row],[ATA DT.VALID.]]),tabItens[[#This Row],[ATA DT.VALID.]]="",tabItens[[#This Row],[ATA DT.VALID.]]=" "),"",IF(TYPE(tabItens[[#This Row],[ATA DT.VALID.]])=1,ROUNDUP((tabItens[[#This Row],[ATA DT.VALID.]]-TODAY())/7,0),""))</f>
        <v/>
      </c>
      <c r="AQ406" s="382"/>
      <c r="AR406" s="383" t="str">
        <f>IF(ISBLANK(tabItens[[#This Row],[CÓDIGO]]),"",IFERROR(VLOOKUP(tabItens[[#This Row],[CÓDIGO]],Consumo!$C$2:$AC$862,26,FALSE),0))</f>
        <v>04.2023</v>
      </c>
      <c r="AS406" s="384">
        <f>SUMIF(Consumo!$C$3:$C$862,tabItens[[#This Row],[CÓDIGO]],Consumo!$N$3:$N$862) + SUMIF(Consumo!$C$3:$C$862,tabItens[[#This Row],[CÓDIGO]],Consumo!$O$3:$O$862) + SUMIF(Consumo!$C$3:$C$862,tabItens[[#This Row],[CÓDIGO]],Consumo!$P$3:$P$862) + SUMIF(Consumo!$C$3:$C$862,tabItens[[#This Row],[CÓDIGO]],Consumo!$Q$3:$Q$862)</f>
        <v>0</v>
      </c>
      <c r="AT406" s="384">
        <f>SUMIF(Consumo!$C$3:$C$862,tabItens[[#This Row],[CÓDIGO]],Consumo!$Z$3:$Z$862)</f>
        <v>261</v>
      </c>
      <c r="AU406" s="385">
        <f>SUMIF(Consumo!$C$3:$C$862,tabItens[[#This Row],[CÓDIGO]],Consumo!$AA$3:$AA$862)</f>
        <v>218</v>
      </c>
      <c r="AV406" s="386">
        <f>SUMIF(Consumo!$C$3:$C$862,tabItens[[#This Row],[CÓDIGO]],Consumo!$Y$3:$Y$862)</f>
        <v>15.75</v>
      </c>
      <c r="AW406" s="359">
        <f>tabItens[[#This Row],[QTDE ATUAL]] + tabItens[[#This Row],[RC QTDE]] + tabItens[[#This Row],[AF SALDO]] + tabItens[[#This Row],[Recentes]]</f>
        <v>0</v>
      </c>
      <c r="AX406" s="387">
        <v>11</v>
      </c>
      <c r="AY406" s="387">
        <v>4</v>
      </c>
      <c r="AZ406" s="387">
        <f>IF(ISBLANK(tabItens[[#This Row],[CÓDIGO]]),"",tabItens[[#This Row],[PontoMês]] * (AZ$2+tabItens[[#This Row],[PontoQtM]]))</f>
        <v>44</v>
      </c>
      <c r="BA406" s="386">
        <f>tabItens[[#This Row],[PontoPed]] - tabItens[[#This Row],[Saldo]] + (1/10)</f>
        <v>44.1</v>
      </c>
      <c r="BB406" s="386">
        <f xml:space="preserve"> tabItens[[#This Row],[PontoMês]] * BB$2 - tabItens[[#This Row],[QTDE ATUAL]] - (1/10)</f>
        <v>10.9</v>
      </c>
      <c r="BC406" s="388">
        <f>IF( tabItens[[#This Row],[PontoPed]]&gt;0, IF(tabItens[[#This Row],[PontoPed]]&lt;1, 1, IF( tabItens[[#This Row],[Saldo]]&gt;tabItens[[#This Row],[PontoPed]], 0, (tabItens[[#This Row],[PontoPed]]-tabItens[[#This Row],[Saldo]])/tabItens[[#This Row],[PontoPed]] ) ), 0 )</f>
        <v>1</v>
      </c>
      <c r="BD406" s="389">
        <f>ROUNDDOWN(IF( OR( AND(tabItens[[#This Row],[PontoPed]]&lt;tabItens[[#This Row],[Saldo]],tabItens[[#This Row],[Saldo]]&gt;0), tabItens[[#This Row],[PontoPed]]=0), 99, IF(AND(tabItens[[#This Row],[Saldo]]=0,tabItens[[#This Row],[PontoPed]]&gt;0), 0, (1-tabItens[[#This Row],[PctAb]])*10 ) ),0)</f>
        <v>0</v>
      </c>
      <c r="BE406" s="390">
        <f>IF( tabItens[[#This Row],[Consumo]] &gt; tabItens[[#This Row],[04_MESES]]/4*$AV$2, tabItens[[#This Row],[Consumo]]/$AV$2, tabItens[[#This Row],[04_MESES]]/4 ) * $BE$2 + tabItens[[#This Row],[COMPRA_EXTRA]]</f>
        <v>130.5</v>
      </c>
      <c r="BF406" s="391">
        <f>MAX( tabItens[[#This Row],[Sugestão]] - tabItens[[#This Row],[LC]], 0 )</f>
        <v>130.5</v>
      </c>
      <c r="BG406" s="391">
        <f>SUMIF(Consumo!$C$3:$C$862,tabItens[[#This Row],[CÓDIGO]],Consumo!$E$3:$E$862)</f>
        <v>0</v>
      </c>
      <c r="BH406" s="392">
        <f>IF(AND(tabItens[[#This Row],[Pend]] &gt; 0,tabItens[[#This Row],[Consumo]] &lt;&gt; 0), tabItens[[#This Row],[Pend]] / tabItens[[#This Row],[Consumo]], 0 )</f>
        <v>0</v>
      </c>
      <c r="BI406" s="391"/>
      <c r="BJ406" s="391"/>
      <c r="BK406" s="393" t="s">
        <v>2081</v>
      </c>
    </row>
    <row r="407" spans="1:63" x14ac:dyDescent="0.3">
      <c r="A407" s="354">
        <v>78057</v>
      </c>
      <c r="B407" s="355" t="s">
        <v>1438</v>
      </c>
      <c r="C407" s="356" t="s">
        <v>260</v>
      </c>
      <c r="D407" s="357">
        <v>15</v>
      </c>
      <c r="E407" s="358"/>
      <c r="F407" s="358"/>
      <c r="G407" s="358" t="s">
        <v>883</v>
      </c>
      <c r="H407" s="359">
        <v>0</v>
      </c>
      <c r="I407" s="360">
        <v>103003</v>
      </c>
      <c r="J407" s="361">
        <v>15</v>
      </c>
      <c r="K407" s="362">
        <v>294</v>
      </c>
      <c r="L407" s="363">
        <f>IF(tabItens[[#This Row],[Média]] &gt; 0, tabItens[[#This Row],[QTDE ATUAL]] / tabItens[[#This Row],[Média]],999.9)</f>
        <v>0</v>
      </c>
      <c r="M407" s="364">
        <v>0</v>
      </c>
      <c r="N407" s="365">
        <f>tabItens[[#This Row],[VALOR UNIT.]] * tabItens[[#This Row],[LC]]</f>
        <v>0</v>
      </c>
      <c r="O407" s="366"/>
      <c r="P407" s="367"/>
      <c r="Q407" s="368"/>
      <c r="R407" s="365"/>
      <c r="S407" s="369"/>
      <c r="T407" s="370">
        <f>ROUNDDOWN(IFERROR(tabItens[[#This Row],[ATA DT.VALID.]] - $D$1,0) / 30,0)</f>
        <v>-1507</v>
      </c>
      <c r="U407" s="355" t="s">
        <v>1071</v>
      </c>
      <c r="V407" s="371">
        <v>1</v>
      </c>
      <c r="W407" s="372" t="s">
        <v>2074</v>
      </c>
      <c r="X407" s="373">
        <v>78</v>
      </c>
      <c r="Y407" s="374">
        <v>2</v>
      </c>
      <c r="Z407" s="375">
        <v>7339</v>
      </c>
      <c r="AA407" s="376">
        <v>2023</v>
      </c>
      <c r="AB407" s="377">
        <v>150</v>
      </c>
      <c r="AC407" s="377"/>
      <c r="AD407" s="376"/>
      <c r="AE407" s="377"/>
      <c r="AF407" s="370"/>
      <c r="AG407" s="378" t="s">
        <v>2067</v>
      </c>
      <c r="AH407" s="379"/>
      <c r="AI407" s="370">
        <v>132</v>
      </c>
      <c r="AJ407" s="379">
        <v>44931</v>
      </c>
      <c r="AK407" s="379">
        <v>38072</v>
      </c>
      <c r="AL407" s="379">
        <v>44970</v>
      </c>
      <c r="AM407" s="369"/>
      <c r="AN407" s="358"/>
      <c r="AO407" s="380" t="str">
        <f>_xlfn.IFNA(IF(VLOOKUP(tabItens[[#This Row],[CÓDIGO]],tabExcluirDoEstoque[#Data],1,FALSE),"sim",""),"")</f>
        <v/>
      </c>
      <c r="AP407" s="381" t="str">
        <f ca="1">IF(OR(ISBLANK(tabItens[[#This Row],[ATA DT.VALID.]]),tabItens[[#This Row],[ATA DT.VALID.]]="",tabItens[[#This Row],[ATA DT.VALID.]]=" "),"",IF(TYPE(tabItens[[#This Row],[ATA DT.VALID.]])=1,ROUNDUP((tabItens[[#This Row],[ATA DT.VALID.]]-TODAY())/7,0),""))</f>
        <v/>
      </c>
      <c r="AQ407" s="382"/>
      <c r="AR407" s="383" t="str">
        <f>IF(ISBLANK(tabItens[[#This Row],[CÓDIGO]]),"",IFERROR(VLOOKUP(tabItens[[#This Row],[CÓDIGO]],Consumo!$C$2:$AC$862,26,FALSE),0))</f>
        <v>05.2023</v>
      </c>
      <c r="AS407" s="384">
        <f>SUMIF(Consumo!$C$3:$C$862,tabItens[[#This Row],[CÓDIGO]],Consumo!$N$3:$N$862) + SUMIF(Consumo!$C$3:$C$862,tabItens[[#This Row],[CÓDIGO]],Consumo!$O$3:$O$862) + SUMIF(Consumo!$C$3:$C$862,tabItens[[#This Row],[CÓDIGO]],Consumo!$P$3:$P$862) + SUMIF(Consumo!$C$3:$C$862,tabItens[[#This Row],[CÓDIGO]],Consumo!$Q$3:$Q$862)</f>
        <v>0</v>
      </c>
      <c r="AT407" s="384">
        <f>SUMIF(Consumo!$C$3:$C$862,tabItens[[#This Row],[CÓDIGO]],Consumo!$Z$3:$Z$862)</f>
        <v>1009</v>
      </c>
      <c r="AU407" s="385">
        <f>SUMIF(Consumo!$C$3:$C$862,tabItens[[#This Row],[CÓDIGO]],Consumo!$AA$3:$AA$862)</f>
        <v>285</v>
      </c>
      <c r="AV407" s="386">
        <f>SUMIF(Consumo!$C$3:$C$862,tabItens[[#This Row],[CÓDIGO]],Consumo!$Y$3:$Y$862)</f>
        <v>84.083333333333329</v>
      </c>
      <c r="AW407" s="359">
        <f>tabItens[[#This Row],[QTDE ATUAL]] + tabItens[[#This Row],[RC QTDE]] + tabItens[[#This Row],[AF SALDO]] + tabItens[[#This Row],[Recentes]]</f>
        <v>150</v>
      </c>
      <c r="AX407" s="387">
        <v>2</v>
      </c>
      <c r="AY407" s="387">
        <v>4</v>
      </c>
      <c r="AZ407" s="387">
        <f>IF(ISBLANK(tabItens[[#This Row],[CÓDIGO]]),"",tabItens[[#This Row],[PontoMês]] * (AZ$2+tabItens[[#This Row],[PontoQtM]]))</f>
        <v>8</v>
      </c>
      <c r="BA407" s="386">
        <f>tabItens[[#This Row],[PontoPed]] - tabItens[[#This Row],[Saldo]] + (1/10)</f>
        <v>-141.9</v>
      </c>
      <c r="BB407" s="386">
        <f xml:space="preserve"> tabItens[[#This Row],[PontoMês]] * BB$2 - tabItens[[#This Row],[QTDE ATUAL]] - (1/10)</f>
        <v>1.9</v>
      </c>
      <c r="BC407" s="388">
        <f>IF( tabItens[[#This Row],[PontoPed]]&gt;0, IF(tabItens[[#This Row],[PontoPed]]&lt;1, 1, IF( tabItens[[#This Row],[Saldo]]&gt;tabItens[[#This Row],[PontoPed]], 0, (tabItens[[#This Row],[PontoPed]]-tabItens[[#This Row],[Saldo]])/tabItens[[#This Row],[PontoPed]] ) ), 0 )</f>
        <v>0</v>
      </c>
      <c r="BD407" s="389">
        <f>ROUNDDOWN(IF( OR( AND(tabItens[[#This Row],[PontoPed]]&lt;tabItens[[#This Row],[Saldo]],tabItens[[#This Row],[Saldo]]&gt;0), tabItens[[#This Row],[PontoPed]]=0), 99, IF(AND(tabItens[[#This Row],[Saldo]]=0,tabItens[[#This Row],[PontoPed]]&gt;0), 0, (1-tabItens[[#This Row],[PctAb]])*10 ) ),0)</f>
        <v>99</v>
      </c>
      <c r="BE407" s="390">
        <f>IF( tabItens[[#This Row],[Consumo]] &gt; tabItens[[#This Row],[04_MESES]]/4*$AV$2, tabItens[[#This Row],[Consumo]]/$AV$2, tabItens[[#This Row],[04_MESES]]/4 ) * $BE$2 + tabItens[[#This Row],[COMPRA_EXTRA]]</f>
        <v>504.5</v>
      </c>
      <c r="BF407" s="391">
        <f>MAX( tabItens[[#This Row],[Sugestão]] - tabItens[[#This Row],[LC]], 0 )</f>
        <v>504.5</v>
      </c>
      <c r="BG407" s="391">
        <f>SUMIF(Consumo!$C$3:$C$862,tabItens[[#This Row],[CÓDIGO]],Consumo!$E$3:$E$862)</f>
        <v>715</v>
      </c>
      <c r="BH407" s="392">
        <f>IF(AND(tabItens[[#This Row],[Pend]] &gt; 0,tabItens[[#This Row],[Consumo]] &lt;&gt; 0), tabItens[[#This Row],[Pend]] / tabItens[[#This Row],[Consumo]], 0 )</f>
        <v>0.70862239841427155</v>
      </c>
      <c r="BI407" s="391"/>
      <c r="BJ407" s="391"/>
      <c r="BK407" s="393" t="s">
        <v>2081</v>
      </c>
    </row>
    <row r="408" spans="1:63" x14ac:dyDescent="0.3">
      <c r="A408" s="354">
        <v>78181</v>
      </c>
      <c r="B408" s="355" t="s">
        <v>1439</v>
      </c>
      <c r="C408" s="356" t="s">
        <v>646</v>
      </c>
      <c r="D408" s="357">
        <v>7</v>
      </c>
      <c r="E408" s="358"/>
      <c r="F408" s="358"/>
      <c r="G408" s="358" t="s">
        <v>883</v>
      </c>
      <c r="H408" s="359">
        <v>188</v>
      </c>
      <c r="I408" s="360">
        <v>103003</v>
      </c>
      <c r="J408" s="361">
        <v>7</v>
      </c>
      <c r="K408" s="362">
        <v>50</v>
      </c>
      <c r="L408" s="363">
        <f>IF(tabItens[[#This Row],[Média]] &gt; 0, tabItens[[#This Row],[QTDE ATUAL]] / tabItens[[#This Row],[Média]],999.9)</f>
        <v>20.142857142857142</v>
      </c>
      <c r="M408" s="364">
        <v>0</v>
      </c>
      <c r="N408" s="365">
        <f>tabItens[[#This Row],[VALOR UNIT.]] * tabItens[[#This Row],[LC]]</f>
        <v>0</v>
      </c>
      <c r="O408" s="366" t="s">
        <v>2155</v>
      </c>
      <c r="P408" s="367"/>
      <c r="Q408" s="368"/>
      <c r="R408" s="365"/>
      <c r="S408" s="369"/>
      <c r="T408" s="370">
        <f>ROUNDDOWN(IFERROR(tabItens[[#This Row],[ATA DT.VALID.]] - $D$1,0) / 30,0)</f>
        <v>-1507</v>
      </c>
      <c r="U408" s="355" t="s">
        <v>1440</v>
      </c>
      <c r="V408" s="371">
        <v>1</v>
      </c>
      <c r="W408" s="372" t="s">
        <v>2068</v>
      </c>
      <c r="X408" s="373">
        <v>72</v>
      </c>
      <c r="Y408" s="374">
        <v>8</v>
      </c>
      <c r="Z408" s="375"/>
      <c r="AA408" s="376"/>
      <c r="AB408" s="377"/>
      <c r="AC408" s="377"/>
      <c r="AD408" s="376"/>
      <c r="AE408" s="377"/>
      <c r="AF408" s="370"/>
      <c r="AG408" s="378" t="s">
        <v>2067</v>
      </c>
      <c r="AH408" s="379"/>
      <c r="AI408" s="370">
        <v>16</v>
      </c>
      <c r="AJ408" s="379">
        <v>45153</v>
      </c>
      <c r="AK408" s="379">
        <v>38079</v>
      </c>
      <c r="AL408" s="379">
        <v>45133</v>
      </c>
      <c r="AM408" s="369"/>
      <c r="AN408" s="358"/>
      <c r="AO408" s="380" t="str">
        <f>_xlfn.IFNA(IF(VLOOKUP(tabItens[[#This Row],[CÓDIGO]],tabExcluirDoEstoque[#Data],1,FALSE),"sim",""),"")</f>
        <v/>
      </c>
      <c r="AP408" s="381" t="str">
        <f ca="1">IF(OR(ISBLANK(tabItens[[#This Row],[ATA DT.VALID.]]),tabItens[[#This Row],[ATA DT.VALID.]]="",tabItens[[#This Row],[ATA DT.VALID.]]=" "),"",IF(TYPE(tabItens[[#This Row],[ATA DT.VALID.]])=1,ROUNDUP((tabItens[[#This Row],[ATA DT.VALID.]]-TODAY())/7,0),""))</f>
        <v/>
      </c>
      <c r="AQ408" s="382">
        <v>0</v>
      </c>
      <c r="AR408" s="383" t="str">
        <f>IF(ISBLANK(tabItens[[#This Row],[CÓDIGO]]),"",IFERROR(VLOOKUP(tabItens[[#This Row],[CÓDIGO]],Consumo!$C$2:$AC$862,26,FALSE),0))</f>
        <v>09.2023</v>
      </c>
      <c r="AS408" s="384">
        <f>SUMIF(Consumo!$C$3:$C$862,tabItens[[#This Row],[CÓDIGO]],Consumo!$N$3:$N$862) + SUMIF(Consumo!$C$3:$C$862,tabItens[[#This Row],[CÓDIGO]],Consumo!$O$3:$O$862) + SUMIF(Consumo!$C$3:$C$862,tabItens[[#This Row],[CÓDIGO]],Consumo!$P$3:$P$862) + SUMIF(Consumo!$C$3:$C$862,tabItens[[#This Row],[CÓDIGO]],Consumo!$Q$3:$Q$862)</f>
        <v>12</v>
      </c>
      <c r="AT408" s="384">
        <f>SUMIF(Consumo!$C$3:$C$862,tabItens[[#This Row],[CÓDIGO]],Consumo!$Z$3:$Z$862)</f>
        <v>112</v>
      </c>
      <c r="AU408" s="385">
        <f>SUMIF(Consumo!$C$3:$C$862,tabItens[[#This Row],[CÓDIGO]],Consumo!$AA$3:$AA$862)</f>
        <v>19</v>
      </c>
      <c r="AV408" s="386">
        <f>SUMIF(Consumo!$C$3:$C$862,tabItens[[#This Row],[CÓDIGO]],Consumo!$Y$3:$Y$862)</f>
        <v>9.3333333333333339</v>
      </c>
      <c r="AW408" s="359">
        <f>tabItens[[#This Row],[QTDE ATUAL]] + tabItens[[#This Row],[RC QTDE]] + tabItens[[#This Row],[AF SALDO]] + tabItens[[#This Row],[Recentes]]</f>
        <v>188</v>
      </c>
      <c r="AX408" s="387">
        <v>18</v>
      </c>
      <c r="AY408" s="387">
        <v>4</v>
      </c>
      <c r="AZ408" s="387">
        <f>IF(ISBLANK(tabItens[[#This Row],[CÓDIGO]]),"",tabItens[[#This Row],[PontoMês]] * (AZ$2+tabItens[[#This Row],[PontoQtM]]))</f>
        <v>72</v>
      </c>
      <c r="BA408" s="386">
        <f>tabItens[[#This Row],[PontoPed]] - tabItens[[#This Row],[Saldo]] + (1/10)</f>
        <v>-115.9</v>
      </c>
      <c r="BB408" s="386">
        <f xml:space="preserve"> tabItens[[#This Row],[PontoMês]] * BB$2 - tabItens[[#This Row],[QTDE ATUAL]] - (1/10)</f>
        <v>-170.1</v>
      </c>
      <c r="BC408" s="388">
        <f>IF( tabItens[[#This Row],[PontoPed]]&gt;0, IF(tabItens[[#This Row],[PontoPed]]&lt;1, 1, IF( tabItens[[#This Row],[Saldo]]&gt;tabItens[[#This Row],[PontoPed]], 0, (tabItens[[#This Row],[PontoPed]]-tabItens[[#This Row],[Saldo]])/tabItens[[#This Row],[PontoPed]] ) ), 0 )</f>
        <v>0</v>
      </c>
      <c r="BD408" s="389">
        <f>ROUNDDOWN(IF( OR( AND(tabItens[[#This Row],[PontoPed]]&lt;tabItens[[#This Row],[Saldo]],tabItens[[#This Row],[Saldo]]&gt;0), tabItens[[#This Row],[PontoPed]]=0), 99, IF(AND(tabItens[[#This Row],[Saldo]]=0,tabItens[[#This Row],[PontoPed]]&gt;0), 0, (1-tabItens[[#This Row],[PctAb]])*10 ) ),0)</f>
        <v>99</v>
      </c>
      <c r="BE408" s="390">
        <f>IF( tabItens[[#This Row],[Consumo]] &gt; tabItens[[#This Row],[04_MESES]]/4*$AV$2, tabItens[[#This Row],[Consumo]]/$AV$2, tabItens[[#This Row],[04_MESES]]/4 ) * $BE$2 + tabItens[[#This Row],[COMPRA_EXTRA]]</f>
        <v>56</v>
      </c>
      <c r="BF408" s="391">
        <f>MAX( tabItens[[#This Row],[Sugestão]] - tabItens[[#This Row],[LC]], 0 )</f>
        <v>56</v>
      </c>
      <c r="BG408" s="391">
        <f>SUMIF(Consumo!$C$3:$C$862,tabItens[[#This Row],[CÓDIGO]],Consumo!$E$3:$E$862)</f>
        <v>65</v>
      </c>
      <c r="BH408" s="392">
        <f>IF(AND(tabItens[[#This Row],[Pend]] &gt; 0,tabItens[[#This Row],[Consumo]] &lt;&gt; 0), tabItens[[#This Row],[Pend]] / tabItens[[#This Row],[Consumo]], 0 )</f>
        <v>0.5803571428571429</v>
      </c>
      <c r="BI408" s="391"/>
      <c r="BJ408" s="391"/>
      <c r="BK408" s="393" t="s">
        <v>2081</v>
      </c>
    </row>
    <row r="409" spans="1:63" x14ac:dyDescent="0.3">
      <c r="A409" s="354">
        <v>78303</v>
      </c>
      <c r="B409" s="355" t="s">
        <v>1441</v>
      </c>
      <c r="C409" s="356" t="s">
        <v>256</v>
      </c>
      <c r="D409" s="357">
        <v>274</v>
      </c>
      <c r="E409" s="358"/>
      <c r="F409" s="358"/>
      <c r="G409" s="358" t="s">
        <v>883</v>
      </c>
      <c r="H409" s="359">
        <v>17</v>
      </c>
      <c r="I409" s="360">
        <v>103003</v>
      </c>
      <c r="J409" s="361">
        <v>274</v>
      </c>
      <c r="K409" s="362">
        <v>9</v>
      </c>
      <c r="L409" s="363">
        <f>IF(tabItens[[#This Row],[Média]] &gt; 0, tabItens[[#This Row],[QTDE ATUAL]] / tabItens[[#This Row],[Média]],999.9)</f>
        <v>22.666666666666668</v>
      </c>
      <c r="M409" s="364">
        <v>0</v>
      </c>
      <c r="N409" s="365">
        <f>tabItens[[#This Row],[VALOR UNIT.]] * tabItens[[#This Row],[LC]]</f>
        <v>0</v>
      </c>
      <c r="O409" s="366"/>
      <c r="P409" s="367"/>
      <c r="Q409" s="368"/>
      <c r="R409" s="365"/>
      <c r="S409" s="369"/>
      <c r="T409" s="370">
        <f>ROUNDDOWN(IFERROR(tabItens[[#This Row],[ATA DT.VALID.]] - $D$1,0) / 30,0)</f>
        <v>-1507</v>
      </c>
      <c r="U409" s="355" t="s">
        <v>1442</v>
      </c>
      <c r="V409" s="371">
        <v>1</v>
      </c>
      <c r="W409" s="372" t="s">
        <v>2066</v>
      </c>
      <c r="X409" s="373">
        <v>51</v>
      </c>
      <c r="Y409" s="374">
        <v>36</v>
      </c>
      <c r="Z409" s="375"/>
      <c r="AA409" s="376"/>
      <c r="AB409" s="377"/>
      <c r="AC409" s="377"/>
      <c r="AD409" s="376"/>
      <c r="AE409" s="377"/>
      <c r="AF409" s="370"/>
      <c r="AG409" s="378" t="s">
        <v>2067</v>
      </c>
      <c r="AH409" s="379"/>
      <c r="AI409" s="370">
        <v>4</v>
      </c>
      <c r="AJ409" s="379">
        <v>45153</v>
      </c>
      <c r="AK409" s="379">
        <v>38085</v>
      </c>
      <c r="AL409" s="379">
        <v>45131</v>
      </c>
      <c r="AM409" s="369"/>
      <c r="AN409" s="358"/>
      <c r="AO409" s="380" t="str">
        <f>_xlfn.IFNA(IF(VLOOKUP(tabItens[[#This Row],[CÓDIGO]],tabExcluirDoEstoque[#Data],1,FALSE),"sim",""),"")</f>
        <v/>
      </c>
      <c r="AP409" s="381" t="str">
        <f ca="1">IF(OR(ISBLANK(tabItens[[#This Row],[ATA DT.VALID.]]),tabItens[[#This Row],[ATA DT.VALID.]]="",tabItens[[#This Row],[ATA DT.VALID.]]=" "),"",IF(TYPE(tabItens[[#This Row],[ATA DT.VALID.]])=1,ROUNDUP((tabItens[[#This Row],[ATA DT.VALID.]]-TODAY())/7,0),""))</f>
        <v/>
      </c>
      <c r="AQ409" s="382"/>
      <c r="AR409" s="383" t="str">
        <f>IF(ISBLANK(tabItens[[#This Row],[CÓDIGO]]),"",IFERROR(VLOOKUP(tabItens[[#This Row],[CÓDIGO]],Consumo!$C$2:$AC$862,26,FALSE),0))</f>
        <v>09.2023</v>
      </c>
      <c r="AS409" s="384">
        <f>SUMIF(Consumo!$C$3:$C$862,tabItens[[#This Row],[CÓDIGO]],Consumo!$N$3:$N$862) + SUMIF(Consumo!$C$3:$C$862,tabItens[[#This Row],[CÓDIGO]],Consumo!$O$3:$O$862) + SUMIF(Consumo!$C$3:$C$862,tabItens[[#This Row],[CÓDIGO]],Consumo!$P$3:$P$862) + SUMIF(Consumo!$C$3:$C$862,tabItens[[#This Row],[CÓDIGO]],Consumo!$Q$3:$Q$862)</f>
        <v>3</v>
      </c>
      <c r="AT409" s="384">
        <f>SUMIF(Consumo!$C$3:$C$862,tabItens[[#This Row],[CÓDIGO]],Consumo!$Z$3:$Z$862)</f>
        <v>9</v>
      </c>
      <c r="AU409" s="385">
        <f>SUMIF(Consumo!$C$3:$C$862,tabItens[[#This Row],[CÓDIGO]],Consumo!$AA$3:$AA$862)</f>
        <v>3</v>
      </c>
      <c r="AV409" s="386">
        <f>SUMIF(Consumo!$C$3:$C$862,tabItens[[#This Row],[CÓDIGO]],Consumo!$Y$3:$Y$862)</f>
        <v>0.75</v>
      </c>
      <c r="AW409" s="359">
        <f>tabItens[[#This Row],[QTDE ATUAL]] + tabItens[[#This Row],[RC QTDE]] + tabItens[[#This Row],[AF SALDO]] + tabItens[[#This Row],[Recentes]]</f>
        <v>17</v>
      </c>
      <c r="AX409" s="387">
        <v>0</v>
      </c>
      <c r="AY409" s="387">
        <v>4</v>
      </c>
      <c r="AZ409" s="387">
        <f>IF(ISBLANK(tabItens[[#This Row],[CÓDIGO]]),"",tabItens[[#This Row],[PontoMês]] * (AZ$2+tabItens[[#This Row],[PontoQtM]]))</f>
        <v>0</v>
      </c>
      <c r="BA409" s="386">
        <f>tabItens[[#This Row],[PontoPed]] - tabItens[[#This Row],[Saldo]] + (1/10)</f>
        <v>-16.899999999999999</v>
      </c>
      <c r="BB409" s="386">
        <f xml:space="preserve"> tabItens[[#This Row],[PontoMês]] * BB$2 - tabItens[[#This Row],[QTDE ATUAL]] - (1/10)</f>
        <v>-17.100000000000001</v>
      </c>
      <c r="BC409" s="388">
        <f>IF( tabItens[[#This Row],[PontoPed]]&gt;0, IF(tabItens[[#This Row],[PontoPed]]&lt;1, 1, IF( tabItens[[#This Row],[Saldo]]&gt;tabItens[[#This Row],[PontoPed]], 0, (tabItens[[#This Row],[PontoPed]]-tabItens[[#This Row],[Saldo]])/tabItens[[#This Row],[PontoPed]] ) ), 0 )</f>
        <v>0</v>
      </c>
      <c r="BD409" s="389">
        <f>ROUNDDOWN(IF( OR( AND(tabItens[[#This Row],[PontoPed]]&lt;tabItens[[#This Row],[Saldo]],tabItens[[#This Row],[Saldo]]&gt;0), tabItens[[#This Row],[PontoPed]]=0), 99, IF(AND(tabItens[[#This Row],[Saldo]]=0,tabItens[[#This Row],[PontoPed]]&gt;0), 0, (1-tabItens[[#This Row],[PctAb]])*10 ) ),0)</f>
        <v>99</v>
      </c>
      <c r="BE409" s="390">
        <f>IF( tabItens[[#This Row],[Consumo]] &gt; tabItens[[#This Row],[04_MESES]]/4*$AV$2, tabItens[[#This Row],[Consumo]]/$AV$2, tabItens[[#This Row],[04_MESES]]/4 ) * $BE$2 + tabItens[[#This Row],[COMPRA_EXTRA]]</f>
        <v>4.5</v>
      </c>
      <c r="BF409" s="391">
        <f>MAX( tabItens[[#This Row],[Sugestão]] - tabItens[[#This Row],[LC]], 0 )</f>
        <v>4.5</v>
      </c>
      <c r="BG409" s="391">
        <f>SUMIF(Consumo!$C$3:$C$862,tabItens[[#This Row],[CÓDIGO]],Consumo!$E$3:$E$862)</f>
        <v>0</v>
      </c>
      <c r="BH409" s="392">
        <f>IF(AND(tabItens[[#This Row],[Pend]] &gt; 0,tabItens[[#This Row],[Consumo]] &lt;&gt; 0), tabItens[[#This Row],[Pend]] / tabItens[[#This Row],[Consumo]], 0 )</f>
        <v>0</v>
      </c>
      <c r="BI409" s="391"/>
      <c r="BJ409" s="391"/>
      <c r="BK409" s="393" t="s">
        <v>2081</v>
      </c>
    </row>
    <row r="410" spans="1:63" x14ac:dyDescent="0.3">
      <c r="A410" s="354">
        <v>78307</v>
      </c>
      <c r="B410" s="355" t="s">
        <v>1443</v>
      </c>
      <c r="C410" s="356" t="s">
        <v>256</v>
      </c>
      <c r="D410" s="357">
        <v>238.63</v>
      </c>
      <c r="E410" s="358" t="s">
        <v>1444</v>
      </c>
      <c r="F410" s="358" t="s">
        <v>1415</v>
      </c>
      <c r="G410" s="358" t="s">
        <v>1277</v>
      </c>
      <c r="H410" s="359">
        <v>34</v>
      </c>
      <c r="I410" s="360">
        <v>103003</v>
      </c>
      <c r="J410" s="361">
        <v>273</v>
      </c>
      <c r="K410" s="362"/>
      <c r="L410" s="363">
        <f>IF(tabItens[[#This Row],[Média]] &gt; 0, tabItens[[#This Row],[QTDE ATUAL]] / tabItens[[#This Row],[Média]],999.9)</f>
        <v>999.9</v>
      </c>
      <c r="M410" s="364">
        <v>0</v>
      </c>
      <c r="N410" s="365">
        <f>tabItens[[#This Row],[VALOR UNIT.]] * tabItens[[#This Row],[LC]]</f>
        <v>0</v>
      </c>
      <c r="O410" s="366" t="s">
        <v>1278</v>
      </c>
      <c r="P410" s="367">
        <v>0</v>
      </c>
      <c r="Q410" s="368">
        <v>44</v>
      </c>
      <c r="R410" s="365">
        <v>10499.72</v>
      </c>
      <c r="S410" s="369">
        <v>45540</v>
      </c>
      <c r="T410" s="370">
        <f>ROUNDDOWN(IFERROR(tabItens[[#This Row],[ATA DT.VALID.]] - $D$1,0) / 30,0)</f>
        <v>10</v>
      </c>
      <c r="U410" s="355" t="s">
        <v>1279</v>
      </c>
      <c r="V410" s="371">
        <v>1</v>
      </c>
      <c r="W410" s="372" t="s">
        <v>2066</v>
      </c>
      <c r="X410" s="373">
        <v>51</v>
      </c>
      <c r="Y410" s="374">
        <v>28</v>
      </c>
      <c r="Z410" s="375"/>
      <c r="AA410" s="376"/>
      <c r="AB410" s="377"/>
      <c r="AC410" s="377"/>
      <c r="AD410" s="376"/>
      <c r="AE410" s="377"/>
      <c r="AF410" s="370"/>
      <c r="AG410" s="378" t="s">
        <v>2067</v>
      </c>
      <c r="AH410" s="379"/>
      <c r="AI410" s="370">
        <v>11</v>
      </c>
      <c r="AJ410" s="379">
        <v>43818</v>
      </c>
      <c r="AK410" s="379">
        <v>38085</v>
      </c>
      <c r="AL410" s="379">
        <v>44579</v>
      </c>
      <c r="AM410" s="369"/>
      <c r="AN410" s="358"/>
      <c r="AO410" s="380" t="str">
        <f>_xlfn.IFNA(IF(VLOOKUP(tabItens[[#This Row],[CÓDIGO]],tabExcluirDoEstoque[#Data],1,FALSE),"sim",""),"")</f>
        <v/>
      </c>
      <c r="AP410" s="381">
        <f ca="1">IF(OR(ISBLANK(tabItens[[#This Row],[ATA DT.VALID.]]),tabItens[[#This Row],[ATA DT.VALID.]]="",tabItens[[#This Row],[ATA DT.VALID.]]=" "),"",IF(TYPE(tabItens[[#This Row],[ATA DT.VALID.]])=1,ROUNDUP((tabItens[[#This Row],[ATA DT.VALID.]]-TODAY())/7,0),""))</f>
        <v>41</v>
      </c>
      <c r="AQ410" s="382">
        <v>0</v>
      </c>
      <c r="AR410" s="383">
        <f>IF(ISBLANK(tabItens[[#This Row],[CÓDIGO]]),"",IFERROR(VLOOKUP(tabItens[[#This Row],[CÓDIGO]],Consumo!$C$2:$AC$862,26,FALSE),0))</f>
        <v>0</v>
      </c>
      <c r="AS410" s="384">
        <f>SUMIF(Consumo!$C$3:$C$862,tabItens[[#This Row],[CÓDIGO]],Consumo!$N$3:$N$862) + SUMIF(Consumo!$C$3:$C$862,tabItens[[#This Row],[CÓDIGO]],Consumo!$O$3:$O$862) + SUMIF(Consumo!$C$3:$C$862,tabItens[[#This Row],[CÓDIGO]],Consumo!$P$3:$P$862) + SUMIF(Consumo!$C$3:$C$862,tabItens[[#This Row],[CÓDIGO]],Consumo!$Q$3:$Q$862)</f>
        <v>0</v>
      </c>
      <c r="AT410" s="384">
        <f>SUMIF(Consumo!$C$3:$C$862,tabItens[[#This Row],[CÓDIGO]],Consumo!$Z$3:$Z$862)</f>
        <v>0</v>
      </c>
      <c r="AU410" s="385">
        <f>SUMIF(Consumo!$C$3:$C$862,tabItens[[#This Row],[CÓDIGO]],Consumo!$AA$3:$AA$862)</f>
        <v>0</v>
      </c>
      <c r="AV410" s="386">
        <f>SUMIF(Consumo!$C$3:$C$862,tabItens[[#This Row],[CÓDIGO]],Consumo!$Y$3:$Y$862)</f>
        <v>0</v>
      </c>
      <c r="AW410" s="359">
        <f>tabItens[[#This Row],[QTDE ATUAL]] + tabItens[[#This Row],[RC QTDE]] + tabItens[[#This Row],[AF SALDO]] + tabItens[[#This Row],[Recentes]]</f>
        <v>34</v>
      </c>
      <c r="AX410" s="387">
        <v>3</v>
      </c>
      <c r="AY410" s="387">
        <v>4</v>
      </c>
      <c r="AZ410" s="387">
        <f>IF(ISBLANK(tabItens[[#This Row],[CÓDIGO]]),"",tabItens[[#This Row],[PontoMês]] * (AZ$2+tabItens[[#This Row],[PontoQtM]]))</f>
        <v>12</v>
      </c>
      <c r="BA410" s="386">
        <f>tabItens[[#This Row],[PontoPed]] - tabItens[[#This Row],[Saldo]] + (1/10)</f>
        <v>-21.9</v>
      </c>
      <c r="BB410" s="386">
        <f xml:space="preserve"> tabItens[[#This Row],[PontoMês]] * BB$2 - tabItens[[#This Row],[QTDE ATUAL]] - (1/10)</f>
        <v>-31.1</v>
      </c>
      <c r="BC410" s="388">
        <f>IF( tabItens[[#This Row],[PontoPed]]&gt;0, IF(tabItens[[#This Row],[PontoPed]]&lt;1, 1, IF( tabItens[[#This Row],[Saldo]]&gt;tabItens[[#This Row],[PontoPed]], 0, (tabItens[[#This Row],[PontoPed]]-tabItens[[#This Row],[Saldo]])/tabItens[[#This Row],[PontoPed]] ) ), 0 )</f>
        <v>0</v>
      </c>
      <c r="BD410" s="389">
        <f>ROUNDDOWN(IF( OR( AND(tabItens[[#This Row],[PontoPed]]&lt;tabItens[[#This Row],[Saldo]],tabItens[[#This Row],[Saldo]]&gt;0), tabItens[[#This Row],[PontoPed]]=0), 99, IF(AND(tabItens[[#This Row],[Saldo]]=0,tabItens[[#This Row],[PontoPed]]&gt;0), 0, (1-tabItens[[#This Row],[PctAb]])*10 ) ),0)</f>
        <v>99</v>
      </c>
      <c r="BE410" s="390">
        <f>IF( tabItens[[#This Row],[Consumo]] &gt; tabItens[[#This Row],[04_MESES]]/4*$AV$2, tabItens[[#This Row],[Consumo]]/$AV$2, tabItens[[#This Row],[04_MESES]]/4 ) * $BE$2 + tabItens[[#This Row],[COMPRA_EXTRA]]</f>
        <v>0</v>
      </c>
      <c r="BF410" s="391">
        <f>MAX( tabItens[[#This Row],[Sugestão]] - tabItens[[#This Row],[LC]], 0 )</f>
        <v>0</v>
      </c>
      <c r="BG410" s="391">
        <f>SUMIF(Consumo!$C$3:$C$862,tabItens[[#This Row],[CÓDIGO]],Consumo!$E$3:$E$862)</f>
        <v>0</v>
      </c>
      <c r="BH410" s="392">
        <f>IF(AND(tabItens[[#This Row],[Pend]] &gt; 0,tabItens[[#This Row],[Consumo]] &lt;&gt; 0), tabItens[[#This Row],[Pend]] / tabItens[[#This Row],[Consumo]], 0 )</f>
        <v>0</v>
      </c>
      <c r="BI410" s="391"/>
      <c r="BJ410" s="391"/>
      <c r="BK410" s="393" t="s">
        <v>2081</v>
      </c>
    </row>
    <row r="411" spans="1:63" x14ac:dyDescent="0.3">
      <c r="A411" s="354">
        <v>78399</v>
      </c>
      <c r="B411" s="355" t="s">
        <v>1445</v>
      </c>
      <c r="C411" s="356" t="s">
        <v>256</v>
      </c>
      <c r="D411" s="357">
        <v>1.4</v>
      </c>
      <c r="E411" s="358"/>
      <c r="F411" s="358"/>
      <c r="G411" s="358" t="s">
        <v>883</v>
      </c>
      <c r="H411" s="359">
        <v>325</v>
      </c>
      <c r="I411" s="360">
        <v>103003</v>
      </c>
      <c r="J411" s="361">
        <v>1.4</v>
      </c>
      <c r="K411" s="362">
        <v>16</v>
      </c>
      <c r="L411" s="363">
        <f>IF(tabItens[[#This Row],[Média]] &gt; 0, tabItens[[#This Row],[QTDE ATUAL]] / tabItens[[#This Row],[Média]],999.9)</f>
        <v>300</v>
      </c>
      <c r="M411" s="364">
        <v>0</v>
      </c>
      <c r="N411" s="365">
        <f>tabItens[[#This Row],[VALOR UNIT.]] * tabItens[[#This Row],[LC]]</f>
        <v>0</v>
      </c>
      <c r="O411" s="366" t="s">
        <v>2156</v>
      </c>
      <c r="P411" s="367"/>
      <c r="Q411" s="368"/>
      <c r="R411" s="365"/>
      <c r="S411" s="369"/>
      <c r="T411" s="370">
        <f>ROUNDDOWN(IFERROR(tabItens[[#This Row],[ATA DT.VALID.]] - $D$1,0) / 30,0)</f>
        <v>-1507</v>
      </c>
      <c r="U411" s="355" t="s">
        <v>1046</v>
      </c>
      <c r="V411" s="371">
        <v>1</v>
      </c>
      <c r="W411" s="372" t="s">
        <v>2072</v>
      </c>
      <c r="X411" s="373">
        <v>55</v>
      </c>
      <c r="Y411" s="374">
        <v>46</v>
      </c>
      <c r="Z411" s="375"/>
      <c r="AA411" s="376"/>
      <c r="AB411" s="377"/>
      <c r="AC411" s="377"/>
      <c r="AD411" s="376"/>
      <c r="AE411" s="377"/>
      <c r="AF411" s="370"/>
      <c r="AG411" s="378" t="s">
        <v>2067</v>
      </c>
      <c r="AH411" s="379"/>
      <c r="AI411" s="370">
        <v>6</v>
      </c>
      <c r="AJ411" s="379">
        <v>44186</v>
      </c>
      <c r="AK411" s="379">
        <v>38096</v>
      </c>
      <c r="AL411" s="379">
        <v>44176</v>
      </c>
      <c r="AM411" s="369"/>
      <c r="AN411" s="358"/>
      <c r="AO411" s="380" t="str">
        <f>_xlfn.IFNA(IF(VLOOKUP(tabItens[[#This Row],[CÓDIGO]],tabExcluirDoEstoque[#Data],1,FALSE),"sim",""),"")</f>
        <v/>
      </c>
      <c r="AP411" s="381" t="str">
        <f ca="1">IF(OR(ISBLANK(tabItens[[#This Row],[ATA DT.VALID.]]),tabItens[[#This Row],[ATA DT.VALID.]]="",tabItens[[#This Row],[ATA DT.VALID.]]=" "),"",IF(TYPE(tabItens[[#This Row],[ATA DT.VALID.]])=1,ROUNDUP((tabItens[[#This Row],[ATA DT.VALID.]]-TODAY())/7,0),""))</f>
        <v/>
      </c>
      <c r="AQ411" s="382">
        <v>0</v>
      </c>
      <c r="AR411" s="383" t="str">
        <f>IF(ISBLANK(tabItens[[#This Row],[CÓDIGO]]),"",IFERROR(VLOOKUP(tabItens[[#This Row],[CÓDIGO]],Consumo!$C$2:$AC$862,26,FALSE),0))</f>
        <v>07.2023</v>
      </c>
      <c r="AS411" s="384">
        <f>SUMIF(Consumo!$C$3:$C$862,tabItens[[#This Row],[CÓDIGO]],Consumo!$N$3:$N$862) + SUMIF(Consumo!$C$3:$C$862,tabItens[[#This Row],[CÓDIGO]],Consumo!$O$3:$O$862) + SUMIF(Consumo!$C$3:$C$862,tabItens[[#This Row],[CÓDIGO]],Consumo!$P$3:$P$862) + SUMIF(Consumo!$C$3:$C$862,tabItens[[#This Row],[CÓDIGO]],Consumo!$Q$3:$Q$862)</f>
        <v>10</v>
      </c>
      <c r="AT411" s="384">
        <f>SUMIF(Consumo!$C$3:$C$862,tabItens[[#This Row],[CÓDIGO]],Consumo!$Z$3:$Z$862)</f>
        <v>16</v>
      </c>
      <c r="AU411" s="385">
        <f>SUMIF(Consumo!$C$3:$C$862,tabItens[[#This Row],[CÓDIGO]],Consumo!$AA$3:$AA$862)</f>
        <v>10</v>
      </c>
      <c r="AV411" s="386">
        <f>SUMIF(Consumo!$C$3:$C$862,tabItens[[#This Row],[CÓDIGO]],Consumo!$Y$3:$Y$862)</f>
        <v>1.0833333333333333</v>
      </c>
      <c r="AW411" s="359">
        <f>tabItens[[#This Row],[QTDE ATUAL]] + tabItens[[#This Row],[RC QTDE]] + tabItens[[#This Row],[AF SALDO]] + tabItens[[#This Row],[Recentes]]</f>
        <v>325</v>
      </c>
      <c r="AX411" s="387">
        <v>5</v>
      </c>
      <c r="AY411" s="387">
        <v>4</v>
      </c>
      <c r="AZ411" s="387">
        <f>IF(ISBLANK(tabItens[[#This Row],[CÓDIGO]]),"",tabItens[[#This Row],[PontoMês]] * (AZ$2+tabItens[[#This Row],[PontoQtM]]))</f>
        <v>20</v>
      </c>
      <c r="BA411" s="386">
        <f>tabItens[[#This Row],[PontoPed]] - tabItens[[#This Row],[Saldo]] + (1/10)</f>
        <v>-304.89999999999998</v>
      </c>
      <c r="BB411" s="386">
        <f xml:space="preserve"> tabItens[[#This Row],[PontoMês]] * BB$2 - tabItens[[#This Row],[QTDE ATUAL]] - (1/10)</f>
        <v>-320.10000000000002</v>
      </c>
      <c r="BC411" s="388">
        <f>IF( tabItens[[#This Row],[PontoPed]]&gt;0, IF(tabItens[[#This Row],[PontoPed]]&lt;1, 1, IF( tabItens[[#This Row],[Saldo]]&gt;tabItens[[#This Row],[PontoPed]], 0, (tabItens[[#This Row],[PontoPed]]-tabItens[[#This Row],[Saldo]])/tabItens[[#This Row],[PontoPed]] ) ), 0 )</f>
        <v>0</v>
      </c>
      <c r="BD411" s="389">
        <f>ROUNDDOWN(IF( OR( AND(tabItens[[#This Row],[PontoPed]]&lt;tabItens[[#This Row],[Saldo]],tabItens[[#This Row],[Saldo]]&gt;0), tabItens[[#This Row],[PontoPed]]=0), 99, IF(AND(tabItens[[#This Row],[Saldo]]=0,tabItens[[#This Row],[PontoPed]]&gt;0), 0, (1-tabItens[[#This Row],[PctAb]])*10 ) ),0)</f>
        <v>99</v>
      </c>
      <c r="BE411" s="390">
        <f>IF( tabItens[[#This Row],[Consumo]] &gt; tabItens[[#This Row],[04_MESES]]/4*$AV$2, tabItens[[#This Row],[Consumo]]/$AV$2, tabItens[[#This Row],[04_MESES]]/4 ) * $BE$2 + tabItens[[#This Row],[COMPRA_EXTRA]]</f>
        <v>15</v>
      </c>
      <c r="BF411" s="391">
        <f>MAX( tabItens[[#This Row],[Sugestão]] - tabItens[[#This Row],[LC]], 0 )</f>
        <v>15</v>
      </c>
      <c r="BG411" s="391">
        <f>SUMIF(Consumo!$C$3:$C$862,tabItens[[#This Row],[CÓDIGO]],Consumo!$E$3:$E$862)</f>
        <v>0</v>
      </c>
      <c r="BH411" s="392">
        <f>IF(AND(tabItens[[#This Row],[Pend]] &gt; 0,tabItens[[#This Row],[Consumo]] &lt;&gt; 0), tabItens[[#This Row],[Pend]] / tabItens[[#This Row],[Consumo]], 0 )</f>
        <v>0</v>
      </c>
      <c r="BI411" s="391"/>
      <c r="BJ411" s="391"/>
      <c r="BK411" s="393" t="s">
        <v>2081</v>
      </c>
    </row>
    <row r="412" spans="1:63" x14ac:dyDescent="0.3">
      <c r="A412" s="354">
        <v>78416</v>
      </c>
      <c r="B412" s="355" t="s">
        <v>1446</v>
      </c>
      <c r="C412" s="356" t="s">
        <v>256</v>
      </c>
      <c r="D412" s="357">
        <v>3.49</v>
      </c>
      <c r="E412" s="358"/>
      <c r="F412" s="358"/>
      <c r="G412" s="358" t="s">
        <v>883</v>
      </c>
      <c r="H412" s="359">
        <v>1019</v>
      </c>
      <c r="I412" s="360">
        <v>103003</v>
      </c>
      <c r="J412" s="361">
        <v>3.49</v>
      </c>
      <c r="K412" s="362">
        <v>315</v>
      </c>
      <c r="L412" s="363">
        <f>IF(tabItens[[#This Row],[Média]] &gt; 0, tabItens[[#This Row],[QTDE ATUAL]] / tabItens[[#This Row],[Média]],999.9)</f>
        <v>54.10619469026549</v>
      </c>
      <c r="M412" s="364">
        <v>0</v>
      </c>
      <c r="N412" s="365">
        <f>tabItens[[#This Row],[VALOR UNIT.]] * tabItens[[#This Row],[LC]]</f>
        <v>0</v>
      </c>
      <c r="O412" s="366"/>
      <c r="P412" s="367"/>
      <c r="Q412" s="368"/>
      <c r="R412" s="365"/>
      <c r="S412" s="369"/>
      <c r="T412" s="370">
        <f>ROUNDDOWN(IFERROR(tabItens[[#This Row],[ATA DT.VALID.]] - $D$1,0) / 30,0)</f>
        <v>-1507</v>
      </c>
      <c r="U412" s="355" t="s">
        <v>1447</v>
      </c>
      <c r="V412" s="371">
        <v>1</v>
      </c>
      <c r="W412" s="372" t="s">
        <v>2074</v>
      </c>
      <c r="X412" s="373">
        <v>67</v>
      </c>
      <c r="Y412" s="374">
        <v>18</v>
      </c>
      <c r="Z412" s="375"/>
      <c r="AA412" s="376"/>
      <c r="AB412" s="377"/>
      <c r="AC412" s="377"/>
      <c r="AD412" s="376"/>
      <c r="AE412" s="377"/>
      <c r="AF412" s="370"/>
      <c r="AG412" s="378" t="s">
        <v>2067</v>
      </c>
      <c r="AH412" s="379"/>
      <c r="AI412" s="370">
        <v>106</v>
      </c>
      <c r="AJ412" s="379">
        <v>44071</v>
      </c>
      <c r="AK412" s="379">
        <v>38097</v>
      </c>
      <c r="AL412" s="379">
        <v>44040</v>
      </c>
      <c r="AM412" s="369"/>
      <c r="AN412" s="358"/>
      <c r="AO412" s="380" t="str">
        <f>_xlfn.IFNA(IF(VLOOKUP(tabItens[[#This Row],[CÓDIGO]],tabExcluirDoEstoque[#Data],1,FALSE),"sim",""),"")</f>
        <v/>
      </c>
      <c r="AP412" s="381" t="str">
        <f ca="1">IF(OR(ISBLANK(tabItens[[#This Row],[ATA DT.VALID.]]),tabItens[[#This Row],[ATA DT.VALID.]]="",tabItens[[#This Row],[ATA DT.VALID.]]=" "),"",IF(TYPE(tabItens[[#This Row],[ATA DT.VALID.]])=1,ROUNDUP((tabItens[[#This Row],[ATA DT.VALID.]]-TODAY())/7,0),""))</f>
        <v/>
      </c>
      <c r="AQ412" s="382"/>
      <c r="AR412" s="383" t="str">
        <f>IF(ISBLANK(tabItens[[#This Row],[CÓDIGO]]),"",IFERROR(VLOOKUP(tabItens[[#This Row],[CÓDIGO]],Consumo!$C$2:$AC$862,26,FALSE),0))</f>
        <v>05.2023</v>
      </c>
      <c r="AS412" s="384">
        <f>SUMIF(Consumo!$C$3:$C$862,tabItens[[#This Row],[CÓDIGO]],Consumo!$N$3:$N$862) + SUMIF(Consumo!$C$3:$C$862,tabItens[[#This Row],[CÓDIGO]],Consumo!$O$3:$O$862) + SUMIF(Consumo!$C$3:$C$862,tabItens[[#This Row],[CÓDIGO]],Consumo!$P$3:$P$862) + SUMIF(Consumo!$C$3:$C$862,tabItens[[#This Row],[CÓDIGO]],Consumo!$Q$3:$Q$862)</f>
        <v>0</v>
      </c>
      <c r="AT412" s="384">
        <f>SUMIF(Consumo!$C$3:$C$862,tabItens[[#This Row],[CÓDIGO]],Consumo!$Z$3:$Z$862)</f>
        <v>315</v>
      </c>
      <c r="AU412" s="385">
        <f>SUMIF(Consumo!$C$3:$C$862,tabItens[[#This Row],[CÓDIGO]],Consumo!$AA$3:$AA$862)</f>
        <v>270</v>
      </c>
      <c r="AV412" s="386">
        <f>SUMIF(Consumo!$C$3:$C$862,tabItens[[#This Row],[CÓDIGO]],Consumo!$Y$3:$Y$862)</f>
        <v>18.833333333333332</v>
      </c>
      <c r="AW412" s="359">
        <f>tabItens[[#This Row],[QTDE ATUAL]] + tabItens[[#This Row],[RC QTDE]] + tabItens[[#This Row],[AF SALDO]] + tabItens[[#This Row],[Recentes]]</f>
        <v>1019</v>
      </c>
      <c r="AX412" s="387">
        <v>43</v>
      </c>
      <c r="AY412" s="387">
        <v>4</v>
      </c>
      <c r="AZ412" s="387">
        <f>IF(ISBLANK(tabItens[[#This Row],[CÓDIGO]]),"",tabItens[[#This Row],[PontoMês]] * (AZ$2+tabItens[[#This Row],[PontoQtM]]))</f>
        <v>172</v>
      </c>
      <c r="BA412" s="386">
        <f>tabItens[[#This Row],[PontoPed]] - tabItens[[#This Row],[Saldo]] + (1/10)</f>
        <v>-846.9</v>
      </c>
      <c r="BB412" s="386">
        <f xml:space="preserve"> tabItens[[#This Row],[PontoMês]] * BB$2 - tabItens[[#This Row],[QTDE ATUAL]] - (1/10)</f>
        <v>-976.1</v>
      </c>
      <c r="BC412" s="388">
        <f>IF( tabItens[[#This Row],[PontoPed]]&gt;0, IF(tabItens[[#This Row],[PontoPed]]&lt;1, 1, IF( tabItens[[#This Row],[Saldo]]&gt;tabItens[[#This Row],[PontoPed]], 0, (tabItens[[#This Row],[PontoPed]]-tabItens[[#This Row],[Saldo]])/tabItens[[#This Row],[PontoPed]] ) ), 0 )</f>
        <v>0</v>
      </c>
      <c r="BD412" s="389">
        <f>ROUNDDOWN(IF( OR( AND(tabItens[[#This Row],[PontoPed]]&lt;tabItens[[#This Row],[Saldo]],tabItens[[#This Row],[Saldo]]&gt;0), tabItens[[#This Row],[PontoPed]]=0), 99, IF(AND(tabItens[[#This Row],[Saldo]]=0,tabItens[[#This Row],[PontoPed]]&gt;0), 0, (1-tabItens[[#This Row],[PctAb]])*10 ) ),0)</f>
        <v>99</v>
      </c>
      <c r="BE412" s="390">
        <f>IF( tabItens[[#This Row],[Consumo]] &gt; tabItens[[#This Row],[04_MESES]]/4*$AV$2, tabItens[[#This Row],[Consumo]]/$AV$2, tabItens[[#This Row],[04_MESES]]/4 ) * $BE$2 + tabItens[[#This Row],[COMPRA_EXTRA]]</f>
        <v>157.5</v>
      </c>
      <c r="BF412" s="391">
        <f>MAX( tabItens[[#This Row],[Sugestão]] - tabItens[[#This Row],[LC]], 0 )</f>
        <v>157.5</v>
      </c>
      <c r="BG412" s="391">
        <f>SUMIF(Consumo!$C$3:$C$862,tabItens[[#This Row],[CÓDIGO]],Consumo!$E$3:$E$862)</f>
        <v>0</v>
      </c>
      <c r="BH412" s="392">
        <f>IF(AND(tabItens[[#This Row],[Pend]] &gt; 0,tabItens[[#This Row],[Consumo]] &lt;&gt; 0), tabItens[[#This Row],[Pend]] / tabItens[[#This Row],[Consumo]], 0 )</f>
        <v>0</v>
      </c>
      <c r="BI412" s="391"/>
      <c r="BJ412" s="391"/>
      <c r="BK412" s="393" t="s">
        <v>2081</v>
      </c>
    </row>
    <row r="413" spans="1:63" x14ac:dyDescent="0.3">
      <c r="A413" s="354">
        <v>78418</v>
      </c>
      <c r="B413" s="355" t="s">
        <v>1448</v>
      </c>
      <c r="C413" s="356" t="s">
        <v>256</v>
      </c>
      <c r="D413" s="357">
        <v>2.75</v>
      </c>
      <c r="E413" s="358"/>
      <c r="F413" s="358"/>
      <c r="G413" s="358" t="s">
        <v>883</v>
      </c>
      <c r="H413" s="359">
        <v>255</v>
      </c>
      <c r="I413" s="360">
        <v>103003</v>
      </c>
      <c r="J413" s="361">
        <v>2.75</v>
      </c>
      <c r="K413" s="362">
        <v>60</v>
      </c>
      <c r="L413" s="363">
        <f>IF(tabItens[[#This Row],[Média]] &gt; 0, tabItens[[#This Row],[QTDE ATUAL]] / tabItens[[#This Row],[Média]],999.9)</f>
        <v>71.16279069767441</v>
      </c>
      <c r="M413" s="364">
        <v>0</v>
      </c>
      <c r="N413" s="365">
        <f>tabItens[[#This Row],[VALOR UNIT.]] * tabItens[[#This Row],[LC]]</f>
        <v>0</v>
      </c>
      <c r="O413" s="366"/>
      <c r="P413" s="367"/>
      <c r="Q413" s="368"/>
      <c r="R413" s="365"/>
      <c r="S413" s="369"/>
      <c r="T413" s="370">
        <f>ROUNDDOWN(IFERROR(tabItens[[#This Row],[ATA DT.VALID.]] - $D$1,0) / 30,0)</f>
        <v>-1507</v>
      </c>
      <c r="U413" s="355" t="s">
        <v>1449</v>
      </c>
      <c r="V413" s="371">
        <v>1</v>
      </c>
      <c r="W413" s="372" t="s">
        <v>2073</v>
      </c>
      <c r="X413" s="373">
        <v>67</v>
      </c>
      <c r="Y413" s="374">
        <v>16</v>
      </c>
      <c r="Z413" s="375"/>
      <c r="AA413" s="376"/>
      <c r="AB413" s="377"/>
      <c r="AC413" s="377"/>
      <c r="AD413" s="376"/>
      <c r="AE413" s="377"/>
      <c r="AF413" s="370"/>
      <c r="AG413" s="378" t="s">
        <v>2067</v>
      </c>
      <c r="AH413" s="379"/>
      <c r="AI413" s="370">
        <v>20</v>
      </c>
      <c r="AJ413" s="379">
        <v>45201</v>
      </c>
      <c r="AK413" s="379">
        <v>38097</v>
      </c>
      <c r="AL413" s="379">
        <v>45189</v>
      </c>
      <c r="AM413" s="369"/>
      <c r="AN413" s="358"/>
      <c r="AO413" s="380" t="str">
        <f>_xlfn.IFNA(IF(VLOOKUP(tabItens[[#This Row],[CÓDIGO]],tabExcluirDoEstoque[#Data],1,FALSE),"sim",""),"")</f>
        <v/>
      </c>
      <c r="AP413" s="381" t="str">
        <f ca="1">IF(OR(ISBLANK(tabItens[[#This Row],[ATA DT.VALID.]]),tabItens[[#This Row],[ATA DT.VALID.]]="",tabItens[[#This Row],[ATA DT.VALID.]]=" "),"",IF(TYPE(tabItens[[#This Row],[ATA DT.VALID.]])=1,ROUNDUP((tabItens[[#This Row],[ATA DT.VALID.]]-TODAY())/7,0),""))</f>
        <v/>
      </c>
      <c r="AQ413" s="382"/>
      <c r="AR413" s="383" t="str">
        <f>IF(ISBLANK(tabItens[[#This Row],[CÓDIGO]]),"",IFERROR(VLOOKUP(tabItens[[#This Row],[CÓDIGO]],Consumo!$C$2:$AC$862,26,FALSE),0))</f>
        <v>03.2023</v>
      </c>
      <c r="AS413" s="384">
        <f>SUMIF(Consumo!$C$3:$C$862,tabItens[[#This Row],[CÓDIGO]],Consumo!$N$3:$N$862) + SUMIF(Consumo!$C$3:$C$862,tabItens[[#This Row],[CÓDIGO]],Consumo!$O$3:$O$862) + SUMIF(Consumo!$C$3:$C$862,tabItens[[#This Row],[CÓDIGO]],Consumo!$P$3:$P$862) + SUMIF(Consumo!$C$3:$C$862,tabItens[[#This Row],[CÓDIGO]],Consumo!$Q$3:$Q$862)</f>
        <v>0</v>
      </c>
      <c r="AT413" s="384">
        <f>SUMIF(Consumo!$C$3:$C$862,tabItens[[#This Row],[CÓDIGO]],Consumo!$Z$3:$Z$862)</f>
        <v>60</v>
      </c>
      <c r="AU413" s="385">
        <f>SUMIF(Consumo!$C$3:$C$862,tabItens[[#This Row],[CÓDIGO]],Consumo!$AA$3:$AA$862)</f>
        <v>50</v>
      </c>
      <c r="AV413" s="386">
        <f>SUMIF(Consumo!$C$3:$C$862,tabItens[[#This Row],[CÓDIGO]],Consumo!$Y$3:$Y$862)</f>
        <v>3.5833333333333335</v>
      </c>
      <c r="AW413" s="359">
        <f>tabItens[[#This Row],[QTDE ATUAL]] + tabItens[[#This Row],[RC QTDE]] + tabItens[[#This Row],[AF SALDO]] + tabItens[[#This Row],[Recentes]]</f>
        <v>255</v>
      </c>
      <c r="AX413" s="387">
        <v>9</v>
      </c>
      <c r="AY413" s="387">
        <v>4</v>
      </c>
      <c r="AZ413" s="387">
        <f>IF(ISBLANK(tabItens[[#This Row],[CÓDIGO]]),"",tabItens[[#This Row],[PontoMês]] * (AZ$2+tabItens[[#This Row],[PontoQtM]]))</f>
        <v>36</v>
      </c>
      <c r="BA413" s="386">
        <f>tabItens[[#This Row],[PontoPed]] - tabItens[[#This Row],[Saldo]] + (1/10)</f>
        <v>-218.9</v>
      </c>
      <c r="BB413" s="386">
        <f xml:space="preserve"> tabItens[[#This Row],[PontoMês]] * BB$2 - tabItens[[#This Row],[QTDE ATUAL]] - (1/10)</f>
        <v>-246.1</v>
      </c>
      <c r="BC413" s="388">
        <f>IF( tabItens[[#This Row],[PontoPed]]&gt;0, IF(tabItens[[#This Row],[PontoPed]]&lt;1, 1, IF( tabItens[[#This Row],[Saldo]]&gt;tabItens[[#This Row],[PontoPed]], 0, (tabItens[[#This Row],[PontoPed]]-tabItens[[#This Row],[Saldo]])/tabItens[[#This Row],[PontoPed]] ) ), 0 )</f>
        <v>0</v>
      </c>
      <c r="BD413" s="389">
        <f>ROUNDDOWN(IF( OR( AND(tabItens[[#This Row],[PontoPed]]&lt;tabItens[[#This Row],[Saldo]],tabItens[[#This Row],[Saldo]]&gt;0), tabItens[[#This Row],[PontoPed]]=0), 99, IF(AND(tabItens[[#This Row],[Saldo]]=0,tabItens[[#This Row],[PontoPed]]&gt;0), 0, (1-tabItens[[#This Row],[PctAb]])*10 ) ),0)</f>
        <v>99</v>
      </c>
      <c r="BE413" s="390">
        <f>IF( tabItens[[#This Row],[Consumo]] &gt; tabItens[[#This Row],[04_MESES]]/4*$AV$2, tabItens[[#This Row],[Consumo]]/$AV$2, tabItens[[#This Row],[04_MESES]]/4 ) * $BE$2 + tabItens[[#This Row],[COMPRA_EXTRA]]</f>
        <v>30</v>
      </c>
      <c r="BF413" s="391">
        <f>MAX( tabItens[[#This Row],[Sugestão]] - tabItens[[#This Row],[LC]], 0 )</f>
        <v>30</v>
      </c>
      <c r="BG413" s="391">
        <f>SUMIF(Consumo!$C$3:$C$862,tabItens[[#This Row],[CÓDIGO]],Consumo!$E$3:$E$862)</f>
        <v>0</v>
      </c>
      <c r="BH413" s="392">
        <f>IF(AND(tabItens[[#This Row],[Pend]] &gt; 0,tabItens[[#This Row],[Consumo]] &lt;&gt; 0), tabItens[[#This Row],[Pend]] / tabItens[[#This Row],[Consumo]], 0 )</f>
        <v>0</v>
      </c>
      <c r="BI413" s="391"/>
      <c r="BJ413" s="391"/>
      <c r="BK413" s="393" t="s">
        <v>2081</v>
      </c>
    </row>
    <row r="414" spans="1:63" x14ac:dyDescent="0.3">
      <c r="A414" s="354">
        <v>78509</v>
      </c>
      <c r="B414" s="355" t="s">
        <v>1450</v>
      </c>
      <c r="C414" s="356" t="s">
        <v>256</v>
      </c>
      <c r="D414" s="357">
        <v>206.5</v>
      </c>
      <c r="E414" s="358"/>
      <c r="F414" s="358"/>
      <c r="G414" s="358" t="s">
        <v>883</v>
      </c>
      <c r="H414" s="359">
        <v>9</v>
      </c>
      <c r="I414" s="360">
        <v>103003</v>
      </c>
      <c r="J414" s="361">
        <v>206.5</v>
      </c>
      <c r="K414" s="362">
        <v>15</v>
      </c>
      <c r="L414" s="363">
        <f>IF(tabItens[[#This Row],[Média]] &gt; 0, tabItens[[#This Row],[QTDE ATUAL]] / tabItens[[#This Row],[Média]],999.9)</f>
        <v>6.3529411764705879</v>
      </c>
      <c r="M414" s="364">
        <v>0</v>
      </c>
      <c r="N414" s="365">
        <f>tabItens[[#This Row],[VALOR UNIT.]] * tabItens[[#This Row],[LC]]</f>
        <v>0</v>
      </c>
      <c r="O414" s="366" t="s">
        <v>2157</v>
      </c>
      <c r="P414" s="367"/>
      <c r="Q414" s="368"/>
      <c r="R414" s="365"/>
      <c r="S414" s="369"/>
      <c r="T414" s="370">
        <f>ROUNDDOWN(IFERROR(tabItens[[#This Row],[ATA DT.VALID.]] - $D$1,0) / 30,0)</f>
        <v>-1507</v>
      </c>
      <c r="U414" s="355" t="s">
        <v>1442</v>
      </c>
      <c r="V414" s="371">
        <v>1</v>
      </c>
      <c r="W414" s="372" t="s">
        <v>2066</v>
      </c>
      <c r="X414" s="373">
        <v>51</v>
      </c>
      <c r="Y414" s="374">
        <v>36</v>
      </c>
      <c r="Z414" s="375"/>
      <c r="AA414" s="376"/>
      <c r="AB414" s="377"/>
      <c r="AC414" s="377"/>
      <c r="AD414" s="376"/>
      <c r="AE414" s="377"/>
      <c r="AF414" s="370"/>
      <c r="AG414" s="378" t="s">
        <v>2067</v>
      </c>
      <c r="AH414" s="379"/>
      <c r="AI414" s="370">
        <v>6</v>
      </c>
      <c r="AJ414" s="379">
        <v>45180</v>
      </c>
      <c r="AK414" s="379">
        <v>38100</v>
      </c>
      <c r="AL414" s="379">
        <v>45131</v>
      </c>
      <c r="AM414" s="369"/>
      <c r="AN414" s="358"/>
      <c r="AO414" s="380" t="str">
        <f>_xlfn.IFNA(IF(VLOOKUP(tabItens[[#This Row],[CÓDIGO]],tabExcluirDoEstoque[#Data],1,FALSE),"sim",""),"")</f>
        <v/>
      </c>
      <c r="AP414" s="381" t="str">
        <f ca="1">IF(OR(ISBLANK(tabItens[[#This Row],[ATA DT.VALID.]]),tabItens[[#This Row],[ATA DT.VALID.]]="",tabItens[[#This Row],[ATA DT.VALID.]]=" "),"",IF(TYPE(tabItens[[#This Row],[ATA DT.VALID.]])=1,ROUNDUP((tabItens[[#This Row],[ATA DT.VALID.]]-TODAY())/7,0),""))</f>
        <v/>
      </c>
      <c r="AQ414" s="382">
        <v>0</v>
      </c>
      <c r="AR414" s="383" t="str">
        <f>IF(ISBLANK(tabItens[[#This Row],[CÓDIGO]]),"",IFERROR(VLOOKUP(tabItens[[#This Row],[CÓDIGO]],Consumo!$C$2:$AC$862,26,FALSE),0))</f>
        <v>09.2023</v>
      </c>
      <c r="AS414" s="384">
        <f>SUMIF(Consumo!$C$3:$C$862,tabItens[[#This Row],[CÓDIGO]],Consumo!$N$3:$N$862) + SUMIF(Consumo!$C$3:$C$862,tabItens[[#This Row],[CÓDIGO]],Consumo!$O$3:$O$862) + SUMIF(Consumo!$C$3:$C$862,tabItens[[#This Row],[CÓDIGO]],Consumo!$P$3:$P$862) + SUMIF(Consumo!$C$3:$C$862,tabItens[[#This Row],[CÓDIGO]],Consumo!$Q$3:$Q$862)</f>
        <v>4</v>
      </c>
      <c r="AT414" s="384">
        <f>SUMIF(Consumo!$C$3:$C$862,tabItens[[#This Row],[CÓDIGO]],Consumo!$Z$3:$Z$862)</f>
        <v>17</v>
      </c>
      <c r="AU414" s="385">
        <f>SUMIF(Consumo!$C$3:$C$862,tabItens[[#This Row],[CÓDIGO]],Consumo!$AA$3:$AA$862)</f>
        <v>4</v>
      </c>
      <c r="AV414" s="386">
        <f>SUMIF(Consumo!$C$3:$C$862,tabItens[[#This Row],[CÓDIGO]],Consumo!$Y$3:$Y$862)</f>
        <v>1.4166666666666667</v>
      </c>
      <c r="AW414" s="359">
        <f>tabItens[[#This Row],[QTDE ATUAL]] + tabItens[[#This Row],[RC QTDE]] + tabItens[[#This Row],[AF SALDO]] + tabItens[[#This Row],[Recentes]]</f>
        <v>9</v>
      </c>
      <c r="AX414" s="387">
        <v>1</v>
      </c>
      <c r="AY414" s="387">
        <v>4</v>
      </c>
      <c r="AZ414" s="387">
        <f>IF(ISBLANK(tabItens[[#This Row],[CÓDIGO]]),"",tabItens[[#This Row],[PontoMês]] * (AZ$2+tabItens[[#This Row],[PontoQtM]]))</f>
        <v>4</v>
      </c>
      <c r="BA414" s="386">
        <f>tabItens[[#This Row],[PontoPed]] - tabItens[[#This Row],[Saldo]] + (1/10)</f>
        <v>-4.9000000000000004</v>
      </c>
      <c r="BB414" s="386">
        <f xml:space="preserve"> tabItens[[#This Row],[PontoMês]] * BB$2 - tabItens[[#This Row],[QTDE ATUAL]] - (1/10)</f>
        <v>-8.1</v>
      </c>
      <c r="BC414" s="388">
        <f>IF( tabItens[[#This Row],[PontoPed]]&gt;0, IF(tabItens[[#This Row],[PontoPed]]&lt;1, 1, IF( tabItens[[#This Row],[Saldo]]&gt;tabItens[[#This Row],[PontoPed]], 0, (tabItens[[#This Row],[PontoPed]]-tabItens[[#This Row],[Saldo]])/tabItens[[#This Row],[PontoPed]] ) ), 0 )</f>
        <v>0</v>
      </c>
      <c r="BD414" s="389">
        <f>ROUNDDOWN(IF( OR( AND(tabItens[[#This Row],[PontoPed]]&lt;tabItens[[#This Row],[Saldo]],tabItens[[#This Row],[Saldo]]&gt;0), tabItens[[#This Row],[PontoPed]]=0), 99, IF(AND(tabItens[[#This Row],[Saldo]]=0,tabItens[[#This Row],[PontoPed]]&gt;0), 0, (1-tabItens[[#This Row],[PctAb]])*10 ) ),0)</f>
        <v>99</v>
      </c>
      <c r="BE414" s="390">
        <f>IF( tabItens[[#This Row],[Consumo]] &gt; tabItens[[#This Row],[04_MESES]]/4*$AV$2, tabItens[[#This Row],[Consumo]]/$AV$2, tabItens[[#This Row],[04_MESES]]/4 ) * $BE$2 + tabItens[[#This Row],[COMPRA_EXTRA]]</f>
        <v>8.5</v>
      </c>
      <c r="BF414" s="391">
        <f>MAX( tabItens[[#This Row],[Sugestão]] - tabItens[[#This Row],[LC]], 0 )</f>
        <v>8.5</v>
      </c>
      <c r="BG414" s="391">
        <f>SUMIF(Consumo!$C$3:$C$862,tabItens[[#This Row],[CÓDIGO]],Consumo!$E$3:$E$862)</f>
        <v>1</v>
      </c>
      <c r="BH414" s="392">
        <f>IF(AND(tabItens[[#This Row],[Pend]] &gt; 0,tabItens[[#This Row],[Consumo]] &lt;&gt; 0), tabItens[[#This Row],[Pend]] / tabItens[[#This Row],[Consumo]], 0 )</f>
        <v>5.8823529411764705E-2</v>
      </c>
      <c r="BI414" s="391"/>
      <c r="BJ414" s="391"/>
      <c r="BK414" s="393" t="s">
        <v>2081</v>
      </c>
    </row>
    <row r="415" spans="1:63" x14ac:dyDescent="0.3">
      <c r="A415" s="354">
        <v>78641</v>
      </c>
      <c r="B415" s="355" t="s">
        <v>1451</v>
      </c>
      <c r="C415" s="356" t="s">
        <v>646</v>
      </c>
      <c r="D415" s="357">
        <v>7.4</v>
      </c>
      <c r="E415" s="358"/>
      <c r="F415" s="358"/>
      <c r="G415" s="358" t="s">
        <v>883</v>
      </c>
      <c r="H415" s="359">
        <v>0</v>
      </c>
      <c r="I415" s="360">
        <v>103003</v>
      </c>
      <c r="J415" s="361">
        <v>7.4</v>
      </c>
      <c r="K415" s="362">
        <v>3236</v>
      </c>
      <c r="L415" s="363">
        <f>IF(tabItens[[#This Row],[Média]] &gt; 0, tabItens[[#This Row],[QTDE ATUAL]] / tabItens[[#This Row],[Média]],999.9)</f>
        <v>0</v>
      </c>
      <c r="M415" s="364">
        <v>0</v>
      </c>
      <c r="N415" s="365">
        <f>tabItens[[#This Row],[VALOR UNIT.]] * tabItens[[#This Row],[LC]]</f>
        <v>0</v>
      </c>
      <c r="O415" s="366"/>
      <c r="P415" s="367"/>
      <c r="Q415" s="368"/>
      <c r="R415" s="365"/>
      <c r="S415" s="369"/>
      <c r="T415" s="370">
        <f>ROUNDDOWN(IFERROR(tabItens[[#This Row],[ATA DT.VALID.]] - $D$1,0) / 30,0)</f>
        <v>-1507</v>
      </c>
      <c r="U415" s="355" t="s">
        <v>1452</v>
      </c>
      <c r="V415" s="371">
        <v>1</v>
      </c>
      <c r="W415" s="372" t="s">
        <v>2069</v>
      </c>
      <c r="X415" s="373">
        <v>45</v>
      </c>
      <c r="Y415" s="374">
        <v>30</v>
      </c>
      <c r="Z415" s="375">
        <v>6978</v>
      </c>
      <c r="AA415" s="376">
        <v>2023</v>
      </c>
      <c r="AB415" s="377">
        <v>1100</v>
      </c>
      <c r="AC415" s="377"/>
      <c r="AD415" s="376"/>
      <c r="AE415" s="377"/>
      <c r="AF415" s="370"/>
      <c r="AG415" s="378" t="s">
        <v>2067</v>
      </c>
      <c r="AH415" s="379"/>
      <c r="AI415" s="370">
        <v>1560</v>
      </c>
      <c r="AJ415" s="379">
        <v>44463</v>
      </c>
      <c r="AK415" s="379">
        <v>38104</v>
      </c>
      <c r="AL415" s="379">
        <v>45044</v>
      </c>
      <c r="AM415" s="369"/>
      <c r="AN415" s="358"/>
      <c r="AO415" s="380" t="str">
        <f>_xlfn.IFNA(IF(VLOOKUP(tabItens[[#This Row],[CÓDIGO]],tabExcluirDoEstoque[#Data],1,FALSE),"sim",""),"")</f>
        <v/>
      </c>
      <c r="AP415" s="381" t="str">
        <f ca="1">IF(OR(ISBLANK(tabItens[[#This Row],[ATA DT.VALID.]]),tabItens[[#This Row],[ATA DT.VALID.]]="",tabItens[[#This Row],[ATA DT.VALID.]]=" "),"",IF(TYPE(tabItens[[#This Row],[ATA DT.VALID.]])=1,ROUNDUP((tabItens[[#This Row],[ATA DT.VALID.]]-TODAY())/7,0),""))</f>
        <v/>
      </c>
      <c r="AQ415" s="382"/>
      <c r="AR415" s="383" t="str">
        <f>IF(ISBLANK(tabItens[[#This Row],[CÓDIGO]]),"",IFERROR(VLOOKUP(tabItens[[#This Row],[CÓDIGO]],Consumo!$C$2:$AC$862,26,FALSE),0))</f>
        <v>09.2023</v>
      </c>
      <c r="AS415" s="384">
        <f>SUMIF(Consumo!$C$3:$C$862,tabItens[[#This Row],[CÓDIGO]],Consumo!$N$3:$N$862) + SUMIF(Consumo!$C$3:$C$862,tabItens[[#This Row],[CÓDIGO]],Consumo!$O$3:$O$862) + SUMIF(Consumo!$C$3:$C$862,tabItens[[#This Row],[CÓDIGO]],Consumo!$P$3:$P$862) + SUMIF(Consumo!$C$3:$C$862,tabItens[[#This Row],[CÓDIGO]],Consumo!$Q$3:$Q$862)</f>
        <v>1201</v>
      </c>
      <c r="AT415" s="384">
        <f>SUMIF(Consumo!$C$3:$C$862,tabItens[[#This Row],[CÓDIGO]],Consumo!$Z$3:$Z$862)</f>
        <v>4694</v>
      </c>
      <c r="AU415" s="385">
        <f>SUMIF(Consumo!$C$3:$C$862,tabItens[[#This Row],[CÓDIGO]],Consumo!$AA$3:$AA$862)</f>
        <v>1431</v>
      </c>
      <c r="AV415" s="386">
        <f>SUMIF(Consumo!$C$3:$C$862,tabItens[[#This Row],[CÓDIGO]],Consumo!$Y$3:$Y$862)</f>
        <v>361.25</v>
      </c>
      <c r="AW415" s="359">
        <f>tabItens[[#This Row],[QTDE ATUAL]] + tabItens[[#This Row],[RC QTDE]] + tabItens[[#This Row],[AF SALDO]] + tabItens[[#This Row],[Recentes]]</f>
        <v>1100</v>
      </c>
      <c r="AX415" s="387">
        <v>528</v>
      </c>
      <c r="AY415" s="387">
        <v>4</v>
      </c>
      <c r="AZ415" s="387">
        <f>IF(ISBLANK(tabItens[[#This Row],[CÓDIGO]]),"",tabItens[[#This Row],[PontoMês]] * (AZ$2+tabItens[[#This Row],[PontoQtM]]))</f>
        <v>2112</v>
      </c>
      <c r="BA415" s="386">
        <f>tabItens[[#This Row],[PontoPed]] - tabItens[[#This Row],[Saldo]] + (1/10)</f>
        <v>1012.1</v>
      </c>
      <c r="BB415" s="386">
        <f xml:space="preserve"> tabItens[[#This Row],[PontoMês]] * BB$2 - tabItens[[#This Row],[QTDE ATUAL]] - (1/10)</f>
        <v>527.9</v>
      </c>
      <c r="BC415" s="388">
        <f>IF( tabItens[[#This Row],[PontoPed]]&gt;0, IF(tabItens[[#This Row],[PontoPed]]&lt;1, 1, IF( tabItens[[#This Row],[Saldo]]&gt;tabItens[[#This Row],[PontoPed]], 0, (tabItens[[#This Row],[PontoPed]]-tabItens[[#This Row],[Saldo]])/tabItens[[#This Row],[PontoPed]] ) ), 0 )</f>
        <v>0.47916666666666669</v>
      </c>
      <c r="BD415" s="389">
        <f>ROUNDDOWN(IF( OR( AND(tabItens[[#This Row],[PontoPed]]&lt;tabItens[[#This Row],[Saldo]],tabItens[[#This Row],[Saldo]]&gt;0), tabItens[[#This Row],[PontoPed]]=0), 99, IF(AND(tabItens[[#This Row],[Saldo]]=0,tabItens[[#This Row],[PontoPed]]&gt;0), 0, (1-tabItens[[#This Row],[PctAb]])*10 ) ),0)</f>
        <v>5</v>
      </c>
      <c r="BE415" s="390">
        <f>IF( tabItens[[#This Row],[Consumo]] &gt; tabItens[[#This Row],[04_MESES]]/4*$AV$2, tabItens[[#This Row],[Consumo]]/$AV$2, tabItens[[#This Row],[04_MESES]]/4 ) * $BE$2 + tabItens[[#This Row],[COMPRA_EXTRA]]</f>
        <v>2347</v>
      </c>
      <c r="BF415" s="391">
        <f>MAX( tabItens[[#This Row],[Sugestão]] - tabItens[[#This Row],[LC]], 0 )</f>
        <v>2347</v>
      </c>
      <c r="BG415" s="391">
        <f>SUMIF(Consumo!$C$3:$C$862,tabItens[[#This Row],[CÓDIGO]],Consumo!$E$3:$E$862)</f>
        <v>16</v>
      </c>
      <c r="BH415" s="392">
        <f>IF(AND(tabItens[[#This Row],[Pend]] &gt; 0,tabItens[[#This Row],[Consumo]] &lt;&gt; 0), tabItens[[#This Row],[Pend]] / tabItens[[#This Row],[Consumo]], 0 )</f>
        <v>3.4086067319982955E-3</v>
      </c>
      <c r="BI415" s="391"/>
      <c r="BJ415" s="391"/>
      <c r="BK415" s="393" t="s">
        <v>2081</v>
      </c>
    </row>
    <row r="416" spans="1:63" x14ac:dyDescent="0.3">
      <c r="A416" s="354">
        <v>78642</v>
      </c>
      <c r="B416" s="355" t="s">
        <v>1453</v>
      </c>
      <c r="C416" s="356" t="s">
        <v>646</v>
      </c>
      <c r="D416" s="357">
        <v>2.64</v>
      </c>
      <c r="E416" s="358"/>
      <c r="F416" s="358"/>
      <c r="G416" s="358" t="s">
        <v>883</v>
      </c>
      <c r="H416" s="359">
        <v>128</v>
      </c>
      <c r="I416" s="360">
        <v>103003</v>
      </c>
      <c r="J416" s="361">
        <v>2.64</v>
      </c>
      <c r="K416" s="362">
        <v>3064</v>
      </c>
      <c r="L416" s="363">
        <f>IF(tabItens[[#This Row],[Média]] &gt; 0, tabItens[[#This Row],[QTDE ATUAL]] / tabItens[[#This Row],[Média]],999.9)</f>
        <v>0.37472554281532083</v>
      </c>
      <c r="M416" s="364">
        <v>0</v>
      </c>
      <c r="N416" s="365">
        <f>tabItens[[#This Row],[VALOR UNIT.]] * tabItens[[#This Row],[LC]]</f>
        <v>0</v>
      </c>
      <c r="O416" s="366"/>
      <c r="P416" s="367"/>
      <c r="Q416" s="368"/>
      <c r="R416" s="365"/>
      <c r="S416" s="369"/>
      <c r="T416" s="370">
        <f>ROUNDDOWN(IFERROR(tabItens[[#This Row],[ATA DT.VALID.]] - $D$1,0) / 30,0)</f>
        <v>-1507</v>
      </c>
      <c r="U416" s="355" t="s">
        <v>1452</v>
      </c>
      <c r="V416" s="371">
        <v>1</v>
      </c>
      <c r="W416" s="372" t="s">
        <v>2069</v>
      </c>
      <c r="X416" s="373">
        <v>45</v>
      </c>
      <c r="Y416" s="374">
        <v>30</v>
      </c>
      <c r="Z416" s="375">
        <v>6978</v>
      </c>
      <c r="AA416" s="376">
        <v>2023</v>
      </c>
      <c r="AB416" s="377">
        <v>600</v>
      </c>
      <c r="AC416" s="377"/>
      <c r="AD416" s="376"/>
      <c r="AE416" s="377"/>
      <c r="AF416" s="370"/>
      <c r="AG416" s="378" t="s">
        <v>2067</v>
      </c>
      <c r="AH416" s="379"/>
      <c r="AI416" s="370">
        <v>1486</v>
      </c>
      <c r="AJ416" s="379">
        <v>44463</v>
      </c>
      <c r="AK416" s="379">
        <v>38104</v>
      </c>
      <c r="AL416" s="379">
        <v>44363</v>
      </c>
      <c r="AM416" s="369"/>
      <c r="AN416" s="358"/>
      <c r="AO416" s="380" t="str">
        <f>_xlfn.IFNA(IF(VLOOKUP(tabItens[[#This Row],[CÓDIGO]],tabExcluirDoEstoque[#Data],1,FALSE),"sim",""),"")</f>
        <v/>
      </c>
      <c r="AP416" s="381" t="str">
        <f ca="1">IF(OR(ISBLANK(tabItens[[#This Row],[ATA DT.VALID.]]),tabItens[[#This Row],[ATA DT.VALID.]]="",tabItens[[#This Row],[ATA DT.VALID.]]=" "),"",IF(TYPE(tabItens[[#This Row],[ATA DT.VALID.]])=1,ROUNDUP((tabItens[[#This Row],[ATA DT.VALID.]]-TODAY())/7,0),""))</f>
        <v/>
      </c>
      <c r="AQ416" s="382"/>
      <c r="AR416" s="383" t="str">
        <f>IF(ISBLANK(tabItens[[#This Row],[CÓDIGO]]),"",IFERROR(VLOOKUP(tabItens[[#This Row],[CÓDIGO]],Consumo!$C$2:$AC$862,26,FALSE),0))</f>
        <v>09.2023</v>
      </c>
      <c r="AS416" s="384">
        <f>SUMIF(Consumo!$C$3:$C$862,tabItens[[#This Row],[CÓDIGO]],Consumo!$N$3:$N$862) + SUMIF(Consumo!$C$3:$C$862,tabItens[[#This Row],[CÓDIGO]],Consumo!$O$3:$O$862) + SUMIF(Consumo!$C$3:$C$862,tabItens[[#This Row],[CÓDIGO]],Consumo!$P$3:$P$862) + SUMIF(Consumo!$C$3:$C$862,tabItens[[#This Row],[CÓDIGO]],Consumo!$Q$3:$Q$862)</f>
        <v>1204</v>
      </c>
      <c r="AT416" s="384">
        <f>SUMIF(Consumo!$C$3:$C$862,tabItens[[#This Row],[CÓDIGO]],Consumo!$Z$3:$Z$862)</f>
        <v>4460</v>
      </c>
      <c r="AU416" s="385">
        <f>SUMIF(Consumo!$C$3:$C$862,tabItens[[#This Row],[CÓDIGO]],Consumo!$AA$3:$AA$862)</f>
        <v>1401</v>
      </c>
      <c r="AV416" s="386">
        <f>SUMIF(Consumo!$C$3:$C$862,tabItens[[#This Row],[CÓDIGO]],Consumo!$Y$3:$Y$862)</f>
        <v>341.58333333333331</v>
      </c>
      <c r="AW416" s="359">
        <f>tabItens[[#This Row],[QTDE ATUAL]] + tabItens[[#This Row],[RC QTDE]] + tabItens[[#This Row],[AF SALDO]] + tabItens[[#This Row],[Recentes]]</f>
        <v>728</v>
      </c>
      <c r="AX416" s="387">
        <v>509</v>
      </c>
      <c r="AY416" s="387">
        <v>4</v>
      </c>
      <c r="AZ416" s="387">
        <f>IF(ISBLANK(tabItens[[#This Row],[CÓDIGO]]),"",tabItens[[#This Row],[PontoMês]] * (AZ$2+tabItens[[#This Row],[PontoQtM]]))</f>
        <v>2036</v>
      </c>
      <c r="BA416" s="386">
        <f>tabItens[[#This Row],[PontoPed]] - tabItens[[#This Row],[Saldo]] + (1/10)</f>
        <v>1308.0999999999999</v>
      </c>
      <c r="BB416" s="386">
        <f xml:space="preserve"> tabItens[[#This Row],[PontoMês]] * BB$2 - tabItens[[#This Row],[QTDE ATUAL]] - (1/10)</f>
        <v>380.9</v>
      </c>
      <c r="BC416" s="388">
        <f>IF( tabItens[[#This Row],[PontoPed]]&gt;0, IF(tabItens[[#This Row],[PontoPed]]&lt;1, 1, IF( tabItens[[#This Row],[Saldo]]&gt;tabItens[[#This Row],[PontoPed]], 0, (tabItens[[#This Row],[PontoPed]]-tabItens[[#This Row],[Saldo]])/tabItens[[#This Row],[PontoPed]] ) ), 0 )</f>
        <v>0.64243614931237725</v>
      </c>
      <c r="BD416" s="389">
        <f>ROUNDDOWN(IF( OR( AND(tabItens[[#This Row],[PontoPed]]&lt;tabItens[[#This Row],[Saldo]],tabItens[[#This Row],[Saldo]]&gt;0), tabItens[[#This Row],[PontoPed]]=0), 99, IF(AND(tabItens[[#This Row],[Saldo]]=0,tabItens[[#This Row],[PontoPed]]&gt;0), 0, (1-tabItens[[#This Row],[PctAb]])*10 ) ),0)</f>
        <v>3</v>
      </c>
      <c r="BE416" s="390">
        <f>IF( tabItens[[#This Row],[Consumo]] &gt; tabItens[[#This Row],[04_MESES]]/4*$AV$2, tabItens[[#This Row],[Consumo]]/$AV$2, tabItens[[#This Row],[04_MESES]]/4 ) * $BE$2 + tabItens[[#This Row],[COMPRA_EXTRA]]</f>
        <v>2230</v>
      </c>
      <c r="BF416" s="391">
        <f>MAX( tabItens[[#This Row],[Sugestão]] - tabItens[[#This Row],[LC]], 0 )</f>
        <v>2230</v>
      </c>
      <c r="BG416" s="391">
        <f>SUMIF(Consumo!$C$3:$C$862,tabItens[[#This Row],[CÓDIGO]],Consumo!$E$3:$E$862)</f>
        <v>2</v>
      </c>
      <c r="BH416" s="392">
        <f>IF(AND(tabItens[[#This Row],[Pend]] &gt; 0,tabItens[[#This Row],[Consumo]] &lt;&gt; 0), tabItens[[#This Row],[Pend]] / tabItens[[#This Row],[Consumo]], 0 )</f>
        <v>4.4843049327354261E-4</v>
      </c>
      <c r="BI416" s="391"/>
      <c r="BJ416" s="391"/>
      <c r="BK416" s="393" t="s">
        <v>2081</v>
      </c>
    </row>
    <row r="417" spans="1:63" x14ac:dyDescent="0.3">
      <c r="A417" s="354">
        <v>78643</v>
      </c>
      <c r="B417" s="355" t="s">
        <v>1454</v>
      </c>
      <c r="C417" s="356" t="s">
        <v>646</v>
      </c>
      <c r="D417" s="357">
        <v>7.4</v>
      </c>
      <c r="E417" s="358"/>
      <c r="F417" s="358"/>
      <c r="G417" s="358" t="s">
        <v>883</v>
      </c>
      <c r="H417" s="359">
        <v>0</v>
      </c>
      <c r="I417" s="360">
        <v>103003</v>
      </c>
      <c r="J417" s="361">
        <v>7.4</v>
      </c>
      <c r="K417" s="362">
        <v>3444</v>
      </c>
      <c r="L417" s="363">
        <f>IF(tabItens[[#This Row],[Média]] &gt; 0, tabItens[[#This Row],[QTDE ATUAL]] / tabItens[[#This Row],[Média]],999.9)</f>
        <v>0</v>
      </c>
      <c r="M417" s="364">
        <v>0</v>
      </c>
      <c r="N417" s="365">
        <f>tabItens[[#This Row],[VALOR UNIT.]] * tabItens[[#This Row],[LC]]</f>
        <v>0</v>
      </c>
      <c r="O417" s="366"/>
      <c r="P417" s="367"/>
      <c r="Q417" s="368"/>
      <c r="R417" s="365"/>
      <c r="S417" s="369"/>
      <c r="T417" s="370">
        <f>ROUNDDOWN(IFERROR(tabItens[[#This Row],[ATA DT.VALID.]] - $D$1,0) / 30,0)</f>
        <v>-1507</v>
      </c>
      <c r="U417" s="355" t="s">
        <v>1452</v>
      </c>
      <c r="V417" s="371">
        <v>1</v>
      </c>
      <c r="W417" s="372" t="s">
        <v>2069</v>
      </c>
      <c r="X417" s="373">
        <v>45</v>
      </c>
      <c r="Y417" s="374">
        <v>30</v>
      </c>
      <c r="Z417" s="375">
        <v>6978</v>
      </c>
      <c r="AA417" s="376">
        <v>2023</v>
      </c>
      <c r="AB417" s="377">
        <v>1200</v>
      </c>
      <c r="AC417" s="377"/>
      <c r="AD417" s="376"/>
      <c r="AE417" s="377"/>
      <c r="AF417" s="370"/>
      <c r="AG417" s="378" t="s">
        <v>2067</v>
      </c>
      <c r="AH417" s="379"/>
      <c r="AI417" s="370">
        <v>1690</v>
      </c>
      <c r="AJ417" s="379">
        <v>44928</v>
      </c>
      <c r="AK417" s="379">
        <v>38104</v>
      </c>
      <c r="AL417" s="379">
        <v>45044</v>
      </c>
      <c r="AM417" s="369"/>
      <c r="AN417" s="358"/>
      <c r="AO417" s="380" t="str">
        <f>_xlfn.IFNA(IF(VLOOKUP(tabItens[[#This Row],[CÓDIGO]],tabExcluirDoEstoque[#Data],1,FALSE),"sim",""),"")</f>
        <v/>
      </c>
      <c r="AP417" s="381" t="str">
        <f ca="1">IF(OR(ISBLANK(tabItens[[#This Row],[ATA DT.VALID.]]),tabItens[[#This Row],[ATA DT.VALID.]]="",tabItens[[#This Row],[ATA DT.VALID.]]=" "),"",IF(TYPE(tabItens[[#This Row],[ATA DT.VALID.]])=1,ROUNDUP((tabItens[[#This Row],[ATA DT.VALID.]]-TODAY())/7,0),""))</f>
        <v/>
      </c>
      <c r="AQ417" s="382"/>
      <c r="AR417" s="383" t="str">
        <f>IF(ISBLANK(tabItens[[#This Row],[CÓDIGO]]),"",IFERROR(VLOOKUP(tabItens[[#This Row],[CÓDIGO]],Consumo!$C$2:$AC$862,26,FALSE),0))</f>
        <v>09.2023</v>
      </c>
      <c r="AS417" s="384">
        <f>SUMIF(Consumo!$C$3:$C$862,tabItens[[#This Row],[CÓDIGO]],Consumo!$N$3:$N$862) + SUMIF(Consumo!$C$3:$C$862,tabItens[[#This Row],[CÓDIGO]],Consumo!$O$3:$O$862) + SUMIF(Consumo!$C$3:$C$862,tabItens[[#This Row],[CÓDIGO]],Consumo!$P$3:$P$862) + SUMIF(Consumo!$C$3:$C$862,tabItens[[#This Row],[CÓDIGO]],Consumo!$Q$3:$Q$862)</f>
        <v>1393</v>
      </c>
      <c r="AT417" s="384">
        <f>SUMIF(Consumo!$C$3:$C$862,tabItens[[#This Row],[CÓDIGO]],Consumo!$Z$3:$Z$862)</f>
        <v>5074</v>
      </c>
      <c r="AU417" s="385">
        <f>SUMIF(Consumo!$C$3:$C$862,tabItens[[#This Row],[CÓDIGO]],Consumo!$AA$3:$AA$862)</f>
        <v>1486</v>
      </c>
      <c r="AV417" s="386">
        <f>SUMIF(Consumo!$C$3:$C$862,tabItens[[#This Row],[CÓDIGO]],Consumo!$Y$3:$Y$862)</f>
        <v>392.91666666666669</v>
      </c>
      <c r="AW417" s="359">
        <f>tabItens[[#This Row],[QTDE ATUAL]] + tabItens[[#This Row],[RC QTDE]] + tabItens[[#This Row],[AF SALDO]] + tabItens[[#This Row],[Recentes]]</f>
        <v>1200</v>
      </c>
      <c r="AX417" s="387">
        <v>562</v>
      </c>
      <c r="AY417" s="387">
        <v>4</v>
      </c>
      <c r="AZ417" s="387">
        <f>IF(ISBLANK(tabItens[[#This Row],[CÓDIGO]]),"",tabItens[[#This Row],[PontoMês]] * (AZ$2+tabItens[[#This Row],[PontoQtM]]))</f>
        <v>2248</v>
      </c>
      <c r="BA417" s="386">
        <f>tabItens[[#This Row],[PontoPed]] - tabItens[[#This Row],[Saldo]] + (1/10)</f>
        <v>1048.0999999999999</v>
      </c>
      <c r="BB417" s="386">
        <f xml:space="preserve"> tabItens[[#This Row],[PontoMês]] * BB$2 - tabItens[[#This Row],[QTDE ATUAL]] - (1/10)</f>
        <v>561.9</v>
      </c>
      <c r="BC417" s="388">
        <f>IF( tabItens[[#This Row],[PontoPed]]&gt;0, IF(tabItens[[#This Row],[PontoPed]]&lt;1, 1, IF( tabItens[[#This Row],[Saldo]]&gt;tabItens[[#This Row],[PontoPed]], 0, (tabItens[[#This Row],[PontoPed]]-tabItens[[#This Row],[Saldo]])/tabItens[[#This Row],[PontoPed]] ) ), 0 )</f>
        <v>0.46619217081850534</v>
      </c>
      <c r="BD417" s="389">
        <f>ROUNDDOWN(IF( OR( AND(tabItens[[#This Row],[PontoPed]]&lt;tabItens[[#This Row],[Saldo]],tabItens[[#This Row],[Saldo]]&gt;0), tabItens[[#This Row],[PontoPed]]=0), 99, IF(AND(tabItens[[#This Row],[Saldo]]=0,tabItens[[#This Row],[PontoPed]]&gt;0), 0, (1-tabItens[[#This Row],[PctAb]])*10 ) ),0)</f>
        <v>5</v>
      </c>
      <c r="BE417" s="390">
        <f>IF( tabItens[[#This Row],[Consumo]] &gt; tabItens[[#This Row],[04_MESES]]/4*$AV$2, tabItens[[#This Row],[Consumo]]/$AV$2, tabItens[[#This Row],[04_MESES]]/4 ) * $BE$2 + tabItens[[#This Row],[COMPRA_EXTRA]]</f>
        <v>2537</v>
      </c>
      <c r="BF417" s="391">
        <f>MAX( tabItens[[#This Row],[Sugestão]] - tabItens[[#This Row],[LC]], 0 )</f>
        <v>2537</v>
      </c>
      <c r="BG417" s="391">
        <f>SUMIF(Consumo!$C$3:$C$862,tabItens[[#This Row],[CÓDIGO]],Consumo!$E$3:$E$862)</f>
        <v>2</v>
      </c>
      <c r="BH417" s="392">
        <f>IF(AND(tabItens[[#This Row],[Pend]] &gt; 0,tabItens[[#This Row],[Consumo]] &lt;&gt; 0), tabItens[[#This Row],[Pend]] / tabItens[[#This Row],[Consumo]], 0 )</f>
        <v>3.9416633819471815E-4</v>
      </c>
      <c r="BI417" s="391"/>
      <c r="BJ417" s="391"/>
      <c r="BK417" s="393" t="s">
        <v>2081</v>
      </c>
    </row>
    <row r="418" spans="1:63" x14ac:dyDescent="0.3">
      <c r="A418" s="354">
        <v>78646</v>
      </c>
      <c r="B418" s="355" t="s">
        <v>1455</v>
      </c>
      <c r="C418" s="356" t="s">
        <v>646</v>
      </c>
      <c r="D418" s="357">
        <v>3.37</v>
      </c>
      <c r="E418" s="358"/>
      <c r="F418" s="358"/>
      <c r="G418" s="358" t="s">
        <v>883</v>
      </c>
      <c r="H418" s="359">
        <v>309</v>
      </c>
      <c r="I418" s="360">
        <v>103003</v>
      </c>
      <c r="J418" s="361">
        <v>3.37</v>
      </c>
      <c r="K418" s="362">
        <v>3842</v>
      </c>
      <c r="L418" s="363">
        <f>IF(tabItens[[#This Row],[Média]] &gt; 0, tabItens[[#This Row],[QTDE ATUAL]] / tabItens[[#This Row],[Média]],999.9)</f>
        <v>0.71211830228538497</v>
      </c>
      <c r="M418" s="364">
        <v>0</v>
      </c>
      <c r="N418" s="365">
        <f>tabItens[[#This Row],[VALOR UNIT.]] * tabItens[[#This Row],[LC]]</f>
        <v>0</v>
      </c>
      <c r="O418" s="366"/>
      <c r="P418" s="367"/>
      <c r="Q418" s="368"/>
      <c r="R418" s="365"/>
      <c r="S418" s="369"/>
      <c r="T418" s="370">
        <f>ROUNDDOWN(IFERROR(tabItens[[#This Row],[ATA DT.VALID.]] - $D$1,0) / 30,0)</f>
        <v>-1507</v>
      </c>
      <c r="U418" s="355" t="s">
        <v>1452</v>
      </c>
      <c r="V418" s="371">
        <v>1</v>
      </c>
      <c r="W418" s="372" t="s">
        <v>2069</v>
      </c>
      <c r="X418" s="373">
        <v>45</v>
      </c>
      <c r="Y418" s="374">
        <v>30</v>
      </c>
      <c r="Z418" s="375">
        <v>6978</v>
      </c>
      <c r="AA418" s="376">
        <v>2023</v>
      </c>
      <c r="AB418" s="377">
        <v>900</v>
      </c>
      <c r="AC418" s="377"/>
      <c r="AD418" s="376"/>
      <c r="AE418" s="377"/>
      <c r="AF418" s="370"/>
      <c r="AG418" s="378" t="s">
        <v>2067</v>
      </c>
      <c r="AH418" s="379"/>
      <c r="AI418" s="370">
        <v>1840</v>
      </c>
      <c r="AJ418" s="379">
        <v>44928</v>
      </c>
      <c r="AK418" s="379">
        <v>38104</v>
      </c>
      <c r="AL418" s="379">
        <v>44910</v>
      </c>
      <c r="AM418" s="369"/>
      <c r="AN418" s="358"/>
      <c r="AO418" s="380" t="str">
        <f>_xlfn.IFNA(IF(VLOOKUP(tabItens[[#This Row],[CÓDIGO]],tabExcluirDoEstoque[#Data],1,FALSE),"sim",""),"")</f>
        <v/>
      </c>
      <c r="AP418" s="381" t="str">
        <f ca="1">IF(OR(ISBLANK(tabItens[[#This Row],[ATA DT.VALID.]]),tabItens[[#This Row],[ATA DT.VALID.]]="",tabItens[[#This Row],[ATA DT.VALID.]]=" "),"",IF(TYPE(tabItens[[#This Row],[ATA DT.VALID.]])=1,ROUNDUP((tabItens[[#This Row],[ATA DT.VALID.]]-TODAY())/7,0),""))</f>
        <v/>
      </c>
      <c r="AQ418" s="382"/>
      <c r="AR418" s="383" t="str">
        <f>IF(ISBLANK(tabItens[[#This Row],[CÓDIGO]]),"",IFERROR(VLOOKUP(tabItens[[#This Row],[CÓDIGO]],Consumo!$C$2:$AC$862,26,FALSE),0))</f>
        <v>09.2023</v>
      </c>
      <c r="AS418" s="384">
        <f>SUMIF(Consumo!$C$3:$C$862,tabItens[[#This Row],[CÓDIGO]],Consumo!$N$3:$N$862) + SUMIF(Consumo!$C$3:$C$862,tabItens[[#This Row],[CÓDIGO]],Consumo!$O$3:$O$862) + SUMIF(Consumo!$C$3:$C$862,tabItens[[#This Row],[CÓDIGO]],Consumo!$P$3:$P$862) + SUMIF(Consumo!$C$3:$C$862,tabItens[[#This Row],[CÓDIGO]],Consumo!$Q$3:$Q$862)</f>
        <v>1649</v>
      </c>
      <c r="AT418" s="384">
        <f>SUMIF(Consumo!$C$3:$C$862,tabItens[[#This Row],[CÓDIGO]],Consumo!$Z$3:$Z$862)</f>
        <v>5537</v>
      </c>
      <c r="AU418" s="385">
        <f>SUMIF(Consumo!$C$3:$C$862,tabItens[[#This Row],[CÓDIGO]],Consumo!$AA$3:$AA$862)</f>
        <v>1514</v>
      </c>
      <c r="AV418" s="386">
        <f>SUMIF(Consumo!$C$3:$C$862,tabItens[[#This Row],[CÓDIGO]],Consumo!$Y$3:$Y$862)</f>
        <v>433.91666666666669</v>
      </c>
      <c r="AW418" s="359">
        <f>tabItens[[#This Row],[QTDE ATUAL]] + tabItens[[#This Row],[RC QTDE]] + tabItens[[#This Row],[AF SALDO]] + tabItens[[#This Row],[Recentes]]</f>
        <v>1209</v>
      </c>
      <c r="AX418" s="387">
        <v>576</v>
      </c>
      <c r="AY418" s="387">
        <v>4</v>
      </c>
      <c r="AZ418" s="387">
        <f>IF(ISBLANK(tabItens[[#This Row],[CÓDIGO]]),"",tabItens[[#This Row],[PontoMês]] * (AZ$2+tabItens[[#This Row],[PontoQtM]]))</f>
        <v>2304</v>
      </c>
      <c r="BA418" s="386">
        <f>tabItens[[#This Row],[PontoPed]] - tabItens[[#This Row],[Saldo]] + (1/10)</f>
        <v>1095.0999999999999</v>
      </c>
      <c r="BB418" s="386">
        <f xml:space="preserve"> tabItens[[#This Row],[PontoMês]] * BB$2 - tabItens[[#This Row],[QTDE ATUAL]] - (1/10)</f>
        <v>266.89999999999998</v>
      </c>
      <c r="BC418" s="388">
        <f>IF( tabItens[[#This Row],[PontoPed]]&gt;0, IF(tabItens[[#This Row],[PontoPed]]&lt;1, 1, IF( tabItens[[#This Row],[Saldo]]&gt;tabItens[[#This Row],[PontoPed]], 0, (tabItens[[#This Row],[PontoPed]]-tabItens[[#This Row],[Saldo]])/tabItens[[#This Row],[PontoPed]] ) ), 0 )</f>
        <v>0.47526041666666669</v>
      </c>
      <c r="BD418" s="389">
        <f>ROUNDDOWN(IF( OR( AND(tabItens[[#This Row],[PontoPed]]&lt;tabItens[[#This Row],[Saldo]],tabItens[[#This Row],[Saldo]]&gt;0), tabItens[[#This Row],[PontoPed]]=0), 99, IF(AND(tabItens[[#This Row],[Saldo]]=0,tabItens[[#This Row],[PontoPed]]&gt;0), 0, (1-tabItens[[#This Row],[PctAb]])*10 ) ),0)</f>
        <v>5</v>
      </c>
      <c r="BE418" s="390">
        <f>IF( tabItens[[#This Row],[Consumo]] &gt; tabItens[[#This Row],[04_MESES]]/4*$AV$2, tabItens[[#This Row],[Consumo]]/$AV$2, tabItens[[#This Row],[04_MESES]]/4 ) * $BE$2 + tabItens[[#This Row],[COMPRA_EXTRA]]</f>
        <v>2768.5</v>
      </c>
      <c r="BF418" s="391">
        <f>MAX( tabItens[[#This Row],[Sugestão]] - tabItens[[#This Row],[LC]], 0 )</f>
        <v>2768.5</v>
      </c>
      <c r="BG418" s="391">
        <f>SUMIF(Consumo!$C$3:$C$862,tabItens[[#This Row],[CÓDIGO]],Consumo!$E$3:$E$862)</f>
        <v>15</v>
      </c>
      <c r="BH418" s="392">
        <f>IF(AND(tabItens[[#This Row],[Pend]] &gt; 0,tabItens[[#This Row],[Consumo]] &lt;&gt; 0), tabItens[[#This Row],[Pend]] / tabItens[[#This Row],[Consumo]], 0 )</f>
        <v>2.7090482210583348E-3</v>
      </c>
      <c r="BI418" s="391"/>
      <c r="BJ418" s="391"/>
      <c r="BK418" s="393" t="s">
        <v>2081</v>
      </c>
    </row>
    <row r="419" spans="1:63" x14ac:dyDescent="0.3">
      <c r="A419" s="354">
        <v>79687</v>
      </c>
      <c r="B419" s="355" t="s">
        <v>1456</v>
      </c>
      <c r="C419" s="356" t="s">
        <v>256</v>
      </c>
      <c r="D419" s="357">
        <v>0.33</v>
      </c>
      <c r="E419" s="358"/>
      <c r="F419" s="358"/>
      <c r="G419" s="358" t="s">
        <v>883</v>
      </c>
      <c r="H419" s="359">
        <v>11982</v>
      </c>
      <c r="I419" s="360">
        <v>103003</v>
      </c>
      <c r="J419" s="361">
        <v>0.33</v>
      </c>
      <c r="K419" s="362">
        <v>9835</v>
      </c>
      <c r="L419" s="363">
        <f>IF(tabItens[[#This Row],[Média]] &gt; 0, tabItens[[#This Row],[QTDE ATUAL]] / tabItens[[#This Row],[Média]],999.9)</f>
        <v>8.8048989589712185</v>
      </c>
      <c r="M419" s="364">
        <v>0</v>
      </c>
      <c r="N419" s="365">
        <f>tabItens[[#This Row],[VALOR UNIT.]] * tabItens[[#This Row],[LC]]</f>
        <v>0</v>
      </c>
      <c r="O419" s="366"/>
      <c r="P419" s="367"/>
      <c r="Q419" s="368"/>
      <c r="R419" s="365"/>
      <c r="S419" s="369"/>
      <c r="T419" s="370">
        <f>ROUNDDOWN(IFERROR(tabItens[[#This Row],[ATA DT.VALID.]] - $D$1,0) / 30,0)</f>
        <v>-1507</v>
      </c>
      <c r="U419" s="355" t="s">
        <v>935</v>
      </c>
      <c r="V419" s="371">
        <v>1</v>
      </c>
      <c r="W419" s="372" t="s">
        <v>2069</v>
      </c>
      <c r="X419" s="373">
        <v>45</v>
      </c>
      <c r="Y419" s="374">
        <v>11</v>
      </c>
      <c r="Z419" s="375"/>
      <c r="AA419" s="376"/>
      <c r="AB419" s="377"/>
      <c r="AC419" s="377"/>
      <c r="AD419" s="376"/>
      <c r="AE419" s="377"/>
      <c r="AF419" s="370"/>
      <c r="AG419" s="378" t="s">
        <v>2067</v>
      </c>
      <c r="AH419" s="379"/>
      <c r="AI419" s="370">
        <v>5756</v>
      </c>
      <c r="AJ419" s="379">
        <v>45019</v>
      </c>
      <c r="AK419" s="379">
        <v>38138</v>
      </c>
      <c r="AL419" s="379">
        <v>44959</v>
      </c>
      <c r="AM419" s="369"/>
      <c r="AN419" s="358"/>
      <c r="AO419" s="380" t="str">
        <f>_xlfn.IFNA(IF(VLOOKUP(tabItens[[#This Row],[CÓDIGO]],tabExcluirDoEstoque[#Data],1,FALSE),"sim",""),"")</f>
        <v/>
      </c>
      <c r="AP419" s="381" t="str">
        <f ca="1">IF(OR(ISBLANK(tabItens[[#This Row],[ATA DT.VALID.]]),tabItens[[#This Row],[ATA DT.VALID.]]="",tabItens[[#This Row],[ATA DT.VALID.]]=" "),"",IF(TYPE(tabItens[[#This Row],[ATA DT.VALID.]])=1,ROUNDUP((tabItens[[#This Row],[ATA DT.VALID.]]-TODAY())/7,0),""))</f>
        <v/>
      </c>
      <c r="AQ419" s="382"/>
      <c r="AR419" s="383" t="str">
        <f>IF(ISBLANK(tabItens[[#This Row],[CÓDIGO]]),"",IFERROR(VLOOKUP(tabItens[[#This Row],[CÓDIGO]],Consumo!$C$2:$AC$862,26,FALSE),0))</f>
        <v>09.2023</v>
      </c>
      <c r="AS419" s="384">
        <f>SUMIF(Consumo!$C$3:$C$862,tabItens[[#This Row],[CÓDIGO]],Consumo!$N$3:$N$862) + SUMIF(Consumo!$C$3:$C$862,tabItens[[#This Row],[CÓDIGO]],Consumo!$O$3:$O$862) + SUMIF(Consumo!$C$3:$C$862,tabItens[[#This Row],[CÓDIGO]],Consumo!$P$3:$P$862) + SUMIF(Consumo!$C$3:$C$862,tabItens[[#This Row],[CÓDIGO]],Consumo!$Q$3:$Q$862)</f>
        <v>4789</v>
      </c>
      <c r="AT419" s="384">
        <f>SUMIF(Consumo!$C$3:$C$862,tabItens[[#This Row],[CÓDIGO]],Consumo!$Z$3:$Z$862)</f>
        <v>16330</v>
      </c>
      <c r="AU419" s="385">
        <f>SUMIF(Consumo!$C$3:$C$862,tabItens[[#This Row],[CÓDIGO]],Consumo!$AA$3:$AA$862)</f>
        <v>2111</v>
      </c>
      <c r="AV419" s="386">
        <f>SUMIF(Consumo!$C$3:$C$862,tabItens[[#This Row],[CÓDIGO]],Consumo!$Y$3:$Y$862)</f>
        <v>1360.8333333333333</v>
      </c>
      <c r="AW419" s="359">
        <f>tabItens[[#This Row],[QTDE ATUAL]] + tabItens[[#This Row],[RC QTDE]] + tabItens[[#This Row],[AF SALDO]] + tabItens[[#This Row],[Recentes]]</f>
        <v>11982</v>
      </c>
      <c r="AX419" s="387">
        <v>811</v>
      </c>
      <c r="AY419" s="387">
        <v>4</v>
      </c>
      <c r="AZ419" s="387">
        <f>IF(ISBLANK(tabItens[[#This Row],[CÓDIGO]]),"",tabItens[[#This Row],[PontoMês]] * (AZ$2+tabItens[[#This Row],[PontoQtM]]))</f>
        <v>3244</v>
      </c>
      <c r="BA419" s="386">
        <f>tabItens[[#This Row],[PontoPed]] - tabItens[[#This Row],[Saldo]] + (1/10)</f>
        <v>-8737.9</v>
      </c>
      <c r="BB419" s="386">
        <f xml:space="preserve"> tabItens[[#This Row],[PontoMês]] * BB$2 - tabItens[[#This Row],[QTDE ATUAL]] - (1/10)</f>
        <v>-11171.1</v>
      </c>
      <c r="BC419" s="388">
        <f>IF( tabItens[[#This Row],[PontoPed]]&gt;0, IF(tabItens[[#This Row],[PontoPed]]&lt;1, 1, IF( tabItens[[#This Row],[Saldo]]&gt;tabItens[[#This Row],[PontoPed]], 0, (tabItens[[#This Row],[PontoPed]]-tabItens[[#This Row],[Saldo]])/tabItens[[#This Row],[PontoPed]] ) ), 0 )</f>
        <v>0</v>
      </c>
      <c r="BD419" s="389">
        <f>ROUNDDOWN(IF( OR( AND(tabItens[[#This Row],[PontoPed]]&lt;tabItens[[#This Row],[Saldo]],tabItens[[#This Row],[Saldo]]&gt;0), tabItens[[#This Row],[PontoPed]]=0), 99, IF(AND(tabItens[[#This Row],[Saldo]]=0,tabItens[[#This Row],[PontoPed]]&gt;0), 0, (1-tabItens[[#This Row],[PctAb]])*10 ) ),0)</f>
        <v>99</v>
      </c>
      <c r="BE419" s="390">
        <f>IF( tabItens[[#This Row],[Consumo]] &gt; tabItens[[#This Row],[04_MESES]]/4*$AV$2, tabItens[[#This Row],[Consumo]]/$AV$2, tabItens[[#This Row],[04_MESES]]/4 ) * $BE$2 + tabItens[[#This Row],[COMPRA_EXTRA]]</f>
        <v>8165</v>
      </c>
      <c r="BF419" s="391">
        <f>MAX( tabItens[[#This Row],[Sugestão]] - tabItens[[#This Row],[LC]], 0 )</f>
        <v>8165</v>
      </c>
      <c r="BG419" s="391">
        <f>SUMIF(Consumo!$C$3:$C$862,tabItens[[#This Row],[CÓDIGO]],Consumo!$E$3:$E$862)</f>
        <v>41</v>
      </c>
      <c r="BH419" s="392">
        <f>IF(AND(tabItens[[#This Row],[Pend]] &gt; 0,tabItens[[#This Row],[Consumo]] &lt;&gt; 0), tabItens[[#This Row],[Pend]] / tabItens[[#This Row],[Consumo]], 0 )</f>
        <v>2.5107164727495405E-3</v>
      </c>
      <c r="BI419" s="391"/>
      <c r="BJ419" s="391"/>
      <c r="BK419" s="393" t="s">
        <v>2081</v>
      </c>
    </row>
    <row r="420" spans="1:63" x14ac:dyDescent="0.3">
      <c r="A420" s="354">
        <v>79688</v>
      </c>
      <c r="B420" s="355" t="s">
        <v>1457</v>
      </c>
      <c r="C420" s="356" t="s">
        <v>256</v>
      </c>
      <c r="D420" s="357">
        <v>0.26</v>
      </c>
      <c r="E420" s="358"/>
      <c r="F420" s="358"/>
      <c r="G420" s="358" t="s">
        <v>883</v>
      </c>
      <c r="H420" s="359">
        <v>17737</v>
      </c>
      <c r="I420" s="360">
        <v>103003</v>
      </c>
      <c r="J420" s="361">
        <v>0.26</v>
      </c>
      <c r="K420" s="362">
        <v>8507</v>
      </c>
      <c r="L420" s="363">
        <f>IF(tabItens[[#This Row],[Média]] &gt; 0, tabItens[[#This Row],[QTDE ATUAL]] / tabItens[[#This Row],[Média]],999.9)</f>
        <v>14.653631669535283</v>
      </c>
      <c r="M420" s="364">
        <v>0</v>
      </c>
      <c r="N420" s="365">
        <f>tabItens[[#This Row],[VALOR UNIT.]] * tabItens[[#This Row],[LC]]</f>
        <v>0</v>
      </c>
      <c r="O420" s="366"/>
      <c r="P420" s="367"/>
      <c r="Q420" s="368"/>
      <c r="R420" s="365"/>
      <c r="S420" s="369"/>
      <c r="T420" s="370">
        <f>ROUNDDOWN(IFERROR(tabItens[[#This Row],[ATA DT.VALID.]] - $D$1,0) / 30,0)</f>
        <v>-1507</v>
      </c>
      <c r="U420" s="355" t="s">
        <v>935</v>
      </c>
      <c r="V420" s="371">
        <v>1</v>
      </c>
      <c r="W420" s="372" t="s">
        <v>2069</v>
      </c>
      <c r="X420" s="373">
        <v>45</v>
      </c>
      <c r="Y420" s="374">
        <v>11</v>
      </c>
      <c r="Z420" s="375"/>
      <c r="AA420" s="376"/>
      <c r="AB420" s="377"/>
      <c r="AC420" s="377"/>
      <c r="AD420" s="376"/>
      <c r="AE420" s="377"/>
      <c r="AF420" s="370"/>
      <c r="AG420" s="378" t="s">
        <v>2067</v>
      </c>
      <c r="AH420" s="379"/>
      <c r="AI420" s="370">
        <v>4828</v>
      </c>
      <c r="AJ420" s="379">
        <v>44974</v>
      </c>
      <c r="AK420" s="379">
        <v>38138</v>
      </c>
      <c r="AL420" s="379">
        <v>44959</v>
      </c>
      <c r="AM420" s="369"/>
      <c r="AN420" s="358"/>
      <c r="AO420" s="380" t="str">
        <f>_xlfn.IFNA(IF(VLOOKUP(tabItens[[#This Row],[CÓDIGO]],tabExcluirDoEstoque[#Data],1,FALSE),"sim",""),"")</f>
        <v/>
      </c>
      <c r="AP420" s="381" t="str">
        <f ca="1">IF(OR(ISBLANK(tabItens[[#This Row],[ATA DT.VALID.]]),tabItens[[#This Row],[ATA DT.VALID.]]="",tabItens[[#This Row],[ATA DT.VALID.]]=" "),"",IF(TYPE(tabItens[[#This Row],[ATA DT.VALID.]])=1,ROUNDUP((tabItens[[#This Row],[ATA DT.VALID.]]-TODAY())/7,0),""))</f>
        <v/>
      </c>
      <c r="AQ420" s="382"/>
      <c r="AR420" s="383" t="str">
        <f>IF(ISBLANK(tabItens[[#This Row],[CÓDIGO]]),"",IFERROR(VLOOKUP(tabItens[[#This Row],[CÓDIGO]],Consumo!$C$2:$AC$862,26,FALSE),0))</f>
        <v>09.2023</v>
      </c>
      <c r="AS420" s="384">
        <f>SUMIF(Consumo!$C$3:$C$862,tabItens[[#This Row],[CÓDIGO]],Consumo!$N$3:$N$862) + SUMIF(Consumo!$C$3:$C$862,tabItens[[#This Row],[CÓDIGO]],Consumo!$O$3:$O$862) + SUMIF(Consumo!$C$3:$C$862,tabItens[[#This Row],[CÓDIGO]],Consumo!$P$3:$P$862) + SUMIF(Consumo!$C$3:$C$862,tabItens[[#This Row],[CÓDIGO]],Consumo!$Q$3:$Q$862)</f>
        <v>4761</v>
      </c>
      <c r="AT420" s="384">
        <f>SUMIF(Consumo!$C$3:$C$862,tabItens[[#This Row],[CÓDIGO]],Consumo!$Z$3:$Z$862)</f>
        <v>14525</v>
      </c>
      <c r="AU420" s="385">
        <f>SUMIF(Consumo!$C$3:$C$862,tabItens[[#This Row],[CÓDIGO]],Consumo!$AA$3:$AA$862)</f>
        <v>2043</v>
      </c>
      <c r="AV420" s="386">
        <f>SUMIF(Consumo!$C$3:$C$862,tabItens[[#This Row],[CÓDIGO]],Consumo!$Y$3:$Y$862)</f>
        <v>1210.4166666666667</v>
      </c>
      <c r="AW420" s="359">
        <f>tabItens[[#This Row],[QTDE ATUAL]] + tabItens[[#This Row],[RC QTDE]] + tabItens[[#This Row],[AF SALDO]] + tabItens[[#This Row],[Recentes]]</f>
        <v>17737</v>
      </c>
      <c r="AX420" s="387">
        <v>796</v>
      </c>
      <c r="AY420" s="387">
        <v>4</v>
      </c>
      <c r="AZ420" s="387">
        <f>IF(ISBLANK(tabItens[[#This Row],[CÓDIGO]]),"",tabItens[[#This Row],[PontoMês]] * (AZ$2+tabItens[[#This Row],[PontoQtM]]))</f>
        <v>3184</v>
      </c>
      <c r="BA420" s="386">
        <f>tabItens[[#This Row],[PontoPed]] - tabItens[[#This Row],[Saldo]] + (1/10)</f>
        <v>-14552.9</v>
      </c>
      <c r="BB420" s="386">
        <f xml:space="preserve"> tabItens[[#This Row],[PontoMês]] * BB$2 - tabItens[[#This Row],[QTDE ATUAL]] - (1/10)</f>
        <v>-16941.099999999999</v>
      </c>
      <c r="BC420" s="388">
        <f>IF( tabItens[[#This Row],[PontoPed]]&gt;0, IF(tabItens[[#This Row],[PontoPed]]&lt;1, 1, IF( tabItens[[#This Row],[Saldo]]&gt;tabItens[[#This Row],[PontoPed]], 0, (tabItens[[#This Row],[PontoPed]]-tabItens[[#This Row],[Saldo]])/tabItens[[#This Row],[PontoPed]] ) ), 0 )</f>
        <v>0</v>
      </c>
      <c r="BD420" s="389">
        <f>ROUNDDOWN(IF( OR( AND(tabItens[[#This Row],[PontoPed]]&lt;tabItens[[#This Row],[Saldo]],tabItens[[#This Row],[Saldo]]&gt;0), tabItens[[#This Row],[PontoPed]]=0), 99, IF(AND(tabItens[[#This Row],[Saldo]]=0,tabItens[[#This Row],[PontoPed]]&gt;0), 0, (1-tabItens[[#This Row],[PctAb]])*10 ) ),0)</f>
        <v>99</v>
      </c>
      <c r="BE420" s="390">
        <f>IF( tabItens[[#This Row],[Consumo]] &gt; tabItens[[#This Row],[04_MESES]]/4*$AV$2, tabItens[[#This Row],[Consumo]]/$AV$2, tabItens[[#This Row],[04_MESES]]/4 ) * $BE$2 + tabItens[[#This Row],[COMPRA_EXTRA]]</f>
        <v>7262.5</v>
      </c>
      <c r="BF420" s="391">
        <f>MAX( tabItens[[#This Row],[Sugestão]] - tabItens[[#This Row],[LC]], 0 )</f>
        <v>7262.5</v>
      </c>
      <c r="BG420" s="391">
        <f>SUMIF(Consumo!$C$3:$C$862,tabItens[[#This Row],[CÓDIGO]],Consumo!$E$3:$E$862)</f>
        <v>41</v>
      </c>
      <c r="BH420" s="392">
        <f>IF(AND(tabItens[[#This Row],[Pend]] &gt; 0,tabItens[[#This Row],[Consumo]] &lt;&gt; 0), tabItens[[#This Row],[Pend]] / tabItens[[#This Row],[Consumo]], 0 )</f>
        <v>2.8227194492254732E-3</v>
      </c>
      <c r="BI420" s="391"/>
      <c r="BJ420" s="391"/>
      <c r="BK420" s="393" t="s">
        <v>2081</v>
      </c>
    </row>
    <row r="421" spans="1:63" x14ac:dyDescent="0.3">
      <c r="A421" s="354">
        <v>80298</v>
      </c>
      <c r="B421" s="355" t="s">
        <v>1458</v>
      </c>
      <c r="C421" s="356" t="s">
        <v>256</v>
      </c>
      <c r="D421" s="357">
        <v>1240</v>
      </c>
      <c r="E421" s="358"/>
      <c r="F421" s="358"/>
      <c r="G421" s="358" t="s">
        <v>883</v>
      </c>
      <c r="H421" s="359">
        <v>35</v>
      </c>
      <c r="I421" s="360">
        <v>103003</v>
      </c>
      <c r="J421" s="361">
        <v>1240</v>
      </c>
      <c r="K421" s="362">
        <v>8</v>
      </c>
      <c r="L421" s="363">
        <f>IF(tabItens[[#This Row],[Média]] &gt; 0, tabItens[[#This Row],[QTDE ATUAL]] / tabItens[[#This Row],[Média]],999.9)</f>
        <v>52.5</v>
      </c>
      <c r="M421" s="364">
        <v>0</v>
      </c>
      <c r="N421" s="365">
        <f>tabItens[[#This Row],[VALOR UNIT.]] * tabItens[[#This Row],[LC]]</f>
        <v>0</v>
      </c>
      <c r="O421" s="366" t="s">
        <v>2158</v>
      </c>
      <c r="P421" s="367"/>
      <c r="Q421" s="368"/>
      <c r="R421" s="365"/>
      <c r="S421" s="369"/>
      <c r="T421" s="370">
        <f>ROUNDDOWN(IFERROR(tabItens[[#This Row],[ATA DT.VALID.]] - $D$1,0) / 30,0)</f>
        <v>-1507</v>
      </c>
      <c r="U421" s="355" t="s">
        <v>1322</v>
      </c>
      <c r="V421" s="371">
        <v>1</v>
      </c>
      <c r="W421" s="372" t="s">
        <v>2066</v>
      </c>
      <c r="X421" s="373">
        <v>51</v>
      </c>
      <c r="Y421" s="374">
        <v>30</v>
      </c>
      <c r="Z421" s="375"/>
      <c r="AA421" s="376"/>
      <c r="AB421" s="377"/>
      <c r="AC421" s="377"/>
      <c r="AD421" s="376"/>
      <c r="AE421" s="377"/>
      <c r="AF421" s="370"/>
      <c r="AG421" s="378" t="s">
        <v>2067</v>
      </c>
      <c r="AH421" s="379"/>
      <c r="AI421" s="370">
        <v>4</v>
      </c>
      <c r="AJ421" s="379">
        <v>44525</v>
      </c>
      <c r="AK421" s="379">
        <v>38166</v>
      </c>
      <c r="AL421" s="379">
        <v>44508</v>
      </c>
      <c r="AM421" s="369"/>
      <c r="AN421" s="358"/>
      <c r="AO421" s="380" t="str">
        <f>_xlfn.IFNA(IF(VLOOKUP(tabItens[[#This Row],[CÓDIGO]],tabExcluirDoEstoque[#Data],1,FALSE),"sim",""),"")</f>
        <v/>
      </c>
      <c r="AP421" s="381" t="str">
        <f ca="1">IF(OR(ISBLANK(tabItens[[#This Row],[ATA DT.VALID.]]),tabItens[[#This Row],[ATA DT.VALID.]]="",tabItens[[#This Row],[ATA DT.VALID.]]=" "),"",IF(TYPE(tabItens[[#This Row],[ATA DT.VALID.]])=1,ROUNDUP((tabItens[[#This Row],[ATA DT.VALID.]]-TODAY())/7,0),""))</f>
        <v/>
      </c>
      <c r="AQ421" s="382">
        <v>0</v>
      </c>
      <c r="AR421" s="383" t="str">
        <f>IF(ISBLANK(tabItens[[#This Row],[CÓDIGO]]),"",IFERROR(VLOOKUP(tabItens[[#This Row],[CÓDIGO]],Consumo!$C$2:$AC$862,26,FALSE),0))</f>
        <v>06.2023</v>
      </c>
      <c r="AS421" s="384">
        <f>SUMIF(Consumo!$C$3:$C$862,tabItens[[#This Row],[CÓDIGO]],Consumo!$N$3:$N$862) + SUMIF(Consumo!$C$3:$C$862,tabItens[[#This Row],[CÓDIGO]],Consumo!$O$3:$O$862) + SUMIF(Consumo!$C$3:$C$862,tabItens[[#This Row],[CÓDIGO]],Consumo!$P$3:$P$862) + SUMIF(Consumo!$C$3:$C$862,tabItens[[#This Row],[CÓDIGO]],Consumo!$Q$3:$Q$862)</f>
        <v>2</v>
      </c>
      <c r="AT421" s="384">
        <f>SUMIF(Consumo!$C$3:$C$862,tabItens[[#This Row],[CÓDIGO]],Consumo!$Z$3:$Z$862)</f>
        <v>8</v>
      </c>
      <c r="AU421" s="385">
        <f>SUMIF(Consumo!$C$3:$C$862,tabItens[[#This Row],[CÓDIGO]],Consumo!$AA$3:$AA$862)</f>
        <v>2</v>
      </c>
      <c r="AV421" s="386">
        <f>SUMIF(Consumo!$C$3:$C$862,tabItens[[#This Row],[CÓDIGO]],Consumo!$Y$3:$Y$862)</f>
        <v>0.66666666666666663</v>
      </c>
      <c r="AW421" s="359">
        <f>tabItens[[#This Row],[QTDE ATUAL]] + tabItens[[#This Row],[RC QTDE]] + tabItens[[#This Row],[AF SALDO]] + tabItens[[#This Row],[Recentes]]</f>
        <v>35</v>
      </c>
      <c r="AX421" s="387">
        <v>5</v>
      </c>
      <c r="AY421" s="387">
        <v>4</v>
      </c>
      <c r="AZ421" s="387">
        <f>IF(ISBLANK(tabItens[[#This Row],[CÓDIGO]]),"",tabItens[[#This Row],[PontoMês]] * (AZ$2+tabItens[[#This Row],[PontoQtM]]))</f>
        <v>20</v>
      </c>
      <c r="BA421" s="386">
        <f>tabItens[[#This Row],[PontoPed]] - tabItens[[#This Row],[Saldo]] + (1/10)</f>
        <v>-14.9</v>
      </c>
      <c r="BB421" s="386">
        <f xml:space="preserve"> tabItens[[#This Row],[PontoMês]] * BB$2 - tabItens[[#This Row],[QTDE ATUAL]] - (1/10)</f>
        <v>-30.1</v>
      </c>
      <c r="BC421" s="388">
        <f>IF( tabItens[[#This Row],[PontoPed]]&gt;0, IF(tabItens[[#This Row],[PontoPed]]&lt;1, 1, IF( tabItens[[#This Row],[Saldo]]&gt;tabItens[[#This Row],[PontoPed]], 0, (tabItens[[#This Row],[PontoPed]]-tabItens[[#This Row],[Saldo]])/tabItens[[#This Row],[PontoPed]] ) ), 0 )</f>
        <v>0</v>
      </c>
      <c r="BD421" s="389">
        <f>ROUNDDOWN(IF( OR( AND(tabItens[[#This Row],[PontoPed]]&lt;tabItens[[#This Row],[Saldo]],tabItens[[#This Row],[Saldo]]&gt;0), tabItens[[#This Row],[PontoPed]]=0), 99, IF(AND(tabItens[[#This Row],[Saldo]]=0,tabItens[[#This Row],[PontoPed]]&gt;0), 0, (1-tabItens[[#This Row],[PctAb]])*10 ) ),0)</f>
        <v>99</v>
      </c>
      <c r="BE421" s="390">
        <f>IF( tabItens[[#This Row],[Consumo]] &gt; tabItens[[#This Row],[04_MESES]]/4*$AV$2, tabItens[[#This Row],[Consumo]]/$AV$2, tabItens[[#This Row],[04_MESES]]/4 ) * $BE$2 + tabItens[[#This Row],[COMPRA_EXTRA]]</f>
        <v>4</v>
      </c>
      <c r="BF421" s="391">
        <f>MAX( tabItens[[#This Row],[Sugestão]] - tabItens[[#This Row],[LC]], 0 )</f>
        <v>4</v>
      </c>
      <c r="BG421" s="391">
        <f>SUMIF(Consumo!$C$3:$C$862,tabItens[[#This Row],[CÓDIGO]],Consumo!$E$3:$E$862)</f>
        <v>0</v>
      </c>
      <c r="BH421" s="392">
        <f>IF(AND(tabItens[[#This Row],[Pend]] &gt; 0,tabItens[[#This Row],[Consumo]] &lt;&gt; 0), tabItens[[#This Row],[Pend]] / tabItens[[#This Row],[Consumo]], 0 )</f>
        <v>0</v>
      </c>
      <c r="BI421" s="391"/>
      <c r="BJ421" s="391"/>
      <c r="BK421" s="393" t="s">
        <v>2081</v>
      </c>
    </row>
    <row r="422" spans="1:63" x14ac:dyDescent="0.3">
      <c r="A422" s="354">
        <v>80300</v>
      </c>
      <c r="B422" s="355" t="s">
        <v>1459</v>
      </c>
      <c r="C422" s="356" t="s">
        <v>256</v>
      </c>
      <c r="D422" s="357">
        <v>174.66</v>
      </c>
      <c r="E422" s="358"/>
      <c r="F422" s="358"/>
      <c r="G422" s="358" t="s">
        <v>883</v>
      </c>
      <c r="H422" s="359">
        <v>54</v>
      </c>
      <c r="I422" s="360">
        <v>103003</v>
      </c>
      <c r="J422" s="361">
        <v>174.66</v>
      </c>
      <c r="K422" s="362">
        <v>48</v>
      </c>
      <c r="L422" s="363">
        <f>IF(tabItens[[#This Row],[Média]] &gt; 0, tabItens[[#This Row],[QTDE ATUAL]] / tabItens[[#This Row],[Média]],999.9)</f>
        <v>11.781818181818183</v>
      </c>
      <c r="M422" s="364">
        <v>0</v>
      </c>
      <c r="N422" s="365">
        <f>tabItens[[#This Row],[VALOR UNIT.]] * tabItens[[#This Row],[LC]]</f>
        <v>0</v>
      </c>
      <c r="O422" s="366" t="s">
        <v>2122</v>
      </c>
      <c r="P422" s="367"/>
      <c r="Q422" s="368"/>
      <c r="R422" s="365"/>
      <c r="S422" s="369"/>
      <c r="T422" s="370">
        <f>ROUNDDOWN(IFERROR(tabItens[[#This Row],[ATA DT.VALID.]] - $D$1,0) / 30,0)</f>
        <v>-1507</v>
      </c>
      <c r="U422" s="355" t="s">
        <v>1460</v>
      </c>
      <c r="V422" s="371">
        <v>1</v>
      </c>
      <c r="W422" s="372" t="s">
        <v>2066</v>
      </c>
      <c r="X422" s="373">
        <v>74</v>
      </c>
      <c r="Y422" s="374">
        <v>10</v>
      </c>
      <c r="Z422" s="375"/>
      <c r="AA422" s="376"/>
      <c r="AB422" s="377"/>
      <c r="AC422" s="377"/>
      <c r="AD422" s="376"/>
      <c r="AE422" s="377"/>
      <c r="AF422" s="370"/>
      <c r="AG422" s="378" t="s">
        <v>2067</v>
      </c>
      <c r="AH422" s="379"/>
      <c r="AI422" s="370">
        <v>16</v>
      </c>
      <c r="AJ422" s="379">
        <v>44182</v>
      </c>
      <c r="AK422" s="379">
        <v>38166</v>
      </c>
      <c r="AL422" s="379">
        <v>45210</v>
      </c>
      <c r="AM422" s="369"/>
      <c r="AN422" s="358"/>
      <c r="AO422" s="380" t="str">
        <f>_xlfn.IFNA(IF(VLOOKUP(tabItens[[#This Row],[CÓDIGO]],tabExcluirDoEstoque[#Data],1,FALSE),"sim",""),"")</f>
        <v/>
      </c>
      <c r="AP422" s="381" t="str">
        <f ca="1">IF(OR(ISBLANK(tabItens[[#This Row],[ATA DT.VALID.]]),tabItens[[#This Row],[ATA DT.VALID.]]="",tabItens[[#This Row],[ATA DT.VALID.]]=" "),"",IF(TYPE(tabItens[[#This Row],[ATA DT.VALID.]])=1,ROUNDUP((tabItens[[#This Row],[ATA DT.VALID.]]-TODAY())/7,0),""))</f>
        <v/>
      </c>
      <c r="AQ422" s="382">
        <v>0</v>
      </c>
      <c r="AR422" s="383" t="str">
        <f>IF(ISBLANK(tabItens[[#This Row],[CÓDIGO]]),"",IFERROR(VLOOKUP(tabItens[[#This Row],[CÓDIGO]],Consumo!$C$2:$AC$862,26,FALSE),0))</f>
        <v>06.2023</v>
      </c>
      <c r="AS422" s="384">
        <f>SUMIF(Consumo!$C$3:$C$862,tabItens[[#This Row],[CÓDIGO]],Consumo!$N$3:$N$862) + SUMIF(Consumo!$C$3:$C$862,tabItens[[#This Row],[CÓDIGO]],Consumo!$O$3:$O$862) + SUMIF(Consumo!$C$3:$C$862,tabItens[[#This Row],[CÓDIGO]],Consumo!$P$3:$P$862) + SUMIF(Consumo!$C$3:$C$862,tabItens[[#This Row],[CÓDIGO]],Consumo!$Q$3:$Q$862)</f>
        <v>4</v>
      </c>
      <c r="AT422" s="384">
        <f>SUMIF(Consumo!$C$3:$C$862,tabItens[[#This Row],[CÓDIGO]],Consumo!$Z$3:$Z$862)</f>
        <v>55</v>
      </c>
      <c r="AU422" s="385">
        <f>SUMIF(Consumo!$C$3:$C$862,tabItens[[#This Row],[CÓDIGO]],Consumo!$AA$3:$AA$862)</f>
        <v>14</v>
      </c>
      <c r="AV422" s="386">
        <f>SUMIF(Consumo!$C$3:$C$862,tabItens[[#This Row],[CÓDIGO]],Consumo!$Y$3:$Y$862)</f>
        <v>4.583333333333333</v>
      </c>
      <c r="AW422" s="359">
        <f>tabItens[[#This Row],[QTDE ATUAL]] + tabItens[[#This Row],[RC QTDE]] + tabItens[[#This Row],[AF SALDO]] + tabItens[[#This Row],[Recentes]]</f>
        <v>54</v>
      </c>
      <c r="AX422" s="387">
        <v>13</v>
      </c>
      <c r="AY422" s="387">
        <v>4</v>
      </c>
      <c r="AZ422" s="387">
        <f>IF(ISBLANK(tabItens[[#This Row],[CÓDIGO]]),"",tabItens[[#This Row],[PontoMês]] * (AZ$2+tabItens[[#This Row],[PontoQtM]]))</f>
        <v>52</v>
      </c>
      <c r="BA422" s="386">
        <f>tabItens[[#This Row],[PontoPed]] - tabItens[[#This Row],[Saldo]] + (1/10)</f>
        <v>-1.9</v>
      </c>
      <c r="BB422" s="386">
        <f xml:space="preserve"> tabItens[[#This Row],[PontoMês]] * BB$2 - tabItens[[#This Row],[QTDE ATUAL]] - (1/10)</f>
        <v>-41.1</v>
      </c>
      <c r="BC422" s="388">
        <f>IF( tabItens[[#This Row],[PontoPed]]&gt;0, IF(tabItens[[#This Row],[PontoPed]]&lt;1, 1, IF( tabItens[[#This Row],[Saldo]]&gt;tabItens[[#This Row],[PontoPed]], 0, (tabItens[[#This Row],[PontoPed]]-tabItens[[#This Row],[Saldo]])/tabItens[[#This Row],[PontoPed]] ) ), 0 )</f>
        <v>0</v>
      </c>
      <c r="BD422" s="389">
        <f>ROUNDDOWN(IF( OR( AND(tabItens[[#This Row],[PontoPed]]&lt;tabItens[[#This Row],[Saldo]],tabItens[[#This Row],[Saldo]]&gt;0), tabItens[[#This Row],[PontoPed]]=0), 99, IF(AND(tabItens[[#This Row],[Saldo]]=0,tabItens[[#This Row],[PontoPed]]&gt;0), 0, (1-tabItens[[#This Row],[PctAb]])*10 ) ),0)</f>
        <v>99</v>
      </c>
      <c r="BE422" s="390">
        <f>IF( tabItens[[#This Row],[Consumo]] &gt; tabItens[[#This Row],[04_MESES]]/4*$AV$2, tabItens[[#This Row],[Consumo]]/$AV$2, tabItens[[#This Row],[04_MESES]]/4 ) * $BE$2 + tabItens[[#This Row],[COMPRA_EXTRA]]</f>
        <v>27.5</v>
      </c>
      <c r="BF422" s="391">
        <f>MAX( tabItens[[#This Row],[Sugestão]] - tabItens[[#This Row],[LC]], 0 )</f>
        <v>27.5</v>
      </c>
      <c r="BG422" s="391">
        <f>SUMIF(Consumo!$C$3:$C$862,tabItens[[#This Row],[CÓDIGO]],Consumo!$E$3:$E$862)</f>
        <v>5</v>
      </c>
      <c r="BH422" s="392">
        <f>IF(AND(tabItens[[#This Row],[Pend]] &gt; 0,tabItens[[#This Row],[Consumo]] &lt;&gt; 0), tabItens[[#This Row],[Pend]] / tabItens[[#This Row],[Consumo]], 0 )</f>
        <v>9.0909090909090912E-2</v>
      </c>
      <c r="BI422" s="391"/>
      <c r="BJ422" s="391"/>
      <c r="BK422" s="393" t="s">
        <v>2081</v>
      </c>
    </row>
    <row r="423" spans="1:63" x14ac:dyDescent="0.3">
      <c r="A423" s="354">
        <v>80385</v>
      </c>
      <c r="B423" s="355" t="s">
        <v>1461</v>
      </c>
      <c r="C423" s="356" t="s">
        <v>840</v>
      </c>
      <c r="D423" s="357">
        <v>29.12</v>
      </c>
      <c r="E423" s="358"/>
      <c r="F423" s="358"/>
      <c r="G423" s="358" t="s">
        <v>883</v>
      </c>
      <c r="H423" s="359">
        <v>20</v>
      </c>
      <c r="I423" s="360">
        <v>103003</v>
      </c>
      <c r="J423" s="361">
        <v>29.12</v>
      </c>
      <c r="K423" s="362">
        <v>60</v>
      </c>
      <c r="L423" s="363">
        <f>IF(tabItens[[#This Row],[Média]] &gt; 0, tabItens[[#This Row],[QTDE ATUAL]] / tabItens[[#This Row],[Média]],999.9)</f>
        <v>4.5283018867924527</v>
      </c>
      <c r="M423" s="364">
        <v>0</v>
      </c>
      <c r="N423" s="365">
        <f>tabItens[[#This Row],[VALOR UNIT.]] * tabItens[[#This Row],[LC]]</f>
        <v>0</v>
      </c>
      <c r="O423" s="366" t="s">
        <v>2092</v>
      </c>
      <c r="P423" s="367"/>
      <c r="Q423" s="368"/>
      <c r="R423" s="365"/>
      <c r="S423" s="369"/>
      <c r="T423" s="370">
        <f>ROUNDDOWN(IFERROR(tabItens[[#This Row],[ATA DT.VALID.]] - $D$1,0) / 30,0)</f>
        <v>-1507</v>
      </c>
      <c r="U423" s="355" t="s">
        <v>1005</v>
      </c>
      <c r="V423" s="371">
        <v>1</v>
      </c>
      <c r="W423" s="372" t="s">
        <v>2071</v>
      </c>
      <c r="X423" s="373">
        <v>61</v>
      </c>
      <c r="Y423" s="374">
        <v>15</v>
      </c>
      <c r="Z423" s="375"/>
      <c r="AA423" s="376"/>
      <c r="AB423" s="377"/>
      <c r="AC423" s="377"/>
      <c r="AD423" s="376"/>
      <c r="AE423" s="377"/>
      <c r="AF423" s="370"/>
      <c r="AG423" s="378" t="s">
        <v>2067</v>
      </c>
      <c r="AH423" s="379"/>
      <c r="AI423" s="370">
        <v>20</v>
      </c>
      <c r="AJ423" s="379">
        <v>44798</v>
      </c>
      <c r="AK423" s="379">
        <v>38169</v>
      </c>
      <c r="AL423" s="379">
        <v>44776</v>
      </c>
      <c r="AM423" s="369"/>
      <c r="AN423" s="358"/>
      <c r="AO423" s="380" t="str">
        <f>_xlfn.IFNA(IF(VLOOKUP(tabItens[[#This Row],[CÓDIGO]],tabExcluirDoEstoque[#Data],1,FALSE),"sim",""),"")</f>
        <v/>
      </c>
      <c r="AP423" s="381" t="str">
        <f ca="1">IF(OR(ISBLANK(tabItens[[#This Row],[ATA DT.VALID.]]),tabItens[[#This Row],[ATA DT.VALID.]]="",tabItens[[#This Row],[ATA DT.VALID.]]=" "),"",IF(TYPE(tabItens[[#This Row],[ATA DT.VALID.]])=1,ROUNDUP((tabItens[[#This Row],[ATA DT.VALID.]]-TODAY())/7,0),""))</f>
        <v/>
      </c>
      <c r="AQ423" s="382">
        <v>50</v>
      </c>
      <c r="AR423" s="383" t="str">
        <f>IF(ISBLANK(tabItens[[#This Row],[CÓDIGO]]),"",IFERROR(VLOOKUP(tabItens[[#This Row],[CÓDIGO]],Consumo!$C$2:$AC$862,26,FALSE),0))</f>
        <v>08.2023</v>
      </c>
      <c r="AS423" s="384">
        <f>SUMIF(Consumo!$C$3:$C$862,tabItens[[#This Row],[CÓDIGO]],Consumo!$N$3:$N$862) + SUMIF(Consumo!$C$3:$C$862,tabItens[[#This Row],[CÓDIGO]],Consumo!$O$3:$O$862) + SUMIF(Consumo!$C$3:$C$862,tabItens[[#This Row],[CÓDIGO]],Consumo!$P$3:$P$862) + SUMIF(Consumo!$C$3:$C$862,tabItens[[#This Row],[CÓDIGO]],Consumo!$Q$3:$Q$862)</f>
        <v>30</v>
      </c>
      <c r="AT423" s="384">
        <f>SUMIF(Consumo!$C$3:$C$862,tabItens[[#This Row],[CÓDIGO]],Consumo!$Z$3:$Z$862)</f>
        <v>60</v>
      </c>
      <c r="AU423" s="385">
        <f>SUMIF(Consumo!$C$3:$C$862,tabItens[[#This Row],[CÓDIGO]],Consumo!$AA$3:$AA$862)</f>
        <v>30</v>
      </c>
      <c r="AV423" s="386">
        <f>SUMIF(Consumo!$C$3:$C$862,tabItens[[#This Row],[CÓDIGO]],Consumo!$Y$3:$Y$862)</f>
        <v>4.416666666666667</v>
      </c>
      <c r="AW423" s="359">
        <f>tabItens[[#This Row],[QTDE ATUAL]] + tabItens[[#This Row],[RC QTDE]] + tabItens[[#This Row],[AF SALDO]] + tabItens[[#This Row],[Recentes]]</f>
        <v>70</v>
      </c>
      <c r="AX423" s="387">
        <v>3</v>
      </c>
      <c r="AY423" s="387">
        <v>4</v>
      </c>
      <c r="AZ423" s="387">
        <f>IF(ISBLANK(tabItens[[#This Row],[CÓDIGO]]),"",tabItens[[#This Row],[PontoMês]] * (AZ$2+tabItens[[#This Row],[PontoQtM]]))</f>
        <v>12</v>
      </c>
      <c r="BA423" s="386">
        <f>tabItens[[#This Row],[PontoPed]] - tabItens[[#This Row],[Saldo]] + (1/10)</f>
        <v>-57.9</v>
      </c>
      <c r="BB423" s="386">
        <f xml:space="preserve"> tabItens[[#This Row],[PontoMês]] * BB$2 - tabItens[[#This Row],[QTDE ATUAL]] - (1/10)</f>
        <v>-17.100000000000001</v>
      </c>
      <c r="BC423" s="388">
        <f>IF( tabItens[[#This Row],[PontoPed]]&gt;0, IF(tabItens[[#This Row],[PontoPed]]&lt;1, 1, IF( tabItens[[#This Row],[Saldo]]&gt;tabItens[[#This Row],[PontoPed]], 0, (tabItens[[#This Row],[PontoPed]]-tabItens[[#This Row],[Saldo]])/tabItens[[#This Row],[PontoPed]] ) ), 0 )</f>
        <v>0</v>
      </c>
      <c r="BD423" s="389">
        <f>ROUNDDOWN(IF( OR( AND(tabItens[[#This Row],[PontoPed]]&lt;tabItens[[#This Row],[Saldo]],tabItens[[#This Row],[Saldo]]&gt;0), tabItens[[#This Row],[PontoPed]]=0), 99, IF(AND(tabItens[[#This Row],[Saldo]]=0,tabItens[[#This Row],[PontoPed]]&gt;0), 0, (1-tabItens[[#This Row],[PctAb]])*10 ) ),0)</f>
        <v>99</v>
      </c>
      <c r="BE423" s="390">
        <f>IF( tabItens[[#This Row],[Consumo]] &gt; tabItens[[#This Row],[04_MESES]]/4*$AV$2, tabItens[[#This Row],[Consumo]]/$AV$2, tabItens[[#This Row],[04_MESES]]/4 ) * $BE$2 + tabItens[[#This Row],[COMPRA_EXTRA]]</f>
        <v>45</v>
      </c>
      <c r="BF423" s="391">
        <f>MAX( tabItens[[#This Row],[Sugestão]] - tabItens[[#This Row],[LC]], 0 )</f>
        <v>45</v>
      </c>
      <c r="BG423" s="391">
        <f>SUMIF(Consumo!$C$3:$C$862,tabItens[[#This Row],[CÓDIGO]],Consumo!$E$3:$E$862)</f>
        <v>0</v>
      </c>
      <c r="BH423" s="392">
        <f>IF(AND(tabItens[[#This Row],[Pend]] &gt; 0,tabItens[[#This Row],[Consumo]] &lt;&gt; 0), tabItens[[#This Row],[Pend]] / tabItens[[#This Row],[Consumo]], 0 )</f>
        <v>0</v>
      </c>
      <c r="BI423" s="391"/>
      <c r="BJ423" s="391"/>
      <c r="BK423" s="393" t="s">
        <v>2081</v>
      </c>
    </row>
    <row r="424" spans="1:63" x14ac:dyDescent="0.3">
      <c r="A424" s="354">
        <v>80387</v>
      </c>
      <c r="B424" s="355" t="s">
        <v>1462</v>
      </c>
      <c r="C424" s="356" t="s">
        <v>256</v>
      </c>
      <c r="D424" s="357">
        <v>5.51</v>
      </c>
      <c r="E424" s="358"/>
      <c r="F424" s="358"/>
      <c r="G424" s="358" t="s">
        <v>883</v>
      </c>
      <c r="H424" s="359">
        <v>130</v>
      </c>
      <c r="I424" s="360">
        <v>103003</v>
      </c>
      <c r="J424" s="361">
        <v>5.51</v>
      </c>
      <c r="K424" s="362">
        <v>710</v>
      </c>
      <c r="L424" s="363">
        <f>IF(tabItens[[#This Row],[Média]] &gt; 0, tabItens[[#This Row],[QTDE ATUAL]] / tabItens[[#This Row],[Média]],999.9)</f>
        <v>2.2840409956076138</v>
      </c>
      <c r="M424" s="364">
        <v>0</v>
      </c>
      <c r="N424" s="365">
        <f>tabItens[[#This Row],[VALOR UNIT.]] * tabItens[[#This Row],[LC]]</f>
        <v>0</v>
      </c>
      <c r="O424" s="366" t="s">
        <v>2143</v>
      </c>
      <c r="P424" s="367"/>
      <c r="Q424" s="368"/>
      <c r="R424" s="365"/>
      <c r="S424" s="369"/>
      <c r="T424" s="370">
        <f>ROUNDDOWN(IFERROR(tabItens[[#This Row],[ATA DT.VALID.]] - $D$1,0) / 30,0)</f>
        <v>-1507</v>
      </c>
      <c r="U424" s="355" t="s">
        <v>1272</v>
      </c>
      <c r="V424" s="371">
        <v>1</v>
      </c>
      <c r="W424" s="372" t="s">
        <v>2073</v>
      </c>
      <c r="X424" s="373">
        <v>83</v>
      </c>
      <c r="Y424" s="374">
        <v>4</v>
      </c>
      <c r="Z424" s="375"/>
      <c r="AA424" s="376"/>
      <c r="AB424" s="377"/>
      <c r="AC424" s="377"/>
      <c r="AD424" s="376"/>
      <c r="AE424" s="377"/>
      <c r="AF424" s="370"/>
      <c r="AG424" s="378" t="s">
        <v>2067</v>
      </c>
      <c r="AH424" s="379"/>
      <c r="AI424" s="370">
        <v>246</v>
      </c>
      <c r="AJ424" s="379">
        <v>43882</v>
      </c>
      <c r="AK424" s="379">
        <v>38169</v>
      </c>
      <c r="AL424" s="379">
        <v>43826</v>
      </c>
      <c r="AM424" s="369"/>
      <c r="AN424" s="358"/>
      <c r="AO424" s="380" t="str">
        <f>_xlfn.IFNA(IF(VLOOKUP(tabItens[[#This Row],[CÓDIGO]],tabExcluirDoEstoque[#Data],1,FALSE),"sim",""),"")</f>
        <v/>
      </c>
      <c r="AP424" s="381" t="str">
        <f ca="1">IF(OR(ISBLANK(tabItens[[#This Row],[ATA DT.VALID.]]),tabItens[[#This Row],[ATA DT.VALID.]]="",tabItens[[#This Row],[ATA DT.VALID.]]=" "),"",IF(TYPE(tabItens[[#This Row],[ATA DT.VALID.]])=1,ROUNDUP((tabItens[[#This Row],[ATA DT.VALID.]]-TODAY())/7,0),""))</f>
        <v/>
      </c>
      <c r="AQ424" s="382">
        <v>0</v>
      </c>
      <c r="AR424" s="383" t="str">
        <f>IF(ISBLANK(tabItens[[#This Row],[CÓDIGO]]),"",IFERROR(VLOOKUP(tabItens[[#This Row],[CÓDIGO]],Consumo!$C$2:$AC$862,26,FALSE),0))</f>
        <v>05.2023</v>
      </c>
      <c r="AS424" s="384">
        <f>SUMIF(Consumo!$C$3:$C$862,tabItens[[#This Row],[CÓDIGO]],Consumo!$N$3:$N$862) + SUMIF(Consumo!$C$3:$C$862,tabItens[[#This Row],[CÓDIGO]],Consumo!$O$3:$O$862) + SUMIF(Consumo!$C$3:$C$862,tabItens[[#This Row],[CÓDIGO]],Consumo!$P$3:$P$862) + SUMIF(Consumo!$C$3:$C$862,tabItens[[#This Row],[CÓDIGO]],Consumo!$Q$3:$Q$862)</f>
        <v>0</v>
      </c>
      <c r="AT424" s="384">
        <f>SUMIF(Consumo!$C$3:$C$862,tabItens[[#This Row],[CÓDIGO]],Consumo!$Z$3:$Z$862)</f>
        <v>740</v>
      </c>
      <c r="AU424" s="385">
        <f>SUMIF(Consumo!$C$3:$C$862,tabItens[[#This Row],[CÓDIGO]],Consumo!$AA$3:$AA$862)</f>
        <v>310</v>
      </c>
      <c r="AV424" s="386">
        <f>SUMIF(Consumo!$C$3:$C$862,tabItens[[#This Row],[CÓDIGO]],Consumo!$Y$3:$Y$862)</f>
        <v>56.916666666666664</v>
      </c>
      <c r="AW424" s="359">
        <f>tabItens[[#This Row],[QTDE ATUAL]] + tabItens[[#This Row],[RC QTDE]] + tabItens[[#This Row],[AF SALDO]] + tabItens[[#This Row],[Recentes]]</f>
        <v>130</v>
      </c>
      <c r="AX424" s="387">
        <v>55</v>
      </c>
      <c r="AY424" s="387">
        <v>4</v>
      </c>
      <c r="AZ424" s="387">
        <f>IF(ISBLANK(tabItens[[#This Row],[CÓDIGO]]),"",tabItens[[#This Row],[PontoMês]] * (AZ$2+tabItens[[#This Row],[PontoQtM]]))</f>
        <v>220</v>
      </c>
      <c r="BA424" s="386">
        <f>tabItens[[#This Row],[PontoPed]] - tabItens[[#This Row],[Saldo]] + (1/10)</f>
        <v>90.1</v>
      </c>
      <c r="BB424" s="386">
        <f xml:space="preserve"> tabItens[[#This Row],[PontoMês]] * BB$2 - tabItens[[#This Row],[QTDE ATUAL]] - (1/10)</f>
        <v>-75.099999999999994</v>
      </c>
      <c r="BC424" s="388">
        <f>IF( tabItens[[#This Row],[PontoPed]]&gt;0, IF(tabItens[[#This Row],[PontoPed]]&lt;1, 1, IF( tabItens[[#This Row],[Saldo]]&gt;tabItens[[#This Row],[PontoPed]], 0, (tabItens[[#This Row],[PontoPed]]-tabItens[[#This Row],[Saldo]])/tabItens[[#This Row],[PontoPed]] ) ), 0 )</f>
        <v>0.40909090909090912</v>
      </c>
      <c r="BD424" s="389">
        <f>ROUNDDOWN(IF( OR( AND(tabItens[[#This Row],[PontoPed]]&lt;tabItens[[#This Row],[Saldo]],tabItens[[#This Row],[Saldo]]&gt;0), tabItens[[#This Row],[PontoPed]]=0), 99, IF(AND(tabItens[[#This Row],[Saldo]]=0,tabItens[[#This Row],[PontoPed]]&gt;0), 0, (1-tabItens[[#This Row],[PctAb]])*10 ) ),0)</f>
        <v>5</v>
      </c>
      <c r="BE424" s="390">
        <f>IF( tabItens[[#This Row],[Consumo]] &gt; tabItens[[#This Row],[04_MESES]]/4*$AV$2, tabItens[[#This Row],[Consumo]]/$AV$2, tabItens[[#This Row],[04_MESES]]/4 ) * $BE$2 + tabItens[[#This Row],[COMPRA_EXTRA]]</f>
        <v>370</v>
      </c>
      <c r="BF424" s="391">
        <f>MAX( tabItens[[#This Row],[Sugestão]] - tabItens[[#This Row],[LC]], 0 )</f>
        <v>370</v>
      </c>
      <c r="BG424" s="391">
        <f>SUMIF(Consumo!$C$3:$C$862,tabItens[[#This Row],[CÓDIGO]],Consumo!$E$3:$E$862)</f>
        <v>0</v>
      </c>
      <c r="BH424" s="392">
        <f>IF(AND(tabItens[[#This Row],[Pend]] &gt; 0,tabItens[[#This Row],[Consumo]] &lt;&gt; 0), tabItens[[#This Row],[Pend]] / tabItens[[#This Row],[Consumo]], 0 )</f>
        <v>0</v>
      </c>
      <c r="BI424" s="391"/>
      <c r="BJ424" s="391"/>
      <c r="BK424" s="393" t="s">
        <v>2081</v>
      </c>
    </row>
    <row r="425" spans="1:63" x14ac:dyDescent="0.3">
      <c r="A425" s="354">
        <v>80390</v>
      </c>
      <c r="B425" s="355" t="s">
        <v>1463</v>
      </c>
      <c r="C425" s="356" t="s">
        <v>256</v>
      </c>
      <c r="D425" s="357">
        <v>16.5</v>
      </c>
      <c r="E425" s="358"/>
      <c r="F425" s="358"/>
      <c r="G425" s="358" t="s">
        <v>883</v>
      </c>
      <c r="H425" s="359">
        <v>75</v>
      </c>
      <c r="I425" s="360">
        <v>103003</v>
      </c>
      <c r="J425" s="361">
        <v>16.5</v>
      </c>
      <c r="K425" s="362">
        <v>90</v>
      </c>
      <c r="L425" s="363">
        <f>IF(tabItens[[#This Row],[Média]] &gt; 0, tabItens[[#This Row],[QTDE ATUAL]] / tabItens[[#This Row],[Média]],999.9)</f>
        <v>12</v>
      </c>
      <c r="M425" s="364">
        <v>0</v>
      </c>
      <c r="N425" s="365">
        <f>tabItens[[#This Row],[VALOR UNIT.]] * tabItens[[#This Row],[LC]]</f>
        <v>0</v>
      </c>
      <c r="O425" s="366" t="s">
        <v>2092</v>
      </c>
      <c r="P425" s="367"/>
      <c r="Q425" s="368"/>
      <c r="R425" s="365"/>
      <c r="S425" s="369"/>
      <c r="T425" s="370">
        <f>ROUNDDOWN(IFERROR(tabItens[[#This Row],[ATA DT.VALID.]] - $D$1,0) / 30,0)</f>
        <v>-1507</v>
      </c>
      <c r="U425" s="355" t="s">
        <v>1005</v>
      </c>
      <c r="V425" s="371">
        <v>1</v>
      </c>
      <c r="W425" s="372" t="s">
        <v>2071</v>
      </c>
      <c r="X425" s="373">
        <v>61</v>
      </c>
      <c r="Y425" s="374">
        <v>15</v>
      </c>
      <c r="Z425" s="375"/>
      <c r="AA425" s="376"/>
      <c r="AB425" s="377"/>
      <c r="AC425" s="377"/>
      <c r="AD425" s="376"/>
      <c r="AE425" s="377"/>
      <c r="AF425" s="370"/>
      <c r="AG425" s="378" t="s">
        <v>2067</v>
      </c>
      <c r="AH425" s="379"/>
      <c r="AI425" s="370">
        <v>30</v>
      </c>
      <c r="AJ425" s="379">
        <v>44830</v>
      </c>
      <c r="AK425" s="379">
        <v>38169</v>
      </c>
      <c r="AL425" s="379">
        <v>44748</v>
      </c>
      <c r="AM425" s="369"/>
      <c r="AN425" s="358"/>
      <c r="AO425" s="380" t="str">
        <f>_xlfn.IFNA(IF(VLOOKUP(tabItens[[#This Row],[CÓDIGO]],tabExcluirDoEstoque[#Data],1,FALSE),"sim",""),"")</f>
        <v/>
      </c>
      <c r="AP425" s="381" t="str">
        <f ca="1">IF(OR(ISBLANK(tabItens[[#This Row],[ATA DT.VALID.]]),tabItens[[#This Row],[ATA DT.VALID.]]="",tabItens[[#This Row],[ATA DT.VALID.]]=" "),"",IF(TYPE(tabItens[[#This Row],[ATA DT.VALID.]])=1,ROUNDUP((tabItens[[#This Row],[ATA DT.VALID.]]-TODAY())/7,0),""))</f>
        <v/>
      </c>
      <c r="AQ425" s="382">
        <v>0</v>
      </c>
      <c r="AR425" s="383" t="str">
        <f>IF(ISBLANK(tabItens[[#This Row],[CÓDIGO]]),"",IFERROR(VLOOKUP(tabItens[[#This Row],[CÓDIGO]],Consumo!$C$2:$AC$862,26,FALSE),0))</f>
        <v>05.2023</v>
      </c>
      <c r="AS425" s="384">
        <f>SUMIF(Consumo!$C$3:$C$862,tabItens[[#This Row],[CÓDIGO]],Consumo!$N$3:$N$862) + SUMIF(Consumo!$C$3:$C$862,tabItens[[#This Row],[CÓDIGO]],Consumo!$O$3:$O$862) + SUMIF(Consumo!$C$3:$C$862,tabItens[[#This Row],[CÓDIGO]],Consumo!$P$3:$P$862) + SUMIF(Consumo!$C$3:$C$862,tabItens[[#This Row],[CÓDIGO]],Consumo!$Q$3:$Q$862)</f>
        <v>0</v>
      </c>
      <c r="AT425" s="384">
        <f>SUMIF(Consumo!$C$3:$C$862,tabItens[[#This Row],[CÓDIGO]],Consumo!$Z$3:$Z$862)</f>
        <v>90</v>
      </c>
      <c r="AU425" s="385">
        <f>SUMIF(Consumo!$C$3:$C$862,tabItens[[#This Row],[CÓDIGO]],Consumo!$AA$3:$AA$862)</f>
        <v>50</v>
      </c>
      <c r="AV425" s="386">
        <f>SUMIF(Consumo!$C$3:$C$862,tabItens[[#This Row],[CÓDIGO]],Consumo!$Y$3:$Y$862)</f>
        <v>6.25</v>
      </c>
      <c r="AW425" s="359">
        <f>tabItens[[#This Row],[QTDE ATUAL]] + tabItens[[#This Row],[RC QTDE]] + tabItens[[#This Row],[AF SALDO]] + tabItens[[#This Row],[Recentes]]</f>
        <v>75</v>
      </c>
      <c r="AX425" s="387">
        <v>9</v>
      </c>
      <c r="AY425" s="387">
        <v>4</v>
      </c>
      <c r="AZ425" s="387">
        <f>IF(ISBLANK(tabItens[[#This Row],[CÓDIGO]]),"",tabItens[[#This Row],[PontoMês]] * (AZ$2+tabItens[[#This Row],[PontoQtM]]))</f>
        <v>36</v>
      </c>
      <c r="BA425" s="386">
        <f>tabItens[[#This Row],[PontoPed]] - tabItens[[#This Row],[Saldo]] + (1/10)</f>
        <v>-38.9</v>
      </c>
      <c r="BB425" s="386">
        <f xml:space="preserve"> tabItens[[#This Row],[PontoMês]] * BB$2 - tabItens[[#This Row],[QTDE ATUAL]] - (1/10)</f>
        <v>-66.099999999999994</v>
      </c>
      <c r="BC425" s="388">
        <f>IF( tabItens[[#This Row],[PontoPed]]&gt;0, IF(tabItens[[#This Row],[PontoPed]]&lt;1, 1, IF( tabItens[[#This Row],[Saldo]]&gt;tabItens[[#This Row],[PontoPed]], 0, (tabItens[[#This Row],[PontoPed]]-tabItens[[#This Row],[Saldo]])/tabItens[[#This Row],[PontoPed]] ) ), 0 )</f>
        <v>0</v>
      </c>
      <c r="BD425" s="389">
        <f>ROUNDDOWN(IF( OR( AND(tabItens[[#This Row],[PontoPed]]&lt;tabItens[[#This Row],[Saldo]],tabItens[[#This Row],[Saldo]]&gt;0), tabItens[[#This Row],[PontoPed]]=0), 99, IF(AND(tabItens[[#This Row],[Saldo]]=0,tabItens[[#This Row],[PontoPed]]&gt;0), 0, (1-tabItens[[#This Row],[PctAb]])*10 ) ),0)</f>
        <v>99</v>
      </c>
      <c r="BE425" s="390">
        <f>IF( tabItens[[#This Row],[Consumo]] &gt; tabItens[[#This Row],[04_MESES]]/4*$AV$2, tabItens[[#This Row],[Consumo]]/$AV$2, tabItens[[#This Row],[04_MESES]]/4 ) * $BE$2 + tabItens[[#This Row],[COMPRA_EXTRA]]</f>
        <v>45</v>
      </c>
      <c r="BF425" s="391">
        <f>MAX( tabItens[[#This Row],[Sugestão]] - tabItens[[#This Row],[LC]], 0 )</f>
        <v>45</v>
      </c>
      <c r="BG425" s="391">
        <f>SUMIF(Consumo!$C$3:$C$862,tabItens[[#This Row],[CÓDIGO]],Consumo!$E$3:$E$862)</f>
        <v>0</v>
      </c>
      <c r="BH425" s="392">
        <f>IF(AND(tabItens[[#This Row],[Pend]] &gt; 0,tabItens[[#This Row],[Consumo]] &lt;&gt; 0), tabItens[[#This Row],[Pend]] / tabItens[[#This Row],[Consumo]], 0 )</f>
        <v>0</v>
      </c>
      <c r="BI425" s="391"/>
      <c r="BJ425" s="391"/>
      <c r="BK425" s="393" t="s">
        <v>2081</v>
      </c>
    </row>
    <row r="426" spans="1:63" x14ac:dyDescent="0.3">
      <c r="A426" s="354">
        <v>80872</v>
      </c>
      <c r="B426" s="355" t="s">
        <v>1464</v>
      </c>
      <c r="C426" s="356" t="s">
        <v>646</v>
      </c>
      <c r="D426" s="357">
        <v>7.4</v>
      </c>
      <c r="E426" s="358"/>
      <c r="F426" s="358"/>
      <c r="G426" s="358" t="s">
        <v>883</v>
      </c>
      <c r="H426" s="359">
        <v>0</v>
      </c>
      <c r="I426" s="360">
        <v>103003</v>
      </c>
      <c r="J426" s="361">
        <v>7.4</v>
      </c>
      <c r="K426" s="362">
        <v>3239</v>
      </c>
      <c r="L426" s="363">
        <f>IF(tabItens[[#This Row],[Média]] &gt; 0, tabItens[[#This Row],[QTDE ATUAL]] / tabItens[[#This Row],[Média]],999.9)</f>
        <v>0</v>
      </c>
      <c r="M426" s="364">
        <v>0</v>
      </c>
      <c r="N426" s="365">
        <f>tabItens[[#This Row],[VALOR UNIT.]] * tabItens[[#This Row],[LC]]</f>
        <v>0</v>
      </c>
      <c r="O426" s="366"/>
      <c r="P426" s="367"/>
      <c r="Q426" s="368"/>
      <c r="R426" s="365"/>
      <c r="S426" s="369"/>
      <c r="T426" s="370">
        <f>ROUNDDOWN(IFERROR(tabItens[[#This Row],[ATA DT.VALID.]] - $D$1,0) / 30,0)</f>
        <v>-1507</v>
      </c>
      <c r="U426" s="355" t="s">
        <v>1452</v>
      </c>
      <c r="V426" s="371">
        <v>1</v>
      </c>
      <c r="W426" s="372" t="s">
        <v>2069</v>
      </c>
      <c r="X426" s="373">
        <v>45</v>
      </c>
      <c r="Y426" s="374">
        <v>30</v>
      </c>
      <c r="Z426" s="375">
        <v>6978</v>
      </c>
      <c r="AA426" s="376">
        <v>2023</v>
      </c>
      <c r="AB426" s="377">
        <v>2300</v>
      </c>
      <c r="AC426" s="377"/>
      <c r="AD426" s="376"/>
      <c r="AE426" s="377"/>
      <c r="AF426" s="370"/>
      <c r="AG426" s="378" t="s">
        <v>2067</v>
      </c>
      <c r="AH426" s="379"/>
      <c r="AI426" s="370">
        <v>1302</v>
      </c>
      <c r="AJ426" s="379">
        <v>44463</v>
      </c>
      <c r="AK426" s="379">
        <v>38196</v>
      </c>
      <c r="AL426" s="379">
        <v>45044</v>
      </c>
      <c r="AM426" s="369"/>
      <c r="AN426" s="358"/>
      <c r="AO426" s="380" t="str">
        <f>_xlfn.IFNA(IF(VLOOKUP(tabItens[[#This Row],[CÓDIGO]],tabExcluirDoEstoque[#Data],1,FALSE),"sim",""),"")</f>
        <v/>
      </c>
      <c r="AP426" s="381" t="str">
        <f ca="1">IF(OR(ISBLANK(tabItens[[#This Row],[ATA DT.VALID.]]),tabItens[[#This Row],[ATA DT.VALID.]]="",tabItens[[#This Row],[ATA DT.VALID.]]=" "),"",IF(TYPE(tabItens[[#This Row],[ATA DT.VALID.]])=1,ROUNDUP((tabItens[[#This Row],[ATA DT.VALID.]]-TODAY())/7,0),""))</f>
        <v/>
      </c>
      <c r="AQ426" s="382"/>
      <c r="AR426" s="383" t="str">
        <f>IF(ISBLANK(tabItens[[#This Row],[CÓDIGO]]),"",IFERROR(VLOOKUP(tabItens[[#This Row],[CÓDIGO]],Consumo!$C$2:$AC$862,26,FALSE),0))</f>
        <v>07.2023</v>
      </c>
      <c r="AS426" s="384">
        <f>SUMIF(Consumo!$C$3:$C$862,tabItens[[#This Row],[CÓDIGO]],Consumo!$N$3:$N$862) + SUMIF(Consumo!$C$3:$C$862,tabItens[[#This Row],[CÓDIGO]],Consumo!$O$3:$O$862) + SUMIF(Consumo!$C$3:$C$862,tabItens[[#This Row],[CÓDIGO]],Consumo!$P$3:$P$862) + SUMIF(Consumo!$C$3:$C$862,tabItens[[#This Row],[CÓDIGO]],Consumo!$Q$3:$Q$862)</f>
        <v>306</v>
      </c>
      <c r="AT426" s="384">
        <f>SUMIF(Consumo!$C$3:$C$862,tabItens[[#This Row],[CÓDIGO]],Consumo!$Z$3:$Z$862)</f>
        <v>4237</v>
      </c>
      <c r="AU426" s="385">
        <f>SUMIF(Consumo!$C$3:$C$862,tabItens[[#This Row],[CÓDIGO]],Consumo!$AA$3:$AA$862)</f>
        <v>1474</v>
      </c>
      <c r="AV426" s="386">
        <f>SUMIF(Consumo!$C$3:$C$862,tabItens[[#This Row],[CÓDIGO]],Consumo!$Y$3:$Y$862)</f>
        <v>322.5</v>
      </c>
      <c r="AW426" s="359">
        <f>tabItens[[#This Row],[QTDE ATUAL]] + tabItens[[#This Row],[RC QTDE]] + tabItens[[#This Row],[AF SALDO]] + tabItens[[#This Row],[Recentes]]</f>
        <v>2300</v>
      </c>
      <c r="AX426" s="387">
        <v>542</v>
      </c>
      <c r="AY426" s="387">
        <v>4</v>
      </c>
      <c r="AZ426" s="387">
        <f>IF(ISBLANK(tabItens[[#This Row],[CÓDIGO]]),"",tabItens[[#This Row],[PontoMês]] * (AZ$2+tabItens[[#This Row],[PontoQtM]]))</f>
        <v>2168</v>
      </c>
      <c r="BA426" s="386">
        <f>tabItens[[#This Row],[PontoPed]] - tabItens[[#This Row],[Saldo]] + (1/10)</f>
        <v>-131.9</v>
      </c>
      <c r="BB426" s="386">
        <f xml:space="preserve"> tabItens[[#This Row],[PontoMês]] * BB$2 - tabItens[[#This Row],[QTDE ATUAL]] - (1/10)</f>
        <v>541.9</v>
      </c>
      <c r="BC426" s="388">
        <f>IF( tabItens[[#This Row],[PontoPed]]&gt;0, IF(tabItens[[#This Row],[PontoPed]]&lt;1, 1, IF( tabItens[[#This Row],[Saldo]]&gt;tabItens[[#This Row],[PontoPed]], 0, (tabItens[[#This Row],[PontoPed]]-tabItens[[#This Row],[Saldo]])/tabItens[[#This Row],[PontoPed]] ) ), 0 )</f>
        <v>0</v>
      </c>
      <c r="BD426" s="389">
        <f>ROUNDDOWN(IF( OR( AND(tabItens[[#This Row],[PontoPed]]&lt;tabItens[[#This Row],[Saldo]],tabItens[[#This Row],[Saldo]]&gt;0), tabItens[[#This Row],[PontoPed]]=0), 99, IF(AND(tabItens[[#This Row],[Saldo]]=0,tabItens[[#This Row],[PontoPed]]&gt;0), 0, (1-tabItens[[#This Row],[PctAb]])*10 ) ),0)</f>
        <v>99</v>
      </c>
      <c r="BE426" s="390">
        <f>IF( tabItens[[#This Row],[Consumo]] &gt; tabItens[[#This Row],[04_MESES]]/4*$AV$2, tabItens[[#This Row],[Consumo]]/$AV$2, tabItens[[#This Row],[04_MESES]]/4 ) * $BE$2 + tabItens[[#This Row],[COMPRA_EXTRA]]</f>
        <v>2118.5</v>
      </c>
      <c r="BF426" s="391">
        <f>MAX( tabItens[[#This Row],[Sugestão]] - tabItens[[#This Row],[LC]], 0 )</f>
        <v>2118.5</v>
      </c>
      <c r="BG426" s="391">
        <f>SUMIF(Consumo!$C$3:$C$862,tabItens[[#This Row],[CÓDIGO]],Consumo!$E$3:$E$862)</f>
        <v>332</v>
      </c>
      <c r="BH426" s="392">
        <f>IF(AND(tabItens[[#This Row],[Pend]] &gt; 0,tabItens[[#This Row],[Consumo]] &lt;&gt; 0), tabItens[[#This Row],[Pend]] / tabItens[[#This Row],[Consumo]], 0 )</f>
        <v>7.8357328298324286E-2</v>
      </c>
      <c r="BI426" s="391"/>
      <c r="BJ426" s="391"/>
      <c r="BK426" s="393" t="s">
        <v>2081</v>
      </c>
    </row>
    <row r="427" spans="1:63" x14ac:dyDescent="0.3">
      <c r="A427" s="354">
        <v>80874</v>
      </c>
      <c r="B427" s="355" t="s">
        <v>1465</v>
      </c>
      <c r="C427" s="356" t="s">
        <v>646</v>
      </c>
      <c r="D427" s="357">
        <v>3.37</v>
      </c>
      <c r="E427" s="358"/>
      <c r="F427" s="358"/>
      <c r="G427" s="358" t="s">
        <v>883</v>
      </c>
      <c r="H427" s="359">
        <v>360</v>
      </c>
      <c r="I427" s="360">
        <v>103003</v>
      </c>
      <c r="J427" s="361">
        <v>3.37</v>
      </c>
      <c r="K427" s="362">
        <v>3600</v>
      </c>
      <c r="L427" s="363">
        <f>IF(tabItens[[#This Row],[Média]] &gt; 0, tabItens[[#This Row],[QTDE ATUAL]] / tabItens[[#This Row],[Média]],999.9)</f>
        <v>0.85612366230677761</v>
      </c>
      <c r="M427" s="364">
        <v>0</v>
      </c>
      <c r="N427" s="365">
        <f>tabItens[[#This Row],[VALOR UNIT.]] * tabItens[[#This Row],[LC]]</f>
        <v>0</v>
      </c>
      <c r="O427" s="366"/>
      <c r="P427" s="367"/>
      <c r="Q427" s="368"/>
      <c r="R427" s="365"/>
      <c r="S427" s="369"/>
      <c r="T427" s="370">
        <f>ROUNDDOWN(IFERROR(tabItens[[#This Row],[ATA DT.VALID.]] - $D$1,0) / 30,0)</f>
        <v>-1507</v>
      </c>
      <c r="U427" s="355" t="s">
        <v>1452</v>
      </c>
      <c r="V427" s="371">
        <v>1</v>
      </c>
      <c r="W427" s="372" t="s">
        <v>2069</v>
      </c>
      <c r="X427" s="373">
        <v>45</v>
      </c>
      <c r="Y427" s="374">
        <v>30</v>
      </c>
      <c r="Z427" s="375">
        <v>6978</v>
      </c>
      <c r="AA427" s="376">
        <v>2023</v>
      </c>
      <c r="AB427" s="377">
        <v>700</v>
      </c>
      <c r="AC427" s="377"/>
      <c r="AD427" s="376"/>
      <c r="AE427" s="377"/>
      <c r="AF427" s="370"/>
      <c r="AG427" s="378" t="s">
        <v>2067</v>
      </c>
      <c r="AH427" s="379"/>
      <c r="AI427" s="370">
        <v>1798</v>
      </c>
      <c r="AJ427" s="379">
        <v>44928</v>
      </c>
      <c r="AK427" s="379">
        <v>38196</v>
      </c>
      <c r="AL427" s="379">
        <v>44910</v>
      </c>
      <c r="AM427" s="369"/>
      <c r="AN427" s="358"/>
      <c r="AO427" s="380" t="str">
        <f>_xlfn.IFNA(IF(VLOOKUP(tabItens[[#This Row],[CÓDIGO]],tabExcluirDoEstoque[#Data],1,FALSE),"sim",""),"")</f>
        <v/>
      </c>
      <c r="AP427" s="381" t="str">
        <f ca="1">IF(OR(ISBLANK(tabItens[[#This Row],[ATA DT.VALID.]]),tabItens[[#This Row],[ATA DT.VALID.]]="",tabItens[[#This Row],[ATA DT.VALID.]]=" "),"",IF(TYPE(tabItens[[#This Row],[ATA DT.VALID.]])=1,ROUNDUP((tabItens[[#This Row],[ATA DT.VALID.]]-TODAY())/7,0),""))</f>
        <v/>
      </c>
      <c r="AQ427" s="382"/>
      <c r="AR427" s="383" t="str">
        <f>IF(ISBLANK(tabItens[[#This Row],[CÓDIGO]]),"",IFERROR(VLOOKUP(tabItens[[#This Row],[CÓDIGO]],Consumo!$C$2:$AC$862,26,FALSE),0))</f>
        <v>09.2023</v>
      </c>
      <c r="AS427" s="384">
        <f>SUMIF(Consumo!$C$3:$C$862,tabItens[[#This Row],[CÓDIGO]],Consumo!$N$3:$N$862) + SUMIF(Consumo!$C$3:$C$862,tabItens[[#This Row],[CÓDIGO]],Consumo!$O$3:$O$862) + SUMIF(Consumo!$C$3:$C$862,tabItens[[#This Row],[CÓDIGO]],Consumo!$P$3:$P$862) + SUMIF(Consumo!$C$3:$C$862,tabItens[[#This Row],[CÓDIGO]],Consumo!$Q$3:$Q$862)</f>
        <v>1517</v>
      </c>
      <c r="AT427" s="384">
        <f>SUMIF(Consumo!$C$3:$C$862,tabItens[[#This Row],[CÓDIGO]],Consumo!$Z$3:$Z$862)</f>
        <v>5398</v>
      </c>
      <c r="AU427" s="385">
        <f>SUMIF(Consumo!$C$3:$C$862,tabItens[[#This Row],[CÓDIGO]],Consumo!$AA$3:$AA$862)</f>
        <v>1513</v>
      </c>
      <c r="AV427" s="386">
        <f>SUMIF(Consumo!$C$3:$C$862,tabItens[[#This Row],[CÓDIGO]],Consumo!$Y$3:$Y$862)</f>
        <v>420.5</v>
      </c>
      <c r="AW427" s="359">
        <f>tabItens[[#This Row],[QTDE ATUAL]] + tabItens[[#This Row],[RC QTDE]] + tabItens[[#This Row],[AF SALDO]] + tabItens[[#This Row],[Recentes]]</f>
        <v>1060</v>
      </c>
      <c r="AX427" s="387">
        <v>558</v>
      </c>
      <c r="AY427" s="387">
        <v>4</v>
      </c>
      <c r="AZ427" s="387">
        <f>IF(ISBLANK(tabItens[[#This Row],[CÓDIGO]]),"",tabItens[[#This Row],[PontoMês]] * (AZ$2+tabItens[[#This Row],[PontoQtM]]))</f>
        <v>2232</v>
      </c>
      <c r="BA427" s="386">
        <f>tabItens[[#This Row],[PontoPed]] - tabItens[[#This Row],[Saldo]] + (1/10)</f>
        <v>1172.0999999999999</v>
      </c>
      <c r="BB427" s="386">
        <f xml:space="preserve"> tabItens[[#This Row],[PontoMês]] * BB$2 - tabItens[[#This Row],[QTDE ATUAL]] - (1/10)</f>
        <v>197.9</v>
      </c>
      <c r="BC427" s="388">
        <f>IF( tabItens[[#This Row],[PontoPed]]&gt;0, IF(tabItens[[#This Row],[PontoPed]]&lt;1, 1, IF( tabItens[[#This Row],[Saldo]]&gt;tabItens[[#This Row],[PontoPed]], 0, (tabItens[[#This Row],[PontoPed]]-tabItens[[#This Row],[Saldo]])/tabItens[[#This Row],[PontoPed]] ) ), 0 )</f>
        <v>0.52508960573476704</v>
      </c>
      <c r="BD427" s="389">
        <f>ROUNDDOWN(IF( OR( AND(tabItens[[#This Row],[PontoPed]]&lt;tabItens[[#This Row],[Saldo]],tabItens[[#This Row],[Saldo]]&gt;0), tabItens[[#This Row],[PontoPed]]=0), 99, IF(AND(tabItens[[#This Row],[Saldo]]=0,tabItens[[#This Row],[PontoPed]]&gt;0), 0, (1-tabItens[[#This Row],[PctAb]])*10 ) ),0)</f>
        <v>4</v>
      </c>
      <c r="BE427" s="390">
        <f>IF( tabItens[[#This Row],[Consumo]] &gt; tabItens[[#This Row],[04_MESES]]/4*$AV$2, tabItens[[#This Row],[Consumo]]/$AV$2, tabItens[[#This Row],[04_MESES]]/4 ) * $BE$2 + tabItens[[#This Row],[COMPRA_EXTRA]]</f>
        <v>2699</v>
      </c>
      <c r="BF427" s="391">
        <f>MAX( tabItens[[#This Row],[Sugestão]] - tabItens[[#This Row],[LC]], 0 )</f>
        <v>2699</v>
      </c>
      <c r="BG427" s="391">
        <f>SUMIF(Consumo!$C$3:$C$862,tabItens[[#This Row],[CÓDIGO]],Consumo!$E$3:$E$862)</f>
        <v>2</v>
      </c>
      <c r="BH427" s="392">
        <f>IF(AND(tabItens[[#This Row],[Pend]] &gt; 0,tabItens[[#This Row],[Consumo]] &lt;&gt; 0), tabItens[[#This Row],[Pend]] / tabItens[[#This Row],[Consumo]], 0 )</f>
        <v>3.7050759540570581E-4</v>
      </c>
      <c r="BI427" s="391"/>
      <c r="BJ427" s="391"/>
      <c r="BK427" s="393" t="s">
        <v>2081</v>
      </c>
    </row>
    <row r="428" spans="1:63" x14ac:dyDescent="0.3">
      <c r="A428" s="354">
        <v>81131</v>
      </c>
      <c r="B428" s="355" t="s">
        <v>1466</v>
      </c>
      <c r="C428" s="356" t="s">
        <v>260</v>
      </c>
      <c r="D428" s="357">
        <v>0.52</v>
      </c>
      <c r="E428" s="358"/>
      <c r="F428" s="358"/>
      <c r="G428" s="358" t="s">
        <v>883</v>
      </c>
      <c r="H428" s="359">
        <v>0</v>
      </c>
      <c r="I428" s="360">
        <v>103003</v>
      </c>
      <c r="J428" s="361">
        <v>0.52</v>
      </c>
      <c r="K428" s="362">
        <v>210</v>
      </c>
      <c r="L428" s="363">
        <f>IF(tabItens[[#This Row],[Média]] &gt; 0, tabItens[[#This Row],[QTDE ATUAL]] / tabItens[[#This Row],[Média]],999.9)</f>
        <v>0</v>
      </c>
      <c r="M428" s="364">
        <v>0</v>
      </c>
      <c r="N428" s="365">
        <f>tabItens[[#This Row],[VALOR UNIT.]] * tabItens[[#This Row],[LC]]</f>
        <v>0</v>
      </c>
      <c r="O428" s="366" t="s">
        <v>2089</v>
      </c>
      <c r="P428" s="367"/>
      <c r="Q428" s="368"/>
      <c r="R428" s="365"/>
      <c r="S428" s="369"/>
      <c r="T428" s="370">
        <f>ROUNDDOWN(IFERROR(tabItens[[#This Row],[ATA DT.VALID.]] - $D$1,0) / 30,0)</f>
        <v>-1507</v>
      </c>
      <c r="U428" s="355" t="s">
        <v>892</v>
      </c>
      <c r="V428" s="371">
        <v>1</v>
      </c>
      <c r="W428" s="372" t="s">
        <v>2068</v>
      </c>
      <c r="X428" s="373">
        <v>72</v>
      </c>
      <c r="Y428" s="374">
        <v>6</v>
      </c>
      <c r="Z428" s="375">
        <v>9010</v>
      </c>
      <c r="AA428" s="376">
        <v>2023</v>
      </c>
      <c r="AB428" s="377">
        <v>70</v>
      </c>
      <c r="AC428" s="377"/>
      <c r="AD428" s="376"/>
      <c r="AE428" s="377"/>
      <c r="AF428" s="370"/>
      <c r="AG428" s="378" t="s">
        <v>2067</v>
      </c>
      <c r="AH428" s="379"/>
      <c r="AI428" s="370">
        <v>78</v>
      </c>
      <c r="AJ428" s="379">
        <v>43682</v>
      </c>
      <c r="AK428" s="379">
        <v>38205</v>
      </c>
      <c r="AL428" s="379">
        <v>43851</v>
      </c>
      <c r="AM428" s="369"/>
      <c r="AN428" s="358"/>
      <c r="AO428" s="380" t="str">
        <f>_xlfn.IFNA(IF(VLOOKUP(tabItens[[#This Row],[CÓDIGO]],tabExcluirDoEstoque[#Data],1,FALSE),"sim",""),"")</f>
        <v/>
      </c>
      <c r="AP428" s="381" t="str">
        <f ca="1">IF(OR(ISBLANK(tabItens[[#This Row],[ATA DT.VALID.]]),tabItens[[#This Row],[ATA DT.VALID.]]="",tabItens[[#This Row],[ATA DT.VALID.]]=" "),"",IF(TYPE(tabItens[[#This Row],[ATA DT.VALID.]])=1,ROUNDUP((tabItens[[#This Row],[ATA DT.VALID.]]-TODAY())/7,0),""))</f>
        <v/>
      </c>
      <c r="AQ428" s="382">
        <v>0</v>
      </c>
      <c r="AR428" s="383" t="str">
        <f>IF(ISBLANK(tabItens[[#This Row],[CÓDIGO]]),"",IFERROR(VLOOKUP(tabItens[[#This Row],[CÓDIGO]],Consumo!$C$2:$AC$862,26,FALSE),0))</f>
        <v>06.2023</v>
      </c>
      <c r="AS428" s="384">
        <f>SUMIF(Consumo!$C$3:$C$862,tabItens[[#This Row],[CÓDIGO]],Consumo!$N$3:$N$862) + SUMIF(Consumo!$C$3:$C$862,tabItens[[#This Row],[CÓDIGO]],Consumo!$O$3:$O$862) + SUMIF(Consumo!$C$3:$C$862,tabItens[[#This Row],[CÓDIGO]],Consumo!$P$3:$P$862) + SUMIF(Consumo!$C$3:$C$862,tabItens[[#This Row],[CÓDIGO]],Consumo!$Q$3:$Q$862)</f>
        <v>17</v>
      </c>
      <c r="AT428" s="384">
        <f>SUMIF(Consumo!$C$3:$C$862,tabItens[[#This Row],[CÓDIGO]],Consumo!$Z$3:$Z$862)</f>
        <v>233</v>
      </c>
      <c r="AU428" s="385">
        <f>SUMIF(Consumo!$C$3:$C$862,tabItens[[#This Row],[CÓDIGO]],Consumo!$AA$3:$AA$862)</f>
        <v>71</v>
      </c>
      <c r="AV428" s="386">
        <f>SUMIF(Consumo!$C$3:$C$862,tabItens[[#This Row],[CÓDIGO]],Consumo!$Y$3:$Y$862)</f>
        <v>18.75</v>
      </c>
      <c r="AW428" s="359">
        <f>tabItens[[#This Row],[QTDE ATUAL]] + tabItens[[#This Row],[RC QTDE]] + tabItens[[#This Row],[AF SALDO]] + tabItens[[#This Row],[Recentes]]</f>
        <v>70</v>
      </c>
      <c r="AX428" s="387">
        <v>10</v>
      </c>
      <c r="AY428" s="387">
        <v>4</v>
      </c>
      <c r="AZ428" s="387">
        <f>IF(ISBLANK(tabItens[[#This Row],[CÓDIGO]]),"",tabItens[[#This Row],[PontoMês]] * (AZ$2+tabItens[[#This Row],[PontoQtM]]))</f>
        <v>40</v>
      </c>
      <c r="BA428" s="386">
        <f>tabItens[[#This Row],[PontoPed]] - tabItens[[#This Row],[Saldo]] + (1/10)</f>
        <v>-29.9</v>
      </c>
      <c r="BB428" s="386">
        <f xml:space="preserve"> tabItens[[#This Row],[PontoMês]] * BB$2 - tabItens[[#This Row],[QTDE ATUAL]] - (1/10)</f>
        <v>9.9</v>
      </c>
      <c r="BC428" s="388">
        <f>IF( tabItens[[#This Row],[PontoPed]]&gt;0, IF(tabItens[[#This Row],[PontoPed]]&lt;1, 1, IF( tabItens[[#This Row],[Saldo]]&gt;tabItens[[#This Row],[PontoPed]], 0, (tabItens[[#This Row],[PontoPed]]-tabItens[[#This Row],[Saldo]])/tabItens[[#This Row],[PontoPed]] ) ), 0 )</f>
        <v>0</v>
      </c>
      <c r="BD428" s="389">
        <f>ROUNDDOWN(IF( OR( AND(tabItens[[#This Row],[PontoPed]]&lt;tabItens[[#This Row],[Saldo]],tabItens[[#This Row],[Saldo]]&gt;0), tabItens[[#This Row],[PontoPed]]=0), 99, IF(AND(tabItens[[#This Row],[Saldo]]=0,tabItens[[#This Row],[PontoPed]]&gt;0), 0, (1-tabItens[[#This Row],[PctAb]])*10 ) ),0)</f>
        <v>99</v>
      </c>
      <c r="BE428" s="390">
        <f>IF( tabItens[[#This Row],[Consumo]] &gt; tabItens[[#This Row],[04_MESES]]/4*$AV$2, tabItens[[#This Row],[Consumo]]/$AV$2, tabItens[[#This Row],[04_MESES]]/4 ) * $BE$2 + tabItens[[#This Row],[COMPRA_EXTRA]]</f>
        <v>116.5</v>
      </c>
      <c r="BF428" s="391">
        <f>MAX( tabItens[[#This Row],[Sugestão]] - tabItens[[#This Row],[LC]], 0 )</f>
        <v>116.5</v>
      </c>
      <c r="BG428" s="391">
        <f>SUMIF(Consumo!$C$3:$C$862,tabItens[[#This Row],[CÓDIGO]],Consumo!$E$3:$E$862)</f>
        <v>0</v>
      </c>
      <c r="BH428" s="392">
        <f>IF(AND(tabItens[[#This Row],[Pend]] &gt; 0,tabItens[[#This Row],[Consumo]] &lt;&gt; 0), tabItens[[#This Row],[Pend]] / tabItens[[#This Row],[Consumo]], 0 )</f>
        <v>0</v>
      </c>
      <c r="BI428" s="391"/>
      <c r="BJ428" s="391"/>
      <c r="BK428" s="393" t="s">
        <v>2081</v>
      </c>
    </row>
    <row r="429" spans="1:63" x14ac:dyDescent="0.3">
      <c r="A429" s="354">
        <v>81152</v>
      </c>
      <c r="B429" s="355" t="s">
        <v>1467</v>
      </c>
      <c r="C429" s="356" t="s">
        <v>260</v>
      </c>
      <c r="D429" s="357">
        <v>132.19999999999999</v>
      </c>
      <c r="E429" s="358"/>
      <c r="F429" s="358"/>
      <c r="G429" s="358" t="s">
        <v>883</v>
      </c>
      <c r="H429" s="359">
        <v>609</v>
      </c>
      <c r="I429" s="360">
        <v>103003</v>
      </c>
      <c r="J429" s="361">
        <v>132.19999999999999</v>
      </c>
      <c r="K429" s="362">
        <v>13</v>
      </c>
      <c r="L429" s="363">
        <f>IF(tabItens[[#This Row],[Média]] &gt; 0, tabItens[[#This Row],[QTDE ATUAL]] / tabItens[[#This Row],[Média]],999.9)</f>
        <v>456.75</v>
      </c>
      <c r="M429" s="364">
        <v>0</v>
      </c>
      <c r="N429" s="365">
        <f>tabItens[[#This Row],[VALOR UNIT.]] * tabItens[[#This Row],[LC]]</f>
        <v>0</v>
      </c>
      <c r="O429" s="366"/>
      <c r="P429" s="367"/>
      <c r="Q429" s="368"/>
      <c r="R429" s="365"/>
      <c r="S429" s="369"/>
      <c r="T429" s="370">
        <f>ROUNDDOWN(IFERROR(tabItens[[#This Row],[ATA DT.VALID.]] - $D$1,0) / 30,0)</f>
        <v>-1507</v>
      </c>
      <c r="U429" s="355" t="s">
        <v>1468</v>
      </c>
      <c r="V429" s="371">
        <v>1</v>
      </c>
      <c r="W429" s="372" t="s">
        <v>2068</v>
      </c>
      <c r="X429" s="373">
        <v>73</v>
      </c>
      <c r="Y429" s="374">
        <v>1</v>
      </c>
      <c r="Z429" s="375"/>
      <c r="AA429" s="376"/>
      <c r="AB429" s="377"/>
      <c r="AC429" s="377"/>
      <c r="AD429" s="376"/>
      <c r="AE429" s="377"/>
      <c r="AF429" s="370"/>
      <c r="AG429" s="378" t="s">
        <v>2067</v>
      </c>
      <c r="AH429" s="379"/>
      <c r="AI429" s="370">
        <v>6</v>
      </c>
      <c r="AJ429" s="379">
        <v>44426</v>
      </c>
      <c r="AK429" s="379">
        <v>38208</v>
      </c>
      <c r="AL429" s="379">
        <v>44405</v>
      </c>
      <c r="AM429" s="369"/>
      <c r="AN429" s="358"/>
      <c r="AO429" s="380" t="str">
        <f>_xlfn.IFNA(IF(VLOOKUP(tabItens[[#This Row],[CÓDIGO]],tabExcluirDoEstoque[#Data],1,FALSE),"sim",""),"")</f>
        <v/>
      </c>
      <c r="AP429" s="381" t="str">
        <f ca="1">IF(OR(ISBLANK(tabItens[[#This Row],[ATA DT.VALID.]]),tabItens[[#This Row],[ATA DT.VALID.]]="",tabItens[[#This Row],[ATA DT.VALID.]]=" "),"",IF(TYPE(tabItens[[#This Row],[ATA DT.VALID.]])=1,ROUNDUP((tabItens[[#This Row],[ATA DT.VALID.]]-TODAY())/7,0),""))</f>
        <v/>
      </c>
      <c r="AQ429" s="382"/>
      <c r="AR429" s="383" t="str">
        <f>IF(ISBLANK(tabItens[[#This Row],[CÓDIGO]]),"",IFERROR(VLOOKUP(tabItens[[#This Row],[CÓDIGO]],Consumo!$C$2:$AC$862,26,FALSE),0))</f>
        <v>09.2023</v>
      </c>
      <c r="AS429" s="384">
        <f>SUMIF(Consumo!$C$3:$C$862,tabItens[[#This Row],[CÓDIGO]],Consumo!$N$3:$N$862) + SUMIF(Consumo!$C$3:$C$862,tabItens[[#This Row],[CÓDIGO]],Consumo!$O$3:$O$862) + SUMIF(Consumo!$C$3:$C$862,tabItens[[#This Row],[CÓDIGO]],Consumo!$P$3:$P$862) + SUMIF(Consumo!$C$3:$C$862,tabItens[[#This Row],[CÓDIGO]],Consumo!$Q$3:$Q$862)</f>
        <v>6</v>
      </c>
      <c r="AT429" s="384">
        <f>SUMIF(Consumo!$C$3:$C$862,tabItens[[#This Row],[CÓDIGO]],Consumo!$Z$3:$Z$862)</f>
        <v>17</v>
      </c>
      <c r="AU429" s="385">
        <f>SUMIF(Consumo!$C$3:$C$862,tabItens[[#This Row],[CÓDIGO]],Consumo!$AA$3:$AA$862)</f>
        <v>4</v>
      </c>
      <c r="AV429" s="386">
        <f>SUMIF(Consumo!$C$3:$C$862,tabItens[[#This Row],[CÓDIGO]],Consumo!$Y$3:$Y$862)</f>
        <v>1.3333333333333333</v>
      </c>
      <c r="AW429" s="359">
        <f>tabItens[[#This Row],[QTDE ATUAL]] + tabItens[[#This Row],[RC QTDE]] + tabItens[[#This Row],[AF SALDO]] + tabItens[[#This Row],[Recentes]]</f>
        <v>609</v>
      </c>
      <c r="AX429" s="387">
        <v>2</v>
      </c>
      <c r="AY429" s="387">
        <v>4</v>
      </c>
      <c r="AZ429" s="387">
        <f>IF(ISBLANK(tabItens[[#This Row],[CÓDIGO]]),"",tabItens[[#This Row],[PontoMês]] * (AZ$2+tabItens[[#This Row],[PontoQtM]]))</f>
        <v>8</v>
      </c>
      <c r="BA429" s="386">
        <f>tabItens[[#This Row],[PontoPed]] - tabItens[[#This Row],[Saldo]] + (1/10)</f>
        <v>-600.9</v>
      </c>
      <c r="BB429" s="386">
        <f xml:space="preserve"> tabItens[[#This Row],[PontoMês]] * BB$2 - tabItens[[#This Row],[QTDE ATUAL]] - (1/10)</f>
        <v>-607.1</v>
      </c>
      <c r="BC429" s="388">
        <f>IF( tabItens[[#This Row],[PontoPed]]&gt;0, IF(tabItens[[#This Row],[PontoPed]]&lt;1, 1, IF( tabItens[[#This Row],[Saldo]]&gt;tabItens[[#This Row],[PontoPed]], 0, (tabItens[[#This Row],[PontoPed]]-tabItens[[#This Row],[Saldo]])/tabItens[[#This Row],[PontoPed]] ) ), 0 )</f>
        <v>0</v>
      </c>
      <c r="BD429" s="389">
        <f>ROUNDDOWN(IF( OR( AND(tabItens[[#This Row],[PontoPed]]&lt;tabItens[[#This Row],[Saldo]],tabItens[[#This Row],[Saldo]]&gt;0), tabItens[[#This Row],[PontoPed]]=0), 99, IF(AND(tabItens[[#This Row],[Saldo]]=0,tabItens[[#This Row],[PontoPed]]&gt;0), 0, (1-tabItens[[#This Row],[PctAb]])*10 ) ),0)</f>
        <v>99</v>
      </c>
      <c r="BE429" s="390">
        <f>IF( tabItens[[#This Row],[Consumo]] &gt; tabItens[[#This Row],[04_MESES]]/4*$AV$2, tabItens[[#This Row],[Consumo]]/$AV$2, tabItens[[#This Row],[04_MESES]]/4 ) * $BE$2 + tabItens[[#This Row],[COMPRA_EXTRA]]</f>
        <v>9</v>
      </c>
      <c r="BF429" s="391">
        <f>MAX( tabItens[[#This Row],[Sugestão]] - tabItens[[#This Row],[LC]], 0 )</f>
        <v>9</v>
      </c>
      <c r="BG429" s="391">
        <f>SUMIF(Consumo!$C$3:$C$862,tabItens[[#This Row],[CÓDIGO]],Consumo!$E$3:$E$862)</f>
        <v>0</v>
      </c>
      <c r="BH429" s="392">
        <f>IF(AND(tabItens[[#This Row],[Pend]] &gt; 0,tabItens[[#This Row],[Consumo]] &lt;&gt; 0), tabItens[[#This Row],[Pend]] / tabItens[[#This Row],[Consumo]], 0 )</f>
        <v>0</v>
      </c>
      <c r="BI429" s="391"/>
      <c r="BJ429" s="391"/>
      <c r="BK429" s="393" t="s">
        <v>2081</v>
      </c>
    </row>
    <row r="430" spans="1:63" x14ac:dyDescent="0.3">
      <c r="A430" s="354">
        <v>81370</v>
      </c>
      <c r="B430" s="355" t="s">
        <v>1469</v>
      </c>
      <c r="C430" s="356" t="s">
        <v>328</v>
      </c>
      <c r="D430" s="357">
        <v>1.61</v>
      </c>
      <c r="E430" s="358"/>
      <c r="F430" s="358"/>
      <c r="G430" s="358" t="s">
        <v>883</v>
      </c>
      <c r="H430" s="359">
        <v>0</v>
      </c>
      <c r="I430" s="360">
        <v>103003</v>
      </c>
      <c r="J430" s="361">
        <v>1.61</v>
      </c>
      <c r="K430" s="362">
        <v>2865</v>
      </c>
      <c r="L430" s="363">
        <f>IF(tabItens[[#This Row],[Média]] &gt; 0, tabItens[[#This Row],[QTDE ATUAL]] / tabItens[[#This Row],[Média]],999.9)</f>
        <v>0</v>
      </c>
      <c r="M430" s="364">
        <v>0</v>
      </c>
      <c r="N430" s="365">
        <f>tabItens[[#This Row],[VALOR UNIT.]] * tabItens[[#This Row],[LC]]</f>
        <v>0</v>
      </c>
      <c r="O430" s="366"/>
      <c r="P430" s="367"/>
      <c r="Q430" s="368"/>
      <c r="R430" s="365"/>
      <c r="S430" s="369"/>
      <c r="T430" s="370">
        <f>ROUNDDOWN(IFERROR(tabItens[[#This Row],[ATA DT.VALID.]] - $D$1,0) / 30,0)</f>
        <v>-1507</v>
      </c>
      <c r="U430" s="355" t="s">
        <v>1470</v>
      </c>
      <c r="V430" s="371">
        <v>1</v>
      </c>
      <c r="W430" s="372" t="s">
        <v>2069</v>
      </c>
      <c r="X430" s="373">
        <v>71</v>
      </c>
      <c r="Y430" s="374">
        <v>33</v>
      </c>
      <c r="Z430" s="375">
        <v>6219</v>
      </c>
      <c r="AA430" s="376">
        <v>2023</v>
      </c>
      <c r="AB430" s="377">
        <v>1700</v>
      </c>
      <c r="AC430" s="377"/>
      <c r="AD430" s="376"/>
      <c r="AE430" s="377"/>
      <c r="AF430" s="370"/>
      <c r="AG430" s="378" t="s">
        <v>2067</v>
      </c>
      <c r="AH430" s="379"/>
      <c r="AI430" s="370">
        <v>1234</v>
      </c>
      <c r="AJ430" s="379">
        <v>45027</v>
      </c>
      <c r="AK430" s="379">
        <v>38217</v>
      </c>
      <c r="AL430" s="379">
        <v>44998</v>
      </c>
      <c r="AM430" s="369"/>
      <c r="AN430" s="358"/>
      <c r="AO430" s="380" t="str">
        <f>_xlfn.IFNA(IF(VLOOKUP(tabItens[[#This Row],[CÓDIGO]],tabExcluirDoEstoque[#Data],1,FALSE),"sim",""),"")</f>
        <v/>
      </c>
      <c r="AP430" s="381" t="str">
        <f ca="1">IF(OR(ISBLANK(tabItens[[#This Row],[ATA DT.VALID.]]),tabItens[[#This Row],[ATA DT.VALID.]]="",tabItens[[#This Row],[ATA DT.VALID.]]=" "),"",IF(TYPE(tabItens[[#This Row],[ATA DT.VALID.]])=1,ROUNDUP((tabItens[[#This Row],[ATA DT.VALID.]]-TODAY())/7,0),""))</f>
        <v/>
      </c>
      <c r="AQ430" s="382"/>
      <c r="AR430" s="383" t="str">
        <f>IF(ISBLANK(tabItens[[#This Row],[CÓDIGO]]),"",IFERROR(VLOOKUP(tabItens[[#This Row],[CÓDIGO]],Consumo!$C$2:$AC$862,26,FALSE),0))</f>
        <v>09.2023</v>
      </c>
      <c r="AS430" s="384">
        <f>SUMIF(Consumo!$C$3:$C$862,tabItens[[#This Row],[CÓDIGO]],Consumo!$N$3:$N$862) + SUMIF(Consumo!$C$3:$C$862,tabItens[[#This Row],[CÓDIGO]],Consumo!$O$3:$O$862) + SUMIF(Consumo!$C$3:$C$862,tabItens[[#This Row],[CÓDIGO]],Consumo!$P$3:$P$862) + SUMIF(Consumo!$C$3:$C$862,tabItens[[#This Row],[CÓDIGO]],Consumo!$Q$3:$Q$862)</f>
        <v>739</v>
      </c>
      <c r="AT430" s="384">
        <f>SUMIF(Consumo!$C$3:$C$862,tabItens[[#This Row],[CÓDIGO]],Consumo!$Z$3:$Z$862)</f>
        <v>3887</v>
      </c>
      <c r="AU430" s="385">
        <f>SUMIF(Consumo!$C$3:$C$862,tabItens[[#This Row],[CÓDIGO]],Consumo!$AA$3:$AA$862)</f>
        <v>1694</v>
      </c>
      <c r="AV430" s="386">
        <f>SUMIF(Consumo!$C$3:$C$862,tabItens[[#This Row],[CÓDIGO]],Consumo!$Y$3:$Y$862)</f>
        <v>280.16666666666669</v>
      </c>
      <c r="AW430" s="359">
        <f>tabItens[[#This Row],[QTDE ATUAL]] + tabItens[[#This Row],[RC QTDE]] + tabItens[[#This Row],[AF SALDO]] + tabItens[[#This Row],[Recentes]]</f>
        <v>1700</v>
      </c>
      <c r="AX430" s="387">
        <v>354</v>
      </c>
      <c r="AY430" s="387">
        <v>4</v>
      </c>
      <c r="AZ430" s="387">
        <f>IF(ISBLANK(tabItens[[#This Row],[CÓDIGO]]),"",tabItens[[#This Row],[PontoMês]] * (AZ$2+tabItens[[#This Row],[PontoQtM]]))</f>
        <v>1416</v>
      </c>
      <c r="BA430" s="386">
        <f>tabItens[[#This Row],[PontoPed]] - tabItens[[#This Row],[Saldo]] + (1/10)</f>
        <v>-283.89999999999998</v>
      </c>
      <c r="BB430" s="386">
        <f xml:space="preserve"> tabItens[[#This Row],[PontoMês]] * BB$2 - tabItens[[#This Row],[QTDE ATUAL]] - (1/10)</f>
        <v>353.9</v>
      </c>
      <c r="BC430" s="388">
        <f>IF( tabItens[[#This Row],[PontoPed]]&gt;0, IF(tabItens[[#This Row],[PontoPed]]&lt;1, 1, IF( tabItens[[#This Row],[Saldo]]&gt;tabItens[[#This Row],[PontoPed]], 0, (tabItens[[#This Row],[PontoPed]]-tabItens[[#This Row],[Saldo]])/tabItens[[#This Row],[PontoPed]] ) ), 0 )</f>
        <v>0</v>
      </c>
      <c r="BD430" s="389">
        <f>ROUNDDOWN(IF( OR( AND(tabItens[[#This Row],[PontoPed]]&lt;tabItens[[#This Row],[Saldo]],tabItens[[#This Row],[Saldo]]&gt;0), tabItens[[#This Row],[PontoPed]]=0), 99, IF(AND(tabItens[[#This Row],[Saldo]]=0,tabItens[[#This Row],[PontoPed]]&gt;0), 0, (1-tabItens[[#This Row],[PctAb]])*10 ) ),0)</f>
        <v>99</v>
      </c>
      <c r="BE430" s="390">
        <f>IF( tabItens[[#This Row],[Consumo]] &gt; tabItens[[#This Row],[04_MESES]]/4*$AV$2, tabItens[[#This Row],[Consumo]]/$AV$2, tabItens[[#This Row],[04_MESES]]/4 ) * $BE$2 + tabItens[[#This Row],[COMPRA_EXTRA]]</f>
        <v>1943.5</v>
      </c>
      <c r="BF430" s="391">
        <f>MAX( tabItens[[#This Row],[Sugestão]] - tabItens[[#This Row],[LC]], 0 )</f>
        <v>1943.5</v>
      </c>
      <c r="BG430" s="391">
        <f>SUMIF(Consumo!$C$3:$C$862,tabItens[[#This Row],[CÓDIGO]],Consumo!$E$3:$E$862)</f>
        <v>183</v>
      </c>
      <c r="BH430" s="392">
        <f>IF(AND(tabItens[[#This Row],[Pend]] &gt; 0,tabItens[[#This Row],[Consumo]] &lt;&gt; 0), tabItens[[#This Row],[Pend]] / tabItens[[#This Row],[Consumo]], 0 )</f>
        <v>4.7080010290712633E-2</v>
      </c>
      <c r="BI430" s="391"/>
      <c r="BJ430" s="391"/>
      <c r="BK430" s="393" t="s">
        <v>2081</v>
      </c>
    </row>
    <row r="431" spans="1:63" x14ac:dyDescent="0.3">
      <c r="A431" s="354">
        <v>81371</v>
      </c>
      <c r="B431" s="355" t="s">
        <v>1471</v>
      </c>
      <c r="C431" s="356" t="s">
        <v>328</v>
      </c>
      <c r="D431" s="357">
        <v>1.61</v>
      </c>
      <c r="E431" s="358"/>
      <c r="F431" s="358"/>
      <c r="G431" s="358" t="s">
        <v>883</v>
      </c>
      <c r="H431" s="359">
        <v>0</v>
      </c>
      <c r="I431" s="360">
        <v>103003</v>
      </c>
      <c r="J431" s="361">
        <v>1.61</v>
      </c>
      <c r="K431" s="362">
        <v>2819</v>
      </c>
      <c r="L431" s="363">
        <f>IF(tabItens[[#This Row],[Média]] &gt; 0, tabItens[[#This Row],[QTDE ATUAL]] / tabItens[[#This Row],[Média]],999.9)</f>
        <v>0</v>
      </c>
      <c r="M431" s="364">
        <v>0</v>
      </c>
      <c r="N431" s="365">
        <f>tabItens[[#This Row],[VALOR UNIT.]] * tabItens[[#This Row],[LC]]</f>
        <v>0</v>
      </c>
      <c r="O431" s="366"/>
      <c r="P431" s="367"/>
      <c r="Q431" s="368"/>
      <c r="R431" s="365"/>
      <c r="S431" s="369"/>
      <c r="T431" s="370">
        <f>ROUNDDOWN(IFERROR(tabItens[[#This Row],[ATA DT.VALID.]] - $D$1,0) / 30,0)</f>
        <v>-1507</v>
      </c>
      <c r="U431" s="355" t="s">
        <v>1470</v>
      </c>
      <c r="V431" s="371">
        <v>1</v>
      </c>
      <c r="W431" s="372" t="s">
        <v>2069</v>
      </c>
      <c r="X431" s="373">
        <v>71</v>
      </c>
      <c r="Y431" s="374">
        <v>33</v>
      </c>
      <c r="Z431" s="375">
        <v>6219</v>
      </c>
      <c r="AA431" s="376">
        <v>2023</v>
      </c>
      <c r="AB431" s="377">
        <v>1700</v>
      </c>
      <c r="AC431" s="377"/>
      <c r="AD431" s="376"/>
      <c r="AE431" s="377"/>
      <c r="AF431" s="370"/>
      <c r="AG431" s="378" t="s">
        <v>2067</v>
      </c>
      <c r="AH431" s="379"/>
      <c r="AI431" s="370">
        <v>1188</v>
      </c>
      <c r="AJ431" s="379">
        <v>45027</v>
      </c>
      <c r="AK431" s="379">
        <v>38217</v>
      </c>
      <c r="AL431" s="379">
        <v>44998</v>
      </c>
      <c r="AM431" s="369"/>
      <c r="AN431" s="358"/>
      <c r="AO431" s="380" t="str">
        <f>_xlfn.IFNA(IF(VLOOKUP(tabItens[[#This Row],[CÓDIGO]],tabExcluirDoEstoque[#Data],1,FALSE),"sim",""),"")</f>
        <v/>
      </c>
      <c r="AP431" s="381" t="str">
        <f ca="1">IF(OR(ISBLANK(tabItens[[#This Row],[ATA DT.VALID.]]),tabItens[[#This Row],[ATA DT.VALID.]]="",tabItens[[#This Row],[ATA DT.VALID.]]=" "),"",IF(TYPE(tabItens[[#This Row],[ATA DT.VALID.]])=1,ROUNDUP((tabItens[[#This Row],[ATA DT.VALID.]]-TODAY())/7,0),""))</f>
        <v/>
      </c>
      <c r="AQ431" s="382"/>
      <c r="AR431" s="383" t="str">
        <f>IF(ISBLANK(tabItens[[#This Row],[CÓDIGO]]),"",IFERROR(VLOOKUP(tabItens[[#This Row],[CÓDIGO]],Consumo!$C$2:$AC$862,26,FALSE),0))</f>
        <v>08.2023</v>
      </c>
      <c r="AS431" s="384">
        <f>SUMIF(Consumo!$C$3:$C$862,tabItens[[#This Row],[CÓDIGO]],Consumo!$N$3:$N$862) + SUMIF(Consumo!$C$3:$C$862,tabItens[[#This Row],[CÓDIGO]],Consumo!$O$3:$O$862) + SUMIF(Consumo!$C$3:$C$862,tabItens[[#This Row],[CÓDIGO]],Consumo!$P$3:$P$862) + SUMIF(Consumo!$C$3:$C$862,tabItens[[#This Row],[CÓDIGO]],Consumo!$Q$3:$Q$862)</f>
        <v>592</v>
      </c>
      <c r="AT431" s="384">
        <f>SUMIF(Consumo!$C$3:$C$862,tabItens[[#This Row],[CÓDIGO]],Consumo!$Z$3:$Z$862)</f>
        <v>3743</v>
      </c>
      <c r="AU431" s="385">
        <f>SUMIF(Consumo!$C$3:$C$862,tabItens[[#This Row],[CÓDIGO]],Consumo!$AA$3:$AA$862)</f>
        <v>1704</v>
      </c>
      <c r="AV431" s="386">
        <f>SUMIF(Consumo!$C$3:$C$862,tabItens[[#This Row],[CÓDIGO]],Consumo!$Y$3:$Y$862)</f>
        <v>267.66666666666669</v>
      </c>
      <c r="AW431" s="359">
        <f>tabItens[[#This Row],[QTDE ATUAL]] + tabItens[[#This Row],[RC QTDE]] + tabItens[[#This Row],[AF SALDO]] + tabItens[[#This Row],[Recentes]]</f>
        <v>1700</v>
      </c>
      <c r="AX431" s="387">
        <v>358</v>
      </c>
      <c r="AY431" s="387">
        <v>4</v>
      </c>
      <c r="AZ431" s="387">
        <f>IF(ISBLANK(tabItens[[#This Row],[CÓDIGO]]),"",tabItens[[#This Row],[PontoMês]] * (AZ$2+tabItens[[#This Row],[PontoQtM]]))</f>
        <v>1432</v>
      </c>
      <c r="BA431" s="386">
        <f>tabItens[[#This Row],[PontoPed]] - tabItens[[#This Row],[Saldo]] + (1/10)</f>
        <v>-267.89999999999998</v>
      </c>
      <c r="BB431" s="386">
        <f xml:space="preserve"> tabItens[[#This Row],[PontoMês]] * BB$2 - tabItens[[#This Row],[QTDE ATUAL]] - (1/10)</f>
        <v>357.9</v>
      </c>
      <c r="BC431" s="388">
        <f>IF( tabItens[[#This Row],[PontoPed]]&gt;0, IF(tabItens[[#This Row],[PontoPed]]&lt;1, 1, IF( tabItens[[#This Row],[Saldo]]&gt;tabItens[[#This Row],[PontoPed]], 0, (tabItens[[#This Row],[PontoPed]]-tabItens[[#This Row],[Saldo]])/tabItens[[#This Row],[PontoPed]] ) ), 0 )</f>
        <v>0</v>
      </c>
      <c r="BD431" s="389">
        <f>ROUNDDOWN(IF( OR( AND(tabItens[[#This Row],[PontoPed]]&lt;tabItens[[#This Row],[Saldo]],tabItens[[#This Row],[Saldo]]&gt;0), tabItens[[#This Row],[PontoPed]]=0), 99, IF(AND(tabItens[[#This Row],[Saldo]]=0,tabItens[[#This Row],[PontoPed]]&gt;0), 0, (1-tabItens[[#This Row],[PctAb]])*10 ) ),0)</f>
        <v>99</v>
      </c>
      <c r="BE431" s="390">
        <f>IF( tabItens[[#This Row],[Consumo]] &gt; tabItens[[#This Row],[04_MESES]]/4*$AV$2, tabItens[[#This Row],[Consumo]]/$AV$2, tabItens[[#This Row],[04_MESES]]/4 ) * $BE$2 + tabItens[[#This Row],[COMPRA_EXTRA]]</f>
        <v>1871.5</v>
      </c>
      <c r="BF431" s="391">
        <f>MAX( tabItens[[#This Row],[Sugestão]] - tabItens[[#This Row],[LC]], 0 )</f>
        <v>1871.5</v>
      </c>
      <c r="BG431" s="391">
        <f>SUMIF(Consumo!$C$3:$C$862,tabItens[[#This Row],[CÓDIGO]],Consumo!$E$3:$E$862)</f>
        <v>180</v>
      </c>
      <c r="BH431" s="392">
        <f>IF(AND(tabItens[[#This Row],[Pend]] &gt; 0,tabItens[[#This Row],[Consumo]] &lt;&gt; 0), tabItens[[#This Row],[Pend]] / tabItens[[#This Row],[Consumo]], 0 )</f>
        <v>4.8089767566123431E-2</v>
      </c>
      <c r="BI431" s="391"/>
      <c r="BJ431" s="391"/>
      <c r="BK431" s="393" t="s">
        <v>2081</v>
      </c>
    </row>
    <row r="432" spans="1:63" x14ac:dyDescent="0.3">
      <c r="A432" s="354">
        <v>81455</v>
      </c>
      <c r="B432" s="355" t="s">
        <v>1472</v>
      </c>
      <c r="C432" s="356" t="s">
        <v>256</v>
      </c>
      <c r="D432" s="357">
        <v>7.22</v>
      </c>
      <c r="E432" s="358"/>
      <c r="F432" s="358"/>
      <c r="G432" s="358" t="s">
        <v>883</v>
      </c>
      <c r="H432" s="359">
        <v>81</v>
      </c>
      <c r="I432" s="360">
        <v>103003</v>
      </c>
      <c r="J432" s="361">
        <v>7.22</v>
      </c>
      <c r="K432" s="362">
        <v>582</v>
      </c>
      <c r="L432" s="363">
        <f>IF(tabItens[[#This Row],[Média]] &gt; 0, tabItens[[#This Row],[QTDE ATUAL]] / tabItens[[#This Row],[Média]],999.9)</f>
        <v>1.6254180602006689</v>
      </c>
      <c r="M432" s="364">
        <v>0</v>
      </c>
      <c r="N432" s="365">
        <f>tabItens[[#This Row],[VALOR UNIT.]] * tabItens[[#This Row],[LC]]</f>
        <v>0</v>
      </c>
      <c r="O432" s="366" t="s">
        <v>2096</v>
      </c>
      <c r="P432" s="367"/>
      <c r="Q432" s="368"/>
      <c r="R432" s="365"/>
      <c r="S432" s="369"/>
      <c r="T432" s="370">
        <f>ROUNDDOWN(IFERROR(tabItens[[#This Row],[ATA DT.VALID.]] - $D$1,0) / 30,0)</f>
        <v>-1507</v>
      </c>
      <c r="U432" s="355" t="s">
        <v>1272</v>
      </c>
      <c r="V432" s="371">
        <v>1</v>
      </c>
      <c r="W432" s="372" t="s">
        <v>2073</v>
      </c>
      <c r="X432" s="373">
        <v>83</v>
      </c>
      <c r="Y432" s="374">
        <v>4</v>
      </c>
      <c r="Z432" s="375"/>
      <c r="AA432" s="376"/>
      <c r="AB432" s="377"/>
      <c r="AC432" s="377"/>
      <c r="AD432" s="376"/>
      <c r="AE432" s="377"/>
      <c r="AF432" s="370"/>
      <c r="AG432" s="378" t="s">
        <v>2067</v>
      </c>
      <c r="AH432" s="379"/>
      <c r="AI432" s="370">
        <v>194</v>
      </c>
      <c r="AJ432" s="379">
        <v>45201</v>
      </c>
      <c r="AK432" s="379">
        <v>38223</v>
      </c>
      <c r="AL432" s="379">
        <v>45189</v>
      </c>
      <c r="AM432" s="369"/>
      <c r="AN432" s="358"/>
      <c r="AO432" s="380" t="str">
        <f>_xlfn.IFNA(IF(VLOOKUP(tabItens[[#This Row],[CÓDIGO]],tabExcluirDoEstoque[#Data],1,FALSE),"sim",""),"")</f>
        <v/>
      </c>
      <c r="AP432" s="381" t="str">
        <f ca="1">IF(OR(ISBLANK(tabItens[[#This Row],[ATA DT.VALID.]]),tabItens[[#This Row],[ATA DT.VALID.]]="",tabItens[[#This Row],[ATA DT.VALID.]]=" "),"",IF(TYPE(tabItens[[#This Row],[ATA DT.VALID.]])=1,ROUNDUP((tabItens[[#This Row],[ATA DT.VALID.]]-TODAY())/7,0),""))</f>
        <v/>
      </c>
      <c r="AQ432" s="382">
        <v>0</v>
      </c>
      <c r="AR432" s="383" t="str">
        <f>IF(ISBLANK(tabItens[[#This Row],[CÓDIGO]]),"",IFERROR(VLOOKUP(tabItens[[#This Row],[CÓDIGO]],Consumo!$C$2:$AC$862,26,FALSE),0))</f>
        <v>05.2023</v>
      </c>
      <c r="AS432" s="384">
        <f>SUMIF(Consumo!$C$3:$C$862,tabItens[[#This Row],[CÓDIGO]],Consumo!$N$3:$N$862) + SUMIF(Consumo!$C$3:$C$862,tabItens[[#This Row],[CÓDIGO]],Consumo!$O$3:$O$862) + SUMIF(Consumo!$C$3:$C$862,tabItens[[#This Row],[CÓDIGO]],Consumo!$P$3:$P$862) + SUMIF(Consumo!$C$3:$C$862,tabItens[[#This Row],[CÓDIGO]],Consumo!$Q$3:$Q$862)</f>
        <v>0</v>
      </c>
      <c r="AT432" s="384">
        <f>SUMIF(Consumo!$C$3:$C$862,tabItens[[#This Row],[CÓDIGO]],Consumo!$Z$3:$Z$862)</f>
        <v>650</v>
      </c>
      <c r="AU432" s="385">
        <f>SUMIF(Consumo!$C$3:$C$862,tabItens[[#This Row],[CÓDIGO]],Consumo!$AA$3:$AA$862)</f>
        <v>270</v>
      </c>
      <c r="AV432" s="386">
        <f>SUMIF(Consumo!$C$3:$C$862,tabItens[[#This Row],[CÓDIGO]],Consumo!$Y$3:$Y$862)</f>
        <v>49.833333333333336</v>
      </c>
      <c r="AW432" s="359">
        <f>tabItens[[#This Row],[QTDE ATUAL]] + tabItens[[#This Row],[RC QTDE]] + tabItens[[#This Row],[AF SALDO]] + tabItens[[#This Row],[Recentes]]</f>
        <v>81</v>
      </c>
      <c r="AX432" s="387">
        <v>30</v>
      </c>
      <c r="AY432" s="387">
        <v>4</v>
      </c>
      <c r="AZ432" s="387">
        <f>IF(ISBLANK(tabItens[[#This Row],[CÓDIGO]]),"",tabItens[[#This Row],[PontoMês]] * (AZ$2+tabItens[[#This Row],[PontoQtM]]))</f>
        <v>120</v>
      </c>
      <c r="BA432" s="386">
        <f>tabItens[[#This Row],[PontoPed]] - tabItens[[#This Row],[Saldo]] + (1/10)</f>
        <v>39.1</v>
      </c>
      <c r="BB432" s="386">
        <f xml:space="preserve"> tabItens[[#This Row],[PontoMês]] * BB$2 - tabItens[[#This Row],[QTDE ATUAL]] - (1/10)</f>
        <v>-51.1</v>
      </c>
      <c r="BC432" s="388">
        <f>IF( tabItens[[#This Row],[PontoPed]]&gt;0, IF(tabItens[[#This Row],[PontoPed]]&lt;1, 1, IF( tabItens[[#This Row],[Saldo]]&gt;tabItens[[#This Row],[PontoPed]], 0, (tabItens[[#This Row],[PontoPed]]-tabItens[[#This Row],[Saldo]])/tabItens[[#This Row],[PontoPed]] ) ), 0 )</f>
        <v>0.32500000000000001</v>
      </c>
      <c r="BD432" s="389">
        <f>ROUNDDOWN(IF( OR( AND(tabItens[[#This Row],[PontoPed]]&lt;tabItens[[#This Row],[Saldo]],tabItens[[#This Row],[Saldo]]&gt;0), tabItens[[#This Row],[PontoPed]]=0), 99, IF(AND(tabItens[[#This Row],[Saldo]]=0,tabItens[[#This Row],[PontoPed]]&gt;0), 0, (1-tabItens[[#This Row],[PctAb]])*10 ) ),0)</f>
        <v>6</v>
      </c>
      <c r="BE432" s="390">
        <f>IF( tabItens[[#This Row],[Consumo]] &gt; tabItens[[#This Row],[04_MESES]]/4*$AV$2, tabItens[[#This Row],[Consumo]]/$AV$2, tabItens[[#This Row],[04_MESES]]/4 ) * $BE$2 + tabItens[[#This Row],[COMPRA_EXTRA]]</f>
        <v>325</v>
      </c>
      <c r="BF432" s="391">
        <f>MAX( tabItens[[#This Row],[Sugestão]] - tabItens[[#This Row],[LC]], 0 )</f>
        <v>325</v>
      </c>
      <c r="BG432" s="391">
        <f>SUMIF(Consumo!$C$3:$C$862,tabItens[[#This Row],[CÓDIGO]],Consumo!$E$3:$E$862)</f>
        <v>68</v>
      </c>
      <c r="BH432" s="392">
        <f>IF(AND(tabItens[[#This Row],[Pend]] &gt; 0,tabItens[[#This Row],[Consumo]] &lt;&gt; 0), tabItens[[#This Row],[Pend]] / tabItens[[#This Row],[Consumo]], 0 )</f>
        <v>0.10461538461538461</v>
      </c>
      <c r="BI432" s="391"/>
      <c r="BJ432" s="391"/>
      <c r="BK432" s="393" t="s">
        <v>2081</v>
      </c>
    </row>
    <row r="433" spans="1:63" x14ac:dyDescent="0.3">
      <c r="A433" s="354">
        <v>81493</v>
      </c>
      <c r="B433" s="355" t="s">
        <v>1473</v>
      </c>
      <c r="C433" s="356" t="s">
        <v>280</v>
      </c>
      <c r="D433" s="357">
        <v>14.8</v>
      </c>
      <c r="E433" s="358"/>
      <c r="F433" s="358"/>
      <c r="G433" s="358" t="s">
        <v>883</v>
      </c>
      <c r="H433" s="359">
        <v>0</v>
      </c>
      <c r="I433" s="360">
        <v>103003</v>
      </c>
      <c r="J433" s="361">
        <v>14.8</v>
      </c>
      <c r="K433" s="362">
        <v>96</v>
      </c>
      <c r="L433" s="363">
        <f>IF(tabItens[[#This Row],[Média]] &gt; 0, tabItens[[#This Row],[QTDE ATUAL]] / tabItens[[#This Row],[Média]],999.9)</f>
        <v>0</v>
      </c>
      <c r="M433" s="364">
        <v>0</v>
      </c>
      <c r="N433" s="365">
        <f>tabItens[[#This Row],[VALOR UNIT.]] * tabItens[[#This Row],[LC]]</f>
        <v>0</v>
      </c>
      <c r="O433" s="366" t="s">
        <v>2159</v>
      </c>
      <c r="P433" s="367"/>
      <c r="Q433" s="368"/>
      <c r="R433" s="365"/>
      <c r="S433" s="369"/>
      <c r="T433" s="370">
        <f>ROUNDDOWN(IFERROR(tabItens[[#This Row],[ATA DT.VALID.]] - $D$1,0) / 30,0)</f>
        <v>-1507</v>
      </c>
      <c r="U433" s="355" t="s">
        <v>1474</v>
      </c>
      <c r="V433" s="371">
        <v>1</v>
      </c>
      <c r="W433" s="372" t="s">
        <v>2070</v>
      </c>
      <c r="X433" s="373">
        <v>76</v>
      </c>
      <c r="Y433" s="374">
        <v>6</v>
      </c>
      <c r="Z433" s="375"/>
      <c r="AA433" s="376"/>
      <c r="AB433" s="377"/>
      <c r="AC433" s="377"/>
      <c r="AD433" s="376"/>
      <c r="AE433" s="377"/>
      <c r="AF433" s="370"/>
      <c r="AG433" s="378" t="s">
        <v>2067</v>
      </c>
      <c r="AH433" s="379"/>
      <c r="AI433" s="370">
        <v>38</v>
      </c>
      <c r="AJ433" s="379">
        <v>44742</v>
      </c>
      <c r="AK433" s="379">
        <v>38225</v>
      </c>
      <c r="AL433" s="379">
        <v>44713</v>
      </c>
      <c r="AM433" s="369"/>
      <c r="AN433" s="358"/>
      <c r="AO433" s="380" t="str">
        <f>_xlfn.IFNA(IF(VLOOKUP(tabItens[[#This Row],[CÓDIGO]],tabExcluirDoEstoque[#Data],1,FALSE),"sim",""),"")</f>
        <v/>
      </c>
      <c r="AP433" s="381" t="str">
        <f ca="1">IF(OR(ISBLANK(tabItens[[#This Row],[ATA DT.VALID.]]),tabItens[[#This Row],[ATA DT.VALID.]]="",tabItens[[#This Row],[ATA DT.VALID.]]=" "),"",IF(TYPE(tabItens[[#This Row],[ATA DT.VALID.]])=1,ROUNDUP((tabItens[[#This Row],[ATA DT.VALID.]]-TODAY())/7,0),""))</f>
        <v/>
      </c>
      <c r="AQ433" s="382">
        <v>0</v>
      </c>
      <c r="AR433" s="383" t="str">
        <f>IF(ISBLANK(tabItens[[#This Row],[CÓDIGO]]),"",IFERROR(VLOOKUP(tabItens[[#This Row],[CÓDIGO]],Consumo!$C$2:$AC$862,26,FALSE),0))</f>
        <v>09.2023</v>
      </c>
      <c r="AS433" s="384">
        <f>SUMIF(Consumo!$C$3:$C$862,tabItens[[#This Row],[CÓDIGO]],Consumo!$N$3:$N$862) + SUMIF(Consumo!$C$3:$C$862,tabItens[[#This Row],[CÓDIGO]],Consumo!$O$3:$O$862) + SUMIF(Consumo!$C$3:$C$862,tabItens[[#This Row],[CÓDIGO]],Consumo!$P$3:$P$862) + SUMIF(Consumo!$C$3:$C$862,tabItens[[#This Row],[CÓDIGO]],Consumo!$Q$3:$Q$862)</f>
        <v>25</v>
      </c>
      <c r="AT433" s="384">
        <f>SUMIF(Consumo!$C$3:$C$862,tabItens[[#This Row],[CÓDIGO]],Consumo!$Z$3:$Z$862)</f>
        <v>130</v>
      </c>
      <c r="AU433" s="385">
        <f>SUMIF(Consumo!$C$3:$C$862,tabItens[[#This Row],[CÓDIGO]],Consumo!$AA$3:$AA$862)</f>
        <v>23</v>
      </c>
      <c r="AV433" s="386">
        <f>SUMIF(Consumo!$C$3:$C$862,tabItens[[#This Row],[CÓDIGO]],Consumo!$Y$3:$Y$862)</f>
        <v>10.833333333333334</v>
      </c>
      <c r="AW433" s="359">
        <f>tabItens[[#This Row],[QTDE ATUAL]] + tabItens[[#This Row],[RC QTDE]] + tabItens[[#This Row],[AF SALDO]] + tabItens[[#This Row],[Recentes]]</f>
        <v>0</v>
      </c>
      <c r="AX433" s="387">
        <v>17</v>
      </c>
      <c r="AY433" s="387">
        <v>3</v>
      </c>
      <c r="AZ433" s="387">
        <f>IF(ISBLANK(tabItens[[#This Row],[CÓDIGO]]),"",tabItens[[#This Row],[PontoMês]] * (AZ$2+tabItens[[#This Row],[PontoQtM]]))</f>
        <v>51</v>
      </c>
      <c r="BA433" s="386">
        <f>tabItens[[#This Row],[PontoPed]] - tabItens[[#This Row],[Saldo]] + (1/10)</f>
        <v>51.1</v>
      </c>
      <c r="BB433" s="386">
        <f xml:space="preserve"> tabItens[[#This Row],[PontoMês]] * BB$2 - tabItens[[#This Row],[QTDE ATUAL]] - (1/10)</f>
        <v>16.899999999999999</v>
      </c>
      <c r="BC433" s="388">
        <f>IF( tabItens[[#This Row],[PontoPed]]&gt;0, IF(tabItens[[#This Row],[PontoPed]]&lt;1, 1, IF( tabItens[[#This Row],[Saldo]]&gt;tabItens[[#This Row],[PontoPed]], 0, (tabItens[[#This Row],[PontoPed]]-tabItens[[#This Row],[Saldo]])/tabItens[[#This Row],[PontoPed]] ) ), 0 )</f>
        <v>1</v>
      </c>
      <c r="BD433" s="389">
        <f>ROUNDDOWN(IF( OR( AND(tabItens[[#This Row],[PontoPed]]&lt;tabItens[[#This Row],[Saldo]],tabItens[[#This Row],[Saldo]]&gt;0), tabItens[[#This Row],[PontoPed]]=0), 99, IF(AND(tabItens[[#This Row],[Saldo]]=0,tabItens[[#This Row],[PontoPed]]&gt;0), 0, (1-tabItens[[#This Row],[PctAb]])*10 ) ),0)</f>
        <v>0</v>
      </c>
      <c r="BE433" s="390">
        <f>IF( tabItens[[#This Row],[Consumo]] &gt; tabItens[[#This Row],[04_MESES]]/4*$AV$2, tabItens[[#This Row],[Consumo]]/$AV$2, tabItens[[#This Row],[04_MESES]]/4 ) * $BE$2 + tabItens[[#This Row],[COMPRA_EXTRA]]</f>
        <v>65</v>
      </c>
      <c r="BF433" s="391">
        <f>MAX( tabItens[[#This Row],[Sugestão]] - tabItens[[#This Row],[LC]], 0 )</f>
        <v>65</v>
      </c>
      <c r="BG433" s="391">
        <f>SUMIF(Consumo!$C$3:$C$862,tabItens[[#This Row],[CÓDIGO]],Consumo!$E$3:$E$862)</f>
        <v>15</v>
      </c>
      <c r="BH433" s="392">
        <f>IF(AND(tabItens[[#This Row],[Pend]] &gt; 0,tabItens[[#This Row],[Consumo]] &lt;&gt; 0), tabItens[[#This Row],[Pend]] / tabItens[[#This Row],[Consumo]], 0 )</f>
        <v>0.11538461538461539</v>
      </c>
      <c r="BI433" s="391"/>
      <c r="BJ433" s="391"/>
      <c r="BK433" s="393" t="s">
        <v>2081</v>
      </c>
    </row>
    <row r="434" spans="1:63" x14ac:dyDescent="0.3">
      <c r="A434" s="354">
        <v>81514</v>
      </c>
      <c r="B434" s="355" t="s">
        <v>1475</v>
      </c>
      <c r="C434" s="356" t="s">
        <v>256</v>
      </c>
      <c r="D434" s="357">
        <v>0.02</v>
      </c>
      <c r="E434" s="358"/>
      <c r="F434" s="358"/>
      <c r="G434" s="358" t="s">
        <v>883</v>
      </c>
      <c r="H434" s="359">
        <v>131012</v>
      </c>
      <c r="I434" s="360">
        <v>103003</v>
      </c>
      <c r="J434" s="361">
        <v>0.02</v>
      </c>
      <c r="K434" s="362">
        <v>34753</v>
      </c>
      <c r="L434" s="363">
        <f>IF(tabItens[[#This Row],[Média]] &gt; 0, tabItens[[#This Row],[QTDE ATUAL]] / tabItens[[#This Row],[Média]],999.9)</f>
        <v>38.895200395843638</v>
      </c>
      <c r="M434" s="364">
        <v>0</v>
      </c>
      <c r="N434" s="365">
        <f>tabItens[[#This Row],[VALOR UNIT.]] * tabItens[[#This Row],[LC]]</f>
        <v>0</v>
      </c>
      <c r="O434" s="366"/>
      <c r="P434" s="367"/>
      <c r="Q434" s="368"/>
      <c r="R434" s="365"/>
      <c r="S434" s="369"/>
      <c r="T434" s="370">
        <f>ROUNDDOWN(IFERROR(tabItens[[#This Row],[ATA DT.VALID.]] - $D$1,0) / 30,0)</f>
        <v>-1507</v>
      </c>
      <c r="U434" s="355" t="s">
        <v>1476</v>
      </c>
      <c r="V434" s="371">
        <v>1</v>
      </c>
      <c r="W434" s="372" t="s">
        <v>2074</v>
      </c>
      <c r="X434" s="373">
        <v>67</v>
      </c>
      <c r="Y434" s="374">
        <v>15</v>
      </c>
      <c r="Z434" s="375"/>
      <c r="AA434" s="376"/>
      <c r="AB434" s="377"/>
      <c r="AC434" s="377"/>
      <c r="AD434" s="376"/>
      <c r="AE434" s="377"/>
      <c r="AF434" s="370"/>
      <c r="AG434" s="378" t="s">
        <v>2067</v>
      </c>
      <c r="AH434" s="379"/>
      <c r="AI434" s="370">
        <v>13678</v>
      </c>
      <c r="AJ434" s="379">
        <v>43864</v>
      </c>
      <c r="AK434" s="379">
        <v>38226</v>
      </c>
      <c r="AL434" s="379">
        <v>43826</v>
      </c>
      <c r="AM434" s="369"/>
      <c r="AN434" s="358"/>
      <c r="AO434" s="380" t="str">
        <f>_xlfn.IFNA(IF(VLOOKUP(tabItens[[#This Row],[CÓDIGO]],tabExcluirDoEstoque[#Data],1,FALSE),"sim",""),"")</f>
        <v/>
      </c>
      <c r="AP434" s="381" t="str">
        <f ca="1">IF(OR(ISBLANK(tabItens[[#This Row],[ATA DT.VALID.]]),tabItens[[#This Row],[ATA DT.VALID.]]="",tabItens[[#This Row],[ATA DT.VALID.]]=" "),"",IF(TYPE(tabItens[[#This Row],[ATA DT.VALID.]])=1,ROUNDUP((tabItens[[#This Row],[ATA DT.VALID.]]-TODAY())/7,0),""))</f>
        <v/>
      </c>
      <c r="AQ434" s="382"/>
      <c r="AR434" s="383" t="str">
        <f>IF(ISBLANK(tabItens[[#This Row],[CÓDIGO]]),"",IFERROR(VLOOKUP(tabItens[[#This Row],[CÓDIGO]],Consumo!$C$2:$AC$862,26,FALSE),0))</f>
        <v>09.2023</v>
      </c>
      <c r="AS434" s="384">
        <f>SUMIF(Consumo!$C$3:$C$862,tabItens[[#This Row],[CÓDIGO]],Consumo!$N$3:$N$862) + SUMIF(Consumo!$C$3:$C$862,tabItens[[#This Row],[CÓDIGO]],Consumo!$O$3:$O$862) + SUMIF(Consumo!$C$3:$C$862,tabItens[[#This Row],[CÓDIGO]],Consumo!$P$3:$P$862) + SUMIF(Consumo!$C$3:$C$862,tabItens[[#This Row],[CÓDIGO]],Consumo!$Q$3:$Q$862)</f>
        <v>20000</v>
      </c>
      <c r="AT434" s="384">
        <f>SUMIF(Consumo!$C$3:$C$862,tabItens[[#This Row],[CÓDIGO]],Consumo!$Z$3:$Z$862)</f>
        <v>41033</v>
      </c>
      <c r="AU434" s="385">
        <f>SUMIF(Consumo!$C$3:$C$862,tabItens[[#This Row],[CÓDIGO]],Consumo!$AA$3:$AA$862)</f>
        <v>10000</v>
      </c>
      <c r="AV434" s="386">
        <f>SUMIF(Consumo!$C$3:$C$862,tabItens[[#This Row],[CÓDIGO]],Consumo!$Y$3:$Y$862)</f>
        <v>3368.3333333333335</v>
      </c>
      <c r="AW434" s="359">
        <f>tabItens[[#This Row],[QTDE ATUAL]] + tabItens[[#This Row],[RC QTDE]] + tabItens[[#This Row],[AF SALDO]] + tabItens[[#This Row],[Recentes]]</f>
        <v>131012</v>
      </c>
      <c r="AX434" s="387">
        <v>6564</v>
      </c>
      <c r="AY434" s="387">
        <v>4</v>
      </c>
      <c r="AZ434" s="387">
        <f>IF(ISBLANK(tabItens[[#This Row],[CÓDIGO]]),"",tabItens[[#This Row],[PontoMês]] * (AZ$2+tabItens[[#This Row],[PontoQtM]]))</f>
        <v>26256</v>
      </c>
      <c r="BA434" s="386">
        <f>tabItens[[#This Row],[PontoPed]] - tabItens[[#This Row],[Saldo]] + (1/10)</f>
        <v>-104755.9</v>
      </c>
      <c r="BB434" s="386">
        <f xml:space="preserve"> tabItens[[#This Row],[PontoMês]] * BB$2 - tabItens[[#This Row],[QTDE ATUAL]] - (1/10)</f>
        <v>-124448.1</v>
      </c>
      <c r="BC434" s="388">
        <f>IF( tabItens[[#This Row],[PontoPed]]&gt;0, IF(tabItens[[#This Row],[PontoPed]]&lt;1, 1, IF( tabItens[[#This Row],[Saldo]]&gt;tabItens[[#This Row],[PontoPed]], 0, (tabItens[[#This Row],[PontoPed]]-tabItens[[#This Row],[Saldo]])/tabItens[[#This Row],[PontoPed]] ) ), 0 )</f>
        <v>0</v>
      </c>
      <c r="BD434" s="389">
        <f>ROUNDDOWN(IF( OR( AND(tabItens[[#This Row],[PontoPed]]&lt;tabItens[[#This Row],[Saldo]],tabItens[[#This Row],[Saldo]]&gt;0), tabItens[[#This Row],[PontoPed]]=0), 99, IF(AND(tabItens[[#This Row],[Saldo]]=0,tabItens[[#This Row],[PontoPed]]&gt;0), 0, (1-tabItens[[#This Row],[PctAb]])*10 ) ),0)</f>
        <v>99</v>
      </c>
      <c r="BE434" s="390">
        <f>IF( tabItens[[#This Row],[Consumo]] &gt; tabItens[[#This Row],[04_MESES]]/4*$AV$2, tabItens[[#This Row],[Consumo]]/$AV$2, tabItens[[#This Row],[04_MESES]]/4 ) * $BE$2 + tabItens[[#This Row],[COMPRA_EXTRA]]</f>
        <v>30000</v>
      </c>
      <c r="BF434" s="391">
        <f>MAX( tabItens[[#This Row],[Sugestão]] - tabItens[[#This Row],[LC]], 0 )</f>
        <v>30000</v>
      </c>
      <c r="BG434" s="391">
        <f>SUMIF(Consumo!$C$3:$C$862,tabItens[[#This Row],[CÓDIGO]],Consumo!$E$3:$E$862)</f>
        <v>0</v>
      </c>
      <c r="BH434" s="392">
        <f>IF(AND(tabItens[[#This Row],[Pend]] &gt; 0,tabItens[[#This Row],[Consumo]] &lt;&gt; 0), tabItens[[#This Row],[Pend]] / tabItens[[#This Row],[Consumo]], 0 )</f>
        <v>0</v>
      </c>
      <c r="BI434" s="391"/>
      <c r="BJ434" s="391"/>
      <c r="BK434" s="393" t="s">
        <v>2081</v>
      </c>
    </row>
    <row r="435" spans="1:63" x14ac:dyDescent="0.3">
      <c r="A435" s="354">
        <v>81563</v>
      </c>
      <c r="B435" s="355" t="s">
        <v>1477</v>
      </c>
      <c r="C435" s="356" t="s">
        <v>466</v>
      </c>
      <c r="D435" s="357">
        <v>24.87</v>
      </c>
      <c r="E435" s="358"/>
      <c r="F435" s="358"/>
      <c r="G435" s="358" t="s">
        <v>883</v>
      </c>
      <c r="H435" s="359">
        <v>47</v>
      </c>
      <c r="I435" s="360">
        <v>103003</v>
      </c>
      <c r="J435" s="361">
        <v>24.87</v>
      </c>
      <c r="K435" s="362"/>
      <c r="L435" s="363">
        <f>IF(tabItens[[#This Row],[Média]] &gt; 0, tabItens[[#This Row],[QTDE ATUAL]] / tabItens[[#This Row],[Média]],999.9)</f>
        <v>999.9</v>
      </c>
      <c r="M435" s="364">
        <v>0</v>
      </c>
      <c r="N435" s="365">
        <f>tabItens[[#This Row],[VALOR UNIT.]] * tabItens[[#This Row],[LC]]</f>
        <v>0</v>
      </c>
      <c r="O435" s="366" t="s">
        <v>2102</v>
      </c>
      <c r="P435" s="367"/>
      <c r="Q435" s="368"/>
      <c r="R435" s="365"/>
      <c r="S435" s="369"/>
      <c r="T435" s="370">
        <f>ROUNDDOWN(IFERROR(tabItens[[#This Row],[ATA DT.VALID.]] - $D$1,0) / 30,0)</f>
        <v>-1507</v>
      </c>
      <c r="U435" s="355" t="s">
        <v>1005</v>
      </c>
      <c r="V435" s="371">
        <v>1</v>
      </c>
      <c r="W435" s="372" t="s">
        <v>2071</v>
      </c>
      <c r="X435" s="373">
        <v>61</v>
      </c>
      <c r="Y435" s="374">
        <v>15</v>
      </c>
      <c r="Z435" s="375"/>
      <c r="AA435" s="376"/>
      <c r="AB435" s="377"/>
      <c r="AC435" s="377"/>
      <c r="AD435" s="376"/>
      <c r="AE435" s="377"/>
      <c r="AF435" s="370"/>
      <c r="AG435" s="378" t="s">
        <v>2067</v>
      </c>
      <c r="AH435" s="379"/>
      <c r="AI435" s="370">
        <v>0</v>
      </c>
      <c r="AJ435" s="379">
        <v>44281</v>
      </c>
      <c r="AK435" s="379">
        <v>38231</v>
      </c>
      <c r="AL435" s="379">
        <v>44211</v>
      </c>
      <c r="AM435" s="369"/>
      <c r="AN435" s="358"/>
      <c r="AO435" s="380" t="str">
        <f>_xlfn.IFNA(IF(VLOOKUP(tabItens[[#This Row],[CÓDIGO]],tabExcluirDoEstoque[#Data],1,FALSE),"sim",""),"")</f>
        <v/>
      </c>
      <c r="AP435" s="381" t="str">
        <f ca="1">IF(OR(ISBLANK(tabItens[[#This Row],[ATA DT.VALID.]]),tabItens[[#This Row],[ATA DT.VALID.]]="",tabItens[[#This Row],[ATA DT.VALID.]]=" "),"",IF(TYPE(tabItens[[#This Row],[ATA DT.VALID.]])=1,ROUNDUP((tabItens[[#This Row],[ATA DT.VALID.]]-TODAY())/7,0),""))</f>
        <v/>
      </c>
      <c r="AQ435" s="382">
        <v>0</v>
      </c>
      <c r="AR435" s="383">
        <f>IF(ISBLANK(tabItens[[#This Row],[CÓDIGO]]),"",IFERROR(VLOOKUP(tabItens[[#This Row],[CÓDIGO]],Consumo!$C$2:$AC$862,26,FALSE),0))</f>
        <v>0</v>
      </c>
      <c r="AS435" s="384">
        <f>SUMIF(Consumo!$C$3:$C$862,tabItens[[#This Row],[CÓDIGO]],Consumo!$N$3:$N$862) + SUMIF(Consumo!$C$3:$C$862,tabItens[[#This Row],[CÓDIGO]],Consumo!$O$3:$O$862) + SUMIF(Consumo!$C$3:$C$862,tabItens[[#This Row],[CÓDIGO]],Consumo!$P$3:$P$862) + SUMIF(Consumo!$C$3:$C$862,tabItens[[#This Row],[CÓDIGO]],Consumo!$Q$3:$Q$862)</f>
        <v>0</v>
      </c>
      <c r="AT435" s="384">
        <f>SUMIF(Consumo!$C$3:$C$862,tabItens[[#This Row],[CÓDIGO]],Consumo!$Z$3:$Z$862)</f>
        <v>0</v>
      </c>
      <c r="AU435" s="385">
        <f>SUMIF(Consumo!$C$3:$C$862,tabItens[[#This Row],[CÓDIGO]],Consumo!$AA$3:$AA$862)</f>
        <v>0</v>
      </c>
      <c r="AV435" s="386">
        <f>SUMIF(Consumo!$C$3:$C$862,tabItens[[#This Row],[CÓDIGO]],Consumo!$Y$3:$Y$862)</f>
        <v>0</v>
      </c>
      <c r="AW435" s="359">
        <f>tabItens[[#This Row],[QTDE ATUAL]] + tabItens[[#This Row],[RC QTDE]] + tabItens[[#This Row],[AF SALDO]] + tabItens[[#This Row],[Recentes]]</f>
        <v>47</v>
      </c>
      <c r="AX435" s="387">
        <v>5</v>
      </c>
      <c r="AY435" s="387">
        <v>4</v>
      </c>
      <c r="AZ435" s="387">
        <f>IF(ISBLANK(tabItens[[#This Row],[CÓDIGO]]),"",tabItens[[#This Row],[PontoMês]] * (AZ$2+tabItens[[#This Row],[PontoQtM]]))</f>
        <v>20</v>
      </c>
      <c r="BA435" s="386">
        <f>tabItens[[#This Row],[PontoPed]] - tabItens[[#This Row],[Saldo]] + (1/10)</f>
        <v>-26.9</v>
      </c>
      <c r="BB435" s="386">
        <f xml:space="preserve"> tabItens[[#This Row],[PontoMês]] * BB$2 - tabItens[[#This Row],[QTDE ATUAL]] - (1/10)</f>
        <v>-42.1</v>
      </c>
      <c r="BC435" s="388">
        <f>IF( tabItens[[#This Row],[PontoPed]]&gt;0, IF(tabItens[[#This Row],[PontoPed]]&lt;1, 1, IF( tabItens[[#This Row],[Saldo]]&gt;tabItens[[#This Row],[PontoPed]], 0, (tabItens[[#This Row],[PontoPed]]-tabItens[[#This Row],[Saldo]])/tabItens[[#This Row],[PontoPed]] ) ), 0 )</f>
        <v>0</v>
      </c>
      <c r="BD435" s="389">
        <f>ROUNDDOWN(IF( OR( AND(tabItens[[#This Row],[PontoPed]]&lt;tabItens[[#This Row],[Saldo]],tabItens[[#This Row],[Saldo]]&gt;0), tabItens[[#This Row],[PontoPed]]=0), 99, IF(AND(tabItens[[#This Row],[Saldo]]=0,tabItens[[#This Row],[PontoPed]]&gt;0), 0, (1-tabItens[[#This Row],[PctAb]])*10 ) ),0)</f>
        <v>99</v>
      </c>
      <c r="BE435" s="390">
        <f>IF( tabItens[[#This Row],[Consumo]] &gt; tabItens[[#This Row],[04_MESES]]/4*$AV$2, tabItens[[#This Row],[Consumo]]/$AV$2, tabItens[[#This Row],[04_MESES]]/4 ) * $BE$2 + tabItens[[#This Row],[COMPRA_EXTRA]]</f>
        <v>0</v>
      </c>
      <c r="BF435" s="391">
        <f>MAX( tabItens[[#This Row],[Sugestão]] - tabItens[[#This Row],[LC]], 0 )</f>
        <v>0</v>
      </c>
      <c r="BG435" s="391">
        <f>SUMIF(Consumo!$C$3:$C$862,tabItens[[#This Row],[CÓDIGO]],Consumo!$E$3:$E$862)</f>
        <v>0</v>
      </c>
      <c r="BH435" s="392">
        <f>IF(AND(tabItens[[#This Row],[Pend]] &gt; 0,tabItens[[#This Row],[Consumo]] &lt;&gt; 0), tabItens[[#This Row],[Pend]] / tabItens[[#This Row],[Consumo]], 0 )</f>
        <v>0</v>
      </c>
      <c r="BI435" s="391"/>
      <c r="BJ435" s="391"/>
      <c r="BK435" s="393" t="s">
        <v>2081</v>
      </c>
    </row>
    <row r="436" spans="1:63" x14ac:dyDescent="0.3">
      <c r="A436" s="354">
        <v>81564</v>
      </c>
      <c r="B436" s="355" t="s">
        <v>1478</v>
      </c>
      <c r="C436" s="356" t="s">
        <v>466</v>
      </c>
      <c r="D436" s="357">
        <v>4.38</v>
      </c>
      <c r="E436" s="358"/>
      <c r="F436" s="358"/>
      <c r="G436" s="358" t="s">
        <v>883</v>
      </c>
      <c r="H436" s="359">
        <v>11</v>
      </c>
      <c r="I436" s="360">
        <v>103003</v>
      </c>
      <c r="J436" s="361">
        <v>4.38</v>
      </c>
      <c r="K436" s="362"/>
      <c r="L436" s="363">
        <f>IF(tabItens[[#This Row],[Média]] &gt; 0, tabItens[[#This Row],[QTDE ATUAL]] / tabItens[[#This Row],[Média]],999.9)</f>
        <v>999.9</v>
      </c>
      <c r="M436" s="364">
        <v>0</v>
      </c>
      <c r="N436" s="365">
        <f>tabItens[[#This Row],[VALOR UNIT.]] * tabItens[[#This Row],[LC]]</f>
        <v>0</v>
      </c>
      <c r="O436" s="366" t="s">
        <v>2102</v>
      </c>
      <c r="P436" s="367"/>
      <c r="Q436" s="368"/>
      <c r="R436" s="365"/>
      <c r="S436" s="369"/>
      <c r="T436" s="370">
        <f>ROUNDDOWN(IFERROR(tabItens[[#This Row],[ATA DT.VALID.]] - $D$1,0) / 30,0)</f>
        <v>-1507</v>
      </c>
      <c r="U436" s="355" t="s">
        <v>1005</v>
      </c>
      <c r="V436" s="371">
        <v>1</v>
      </c>
      <c r="W436" s="372" t="s">
        <v>2071</v>
      </c>
      <c r="X436" s="373">
        <v>61</v>
      </c>
      <c r="Y436" s="374">
        <v>15</v>
      </c>
      <c r="Z436" s="375"/>
      <c r="AA436" s="376"/>
      <c r="AB436" s="377"/>
      <c r="AC436" s="377"/>
      <c r="AD436" s="376"/>
      <c r="AE436" s="377"/>
      <c r="AF436" s="370"/>
      <c r="AG436" s="378" t="s">
        <v>2067</v>
      </c>
      <c r="AH436" s="379"/>
      <c r="AI436" s="370">
        <v>0</v>
      </c>
      <c r="AJ436" s="379">
        <v>41579</v>
      </c>
      <c r="AK436" s="379">
        <v>38231</v>
      </c>
      <c r="AL436" s="379">
        <v>41557</v>
      </c>
      <c r="AM436" s="369"/>
      <c r="AN436" s="358"/>
      <c r="AO436" s="380" t="str">
        <f>_xlfn.IFNA(IF(VLOOKUP(tabItens[[#This Row],[CÓDIGO]],tabExcluirDoEstoque[#Data],1,FALSE),"sim",""),"")</f>
        <v/>
      </c>
      <c r="AP436" s="381" t="str">
        <f ca="1">IF(OR(ISBLANK(tabItens[[#This Row],[ATA DT.VALID.]]),tabItens[[#This Row],[ATA DT.VALID.]]="",tabItens[[#This Row],[ATA DT.VALID.]]=" "),"",IF(TYPE(tabItens[[#This Row],[ATA DT.VALID.]])=1,ROUNDUP((tabItens[[#This Row],[ATA DT.VALID.]]-TODAY())/7,0),""))</f>
        <v/>
      </c>
      <c r="AQ436" s="382">
        <v>0</v>
      </c>
      <c r="AR436" s="383">
        <f>IF(ISBLANK(tabItens[[#This Row],[CÓDIGO]]),"",IFERROR(VLOOKUP(tabItens[[#This Row],[CÓDIGO]],Consumo!$C$2:$AC$862,26,FALSE),0))</f>
        <v>0</v>
      </c>
      <c r="AS436" s="384">
        <f>SUMIF(Consumo!$C$3:$C$862,tabItens[[#This Row],[CÓDIGO]],Consumo!$N$3:$N$862) + SUMIF(Consumo!$C$3:$C$862,tabItens[[#This Row],[CÓDIGO]],Consumo!$O$3:$O$862) + SUMIF(Consumo!$C$3:$C$862,tabItens[[#This Row],[CÓDIGO]],Consumo!$P$3:$P$862) + SUMIF(Consumo!$C$3:$C$862,tabItens[[#This Row],[CÓDIGO]],Consumo!$Q$3:$Q$862)</f>
        <v>0</v>
      </c>
      <c r="AT436" s="384">
        <f>SUMIF(Consumo!$C$3:$C$862,tabItens[[#This Row],[CÓDIGO]],Consumo!$Z$3:$Z$862)</f>
        <v>0</v>
      </c>
      <c r="AU436" s="385">
        <f>SUMIF(Consumo!$C$3:$C$862,tabItens[[#This Row],[CÓDIGO]],Consumo!$AA$3:$AA$862)</f>
        <v>0</v>
      </c>
      <c r="AV436" s="386">
        <f>SUMIF(Consumo!$C$3:$C$862,tabItens[[#This Row],[CÓDIGO]],Consumo!$Y$3:$Y$862)</f>
        <v>0</v>
      </c>
      <c r="AW436" s="359">
        <f>tabItens[[#This Row],[QTDE ATUAL]] + tabItens[[#This Row],[RC QTDE]] + tabItens[[#This Row],[AF SALDO]] + tabItens[[#This Row],[Recentes]]</f>
        <v>11</v>
      </c>
      <c r="AX436" s="387">
        <v>2</v>
      </c>
      <c r="AY436" s="387">
        <v>4</v>
      </c>
      <c r="AZ436" s="387">
        <f>IF(ISBLANK(tabItens[[#This Row],[CÓDIGO]]),"",tabItens[[#This Row],[PontoMês]] * (AZ$2+tabItens[[#This Row],[PontoQtM]]))</f>
        <v>8</v>
      </c>
      <c r="BA436" s="386">
        <f>tabItens[[#This Row],[PontoPed]] - tabItens[[#This Row],[Saldo]] + (1/10)</f>
        <v>-2.9</v>
      </c>
      <c r="BB436" s="386">
        <f xml:space="preserve"> tabItens[[#This Row],[PontoMês]] * BB$2 - tabItens[[#This Row],[QTDE ATUAL]] - (1/10)</f>
        <v>-9.1</v>
      </c>
      <c r="BC436" s="388">
        <f>IF( tabItens[[#This Row],[PontoPed]]&gt;0, IF(tabItens[[#This Row],[PontoPed]]&lt;1, 1, IF( tabItens[[#This Row],[Saldo]]&gt;tabItens[[#This Row],[PontoPed]], 0, (tabItens[[#This Row],[PontoPed]]-tabItens[[#This Row],[Saldo]])/tabItens[[#This Row],[PontoPed]] ) ), 0 )</f>
        <v>0</v>
      </c>
      <c r="BD436" s="389">
        <f>ROUNDDOWN(IF( OR( AND(tabItens[[#This Row],[PontoPed]]&lt;tabItens[[#This Row],[Saldo]],tabItens[[#This Row],[Saldo]]&gt;0), tabItens[[#This Row],[PontoPed]]=0), 99, IF(AND(tabItens[[#This Row],[Saldo]]=0,tabItens[[#This Row],[PontoPed]]&gt;0), 0, (1-tabItens[[#This Row],[PctAb]])*10 ) ),0)</f>
        <v>99</v>
      </c>
      <c r="BE436" s="390">
        <f>IF( tabItens[[#This Row],[Consumo]] &gt; tabItens[[#This Row],[04_MESES]]/4*$AV$2, tabItens[[#This Row],[Consumo]]/$AV$2, tabItens[[#This Row],[04_MESES]]/4 ) * $BE$2 + tabItens[[#This Row],[COMPRA_EXTRA]]</f>
        <v>0</v>
      </c>
      <c r="BF436" s="391">
        <f>MAX( tabItens[[#This Row],[Sugestão]] - tabItens[[#This Row],[LC]], 0 )</f>
        <v>0</v>
      </c>
      <c r="BG436" s="391">
        <f>SUMIF(Consumo!$C$3:$C$862,tabItens[[#This Row],[CÓDIGO]],Consumo!$E$3:$E$862)</f>
        <v>0</v>
      </c>
      <c r="BH436" s="392">
        <f>IF(AND(tabItens[[#This Row],[Pend]] &gt; 0,tabItens[[#This Row],[Consumo]] &lt;&gt; 0), tabItens[[#This Row],[Pend]] / tabItens[[#This Row],[Consumo]], 0 )</f>
        <v>0</v>
      </c>
      <c r="BI436" s="391"/>
      <c r="BJ436" s="391"/>
      <c r="BK436" s="393" t="s">
        <v>2081</v>
      </c>
    </row>
    <row r="437" spans="1:63" x14ac:dyDescent="0.3">
      <c r="A437" s="354">
        <v>81565</v>
      </c>
      <c r="B437" s="355" t="s">
        <v>1479</v>
      </c>
      <c r="C437" s="356" t="s">
        <v>466</v>
      </c>
      <c r="D437" s="357">
        <v>19.690000000000001</v>
      </c>
      <c r="E437" s="358"/>
      <c r="F437" s="358"/>
      <c r="G437" s="358" t="s">
        <v>883</v>
      </c>
      <c r="H437" s="359">
        <v>19</v>
      </c>
      <c r="I437" s="360">
        <v>103003</v>
      </c>
      <c r="J437" s="361">
        <v>19.690000000000001</v>
      </c>
      <c r="K437" s="362"/>
      <c r="L437" s="363">
        <f>IF(tabItens[[#This Row],[Média]] &gt; 0, tabItens[[#This Row],[QTDE ATUAL]] / tabItens[[#This Row],[Média]],999.9)</f>
        <v>999.9</v>
      </c>
      <c r="M437" s="364">
        <v>0</v>
      </c>
      <c r="N437" s="365">
        <f>tabItens[[#This Row],[VALOR UNIT.]] * tabItens[[#This Row],[LC]]</f>
        <v>0</v>
      </c>
      <c r="O437" s="366" t="s">
        <v>2102</v>
      </c>
      <c r="P437" s="367"/>
      <c r="Q437" s="368"/>
      <c r="R437" s="365"/>
      <c r="S437" s="369"/>
      <c r="T437" s="370">
        <f>ROUNDDOWN(IFERROR(tabItens[[#This Row],[ATA DT.VALID.]] - $D$1,0) / 30,0)</f>
        <v>-1507</v>
      </c>
      <c r="U437" s="355" t="s">
        <v>1005</v>
      </c>
      <c r="V437" s="371">
        <v>1</v>
      </c>
      <c r="W437" s="372" t="s">
        <v>2071</v>
      </c>
      <c r="X437" s="373">
        <v>61</v>
      </c>
      <c r="Y437" s="374">
        <v>15</v>
      </c>
      <c r="Z437" s="375"/>
      <c r="AA437" s="376"/>
      <c r="AB437" s="377"/>
      <c r="AC437" s="377"/>
      <c r="AD437" s="376"/>
      <c r="AE437" s="377"/>
      <c r="AF437" s="370"/>
      <c r="AG437" s="378" t="s">
        <v>2067</v>
      </c>
      <c r="AH437" s="379"/>
      <c r="AI437" s="370">
        <v>0</v>
      </c>
      <c r="AJ437" s="379">
        <v>43810</v>
      </c>
      <c r="AK437" s="379">
        <v>38231</v>
      </c>
      <c r="AL437" s="379">
        <v>43788</v>
      </c>
      <c r="AM437" s="369"/>
      <c r="AN437" s="358"/>
      <c r="AO437" s="380" t="str">
        <f>_xlfn.IFNA(IF(VLOOKUP(tabItens[[#This Row],[CÓDIGO]],tabExcluirDoEstoque[#Data],1,FALSE),"sim",""),"")</f>
        <v/>
      </c>
      <c r="AP437" s="381" t="str">
        <f ca="1">IF(OR(ISBLANK(tabItens[[#This Row],[ATA DT.VALID.]]),tabItens[[#This Row],[ATA DT.VALID.]]="",tabItens[[#This Row],[ATA DT.VALID.]]=" "),"",IF(TYPE(tabItens[[#This Row],[ATA DT.VALID.]])=1,ROUNDUP((tabItens[[#This Row],[ATA DT.VALID.]]-TODAY())/7,0),""))</f>
        <v/>
      </c>
      <c r="AQ437" s="382">
        <v>0</v>
      </c>
      <c r="AR437" s="383">
        <f>IF(ISBLANK(tabItens[[#This Row],[CÓDIGO]]),"",IFERROR(VLOOKUP(tabItens[[#This Row],[CÓDIGO]],Consumo!$C$2:$AC$862,26,FALSE),0))</f>
        <v>0</v>
      </c>
      <c r="AS437" s="384">
        <f>SUMIF(Consumo!$C$3:$C$862,tabItens[[#This Row],[CÓDIGO]],Consumo!$N$3:$N$862) + SUMIF(Consumo!$C$3:$C$862,tabItens[[#This Row],[CÓDIGO]],Consumo!$O$3:$O$862) + SUMIF(Consumo!$C$3:$C$862,tabItens[[#This Row],[CÓDIGO]],Consumo!$P$3:$P$862) + SUMIF(Consumo!$C$3:$C$862,tabItens[[#This Row],[CÓDIGO]],Consumo!$Q$3:$Q$862)</f>
        <v>0</v>
      </c>
      <c r="AT437" s="384">
        <f>SUMIF(Consumo!$C$3:$C$862,tabItens[[#This Row],[CÓDIGO]],Consumo!$Z$3:$Z$862)</f>
        <v>0</v>
      </c>
      <c r="AU437" s="385">
        <f>SUMIF(Consumo!$C$3:$C$862,tabItens[[#This Row],[CÓDIGO]],Consumo!$AA$3:$AA$862)</f>
        <v>0</v>
      </c>
      <c r="AV437" s="386">
        <f>SUMIF(Consumo!$C$3:$C$862,tabItens[[#This Row],[CÓDIGO]],Consumo!$Y$3:$Y$862)</f>
        <v>0</v>
      </c>
      <c r="AW437" s="359">
        <f>tabItens[[#This Row],[QTDE ATUAL]] + tabItens[[#This Row],[RC QTDE]] + tabItens[[#This Row],[AF SALDO]] + tabItens[[#This Row],[Recentes]]</f>
        <v>19</v>
      </c>
      <c r="AX437" s="387">
        <v>2</v>
      </c>
      <c r="AY437" s="387">
        <v>4</v>
      </c>
      <c r="AZ437" s="387">
        <f>IF(ISBLANK(tabItens[[#This Row],[CÓDIGO]]),"",tabItens[[#This Row],[PontoMês]] * (AZ$2+tabItens[[#This Row],[PontoQtM]]))</f>
        <v>8</v>
      </c>
      <c r="BA437" s="386">
        <f>tabItens[[#This Row],[PontoPed]] - tabItens[[#This Row],[Saldo]] + (1/10)</f>
        <v>-10.9</v>
      </c>
      <c r="BB437" s="386">
        <f xml:space="preserve"> tabItens[[#This Row],[PontoMês]] * BB$2 - tabItens[[#This Row],[QTDE ATUAL]] - (1/10)</f>
        <v>-17.100000000000001</v>
      </c>
      <c r="BC437" s="388">
        <f>IF( tabItens[[#This Row],[PontoPed]]&gt;0, IF(tabItens[[#This Row],[PontoPed]]&lt;1, 1, IF( tabItens[[#This Row],[Saldo]]&gt;tabItens[[#This Row],[PontoPed]], 0, (tabItens[[#This Row],[PontoPed]]-tabItens[[#This Row],[Saldo]])/tabItens[[#This Row],[PontoPed]] ) ), 0 )</f>
        <v>0</v>
      </c>
      <c r="BD437" s="389">
        <f>ROUNDDOWN(IF( OR( AND(tabItens[[#This Row],[PontoPed]]&lt;tabItens[[#This Row],[Saldo]],tabItens[[#This Row],[Saldo]]&gt;0), tabItens[[#This Row],[PontoPed]]=0), 99, IF(AND(tabItens[[#This Row],[Saldo]]=0,tabItens[[#This Row],[PontoPed]]&gt;0), 0, (1-tabItens[[#This Row],[PctAb]])*10 ) ),0)</f>
        <v>99</v>
      </c>
      <c r="BE437" s="390">
        <f>IF( tabItens[[#This Row],[Consumo]] &gt; tabItens[[#This Row],[04_MESES]]/4*$AV$2, tabItens[[#This Row],[Consumo]]/$AV$2, tabItens[[#This Row],[04_MESES]]/4 ) * $BE$2 + tabItens[[#This Row],[COMPRA_EXTRA]]</f>
        <v>0</v>
      </c>
      <c r="BF437" s="391">
        <f>MAX( tabItens[[#This Row],[Sugestão]] - tabItens[[#This Row],[LC]], 0 )</f>
        <v>0</v>
      </c>
      <c r="BG437" s="391">
        <f>SUMIF(Consumo!$C$3:$C$862,tabItens[[#This Row],[CÓDIGO]],Consumo!$E$3:$E$862)</f>
        <v>0</v>
      </c>
      <c r="BH437" s="392">
        <f>IF(AND(tabItens[[#This Row],[Pend]] &gt; 0,tabItens[[#This Row],[Consumo]] &lt;&gt; 0), tabItens[[#This Row],[Pend]] / tabItens[[#This Row],[Consumo]], 0 )</f>
        <v>0</v>
      </c>
      <c r="BI437" s="391"/>
      <c r="BJ437" s="391"/>
      <c r="BK437" s="393" t="s">
        <v>2081</v>
      </c>
    </row>
    <row r="438" spans="1:63" x14ac:dyDescent="0.3">
      <c r="A438" s="354">
        <v>81807</v>
      </c>
      <c r="B438" s="355" t="s">
        <v>1480</v>
      </c>
      <c r="C438" s="356" t="s">
        <v>256</v>
      </c>
      <c r="D438" s="357">
        <v>43.41</v>
      </c>
      <c r="E438" s="358"/>
      <c r="F438" s="358"/>
      <c r="G438" s="358" t="s">
        <v>883</v>
      </c>
      <c r="H438" s="359">
        <v>31</v>
      </c>
      <c r="I438" s="360">
        <v>103003</v>
      </c>
      <c r="J438" s="361">
        <v>43.41</v>
      </c>
      <c r="K438" s="362">
        <v>6</v>
      </c>
      <c r="L438" s="363">
        <f>IF(tabItens[[#This Row],[Média]] &gt; 0, tabItens[[#This Row],[QTDE ATUAL]] / tabItens[[#This Row],[Média]],999.9)</f>
        <v>124</v>
      </c>
      <c r="M438" s="364">
        <v>0</v>
      </c>
      <c r="N438" s="365">
        <f>tabItens[[#This Row],[VALOR UNIT.]] * tabItens[[#This Row],[LC]]</f>
        <v>0</v>
      </c>
      <c r="O438" s="366" t="s">
        <v>2092</v>
      </c>
      <c r="P438" s="367"/>
      <c r="Q438" s="368"/>
      <c r="R438" s="365"/>
      <c r="S438" s="369"/>
      <c r="T438" s="370">
        <f>ROUNDDOWN(IFERROR(tabItens[[#This Row],[ATA DT.VALID.]] - $D$1,0) / 30,0)</f>
        <v>-1507</v>
      </c>
      <c r="U438" s="355" t="s">
        <v>1005</v>
      </c>
      <c r="V438" s="371">
        <v>1</v>
      </c>
      <c r="W438" s="372" t="s">
        <v>2071</v>
      </c>
      <c r="X438" s="373">
        <v>61</v>
      </c>
      <c r="Y438" s="374">
        <v>15</v>
      </c>
      <c r="Z438" s="375"/>
      <c r="AA438" s="376"/>
      <c r="AB438" s="377"/>
      <c r="AC438" s="377"/>
      <c r="AD438" s="376"/>
      <c r="AE438" s="377"/>
      <c r="AF438" s="370"/>
      <c r="AG438" s="378" t="s">
        <v>2067</v>
      </c>
      <c r="AH438" s="379"/>
      <c r="AI438" s="370">
        <v>2</v>
      </c>
      <c r="AJ438" s="379">
        <v>45170</v>
      </c>
      <c r="AK438" s="379">
        <v>38246</v>
      </c>
      <c r="AL438" s="379">
        <v>45180</v>
      </c>
      <c r="AM438" s="369"/>
      <c r="AN438" s="358"/>
      <c r="AO438" s="380" t="str">
        <f>_xlfn.IFNA(IF(VLOOKUP(tabItens[[#This Row],[CÓDIGO]],tabExcluirDoEstoque[#Data],1,FALSE),"sim",""),"")</f>
        <v/>
      </c>
      <c r="AP438" s="381" t="str">
        <f ca="1">IF(OR(ISBLANK(tabItens[[#This Row],[ATA DT.VALID.]]),tabItens[[#This Row],[ATA DT.VALID.]]="",tabItens[[#This Row],[ATA DT.VALID.]]=" "),"",IF(TYPE(tabItens[[#This Row],[ATA DT.VALID.]])=1,ROUNDUP((tabItens[[#This Row],[ATA DT.VALID.]]-TODAY())/7,0),""))</f>
        <v/>
      </c>
      <c r="AQ438" s="382">
        <v>0</v>
      </c>
      <c r="AR438" s="383" t="str">
        <f>IF(ISBLANK(tabItens[[#This Row],[CÓDIGO]]),"",IFERROR(VLOOKUP(tabItens[[#This Row],[CÓDIGO]],Consumo!$C$2:$AC$862,26,FALSE),0))</f>
        <v>03.2023</v>
      </c>
      <c r="AS438" s="384">
        <f>SUMIF(Consumo!$C$3:$C$862,tabItens[[#This Row],[CÓDIGO]],Consumo!$N$3:$N$862) + SUMIF(Consumo!$C$3:$C$862,tabItens[[#This Row],[CÓDIGO]],Consumo!$O$3:$O$862) + SUMIF(Consumo!$C$3:$C$862,tabItens[[#This Row],[CÓDIGO]],Consumo!$P$3:$P$862) + SUMIF(Consumo!$C$3:$C$862,tabItens[[#This Row],[CÓDIGO]],Consumo!$Q$3:$Q$862)</f>
        <v>0</v>
      </c>
      <c r="AT438" s="384">
        <f>SUMIF(Consumo!$C$3:$C$862,tabItens[[#This Row],[CÓDIGO]],Consumo!$Z$3:$Z$862)</f>
        <v>6</v>
      </c>
      <c r="AU438" s="385">
        <f>SUMIF(Consumo!$C$3:$C$862,tabItens[[#This Row],[CÓDIGO]],Consumo!$AA$3:$AA$862)</f>
        <v>6</v>
      </c>
      <c r="AV438" s="386">
        <f>SUMIF(Consumo!$C$3:$C$862,tabItens[[#This Row],[CÓDIGO]],Consumo!$Y$3:$Y$862)</f>
        <v>0.25</v>
      </c>
      <c r="AW438" s="359">
        <f>tabItens[[#This Row],[QTDE ATUAL]] + tabItens[[#This Row],[RC QTDE]] + tabItens[[#This Row],[AF SALDO]] + tabItens[[#This Row],[Recentes]]</f>
        <v>31</v>
      </c>
      <c r="AX438" s="387">
        <v>3</v>
      </c>
      <c r="AY438" s="387">
        <v>4</v>
      </c>
      <c r="AZ438" s="387">
        <f>IF(ISBLANK(tabItens[[#This Row],[CÓDIGO]]),"",tabItens[[#This Row],[PontoMês]] * (AZ$2+tabItens[[#This Row],[PontoQtM]]))</f>
        <v>12</v>
      </c>
      <c r="BA438" s="386">
        <f>tabItens[[#This Row],[PontoPed]] - tabItens[[#This Row],[Saldo]] + (1/10)</f>
        <v>-18.899999999999999</v>
      </c>
      <c r="BB438" s="386">
        <f xml:space="preserve"> tabItens[[#This Row],[PontoMês]] * BB$2 - tabItens[[#This Row],[QTDE ATUAL]] - (1/10)</f>
        <v>-28.1</v>
      </c>
      <c r="BC438" s="388">
        <f>IF( tabItens[[#This Row],[PontoPed]]&gt;0, IF(tabItens[[#This Row],[PontoPed]]&lt;1, 1, IF( tabItens[[#This Row],[Saldo]]&gt;tabItens[[#This Row],[PontoPed]], 0, (tabItens[[#This Row],[PontoPed]]-tabItens[[#This Row],[Saldo]])/tabItens[[#This Row],[PontoPed]] ) ), 0 )</f>
        <v>0</v>
      </c>
      <c r="BD438" s="389">
        <f>ROUNDDOWN(IF( OR( AND(tabItens[[#This Row],[PontoPed]]&lt;tabItens[[#This Row],[Saldo]],tabItens[[#This Row],[Saldo]]&gt;0), tabItens[[#This Row],[PontoPed]]=0), 99, IF(AND(tabItens[[#This Row],[Saldo]]=0,tabItens[[#This Row],[PontoPed]]&gt;0), 0, (1-tabItens[[#This Row],[PctAb]])*10 ) ),0)</f>
        <v>99</v>
      </c>
      <c r="BE438" s="390">
        <f>IF( tabItens[[#This Row],[Consumo]] &gt; tabItens[[#This Row],[04_MESES]]/4*$AV$2, tabItens[[#This Row],[Consumo]]/$AV$2, tabItens[[#This Row],[04_MESES]]/4 ) * $BE$2 + tabItens[[#This Row],[COMPRA_EXTRA]]</f>
        <v>3</v>
      </c>
      <c r="BF438" s="391">
        <f>MAX( tabItens[[#This Row],[Sugestão]] - tabItens[[#This Row],[LC]], 0 )</f>
        <v>3</v>
      </c>
      <c r="BG438" s="391">
        <f>SUMIF(Consumo!$C$3:$C$862,tabItens[[#This Row],[CÓDIGO]],Consumo!$E$3:$E$862)</f>
        <v>0</v>
      </c>
      <c r="BH438" s="392">
        <f>IF(AND(tabItens[[#This Row],[Pend]] &gt; 0,tabItens[[#This Row],[Consumo]] &lt;&gt; 0), tabItens[[#This Row],[Pend]] / tabItens[[#This Row],[Consumo]], 0 )</f>
        <v>0</v>
      </c>
      <c r="BI438" s="391"/>
      <c r="BJ438" s="391"/>
      <c r="BK438" s="393" t="s">
        <v>2081</v>
      </c>
    </row>
    <row r="439" spans="1:63" x14ac:dyDescent="0.3">
      <c r="A439" s="354">
        <v>81808</v>
      </c>
      <c r="B439" s="355" t="s">
        <v>1481</v>
      </c>
      <c r="C439" s="356" t="s">
        <v>256</v>
      </c>
      <c r="D439" s="357">
        <v>23</v>
      </c>
      <c r="E439" s="358"/>
      <c r="F439" s="358"/>
      <c r="G439" s="358" t="s">
        <v>883</v>
      </c>
      <c r="H439" s="359">
        <v>36</v>
      </c>
      <c r="I439" s="360">
        <v>103003</v>
      </c>
      <c r="J439" s="361">
        <v>23</v>
      </c>
      <c r="K439" s="362"/>
      <c r="L439" s="363">
        <f>IF(tabItens[[#This Row],[Média]] &gt; 0, tabItens[[#This Row],[QTDE ATUAL]] / tabItens[[#This Row],[Média]],999.9)</f>
        <v>999.9</v>
      </c>
      <c r="M439" s="364">
        <v>0</v>
      </c>
      <c r="N439" s="365">
        <f>tabItens[[#This Row],[VALOR UNIT.]] * tabItens[[#This Row],[LC]]</f>
        <v>0</v>
      </c>
      <c r="O439" s="366" t="s">
        <v>2092</v>
      </c>
      <c r="P439" s="367"/>
      <c r="Q439" s="368"/>
      <c r="R439" s="365"/>
      <c r="S439" s="369"/>
      <c r="T439" s="370">
        <f>ROUNDDOWN(IFERROR(tabItens[[#This Row],[ATA DT.VALID.]] - $D$1,0) / 30,0)</f>
        <v>-1507</v>
      </c>
      <c r="U439" s="355" t="s">
        <v>1005</v>
      </c>
      <c r="V439" s="371">
        <v>1</v>
      </c>
      <c r="W439" s="372" t="s">
        <v>2071</v>
      </c>
      <c r="X439" s="373">
        <v>61</v>
      </c>
      <c r="Y439" s="374">
        <v>15</v>
      </c>
      <c r="Z439" s="375"/>
      <c r="AA439" s="376"/>
      <c r="AB439" s="377"/>
      <c r="AC439" s="377"/>
      <c r="AD439" s="376"/>
      <c r="AE439" s="377"/>
      <c r="AF439" s="370"/>
      <c r="AG439" s="378" t="s">
        <v>2067</v>
      </c>
      <c r="AH439" s="379"/>
      <c r="AI439" s="370">
        <v>0</v>
      </c>
      <c r="AJ439" s="379">
        <v>45170</v>
      </c>
      <c r="AK439" s="379">
        <v>38246</v>
      </c>
      <c r="AL439" s="379">
        <v>45145</v>
      </c>
      <c r="AM439" s="369"/>
      <c r="AN439" s="358"/>
      <c r="AO439" s="380" t="str">
        <f>_xlfn.IFNA(IF(VLOOKUP(tabItens[[#This Row],[CÓDIGO]],tabExcluirDoEstoque[#Data],1,FALSE),"sim",""),"")</f>
        <v/>
      </c>
      <c r="AP439" s="381" t="str">
        <f ca="1">IF(OR(ISBLANK(tabItens[[#This Row],[ATA DT.VALID.]]),tabItens[[#This Row],[ATA DT.VALID.]]="",tabItens[[#This Row],[ATA DT.VALID.]]=" "),"",IF(TYPE(tabItens[[#This Row],[ATA DT.VALID.]])=1,ROUNDUP((tabItens[[#This Row],[ATA DT.VALID.]]-TODAY())/7,0),""))</f>
        <v/>
      </c>
      <c r="AQ439" s="382">
        <v>0</v>
      </c>
      <c r="AR439" s="383">
        <f>IF(ISBLANK(tabItens[[#This Row],[CÓDIGO]]),"",IFERROR(VLOOKUP(tabItens[[#This Row],[CÓDIGO]],Consumo!$C$2:$AC$862,26,FALSE),0))</f>
        <v>0</v>
      </c>
      <c r="AS439" s="384">
        <f>SUMIF(Consumo!$C$3:$C$862,tabItens[[#This Row],[CÓDIGO]],Consumo!$N$3:$N$862) + SUMIF(Consumo!$C$3:$C$862,tabItens[[#This Row],[CÓDIGO]],Consumo!$O$3:$O$862) + SUMIF(Consumo!$C$3:$C$862,tabItens[[#This Row],[CÓDIGO]],Consumo!$P$3:$P$862) + SUMIF(Consumo!$C$3:$C$862,tabItens[[#This Row],[CÓDIGO]],Consumo!$Q$3:$Q$862)</f>
        <v>0</v>
      </c>
      <c r="AT439" s="384">
        <f>SUMIF(Consumo!$C$3:$C$862,tabItens[[#This Row],[CÓDIGO]],Consumo!$Z$3:$Z$862)</f>
        <v>0</v>
      </c>
      <c r="AU439" s="385">
        <f>SUMIF(Consumo!$C$3:$C$862,tabItens[[#This Row],[CÓDIGO]],Consumo!$AA$3:$AA$862)</f>
        <v>0</v>
      </c>
      <c r="AV439" s="386">
        <f>SUMIF(Consumo!$C$3:$C$862,tabItens[[#This Row],[CÓDIGO]],Consumo!$Y$3:$Y$862)</f>
        <v>0</v>
      </c>
      <c r="AW439" s="359">
        <f>tabItens[[#This Row],[QTDE ATUAL]] + tabItens[[#This Row],[RC QTDE]] + tabItens[[#This Row],[AF SALDO]] + tabItens[[#This Row],[Recentes]]</f>
        <v>36</v>
      </c>
      <c r="AX439" s="387">
        <v>3</v>
      </c>
      <c r="AY439" s="387">
        <v>4</v>
      </c>
      <c r="AZ439" s="387">
        <f>IF(ISBLANK(tabItens[[#This Row],[CÓDIGO]]),"",tabItens[[#This Row],[PontoMês]] * (AZ$2+tabItens[[#This Row],[PontoQtM]]))</f>
        <v>12</v>
      </c>
      <c r="BA439" s="386">
        <f>tabItens[[#This Row],[PontoPed]] - tabItens[[#This Row],[Saldo]] + (1/10)</f>
        <v>-23.9</v>
      </c>
      <c r="BB439" s="386">
        <f xml:space="preserve"> tabItens[[#This Row],[PontoMês]] * BB$2 - tabItens[[#This Row],[QTDE ATUAL]] - (1/10)</f>
        <v>-33.1</v>
      </c>
      <c r="BC439" s="388">
        <f>IF( tabItens[[#This Row],[PontoPed]]&gt;0, IF(tabItens[[#This Row],[PontoPed]]&lt;1, 1, IF( tabItens[[#This Row],[Saldo]]&gt;tabItens[[#This Row],[PontoPed]], 0, (tabItens[[#This Row],[PontoPed]]-tabItens[[#This Row],[Saldo]])/tabItens[[#This Row],[PontoPed]] ) ), 0 )</f>
        <v>0</v>
      </c>
      <c r="BD439" s="389">
        <f>ROUNDDOWN(IF( OR( AND(tabItens[[#This Row],[PontoPed]]&lt;tabItens[[#This Row],[Saldo]],tabItens[[#This Row],[Saldo]]&gt;0), tabItens[[#This Row],[PontoPed]]=0), 99, IF(AND(tabItens[[#This Row],[Saldo]]=0,tabItens[[#This Row],[PontoPed]]&gt;0), 0, (1-tabItens[[#This Row],[PctAb]])*10 ) ),0)</f>
        <v>99</v>
      </c>
      <c r="BE439" s="390">
        <f>IF( tabItens[[#This Row],[Consumo]] &gt; tabItens[[#This Row],[04_MESES]]/4*$AV$2, tabItens[[#This Row],[Consumo]]/$AV$2, tabItens[[#This Row],[04_MESES]]/4 ) * $BE$2 + tabItens[[#This Row],[COMPRA_EXTRA]]</f>
        <v>0</v>
      </c>
      <c r="BF439" s="391">
        <f>MAX( tabItens[[#This Row],[Sugestão]] - tabItens[[#This Row],[LC]], 0 )</f>
        <v>0</v>
      </c>
      <c r="BG439" s="391">
        <f>SUMIF(Consumo!$C$3:$C$862,tabItens[[#This Row],[CÓDIGO]],Consumo!$E$3:$E$862)</f>
        <v>0</v>
      </c>
      <c r="BH439" s="392">
        <f>IF(AND(tabItens[[#This Row],[Pend]] &gt; 0,tabItens[[#This Row],[Consumo]] &lt;&gt; 0), tabItens[[#This Row],[Pend]] / tabItens[[#This Row],[Consumo]], 0 )</f>
        <v>0</v>
      </c>
      <c r="BI439" s="391"/>
      <c r="BJ439" s="391"/>
      <c r="BK439" s="393" t="s">
        <v>2081</v>
      </c>
    </row>
    <row r="440" spans="1:63" x14ac:dyDescent="0.3">
      <c r="A440" s="354">
        <v>82185</v>
      </c>
      <c r="B440" s="355" t="s">
        <v>1482</v>
      </c>
      <c r="C440" s="356" t="s">
        <v>256</v>
      </c>
      <c r="D440" s="357">
        <v>88</v>
      </c>
      <c r="E440" s="358"/>
      <c r="F440" s="358"/>
      <c r="G440" s="358" t="s">
        <v>883</v>
      </c>
      <c r="H440" s="359">
        <v>159</v>
      </c>
      <c r="I440" s="360">
        <v>103003</v>
      </c>
      <c r="J440" s="361">
        <v>96.650639999999996</v>
      </c>
      <c r="K440" s="362">
        <v>74</v>
      </c>
      <c r="L440" s="363">
        <f>IF(tabItens[[#This Row],[Média]] &gt; 0, tabItens[[#This Row],[QTDE ATUAL]] / tabItens[[#This Row],[Média]],999.9)</f>
        <v>28.058823529411764</v>
      </c>
      <c r="M440" s="364">
        <v>0</v>
      </c>
      <c r="N440" s="365">
        <f>tabItens[[#This Row],[VALOR UNIT.]] * tabItens[[#This Row],[LC]]</f>
        <v>0</v>
      </c>
      <c r="O440" s="366" t="s">
        <v>2122</v>
      </c>
      <c r="P440" s="367"/>
      <c r="Q440" s="368"/>
      <c r="R440" s="365"/>
      <c r="S440" s="369"/>
      <c r="T440" s="370">
        <f>ROUNDDOWN(IFERROR(tabItens[[#This Row],[ATA DT.VALID.]] - $D$1,0) / 30,0)</f>
        <v>-1507</v>
      </c>
      <c r="U440" s="355" t="s">
        <v>1335</v>
      </c>
      <c r="V440" s="371">
        <v>1</v>
      </c>
      <c r="W440" s="372" t="s">
        <v>2066</v>
      </c>
      <c r="X440" s="373">
        <v>74</v>
      </c>
      <c r="Y440" s="374">
        <v>3</v>
      </c>
      <c r="Z440" s="375"/>
      <c r="AA440" s="376"/>
      <c r="AB440" s="377"/>
      <c r="AC440" s="377"/>
      <c r="AD440" s="376"/>
      <c r="AE440" s="377"/>
      <c r="AF440" s="370"/>
      <c r="AG440" s="378" t="s">
        <v>2067</v>
      </c>
      <c r="AH440" s="379"/>
      <c r="AI440" s="370">
        <v>24</v>
      </c>
      <c r="AJ440" s="379">
        <v>44160</v>
      </c>
      <c r="AK440" s="379">
        <v>38273</v>
      </c>
      <c r="AL440" s="379">
        <v>44151</v>
      </c>
      <c r="AM440" s="369"/>
      <c r="AN440" s="358"/>
      <c r="AO440" s="380" t="str">
        <f>_xlfn.IFNA(IF(VLOOKUP(tabItens[[#This Row],[CÓDIGO]],tabExcluirDoEstoque[#Data],1,FALSE),"sim",""),"")</f>
        <v/>
      </c>
      <c r="AP440" s="381" t="str">
        <f ca="1">IF(OR(ISBLANK(tabItens[[#This Row],[ATA DT.VALID.]]),tabItens[[#This Row],[ATA DT.VALID.]]="",tabItens[[#This Row],[ATA DT.VALID.]]=" "),"",IF(TYPE(tabItens[[#This Row],[ATA DT.VALID.]])=1,ROUNDUP((tabItens[[#This Row],[ATA DT.VALID.]]-TODAY())/7,0),""))</f>
        <v/>
      </c>
      <c r="AQ440" s="382">
        <v>0</v>
      </c>
      <c r="AR440" s="383" t="str">
        <f>IF(ISBLANK(tabItens[[#This Row],[CÓDIGO]]),"",IFERROR(VLOOKUP(tabItens[[#This Row],[CÓDIGO]],Consumo!$C$2:$AC$862,26,FALSE),0))</f>
        <v>07.2023</v>
      </c>
      <c r="AS440" s="384">
        <f>SUMIF(Consumo!$C$3:$C$862,tabItens[[#This Row],[CÓDIGO]],Consumo!$N$3:$N$862) + SUMIF(Consumo!$C$3:$C$862,tabItens[[#This Row],[CÓDIGO]],Consumo!$O$3:$O$862) + SUMIF(Consumo!$C$3:$C$862,tabItens[[#This Row],[CÓDIGO]],Consumo!$P$3:$P$862) + SUMIF(Consumo!$C$3:$C$862,tabItens[[#This Row],[CÓDIGO]],Consumo!$Q$3:$Q$862)</f>
        <v>32</v>
      </c>
      <c r="AT440" s="384">
        <f>SUMIF(Consumo!$C$3:$C$862,tabItens[[#This Row],[CÓDIGO]],Consumo!$Z$3:$Z$862)</f>
        <v>74</v>
      </c>
      <c r="AU440" s="385">
        <f>SUMIF(Consumo!$C$3:$C$862,tabItens[[#This Row],[CÓDIGO]],Consumo!$AA$3:$AA$862)</f>
        <v>32</v>
      </c>
      <c r="AV440" s="386">
        <f>SUMIF(Consumo!$C$3:$C$862,tabItens[[#This Row],[CÓDIGO]],Consumo!$Y$3:$Y$862)</f>
        <v>5.666666666666667</v>
      </c>
      <c r="AW440" s="359">
        <f>tabItens[[#This Row],[QTDE ATUAL]] + tabItens[[#This Row],[RC QTDE]] + tabItens[[#This Row],[AF SALDO]] + tabItens[[#This Row],[Recentes]]</f>
        <v>159</v>
      </c>
      <c r="AX440" s="387">
        <v>15</v>
      </c>
      <c r="AY440" s="387">
        <v>4</v>
      </c>
      <c r="AZ440" s="387">
        <f>IF(ISBLANK(tabItens[[#This Row],[CÓDIGO]]),"",tabItens[[#This Row],[PontoMês]] * (AZ$2+tabItens[[#This Row],[PontoQtM]]))</f>
        <v>60</v>
      </c>
      <c r="BA440" s="386">
        <f>tabItens[[#This Row],[PontoPed]] - tabItens[[#This Row],[Saldo]] + (1/10)</f>
        <v>-98.9</v>
      </c>
      <c r="BB440" s="386">
        <f xml:space="preserve"> tabItens[[#This Row],[PontoMês]] * BB$2 - tabItens[[#This Row],[QTDE ATUAL]] - (1/10)</f>
        <v>-144.1</v>
      </c>
      <c r="BC440" s="388">
        <f>IF( tabItens[[#This Row],[PontoPed]]&gt;0, IF(tabItens[[#This Row],[PontoPed]]&lt;1, 1, IF( tabItens[[#This Row],[Saldo]]&gt;tabItens[[#This Row],[PontoPed]], 0, (tabItens[[#This Row],[PontoPed]]-tabItens[[#This Row],[Saldo]])/tabItens[[#This Row],[PontoPed]] ) ), 0 )</f>
        <v>0</v>
      </c>
      <c r="BD440" s="389">
        <f>ROUNDDOWN(IF( OR( AND(tabItens[[#This Row],[PontoPed]]&lt;tabItens[[#This Row],[Saldo]],tabItens[[#This Row],[Saldo]]&gt;0), tabItens[[#This Row],[PontoPed]]=0), 99, IF(AND(tabItens[[#This Row],[Saldo]]=0,tabItens[[#This Row],[PontoPed]]&gt;0), 0, (1-tabItens[[#This Row],[PctAb]])*10 ) ),0)</f>
        <v>99</v>
      </c>
      <c r="BE440" s="390">
        <f>IF( tabItens[[#This Row],[Consumo]] &gt; tabItens[[#This Row],[04_MESES]]/4*$AV$2, tabItens[[#This Row],[Consumo]]/$AV$2, tabItens[[#This Row],[04_MESES]]/4 ) * $BE$2 + tabItens[[#This Row],[COMPRA_EXTRA]]</f>
        <v>48</v>
      </c>
      <c r="BF440" s="391">
        <f>MAX( tabItens[[#This Row],[Sugestão]] - tabItens[[#This Row],[LC]], 0 )</f>
        <v>48</v>
      </c>
      <c r="BG440" s="391">
        <f>SUMIF(Consumo!$C$3:$C$862,tabItens[[#This Row],[CÓDIGO]],Consumo!$E$3:$E$862)</f>
        <v>0</v>
      </c>
      <c r="BH440" s="392">
        <f>IF(AND(tabItens[[#This Row],[Pend]] &gt; 0,tabItens[[#This Row],[Consumo]] &lt;&gt; 0), tabItens[[#This Row],[Pend]] / tabItens[[#This Row],[Consumo]], 0 )</f>
        <v>0</v>
      </c>
      <c r="BI440" s="391"/>
      <c r="BJ440" s="391"/>
      <c r="BK440" s="393" t="s">
        <v>2081</v>
      </c>
    </row>
    <row r="441" spans="1:63" x14ac:dyDescent="0.3">
      <c r="A441" s="354">
        <v>82452</v>
      </c>
      <c r="B441" s="355" t="s">
        <v>1483</v>
      </c>
      <c r="C441" s="356" t="s">
        <v>256</v>
      </c>
      <c r="D441" s="357">
        <v>6.8</v>
      </c>
      <c r="E441" s="358"/>
      <c r="F441" s="358"/>
      <c r="G441" s="358" t="s">
        <v>883</v>
      </c>
      <c r="H441" s="359">
        <v>10</v>
      </c>
      <c r="I441" s="360">
        <v>103003</v>
      </c>
      <c r="J441" s="361">
        <v>6.8</v>
      </c>
      <c r="K441" s="362">
        <v>116</v>
      </c>
      <c r="L441" s="363">
        <f>IF(tabItens[[#This Row],[Média]] &gt; 0, tabItens[[#This Row],[QTDE ATUAL]] / tabItens[[#This Row],[Média]],999.9)</f>
        <v>0.73619631901840488</v>
      </c>
      <c r="M441" s="364">
        <v>0</v>
      </c>
      <c r="N441" s="365">
        <f>tabItens[[#This Row],[VALOR UNIT.]] * tabItens[[#This Row],[LC]]</f>
        <v>0</v>
      </c>
      <c r="O441" s="366" t="s">
        <v>2098</v>
      </c>
      <c r="P441" s="367"/>
      <c r="Q441" s="368"/>
      <c r="R441" s="365"/>
      <c r="S441" s="369"/>
      <c r="T441" s="370">
        <f>ROUNDDOWN(IFERROR(tabItens[[#This Row],[ATA DT.VALID.]] - $D$1,0) / 30,0)</f>
        <v>-1507</v>
      </c>
      <c r="U441" s="355" t="s">
        <v>960</v>
      </c>
      <c r="V441" s="371">
        <v>1</v>
      </c>
      <c r="W441" s="372" t="s">
        <v>2071</v>
      </c>
      <c r="X441" s="373">
        <v>61</v>
      </c>
      <c r="Y441" s="374">
        <v>8</v>
      </c>
      <c r="Z441" s="375"/>
      <c r="AA441" s="376"/>
      <c r="AB441" s="377"/>
      <c r="AC441" s="377"/>
      <c r="AD441" s="376"/>
      <c r="AE441" s="377"/>
      <c r="AF441" s="370"/>
      <c r="AG441" s="378" t="s">
        <v>2067</v>
      </c>
      <c r="AH441" s="379"/>
      <c r="AI441" s="370">
        <v>38</v>
      </c>
      <c r="AJ441" s="379">
        <v>45170</v>
      </c>
      <c r="AK441" s="379">
        <v>38296</v>
      </c>
      <c r="AL441" s="379">
        <v>45145</v>
      </c>
      <c r="AM441" s="369"/>
      <c r="AN441" s="358"/>
      <c r="AO441" s="380" t="str">
        <f>_xlfn.IFNA(IF(VLOOKUP(tabItens[[#This Row],[CÓDIGO]],tabExcluirDoEstoque[#Data],1,FALSE),"sim",""),"")</f>
        <v/>
      </c>
      <c r="AP441" s="381" t="str">
        <f ca="1">IF(OR(ISBLANK(tabItens[[#This Row],[ATA DT.VALID.]]),tabItens[[#This Row],[ATA DT.VALID.]]="",tabItens[[#This Row],[ATA DT.VALID.]]=" "),"",IF(TYPE(tabItens[[#This Row],[ATA DT.VALID.]])=1,ROUNDUP((tabItens[[#This Row],[ATA DT.VALID.]]-TODAY())/7,0),""))</f>
        <v/>
      </c>
      <c r="AQ441" s="382">
        <v>0</v>
      </c>
      <c r="AR441" s="383" t="str">
        <f>IF(ISBLANK(tabItens[[#This Row],[CÓDIGO]]),"",IFERROR(VLOOKUP(tabItens[[#This Row],[CÓDIGO]],Consumo!$C$2:$AC$862,26,FALSE),0))</f>
        <v>08.2023</v>
      </c>
      <c r="AS441" s="384">
        <f>SUMIF(Consumo!$C$3:$C$862,tabItens[[#This Row],[CÓDIGO]],Consumo!$N$3:$N$862) + SUMIF(Consumo!$C$3:$C$862,tabItens[[#This Row],[CÓDIGO]],Consumo!$O$3:$O$862) + SUMIF(Consumo!$C$3:$C$862,tabItens[[#This Row],[CÓDIGO]],Consumo!$P$3:$P$862) + SUMIF(Consumo!$C$3:$C$862,tabItens[[#This Row],[CÓDIGO]],Consumo!$Q$3:$Q$862)</f>
        <v>2</v>
      </c>
      <c r="AT441" s="384">
        <f>SUMIF(Consumo!$C$3:$C$862,tabItens[[#This Row],[CÓDIGO]],Consumo!$Z$3:$Z$862)</f>
        <v>164</v>
      </c>
      <c r="AU441" s="385">
        <f>SUMIF(Consumo!$C$3:$C$862,tabItens[[#This Row],[CÓDIGO]],Consumo!$AA$3:$AA$862)</f>
        <v>50</v>
      </c>
      <c r="AV441" s="386">
        <f>SUMIF(Consumo!$C$3:$C$862,tabItens[[#This Row],[CÓDIGO]],Consumo!$Y$3:$Y$862)</f>
        <v>13.583333333333334</v>
      </c>
      <c r="AW441" s="359">
        <f>tabItens[[#This Row],[QTDE ATUAL]] + tabItens[[#This Row],[RC QTDE]] + tabItens[[#This Row],[AF SALDO]] + tabItens[[#This Row],[Recentes]]</f>
        <v>10</v>
      </c>
      <c r="AX441" s="387">
        <v>13</v>
      </c>
      <c r="AY441" s="387">
        <v>4</v>
      </c>
      <c r="AZ441" s="387">
        <f>IF(ISBLANK(tabItens[[#This Row],[CÓDIGO]]),"",tabItens[[#This Row],[PontoMês]] * (AZ$2+tabItens[[#This Row],[PontoQtM]]))</f>
        <v>52</v>
      </c>
      <c r="BA441" s="386">
        <f>tabItens[[#This Row],[PontoPed]] - tabItens[[#This Row],[Saldo]] + (1/10)</f>
        <v>42.1</v>
      </c>
      <c r="BB441" s="386">
        <f xml:space="preserve"> tabItens[[#This Row],[PontoMês]] * BB$2 - tabItens[[#This Row],[QTDE ATUAL]] - (1/10)</f>
        <v>2.9</v>
      </c>
      <c r="BC441" s="388">
        <f>IF( tabItens[[#This Row],[PontoPed]]&gt;0, IF(tabItens[[#This Row],[PontoPed]]&lt;1, 1, IF( tabItens[[#This Row],[Saldo]]&gt;tabItens[[#This Row],[PontoPed]], 0, (tabItens[[#This Row],[PontoPed]]-tabItens[[#This Row],[Saldo]])/tabItens[[#This Row],[PontoPed]] ) ), 0 )</f>
        <v>0.80769230769230771</v>
      </c>
      <c r="BD441" s="389">
        <f>ROUNDDOWN(IF( OR( AND(tabItens[[#This Row],[PontoPed]]&lt;tabItens[[#This Row],[Saldo]],tabItens[[#This Row],[Saldo]]&gt;0), tabItens[[#This Row],[PontoPed]]=0), 99, IF(AND(tabItens[[#This Row],[Saldo]]=0,tabItens[[#This Row],[PontoPed]]&gt;0), 0, (1-tabItens[[#This Row],[PctAb]])*10 ) ),0)</f>
        <v>1</v>
      </c>
      <c r="BE441" s="390">
        <f>IF( tabItens[[#This Row],[Consumo]] &gt; tabItens[[#This Row],[04_MESES]]/4*$AV$2, tabItens[[#This Row],[Consumo]]/$AV$2, tabItens[[#This Row],[04_MESES]]/4 ) * $BE$2 + tabItens[[#This Row],[COMPRA_EXTRA]]</f>
        <v>82</v>
      </c>
      <c r="BF441" s="391">
        <f>MAX( tabItens[[#This Row],[Sugestão]] - tabItens[[#This Row],[LC]], 0 )</f>
        <v>82</v>
      </c>
      <c r="BG441" s="391">
        <f>SUMIF(Consumo!$C$3:$C$862,tabItens[[#This Row],[CÓDIGO]],Consumo!$E$3:$E$862)</f>
        <v>48</v>
      </c>
      <c r="BH441" s="392">
        <f>IF(AND(tabItens[[#This Row],[Pend]] &gt; 0,tabItens[[#This Row],[Consumo]] &lt;&gt; 0), tabItens[[#This Row],[Pend]] / tabItens[[#This Row],[Consumo]], 0 )</f>
        <v>0.29268292682926828</v>
      </c>
      <c r="BI441" s="391"/>
      <c r="BJ441" s="391"/>
      <c r="BK441" s="393" t="s">
        <v>2081</v>
      </c>
    </row>
    <row r="442" spans="1:63" x14ac:dyDescent="0.3">
      <c r="A442" s="354">
        <v>82995</v>
      </c>
      <c r="B442" s="355" t="s">
        <v>1484</v>
      </c>
      <c r="C442" s="356" t="s">
        <v>256</v>
      </c>
      <c r="D442" s="357">
        <v>8.14</v>
      </c>
      <c r="E442" s="358"/>
      <c r="F442" s="358"/>
      <c r="G442" s="358" t="s">
        <v>883</v>
      </c>
      <c r="H442" s="359">
        <v>300</v>
      </c>
      <c r="I442" s="360">
        <v>103003</v>
      </c>
      <c r="J442" s="361">
        <v>8.14</v>
      </c>
      <c r="K442" s="362">
        <v>670</v>
      </c>
      <c r="L442" s="363">
        <f>IF(tabItens[[#This Row],[Média]] &gt; 0, tabItens[[#This Row],[QTDE ATUAL]] / tabItens[[#This Row],[Média]],999.9)</f>
        <v>4.0449438202247192</v>
      </c>
      <c r="M442" s="364">
        <v>0</v>
      </c>
      <c r="N442" s="365">
        <f>tabItens[[#This Row],[VALOR UNIT.]] * tabItens[[#This Row],[LC]]</f>
        <v>0</v>
      </c>
      <c r="O442" s="366" t="s">
        <v>2134</v>
      </c>
      <c r="P442" s="367"/>
      <c r="Q442" s="368"/>
      <c r="R442" s="365"/>
      <c r="S442" s="369"/>
      <c r="T442" s="370">
        <f>ROUNDDOWN(IFERROR(tabItens[[#This Row],[ATA DT.VALID.]] - $D$1,0) / 30,0)</f>
        <v>-1507</v>
      </c>
      <c r="U442" s="355" t="s">
        <v>1022</v>
      </c>
      <c r="V442" s="371">
        <v>1</v>
      </c>
      <c r="W442" s="372" t="s">
        <v>2066</v>
      </c>
      <c r="X442" s="373">
        <v>51</v>
      </c>
      <c r="Y442" s="374">
        <v>8</v>
      </c>
      <c r="Z442" s="375"/>
      <c r="AA442" s="376"/>
      <c r="AB442" s="377"/>
      <c r="AC442" s="377"/>
      <c r="AD442" s="376"/>
      <c r="AE442" s="377"/>
      <c r="AF442" s="370"/>
      <c r="AG442" s="378" t="s">
        <v>2067</v>
      </c>
      <c r="AH442" s="379"/>
      <c r="AI442" s="370">
        <v>224</v>
      </c>
      <c r="AJ442" s="379">
        <v>45181</v>
      </c>
      <c r="AK442" s="379">
        <v>38317</v>
      </c>
      <c r="AL442" s="379">
        <v>45160</v>
      </c>
      <c r="AM442" s="369"/>
      <c r="AN442" s="358"/>
      <c r="AO442" s="380" t="str">
        <f>_xlfn.IFNA(IF(VLOOKUP(tabItens[[#This Row],[CÓDIGO]],tabExcluirDoEstoque[#Data],1,FALSE),"sim",""),"")</f>
        <v/>
      </c>
      <c r="AP442" s="381" t="str">
        <f ca="1">IF(OR(ISBLANK(tabItens[[#This Row],[ATA DT.VALID.]]),tabItens[[#This Row],[ATA DT.VALID.]]="",tabItens[[#This Row],[ATA DT.VALID.]]=" "),"",IF(TYPE(tabItens[[#This Row],[ATA DT.VALID.]])=1,ROUNDUP((tabItens[[#This Row],[ATA DT.VALID.]]-TODAY())/7,0),""))</f>
        <v/>
      </c>
      <c r="AQ442" s="382">
        <v>0</v>
      </c>
      <c r="AR442" s="383" t="str">
        <f>IF(ISBLANK(tabItens[[#This Row],[CÓDIGO]]),"",IFERROR(VLOOKUP(tabItens[[#This Row],[CÓDIGO]],Consumo!$C$2:$AC$862,26,FALSE),0))</f>
        <v>06.2023</v>
      </c>
      <c r="AS442" s="384">
        <f>SUMIF(Consumo!$C$3:$C$862,tabItens[[#This Row],[CÓDIGO]],Consumo!$N$3:$N$862) + SUMIF(Consumo!$C$3:$C$862,tabItens[[#This Row],[CÓDIGO]],Consumo!$O$3:$O$862) + SUMIF(Consumo!$C$3:$C$862,tabItens[[#This Row],[CÓDIGO]],Consumo!$P$3:$P$862) + SUMIF(Consumo!$C$3:$C$862,tabItens[[#This Row],[CÓDIGO]],Consumo!$Q$3:$Q$862)</f>
        <v>340</v>
      </c>
      <c r="AT442" s="384">
        <f>SUMIF(Consumo!$C$3:$C$862,tabItens[[#This Row],[CÓDIGO]],Consumo!$Z$3:$Z$862)</f>
        <v>930</v>
      </c>
      <c r="AU442" s="385">
        <f>SUMIF(Consumo!$C$3:$C$862,tabItens[[#This Row],[CÓDIGO]],Consumo!$AA$3:$AA$862)</f>
        <v>340</v>
      </c>
      <c r="AV442" s="386">
        <f>SUMIF(Consumo!$C$3:$C$862,tabItens[[#This Row],[CÓDIGO]],Consumo!$Y$3:$Y$862)</f>
        <v>74.166666666666671</v>
      </c>
      <c r="AW442" s="359">
        <f>tabItens[[#This Row],[QTDE ATUAL]] + tabItens[[#This Row],[RC QTDE]] + tabItens[[#This Row],[AF SALDO]] + tabItens[[#This Row],[Recentes]]</f>
        <v>300</v>
      </c>
      <c r="AX442" s="387">
        <v>59</v>
      </c>
      <c r="AY442" s="387">
        <v>4</v>
      </c>
      <c r="AZ442" s="387">
        <f>IF(ISBLANK(tabItens[[#This Row],[CÓDIGO]]),"",tabItens[[#This Row],[PontoMês]] * (AZ$2+tabItens[[#This Row],[PontoQtM]]))</f>
        <v>236</v>
      </c>
      <c r="BA442" s="386">
        <f>tabItens[[#This Row],[PontoPed]] - tabItens[[#This Row],[Saldo]] + (1/10)</f>
        <v>-63.9</v>
      </c>
      <c r="BB442" s="386">
        <f xml:space="preserve"> tabItens[[#This Row],[PontoMês]] * BB$2 - tabItens[[#This Row],[QTDE ATUAL]] - (1/10)</f>
        <v>-241.1</v>
      </c>
      <c r="BC442" s="388">
        <f>IF( tabItens[[#This Row],[PontoPed]]&gt;0, IF(tabItens[[#This Row],[PontoPed]]&lt;1, 1, IF( tabItens[[#This Row],[Saldo]]&gt;tabItens[[#This Row],[PontoPed]], 0, (tabItens[[#This Row],[PontoPed]]-tabItens[[#This Row],[Saldo]])/tabItens[[#This Row],[PontoPed]] ) ), 0 )</f>
        <v>0</v>
      </c>
      <c r="BD442" s="389">
        <f>ROUNDDOWN(IF( OR( AND(tabItens[[#This Row],[PontoPed]]&lt;tabItens[[#This Row],[Saldo]],tabItens[[#This Row],[Saldo]]&gt;0), tabItens[[#This Row],[PontoPed]]=0), 99, IF(AND(tabItens[[#This Row],[Saldo]]=0,tabItens[[#This Row],[PontoPed]]&gt;0), 0, (1-tabItens[[#This Row],[PctAb]])*10 ) ),0)</f>
        <v>99</v>
      </c>
      <c r="BE442" s="390">
        <f>IF( tabItens[[#This Row],[Consumo]] &gt; tabItens[[#This Row],[04_MESES]]/4*$AV$2, tabItens[[#This Row],[Consumo]]/$AV$2, tabItens[[#This Row],[04_MESES]]/4 ) * $BE$2 + tabItens[[#This Row],[COMPRA_EXTRA]]</f>
        <v>510</v>
      </c>
      <c r="BF442" s="391">
        <f>MAX( tabItens[[#This Row],[Sugestão]] - tabItens[[#This Row],[LC]], 0 )</f>
        <v>510</v>
      </c>
      <c r="BG442" s="391">
        <f>SUMIF(Consumo!$C$3:$C$862,tabItens[[#This Row],[CÓDIGO]],Consumo!$E$3:$E$862)</f>
        <v>260</v>
      </c>
      <c r="BH442" s="392">
        <f>IF(AND(tabItens[[#This Row],[Pend]] &gt; 0,tabItens[[#This Row],[Consumo]] &lt;&gt; 0), tabItens[[#This Row],[Pend]] / tabItens[[#This Row],[Consumo]], 0 )</f>
        <v>0.27956989247311825</v>
      </c>
      <c r="BI442" s="391"/>
      <c r="BJ442" s="391"/>
      <c r="BK442" s="393" t="s">
        <v>2081</v>
      </c>
    </row>
    <row r="443" spans="1:63" x14ac:dyDescent="0.3">
      <c r="A443" s="354">
        <v>82996</v>
      </c>
      <c r="B443" s="355" t="s">
        <v>1485</v>
      </c>
      <c r="C443" s="356" t="s">
        <v>256</v>
      </c>
      <c r="D443" s="357">
        <v>8.56</v>
      </c>
      <c r="E443" s="358"/>
      <c r="F443" s="358"/>
      <c r="G443" s="358" t="s">
        <v>883</v>
      </c>
      <c r="H443" s="359">
        <v>480</v>
      </c>
      <c r="I443" s="360">
        <v>103003</v>
      </c>
      <c r="J443" s="361">
        <v>8.56</v>
      </c>
      <c r="K443" s="362">
        <v>100</v>
      </c>
      <c r="L443" s="363">
        <f>IF(tabItens[[#This Row],[Média]] &gt; 0, tabItens[[#This Row],[QTDE ATUAL]] / tabItens[[#This Row],[Média]],999.9)</f>
        <v>87.272727272727266</v>
      </c>
      <c r="M443" s="364">
        <v>0</v>
      </c>
      <c r="N443" s="365">
        <f>tabItens[[#This Row],[VALOR UNIT.]] * tabItens[[#This Row],[LC]]</f>
        <v>0</v>
      </c>
      <c r="O443" s="366" t="s">
        <v>2103</v>
      </c>
      <c r="P443" s="367"/>
      <c r="Q443" s="368"/>
      <c r="R443" s="365"/>
      <c r="S443" s="369"/>
      <c r="T443" s="370">
        <f>ROUNDDOWN(IFERROR(tabItens[[#This Row],[ATA DT.VALID.]] - $D$1,0) / 30,0)</f>
        <v>-1507</v>
      </c>
      <c r="U443" s="355" t="s">
        <v>1022</v>
      </c>
      <c r="V443" s="371">
        <v>1</v>
      </c>
      <c r="W443" s="372" t="s">
        <v>2066</v>
      </c>
      <c r="X443" s="373">
        <v>51</v>
      </c>
      <c r="Y443" s="374">
        <v>8</v>
      </c>
      <c r="Z443" s="375"/>
      <c r="AA443" s="376"/>
      <c r="AB443" s="377"/>
      <c r="AC443" s="377"/>
      <c r="AD443" s="376"/>
      <c r="AE443" s="377"/>
      <c r="AF443" s="370"/>
      <c r="AG443" s="378" t="s">
        <v>2067</v>
      </c>
      <c r="AH443" s="379"/>
      <c r="AI443" s="370">
        <v>34</v>
      </c>
      <c r="AJ443" s="379">
        <v>44161</v>
      </c>
      <c r="AK443" s="379">
        <v>38317</v>
      </c>
      <c r="AL443" s="379">
        <v>44133</v>
      </c>
      <c r="AM443" s="369"/>
      <c r="AN443" s="358"/>
      <c r="AO443" s="380" t="str">
        <f>_xlfn.IFNA(IF(VLOOKUP(tabItens[[#This Row],[CÓDIGO]],tabExcluirDoEstoque[#Data],1,FALSE),"sim",""),"")</f>
        <v/>
      </c>
      <c r="AP443" s="381" t="str">
        <f ca="1">IF(OR(ISBLANK(tabItens[[#This Row],[ATA DT.VALID.]]),tabItens[[#This Row],[ATA DT.VALID.]]="",tabItens[[#This Row],[ATA DT.VALID.]]=" "),"",IF(TYPE(tabItens[[#This Row],[ATA DT.VALID.]])=1,ROUNDUP((tabItens[[#This Row],[ATA DT.VALID.]]-TODAY())/7,0),""))</f>
        <v/>
      </c>
      <c r="AQ443" s="382">
        <v>0</v>
      </c>
      <c r="AR443" s="383" t="str">
        <f>IF(ISBLANK(tabItens[[#This Row],[CÓDIGO]]),"",IFERROR(VLOOKUP(tabItens[[#This Row],[CÓDIGO]],Consumo!$C$2:$AC$862,26,FALSE),0))</f>
        <v>03.2023</v>
      </c>
      <c r="AS443" s="384">
        <f>SUMIF(Consumo!$C$3:$C$862,tabItens[[#This Row],[CÓDIGO]],Consumo!$N$3:$N$862) + SUMIF(Consumo!$C$3:$C$862,tabItens[[#This Row],[CÓDIGO]],Consumo!$O$3:$O$862) + SUMIF(Consumo!$C$3:$C$862,tabItens[[#This Row],[CÓDIGO]],Consumo!$P$3:$P$862) + SUMIF(Consumo!$C$3:$C$862,tabItens[[#This Row],[CÓDIGO]],Consumo!$Q$3:$Q$862)</f>
        <v>0</v>
      </c>
      <c r="AT443" s="384">
        <f>SUMIF(Consumo!$C$3:$C$862,tabItens[[#This Row],[CÓDIGO]],Consumo!$Z$3:$Z$862)</f>
        <v>100</v>
      </c>
      <c r="AU443" s="385">
        <f>SUMIF(Consumo!$C$3:$C$862,tabItens[[#This Row],[CÓDIGO]],Consumo!$AA$3:$AA$862)</f>
        <v>100</v>
      </c>
      <c r="AV443" s="386">
        <f>SUMIF(Consumo!$C$3:$C$862,tabItens[[#This Row],[CÓDIGO]],Consumo!$Y$3:$Y$862)</f>
        <v>5.5</v>
      </c>
      <c r="AW443" s="359">
        <f>tabItens[[#This Row],[QTDE ATUAL]] + tabItens[[#This Row],[RC QTDE]] + tabItens[[#This Row],[AF SALDO]] + tabItens[[#This Row],[Recentes]]</f>
        <v>480</v>
      </c>
      <c r="AX443" s="387">
        <v>38</v>
      </c>
      <c r="AY443" s="387">
        <v>4</v>
      </c>
      <c r="AZ443" s="387">
        <f>IF(ISBLANK(tabItens[[#This Row],[CÓDIGO]]),"",tabItens[[#This Row],[PontoMês]] * (AZ$2+tabItens[[#This Row],[PontoQtM]]))</f>
        <v>152</v>
      </c>
      <c r="BA443" s="386">
        <f>tabItens[[#This Row],[PontoPed]] - tabItens[[#This Row],[Saldo]] + (1/10)</f>
        <v>-327.9</v>
      </c>
      <c r="BB443" s="386">
        <f xml:space="preserve"> tabItens[[#This Row],[PontoMês]] * BB$2 - tabItens[[#This Row],[QTDE ATUAL]] - (1/10)</f>
        <v>-442.1</v>
      </c>
      <c r="BC443" s="388">
        <f>IF( tabItens[[#This Row],[PontoPed]]&gt;0, IF(tabItens[[#This Row],[PontoPed]]&lt;1, 1, IF( tabItens[[#This Row],[Saldo]]&gt;tabItens[[#This Row],[PontoPed]], 0, (tabItens[[#This Row],[PontoPed]]-tabItens[[#This Row],[Saldo]])/tabItens[[#This Row],[PontoPed]] ) ), 0 )</f>
        <v>0</v>
      </c>
      <c r="BD443" s="389">
        <f>ROUNDDOWN(IF( OR( AND(tabItens[[#This Row],[PontoPed]]&lt;tabItens[[#This Row],[Saldo]],tabItens[[#This Row],[Saldo]]&gt;0), tabItens[[#This Row],[PontoPed]]=0), 99, IF(AND(tabItens[[#This Row],[Saldo]]=0,tabItens[[#This Row],[PontoPed]]&gt;0), 0, (1-tabItens[[#This Row],[PctAb]])*10 ) ),0)</f>
        <v>99</v>
      </c>
      <c r="BE443" s="390">
        <f>IF( tabItens[[#This Row],[Consumo]] &gt; tabItens[[#This Row],[04_MESES]]/4*$AV$2, tabItens[[#This Row],[Consumo]]/$AV$2, tabItens[[#This Row],[04_MESES]]/4 ) * $BE$2 + tabItens[[#This Row],[COMPRA_EXTRA]]</f>
        <v>50</v>
      </c>
      <c r="BF443" s="391">
        <f>MAX( tabItens[[#This Row],[Sugestão]] - tabItens[[#This Row],[LC]], 0 )</f>
        <v>50</v>
      </c>
      <c r="BG443" s="391">
        <f>SUMIF(Consumo!$C$3:$C$862,tabItens[[#This Row],[CÓDIGO]],Consumo!$E$3:$E$862)</f>
        <v>0</v>
      </c>
      <c r="BH443" s="392">
        <f>IF(AND(tabItens[[#This Row],[Pend]] &gt; 0,tabItens[[#This Row],[Consumo]] &lt;&gt; 0), tabItens[[#This Row],[Pend]] / tabItens[[#This Row],[Consumo]], 0 )</f>
        <v>0</v>
      </c>
      <c r="BI443" s="391"/>
      <c r="BJ443" s="391"/>
      <c r="BK443" s="393" t="s">
        <v>2081</v>
      </c>
    </row>
    <row r="444" spans="1:63" x14ac:dyDescent="0.3">
      <c r="A444" s="354">
        <v>83627</v>
      </c>
      <c r="B444" s="355" t="s">
        <v>1486</v>
      </c>
      <c r="C444" s="356" t="s">
        <v>31</v>
      </c>
      <c r="D444" s="357">
        <v>0.29799999999999999</v>
      </c>
      <c r="E444" s="358"/>
      <c r="F444" s="358"/>
      <c r="G444" s="358" t="s">
        <v>883</v>
      </c>
      <c r="H444" s="359">
        <v>39672</v>
      </c>
      <c r="I444" s="360">
        <v>103003</v>
      </c>
      <c r="J444" s="361">
        <v>0.29799999999999999</v>
      </c>
      <c r="K444" s="362">
        <v>63006</v>
      </c>
      <c r="L444" s="363">
        <f>IF(tabItens[[#This Row],[Média]] &gt; 0, tabItens[[#This Row],[QTDE ATUAL]] / tabItens[[#This Row],[Média]],999.9)</f>
        <v>4.3066345823306973</v>
      </c>
      <c r="M444" s="364">
        <v>0</v>
      </c>
      <c r="N444" s="365">
        <f>tabItens[[#This Row],[VALOR UNIT.]] * tabItens[[#This Row],[LC]]</f>
        <v>0</v>
      </c>
      <c r="O444" s="366"/>
      <c r="P444" s="367"/>
      <c r="Q444" s="368"/>
      <c r="R444" s="365"/>
      <c r="S444" s="369"/>
      <c r="T444" s="370">
        <f>ROUNDDOWN(IFERROR(tabItens[[#This Row],[ATA DT.VALID.]] - $D$1,0) / 30,0)</f>
        <v>-1507</v>
      </c>
      <c r="U444" s="355" t="s">
        <v>935</v>
      </c>
      <c r="V444" s="371">
        <v>1</v>
      </c>
      <c r="W444" s="372" t="s">
        <v>2069</v>
      </c>
      <c r="X444" s="373">
        <v>45</v>
      </c>
      <c r="Y444" s="374">
        <v>11</v>
      </c>
      <c r="Z444" s="375"/>
      <c r="AA444" s="376"/>
      <c r="AB444" s="377"/>
      <c r="AC444" s="377"/>
      <c r="AD444" s="376"/>
      <c r="AE444" s="377"/>
      <c r="AF444" s="370"/>
      <c r="AG444" s="378" t="s">
        <v>2067</v>
      </c>
      <c r="AH444" s="379"/>
      <c r="AI444" s="370">
        <v>36660</v>
      </c>
      <c r="AJ444" s="379">
        <v>44943</v>
      </c>
      <c r="AK444" s="379">
        <v>38369</v>
      </c>
      <c r="AL444" s="379">
        <v>45048</v>
      </c>
      <c r="AM444" s="369"/>
      <c r="AN444" s="358"/>
      <c r="AO444" s="380" t="str">
        <f>_xlfn.IFNA(IF(VLOOKUP(tabItens[[#This Row],[CÓDIGO]],tabExcluirDoEstoque[#Data],1,FALSE),"sim",""),"")</f>
        <v/>
      </c>
      <c r="AP444" s="381" t="str">
        <f ca="1">IF(OR(ISBLANK(tabItens[[#This Row],[ATA DT.VALID.]]),tabItens[[#This Row],[ATA DT.VALID.]]="",tabItens[[#This Row],[ATA DT.VALID.]]=" "),"",IF(TYPE(tabItens[[#This Row],[ATA DT.VALID.]])=1,ROUNDUP((tabItens[[#This Row],[ATA DT.VALID.]]-TODAY())/7,0),""))</f>
        <v/>
      </c>
      <c r="AQ444" s="382"/>
      <c r="AR444" s="383" t="str">
        <f>IF(ISBLANK(tabItens[[#This Row],[CÓDIGO]]),"",IFERROR(VLOOKUP(tabItens[[#This Row],[CÓDIGO]],Consumo!$C$2:$AC$862,26,FALSE),0))</f>
        <v>09.2023</v>
      </c>
      <c r="AS444" s="384">
        <f>SUMIF(Consumo!$C$3:$C$862,tabItens[[#This Row],[CÓDIGO]],Consumo!$N$3:$N$862) + SUMIF(Consumo!$C$3:$C$862,tabItens[[#This Row],[CÓDIGO]],Consumo!$O$3:$O$862) + SUMIF(Consumo!$C$3:$C$862,tabItens[[#This Row],[CÓDIGO]],Consumo!$P$3:$P$862) + SUMIF(Consumo!$C$3:$C$862,tabItens[[#This Row],[CÓDIGO]],Consumo!$Q$3:$Q$862)</f>
        <v>34824</v>
      </c>
      <c r="AT444" s="384">
        <f>SUMIF(Consumo!$C$3:$C$862,tabItens[[#This Row],[CÓDIGO]],Consumo!$Z$3:$Z$862)</f>
        <v>110542</v>
      </c>
      <c r="AU444" s="385">
        <f>SUMIF(Consumo!$C$3:$C$862,tabItens[[#This Row],[CÓDIGO]],Consumo!$AA$3:$AA$862)</f>
        <v>12121</v>
      </c>
      <c r="AV444" s="386">
        <f>SUMIF(Consumo!$C$3:$C$862,tabItens[[#This Row],[CÓDIGO]],Consumo!$Y$3:$Y$862)</f>
        <v>9211.8333333333339</v>
      </c>
      <c r="AW444" s="359">
        <f>tabItens[[#This Row],[QTDE ATUAL]] + tabItens[[#This Row],[RC QTDE]] + tabItens[[#This Row],[AF SALDO]] + tabItens[[#This Row],[Recentes]]</f>
        <v>39672</v>
      </c>
      <c r="AX444" s="387">
        <v>5637</v>
      </c>
      <c r="AY444" s="387">
        <v>4</v>
      </c>
      <c r="AZ444" s="387">
        <f>IF(ISBLANK(tabItens[[#This Row],[CÓDIGO]]),"",tabItens[[#This Row],[PontoMês]] * (AZ$2+tabItens[[#This Row],[PontoQtM]]))</f>
        <v>22548</v>
      </c>
      <c r="BA444" s="386">
        <f>tabItens[[#This Row],[PontoPed]] - tabItens[[#This Row],[Saldo]] + (1/10)</f>
        <v>-17123.900000000001</v>
      </c>
      <c r="BB444" s="386">
        <f xml:space="preserve"> tabItens[[#This Row],[PontoMês]] * BB$2 - tabItens[[#This Row],[QTDE ATUAL]] - (1/10)</f>
        <v>-34035.1</v>
      </c>
      <c r="BC444" s="388">
        <f>IF( tabItens[[#This Row],[PontoPed]]&gt;0, IF(tabItens[[#This Row],[PontoPed]]&lt;1, 1, IF( tabItens[[#This Row],[Saldo]]&gt;tabItens[[#This Row],[PontoPed]], 0, (tabItens[[#This Row],[PontoPed]]-tabItens[[#This Row],[Saldo]])/tabItens[[#This Row],[PontoPed]] ) ), 0 )</f>
        <v>0</v>
      </c>
      <c r="BD444" s="389">
        <f>ROUNDDOWN(IF( OR( AND(tabItens[[#This Row],[PontoPed]]&lt;tabItens[[#This Row],[Saldo]],tabItens[[#This Row],[Saldo]]&gt;0), tabItens[[#This Row],[PontoPed]]=0), 99, IF(AND(tabItens[[#This Row],[Saldo]]=0,tabItens[[#This Row],[PontoPed]]&gt;0), 0, (1-tabItens[[#This Row],[PctAb]])*10 ) ),0)</f>
        <v>99</v>
      </c>
      <c r="BE444" s="390">
        <f>IF( tabItens[[#This Row],[Consumo]] &gt; tabItens[[#This Row],[04_MESES]]/4*$AV$2, tabItens[[#This Row],[Consumo]]/$AV$2, tabItens[[#This Row],[04_MESES]]/4 ) * $BE$2 + tabItens[[#This Row],[COMPRA_EXTRA]]</f>
        <v>55271</v>
      </c>
      <c r="BF444" s="391">
        <f>MAX( tabItens[[#This Row],[Sugestão]] - tabItens[[#This Row],[LC]], 0 )</f>
        <v>55271</v>
      </c>
      <c r="BG444" s="391">
        <f>SUMIF(Consumo!$C$3:$C$862,tabItens[[#This Row],[CÓDIGO]],Consumo!$E$3:$E$862)</f>
        <v>560</v>
      </c>
      <c r="BH444" s="392">
        <f>IF(AND(tabItens[[#This Row],[Pend]] &gt; 0,tabItens[[#This Row],[Consumo]] &lt;&gt; 0), tabItens[[#This Row],[Pend]] / tabItens[[#This Row],[Consumo]], 0 )</f>
        <v>5.065947784552478E-3</v>
      </c>
      <c r="BI444" s="391"/>
      <c r="BJ444" s="391"/>
      <c r="BK444" s="393" t="s">
        <v>2081</v>
      </c>
    </row>
    <row r="445" spans="1:63" x14ac:dyDescent="0.3">
      <c r="A445" s="354">
        <v>83838</v>
      </c>
      <c r="B445" s="355" t="s">
        <v>1487</v>
      </c>
      <c r="C445" s="356" t="s">
        <v>262</v>
      </c>
      <c r="D445" s="357">
        <v>11.87</v>
      </c>
      <c r="E445" s="358"/>
      <c r="F445" s="358"/>
      <c r="G445" s="358" t="s">
        <v>883</v>
      </c>
      <c r="H445" s="359">
        <v>3775</v>
      </c>
      <c r="I445" s="360">
        <v>103003</v>
      </c>
      <c r="J445" s="361">
        <v>11.87</v>
      </c>
      <c r="K445" s="362">
        <v>12812</v>
      </c>
      <c r="L445" s="363">
        <f>IF(tabItens[[#This Row],[Média]] &gt; 0, tabItens[[#This Row],[QTDE ATUAL]] / tabItens[[#This Row],[Média]],999.9)</f>
        <v>2.1129716871122719</v>
      </c>
      <c r="M445" s="364">
        <v>0</v>
      </c>
      <c r="N445" s="365">
        <f>tabItens[[#This Row],[VALOR UNIT.]] * tabItens[[#This Row],[LC]]</f>
        <v>0</v>
      </c>
      <c r="O445" s="366" t="s">
        <v>2160</v>
      </c>
      <c r="P445" s="367"/>
      <c r="Q445" s="368"/>
      <c r="R445" s="365"/>
      <c r="S445" s="369"/>
      <c r="T445" s="370">
        <f>ROUNDDOWN(IFERROR(tabItens[[#This Row],[ATA DT.VALID.]] - $D$1,0) / 30,0)</f>
        <v>-1507</v>
      </c>
      <c r="U445" s="355" t="s">
        <v>1488</v>
      </c>
      <c r="V445" s="371">
        <v>1</v>
      </c>
      <c r="W445" s="372" t="s">
        <v>2076</v>
      </c>
      <c r="X445" s="373">
        <v>54</v>
      </c>
      <c r="Y445" s="374">
        <v>4</v>
      </c>
      <c r="Z445" s="375"/>
      <c r="AA445" s="376"/>
      <c r="AB445" s="377"/>
      <c r="AC445" s="377"/>
      <c r="AD445" s="376"/>
      <c r="AE445" s="377"/>
      <c r="AF445" s="370"/>
      <c r="AG445" s="378" t="s">
        <v>2067</v>
      </c>
      <c r="AH445" s="379"/>
      <c r="AI445" s="370">
        <v>7168</v>
      </c>
      <c r="AJ445" s="379">
        <v>44876</v>
      </c>
      <c r="AK445" s="379">
        <v>38384</v>
      </c>
      <c r="AL445" s="379">
        <v>44833</v>
      </c>
      <c r="AM445" s="369"/>
      <c r="AN445" s="358"/>
      <c r="AO445" s="380" t="str">
        <f>_xlfn.IFNA(IF(VLOOKUP(tabItens[[#This Row],[CÓDIGO]],tabExcluirDoEstoque[#Data],1,FALSE),"sim",""),"")</f>
        <v/>
      </c>
      <c r="AP445" s="381" t="str">
        <f ca="1">IF(OR(ISBLANK(tabItens[[#This Row],[ATA DT.VALID.]]),tabItens[[#This Row],[ATA DT.VALID.]]="",tabItens[[#This Row],[ATA DT.VALID.]]=" "),"",IF(TYPE(tabItens[[#This Row],[ATA DT.VALID.]])=1,ROUNDUP((tabItens[[#This Row],[ATA DT.VALID.]]-TODAY())/7,0),""))</f>
        <v/>
      </c>
      <c r="AQ445" s="382">
        <v>0</v>
      </c>
      <c r="AR445" s="383" t="str">
        <f>IF(ISBLANK(tabItens[[#This Row],[CÓDIGO]]),"",IFERROR(VLOOKUP(tabItens[[#This Row],[CÓDIGO]],Consumo!$C$2:$AC$862,26,FALSE),0))</f>
        <v>09.2023</v>
      </c>
      <c r="AS445" s="384">
        <f>SUMIF(Consumo!$C$3:$C$862,tabItens[[#This Row],[CÓDIGO]],Consumo!$N$3:$N$862) + SUMIF(Consumo!$C$3:$C$862,tabItens[[#This Row],[CÓDIGO]],Consumo!$O$3:$O$862) + SUMIF(Consumo!$C$3:$C$862,tabItens[[#This Row],[CÓDIGO]],Consumo!$P$3:$P$862) + SUMIF(Consumo!$C$3:$C$862,tabItens[[#This Row],[CÓDIGO]],Consumo!$Q$3:$Q$862)</f>
        <v>8278</v>
      </c>
      <c r="AT445" s="384">
        <f>SUMIF(Consumo!$C$3:$C$862,tabItens[[#This Row],[CÓDIGO]],Consumo!$Z$3:$Z$862)</f>
        <v>21439</v>
      </c>
      <c r="AU445" s="385">
        <f>SUMIF(Consumo!$C$3:$C$862,tabItens[[#This Row],[CÓDIGO]],Consumo!$AA$3:$AA$862)</f>
        <v>2515</v>
      </c>
      <c r="AV445" s="386">
        <f>SUMIF(Consumo!$C$3:$C$862,tabItens[[#This Row],[CÓDIGO]],Consumo!$Y$3:$Y$862)</f>
        <v>1786.5833333333333</v>
      </c>
      <c r="AW445" s="359">
        <f>tabItens[[#This Row],[QTDE ATUAL]] + tabItens[[#This Row],[RC QTDE]] + tabItens[[#This Row],[AF SALDO]] + tabItens[[#This Row],[Recentes]]</f>
        <v>3775</v>
      </c>
      <c r="AX445" s="387">
        <v>1501</v>
      </c>
      <c r="AY445" s="387">
        <v>4</v>
      </c>
      <c r="AZ445" s="387">
        <f>IF(ISBLANK(tabItens[[#This Row],[CÓDIGO]]),"",tabItens[[#This Row],[PontoMês]] * (AZ$2+tabItens[[#This Row],[PontoQtM]]))</f>
        <v>6004</v>
      </c>
      <c r="BA445" s="386">
        <f>tabItens[[#This Row],[PontoPed]] - tabItens[[#This Row],[Saldo]] + (1/10)</f>
        <v>2229.1</v>
      </c>
      <c r="BB445" s="386">
        <f xml:space="preserve"> tabItens[[#This Row],[PontoMês]] * BB$2 - tabItens[[#This Row],[QTDE ATUAL]] - (1/10)</f>
        <v>-2274.1</v>
      </c>
      <c r="BC445" s="388">
        <f>IF( tabItens[[#This Row],[PontoPed]]&gt;0, IF(tabItens[[#This Row],[PontoPed]]&lt;1, 1, IF( tabItens[[#This Row],[Saldo]]&gt;tabItens[[#This Row],[PontoPed]], 0, (tabItens[[#This Row],[PontoPed]]-tabItens[[#This Row],[Saldo]])/tabItens[[#This Row],[PontoPed]] ) ), 0 )</f>
        <v>0.37125249833444368</v>
      </c>
      <c r="BD445" s="389">
        <f>ROUNDDOWN(IF( OR( AND(tabItens[[#This Row],[PontoPed]]&lt;tabItens[[#This Row],[Saldo]],tabItens[[#This Row],[Saldo]]&gt;0), tabItens[[#This Row],[PontoPed]]=0), 99, IF(AND(tabItens[[#This Row],[Saldo]]=0,tabItens[[#This Row],[PontoPed]]&gt;0), 0, (1-tabItens[[#This Row],[PctAb]])*10 ) ),0)</f>
        <v>6</v>
      </c>
      <c r="BE445" s="390">
        <f>IF( tabItens[[#This Row],[Consumo]] &gt; tabItens[[#This Row],[04_MESES]]/4*$AV$2, tabItens[[#This Row],[Consumo]]/$AV$2, tabItens[[#This Row],[04_MESES]]/4 ) * $BE$2 + tabItens[[#This Row],[COMPRA_EXTRA]]</f>
        <v>12417</v>
      </c>
      <c r="BF445" s="391">
        <f>MAX( tabItens[[#This Row],[Sugestão]] - tabItens[[#This Row],[LC]], 0 )</f>
        <v>12417</v>
      </c>
      <c r="BG445" s="391">
        <f>SUMIF(Consumo!$C$3:$C$862,tabItens[[#This Row],[CÓDIGO]],Consumo!$E$3:$E$862)</f>
        <v>35</v>
      </c>
      <c r="BH445" s="392">
        <f>IF(AND(tabItens[[#This Row],[Pend]] &gt; 0,tabItens[[#This Row],[Consumo]] &lt;&gt; 0), tabItens[[#This Row],[Pend]] / tabItens[[#This Row],[Consumo]], 0 )</f>
        <v>1.6325388311021968E-3</v>
      </c>
      <c r="BI445" s="391"/>
      <c r="BJ445" s="391"/>
      <c r="BK445" s="393" t="s">
        <v>2081</v>
      </c>
    </row>
    <row r="446" spans="1:63" x14ac:dyDescent="0.3">
      <c r="A446" s="354">
        <v>83839</v>
      </c>
      <c r="B446" s="355" t="s">
        <v>1489</v>
      </c>
      <c r="C446" s="356" t="s">
        <v>262</v>
      </c>
      <c r="D446" s="357">
        <v>20.85</v>
      </c>
      <c r="E446" s="358"/>
      <c r="F446" s="358"/>
      <c r="G446" s="358" t="s">
        <v>883</v>
      </c>
      <c r="H446" s="359">
        <v>0</v>
      </c>
      <c r="I446" s="360">
        <v>103003</v>
      </c>
      <c r="J446" s="361">
        <v>20.85</v>
      </c>
      <c r="K446" s="362">
        <v>3308</v>
      </c>
      <c r="L446" s="363">
        <f>IF(tabItens[[#This Row],[Média]] &gt; 0, tabItens[[#This Row],[QTDE ATUAL]] / tabItens[[#This Row],[Média]],999.9)</f>
        <v>0</v>
      </c>
      <c r="M446" s="364">
        <v>0</v>
      </c>
      <c r="N446" s="365">
        <f>tabItens[[#This Row],[VALOR UNIT.]] * tabItens[[#This Row],[LC]]</f>
        <v>0</v>
      </c>
      <c r="O446" s="366" t="s">
        <v>2160</v>
      </c>
      <c r="P446" s="367"/>
      <c r="Q446" s="368"/>
      <c r="R446" s="365"/>
      <c r="S446" s="369"/>
      <c r="T446" s="370">
        <f>ROUNDDOWN(IFERROR(tabItens[[#This Row],[ATA DT.VALID.]] - $D$1,0) / 30,0)</f>
        <v>-1507</v>
      </c>
      <c r="U446" s="355" t="s">
        <v>1488</v>
      </c>
      <c r="V446" s="371">
        <v>1</v>
      </c>
      <c r="W446" s="372" t="s">
        <v>2076</v>
      </c>
      <c r="X446" s="373">
        <v>54</v>
      </c>
      <c r="Y446" s="374">
        <v>4</v>
      </c>
      <c r="Z446" s="375"/>
      <c r="AA446" s="376"/>
      <c r="AB446" s="377"/>
      <c r="AC446" s="377"/>
      <c r="AD446" s="376"/>
      <c r="AE446" s="377"/>
      <c r="AF446" s="370"/>
      <c r="AG446" s="378" t="s">
        <v>2067</v>
      </c>
      <c r="AH446" s="379"/>
      <c r="AI446" s="370">
        <v>1906</v>
      </c>
      <c r="AJ446" s="379">
        <v>44558</v>
      </c>
      <c r="AK446" s="379">
        <v>38384</v>
      </c>
      <c r="AL446" s="379">
        <v>44538</v>
      </c>
      <c r="AM446" s="369"/>
      <c r="AN446" s="358"/>
      <c r="AO446" s="380" t="str">
        <f>_xlfn.IFNA(IF(VLOOKUP(tabItens[[#This Row],[CÓDIGO]],tabExcluirDoEstoque[#Data],1,FALSE),"sim",""),"")</f>
        <v/>
      </c>
      <c r="AP446" s="381" t="str">
        <f ca="1">IF(OR(ISBLANK(tabItens[[#This Row],[ATA DT.VALID.]]),tabItens[[#This Row],[ATA DT.VALID.]]="",tabItens[[#This Row],[ATA DT.VALID.]]=" "),"",IF(TYPE(tabItens[[#This Row],[ATA DT.VALID.]])=1,ROUNDUP((tabItens[[#This Row],[ATA DT.VALID.]]-TODAY())/7,0),""))</f>
        <v/>
      </c>
      <c r="AQ446" s="382">
        <v>0</v>
      </c>
      <c r="AR446" s="383" t="str">
        <f>IF(ISBLANK(tabItens[[#This Row],[CÓDIGO]]),"",IFERROR(VLOOKUP(tabItens[[#This Row],[CÓDIGO]],Consumo!$C$2:$AC$862,26,FALSE),0))</f>
        <v>09.2023</v>
      </c>
      <c r="AS446" s="384">
        <f>SUMIF(Consumo!$C$3:$C$862,tabItens[[#This Row],[CÓDIGO]],Consumo!$N$3:$N$862) + SUMIF(Consumo!$C$3:$C$862,tabItens[[#This Row],[CÓDIGO]],Consumo!$O$3:$O$862) + SUMIF(Consumo!$C$3:$C$862,tabItens[[#This Row],[CÓDIGO]],Consumo!$P$3:$P$862) + SUMIF(Consumo!$C$3:$C$862,tabItens[[#This Row],[CÓDIGO]],Consumo!$Q$3:$Q$862)</f>
        <v>2037</v>
      </c>
      <c r="AT446" s="384">
        <f>SUMIF(Consumo!$C$3:$C$862,tabItens[[#This Row],[CÓDIGO]],Consumo!$Z$3:$Z$862)</f>
        <v>5584</v>
      </c>
      <c r="AU446" s="385">
        <f>SUMIF(Consumo!$C$3:$C$862,tabItens[[#This Row],[CÓDIGO]],Consumo!$AA$3:$AA$862)</f>
        <v>726</v>
      </c>
      <c r="AV446" s="386">
        <f>SUMIF(Consumo!$C$3:$C$862,tabItens[[#This Row],[CÓDIGO]],Consumo!$Y$3:$Y$862)</f>
        <v>465.33333333333331</v>
      </c>
      <c r="AW446" s="359">
        <f>tabItens[[#This Row],[QTDE ATUAL]] + tabItens[[#This Row],[RC QTDE]] + tabItens[[#This Row],[AF SALDO]] + tabItens[[#This Row],[Recentes]]</f>
        <v>0</v>
      </c>
      <c r="AX446" s="387">
        <v>382</v>
      </c>
      <c r="AY446" s="387">
        <v>4</v>
      </c>
      <c r="AZ446" s="387">
        <f>IF(ISBLANK(tabItens[[#This Row],[CÓDIGO]]),"",tabItens[[#This Row],[PontoMês]] * (AZ$2+tabItens[[#This Row],[PontoQtM]]))</f>
        <v>1528</v>
      </c>
      <c r="BA446" s="386">
        <f>tabItens[[#This Row],[PontoPed]] - tabItens[[#This Row],[Saldo]] + (1/10)</f>
        <v>1528.1</v>
      </c>
      <c r="BB446" s="386">
        <f xml:space="preserve"> tabItens[[#This Row],[PontoMês]] * BB$2 - tabItens[[#This Row],[QTDE ATUAL]] - (1/10)</f>
        <v>381.9</v>
      </c>
      <c r="BC446" s="388">
        <f>IF( tabItens[[#This Row],[PontoPed]]&gt;0, IF(tabItens[[#This Row],[PontoPed]]&lt;1, 1, IF( tabItens[[#This Row],[Saldo]]&gt;tabItens[[#This Row],[PontoPed]], 0, (tabItens[[#This Row],[PontoPed]]-tabItens[[#This Row],[Saldo]])/tabItens[[#This Row],[PontoPed]] ) ), 0 )</f>
        <v>1</v>
      </c>
      <c r="BD446" s="389">
        <f>ROUNDDOWN(IF( OR( AND(tabItens[[#This Row],[PontoPed]]&lt;tabItens[[#This Row],[Saldo]],tabItens[[#This Row],[Saldo]]&gt;0), tabItens[[#This Row],[PontoPed]]=0), 99, IF(AND(tabItens[[#This Row],[Saldo]]=0,tabItens[[#This Row],[PontoPed]]&gt;0), 0, (1-tabItens[[#This Row],[PctAb]])*10 ) ),0)</f>
        <v>0</v>
      </c>
      <c r="BE446" s="390">
        <f>IF( tabItens[[#This Row],[Consumo]] &gt; tabItens[[#This Row],[04_MESES]]/4*$AV$2, tabItens[[#This Row],[Consumo]]/$AV$2, tabItens[[#This Row],[04_MESES]]/4 ) * $BE$2 + tabItens[[#This Row],[COMPRA_EXTRA]]</f>
        <v>3055.5</v>
      </c>
      <c r="BF446" s="391">
        <f>MAX( tabItens[[#This Row],[Sugestão]] - tabItens[[#This Row],[LC]], 0 )</f>
        <v>3055.5</v>
      </c>
      <c r="BG446" s="391">
        <f>SUMIF(Consumo!$C$3:$C$862,tabItens[[#This Row],[CÓDIGO]],Consumo!$E$3:$E$862)</f>
        <v>1</v>
      </c>
      <c r="BH446" s="392">
        <f>IF(AND(tabItens[[#This Row],[Pend]] &gt; 0,tabItens[[#This Row],[Consumo]] &lt;&gt; 0), tabItens[[#This Row],[Pend]] / tabItens[[#This Row],[Consumo]], 0 )</f>
        <v>1.7908309455587392E-4</v>
      </c>
      <c r="BI446" s="391"/>
      <c r="BJ446" s="391"/>
      <c r="BK446" s="393" t="s">
        <v>2081</v>
      </c>
    </row>
    <row r="447" spans="1:63" x14ac:dyDescent="0.3">
      <c r="A447" s="354">
        <v>84878</v>
      </c>
      <c r="B447" s="355" t="s">
        <v>1490</v>
      </c>
      <c r="C447" s="356" t="s">
        <v>31</v>
      </c>
      <c r="D447" s="357">
        <v>0.12</v>
      </c>
      <c r="E447" s="358"/>
      <c r="F447" s="358"/>
      <c r="G447" s="358" t="s">
        <v>883</v>
      </c>
      <c r="H447" s="359">
        <v>50966</v>
      </c>
      <c r="I447" s="360">
        <v>103003</v>
      </c>
      <c r="J447" s="361">
        <v>0.12</v>
      </c>
      <c r="K447" s="362">
        <v>61239</v>
      </c>
      <c r="L447" s="363">
        <f>IF(tabItens[[#This Row],[Média]] &gt; 0, tabItens[[#This Row],[QTDE ATUAL]] / tabItens[[#This Row],[Média]],999.9)</f>
        <v>10.179288305981826</v>
      </c>
      <c r="M447" s="364">
        <v>0</v>
      </c>
      <c r="N447" s="365">
        <f>tabItens[[#This Row],[VALOR UNIT.]] * tabItens[[#This Row],[LC]]</f>
        <v>0</v>
      </c>
      <c r="O447" s="366"/>
      <c r="P447" s="367"/>
      <c r="Q447" s="368"/>
      <c r="R447" s="365"/>
      <c r="S447" s="369"/>
      <c r="T447" s="370">
        <f>ROUNDDOWN(IFERROR(tabItens[[#This Row],[ATA DT.VALID.]] - $D$1,0) / 30,0)</f>
        <v>-1507</v>
      </c>
      <c r="U447" s="355" t="s">
        <v>935</v>
      </c>
      <c r="V447" s="371">
        <v>1</v>
      </c>
      <c r="W447" s="372" t="s">
        <v>2069</v>
      </c>
      <c r="X447" s="373">
        <v>45</v>
      </c>
      <c r="Y447" s="374">
        <v>11</v>
      </c>
      <c r="Z447" s="375"/>
      <c r="AA447" s="376"/>
      <c r="AB447" s="377"/>
      <c r="AC447" s="377"/>
      <c r="AD447" s="376"/>
      <c r="AE447" s="377"/>
      <c r="AF447" s="370"/>
      <c r="AG447" s="378" t="s">
        <v>2067</v>
      </c>
      <c r="AH447" s="379"/>
      <c r="AI447" s="370">
        <v>30782</v>
      </c>
      <c r="AJ447" s="379">
        <v>44967</v>
      </c>
      <c r="AK447" s="379">
        <v>38448</v>
      </c>
      <c r="AL447" s="379">
        <v>44998</v>
      </c>
      <c r="AM447" s="369"/>
      <c r="AN447" s="358"/>
      <c r="AO447" s="380" t="str">
        <f>_xlfn.IFNA(IF(VLOOKUP(tabItens[[#This Row],[CÓDIGO]],tabExcluirDoEstoque[#Data],1,FALSE),"sim",""),"")</f>
        <v/>
      </c>
      <c r="AP447" s="381" t="str">
        <f ca="1">IF(OR(ISBLANK(tabItens[[#This Row],[ATA DT.VALID.]]),tabItens[[#This Row],[ATA DT.VALID.]]="",tabItens[[#This Row],[ATA DT.VALID.]]=" "),"",IF(TYPE(tabItens[[#This Row],[ATA DT.VALID.]])=1,ROUNDUP((tabItens[[#This Row],[ATA DT.VALID.]]-TODAY())/7,0),""))</f>
        <v/>
      </c>
      <c r="AQ447" s="382"/>
      <c r="AR447" s="383" t="str">
        <f>IF(ISBLANK(tabItens[[#This Row],[CÓDIGO]]),"",IFERROR(VLOOKUP(tabItens[[#This Row],[CÓDIGO]],Consumo!$C$2:$AC$862,26,FALSE),0))</f>
        <v>09.2023</v>
      </c>
      <c r="AS447" s="384">
        <f>SUMIF(Consumo!$C$3:$C$862,tabItens[[#This Row],[CÓDIGO]],Consumo!$N$3:$N$862) + SUMIF(Consumo!$C$3:$C$862,tabItens[[#This Row],[CÓDIGO]],Consumo!$O$3:$O$862) + SUMIF(Consumo!$C$3:$C$862,tabItens[[#This Row],[CÓDIGO]],Consumo!$P$3:$P$862) + SUMIF(Consumo!$C$3:$C$862,tabItens[[#This Row],[CÓDIGO]],Consumo!$Q$3:$Q$862)</f>
        <v>12856</v>
      </c>
      <c r="AT447" s="384">
        <f>SUMIF(Consumo!$C$3:$C$862,tabItens[[#This Row],[CÓDIGO]],Consumo!$Z$3:$Z$862)</f>
        <v>73867</v>
      </c>
      <c r="AU447" s="385">
        <f>SUMIF(Consumo!$C$3:$C$862,tabItens[[#This Row],[CÓDIGO]],Consumo!$AA$3:$AA$862)</f>
        <v>41878</v>
      </c>
      <c r="AV447" s="386">
        <f>SUMIF(Consumo!$C$3:$C$862,tabItens[[#This Row],[CÓDIGO]],Consumo!$Y$3:$Y$862)</f>
        <v>5006.833333333333</v>
      </c>
      <c r="AW447" s="359">
        <f>tabItens[[#This Row],[QTDE ATUAL]] + tabItens[[#This Row],[RC QTDE]] + tabItens[[#This Row],[AF SALDO]] + tabItens[[#This Row],[Recentes]]</f>
        <v>50966</v>
      </c>
      <c r="AX447" s="387">
        <v>6209</v>
      </c>
      <c r="AY447" s="387">
        <v>4</v>
      </c>
      <c r="AZ447" s="387">
        <f>IF(ISBLANK(tabItens[[#This Row],[CÓDIGO]]),"",tabItens[[#This Row],[PontoMês]] * (AZ$2+tabItens[[#This Row],[PontoQtM]]))</f>
        <v>24836</v>
      </c>
      <c r="BA447" s="386">
        <f>tabItens[[#This Row],[PontoPed]] - tabItens[[#This Row],[Saldo]] + (1/10)</f>
        <v>-26129.9</v>
      </c>
      <c r="BB447" s="386">
        <f xml:space="preserve"> tabItens[[#This Row],[PontoMês]] * BB$2 - tabItens[[#This Row],[QTDE ATUAL]] - (1/10)</f>
        <v>-44757.1</v>
      </c>
      <c r="BC447" s="388">
        <f>IF( tabItens[[#This Row],[PontoPed]]&gt;0, IF(tabItens[[#This Row],[PontoPed]]&lt;1, 1, IF( tabItens[[#This Row],[Saldo]]&gt;tabItens[[#This Row],[PontoPed]], 0, (tabItens[[#This Row],[PontoPed]]-tabItens[[#This Row],[Saldo]])/tabItens[[#This Row],[PontoPed]] ) ), 0 )</f>
        <v>0</v>
      </c>
      <c r="BD447" s="389">
        <f>ROUNDDOWN(IF( OR( AND(tabItens[[#This Row],[PontoPed]]&lt;tabItens[[#This Row],[Saldo]],tabItens[[#This Row],[Saldo]]&gt;0), tabItens[[#This Row],[PontoPed]]=0), 99, IF(AND(tabItens[[#This Row],[Saldo]]=0,tabItens[[#This Row],[PontoPed]]&gt;0), 0, (1-tabItens[[#This Row],[PctAb]])*10 ) ),0)</f>
        <v>99</v>
      </c>
      <c r="BE447" s="390">
        <f>IF( tabItens[[#This Row],[Consumo]] &gt; tabItens[[#This Row],[04_MESES]]/4*$AV$2, tabItens[[#This Row],[Consumo]]/$AV$2, tabItens[[#This Row],[04_MESES]]/4 ) * $BE$2 + tabItens[[#This Row],[COMPRA_EXTRA]]</f>
        <v>36933.5</v>
      </c>
      <c r="BF447" s="391">
        <f>MAX( tabItens[[#This Row],[Sugestão]] - tabItens[[#This Row],[LC]], 0 )</f>
        <v>36933.5</v>
      </c>
      <c r="BG447" s="391">
        <f>SUMIF(Consumo!$C$3:$C$862,tabItens[[#This Row],[CÓDIGO]],Consumo!$E$3:$E$862)</f>
        <v>1519</v>
      </c>
      <c r="BH447" s="392">
        <f>IF(AND(tabItens[[#This Row],[Pend]] &gt; 0,tabItens[[#This Row],[Consumo]] &lt;&gt; 0), tabItens[[#This Row],[Pend]] / tabItens[[#This Row],[Consumo]], 0 )</f>
        <v>2.0563986624609093E-2</v>
      </c>
      <c r="BI447" s="391"/>
      <c r="BJ447" s="391"/>
      <c r="BK447" s="393" t="s">
        <v>2081</v>
      </c>
    </row>
    <row r="448" spans="1:63" x14ac:dyDescent="0.3">
      <c r="A448" s="354">
        <v>85798</v>
      </c>
      <c r="B448" s="355" t="s">
        <v>559</v>
      </c>
      <c r="C448" s="356" t="s">
        <v>256</v>
      </c>
      <c r="D448" s="357">
        <v>6.36</v>
      </c>
      <c r="E448" s="358"/>
      <c r="F448" s="358"/>
      <c r="G448" s="358" t="s">
        <v>883</v>
      </c>
      <c r="H448" s="359">
        <v>264</v>
      </c>
      <c r="I448" s="360">
        <v>103003</v>
      </c>
      <c r="J448" s="361">
        <v>6.36</v>
      </c>
      <c r="K448" s="362">
        <v>2</v>
      </c>
      <c r="L448" s="363">
        <f>IF(tabItens[[#This Row],[Média]] &gt; 0, tabItens[[#This Row],[QTDE ATUAL]] / tabItens[[#This Row],[Média]],999.9)</f>
        <v>3168</v>
      </c>
      <c r="M448" s="364">
        <v>0</v>
      </c>
      <c r="N448" s="365">
        <f>tabItens[[#This Row],[VALOR UNIT.]] * tabItens[[#This Row],[LC]]</f>
        <v>0</v>
      </c>
      <c r="O448" s="366" t="s">
        <v>2143</v>
      </c>
      <c r="P448" s="367"/>
      <c r="Q448" s="368"/>
      <c r="R448" s="365"/>
      <c r="S448" s="369"/>
      <c r="T448" s="370">
        <f>ROUNDDOWN(IFERROR(tabItens[[#This Row],[ATA DT.VALID.]] - $D$1,0) / 30,0)</f>
        <v>-1507</v>
      </c>
      <c r="U448" s="355" t="s">
        <v>1272</v>
      </c>
      <c r="V448" s="371">
        <v>1</v>
      </c>
      <c r="W448" s="372" t="s">
        <v>2073</v>
      </c>
      <c r="X448" s="373">
        <v>83</v>
      </c>
      <c r="Y448" s="374">
        <v>4</v>
      </c>
      <c r="Z448" s="375"/>
      <c r="AA448" s="376"/>
      <c r="AB448" s="377"/>
      <c r="AC448" s="377"/>
      <c r="AD448" s="376"/>
      <c r="AE448" s="377"/>
      <c r="AF448" s="370"/>
      <c r="AG448" s="378" t="s">
        <v>2067</v>
      </c>
      <c r="AH448" s="379"/>
      <c r="AI448" s="370">
        <v>0</v>
      </c>
      <c r="AJ448" s="379">
        <v>44055</v>
      </c>
      <c r="AK448" s="379">
        <v>38502</v>
      </c>
      <c r="AL448" s="379">
        <v>44594</v>
      </c>
      <c r="AM448" s="369"/>
      <c r="AN448" s="358"/>
      <c r="AO448" s="380" t="str">
        <f>_xlfn.IFNA(IF(VLOOKUP(tabItens[[#This Row],[CÓDIGO]],tabExcluirDoEstoque[#Data],1,FALSE),"sim",""),"")</f>
        <v>sim</v>
      </c>
      <c r="AP448" s="381" t="str">
        <f ca="1">IF(OR(ISBLANK(tabItens[[#This Row],[ATA DT.VALID.]]),tabItens[[#This Row],[ATA DT.VALID.]]="",tabItens[[#This Row],[ATA DT.VALID.]]=" "),"",IF(TYPE(tabItens[[#This Row],[ATA DT.VALID.]])=1,ROUNDUP((tabItens[[#This Row],[ATA DT.VALID.]]-TODAY())/7,0),""))</f>
        <v/>
      </c>
      <c r="AQ448" s="382">
        <v>0</v>
      </c>
      <c r="AR448" s="383" t="str">
        <f>IF(ISBLANK(tabItens[[#This Row],[CÓDIGO]]),"",IFERROR(VLOOKUP(tabItens[[#This Row],[CÓDIGO]],Consumo!$C$2:$AC$862,26,FALSE),0))</f>
        <v>04.2023</v>
      </c>
      <c r="AS448" s="384">
        <f>SUMIF(Consumo!$C$3:$C$862,tabItens[[#This Row],[CÓDIGO]],Consumo!$N$3:$N$862) + SUMIF(Consumo!$C$3:$C$862,tabItens[[#This Row],[CÓDIGO]],Consumo!$O$3:$O$862) + SUMIF(Consumo!$C$3:$C$862,tabItens[[#This Row],[CÓDIGO]],Consumo!$P$3:$P$862) + SUMIF(Consumo!$C$3:$C$862,tabItens[[#This Row],[CÓDIGO]],Consumo!$Q$3:$Q$862)</f>
        <v>0</v>
      </c>
      <c r="AT448" s="384">
        <f>SUMIF(Consumo!$C$3:$C$862,tabItens[[#This Row],[CÓDIGO]],Consumo!$Z$3:$Z$862)</f>
        <v>2</v>
      </c>
      <c r="AU448" s="385">
        <f>SUMIF(Consumo!$C$3:$C$862,tabItens[[#This Row],[CÓDIGO]],Consumo!$AA$3:$AA$862)</f>
        <v>2</v>
      </c>
      <c r="AV448" s="386">
        <f>SUMIF(Consumo!$C$3:$C$862,tabItens[[#This Row],[CÓDIGO]],Consumo!$Y$3:$Y$862)</f>
        <v>8.3333333333333329E-2</v>
      </c>
      <c r="AW448" s="359">
        <f>tabItens[[#This Row],[QTDE ATUAL]] + tabItens[[#This Row],[RC QTDE]] + tabItens[[#This Row],[AF SALDO]] + tabItens[[#This Row],[Recentes]]</f>
        <v>264</v>
      </c>
      <c r="AX448" s="387">
        <v>21</v>
      </c>
      <c r="AY448" s="387">
        <v>4</v>
      </c>
      <c r="AZ448" s="387">
        <f>IF(ISBLANK(tabItens[[#This Row],[CÓDIGO]]),"",tabItens[[#This Row],[PontoMês]] * (AZ$2+tabItens[[#This Row],[PontoQtM]]))</f>
        <v>84</v>
      </c>
      <c r="BA448" s="386">
        <f>tabItens[[#This Row],[PontoPed]] - tabItens[[#This Row],[Saldo]] + (1/10)</f>
        <v>-179.9</v>
      </c>
      <c r="BB448" s="386">
        <f xml:space="preserve"> tabItens[[#This Row],[PontoMês]] * BB$2 - tabItens[[#This Row],[QTDE ATUAL]] - (1/10)</f>
        <v>-243.1</v>
      </c>
      <c r="BC448" s="388">
        <f>IF( tabItens[[#This Row],[PontoPed]]&gt;0, IF(tabItens[[#This Row],[PontoPed]]&lt;1, 1, IF( tabItens[[#This Row],[Saldo]]&gt;tabItens[[#This Row],[PontoPed]], 0, (tabItens[[#This Row],[PontoPed]]-tabItens[[#This Row],[Saldo]])/tabItens[[#This Row],[PontoPed]] ) ), 0 )</f>
        <v>0</v>
      </c>
      <c r="BD448" s="389">
        <f>ROUNDDOWN(IF( OR( AND(tabItens[[#This Row],[PontoPed]]&lt;tabItens[[#This Row],[Saldo]],tabItens[[#This Row],[Saldo]]&gt;0), tabItens[[#This Row],[PontoPed]]=0), 99, IF(AND(tabItens[[#This Row],[Saldo]]=0,tabItens[[#This Row],[PontoPed]]&gt;0), 0, (1-tabItens[[#This Row],[PctAb]])*10 ) ),0)</f>
        <v>99</v>
      </c>
      <c r="BE448" s="390">
        <f>IF( tabItens[[#This Row],[Consumo]] &gt; tabItens[[#This Row],[04_MESES]]/4*$AV$2, tabItens[[#This Row],[Consumo]]/$AV$2, tabItens[[#This Row],[04_MESES]]/4 ) * $BE$2 + tabItens[[#This Row],[COMPRA_EXTRA]]</f>
        <v>1</v>
      </c>
      <c r="BF448" s="391">
        <f>MAX( tabItens[[#This Row],[Sugestão]] - tabItens[[#This Row],[LC]], 0 )</f>
        <v>1</v>
      </c>
      <c r="BG448" s="391">
        <f>SUMIF(Consumo!$C$3:$C$862,tabItens[[#This Row],[CÓDIGO]],Consumo!$E$3:$E$862)</f>
        <v>0</v>
      </c>
      <c r="BH448" s="392">
        <f>IF(AND(tabItens[[#This Row],[Pend]] &gt; 0,tabItens[[#This Row],[Consumo]] &lt;&gt; 0), tabItens[[#This Row],[Pend]] / tabItens[[#This Row],[Consumo]], 0 )</f>
        <v>0</v>
      </c>
      <c r="BI448" s="391"/>
      <c r="BJ448" s="391"/>
      <c r="BK448" s="393" t="s">
        <v>2081</v>
      </c>
    </row>
    <row r="449" spans="1:63" x14ac:dyDescent="0.3">
      <c r="A449" s="354">
        <v>86891</v>
      </c>
      <c r="B449" s="355" t="s">
        <v>562</v>
      </c>
      <c r="C449" s="356" t="s">
        <v>256</v>
      </c>
      <c r="D449" s="357">
        <v>0.4</v>
      </c>
      <c r="E449" s="358"/>
      <c r="F449" s="358"/>
      <c r="G449" s="358" t="s">
        <v>883</v>
      </c>
      <c r="H449" s="359">
        <v>12840</v>
      </c>
      <c r="I449" s="360">
        <v>103003</v>
      </c>
      <c r="J449" s="361">
        <v>0.4</v>
      </c>
      <c r="K449" s="362"/>
      <c r="L449" s="363">
        <f>IF(tabItens[[#This Row],[Média]] &gt; 0, tabItens[[#This Row],[QTDE ATUAL]] / tabItens[[#This Row],[Média]],999.9)</f>
        <v>999.9</v>
      </c>
      <c r="M449" s="364">
        <v>0</v>
      </c>
      <c r="N449" s="365">
        <f>tabItens[[#This Row],[VALOR UNIT.]] * tabItens[[#This Row],[LC]]</f>
        <v>0</v>
      </c>
      <c r="O449" s="366"/>
      <c r="P449" s="367"/>
      <c r="Q449" s="368"/>
      <c r="R449" s="365"/>
      <c r="S449" s="369"/>
      <c r="T449" s="370">
        <f>ROUNDDOWN(IFERROR(tabItens[[#This Row],[ATA DT.VALID.]] - $D$1,0) / 30,0)</f>
        <v>-1507</v>
      </c>
      <c r="U449" s="355" t="s">
        <v>1071</v>
      </c>
      <c r="V449" s="371">
        <v>1</v>
      </c>
      <c r="W449" s="372" t="s">
        <v>2074</v>
      </c>
      <c r="X449" s="373">
        <v>78</v>
      </c>
      <c r="Y449" s="374">
        <v>2</v>
      </c>
      <c r="Z449" s="375"/>
      <c r="AA449" s="376"/>
      <c r="AB449" s="377"/>
      <c r="AC449" s="377"/>
      <c r="AD449" s="376"/>
      <c r="AE449" s="377"/>
      <c r="AF449" s="370"/>
      <c r="AG449" s="378" t="s">
        <v>2067</v>
      </c>
      <c r="AH449" s="379"/>
      <c r="AI449" s="370">
        <v>8</v>
      </c>
      <c r="AJ449" s="379" t="s">
        <v>883</v>
      </c>
      <c r="AK449" s="379">
        <v>38567</v>
      </c>
      <c r="AL449" s="379">
        <v>42142</v>
      </c>
      <c r="AM449" s="369"/>
      <c r="AN449" s="358"/>
      <c r="AO449" s="380" t="str">
        <f>_xlfn.IFNA(IF(VLOOKUP(tabItens[[#This Row],[CÓDIGO]],tabExcluirDoEstoque[#Data],1,FALSE),"sim",""),"")</f>
        <v>sim</v>
      </c>
      <c r="AP449" s="381" t="str">
        <f ca="1">IF(OR(ISBLANK(tabItens[[#This Row],[ATA DT.VALID.]]),tabItens[[#This Row],[ATA DT.VALID.]]="",tabItens[[#This Row],[ATA DT.VALID.]]=" "),"",IF(TYPE(tabItens[[#This Row],[ATA DT.VALID.]])=1,ROUNDUP((tabItens[[#This Row],[ATA DT.VALID.]]-TODAY())/7,0),""))</f>
        <v/>
      </c>
      <c r="AQ449" s="382"/>
      <c r="AR449" s="383">
        <f>IF(ISBLANK(tabItens[[#This Row],[CÓDIGO]]),"",IFERROR(VLOOKUP(tabItens[[#This Row],[CÓDIGO]],Consumo!$C$2:$AC$862,26,FALSE),0))</f>
        <v>0</v>
      </c>
      <c r="AS449" s="384">
        <f>SUMIF(Consumo!$C$3:$C$862,tabItens[[#This Row],[CÓDIGO]],Consumo!$N$3:$N$862) + SUMIF(Consumo!$C$3:$C$862,tabItens[[#This Row],[CÓDIGO]],Consumo!$O$3:$O$862) + SUMIF(Consumo!$C$3:$C$862,tabItens[[#This Row],[CÓDIGO]],Consumo!$P$3:$P$862) + SUMIF(Consumo!$C$3:$C$862,tabItens[[#This Row],[CÓDIGO]],Consumo!$Q$3:$Q$862)</f>
        <v>0</v>
      </c>
      <c r="AT449" s="384">
        <f>SUMIF(Consumo!$C$3:$C$862,tabItens[[#This Row],[CÓDIGO]],Consumo!$Z$3:$Z$862)</f>
        <v>0</v>
      </c>
      <c r="AU449" s="385">
        <f>SUMIF(Consumo!$C$3:$C$862,tabItens[[#This Row],[CÓDIGO]],Consumo!$AA$3:$AA$862)</f>
        <v>0</v>
      </c>
      <c r="AV449" s="386">
        <f>SUMIF(Consumo!$C$3:$C$862,tabItens[[#This Row],[CÓDIGO]],Consumo!$Y$3:$Y$862)</f>
        <v>0</v>
      </c>
      <c r="AW449" s="359">
        <f>tabItens[[#This Row],[QTDE ATUAL]] + tabItens[[#This Row],[RC QTDE]] + tabItens[[#This Row],[AF SALDO]] + tabItens[[#This Row],[Recentes]]</f>
        <v>12840</v>
      </c>
      <c r="AX449" s="387">
        <v>0</v>
      </c>
      <c r="AY449" s="387">
        <v>0</v>
      </c>
      <c r="AZ449" s="387">
        <f>IF(ISBLANK(tabItens[[#This Row],[CÓDIGO]]),"",tabItens[[#This Row],[PontoMês]] * (AZ$2+tabItens[[#This Row],[PontoQtM]]))</f>
        <v>0</v>
      </c>
      <c r="BA449" s="386">
        <f>tabItens[[#This Row],[PontoPed]] - tabItens[[#This Row],[Saldo]] + (1/10)</f>
        <v>-12839.9</v>
      </c>
      <c r="BB449" s="386">
        <f xml:space="preserve"> tabItens[[#This Row],[PontoMês]] * BB$2 - tabItens[[#This Row],[QTDE ATUAL]] - (1/10)</f>
        <v>-12840.1</v>
      </c>
      <c r="BC449" s="388">
        <f>IF( tabItens[[#This Row],[PontoPed]]&gt;0, IF(tabItens[[#This Row],[PontoPed]]&lt;1, 1, IF( tabItens[[#This Row],[Saldo]]&gt;tabItens[[#This Row],[PontoPed]], 0, (tabItens[[#This Row],[PontoPed]]-tabItens[[#This Row],[Saldo]])/tabItens[[#This Row],[PontoPed]] ) ), 0 )</f>
        <v>0</v>
      </c>
      <c r="BD449" s="389">
        <f>ROUNDDOWN(IF( OR( AND(tabItens[[#This Row],[PontoPed]]&lt;tabItens[[#This Row],[Saldo]],tabItens[[#This Row],[Saldo]]&gt;0), tabItens[[#This Row],[PontoPed]]=0), 99, IF(AND(tabItens[[#This Row],[Saldo]]=0,tabItens[[#This Row],[PontoPed]]&gt;0), 0, (1-tabItens[[#This Row],[PctAb]])*10 ) ),0)</f>
        <v>99</v>
      </c>
      <c r="BE449" s="390">
        <f>IF( tabItens[[#This Row],[Consumo]] &gt; tabItens[[#This Row],[04_MESES]]/4*$AV$2, tabItens[[#This Row],[Consumo]]/$AV$2, tabItens[[#This Row],[04_MESES]]/4 ) * $BE$2 + tabItens[[#This Row],[COMPRA_EXTRA]]</f>
        <v>0</v>
      </c>
      <c r="BF449" s="391">
        <f>MAX( tabItens[[#This Row],[Sugestão]] - tabItens[[#This Row],[LC]], 0 )</f>
        <v>0</v>
      </c>
      <c r="BG449" s="391">
        <f>SUMIF(Consumo!$C$3:$C$862,tabItens[[#This Row],[CÓDIGO]],Consumo!$E$3:$E$862)</f>
        <v>0</v>
      </c>
      <c r="BH449" s="392">
        <f>IF(AND(tabItens[[#This Row],[Pend]] &gt; 0,tabItens[[#This Row],[Consumo]] &lt;&gt; 0), tabItens[[#This Row],[Pend]] / tabItens[[#This Row],[Consumo]], 0 )</f>
        <v>0</v>
      </c>
      <c r="BI449" s="391"/>
      <c r="BJ449" s="391"/>
      <c r="BK449" s="393" t="s">
        <v>2081</v>
      </c>
    </row>
    <row r="450" spans="1:63" x14ac:dyDescent="0.3">
      <c r="A450" s="354">
        <v>87157</v>
      </c>
      <c r="B450" s="355" t="s">
        <v>563</v>
      </c>
      <c r="C450" s="356" t="s">
        <v>553</v>
      </c>
      <c r="D450" s="357">
        <v>20.9</v>
      </c>
      <c r="E450" s="358"/>
      <c r="F450" s="358"/>
      <c r="G450" s="358" t="s">
        <v>883</v>
      </c>
      <c r="H450" s="359">
        <v>329.48</v>
      </c>
      <c r="I450" s="360">
        <v>103003</v>
      </c>
      <c r="J450" s="361">
        <v>20.9</v>
      </c>
      <c r="K450" s="362">
        <v>26</v>
      </c>
      <c r="L450" s="363">
        <f>IF(tabItens[[#This Row],[Média]] &gt; 0, tabItens[[#This Row],[QTDE ATUAL]] / tabItens[[#This Row],[Média]],999.9)</f>
        <v>164.74</v>
      </c>
      <c r="M450" s="364">
        <v>0</v>
      </c>
      <c r="N450" s="365">
        <f>tabItens[[#This Row],[VALOR UNIT.]] * tabItens[[#This Row],[LC]]</f>
        <v>0</v>
      </c>
      <c r="O450" s="366"/>
      <c r="P450" s="367"/>
      <c r="Q450" s="368"/>
      <c r="R450" s="365"/>
      <c r="S450" s="369"/>
      <c r="T450" s="370">
        <f>ROUNDDOWN(IFERROR(tabItens[[#This Row],[ATA DT.VALID.]] - $D$1,0) / 30,0)</f>
        <v>-1507</v>
      </c>
      <c r="U450" s="355" t="s">
        <v>1304</v>
      </c>
      <c r="V450" s="371">
        <v>1</v>
      </c>
      <c r="W450" s="372" t="s">
        <v>2066</v>
      </c>
      <c r="X450" s="373">
        <v>51</v>
      </c>
      <c r="Y450" s="374">
        <v>19</v>
      </c>
      <c r="Z450" s="375"/>
      <c r="AA450" s="376"/>
      <c r="AB450" s="377"/>
      <c r="AC450" s="377"/>
      <c r="AD450" s="376"/>
      <c r="AE450" s="377"/>
      <c r="AF450" s="370"/>
      <c r="AG450" s="378" t="s">
        <v>2067</v>
      </c>
      <c r="AH450" s="379"/>
      <c r="AI450" s="370">
        <v>8</v>
      </c>
      <c r="AJ450" s="379">
        <v>40616</v>
      </c>
      <c r="AK450" s="379">
        <v>38580</v>
      </c>
      <c r="AL450" s="379">
        <v>40508</v>
      </c>
      <c r="AM450" s="369"/>
      <c r="AN450" s="358"/>
      <c r="AO450" s="380" t="str">
        <f>_xlfn.IFNA(IF(VLOOKUP(tabItens[[#This Row],[CÓDIGO]],tabExcluirDoEstoque[#Data],1,FALSE),"sim",""),"")</f>
        <v>sim</v>
      </c>
      <c r="AP450" s="381" t="str">
        <f ca="1">IF(OR(ISBLANK(tabItens[[#This Row],[ATA DT.VALID.]]),tabItens[[#This Row],[ATA DT.VALID.]]="",tabItens[[#This Row],[ATA DT.VALID.]]=" "),"",IF(TYPE(tabItens[[#This Row],[ATA DT.VALID.]])=1,ROUNDUP((tabItens[[#This Row],[ATA DT.VALID.]]-TODAY())/7,0),""))</f>
        <v/>
      </c>
      <c r="AQ450" s="382"/>
      <c r="AR450" s="383" t="str">
        <f>IF(ISBLANK(tabItens[[#This Row],[CÓDIGO]]),"",IFERROR(VLOOKUP(tabItens[[#This Row],[CÓDIGO]],Consumo!$C$2:$AC$862,26,FALSE),0))</f>
        <v>07.2023</v>
      </c>
      <c r="AS450" s="384">
        <f>SUMIF(Consumo!$C$3:$C$862,tabItens[[#This Row],[CÓDIGO]],Consumo!$N$3:$N$862) + SUMIF(Consumo!$C$3:$C$862,tabItens[[#This Row],[CÓDIGO]],Consumo!$O$3:$O$862) + SUMIF(Consumo!$C$3:$C$862,tabItens[[#This Row],[CÓDIGO]],Consumo!$P$3:$P$862) + SUMIF(Consumo!$C$3:$C$862,tabItens[[#This Row],[CÓDIGO]],Consumo!$Q$3:$Q$862)</f>
        <v>12</v>
      </c>
      <c r="AT450" s="384">
        <f>SUMIF(Consumo!$C$3:$C$862,tabItens[[#This Row],[CÓDIGO]],Consumo!$Z$3:$Z$862)</f>
        <v>26</v>
      </c>
      <c r="AU450" s="385">
        <f>SUMIF(Consumo!$C$3:$C$862,tabItens[[#This Row],[CÓDIGO]],Consumo!$AA$3:$AA$862)</f>
        <v>12</v>
      </c>
      <c r="AV450" s="386">
        <f>SUMIF(Consumo!$C$3:$C$862,tabItens[[#This Row],[CÓDIGO]],Consumo!$Y$3:$Y$862)</f>
        <v>2</v>
      </c>
      <c r="AW450" s="359">
        <f>tabItens[[#This Row],[QTDE ATUAL]] + tabItens[[#This Row],[RC QTDE]] + tabItens[[#This Row],[AF SALDO]] + tabItens[[#This Row],[Recentes]]</f>
        <v>329.48</v>
      </c>
      <c r="AX450" s="387">
        <v>0</v>
      </c>
      <c r="AY450" s="387">
        <v>0</v>
      </c>
      <c r="AZ450" s="387">
        <f>IF(ISBLANK(tabItens[[#This Row],[CÓDIGO]]),"",tabItens[[#This Row],[PontoMês]] * (AZ$2+tabItens[[#This Row],[PontoQtM]]))</f>
        <v>0</v>
      </c>
      <c r="BA450" s="386">
        <f>tabItens[[#This Row],[PontoPed]] - tabItens[[#This Row],[Saldo]] + (1/10)</f>
        <v>-329.38</v>
      </c>
      <c r="BB450" s="386">
        <f xml:space="preserve"> tabItens[[#This Row],[PontoMês]] * BB$2 - tabItens[[#This Row],[QTDE ATUAL]] - (1/10)</f>
        <v>-329.58000000000004</v>
      </c>
      <c r="BC450" s="388">
        <f>IF( tabItens[[#This Row],[PontoPed]]&gt;0, IF(tabItens[[#This Row],[PontoPed]]&lt;1, 1, IF( tabItens[[#This Row],[Saldo]]&gt;tabItens[[#This Row],[PontoPed]], 0, (tabItens[[#This Row],[PontoPed]]-tabItens[[#This Row],[Saldo]])/tabItens[[#This Row],[PontoPed]] ) ), 0 )</f>
        <v>0</v>
      </c>
      <c r="BD450" s="389">
        <f>ROUNDDOWN(IF( OR( AND(tabItens[[#This Row],[PontoPed]]&lt;tabItens[[#This Row],[Saldo]],tabItens[[#This Row],[Saldo]]&gt;0), tabItens[[#This Row],[PontoPed]]=0), 99, IF(AND(tabItens[[#This Row],[Saldo]]=0,tabItens[[#This Row],[PontoPed]]&gt;0), 0, (1-tabItens[[#This Row],[PctAb]])*10 ) ),0)</f>
        <v>99</v>
      </c>
      <c r="BE450" s="390">
        <f>IF( tabItens[[#This Row],[Consumo]] &gt; tabItens[[#This Row],[04_MESES]]/4*$AV$2, tabItens[[#This Row],[Consumo]]/$AV$2, tabItens[[#This Row],[04_MESES]]/4 ) * $BE$2 + tabItens[[#This Row],[COMPRA_EXTRA]]</f>
        <v>18</v>
      </c>
      <c r="BF450" s="391">
        <f>MAX( tabItens[[#This Row],[Sugestão]] - tabItens[[#This Row],[LC]], 0 )</f>
        <v>18</v>
      </c>
      <c r="BG450" s="391">
        <f>SUMIF(Consumo!$C$3:$C$862,tabItens[[#This Row],[CÓDIGO]],Consumo!$E$3:$E$862)</f>
        <v>0</v>
      </c>
      <c r="BH450" s="392">
        <f>IF(AND(tabItens[[#This Row],[Pend]] &gt; 0,tabItens[[#This Row],[Consumo]] &lt;&gt; 0), tabItens[[#This Row],[Pend]] / tabItens[[#This Row],[Consumo]], 0 )</f>
        <v>0</v>
      </c>
      <c r="BI450" s="391"/>
      <c r="BJ450" s="391"/>
      <c r="BK450" s="393" t="s">
        <v>2081</v>
      </c>
    </row>
    <row r="451" spans="1:63" x14ac:dyDescent="0.3">
      <c r="A451" s="354">
        <v>87247</v>
      </c>
      <c r="B451" s="355" t="s">
        <v>1491</v>
      </c>
      <c r="C451" s="356" t="s">
        <v>256</v>
      </c>
      <c r="D451" s="357">
        <v>2.7</v>
      </c>
      <c r="E451" s="358"/>
      <c r="F451" s="358"/>
      <c r="G451" s="358" t="s">
        <v>883</v>
      </c>
      <c r="H451" s="359">
        <v>347</v>
      </c>
      <c r="I451" s="360">
        <v>103003</v>
      </c>
      <c r="J451" s="361">
        <v>2.7</v>
      </c>
      <c r="K451" s="362">
        <v>39</v>
      </c>
      <c r="L451" s="363">
        <f>IF(tabItens[[#This Row],[Média]] &gt; 0, tabItens[[#This Row],[QTDE ATUAL]] / tabItens[[#This Row],[Média]],999.9)</f>
        <v>122.47058823529412</v>
      </c>
      <c r="M451" s="364">
        <v>0</v>
      </c>
      <c r="N451" s="365">
        <f>tabItens[[#This Row],[VALOR UNIT.]] * tabItens[[#This Row],[LC]]</f>
        <v>0</v>
      </c>
      <c r="O451" s="366"/>
      <c r="P451" s="367"/>
      <c r="Q451" s="368"/>
      <c r="R451" s="365"/>
      <c r="S451" s="369"/>
      <c r="T451" s="370">
        <f>ROUNDDOWN(IFERROR(tabItens[[#This Row],[ATA DT.VALID.]] - $D$1,0) / 30,0)</f>
        <v>-1507</v>
      </c>
      <c r="U451" s="355" t="s">
        <v>1015</v>
      </c>
      <c r="V451" s="371">
        <v>1</v>
      </c>
      <c r="W451" s="372" t="s">
        <v>2068</v>
      </c>
      <c r="X451" s="373">
        <v>51</v>
      </c>
      <c r="Y451" s="374">
        <v>12</v>
      </c>
      <c r="Z451" s="375"/>
      <c r="AA451" s="376"/>
      <c r="AB451" s="377"/>
      <c r="AC451" s="377"/>
      <c r="AD451" s="376"/>
      <c r="AE451" s="377"/>
      <c r="AF451" s="370"/>
      <c r="AG451" s="378" t="s">
        <v>2067</v>
      </c>
      <c r="AH451" s="379"/>
      <c r="AI451" s="370">
        <v>14</v>
      </c>
      <c r="AJ451" s="379">
        <v>43991</v>
      </c>
      <c r="AK451" s="379">
        <v>38581</v>
      </c>
      <c r="AL451" s="379">
        <v>44592</v>
      </c>
      <c r="AM451" s="369"/>
      <c r="AN451" s="358"/>
      <c r="AO451" s="380" t="str">
        <f>_xlfn.IFNA(IF(VLOOKUP(tabItens[[#This Row],[CÓDIGO]],tabExcluirDoEstoque[#Data],1,FALSE),"sim",""),"")</f>
        <v/>
      </c>
      <c r="AP451" s="381" t="str">
        <f ca="1">IF(OR(ISBLANK(tabItens[[#This Row],[ATA DT.VALID.]]),tabItens[[#This Row],[ATA DT.VALID.]]="",tabItens[[#This Row],[ATA DT.VALID.]]=" "),"",IF(TYPE(tabItens[[#This Row],[ATA DT.VALID.]])=1,ROUNDUP((tabItens[[#This Row],[ATA DT.VALID.]]-TODAY())/7,0),""))</f>
        <v/>
      </c>
      <c r="AQ451" s="382"/>
      <c r="AR451" s="383" t="str">
        <f>IF(ISBLANK(tabItens[[#This Row],[CÓDIGO]]),"",IFERROR(VLOOKUP(tabItens[[#This Row],[CÓDIGO]],Consumo!$C$2:$AC$862,26,FALSE),0))</f>
        <v>06.2023</v>
      </c>
      <c r="AS451" s="384">
        <f>SUMIF(Consumo!$C$3:$C$862,tabItens[[#This Row],[CÓDIGO]],Consumo!$N$3:$N$862) + SUMIF(Consumo!$C$3:$C$862,tabItens[[#This Row],[CÓDIGO]],Consumo!$O$3:$O$862) + SUMIF(Consumo!$C$3:$C$862,tabItens[[#This Row],[CÓDIGO]],Consumo!$P$3:$P$862) + SUMIF(Consumo!$C$3:$C$862,tabItens[[#This Row],[CÓDIGO]],Consumo!$Q$3:$Q$862)</f>
        <v>2</v>
      </c>
      <c r="AT451" s="384">
        <f>SUMIF(Consumo!$C$3:$C$862,tabItens[[#This Row],[CÓDIGO]],Consumo!$Z$3:$Z$862)</f>
        <v>39</v>
      </c>
      <c r="AU451" s="385">
        <f>SUMIF(Consumo!$C$3:$C$862,tabItens[[#This Row],[CÓDIGO]],Consumo!$AA$3:$AA$862)</f>
        <v>20</v>
      </c>
      <c r="AV451" s="386">
        <f>SUMIF(Consumo!$C$3:$C$862,tabItens[[#This Row],[CÓDIGO]],Consumo!$Y$3:$Y$862)</f>
        <v>2.8333333333333335</v>
      </c>
      <c r="AW451" s="359">
        <f>tabItens[[#This Row],[QTDE ATUAL]] + tabItens[[#This Row],[RC QTDE]] + tabItens[[#This Row],[AF SALDO]] + tabItens[[#This Row],[Recentes]]</f>
        <v>347</v>
      </c>
      <c r="AX451" s="387">
        <v>11</v>
      </c>
      <c r="AY451" s="387">
        <v>4</v>
      </c>
      <c r="AZ451" s="387">
        <f>IF(ISBLANK(tabItens[[#This Row],[CÓDIGO]]),"",tabItens[[#This Row],[PontoMês]] * (AZ$2+tabItens[[#This Row],[PontoQtM]]))</f>
        <v>44</v>
      </c>
      <c r="BA451" s="386">
        <f>tabItens[[#This Row],[PontoPed]] - tabItens[[#This Row],[Saldo]] + (1/10)</f>
        <v>-302.89999999999998</v>
      </c>
      <c r="BB451" s="386">
        <f xml:space="preserve"> tabItens[[#This Row],[PontoMês]] * BB$2 - tabItens[[#This Row],[QTDE ATUAL]] - (1/10)</f>
        <v>-336.1</v>
      </c>
      <c r="BC451" s="388">
        <f>IF( tabItens[[#This Row],[PontoPed]]&gt;0, IF(tabItens[[#This Row],[PontoPed]]&lt;1, 1, IF( tabItens[[#This Row],[Saldo]]&gt;tabItens[[#This Row],[PontoPed]], 0, (tabItens[[#This Row],[PontoPed]]-tabItens[[#This Row],[Saldo]])/tabItens[[#This Row],[PontoPed]] ) ), 0 )</f>
        <v>0</v>
      </c>
      <c r="BD451" s="389">
        <f>ROUNDDOWN(IF( OR( AND(tabItens[[#This Row],[PontoPed]]&lt;tabItens[[#This Row],[Saldo]],tabItens[[#This Row],[Saldo]]&gt;0), tabItens[[#This Row],[PontoPed]]=0), 99, IF(AND(tabItens[[#This Row],[Saldo]]=0,tabItens[[#This Row],[PontoPed]]&gt;0), 0, (1-tabItens[[#This Row],[PctAb]])*10 ) ),0)</f>
        <v>99</v>
      </c>
      <c r="BE451" s="390">
        <f>IF( tabItens[[#This Row],[Consumo]] &gt; tabItens[[#This Row],[04_MESES]]/4*$AV$2, tabItens[[#This Row],[Consumo]]/$AV$2, tabItens[[#This Row],[04_MESES]]/4 ) * $BE$2 + tabItens[[#This Row],[COMPRA_EXTRA]]</f>
        <v>19.5</v>
      </c>
      <c r="BF451" s="391">
        <f>MAX( tabItens[[#This Row],[Sugestão]] - tabItens[[#This Row],[LC]], 0 )</f>
        <v>19.5</v>
      </c>
      <c r="BG451" s="391">
        <f>SUMIF(Consumo!$C$3:$C$862,tabItens[[#This Row],[CÓDIGO]],Consumo!$E$3:$E$862)</f>
        <v>0</v>
      </c>
      <c r="BH451" s="392">
        <f>IF(AND(tabItens[[#This Row],[Pend]] &gt; 0,tabItens[[#This Row],[Consumo]] &lt;&gt; 0), tabItens[[#This Row],[Pend]] / tabItens[[#This Row],[Consumo]], 0 )</f>
        <v>0</v>
      </c>
      <c r="BI451" s="391"/>
      <c r="BJ451" s="391"/>
      <c r="BK451" s="393" t="s">
        <v>2081</v>
      </c>
    </row>
    <row r="452" spans="1:63" x14ac:dyDescent="0.3">
      <c r="A452" s="354">
        <v>87348</v>
      </c>
      <c r="B452" s="355" t="s">
        <v>1492</v>
      </c>
      <c r="C452" s="356" t="s">
        <v>338</v>
      </c>
      <c r="D452" s="357">
        <v>16.32</v>
      </c>
      <c r="E452" s="358"/>
      <c r="F452" s="358"/>
      <c r="G452" s="358" t="s">
        <v>883</v>
      </c>
      <c r="H452" s="359">
        <v>832</v>
      </c>
      <c r="I452" s="360">
        <v>103003</v>
      </c>
      <c r="J452" s="361">
        <v>16.32</v>
      </c>
      <c r="K452" s="362">
        <v>35</v>
      </c>
      <c r="L452" s="363">
        <f>IF(tabItens[[#This Row],[Média]] &gt; 0, tabItens[[#This Row],[QTDE ATUAL]] / tabItens[[#This Row],[Média]],999.9)</f>
        <v>332.8</v>
      </c>
      <c r="M452" s="364">
        <v>0</v>
      </c>
      <c r="N452" s="365">
        <f>tabItens[[#This Row],[VALOR UNIT.]] * tabItens[[#This Row],[LC]]</f>
        <v>0</v>
      </c>
      <c r="O452" s="366" t="s">
        <v>2107</v>
      </c>
      <c r="P452" s="367"/>
      <c r="Q452" s="368"/>
      <c r="R452" s="365"/>
      <c r="S452" s="369"/>
      <c r="T452" s="370">
        <f>ROUNDDOWN(IFERROR(tabItens[[#This Row],[ATA DT.VALID.]] - $D$1,0) / 30,0)</f>
        <v>-1507</v>
      </c>
      <c r="U452" s="355" t="s">
        <v>1221</v>
      </c>
      <c r="V452" s="371">
        <v>1</v>
      </c>
      <c r="W452" s="372" t="s">
        <v>2066</v>
      </c>
      <c r="X452" s="373">
        <v>51</v>
      </c>
      <c r="Y452" s="374">
        <v>13</v>
      </c>
      <c r="Z452" s="375"/>
      <c r="AA452" s="376"/>
      <c r="AB452" s="377"/>
      <c r="AC452" s="377"/>
      <c r="AD452" s="376"/>
      <c r="AE452" s="377"/>
      <c r="AF452" s="370"/>
      <c r="AG452" s="378" t="s">
        <v>2067</v>
      </c>
      <c r="AH452" s="379"/>
      <c r="AI452" s="370">
        <v>12</v>
      </c>
      <c r="AJ452" s="379">
        <v>43852</v>
      </c>
      <c r="AK452" s="379">
        <v>38583</v>
      </c>
      <c r="AL452" s="379">
        <v>44005</v>
      </c>
      <c r="AM452" s="369"/>
      <c r="AN452" s="358"/>
      <c r="AO452" s="380" t="str">
        <f>_xlfn.IFNA(IF(VLOOKUP(tabItens[[#This Row],[CÓDIGO]],tabExcluirDoEstoque[#Data],1,FALSE),"sim",""),"")</f>
        <v/>
      </c>
      <c r="AP452" s="381" t="str">
        <f ca="1">IF(OR(ISBLANK(tabItens[[#This Row],[ATA DT.VALID.]]),tabItens[[#This Row],[ATA DT.VALID.]]="",tabItens[[#This Row],[ATA DT.VALID.]]=" "),"",IF(TYPE(tabItens[[#This Row],[ATA DT.VALID.]])=1,ROUNDUP((tabItens[[#This Row],[ATA DT.VALID.]]-TODAY())/7,0),""))</f>
        <v/>
      </c>
      <c r="AQ452" s="382">
        <v>0</v>
      </c>
      <c r="AR452" s="383" t="str">
        <f>IF(ISBLANK(tabItens[[#This Row],[CÓDIGO]]),"",IFERROR(VLOOKUP(tabItens[[#This Row],[CÓDIGO]],Consumo!$C$2:$AC$862,26,FALSE),0))</f>
        <v>03.2023</v>
      </c>
      <c r="AS452" s="384">
        <f>SUMIF(Consumo!$C$3:$C$862,tabItens[[#This Row],[CÓDIGO]],Consumo!$N$3:$N$862) + SUMIF(Consumo!$C$3:$C$862,tabItens[[#This Row],[CÓDIGO]],Consumo!$O$3:$O$862) + SUMIF(Consumo!$C$3:$C$862,tabItens[[#This Row],[CÓDIGO]],Consumo!$P$3:$P$862) + SUMIF(Consumo!$C$3:$C$862,tabItens[[#This Row],[CÓDIGO]],Consumo!$Q$3:$Q$862)</f>
        <v>0</v>
      </c>
      <c r="AT452" s="384">
        <f>SUMIF(Consumo!$C$3:$C$862,tabItens[[#This Row],[CÓDIGO]],Consumo!$Z$3:$Z$862)</f>
        <v>35</v>
      </c>
      <c r="AU452" s="385">
        <f>SUMIF(Consumo!$C$3:$C$862,tabItens[[#This Row],[CÓDIGO]],Consumo!$AA$3:$AA$862)</f>
        <v>20</v>
      </c>
      <c r="AV452" s="386">
        <f>SUMIF(Consumo!$C$3:$C$862,tabItens[[#This Row],[CÓDIGO]],Consumo!$Y$3:$Y$862)</f>
        <v>2.5</v>
      </c>
      <c r="AW452" s="359">
        <f>tabItens[[#This Row],[QTDE ATUAL]] + tabItens[[#This Row],[RC QTDE]] + tabItens[[#This Row],[AF SALDO]] + tabItens[[#This Row],[Recentes]]</f>
        <v>832</v>
      </c>
      <c r="AX452" s="387">
        <v>42</v>
      </c>
      <c r="AY452" s="387">
        <v>4</v>
      </c>
      <c r="AZ452" s="387">
        <f>IF(ISBLANK(tabItens[[#This Row],[CÓDIGO]]),"",tabItens[[#This Row],[PontoMês]] * (AZ$2+tabItens[[#This Row],[PontoQtM]]))</f>
        <v>168</v>
      </c>
      <c r="BA452" s="386">
        <f>tabItens[[#This Row],[PontoPed]] - tabItens[[#This Row],[Saldo]] + (1/10)</f>
        <v>-663.9</v>
      </c>
      <c r="BB452" s="386">
        <f xml:space="preserve"> tabItens[[#This Row],[PontoMês]] * BB$2 - tabItens[[#This Row],[QTDE ATUAL]] - (1/10)</f>
        <v>-790.1</v>
      </c>
      <c r="BC452" s="388">
        <f>IF( tabItens[[#This Row],[PontoPed]]&gt;0, IF(tabItens[[#This Row],[PontoPed]]&lt;1, 1, IF( tabItens[[#This Row],[Saldo]]&gt;tabItens[[#This Row],[PontoPed]], 0, (tabItens[[#This Row],[PontoPed]]-tabItens[[#This Row],[Saldo]])/tabItens[[#This Row],[PontoPed]] ) ), 0 )</f>
        <v>0</v>
      </c>
      <c r="BD452" s="389">
        <f>ROUNDDOWN(IF( OR( AND(tabItens[[#This Row],[PontoPed]]&lt;tabItens[[#This Row],[Saldo]],tabItens[[#This Row],[Saldo]]&gt;0), tabItens[[#This Row],[PontoPed]]=0), 99, IF(AND(tabItens[[#This Row],[Saldo]]=0,tabItens[[#This Row],[PontoPed]]&gt;0), 0, (1-tabItens[[#This Row],[PctAb]])*10 ) ),0)</f>
        <v>99</v>
      </c>
      <c r="BE452" s="390">
        <f>IF( tabItens[[#This Row],[Consumo]] &gt; tabItens[[#This Row],[04_MESES]]/4*$AV$2, tabItens[[#This Row],[Consumo]]/$AV$2, tabItens[[#This Row],[04_MESES]]/4 ) * $BE$2 + tabItens[[#This Row],[COMPRA_EXTRA]]</f>
        <v>17.5</v>
      </c>
      <c r="BF452" s="391">
        <f>MAX( tabItens[[#This Row],[Sugestão]] - tabItens[[#This Row],[LC]], 0 )</f>
        <v>17.5</v>
      </c>
      <c r="BG452" s="391">
        <f>SUMIF(Consumo!$C$3:$C$862,tabItens[[#This Row],[CÓDIGO]],Consumo!$E$3:$E$862)</f>
        <v>0</v>
      </c>
      <c r="BH452" s="392">
        <f>IF(AND(tabItens[[#This Row],[Pend]] &gt; 0,tabItens[[#This Row],[Consumo]] &lt;&gt; 0), tabItens[[#This Row],[Pend]] / tabItens[[#This Row],[Consumo]], 0 )</f>
        <v>0</v>
      </c>
      <c r="BI452" s="391"/>
      <c r="BJ452" s="391"/>
      <c r="BK452" s="393" t="s">
        <v>2081</v>
      </c>
    </row>
    <row r="453" spans="1:63" x14ac:dyDescent="0.3">
      <c r="A453" s="354">
        <v>87586</v>
      </c>
      <c r="B453" s="355" t="s">
        <v>1493</v>
      </c>
      <c r="C453" s="356" t="s">
        <v>1065</v>
      </c>
      <c r="D453" s="357">
        <v>428.15</v>
      </c>
      <c r="E453" s="358"/>
      <c r="F453" s="358"/>
      <c r="G453" s="358" t="s">
        <v>883</v>
      </c>
      <c r="H453" s="359">
        <v>0</v>
      </c>
      <c r="I453" s="360">
        <v>103003</v>
      </c>
      <c r="J453" s="361">
        <v>428.15</v>
      </c>
      <c r="K453" s="362">
        <v>26</v>
      </c>
      <c r="L453" s="363">
        <f>IF(tabItens[[#This Row],[Média]] &gt; 0, tabItens[[#This Row],[QTDE ATUAL]] / tabItens[[#This Row],[Média]],999.9)</f>
        <v>0</v>
      </c>
      <c r="M453" s="364">
        <v>0</v>
      </c>
      <c r="N453" s="365">
        <f>tabItens[[#This Row],[VALOR UNIT.]] * tabItens[[#This Row],[LC]]</f>
        <v>0</v>
      </c>
      <c r="O453" s="366" t="s">
        <v>2113</v>
      </c>
      <c r="P453" s="367"/>
      <c r="Q453" s="368"/>
      <c r="R453" s="365"/>
      <c r="S453" s="369"/>
      <c r="T453" s="370">
        <f>ROUNDDOWN(IFERROR(tabItens[[#This Row],[ATA DT.VALID.]] - $D$1,0) / 30,0)</f>
        <v>-1507</v>
      </c>
      <c r="U453" s="355" t="s">
        <v>1066</v>
      </c>
      <c r="V453" s="371">
        <v>1</v>
      </c>
      <c r="W453" s="372" t="s">
        <v>2070</v>
      </c>
      <c r="X453" s="373">
        <v>76</v>
      </c>
      <c r="Y453" s="374">
        <v>5</v>
      </c>
      <c r="Z453" s="375"/>
      <c r="AA453" s="376"/>
      <c r="AB453" s="377"/>
      <c r="AC453" s="377">
        <v>11601</v>
      </c>
      <c r="AD453" s="376">
        <v>2023</v>
      </c>
      <c r="AE453" s="377">
        <v>10</v>
      </c>
      <c r="AF453" s="370">
        <v>10</v>
      </c>
      <c r="AG453" s="378" t="s">
        <v>2055</v>
      </c>
      <c r="AH453" s="379">
        <v>45247</v>
      </c>
      <c r="AI453" s="370">
        <v>8</v>
      </c>
      <c r="AJ453" s="379">
        <v>44986</v>
      </c>
      <c r="AK453" s="379">
        <v>38603</v>
      </c>
      <c r="AL453" s="379">
        <v>45181</v>
      </c>
      <c r="AM453" s="369"/>
      <c r="AN453" s="358"/>
      <c r="AO453" s="380" t="str">
        <f>_xlfn.IFNA(IF(VLOOKUP(tabItens[[#This Row],[CÓDIGO]],tabExcluirDoEstoque[#Data],1,FALSE),"sim",""),"")</f>
        <v/>
      </c>
      <c r="AP453" s="381" t="str">
        <f ca="1">IF(OR(ISBLANK(tabItens[[#This Row],[ATA DT.VALID.]]),tabItens[[#This Row],[ATA DT.VALID.]]="",tabItens[[#This Row],[ATA DT.VALID.]]=" "),"",IF(TYPE(tabItens[[#This Row],[ATA DT.VALID.]])=1,ROUNDUP((tabItens[[#This Row],[ATA DT.VALID.]]-TODAY())/7,0),""))</f>
        <v/>
      </c>
      <c r="AQ453" s="382">
        <v>0</v>
      </c>
      <c r="AR453" s="383" t="str">
        <f>IF(ISBLANK(tabItens[[#This Row],[CÓDIGO]]),"",IFERROR(VLOOKUP(tabItens[[#This Row],[CÓDIGO]],Consumo!$C$2:$AC$862,26,FALSE),0))</f>
        <v>08.2023</v>
      </c>
      <c r="AS453" s="384">
        <f>SUMIF(Consumo!$C$3:$C$862,tabItens[[#This Row],[CÓDIGO]],Consumo!$N$3:$N$862) + SUMIF(Consumo!$C$3:$C$862,tabItens[[#This Row],[CÓDIGO]],Consumo!$O$3:$O$862) + SUMIF(Consumo!$C$3:$C$862,tabItens[[#This Row],[CÓDIGO]],Consumo!$P$3:$P$862) + SUMIF(Consumo!$C$3:$C$862,tabItens[[#This Row],[CÓDIGO]],Consumo!$Q$3:$Q$862)</f>
        <v>15</v>
      </c>
      <c r="AT453" s="384">
        <f>SUMIF(Consumo!$C$3:$C$862,tabItens[[#This Row],[CÓDIGO]],Consumo!$Z$3:$Z$862)</f>
        <v>26</v>
      </c>
      <c r="AU453" s="385">
        <f>SUMIF(Consumo!$C$3:$C$862,tabItens[[#This Row],[CÓDIGO]],Consumo!$AA$3:$AA$862)</f>
        <v>15</v>
      </c>
      <c r="AV453" s="386">
        <f>SUMIF(Consumo!$C$3:$C$862,tabItens[[#This Row],[CÓDIGO]],Consumo!$Y$3:$Y$862)</f>
        <v>1.9166666666666667</v>
      </c>
      <c r="AW453" s="359">
        <f>tabItens[[#This Row],[QTDE ATUAL]] + tabItens[[#This Row],[RC QTDE]] + tabItens[[#This Row],[AF SALDO]] + tabItens[[#This Row],[Recentes]]</f>
        <v>10</v>
      </c>
      <c r="AX453" s="387">
        <v>2</v>
      </c>
      <c r="AY453" s="387">
        <v>4</v>
      </c>
      <c r="AZ453" s="387">
        <f>IF(ISBLANK(tabItens[[#This Row],[CÓDIGO]]),"",tabItens[[#This Row],[PontoMês]] * (AZ$2+tabItens[[#This Row],[PontoQtM]]))</f>
        <v>8</v>
      </c>
      <c r="BA453" s="386">
        <f>tabItens[[#This Row],[PontoPed]] - tabItens[[#This Row],[Saldo]] + (1/10)</f>
        <v>-1.9</v>
      </c>
      <c r="BB453" s="386">
        <f xml:space="preserve"> tabItens[[#This Row],[PontoMês]] * BB$2 - tabItens[[#This Row],[QTDE ATUAL]] - (1/10)</f>
        <v>1.9</v>
      </c>
      <c r="BC453" s="388">
        <f>IF( tabItens[[#This Row],[PontoPed]]&gt;0, IF(tabItens[[#This Row],[PontoPed]]&lt;1, 1, IF( tabItens[[#This Row],[Saldo]]&gt;tabItens[[#This Row],[PontoPed]], 0, (tabItens[[#This Row],[PontoPed]]-tabItens[[#This Row],[Saldo]])/tabItens[[#This Row],[PontoPed]] ) ), 0 )</f>
        <v>0</v>
      </c>
      <c r="BD453" s="389">
        <f>ROUNDDOWN(IF( OR( AND(tabItens[[#This Row],[PontoPed]]&lt;tabItens[[#This Row],[Saldo]],tabItens[[#This Row],[Saldo]]&gt;0), tabItens[[#This Row],[PontoPed]]=0), 99, IF(AND(tabItens[[#This Row],[Saldo]]=0,tabItens[[#This Row],[PontoPed]]&gt;0), 0, (1-tabItens[[#This Row],[PctAb]])*10 ) ),0)</f>
        <v>99</v>
      </c>
      <c r="BE453" s="390">
        <f>IF( tabItens[[#This Row],[Consumo]] &gt; tabItens[[#This Row],[04_MESES]]/4*$AV$2, tabItens[[#This Row],[Consumo]]/$AV$2, tabItens[[#This Row],[04_MESES]]/4 ) * $BE$2 + tabItens[[#This Row],[COMPRA_EXTRA]]</f>
        <v>22.5</v>
      </c>
      <c r="BF453" s="391">
        <f>MAX( tabItens[[#This Row],[Sugestão]] - tabItens[[#This Row],[LC]], 0 )</f>
        <v>22.5</v>
      </c>
      <c r="BG453" s="391">
        <f>SUMIF(Consumo!$C$3:$C$862,tabItens[[#This Row],[CÓDIGO]],Consumo!$E$3:$E$862)</f>
        <v>0</v>
      </c>
      <c r="BH453" s="392">
        <f>IF(AND(tabItens[[#This Row],[Pend]] &gt; 0,tabItens[[#This Row],[Consumo]] &lt;&gt; 0), tabItens[[#This Row],[Pend]] / tabItens[[#This Row],[Consumo]], 0 )</f>
        <v>0</v>
      </c>
      <c r="BI453" s="391"/>
      <c r="BJ453" s="391"/>
      <c r="BK453" s="393" t="s">
        <v>2081</v>
      </c>
    </row>
    <row r="454" spans="1:63" x14ac:dyDescent="0.3">
      <c r="A454" s="354">
        <v>14154</v>
      </c>
      <c r="B454" s="355" t="s">
        <v>1055</v>
      </c>
      <c r="C454" s="356" t="s">
        <v>256</v>
      </c>
      <c r="D454" s="357">
        <v>0.56000000000000005</v>
      </c>
      <c r="E454" s="358" t="s">
        <v>1056</v>
      </c>
      <c r="F454" s="358" t="s">
        <v>1057</v>
      </c>
      <c r="G454" s="358" t="s">
        <v>890</v>
      </c>
      <c r="H454" s="359">
        <v>3297</v>
      </c>
      <c r="I454" s="360">
        <v>103003</v>
      </c>
      <c r="J454" s="361">
        <v>0.56000000000000005</v>
      </c>
      <c r="K454" s="362">
        <v>8388</v>
      </c>
      <c r="L454" s="363">
        <f>IF(tabItens[[#This Row],[Média]] &gt; 0, tabItens[[#This Row],[QTDE ATUAL]] / tabItens[[#This Row],[Média]],999.9)</f>
        <v>3.6525110782865586</v>
      </c>
      <c r="M454" s="364">
        <v>0</v>
      </c>
      <c r="N454" s="365">
        <f>tabItens[[#This Row],[VALOR UNIT.]] * tabItens[[#This Row],[LC]]</f>
        <v>0</v>
      </c>
      <c r="O454" s="366" t="s">
        <v>891</v>
      </c>
      <c r="P454" s="367">
        <v>0</v>
      </c>
      <c r="Q454" s="368">
        <v>27500</v>
      </c>
      <c r="R454" s="365">
        <v>15400</v>
      </c>
      <c r="S454" s="369">
        <v>45377</v>
      </c>
      <c r="T454" s="370">
        <f>ROUNDDOWN(IFERROR(tabItens[[#This Row],[ATA DT.VALID.]] - $D$1,0) / 30,0)</f>
        <v>5</v>
      </c>
      <c r="U454" s="355" t="s">
        <v>892</v>
      </c>
      <c r="V454" s="371">
        <v>1</v>
      </c>
      <c r="W454" s="372" t="s">
        <v>2068</v>
      </c>
      <c r="X454" s="373">
        <v>72</v>
      </c>
      <c r="Y454" s="374">
        <v>6</v>
      </c>
      <c r="Z454" s="375"/>
      <c r="AA454" s="376"/>
      <c r="AB454" s="377"/>
      <c r="AC454" s="377"/>
      <c r="AD454" s="376"/>
      <c r="AE454" s="377"/>
      <c r="AF454" s="370"/>
      <c r="AG454" s="378" t="s">
        <v>2067</v>
      </c>
      <c r="AH454" s="379"/>
      <c r="AI454" s="370">
        <v>3696</v>
      </c>
      <c r="AJ454" s="379">
        <v>45208</v>
      </c>
      <c r="AK454" s="379" t="s">
        <v>883</v>
      </c>
      <c r="AL454" s="379">
        <v>45209</v>
      </c>
      <c r="AM454" s="369"/>
      <c r="AN454" s="358"/>
      <c r="AO454" s="380" t="str">
        <f>_xlfn.IFNA(IF(VLOOKUP(tabItens[[#This Row],[CÓDIGO]],tabExcluirDoEstoque[#Data],1,FALSE),"sim",""),"")</f>
        <v/>
      </c>
      <c r="AP454" s="381">
        <f ca="1">IF(OR(ISBLANK(tabItens[[#This Row],[ATA DT.VALID.]]),tabItens[[#This Row],[ATA DT.VALID.]]="",tabItens[[#This Row],[ATA DT.VALID.]]=" "),"",IF(TYPE(tabItens[[#This Row],[ATA DT.VALID.]])=1,ROUNDUP((tabItens[[#This Row],[ATA DT.VALID.]]-TODAY())/7,0),""))</f>
        <v>18</v>
      </c>
      <c r="AQ454" s="382">
        <v>0</v>
      </c>
      <c r="AR454" s="383" t="str">
        <f>IF(ISBLANK(tabItens[[#This Row],[CÓDIGO]]),"",IFERROR(VLOOKUP(tabItens[[#This Row],[CÓDIGO]],Consumo!$C$2:$AC$862,26,FALSE),0))</f>
        <v>09.2023</v>
      </c>
      <c r="AS454" s="384">
        <f>SUMIF(Consumo!$C$3:$C$862,tabItens[[#This Row],[CÓDIGO]],Consumo!$N$3:$N$862) + SUMIF(Consumo!$C$3:$C$862,tabItens[[#This Row],[CÓDIGO]],Consumo!$O$3:$O$862) + SUMIF(Consumo!$C$3:$C$862,tabItens[[#This Row],[CÓDIGO]],Consumo!$P$3:$P$862) + SUMIF(Consumo!$C$3:$C$862,tabItens[[#This Row],[CÓDIGO]],Consumo!$Q$3:$Q$862)</f>
        <v>3470</v>
      </c>
      <c r="AT454" s="384">
        <f>SUMIF(Consumo!$C$3:$C$862,tabItens[[#This Row],[CÓDIGO]],Consumo!$Z$3:$Z$862)</f>
        <v>11757</v>
      </c>
      <c r="AU454" s="385">
        <f>SUMIF(Consumo!$C$3:$C$862,tabItens[[#This Row],[CÓDIGO]],Consumo!$AA$3:$AA$862)</f>
        <v>3714</v>
      </c>
      <c r="AV454" s="386">
        <f>SUMIF(Consumo!$C$3:$C$862,tabItens[[#This Row],[CÓDIGO]],Consumo!$Y$3:$Y$862)</f>
        <v>902.66666666666663</v>
      </c>
      <c r="AW454" s="359">
        <f>tabItens[[#This Row],[QTDE ATUAL]] + tabItens[[#This Row],[RC QTDE]] + tabItens[[#This Row],[AF SALDO]] + tabItens[[#This Row],[Recentes]]</f>
        <v>3297</v>
      </c>
      <c r="AX454" s="387">
        <v>750</v>
      </c>
      <c r="AY454" s="387">
        <v>4</v>
      </c>
      <c r="AZ454" s="387">
        <f>IF(ISBLANK(tabItens[[#This Row],[CÓDIGO]]),"",tabItens[[#This Row],[PontoMês]] * (AZ$2+tabItens[[#This Row],[PontoQtM]]))</f>
        <v>3000</v>
      </c>
      <c r="BA454" s="386">
        <f>tabItens[[#This Row],[PontoPed]] - tabItens[[#This Row],[Saldo]] + (1/10)</f>
        <v>-296.89999999999998</v>
      </c>
      <c r="BB454" s="386">
        <f xml:space="preserve"> tabItens[[#This Row],[PontoMês]] * BB$2 - tabItens[[#This Row],[QTDE ATUAL]] - (1/10)</f>
        <v>-2547.1</v>
      </c>
      <c r="BC454" s="388">
        <f>IF( tabItens[[#This Row],[PontoPed]]&gt;0, IF(tabItens[[#This Row],[PontoPed]]&lt;1, 1, IF( tabItens[[#This Row],[Saldo]]&gt;tabItens[[#This Row],[PontoPed]], 0, (tabItens[[#This Row],[PontoPed]]-tabItens[[#This Row],[Saldo]])/tabItens[[#This Row],[PontoPed]] ) ), 0 )</f>
        <v>0</v>
      </c>
      <c r="BD454" s="389">
        <f>ROUNDDOWN(IF( OR( AND(tabItens[[#This Row],[PontoPed]]&lt;tabItens[[#This Row],[Saldo]],tabItens[[#This Row],[Saldo]]&gt;0), tabItens[[#This Row],[PontoPed]]=0), 99, IF(AND(tabItens[[#This Row],[Saldo]]=0,tabItens[[#This Row],[PontoPed]]&gt;0), 0, (1-tabItens[[#This Row],[PctAb]])*10 ) ),0)</f>
        <v>99</v>
      </c>
      <c r="BE454" s="390">
        <f>IF( tabItens[[#This Row],[Consumo]] &gt; tabItens[[#This Row],[04_MESES]]/4*$AV$2, tabItens[[#This Row],[Consumo]]/$AV$2, tabItens[[#This Row],[04_MESES]]/4 ) * $BE$2 + tabItens[[#This Row],[COMPRA_EXTRA]]</f>
        <v>5878.5</v>
      </c>
      <c r="BF454" s="391">
        <f>MAX( tabItens[[#This Row],[Sugestão]] - tabItens[[#This Row],[LC]], 0 )</f>
        <v>5878.5</v>
      </c>
      <c r="BG454" s="391">
        <f>SUMIF(Consumo!$C$3:$C$862,tabItens[[#This Row],[CÓDIGO]],Consumo!$E$3:$E$862)</f>
        <v>872</v>
      </c>
      <c r="BH454" s="392">
        <f>IF(AND(tabItens[[#This Row],[Pend]] &gt; 0,tabItens[[#This Row],[Consumo]] &lt;&gt; 0), tabItens[[#This Row],[Pend]] / tabItens[[#This Row],[Consumo]], 0 )</f>
        <v>7.4168580420175212E-2</v>
      </c>
      <c r="BI454" s="391"/>
      <c r="BJ454" s="391"/>
      <c r="BK454" s="393" t="s">
        <v>2081</v>
      </c>
    </row>
    <row r="455" spans="1:63" x14ac:dyDescent="0.3">
      <c r="A455" s="354">
        <v>133021</v>
      </c>
      <c r="B455" s="355" t="s">
        <v>1843</v>
      </c>
      <c r="C455" s="356" t="s">
        <v>31</v>
      </c>
      <c r="D455" s="357">
        <v>2.2999999999999998</v>
      </c>
      <c r="E455" s="358" t="s">
        <v>1844</v>
      </c>
      <c r="F455" s="358" t="s">
        <v>1845</v>
      </c>
      <c r="G455" s="358" t="s">
        <v>890</v>
      </c>
      <c r="H455" s="359">
        <v>85</v>
      </c>
      <c r="I455" s="360">
        <v>103003</v>
      </c>
      <c r="J455" s="361">
        <v>2.2999999999999998</v>
      </c>
      <c r="K455" s="362">
        <v>543</v>
      </c>
      <c r="L455" s="363">
        <f>IF(tabItens[[#This Row],[Média]] &gt; 0, tabItens[[#This Row],[QTDE ATUAL]] / tabItens[[#This Row],[Média]],999.9)</f>
        <v>1.1617312072892938</v>
      </c>
      <c r="M455" s="364">
        <v>0</v>
      </c>
      <c r="N455" s="365">
        <f>tabItens[[#This Row],[VALOR UNIT.]] * tabItens[[#This Row],[LC]]</f>
        <v>0</v>
      </c>
      <c r="O455" s="366" t="s">
        <v>891</v>
      </c>
      <c r="P455" s="367">
        <v>0</v>
      </c>
      <c r="Q455" s="368">
        <v>17600</v>
      </c>
      <c r="R455" s="365">
        <v>40480</v>
      </c>
      <c r="S455" s="369">
        <v>45377</v>
      </c>
      <c r="T455" s="370">
        <f>ROUNDDOWN(IFERROR(tabItens[[#This Row],[ATA DT.VALID.]] - $D$1,0) / 30,0)</f>
        <v>5</v>
      </c>
      <c r="U455" s="355" t="s">
        <v>950</v>
      </c>
      <c r="V455" s="371">
        <v>1</v>
      </c>
      <c r="W455" s="372" t="s">
        <v>2068</v>
      </c>
      <c r="X455" s="373">
        <v>72</v>
      </c>
      <c r="Y455" s="374">
        <v>7</v>
      </c>
      <c r="Z455" s="375"/>
      <c r="AA455" s="376"/>
      <c r="AB455" s="377"/>
      <c r="AC455" s="377"/>
      <c r="AD455" s="376"/>
      <c r="AE455" s="377"/>
      <c r="AF455" s="370"/>
      <c r="AG455" s="378" t="s">
        <v>2067</v>
      </c>
      <c r="AH455" s="379"/>
      <c r="AI455" s="370">
        <v>206</v>
      </c>
      <c r="AJ455" s="379">
        <v>45208</v>
      </c>
      <c r="AK455" s="379">
        <v>42926</v>
      </c>
      <c r="AL455" s="379">
        <v>45181</v>
      </c>
      <c r="AM455" s="369"/>
      <c r="AN455" s="358"/>
      <c r="AO455" s="380" t="str">
        <f>_xlfn.IFNA(IF(VLOOKUP(tabItens[[#This Row],[CÓDIGO]],tabExcluirDoEstoque[#Data],1,FALSE),"sim",""),"")</f>
        <v/>
      </c>
      <c r="AP455" s="381">
        <f ca="1">IF(OR(ISBLANK(tabItens[[#This Row],[ATA DT.VALID.]]),tabItens[[#This Row],[ATA DT.VALID.]]="",tabItens[[#This Row],[ATA DT.VALID.]]=" "),"",IF(TYPE(tabItens[[#This Row],[ATA DT.VALID.]])=1,ROUNDUP((tabItens[[#This Row],[ATA DT.VALID.]]-TODAY())/7,0),""))</f>
        <v>18</v>
      </c>
      <c r="AQ455" s="382">
        <v>0</v>
      </c>
      <c r="AR455" s="383" t="str">
        <f>IF(ISBLANK(tabItens[[#This Row],[CÓDIGO]]),"",IFERROR(VLOOKUP(tabItens[[#This Row],[CÓDIGO]],Consumo!$C$2:$AC$862,26,FALSE),0))</f>
        <v>08.2023</v>
      </c>
      <c r="AS455" s="384">
        <f>SUMIF(Consumo!$C$3:$C$862,tabItens[[#This Row],[CÓDIGO]],Consumo!$N$3:$N$862) + SUMIF(Consumo!$C$3:$C$862,tabItens[[#This Row],[CÓDIGO]],Consumo!$O$3:$O$862) + SUMIF(Consumo!$C$3:$C$862,tabItens[[#This Row],[CÓDIGO]],Consumo!$P$3:$P$862) + SUMIF(Consumo!$C$3:$C$862,tabItens[[#This Row],[CÓDIGO]],Consumo!$Q$3:$Q$862)</f>
        <v>251</v>
      </c>
      <c r="AT455" s="384">
        <f>SUMIF(Consumo!$C$3:$C$862,tabItens[[#This Row],[CÓDIGO]],Consumo!$Z$3:$Z$862)</f>
        <v>878</v>
      </c>
      <c r="AU455" s="385">
        <f>SUMIF(Consumo!$C$3:$C$862,tabItens[[#This Row],[CÓDIGO]],Consumo!$AA$3:$AA$862)</f>
        <v>193</v>
      </c>
      <c r="AV455" s="386">
        <f>SUMIF(Consumo!$C$3:$C$862,tabItens[[#This Row],[CÓDIGO]],Consumo!$Y$3:$Y$862)</f>
        <v>73.166666666666671</v>
      </c>
      <c r="AW455" s="359">
        <f>tabItens[[#This Row],[QTDE ATUAL]] + tabItens[[#This Row],[RC QTDE]] + tabItens[[#This Row],[AF SALDO]] + tabItens[[#This Row],[Recentes]]</f>
        <v>85</v>
      </c>
      <c r="AX455" s="387">
        <v>60</v>
      </c>
      <c r="AY455" s="387">
        <v>4</v>
      </c>
      <c r="AZ455" s="387">
        <f>IF(ISBLANK(tabItens[[#This Row],[CÓDIGO]]),"",tabItens[[#This Row],[PontoMês]] * (AZ$2+tabItens[[#This Row],[PontoQtM]]))</f>
        <v>240</v>
      </c>
      <c r="BA455" s="386">
        <f>tabItens[[#This Row],[PontoPed]] - tabItens[[#This Row],[Saldo]] + (1/10)</f>
        <v>155.1</v>
      </c>
      <c r="BB455" s="386">
        <f xml:space="preserve"> tabItens[[#This Row],[PontoMês]] * BB$2 - tabItens[[#This Row],[QTDE ATUAL]] - (1/10)</f>
        <v>-25.1</v>
      </c>
      <c r="BC455" s="388">
        <f>IF( tabItens[[#This Row],[PontoPed]]&gt;0, IF(tabItens[[#This Row],[PontoPed]]&lt;1, 1, IF( tabItens[[#This Row],[Saldo]]&gt;tabItens[[#This Row],[PontoPed]], 0, (tabItens[[#This Row],[PontoPed]]-tabItens[[#This Row],[Saldo]])/tabItens[[#This Row],[PontoPed]] ) ), 0 )</f>
        <v>0.64583333333333337</v>
      </c>
      <c r="BD455" s="389">
        <f>ROUNDDOWN(IF( OR( AND(tabItens[[#This Row],[PontoPed]]&lt;tabItens[[#This Row],[Saldo]],tabItens[[#This Row],[Saldo]]&gt;0), tabItens[[#This Row],[PontoPed]]=0), 99, IF(AND(tabItens[[#This Row],[Saldo]]=0,tabItens[[#This Row],[PontoPed]]&gt;0), 0, (1-tabItens[[#This Row],[PctAb]])*10 ) ),0)</f>
        <v>3</v>
      </c>
      <c r="BE455" s="390">
        <f>IF( tabItens[[#This Row],[Consumo]] &gt; tabItens[[#This Row],[04_MESES]]/4*$AV$2, tabItens[[#This Row],[Consumo]]/$AV$2, tabItens[[#This Row],[04_MESES]]/4 ) * $BE$2 + tabItens[[#This Row],[COMPRA_EXTRA]]</f>
        <v>439</v>
      </c>
      <c r="BF455" s="391">
        <f>MAX( tabItens[[#This Row],[Sugestão]] - tabItens[[#This Row],[LC]], 0 )</f>
        <v>439</v>
      </c>
      <c r="BG455" s="391">
        <f>SUMIF(Consumo!$C$3:$C$862,tabItens[[#This Row],[CÓDIGO]],Consumo!$E$3:$E$862)</f>
        <v>262</v>
      </c>
      <c r="BH455" s="392">
        <f>IF(AND(tabItens[[#This Row],[Pend]] &gt; 0,tabItens[[#This Row],[Consumo]] &lt;&gt; 0), tabItens[[#This Row],[Pend]] / tabItens[[#This Row],[Consumo]], 0 )</f>
        <v>0.29840546697038722</v>
      </c>
      <c r="BI455" s="391"/>
      <c r="BJ455" s="391"/>
      <c r="BK455" s="393" t="s">
        <v>2081</v>
      </c>
    </row>
    <row r="456" spans="1:63" x14ac:dyDescent="0.3">
      <c r="A456" s="354">
        <v>88718</v>
      </c>
      <c r="B456" s="355" t="s">
        <v>568</v>
      </c>
      <c r="C456" s="356" t="s">
        <v>256</v>
      </c>
      <c r="D456" s="357">
        <v>33.1</v>
      </c>
      <c r="E456" s="358"/>
      <c r="F456" s="358"/>
      <c r="G456" s="358" t="s">
        <v>883</v>
      </c>
      <c r="H456" s="359">
        <v>96</v>
      </c>
      <c r="I456" s="360">
        <v>103003</v>
      </c>
      <c r="J456" s="361">
        <v>33.1</v>
      </c>
      <c r="K456" s="362">
        <v>12</v>
      </c>
      <c r="L456" s="363">
        <f>IF(tabItens[[#This Row],[Média]] &gt; 0, tabItens[[#This Row],[QTDE ATUAL]] / tabItens[[#This Row],[Média]],999.9)</f>
        <v>104.72727272727273</v>
      </c>
      <c r="M456" s="364">
        <v>0</v>
      </c>
      <c r="N456" s="365">
        <f>tabItens[[#This Row],[VALOR UNIT.]] * tabItens[[#This Row],[LC]]</f>
        <v>0</v>
      </c>
      <c r="O456" s="366" t="s">
        <v>2118</v>
      </c>
      <c r="P456" s="367"/>
      <c r="Q456" s="368"/>
      <c r="R456" s="365"/>
      <c r="S456" s="369"/>
      <c r="T456" s="370">
        <f>ROUNDDOWN(IFERROR(tabItens[[#This Row],[ATA DT.VALID.]] - $D$1,0) / 30,0)</f>
        <v>-1507</v>
      </c>
      <c r="U456" s="355" t="s">
        <v>1498</v>
      </c>
      <c r="V456" s="371">
        <v>1</v>
      </c>
      <c r="W456" s="372" t="s">
        <v>2072</v>
      </c>
      <c r="X456" s="373">
        <v>55</v>
      </c>
      <c r="Y456" s="374">
        <v>26</v>
      </c>
      <c r="Z456" s="375"/>
      <c r="AA456" s="376"/>
      <c r="AB456" s="377"/>
      <c r="AC456" s="377"/>
      <c r="AD456" s="376"/>
      <c r="AE456" s="377"/>
      <c r="AF456" s="370"/>
      <c r="AG456" s="378" t="s">
        <v>2067</v>
      </c>
      <c r="AH456" s="379"/>
      <c r="AI456" s="370">
        <v>4</v>
      </c>
      <c r="AJ456" s="379">
        <v>44951</v>
      </c>
      <c r="AK456" s="379">
        <v>38656</v>
      </c>
      <c r="AL456" s="379">
        <v>44917</v>
      </c>
      <c r="AM456" s="369"/>
      <c r="AN456" s="358"/>
      <c r="AO456" s="380" t="str">
        <f>_xlfn.IFNA(IF(VLOOKUP(tabItens[[#This Row],[CÓDIGO]],tabExcluirDoEstoque[#Data],1,FALSE),"sim",""),"")</f>
        <v>sim</v>
      </c>
      <c r="AP456" s="381" t="str">
        <f ca="1">IF(OR(ISBLANK(tabItens[[#This Row],[ATA DT.VALID.]]),tabItens[[#This Row],[ATA DT.VALID.]]="",tabItens[[#This Row],[ATA DT.VALID.]]=" "),"",IF(TYPE(tabItens[[#This Row],[ATA DT.VALID.]])=1,ROUNDUP((tabItens[[#This Row],[ATA DT.VALID.]]-TODAY())/7,0),""))</f>
        <v/>
      </c>
      <c r="AQ456" s="382">
        <v>0</v>
      </c>
      <c r="AR456" s="383" t="str">
        <f>IF(ISBLANK(tabItens[[#This Row],[CÓDIGO]]),"",IFERROR(VLOOKUP(tabItens[[#This Row],[CÓDIGO]],Consumo!$C$2:$AC$862,26,FALSE),0))</f>
        <v>05.2023</v>
      </c>
      <c r="AS456" s="384">
        <f>SUMIF(Consumo!$C$3:$C$862,tabItens[[#This Row],[CÓDIGO]],Consumo!$N$3:$N$862) + SUMIF(Consumo!$C$3:$C$862,tabItens[[#This Row],[CÓDIGO]],Consumo!$O$3:$O$862) + SUMIF(Consumo!$C$3:$C$862,tabItens[[#This Row],[CÓDIGO]],Consumo!$P$3:$P$862) + SUMIF(Consumo!$C$3:$C$862,tabItens[[#This Row],[CÓDIGO]],Consumo!$Q$3:$Q$862)</f>
        <v>0</v>
      </c>
      <c r="AT456" s="384">
        <f>SUMIF(Consumo!$C$3:$C$862,tabItens[[#This Row],[CÓDIGO]],Consumo!$Z$3:$Z$862)</f>
        <v>12</v>
      </c>
      <c r="AU456" s="385">
        <f>SUMIF(Consumo!$C$3:$C$862,tabItens[[#This Row],[CÓDIGO]],Consumo!$AA$3:$AA$862)</f>
        <v>6</v>
      </c>
      <c r="AV456" s="386">
        <f>SUMIF(Consumo!$C$3:$C$862,tabItens[[#This Row],[CÓDIGO]],Consumo!$Y$3:$Y$862)</f>
        <v>0.91666666666666663</v>
      </c>
      <c r="AW456" s="359">
        <f>tabItens[[#This Row],[QTDE ATUAL]] + tabItens[[#This Row],[RC QTDE]] + tabItens[[#This Row],[AF SALDO]] + tabItens[[#This Row],[Recentes]]</f>
        <v>96</v>
      </c>
      <c r="AX456" s="387">
        <v>10</v>
      </c>
      <c r="AY456" s="387">
        <v>4</v>
      </c>
      <c r="AZ456" s="387">
        <f>IF(ISBLANK(tabItens[[#This Row],[CÓDIGO]]),"",tabItens[[#This Row],[PontoMês]] * (AZ$2+tabItens[[#This Row],[PontoQtM]]))</f>
        <v>40</v>
      </c>
      <c r="BA456" s="386">
        <f>tabItens[[#This Row],[PontoPed]] - tabItens[[#This Row],[Saldo]] + (1/10)</f>
        <v>-55.9</v>
      </c>
      <c r="BB456" s="386">
        <f xml:space="preserve"> tabItens[[#This Row],[PontoMês]] * BB$2 - tabItens[[#This Row],[QTDE ATUAL]] - (1/10)</f>
        <v>-86.1</v>
      </c>
      <c r="BC456" s="388">
        <f>IF( tabItens[[#This Row],[PontoPed]]&gt;0, IF(tabItens[[#This Row],[PontoPed]]&lt;1, 1, IF( tabItens[[#This Row],[Saldo]]&gt;tabItens[[#This Row],[PontoPed]], 0, (tabItens[[#This Row],[PontoPed]]-tabItens[[#This Row],[Saldo]])/tabItens[[#This Row],[PontoPed]] ) ), 0 )</f>
        <v>0</v>
      </c>
      <c r="BD456" s="389">
        <f>ROUNDDOWN(IF( OR( AND(tabItens[[#This Row],[PontoPed]]&lt;tabItens[[#This Row],[Saldo]],tabItens[[#This Row],[Saldo]]&gt;0), tabItens[[#This Row],[PontoPed]]=0), 99, IF(AND(tabItens[[#This Row],[Saldo]]=0,tabItens[[#This Row],[PontoPed]]&gt;0), 0, (1-tabItens[[#This Row],[PctAb]])*10 ) ),0)</f>
        <v>99</v>
      </c>
      <c r="BE456" s="390">
        <f>IF( tabItens[[#This Row],[Consumo]] &gt; tabItens[[#This Row],[04_MESES]]/4*$AV$2, tabItens[[#This Row],[Consumo]]/$AV$2, tabItens[[#This Row],[04_MESES]]/4 ) * $BE$2 + tabItens[[#This Row],[COMPRA_EXTRA]]</f>
        <v>6</v>
      </c>
      <c r="BF456" s="391">
        <f>MAX( tabItens[[#This Row],[Sugestão]] - tabItens[[#This Row],[LC]], 0 )</f>
        <v>6</v>
      </c>
      <c r="BG456" s="391">
        <f>SUMIF(Consumo!$C$3:$C$862,tabItens[[#This Row],[CÓDIGO]],Consumo!$E$3:$E$862)</f>
        <v>0</v>
      </c>
      <c r="BH456" s="392">
        <f>IF(AND(tabItens[[#This Row],[Pend]] &gt; 0,tabItens[[#This Row],[Consumo]] &lt;&gt; 0), tabItens[[#This Row],[Pend]] / tabItens[[#This Row],[Consumo]], 0 )</f>
        <v>0</v>
      </c>
      <c r="BI456" s="391"/>
      <c r="BJ456" s="391"/>
      <c r="BK456" s="393" t="s">
        <v>2081</v>
      </c>
    </row>
    <row r="457" spans="1:63" x14ac:dyDescent="0.3">
      <c r="A457" s="354">
        <v>88726</v>
      </c>
      <c r="B457" s="355" t="s">
        <v>1499</v>
      </c>
      <c r="C457" s="356" t="s">
        <v>256</v>
      </c>
      <c r="D457" s="357">
        <v>20</v>
      </c>
      <c r="E457" s="358"/>
      <c r="F457" s="358"/>
      <c r="G457" s="358" t="s">
        <v>883</v>
      </c>
      <c r="H457" s="359">
        <v>130</v>
      </c>
      <c r="I457" s="360">
        <v>103003</v>
      </c>
      <c r="J457" s="361">
        <v>20</v>
      </c>
      <c r="K457" s="362">
        <v>46</v>
      </c>
      <c r="L457" s="363">
        <f>IF(tabItens[[#This Row],[Média]] &gt; 0, tabItens[[#This Row],[QTDE ATUAL]] / tabItens[[#This Row],[Média]],999.9)</f>
        <v>34.666666666666664</v>
      </c>
      <c r="M457" s="364">
        <v>0</v>
      </c>
      <c r="N457" s="365">
        <f>tabItens[[#This Row],[VALOR UNIT.]] * tabItens[[#This Row],[LC]]</f>
        <v>0</v>
      </c>
      <c r="O457" s="366" t="s">
        <v>2118</v>
      </c>
      <c r="P457" s="367"/>
      <c r="Q457" s="368"/>
      <c r="R457" s="365"/>
      <c r="S457" s="369"/>
      <c r="T457" s="370">
        <f>ROUNDDOWN(IFERROR(tabItens[[#This Row],[ATA DT.VALID.]] - $D$1,0) / 30,0)</f>
        <v>-1507</v>
      </c>
      <c r="U457" s="355" t="s">
        <v>1498</v>
      </c>
      <c r="V457" s="371">
        <v>1</v>
      </c>
      <c r="W457" s="372" t="s">
        <v>2072</v>
      </c>
      <c r="X457" s="373">
        <v>55</v>
      </c>
      <c r="Y457" s="374">
        <v>26</v>
      </c>
      <c r="Z457" s="375"/>
      <c r="AA457" s="376"/>
      <c r="AB457" s="377"/>
      <c r="AC457" s="377"/>
      <c r="AD457" s="376"/>
      <c r="AE457" s="377"/>
      <c r="AF457" s="370"/>
      <c r="AG457" s="378" t="s">
        <v>2067</v>
      </c>
      <c r="AH457" s="379"/>
      <c r="AI457" s="370">
        <v>16</v>
      </c>
      <c r="AJ457" s="379">
        <v>44336</v>
      </c>
      <c r="AK457" s="379">
        <v>38656</v>
      </c>
      <c r="AL457" s="379">
        <v>44333</v>
      </c>
      <c r="AM457" s="369"/>
      <c r="AN457" s="358"/>
      <c r="AO457" s="380" t="str">
        <f>_xlfn.IFNA(IF(VLOOKUP(tabItens[[#This Row],[CÓDIGO]],tabExcluirDoEstoque[#Data],1,FALSE),"sim",""),"")</f>
        <v/>
      </c>
      <c r="AP457" s="381" t="str">
        <f ca="1">IF(OR(ISBLANK(tabItens[[#This Row],[ATA DT.VALID.]]),tabItens[[#This Row],[ATA DT.VALID.]]="",tabItens[[#This Row],[ATA DT.VALID.]]=" "),"",IF(TYPE(tabItens[[#This Row],[ATA DT.VALID.]])=1,ROUNDUP((tabItens[[#This Row],[ATA DT.VALID.]]-TODAY())/7,0),""))</f>
        <v/>
      </c>
      <c r="AQ457" s="382">
        <v>0</v>
      </c>
      <c r="AR457" s="383" t="str">
        <f>IF(ISBLANK(tabItens[[#This Row],[CÓDIGO]]),"",IFERROR(VLOOKUP(tabItens[[#This Row],[CÓDIGO]],Consumo!$C$2:$AC$862,26,FALSE),0))</f>
        <v>09.2023</v>
      </c>
      <c r="AS457" s="384">
        <f>SUMIF(Consumo!$C$3:$C$862,tabItens[[#This Row],[CÓDIGO]],Consumo!$N$3:$N$862) + SUMIF(Consumo!$C$3:$C$862,tabItens[[#This Row],[CÓDIGO]],Consumo!$O$3:$O$862) + SUMIF(Consumo!$C$3:$C$862,tabItens[[#This Row],[CÓDIGO]],Consumo!$P$3:$P$862) + SUMIF(Consumo!$C$3:$C$862,tabItens[[#This Row],[CÓDIGO]],Consumo!$Q$3:$Q$862)</f>
        <v>20</v>
      </c>
      <c r="AT457" s="384">
        <f>SUMIF(Consumo!$C$3:$C$862,tabItens[[#This Row],[CÓDIGO]],Consumo!$Z$3:$Z$862)</f>
        <v>49</v>
      </c>
      <c r="AU457" s="385">
        <f>SUMIF(Consumo!$C$3:$C$862,tabItens[[#This Row],[CÓDIGO]],Consumo!$AA$3:$AA$862)</f>
        <v>20</v>
      </c>
      <c r="AV457" s="386">
        <f>SUMIF(Consumo!$C$3:$C$862,tabItens[[#This Row],[CÓDIGO]],Consumo!$Y$3:$Y$862)</f>
        <v>3.75</v>
      </c>
      <c r="AW457" s="359">
        <f>tabItens[[#This Row],[QTDE ATUAL]] + tabItens[[#This Row],[RC QTDE]] + tabItens[[#This Row],[AF SALDO]] + tabItens[[#This Row],[Recentes]]</f>
        <v>130</v>
      </c>
      <c r="AX457" s="387">
        <v>14</v>
      </c>
      <c r="AY457" s="387">
        <v>4</v>
      </c>
      <c r="AZ457" s="387">
        <f>IF(ISBLANK(tabItens[[#This Row],[CÓDIGO]]),"",tabItens[[#This Row],[PontoMês]] * (AZ$2+tabItens[[#This Row],[PontoQtM]]))</f>
        <v>56</v>
      </c>
      <c r="BA457" s="386">
        <f>tabItens[[#This Row],[PontoPed]] - tabItens[[#This Row],[Saldo]] + (1/10)</f>
        <v>-73.900000000000006</v>
      </c>
      <c r="BB457" s="386">
        <f xml:space="preserve"> tabItens[[#This Row],[PontoMês]] * BB$2 - tabItens[[#This Row],[QTDE ATUAL]] - (1/10)</f>
        <v>-116.1</v>
      </c>
      <c r="BC457" s="388">
        <f>IF( tabItens[[#This Row],[PontoPed]]&gt;0, IF(tabItens[[#This Row],[PontoPed]]&lt;1, 1, IF( tabItens[[#This Row],[Saldo]]&gt;tabItens[[#This Row],[PontoPed]], 0, (tabItens[[#This Row],[PontoPed]]-tabItens[[#This Row],[Saldo]])/tabItens[[#This Row],[PontoPed]] ) ), 0 )</f>
        <v>0</v>
      </c>
      <c r="BD457" s="389">
        <f>ROUNDDOWN(IF( OR( AND(tabItens[[#This Row],[PontoPed]]&lt;tabItens[[#This Row],[Saldo]],tabItens[[#This Row],[Saldo]]&gt;0), tabItens[[#This Row],[PontoPed]]=0), 99, IF(AND(tabItens[[#This Row],[Saldo]]=0,tabItens[[#This Row],[PontoPed]]&gt;0), 0, (1-tabItens[[#This Row],[PctAb]])*10 ) ),0)</f>
        <v>99</v>
      </c>
      <c r="BE457" s="390">
        <f>IF( tabItens[[#This Row],[Consumo]] &gt; tabItens[[#This Row],[04_MESES]]/4*$AV$2, tabItens[[#This Row],[Consumo]]/$AV$2, tabItens[[#This Row],[04_MESES]]/4 ) * $BE$2 + tabItens[[#This Row],[COMPRA_EXTRA]]</f>
        <v>30</v>
      </c>
      <c r="BF457" s="391">
        <f>MAX( tabItens[[#This Row],[Sugestão]] - tabItens[[#This Row],[LC]], 0 )</f>
        <v>30</v>
      </c>
      <c r="BG457" s="391">
        <f>SUMIF(Consumo!$C$3:$C$862,tabItens[[#This Row],[CÓDIGO]],Consumo!$E$3:$E$862)</f>
        <v>0</v>
      </c>
      <c r="BH457" s="392">
        <f>IF(AND(tabItens[[#This Row],[Pend]] &gt; 0,tabItens[[#This Row],[Consumo]] &lt;&gt; 0), tabItens[[#This Row],[Pend]] / tabItens[[#This Row],[Consumo]], 0 )</f>
        <v>0</v>
      </c>
      <c r="BI457" s="391"/>
      <c r="BJ457" s="391"/>
      <c r="BK457" s="393" t="s">
        <v>2081</v>
      </c>
    </row>
    <row r="458" spans="1:63" x14ac:dyDescent="0.3">
      <c r="A458" s="354">
        <v>88727</v>
      </c>
      <c r="B458" s="355" t="s">
        <v>1500</v>
      </c>
      <c r="C458" s="356" t="s">
        <v>256</v>
      </c>
      <c r="D458" s="357">
        <v>20.61</v>
      </c>
      <c r="E458" s="358"/>
      <c r="F458" s="358"/>
      <c r="G458" s="358" t="s">
        <v>883</v>
      </c>
      <c r="H458" s="359">
        <v>218</v>
      </c>
      <c r="I458" s="360">
        <v>103003</v>
      </c>
      <c r="J458" s="361">
        <v>20.61</v>
      </c>
      <c r="K458" s="362">
        <v>165</v>
      </c>
      <c r="L458" s="363">
        <f>IF(tabItens[[#This Row],[Média]] &gt; 0, tabItens[[#This Row],[QTDE ATUAL]] / tabItens[[#This Row],[Média]],999.9)</f>
        <v>14.453038674033149</v>
      </c>
      <c r="M458" s="364">
        <v>0</v>
      </c>
      <c r="N458" s="365">
        <f>tabItens[[#This Row],[VALOR UNIT.]] * tabItens[[#This Row],[LC]]</f>
        <v>0</v>
      </c>
      <c r="O458" s="366" t="s">
        <v>2118</v>
      </c>
      <c r="P458" s="367"/>
      <c r="Q458" s="368"/>
      <c r="R458" s="365"/>
      <c r="S458" s="369"/>
      <c r="T458" s="370">
        <f>ROUNDDOWN(IFERROR(tabItens[[#This Row],[ATA DT.VALID.]] - $D$1,0) / 30,0)</f>
        <v>-1507</v>
      </c>
      <c r="U458" s="355" t="s">
        <v>1498</v>
      </c>
      <c r="V458" s="371">
        <v>1</v>
      </c>
      <c r="W458" s="372" t="s">
        <v>2072</v>
      </c>
      <c r="X458" s="373">
        <v>55</v>
      </c>
      <c r="Y458" s="374">
        <v>26</v>
      </c>
      <c r="Z458" s="375"/>
      <c r="AA458" s="376"/>
      <c r="AB458" s="377"/>
      <c r="AC458" s="377"/>
      <c r="AD458" s="376"/>
      <c r="AE458" s="377"/>
      <c r="AF458" s="370"/>
      <c r="AG458" s="378" t="s">
        <v>2067</v>
      </c>
      <c r="AH458" s="379"/>
      <c r="AI458" s="370">
        <v>62</v>
      </c>
      <c r="AJ458" s="379">
        <v>44545</v>
      </c>
      <c r="AK458" s="379">
        <v>38656</v>
      </c>
      <c r="AL458" s="379">
        <v>44516</v>
      </c>
      <c r="AM458" s="369"/>
      <c r="AN458" s="358"/>
      <c r="AO458" s="380" t="str">
        <f>_xlfn.IFNA(IF(VLOOKUP(tabItens[[#This Row],[CÓDIGO]],tabExcluirDoEstoque[#Data],1,FALSE),"sim",""),"")</f>
        <v/>
      </c>
      <c r="AP458" s="381" t="str">
        <f ca="1">IF(OR(ISBLANK(tabItens[[#This Row],[ATA DT.VALID.]]),tabItens[[#This Row],[ATA DT.VALID.]]="",tabItens[[#This Row],[ATA DT.VALID.]]=" "),"",IF(TYPE(tabItens[[#This Row],[ATA DT.VALID.]])=1,ROUNDUP((tabItens[[#This Row],[ATA DT.VALID.]]-TODAY())/7,0),""))</f>
        <v/>
      </c>
      <c r="AQ458" s="382">
        <v>0</v>
      </c>
      <c r="AR458" s="383" t="str">
        <f>IF(ISBLANK(tabItens[[#This Row],[CÓDIGO]]),"",IFERROR(VLOOKUP(tabItens[[#This Row],[CÓDIGO]],Consumo!$C$2:$AC$862,26,FALSE),0))</f>
        <v>09.2023</v>
      </c>
      <c r="AS458" s="384">
        <f>SUMIF(Consumo!$C$3:$C$862,tabItens[[#This Row],[CÓDIGO]],Consumo!$N$3:$N$862) + SUMIF(Consumo!$C$3:$C$862,tabItens[[#This Row],[CÓDIGO]],Consumo!$O$3:$O$862) + SUMIF(Consumo!$C$3:$C$862,tabItens[[#This Row],[CÓDIGO]],Consumo!$P$3:$P$862) + SUMIF(Consumo!$C$3:$C$862,tabItens[[#This Row],[CÓDIGO]],Consumo!$Q$3:$Q$862)</f>
        <v>40</v>
      </c>
      <c r="AT458" s="384">
        <f>SUMIF(Consumo!$C$3:$C$862,tabItens[[#This Row],[CÓDIGO]],Consumo!$Z$3:$Z$862)</f>
        <v>185</v>
      </c>
      <c r="AU458" s="385">
        <f>SUMIF(Consumo!$C$3:$C$862,tabItens[[#This Row],[CÓDIGO]],Consumo!$AA$3:$AA$862)</f>
        <v>51</v>
      </c>
      <c r="AV458" s="386">
        <f>SUMIF(Consumo!$C$3:$C$862,tabItens[[#This Row],[CÓDIGO]],Consumo!$Y$3:$Y$862)</f>
        <v>15.083333333333334</v>
      </c>
      <c r="AW458" s="359">
        <f>tabItens[[#This Row],[QTDE ATUAL]] + tabItens[[#This Row],[RC QTDE]] + tabItens[[#This Row],[AF SALDO]] + tabItens[[#This Row],[Recentes]]</f>
        <v>218</v>
      </c>
      <c r="AX458" s="387">
        <v>17</v>
      </c>
      <c r="AY458" s="387">
        <v>4</v>
      </c>
      <c r="AZ458" s="387">
        <f>IF(ISBLANK(tabItens[[#This Row],[CÓDIGO]]),"",tabItens[[#This Row],[PontoMês]] * (AZ$2+tabItens[[#This Row],[PontoQtM]]))</f>
        <v>68</v>
      </c>
      <c r="BA458" s="386">
        <f>tabItens[[#This Row],[PontoPed]] - tabItens[[#This Row],[Saldo]] + (1/10)</f>
        <v>-149.9</v>
      </c>
      <c r="BB458" s="386">
        <f xml:space="preserve"> tabItens[[#This Row],[PontoMês]] * BB$2 - tabItens[[#This Row],[QTDE ATUAL]] - (1/10)</f>
        <v>-201.1</v>
      </c>
      <c r="BC458" s="388">
        <f>IF( tabItens[[#This Row],[PontoPed]]&gt;0, IF(tabItens[[#This Row],[PontoPed]]&lt;1, 1, IF( tabItens[[#This Row],[Saldo]]&gt;tabItens[[#This Row],[PontoPed]], 0, (tabItens[[#This Row],[PontoPed]]-tabItens[[#This Row],[Saldo]])/tabItens[[#This Row],[PontoPed]] ) ), 0 )</f>
        <v>0</v>
      </c>
      <c r="BD458" s="389">
        <f>ROUNDDOWN(IF( OR( AND(tabItens[[#This Row],[PontoPed]]&lt;tabItens[[#This Row],[Saldo]],tabItens[[#This Row],[Saldo]]&gt;0), tabItens[[#This Row],[PontoPed]]=0), 99, IF(AND(tabItens[[#This Row],[Saldo]]=0,tabItens[[#This Row],[PontoPed]]&gt;0), 0, (1-tabItens[[#This Row],[PctAb]])*10 ) ),0)</f>
        <v>99</v>
      </c>
      <c r="BE458" s="390">
        <f>IF( tabItens[[#This Row],[Consumo]] &gt; tabItens[[#This Row],[04_MESES]]/4*$AV$2, tabItens[[#This Row],[Consumo]]/$AV$2, tabItens[[#This Row],[04_MESES]]/4 ) * $BE$2 + tabItens[[#This Row],[COMPRA_EXTRA]]</f>
        <v>92.5</v>
      </c>
      <c r="BF458" s="391">
        <f>MAX( tabItens[[#This Row],[Sugestão]] - tabItens[[#This Row],[LC]], 0 )</f>
        <v>92.5</v>
      </c>
      <c r="BG458" s="391">
        <f>SUMIF(Consumo!$C$3:$C$862,tabItens[[#This Row],[CÓDIGO]],Consumo!$E$3:$E$862)</f>
        <v>0</v>
      </c>
      <c r="BH458" s="392">
        <f>IF(AND(tabItens[[#This Row],[Pend]] &gt; 0,tabItens[[#This Row],[Consumo]] &lt;&gt; 0), tabItens[[#This Row],[Pend]] / tabItens[[#This Row],[Consumo]], 0 )</f>
        <v>0</v>
      </c>
      <c r="BI458" s="391"/>
      <c r="BJ458" s="391"/>
      <c r="BK458" s="393" t="s">
        <v>2081</v>
      </c>
    </row>
    <row r="459" spans="1:63" x14ac:dyDescent="0.3">
      <c r="A459" s="354">
        <v>88728</v>
      </c>
      <c r="B459" s="355" t="s">
        <v>1501</v>
      </c>
      <c r="C459" s="356" t="s">
        <v>256</v>
      </c>
      <c r="D459" s="357">
        <v>28</v>
      </c>
      <c r="E459" s="358"/>
      <c r="F459" s="358"/>
      <c r="G459" s="358" t="s">
        <v>883</v>
      </c>
      <c r="H459" s="359">
        <v>186</v>
      </c>
      <c r="I459" s="360">
        <v>103003</v>
      </c>
      <c r="J459" s="361">
        <v>28</v>
      </c>
      <c r="K459" s="362">
        <v>87</v>
      </c>
      <c r="L459" s="363">
        <f>IF(tabItens[[#This Row],[Média]] &gt; 0, tabItens[[#This Row],[QTDE ATUAL]] / tabItens[[#This Row],[Média]],999.9)</f>
        <v>23.010309278350515</v>
      </c>
      <c r="M459" s="364">
        <v>0</v>
      </c>
      <c r="N459" s="365">
        <f>tabItens[[#This Row],[VALOR UNIT.]] * tabItens[[#This Row],[LC]]</f>
        <v>0</v>
      </c>
      <c r="O459" s="366" t="s">
        <v>2118</v>
      </c>
      <c r="P459" s="367"/>
      <c r="Q459" s="368"/>
      <c r="R459" s="365"/>
      <c r="S459" s="369"/>
      <c r="T459" s="370">
        <f>ROUNDDOWN(IFERROR(tabItens[[#This Row],[ATA DT.VALID.]] - $D$1,0) / 30,0)</f>
        <v>-1507</v>
      </c>
      <c r="U459" s="355" t="s">
        <v>1498</v>
      </c>
      <c r="V459" s="371">
        <v>1</v>
      </c>
      <c r="W459" s="372" t="s">
        <v>2072</v>
      </c>
      <c r="X459" s="373">
        <v>55</v>
      </c>
      <c r="Y459" s="374">
        <v>26</v>
      </c>
      <c r="Z459" s="375"/>
      <c r="AA459" s="376"/>
      <c r="AB459" s="377"/>
      <c r="AC459" s="377"/>
      <c r="AD459" s="376"/>
      <c r="AE459" s="377"/>
      <c r="AF459" s="370"/>
      <c r="AG459" s="378" t="s">
        <v>2067</v>
      </c>
      <c r="AH459" s="379"/>
      <c r="AI459" s="370">
        <v>32</v>
      </c>
      <c r="AJ459" s="379">
        <v>44336</v>
      </c>
      <c r="AK459" s="379">
        <v>38656</v>
      </c>
      <c r="AL459" s="379">
        <v>45075</v>
      </c>
      <c r="AM459" s="369"/>
      <c r="AN459" s="358"/>
      <c r="AO459" s="380" t="str">
        <f>_xlfn.IFNA(IF(VLOOKUP(tabItens[[#This Row],[CÓDIGO]],tabExcluirDoEstoque[#Data],1,FALSE),"sim",""),"")</f>
        <v/>
      </c>
      <c r="AP459" s="381" t="str">
        <f ca="1">IF(OR(ISBLANK(tabItens[[#This Row],[ATA DT.VALID.]]),tabItens[[#This Row],[ATA DT.VALID.]]="",tabItens[[#This Row],[ATA DT.VALID.]]=" "),"",IF(TYPE(tabItens[[#This Row],[ATA DT.VALID.]])=1,ROUNDUP((tabItens[[#This Row],[ATA DT.VALID.]]-TODAY())/7,0),""))</f>
        <v/>
      </c>
      <c r="AQ459" s="382">
        <v>0</v>
      </c>
      <c r="AR459" s="383" t="str">
        <f>IF(ISBLANK(tabItens[[#This Row],[CÓDIGO]]),"",IFERROR(VLOOKUP(tabItens[[#This Row],[CÓDIGO]],Consumo!$C$2:$AC$862,26,FALSE),0))</f>
        <v>07.2023</v>
      </c>
      <c r="AS459" s="384">
        <f>SUMIF(Consumo!$C$3:$C$862,tabItens[[#This Row],[CÓDIGO]],Consumo!$N$3:$N$862) + SUMIF(Consumo!$C$3:$C$862,tabItens[[#This Row],[CÓDIGO]],Consumo!$O$3:$O$862) + SUMIF(Consumo!$C$3:$C$862,tabItens[[#This Row],[CÓDIGO]],Consumo!$P$3:$P$862) + SUMIF(Consumo!$C$3:$C$862,tabItens[[#This Row],[CÓDIGO]],Consumo!$Q$3:$Q$862)</f>
        <v>20</v>
      </c>
      <c r="AT459" s="384">
        <f>SUMIF(Consumo!$C$3:$C$862,tabItens[[#This Row],[CÓDIGO]],Consumo!$Z$3:$Z$862)</f>
        <v>97</v>
      </c>
      <c r="AU459" s="385">
        <f>SUMIF(Consumo!$C$3:$C$862,tabItens[[#This Row],[CÓDIGO]],Consumo!$AA$3:$AA$862)</f>
        <v>24</v>
      </c>
      <c r="AV459" s="386">
        <f>SUMIF(Consumo!$C$3:$C$862,tabItens[[#This Row],[CÓDIGO]],Consumo!$Y$3:$Y$862)</f>
        <v>8.0833333333333339</v>
      </c>
      <c r="AW459" s="359">
        <f>tabItens[[#This Row],[QTDE ATUAL]] + tabItens[[#This Row],[RC QTDE]] + tabItens[[#This Row],[AF SALDO]] + tabItens[[#This Row],[Recentes]]</f>
        <v>186</v>
      </c>
      <c r="AX459" s="387">
        <v>13</v>
      </c>
      <c r="AY459" s="387">
        <v>4</v>
      </c>
      <c r="AZ459" s="387">
        <f>IF(ISBLANK(tabItens[[#This Row],[CÓDIGO]]),"",tabItens[[#This Row],[PontoMês]] * (AZ$2+tabItens[[#This Row],[PontoQtM]]))</f>
        <v>52</v>
      </c>
      <c r="BA459" s="386">
        <f>tabItens[[#This Row],[PontoPed]] - tabItens[[#This Row],[Saldo]] + (1/10)</f>
        <v>-133.9</v>
      </c>
      <c r="BB459" s="386">
        <f xml:space="preserve"> tabItens[[#This Row],[PontoMês]] * BB$2 - tabItens[[#This Row],[QTDE ATUAL]] - (1/10)</f>
        <v>-173.1</v>
      </c>
      <c r="BC459" s="388">
        <f>IF( tabItens[[#This Row],[PontoPed]]&gt;0, IF(tabItens[[#This Row],[PontoPed]]&lt;1, 1, IF( tabItens[[#This Row],[Saldo]]&gt;tabItens[[#This Row],[PontoPed]], 0, (tabItens[[#This Row],[PontoPed]]-tabItens[[#This Row],[Saldo]])/tabItens[[#This Row],[PontoPed]] ) ), 0 )</f>
        <v>0</v>
      </c>
      <c r="BD459" s="389">
        <f>ROUNDDOWN(IF( OR( AND(tabItens[[#This Row],[PontoPed]]&lt;tabItens[[#This Row],[Saldo]],tabItens[[#This Row],[Saldo]]&gt;0), tabItens[[#This Row],[PontoPed]]=0), 99, IF(AND(tabItens[[#This Row],[Saldo]]=0,tabItens[[#This Row],[PontoPed]]&gt;0), 0, (1-tabItens[[#This Row],[PctAb]])*10 ) ),0)</f>
        <v>99</v>
      </c>
      <c r="BE459" s="390">
        <f>IF( tabItens[[#This Row],[Consumo]] &gt; tabItens[[#This Row],[04_MESES]]/4*$AV$2, tabItens[[#This Row],[Consumo]]/$AV$2, tabItens[[#This Row],[04_MESES]]/4 ) * $BE$2 + tabItens[[#This Row],[COMPRA_EXTRA]]</f>
        <v>48.5</v>
      </c>
      <c r="BF459" s="391">
        <f>MAX( tabItens[[#This Row],[Sugestão]] - tabItens[[#This Row],[LC]], 0 )</f>
        <v>48.5</v>
      </c>
      <c r="BG459" s="391">
        <f>SUMIF(Consumo!$C$3:$C$862,tabItens[[#This Row],[CÓDIGO]],Consumo!$E$3:$E$862)</f>
        <v>0</v>
      </c>
      <c r="BH459" s="392">
        <f>IF(AND(tabItens[[#This Row],[Pend]] &gt; 0,tabItens[[#This Row],[Consumo]] &lt;&gt; 0), tabItens[[#This Row],[Pend]] / tabItens[[#This Row],[Consumo]], 0 )</f>
        <v>0</v>
      </c>
      <c r="BI459" s="391"/>
      <c r="BJ459" s="391"/>
      <c r="BK459" s="393" t="s">
        <v>2081</v>
      </c>
    </row>
    <row r="460" spans="1:63" x14ac:dyDescent="0.3">
      <c r="A460" s="354">
        <v>88729</v>
      </c>
      <c r="B460" s="355" t="s">
        <v>1502</v>
      </c>
      <c r="C460" s="356" t="s">
        <v>256</v>
      </c>
      <c r="D460" s="357">
        <v>27.87</v>
      </c>
      <c r="E460" s="358"/>
      <c r="F460" s="358"/>
      <c r="G460" s="358" t="s">
        <v>883</v>
      </c>
      <c r="H460" s="359">
        <v>17</v>
      </c>
      <c r="I460" s="360">
        <v>103003</v>
      </c>
      <c r="J460" s="361">
        <v>27.87</v>
      </c>
      <c r="K460" s="362">
        <v>47</v>
      </c>
      <c r="L460" s="363">
        <f>IF(tabItens[[#This Row],[Média]] &gt; 0, tabItens[[#This Row],[QTDE ATUAL]] / tabItens[[#This Row],[Média]],999.9)</f>
        <v>4.6363636363636367</v>
      </c>
      <c r="M460" s="364">
        <v>0</v>
      </c>
      <c r="N460" s="365">
        <f>tabItens[[#This Row],[VALOR UNIT.]] * tabItens[[#This Row],[LC]]</f>
        <v>0</v>
      </c>
      <c r="O460" s="366" t="s">
        <v>2118</v>
      </c>
      <c r="P460" s="367"/>
      <c r="Q460" s="368"/>
      <c r="R460" s="365"/>
      <c r="S460" s="369"/>
      <c r="T460" s="370">
        <f>ROUNDDOWN(IFERROR(tabItens[[#This Row],[ATA DT.VALID.]] - $D$1,0) / 30,0)</f>
        <v>-1507</v>
      </c>
      <c r="U460" s="355" t="s">
        <v>1498</v>
      </c>
      <c r="V460" s="371">
        <v>1</v>
      </c>
      <c r="W460" s="372" t="s">
        <v>2072</v>
      </c>
      <c r="X460" s="373">
        <v>55</v>
      </c>
      <c r="Y460" s="374">
        <v>26</v>
      </c>
      <c r="Z460" s="375">
        <v>2442</v>
      </c>
      <c r="AA460" s="376">
        <v>2023</v>
      </c>
      <c r="AB460" s="377">
        <v>15</v>
      </c>
      <c r="AC460" s="377"/>
      <c r="AD460" s="376"/>
      <c r="AE460" s="377"/>
      <c r="AF460" s="370"/>
      <c r="AG460" s="378" t="s">
        <v>2067</v>
      </c>
      <c r="AH460" s="379"/>
      <c r="AI460" s="370">
        <v>16</v>
      </c>
      <c r="AJ460" s="379">
        <v>44175</v>
      </c>
      <c r="AK460" s="379">
        <v>38656</v>
      </c>
      <c r="AL460" s="379">
        <v>44865</v>
      </c>
      <c r="AM460" s="369"/>
      <c r="AN460" s="358"/>
      <c r="AO460" s="380" t="str">
        <f>_xlfn.IFNA(IF(VLOOKUP(tabItens[[#This Row],[CÓDIGO]],tabExcluirDoEstoque[#Data],1,FALSE),"sim",""),"")</f>
        <v/>
      </c>
      <c r="AP460" s="381" t="str">
        <f ca="1">IF(OR(ISBLANK(tabItens[[#This Row],[ATA DT.VALID.]]),tabItens[[#This Row],[ATA DT.VALID.]]="",tabItens[[#This Row],[ATA DT.VALID.]]=" "),"",IF(TYPE(tabItens[[#This Row],[ATA DT.VALID.]])=1,ROUNDUP((tabItens[[#This Row],[ATA DT.VALID.]]-TODAY())/7,0),""))</f>
        <v/>
      </c>
      <c r="AQ460" s="382">
        <v>0</v>
      </c>
      <c r="AR460" s="383" t="str">
        <f>IF(ISBLANK(tabItens[[#This Row],[CÓDIGO]]),"",IFERROR(VLOOKUP(tabItens[[#This Row],[CÓDIGO]],Consumo!$C$2:$AC$862,26,FALSE),0))</f>
        <v>06.2023</v>
      </c>
      <c r="AS460" s="384">
        <f>SUMIF(Consumo!$C$3:$C$862,tabItens[[#This Row],[CÓDIGO]],Consumo!$N$3:$N$862) + SUMIF(Consumo!$C$3:$C$862,tabItens[[#This Row],[CÓDIGO]],Consumo!$O$3:$O$862) + SUMIF(Consumo!$C$3:$C$862,tabItens[[#This Row],[CÓDIGO]],Consumo!$P$3:$P$862) + SUMIF(Consumo!$C$3:$C$862,tabItens[[#This Row],[CÓDIGO]],Consumo!$Q$3:$Q$862)</f>
        <v>20</v>
      </c>
      <c r="AT460" s="384">
        <f>SUMIF(Consumo!$C$3:$C$862,tabItens[[#This Row],[CÓDIGO]],Consumo!$Z$3:$Z$862)</f>
        <v>49</v>
      </c>
      <c r="AU460" s="385">
        <f>SUMIF(Consumo!$C$3:$C$862,tabItens[[#This Row],[CÓDIGO]],Consumo!$AA$3:$AA$862)</f>
        <v>20</v>
      </c>
      <c r="AV460" s="386">
        <f>SUMIF(Consumo!$C$3:$C$862,tabItens[[#This Row],[CÓDIGO]],Consumo!$Y$3:$Y$862)</f>
        <v>3.6666666666666665</v>
      </c>
      <c r="AW460" s="359">
        <f>tabItens[[#This Row],[QTDE ATUAL]] + tabItens[[#This Row],[RC QTDE]] + tabItens[[#This Row],[AF SALDO]] + tabItens[[#This Row],[Recentes]]</f>
        <v>32</v>
      </c>
      <c r="AX460" s="387">
        <v>9</v>
      </c>
      <c r="AY460" s="387">
        <v>4</v>
      </c>
      <c r="AZ460" s="387">
        <f>IF(ISBLANK(tabItens[[#This Row],[CÓDIGO]]),"",tabItens[[#This Row],[PontoMês]] * (AZ$2+tabItens[[#This Row],[PontoQtM]]))</f>
        <v>36</v>
      </c>
      <c r="BA460" s="386">
        <f>tabItens[[#This Row],[PontoPed]] - tabItens[[#This Row],[Saldo]] + (1/10)</f>
        <v>4.0999999999999996</v>
      </c>
      <c r="BB460" s="386">
        <f xml:space="preserve"> tabItens[[#This Row],[PontoMês]] * BB$2 - tabItens[[#This Row],[QTDE ATUAL]] - (1/10)</f>
        <v>-8.1</v>
      </c>
      <c r="BC460" s="388">
        <f>IF( tabItens[[#This Row],[PontoPed]]&gt;0, IF(tabItens[[#This Row],[PontoPed]]&lt;1, 1, IF( tabItens[[#This Row],[Saldo]]&gt;tabItens[[#This Row],[PontoPed]], 0, (tabItens[[#This Row],[PontoPed]]-tabItens[[#This Row],[Saldo]])/tabItens[[#This Row],[PontoPed]] ) ), 0 )</f>
        <v>0.1111111111111111</v>
      </c>
      <c r="BD460" s="389">
        <f>ROUNDDOWN(IF( OR( AND(tabItens[[#This Row],[PontoPed]]&lt;tabItens[[#This Row],[Saldo]],tabItens[[#This Row],[Saldo]]&gt;0), tabItens[[#This Row],[PontoPed]]=0), 99, IF(AND(tabItens[[#This Row],[Saldo]]=0,tabItens[[#This Row],[PontoPed]]&gt;0), 0, (1-tabItens[[#This Row],[PctAb]])*10 ) ),0)</f>
        <v>8</v>
      </c>
      <c r="BE460" s="390">
        <f>IF( tabItens[[#This Row],[Consumo]] &gt; tabItens[[#This Row],[04_MESES]]/4*$AV$2, tabItens[[#This Row],[Consumo]]/$AV$2, tabItens[[#This Row],[04_MESES]]/4 ) * $BE$2 + tabItens[[#This Row],[COMPRA_EXTRA]]</f>
        <v>30</v>
      </c>
      <c r="BF460" s="391">
        <f>MAX( tabItens[[#This Row],[Sugestão]] - tabItens[[#This Row],[LC]], 0 )</f>
        <v>30</v>
      </c>
      <c r="BG460" s="391">
        <f>SUMIF(Consumo!$C$3:$C$862,tabItens[[#This Row],[CÓDIGO]],Consumo!$E$3:$E$862)</f>
        <v>0</v>
      </c>
      <c r="BH460" s="392">
        <f>IF(AND(tabItens[[#This Row],[Pend]] &gt; 0,tabItens[[#This Row],[Consumo]] &lt;&gt; 0), tabItens[[#This Row],[Pend]] / tabItens[[#This Row],[Consumo]], 0 )</f>
        <v>0</v>
      </c>
      <c r="BI460" s="391"/>
      <c r="BJ460" s="391"/>
      <c r="BK460" s="393" t="s">
        <v>2081</v>
      </c>
    </row>
    <row r="461" spans="1:63" x14ac:dyDescent="0.3">
      <c r="A461" s="354">
        <v>88730</v>
      </c>
      <c r="B461" s="355" t="s">
        <v>1503</v>
      </c>
      <c r="C461" s="356" t="s">
        <v>256</v>
      </c>
      <c r="D461" s="357">
        <v>22.5</v>
      </c>
      <c r="E461" s="358"/>
      <c r="F461" s="358"/>
      <c r="G461" s="358" t="s">
        <v>883</v>
      </c>
      <c r="H461" s="359">
        <v>18</v>
      </c>
      <c r="I461" s="360">
        <v>103003</v>
      </c>
      <c r="J461" s="361">
        <v>22.5</v>
      </c>
      <c r="K461" s="362">
        <v>30</v>
      </c>
      <c r="L461" s="363">
        <f>IF(tabItens[[#This Row],[Média]] &gt; 0, tabItens[[#This Row],[QTDE ATUAL]] / tabItens[[#This Row],[Média]],999.9)</f>
        <v>8.3076923076923084</v>
      </c>
      <c r="M461" s="364">
        <v>0</v>
      </c>
      <c r="N461" s="365">
        <f>tabItens[[#This Row],[VALOR UNIT.]] * tabItens[[#This Row],[LC]]</f>
        <v>0</v>
      </c>
      <c r="O461" s="366" t="s">
        <v>2118</v>
      </c>
      <c r="P461" s="367"/>
      <c r="Q461" s="368"/>
      <c r="R461" s="365"/>
      <c r="S461" s="369"/>
      <c r="T461" s="370">
        <f>ROUNDDOWN(IFERROR(tabItens[[#This Row],[ATA DT.VALID.]] - $D$1,0) / 30,0)</f>
        <v>-1507</v>
      </c>
      <c r="U461" s="355" t="s">
        <v>1498</v>
      </c>
      <c r="V461" s="371">
        <v>1</v>
      </c>
      <c r="W461" s="372" t="s">
        <v>2072</v>
      </c>
      <c r="X461" s="373">
        <v>55</v>
      </c>
      <c r="Y461" s="374">
        <v>26</v>
      </c>
      <c r="Z461" s="375">
        <v>2442</v>
      </c>
      <c r="AA461" s="376">
        <v>2023</v>
      </c>
      <c r="AB461" s="377">
        <v>10</v>
      </c>
      <c r="AC461" s="377"/>
      <c r="AD461" s="376"/>
      <c r="AE461" s="377"/>
      <c r="AF461" s="370"/>
      <c r="AG461" s="378" t="s">
        <v>2067</v>
      </c>
      <c r="AH461" s="379"/>
      <c r="AI461" s="370">
        <v>10</v>
      </c>
      <c r="AJ461" s="379">
        <v>44874</v>
      </c>
      <c r="AK461" s="379">
        <v>38656</v>
      </c>
      <c r="AL461" s="379">
        <v>44845</v>
      </c>
      <c r="AM461" s="369"/>
      <c r="AN461" s="358"/>
      <c r="AO461" s="380" t="str">
        <f>_xlfn.IFNA(IF(VLOOKUP(tabItens[[#This Row],[CÓDIGO]],tabExcluirDoEstoque[#Data],1,FALSE),"sim",""),"")</f>
        <v/>
      </c>
      <c r="AP461" s="381" t="str">
        <f ca="1">IF(OR(ISBLANK(tabItens[[#This Row],[ATA DT.VALID.]]),tabItens[[#This Row],[ATA DT.VALID.]]="",tabItens[[#This Row],[ATA DT.VALID.]]=" "),"",IF(TYPE(tabItens[[#This Row],[ATA DT.VALID.]])=1,ROUNDUP((tabItens[[#This Row],[ATA DT.VALID.]]-TODAY())/7,0),""))</f>
        <v/>
      </c>
      <c r="AQ461" s="382">
        <v>0</v>
      </c>
      <c r="AR461" s="383" t="str">
        <f>IF(ISBLANK(tabItens[[#This Row],[CÓDIGO]]),"",IFERROR(VLOOKUP(tabItens[[#This Row],[CÓDIGO]],Consumo!$C$2:$AC$862,26,FALSE),0))</f>
        <v>08.2023</v>
      </c>
      <c r="AS461" s="384">
        <f>SUMIF(Consumo!$C$3:$C$862,tabItens[[#This Row],[CÓDIGO]],Consumo!$N$3:$N$862) + SUMIF(Consumo!$C$3:$C$862,tabItens[[#This Row],[CÓDIGO]],Consumo!$O$3:$O$862) + SUMIF(Consumo!$C$3:$C$862,tabItens[[#This Row],[CÓDIGO]],Consumo!$P$3:$P$862) + SUMIF(Consumo!$C$3:$C$862,tabItens[[#This Row],[CÓDIGO]],Consumo!$Q$3:$Q$862)</f>
        <v>15</v>
      </c>
      <c r="AT461" s="384">
        <f>SUMIF(Consumo!$C$3:$C$862,tabItens[[#This Row],[CÓDIGO]],Consumo!$Z$3:$Z$862)</f>
        <v>30</v>
      </c>
      <c r="AU461" s="385">
        <f>SUMIF(Consumo!$C$3:$C$862,tabItens[[#This Row],[CÓDIGO]],Consumo!$AA$3:$AA$862)</f>
        <v>15</v>
      </c>
      <c r="AV461" s="386">
        <f>SUMIF(Consumo!$C$3:$C$862,tabItens[[#This Row],[CÓDIGO]],Consumo!$Y$3:$Y$862)</f>
        <v>2.1666666666666665</v>
      </c>
      <c r="AW461" s="359">
        <f>tabItens[[#This Row],[QTDE ATUAL]] + tabItens[[#This Row],[RC QTDE]] + tabItens[[#This Row],[AF SALDO]] + tabItens[[#This Row],[Recentes]]</f>
        <v>28</v>
      </c>
      <c r="AX461" s="387">
        <v>5</v>
      </c>
      <c r="AY461" s="387">
        <v>4</v>
      </c>
      <c r="AZ461" s="387">
        <f>IF(ISBLANK(tabItens[[#This Row],[CÓDIGO]]),"",tabItens[[#This Row],[PontoMês]] * (AZ$2+tabItens[[#This Row],[PontoQtM]]))</f>
        <v>20</v>
      </c>
      <c r="BA461" s="386">
        <f>tabItens[[#This Row],[PontoPed]] - tabItens[[#This Row],[Saldo]] + (1/10)</f>
        <v>-7.9</v>
      </c>
      <c r="BB461" s="386">
        <f xml:space="preserve"> tabItens[[#This Row],[PontoMês]] * BB$2 - tabItens[[#This Row],[QTDE ATUAL]] - (1/10)</f>
        <v>-13.1</v>
      </c>
      <c r="BC461" s="388">
        <f>IF( tabItens[[#This Row],[PontoPed]]&gt;0, IF(tabItens[[#This Row],[PontoPed]]&lt;1, 1, IF( tabItens[[#This Row],[Saldo]]&gt;tabItens[[#This Row],[PontoPed]], 0, (tabItens[[#This Row],[PontoPed]]-tabItens[[#This Row],[Saldo]])/tabItens[[#This Row],[PontoPed]] ) ), 0 )</f>
        <v>0</v>
      </c>
      <c r="BD461" s="389">
        <f>ROUNDDOWN(IF( OR( AND(tabItens[[#This Row],[PontoPed]]&lt;tabItens[[#This Row],[Saldo]],tabItens[[#This Row],[Saldo]]&gt;0), tabItens[[#This Row],[PontoPed]]=0), 99, IF(AND(tabItens[[#This Row],[Saldo]]=0,tabItens[[#This Row],[PontoPed]]&gt;0), 0, (1-tabItens[[#This Row],[PctAb]])*10 ) ),0)</f>
        <v>99</v>
      </c>
      <c r="BE461" s="390">
        <f>IF( tabItens[[#This Row],[Consumo]] &gt; tabItens[[#This Row],[04_MESES]]/4*$AV$2, tabItens[[#This Row],[Consumo]]/$AV$2, tabItens[[#This Row],[04_MESES]]/4 ) * $BE$2 + tabItens[[#This Row],[COMPRA_EXTRA]]</f>
        <v>22.5</v>
      </c>
      <c r="BF461" s="391">
        <f>MAX( tabItens[[#This Row],[Sugestão]] - tabItens[[#This Row],[LC]], 0 )</f>
        <v>22.5</v>
      </c>
      <c r="BG461" s="391">
        <f>SUMIF(Consumo!$C$3:$C$862,tabItens[[#This Row],[CÓDIGO]],Consumo!$E$3:$E$862)</f>
        <v>0</v>
      </c>
      <c r="BH461" s="392">
        <f>IF(AND(tabItens[[#This Row],[Pend]] &gt; 0,tabItens[[#This Row],[Consumo]] &lt;&gt; 0), tabItens[[#This Row],[Pend]] / tabItens[[#This Row],[Consumo]], 0 )</f>
        <v>0</v>
      </c>
      <c r="BI461" s="391"/>
      <c r="BJ461" s="391"/>
      <c r="BK461" s="393" t="s">
        <v>2081</v>
      </c>
    </row>
    <row r="462" spans="1:63" x14ac:dyDescent="0.3">
      <c r="A462" s="354">
        <v>88731</v>
      </c>
      <c r="B462" s="355" t="s">
        <v>1504</v>
      </c>
      <c r="C462" s="356" t="s">
        <v>256</v>
      </c>
      <c r="D462" s="357">
        <v>15.28</v>
      </c>
      <c r="E462" s="358"/>
      <c r="F462" s="358"/>
      <c r="G462" s="358" t="s">
        <v>883</v>
      </c>
      <c r="H462" s="359">
        <v>40</v>
      </c>
      <c r="I462" s="360">
        <v>103003</v>
      </c>
      <c r="J462" s="361">
        <v>15.28</v>
      </c>
      <c r="K462" s="362">
        <v>1</v>
      </c>
      <c r="L462" s="363">
        <f>IF(tabItens[[#This Row],[Média]] &gt; 0, tabItens[[#This Row],[QTDE ATUAL]] / tabItens[[#This Row],[Média]],999.9)</f>
        <v>999.9</v>
      </c>
      <c r="M462" s="364">
        <v>0</v>
      </c>
      <c r="N462" s="365">
        <f>tabItens[[#This Row],[VALOR UNIT.]] * tabItens[[#This Row],[LC]]</f>
        <v>0</v>
      </c>
      <c r="O462" s="366"/>
      <c r="P462" s="367"/>
      <c r="Q462" s="368"/>
      <c r="R462" s="365"/>
      <c r="S462" s="369"/>
      <c r="T462" s="370">
        <f>ROUNDDOWN(IFERROR(tabItens[[#This Row],[ATA DT.VALID.]] - $D$1,0) / 30,0)</f>
        <v>-1507</v>
      </c>
      <c r="U462" s="355" t="s">
        <v>1498</v>
      </c>
      <c r="V462" s="371">
        <v>1</v>
      </c>
      <c r="W462" s="372" t="s">
        <v>2072</v>
      </c>
      <c r="X462" s="373">
        <v>55</v>
      </c>
      <c r="Y462" s="374">
        <v>26</v>
      </c>
      <c r="Z462" s="375"/>
      <c r="AA462" s="376"/>
      <c r="AB462" s="377"/>
      <c r="AC462" s="377"/>
      <c r="AD462" s="376"/>
      <c r="AE462" s="377"/>
      <c r="AF462" s="370"/>
      <c r="AG462" s="378" t="s">
        <v>2067</v>
      </c>
      <c r="AH462" s="379"/>
      <c r="AI462" s="370">
        <v>0</v>
      </c>
      <c r="AJ462" s="379">
        <v>40200</v>
      </c>
      <c r="AK462" s="379">
        <v>38656</v>
      </c>
      <c r="AL462" s="379">
        <v>41040</v>
      </c>
      <c r="AM462" s="369"/>
      <c r="AN462" s="358"/>
      <c r="AO462" s="380" t="str">
        <f>_xlfn.IFNA(IF(VLOOKUP(tabItens[[#This Row],[CÓDIGO]],tabExcluirDoEstoque[#Data],1,FALSE),"sim",""),"")</f>
        <v/>
      </c>
      <c r="AP462" s="381" t="str">
        <f ca="1">IF(OR(ISBLANK(tabItens[[#This Row],[ATA DT.VALID.]]),tabItens[[#This Row],[ATA DT.VALID.]]="",tabItens[[#This Row],[ATA DT.VALID.]]=" "),"",IF(TYPE(tabItens[[#This Row],[ATA DT.VALID.]])=1,ROUNDUP((tabItens[[#This Row],[ATA DT.VALID.]]-TODAY())/7,0),""))</f>
        <v/>
      </c>
      <c r="AQ462" s="382"/>
      <c r="AR462" s="383" t="str">
        <f>IF(ISBLANK(tabItens[[#This Row],[CÓDIGO]]),"",IFERROR(VLOOKUP(tabItens[[#This Row],[CÓDIGO]],Consumo!$C$2:$AC$862,26,FALSE),0))</f>
        <v>02.2023</v>
      </c>
      <c r="AS462" s="384">
        <f>SUMIF(Consumo!$C$3:$C$862,tabItens[[#This Row],[CÓDIGO]],Consumo!$N$3:$N$862) + SUMIF(Consumo!$C$3:$C$862,tabItens[[#This Row],[CÓDIGO]],Consumo!$O$3:$O$862) + SUMIF(Consumo!$C$3:$C$862,tabItens[[#This Row],[CÓDIGO]],Consumo!$P$3:$P$862) + SUMIF(Consumo!$C$3:$C$862,tabItens[[#This Row],[CÓDIGO]],Consumo!$Q$3:$Q$862)</f>
        <v>0</v>
      </c>
      <c r="AT462" s="384">
        <f>SUMIF(Consumo!$C$3:$C$862,tabItens[[#This Row],[CÓDIGO]],Consumo!$Z$3:$Z$862)</f>
        <v>1</v>
      </c>
      <c r="AU462" s="385">
        <f>SUMIF(Consumo!$C$3:$C$862,tabItens[[#This Row],[CÓDIGO]],Consumo!$AA$3:$AA$862)</f>
        <v>1</v>
      </c>
      <c r="AV462" s="386">
        <f>SUMIF(Consumo!$C$3:$C$862,tabItens[[#This Row],[CÓDIGO]],Consumo!$Y$3:$Y$862)</f>
        <v>0</v>
      </c>
      <c r="AW462" s="359">
        <f>tabItens[[#This Row],[QTDE ATUAL]] + tabItens[[#This Row],[RC QTDE]] + tabItens[[#This Row],[AF SALDO]] + tabItens[[#This Row],[Recentes]]</f>
        <v>40</v>
      </c>
      <c r="AX462" s="387">
        <v>0</v>
      </c>
      <c r="AY462" s="387">
        <v>4</v>
      </c>
      <c r="AZ462" s="387">
        <f>IF(ISBLANK(tabItens[[#This Row],[CÓDIGO]]),"",tabItens[[#This Row],[PontoMês]] * (AZ$2+tabItens[[#This Row],[PontoQtM]]))</f>
        <v>0</v>
      </c>
      <c r="BA462" s="386">
        <f>tabItens[[#This Row],[PontoPed]] - tabItens[[#This Row],[Saldo]] + (1/10)</f>
        <v>-39.9</v>
      </c>
      <c r="BB462" s="386">
        <f xml:space="preserve"> tabItens[[#This Row],[PontoMês]] * BB$2 - tabItens[[#This Row],[QTDE ATUAL]] - (1/10)</f>
        <v>-40.1</v>
      </c>
      <c r="BC462" s="388">
        <f>IF( tabItens[[#This Row],[PontoPed]]&gt;0, IF(tabItens[[#This Row],[PontoPed]]&lt;1, 1, IF( tabItens[[#This Row],[Saldo]]&gt;tabItens[[#This Row],[PontoPed]], 0, (tabItens[[#This Row],[PontoPed]]-tabItens[[#This Row],[Saldo]])/tabItens[[#This Row],[PontoPed]] ) ), 0 )</f>
        <v>0</v>
      </c>
      <c r="BD462" s="389">
        <f>ROUNDDOWN(IF( OR( AND(tabItens[[#This Row],[PontoPed]]&lt;tabItens[[#This Row],[Saldo]],tabItens[[#This Row],[Saldo]]&gt;0), tabItens[[#This Row],[PontoPed]]=0), 99, IF(AND(tabItens[[#This Row],[Saldo]]=0,tabItens[[#This Row],[PontoPed]]&gt;0), 0, (1-tabItens[[#This Row],[PctAb]])*10 ) ),0)</f>
        <v>99</v>
      </c>
      <c r="BE462" s="390">
        <f>IF( tabItens[[#This Row],[Consumo]] &gt; tabItens[[#This Row],[04_MESES]]/4*$AV$2, tabItens[[#This Row],[Consumo]]/$AV$2, tabItens[[#This Row],[04_MESES]]/4 ) * $BE$2 + tabItens[[#This Row],[COMPRA_EXTRA]]</f>
        <v>0.5</v>
      </c>
      <c r="BF462" s="391">
        <f>MAX( tabItens[[#This Row],[Sugestão]] - tabItens[[#This Row],[LC]], 0 )</f>
        <v>0.5</v>
      </c>
      <c r="BG462" s="391">
        <f>SUMIF(Consumo!$C$3:$C$862,tabItens[[#This Row],[CÓDIGO]],Consumo!$E$3:$E$862)</f>
        <v>0</v>
      </c>
      <c r="BH462" s="392">
        <f>IF(AND(tabItens[[#This Row],[Pend]] &gt; 0,tabItens[[#This Row],[Consumo]] &lt;&gt; 0), tabItens[[#This Row],[Pend]] / tabItens[[#This Row],[Consumo]], 0 )</f>
        <v>0</v>
      </c>
      <c r="BI462" s="391"/>
      <c r="BJ462" s="391"/>
      <c r="BK462" s="393" t="s">
        <v>2081</v>
      </c>
    </row>
    <row r="463" spans="1:63" x14ac:dyDescent="0.3">
      <c r="A463" s="354">
        <v>88732</v>
      </c>
      <c r="B463" s="355" t="s">
        <v>1505</v>
      </c>
      <c r="C463" s="356" t="s">
        <v>256</v>
      </c>
      <c r="D463" s="357">
        <v>19.5</v>
      </c>
      <c r="E463" s="358"/>
      <c r="F463" s="358"/>
      <c r="G463" s="358" t="s">
        <v>883</v>
      </c>
      <c r="H463" s="359">
        <v>24</v>
      </c>
      <c r="I463" s="360">
        <v>103003</v>
      </c>
      <c r="J463" s="361">
        <v>19.5</v>
      </c>
      <c r="K463" s="362">
        <v>32</v>
      </c>
      <c r="L463" s="363">
        <f>IF(tabItens[[#This Row],[Média]] &gt; 0, tabItens[[#This Row],[QTDE ATUAL]] / tabItens[[#This Row],[Média]],999.9)</f>
        <v>9</v>
      </c>
      <c r="M463" s="364">
        <v>0</v>
      </c>
      <c r="N463" s="365">
        <f>tabItens[[#This Row],[VALOR UNIT.]] * tabItens[[#This Row],[LC]]</f>
        <v>0</v>
      </c>
      <c r="O463" s="366" t="s">
        <v>2118</v>
      </c>
      <c r="P463" s="367"/>
      <c r="Q463" s="368"/>
      <c r="R463" s="365"/>
      <c r="S463" s="369"/>
      <c r="T463" s="370">
        <f>ROUNDDOWN(IFERROR(tabItens[[#This Row],[ATA DT.VALID.]] - $D$1,0) / 30,0)</f>
        <v>-1507</v>
      </c>
      <c r="U463" s="355" t="s">
        <v>1498</v>
      </c>
      <c r="V463" s="371">
        <v>1</v>
      </c>
      <c r="W463" s="372" t="s">
        <v>2072</v>
      </c>
      <c r="X463" s="373">
        <v>55</v>
      </c>
      <c r="Y463" s="374">
        <v>26</v>
      </c>
      <c r="Z463" s="375">
        <v>2442</v>
      </c>
      <c r="AA463" s="376">
        <v>2023</v>
      </c>
      <c r="AB463" s="377">
        <v>10</v>
      </c>
      <c r="AC463" s="377"/>
      <c r="AD463" s="376"/>
      <c r="AE463" s="377"/>
      <c r="AF463" s="370"/>
      <c r="AG463" s="378" t="s">
        <v>2067</v>
      </c>
      <c r="AH463" s="379"/>
      <c r="AI463" s="370">
        <v>10</v>
      </c>
      <c r="AJ463" s="379">
        <v>43903</v>
      </c>
      <c r="AK463" s="379">
        <v>38656</v>
      </c>
      <c r="AL463" s="379">
        <v>43892</v>
      </c>
      <c r="AM463" s="369"/>
      <c r="AN463" s="358"/>
      <c r="AO463" s="380" t="str">
        <f>_xlfn.IFNA(IF(VLOOKUP(tabItens[[#This Row],[CÓDIGO]],tabExcluirDoEstoque[#Data],1,FALSE),"sim",""),"")</f>
        <v/>
      </c>
      <c r="AP463" s="381" t="str">
        <f ca="1">IF(OR(ISBLANK(tabItens[[#This Row],[ATA DT.VALID.]]),tabItens[[#This Row],[ATA DT.VALID.]]="",tabItens[[#This Row],[ATA DT.VALID.]]=" "),"",IF(TYPE(tabItens[[#This Row],[ATA DT.VALID.]])=1,ROUNDUP((tabItens[[#This Row],[ATA DT.VALID.]]-TODAY())/7,0),""))</f>
        <v/>
      </c>
      <c r="AQ463" s="382">
        <v>0</v>
      </c>
      <c r="AR463" s="383" t="str">
        <f>IF(ISBLANK(tabItens[[#This Row],[CÓDIGO]]),"",IFERROR(VLOOKUP(tabItens[[#This Row],[CÓDIGO]],Consumo!$C$2:$AC$862,26,FALSE),0))</f>
        <v>04.2023</v>
      </c>
      <c r="AS463" s="384">
        <f>SUMIF(Consumo!$C$3:$C$862,tabItens[[#This Row],[CÓDIGO]],Consumo!$N$3:$N$862) + SUMIF(Consumo!$C$3:$C$862,tabItens[[#This Row],[CÓDIGO]],Consumo!$O$3:$O$862) + SUMIF(Consumo!$C$3:$C$862,tabItens[[#This Row],[CÓDIGO]],Consumo!$P$3:$P$862) + SUMIF(Consumo!$C$3:$C$862,tabItens[[#This Row],[CÓDIGO]],Consumo!$Q$3:$Q$862)</f>
        <v>0</v>
      </c>
      <c r="AT463" s="384">
        <f>SUMIF(Consumo!$C$3:$C$862,tabItens[[#This Row],[CÓDIGO]],Consumo!$Z$3:$Z$862)</f>
        <v>32</v>
      </c>
      <c r="AU463" s="385">
        <f>SUMIF(Consumo!$C$3:$C$862,tabItens[[#This Row],[CÓDIGO]],Consumo!$AA$3:$AA$862)</f>
        <v>10</v>
      </c>
      <c r="AV463" s="386">
        <f>SUMIF(Consumo!$C$3:$C$862,tabItens[[#This Row],[CÓDIGO]],Consumo!$Y$3:$Y$862)</f>
        <v>2.6666666666666665</v>
      </c>
      <c r="AW463" s="359">
        <f>tabItens[[#This Row],[QTDE ATUAL]] + tabItens[[#This Row],[RC QTDE]] + tabItens[[#This Row],[AF SALDO]] + tabItens[[#This Row],[Recentes]]</f>
        <v>34</v>
      </c>
      <c r="AX463" s="387">
        <v>11</v>
      </c>
      <c r="AY463" s="387">
        <v>4</v>
      </c>
      <c r="AZ463" s="387">
        <f>IF(ISBLANK(tabItens[[#This Row],[CÓDIGO]]),"",tabItens[[#This Row],[PontoMês]] * (AZ$2+tabItens[[#This Row],[PontoQtM]]))</f>
        <v>44</v>
      </c>
      <c r="BA463" s="386">
        <f>tabItens[[#This Row],[PontoPed]] - tabItens[[#This Row],[Saldo]] + (1/10)</f>
        <v>10.1</v>
      </c>
      <c r="BB463" s="386">
        <f xml:space="preserve"> tabItens[[#This Row],[PontoMês]] * BB$2 - tabItens[[#This Row],[QTDE ATUAL]] - (1/10)</f>
        <v>-13.1</v>
      </c>
      <c r="BC463" s="388">
        <f>IF( tabItens[[#This Row],[PontoPed]]&gt;0, IF(tabItens[[#This Row],[PontoPed]]&lt;1, 1, IF( tabItens[[#This Row],[Saldo]]&gt;tabItens[[#This Row],[PontoPed]], 0, (tabItens[[#This Row],[PontoPed]]-tabItens[[#This Row],[Saldo]])/tabItens[[#This Row],[PontoPed]] ) ), 0 )</f>
        <v>0.22727272727272727</v>
      </c>
      <c r="BD463" s="389">
        <f>ROUNDDOWN(IF( OR( AND(tabItens[[#This Row],[PontoPed]]&lt;tabItens[[#This Row],[Saldo]],tabItens[[#This Row],[Saldo]]&gt;0), tabItens[[#This Row],[PontoPed]]=0), 99, IF(AND(tabItens[[#This Row],[Saldo]]=0,tabItens[[#This Row],[PontoPed]]&gt;0), 0, (1-tabItens[[#This Row],[PctAb]])*10 ) ),0)</f>
        <v>7</v>
      </c>
      <c r="BE463" s="390">
        <f>IF( tabItens[[#This Row],[Consumo]] &gt; tabItens[[#This Row],[04_MESES]]/4*$AV$2, tabItens[[#This Row],[Consumo]]/$AV$2, tabItens[[#This Row],[04_MESES]]/4 ) * $BE$2 + tabItens[[#This Row],[COMPRA_EXTRA]]</f>
        <v>16</v>
      </c>
      <c r="BF463" s="391">
        <f>MAX( tabItens[[#This Row],[Sugestão]] - tabItens[[#This Row],[LC]], 0 )</f>
        <v>16</v>
      </c>
      <c r="BG463" s="391">
        <f>SUMIF(Consumo!$C$3:$C$862,tabItens[[#This Row],[CÓDIGO]],Consumo!$E$3:$E$862)</f>
        <v>0</v>
      </c>
      <c r="BH463" s="392">
        <f>IF(AND(tabItens[[#This Row],[Pend]] &gt; 0,tabItens[[#This Row],[Consumo]] &lt;&gt; 0), tabItens[[#This Row],[Pend]] / tabItens[[#This Row],[Consumo]], 0 )</f>
        <v>0</v>
      </c>
      <c r="BI463" s="391"/>
      <c r="BJ463" s="391"/>
      <c r="BK463" s="393" t="s">
        <v>2081</v>
      </c>
    </row>
    <row r="464" spans="1:63" x14ac:dyDescent="0.3">
      <c r="A464" s="354">
        <v>88733</v>
      </c>
      <c r="B464" s="355" t="s">
        <v>1506</v>
      </c>
      <c r="C464" s="356" t="s">
        <v>256</v>
      </c>
      <c r="D464" s="357">
        <v>28.2</v>
      </c>
      <c r="E464" s="358"/>
      <c r="F464" s="358"/>
      <c r="G464" s="358" t="s">
        <v>883</v>
      </c>
      <c r="H464" s="359">
        <v>0</v>
      </c>
      <c r="I464" s="360">
        <v>103003</v>
      </c>
      <c r="J464" s="361">
        <v>28.2</v>
      </c>
      <c r="K464" s="362">
        <v>56</v>
      </c>
      <c r="L464" s="363">
        <f>IF(tabItens[[#This Row],[Média]] &gt; 0, tabItens[[#This Row],[QTDE ATUAL]] / tabItens[[#This Row],[Média]],999.9)</f>
        <v>0</v>
      </c>
      <c r="M464" s="364">
        <v>0</v>
      </c>
      <c r="N464" s="365">
        <f>tabItens[[#This Row],[VALOR UNIT.]] * tabItens[[#This Row],[LC]]</f>
        <v>0</v>
      </c>
      <c r="O464" s="366" t="s">
        <v>2118</v>
      </c>
      <c r="P464" s="367"/>
      <c r="Q464" s="368"/>
      <c r="R464" s="365"/>
      <c r="S464" s="369"/>
      <c r="T464" s="370">
        <f>ROUNDDOWN(IFERROR(tabItens[[#This Row],[ATA DT.VALID.]] - $D$1,0) / 30,0)</f>
        <v>-1507</v>
      </c>
      <c r="U464" s="355" t="s">
        <v>1498</v>
      </c>
      <c r="V464" s="371">
        <v>1</v>
      </c>
      <c r="W464" s="372" t="s">
        <v>2072</v>
      </c>
      <c r="X464" s="373">
        <v>55</v>
      </c>
      <c r="Y464" s="374">
        <v>26</v>
      </c>
      <c r="Z464" s="375">
        <v>2956</v>
      </c>
      <c r="AA464" s="376">
        <v>2023</v>
      </c>
      <c r="AB464" s="377">
        <v>20</v>
      </c>
      <c r="AC464" s="377"/>
      <c r="AD464" s="376"/>
      <c r="AE464" s="377"/>
      <c r="AF464" s="370"/>
      <c r="AG464" s="378" t="s">
        <v>2067</v>
      </c>
      <c r="AH464" s="379"/>
      <c r="AI464" s="370">
        <v>18</v>
      </c>
      <c r="AJ464" s="379">
        <v>44175</v>
      </c>
      <c r="AK464" s="379">
        <v>38656</v>
      </c>
      <c r="AL464" s="379">
        <v>44167</v>
      </c>
      <c r="AM464" s="369"/>
      <c r="AN464" s="358"/>
      <c r="AO464" s="380" t="str">
        <f>_xlfn.IFNA(IF(VLOOKUP(tabItens[[#This Row],[CÓDIGO]],tabExcluirDoEstoque[#Data],1,FALSE),"sim",""),"")</f>
        <v/>
      </c>
      <c r="AP464" s="381" t="str">
        <f ca="1">IF(OR(ISBLANK(tabItens[[#This Row],[ATA DT.VALID.]]),tabItens[[#This Row],[ATA DT.VALID.]]="",tabItens[[#This Row],[ATA DT.VALID.]]=" "),"",IF(TYPE(tabItens[[#This Row],[ATA DT.VALID.]])=1,ROUNDUP((tabItens[[#This Row],[ATA DT.VALID.]]-TODAY())/7,0),""))</f>
        <v/>
      </c>
      <c r="AQ464" s="382">
        <v>0</v>
      </c>
      <c r="AR464" s="383" t="str">
        <f>IF(ISBLANK(tabItens[[#This Row],[CÓDIGO]]),"",IFERROR(VLOOKUP(tabItens[[#This Row],[CÓDIGO]],Consumo!$C$2:$AC$862,26,FALSE),0))</f>
        <v>04.2023</v>
      </c>
      <c r="AS464" s="384">
        <f>SUMIF(Consumo!$C$3:$C$862,tabItens[[#This Row],[CÓDIGO]],Consumo!$N$3:$N$862) + SUMIF(Consumo!$C$3:$C$862,tabItens[[#This Row],[CÓDIGO]],Consumo!$O$3:$O$862) + SUMIF(Consumo!$C$3:$C$862,tabItens[[#This Row],[CÓDIGO]],Consumo!$P$3:$P$862) + SUMIF(Consumo!$C$3:$C$862,tabItens[[#This Row],[CÓDIGO]],Consumo!$Q$3:$Q$862)</f>
        <v>0</v>
      </c>
      <c r="AT464" s="384">
        <f>SUMIF(Consumo!$C$3:$C$862,tabItens[[#This Row],[CÓDIGO]],Consumo!$Z$3:$Z$862)</f>
        <v>58</v>
      </c>
      <c r="AU464" s="385">
        <f>SUMIF(Consumo!$C$3:$C$862,tabItens[[#This Row],[CÓDIGO]],Consumo!$AA$3:$AA$862)</f>
        <v>20</v>
      </c>
      <c r="AV464" s="386">
        <f>SUMIF(Consumo!$C$3:$C$862,tabItens[[#This Row],[CÓDIGO]],Consumo!$Y$3:$Y$862)</f>
        <v>4.583333333333333</v>
      </c>
      <c r="AW464" s="359">
        <f>tabItens[[#This Row],[QTDE ATUAL]] + tabItens[[#This Row],[RC QTDE]] + tabItens[[#This Row],[AF SALDO]] + tabItens[[#This Row],[Recentes]]</f>
        <v>20</v>
      </c>
      <c r="AX464" s="387">
        <v>6</v>
      </c>
      <c r="AY464" s="387">
        <v>4</v>
      </c>
      <c r="AZ464" s="387">
        <f>IF(ISBLANK(tabItens[[#This Row],[CÓDIGO]]),"",tabItens[[#This Row],[PontoMês]] * (AZ$2+tabItens[[#This Row],[PontoQtM]]))</f>
        <v>24</v>
      </c>
      <c r="BA464" s="386">
        <f>tabItens[[#This Row],[PontoPed]] - tabItens[[#This Row],[Saldo]] + (1/10)</f>
        <v>4.0999999999999996</v>
      </c>
      <c r="BB464" s="386">
        <f xml:space="preserve"> tabItens[[#This Row],[PontoMês]] * BB$2 - tabItens[[#This Row],[QTDE ATUAL]] - (1/10)</f>
        <v>5.9</v>
      </c>
      <c r="BC464" s="388">
        <f>IF( tabItens[[#This Row],[PontoPed]]&gt;0, IF(tabItens[[#This Row],[PontoPed]]&lt;1, 1, IF( tabItens[[#This Row],[Saldo]]&gt;tabItens[[#This Row],[PontoPed]], 0, (tabItens[[#This Row],[PontoPed]]-tabItens[[#This Row],[Saldo]])/tabItens[[#This Row],[PontoPed]] ) ), 0 )</f>
        <v>0.16666666666666666</v>
      </c>
      <c r="BD464" s="389">
        <f>ROUNDDOWN(IF( OR( AND(tabItens[[#This Row],[PontoPed]]&lt;tabItens[[#This Row],[Saldo]],tabItens[[#This Row],[Saldo]]&gt;0), tabItens[[#This Row],[PontoPed]]=0), 99, IF(AND(tabItens[[#This Row],[Saldo]]=0,tabItens[[#This Row],[PontoPed]]&gt;0), 0, (1-tabItens[[#This Row],[PctAb]])*10 ) ),0)</f>
        <v>8</v>
      </c>
      <c r="BE464" s="390">
        <f>IF( tabItens[[#This Row],[Consumo]] &gt; tabItens[[#This Row],[04_MESES]]/4*$AV$2, tabItens[[#This Row],[Consumo]]/$AV$2, tabItens[[#This Row],[04_MESES]]/4 ) * $BE$2 + tabItens[[#This Row],[COMPRA_EXTRA]]</f>
        <v>29</v>
      </c>
      <c r="BF464" s="391">
        <f>MAX( tabItens[[#This Row],[Sugestão]] - tabItens[[#This Row],[LC]], 0 )</f>
        <v>29</v>
      </c>
      <c r="BG464" s="391">
        <f>SUMIF(Consumo!$C$3:$C$862,tabItens[[#This Row],[CÓDIGO]],Consumo!$E$3:$E$862)</f>
        <v>2</v>
      </c>
      <c r="BH464" s="392">
        <f>IF(AND(tabItens[[#This Row],[Pend]] &gt; 0,tabItens[[#This Row],[Consumo]] &lt;&gt; 0), tabItens[[#This Row],[Pend]] / tabItens[[#This Row],[Consumo]], 0 )</f>
        <v>3.4482758620689655E-2</v>
      </c>
      <c r="BI464" s="391"/>
      <c r="BJ464" s="391"/>
      <c r="BK464" s="393" t="s">
        <v>2081</v>
      </c>
    </row>
    <row r="465" spans="1:63" x14ac:dyDescent="0.3">
      <c r="A465" s="354">
        <v>88734</v>
      </c>
      <c r="B465" s="355" t="s">
        <v>1507</v>
      </c>
      <c r="C465" s="356" t="s">
        <v>256</v>
      </c>
      <c r="D465" s="357">
        <v>44</v>
      </c>
      <c r="E465" s="358"/>
      <c r="F465" s="358"/>
      <c r="G465" s="358" t="s">
        <v>883</v>
      </c>
      <c r="H465" s="359">
        <v>44</v>
      </c>
      <c r="I465" s="360">
        <v>103003</v>
      </c>
      <c r="J465" s="361">
        <v>44</v>
      </c>
      <c r="K465" s="362">
        <v>8</v>
      </c>
      <c r="L465" s="363">
        <f>IF(tabItens[[#This Row],[Média]] &gt; 0, tabItens[[#This Row],[QTDE ATUAL]] / tabItens[[#This Row],[Média]],999.9)</f>
        <v>88</v>
      </c>
      <c r="M465" s="364">
        <v>0</v>
      </c>
      <c r="N465" s="365">
        <f>tabItens[[#This Row],[VALOR UNIT.]] * tabItens[[#This Row],[LC]]</f>
        <v>0</v>
      </c>
      <c r="O465" s="366" t="s">
        <v>2118</v>
      </c>
      <c r="P465" s="367"/>
      <c r="Q465" s="368"/>
      <c r="R465" s="365"/>
      <c r="S465" s="369"/>
      <c r="T465" s="370">
        <f>ROUNDDOWN(IFERROR(tabItens[[#This Row],[ATA DT.VALID.]] - $D$1,0) / 30,0)</f>
        <v>-1507</v>
      </c>
      <c r="U465" s="355" t="s">
        <v>1498</v>
      </c>
      <c r="V465" s="371">
        <v>1</v>
      </c>
      <c r="W465" s="372" t="s">
        <v>2072</v>
      </c>
      <c r="X465" s="373">
        <v>55</v>
      </c>
      <c r="Y465" s="374">
        <v>26</v>
      </c>
      <c r="Z465" s="375"/>
      <c r="AA465" s="376"/>
      <c r="AB465" s="377"/>
      <c r="AC465" s="377"/>
      <c r="AD465" s="376"/>
      <c r="AE465" s="377"/>
      <c r="AF465" s="370"/>
      <c r="AG465" s="378" t="s">
        <v>2067</v>
      </c>
      <c r="AH465" s="379"/>
      <c r="AI465" s="370">
        <v>2</v>
      </c>
      <c r="AJ465" s="379">
        <v>43903</v>
      </c>
      <c r="AK465" s="379">
        <v>38656</v>
      </c>
      <c r="AL465" s="379">
        <v>44687</v>
      </c>
      <c r="AM465" s="369"/>
      <c r="AN465" s="358"/>
      <c r="AO465" s="380" t="str">
        <f>_xlfn.IFNA(IF(VLOOKUP(tabItens[[#This Row],[CÓDIGO]],tabExcluirDoEstoque[#Data],1,FALSE),"sim",""),"")</f>
        <v/>
      </c>
      <c r="AP465" s="381" t="str">
        <f ca="1">IF(OR(ISBLANK(tabItens[[#This Row],[ATA DT.VALID.]]),tabItens[[#This Row],[ATA DT.VALID.]]="",tabItens[[#This Row],[ATA DT.VALID.]]=" "),"",IF(TYPE(tabItens[[#This Row],[ATA DT.VALID.]])=1,ROUNDUP((tabItens[[#This Row],[ATA DT.VALID.]]-TODAY())/7,0),""))</f>
        <v/>
      </c>
      <c r="AQ465" s="382">
        <v>0</v>
      </c>
      <c r="AR465" s="383" t="str">
        <f>IF(ISBLANK(tabItens[[#This Row],[CÓDIGO]]),"",IFERROR(VLOOKUP(tabItens[[#This Row],[CÓDIGO]],Consumo!$C$2:$AC$862,26,FALSE),0))</f>
        <v>02.2023</v>
      </c>
      <c r="AS465" s="384">
        <f>SUMIF(Consumo!$C$3:$C$862,tabItens[[#This Row],[CÓDIGO]],Consumo!$N$3:$N$862) + SUMIF(Consumo!$C$3:$C$862,tabItens[[#This Row],[CÓDIGO]],Consumo!$O$3:$O$862) + SUMIF(Consumo!$C$3:$C$862,tabItens[[#This Row],[CÓDIGO]],Consumo!$P$3:$P$862) + SUMIF(Consumo!$C$3:$C$862,tabItens[[#This Row],[CÓDIGO]],Consumo!$Q$3:$Q$862)</f>
        <v>0</v>
      </c>
      <c r="AT465" s="384">
        <f>SUMIF(Consumo!$C$3:$C$862,tabItens[[#This Row],[CÓDIGO]],Consumo!$Z$3:$Z$862)</f>
        <v>8</v>
      </c>
      <c r="AU465" s="385">
        <f>SUMIF(Consumo!$C$3:$C$862,tabItens[[#This Row],[CÓDIGO]],Consumo!$AA$3:$AA$862)</f>
        <v>3</v>
      </c>
      <c r="AV465" s="386">
        <f>SUMIF(Consumo!$C$3:$C$862,tabItens[[#This Row],[CÓDIGO]],Consumo!$Y$3:$Y$862)</f>
        <v>0.5</v>
      </c>
      <c r="AW465" s="359">
        <f>tabItens[[#This Row],[QTDE ATUAL]] + tabItens[[#This Row],[RC QTDE]] + tabItens[[#This Row],[AF SALDO]] + tabItens[[#This Row],[Recentes]]</f>
        <v>44</v>
      </c>
      <c r="AX465" s="387">
        <v>8</v>
      </c>
      <c r="AY465" s="387">
        <v>4</v>
      </c>
      <c r="AZ465" s="387">
        <f>IF(ISBLANK(tabItens[[#This Row],[CÓDIGO]]),"",tabItens[[#This Row],[PontoMês]] * (AZ$2+tabItens[[#This Row],[PontoQtM]]))</f>
        <v>32</v>
      </c>
      <c r="BA465" s="386">
        <f>tabItens[[#This Row],[PontoPed]] - tabItens[[#This Row],[Saldo]] + (1/10)</f>
        <v>-11.9</v>
      </c>
      <c r="BB465" s="386">
        <f xml:space="preserve"> tabItens[[#This Row],[PontoMês]] * BB$2 - tabItens[[#This Row],[QTDE ATUAL]] - (1/10)</f>
        <v>-36.1</v>
      </c>
      <c r="BC465" s="388">
        <f>IF( tabItens[[#This Row],[PontoPed]]&gt;0, IF(tabItens[[#This Row],[PontoPed]]&lt;1, 1, IF( tabItens[[#This Row],[Saldo]]&gt;tabItens[[#This Row],[PontoPed]], 0, (tabItens[[#This Row],[PontoPed]]-tabItens[[#This Row],[Saldo]])/tabItens[[#This Row],[PontoPed]] ) ), 0 )</f>
        <v>0</v>
      </c>
      <c r="BD465" s="389">
        <f>ROUNDDOWN(IF( OR( AND(tabItens[[#This Row],[PontoPed]]&lt;tabItens[[#This Row],[Saldo]],tabItens[[#This Row],[Saldo]]&gt;0), tabItens[[#This Row],[PontoPed]]=0), 99, IF(AND(tabItens[[#This Row],[Saldo]]=0,tabItens[[#This Row],[PontoPed]]&gt;0), 0, (1-tabItens[[#This Row],[PctAb]])*10 ) ),0)</f>
        <v>99</v>
      </c>
      <c r="BE465" s="390">
        <f>IF( tabItens[[#This Row],[Consumo]] &gt; tabItens[[#This Row],[04_MESES]]/4*$AV$2, tabItens[[#This Row],[Consumo]]/$AV$2, tabItens[[#This Row],[04_MESES]]/4 ) * $BE$2 + tabItens[[#This Row],[COMPRA_EXTRA]]</f>
        <v>4</v>
      </c>
      <c r="BF465" s="391">
        <f>MAX( tabItens[[#This Row],[Sugestão]] - tabItens[[#This Row],[LC]], 0 )</f>
        <v>4</v>
      </c>
      <c r="BG465" s="391">
        <f>SUMIF(Consumo!$C$3:$C$862,tabItens[[#This Row],[CÓDIGO]],Consumo!$E$3:$E$862)</f>
        <v>0</v>
      </c>
      <c r="BH465" s="392">
        <f>IF(AND(tabItens[[#This Row],[Pend]] &gt; 0,tabItens[[#This Row],[Consumo]] &lt;&gt; 0), tabItens[[#This Row],[Pend]] / tabItens[[#This Row],[Consumo]], 0 )</f>
        <v>0</v>
      </c>
      <c r="BI465" s="391"/>
      <c r="BJ465" s="391"/>
      <c r="BK465" s="393" t="s">
        <v>2081</v>
      </c>
    </row>
    <row r="466" spans="1:63" x14ac:dyDescent="0.3">
      <c r="A466" s="354">
        <v>88735</v>
      </c>
      <c r="B466" s="355" t="s">
        <v>1508</v>
      </c>
      <c r="C466" s="356" t="s">
        <v>256</v>
      </c>
      <c r="D466" s="357">
        <v>34.299999999999997</v>
      </c>
      <c r="E466" s="358"/>
      <c r="F466" s="358"/>
      <c r="G466" s="358" t="s">
        <v>883</v>
      </c>
      <c r="H466" s="359">
        <v>91</v>
      </c>
      <c r="I466" s="360">
        <v>103003</v>
      </c>
      <c r="J466" s="361">
        <v>34.299999999999997</v>
      </c>
      <c r="K466" s="362">
        <v>22</v>
      </c>
      <c r="L466" s="363">
        <f>IF(tabItens[[#This Row],[Média]] &gt; 0, tabItens[[#This Row],[QTDE ATUAL]] / tabItens[[#This Row],[Média]],999.9)</f>
        <v>47.478260869565219</v>
      </c>
      <c r="M466" s="364">
        <v>0</v>
      </c>
      <c r="N466" s="365">
        <f>tabItens[[#This Row],[VALOR UNIT.]] * tabItens[[#This Row],[LC]]</f>
        <v>0</v>
      </c>
      <c r="O466" s="366" t="s">
        <v>2118</v>
      </c>
      <c r="P466" s="367"/>
      <c r="Q466" s="368"/>
      <c r="R466" s="365"/>
      <c r="S466" s="369"/>
      <c r="T466" s="370">
        <f>ROUNDDOWN(IFERROR(tabItens[[#This Row],[ATA DT.VALID.]] - $D$1,0) / 30,0)</f>
        <v>-1507</v>
      </c>
      <c r="U466" s="355" t="s">
        <v>1498</v>
      </c>
      <c r="V466" s="371">
        <v>1</v>
      </c>
      <c r="W466" s="372" t="s">
        <v>2072</v>
      </c>
      <c r="X466" s="373">
        <v>55</v>
      </c>
      <c r="Y466" s="374">
        <v>26</v>
      </c>
      <c r="Z466" s="375"/>
      <c r="AA466" s="376"/>
      <c r="AB466" s="377"/>
      <c r="AC466" s="377"/>
      <c r="AD466" s="376"/>
      <c r="AE466" s="377"/>
      <c r="AF466" s="370"/>
      <c r="AG466" s="378" t="s">
        <v>2067</v>
      </c>
      <c r="AH466" s="379"/>
      <c r="AI466" s="370">
        <v>8</v>
      </c>
      <c r="AJ466" s="379">
        <v>44628</v>
      </c>
      <c r="AK466" s="379">
        <v>38656</v>
      </c>
      <c r="AL466" s="379">
        <v>44616</v>
      </c>
      <c r="AM466" s="369"/>
      <c r="AN466" s="358"/>
      <c r="AO466" s="380" t="str">
        <f>_xlfn.IFNA(IF(VLOOKUP(tabItens[[#This Row],[CÓDIGO]],tabExcluirDoEstoque[#Data],1,FALSE),"sim",""),"")</f>
        <v/>
      </c>
      <c r="AP466" s="381" t="str">
        <f ca="1">IF(OR(ISBLANK(tabItens[[#This Row],[ATA DT.VALID.]]),tabItens[[#This Row],[ATA DT.VALID.]]="",tabItens[[#This Row],[ATA DT.VALID.]]=" "),"",IF(TYPE(tabItens[[#This Row],[ATA DT.VALID.]])=1,ROUNDUP((tabItens[[#This Row],[ATA DT.VALID.]]-TODAY())/7,0),""))</f>
        <v/>
      </c>
      <c r="AQ466" s="382">
        <v>0</v>
      </c>
      <c r="AR466" s="383" t="str">
        <f>IF(ISBLANK(tabItens[[#This Row],[CÓDIGO]]),"",IFERROR(VLOOKUP(tabItens[[#This Row],[CÓDIGO]],Consumo!$C$2:$AC$862,26,FALSE),0))</f>
        <v>06.2023</v>
      </c>
      <c r="AS466" s="384">
        <f>SUMIF(Consumo!$C$3:$C$862,tabItens[[#This Row],[CÓDIGO]],Consumo!$N$3:$N$862) + SUMIF(Consumo!$C$3:$C$862,tabItens[[#This Row],[CÓDIGO]],Consumo!$O$3:$O$862) + SUMIF(Consumo!$C$3:$C$862,tabItens[[#This Row],[CÓDIGO]],Consumo!$P$3:$P$862) + SUMIF(Consumo!$C$3:$C$862,tabItens[[#This Row],[CÓDIGO]],Consumo!$Q$3:$Q$862)</f>
        <v>5</v>
      </c>
      <c r="AT466" s="384">
        <f>SUMIF(Consumo!$C$3:$C$862,tabItens[[#This Row],[CÓDIGO]],Consumo!$Z$3:$Z$862)</f>
        <v>23</v>
      </c>
      <c r="AU466" s="385">
        <f>SUMIF(Consumo!$C$3:$C$862,tabItens[[#This Row],[CÓDIGO]],Consumo!$AA$3:$AA$862)</f>
        <v>5</v>
      </c>
      <c r="AV466" s="386">
        <f>SUMIF(Consumo!$C$3:$C$862,tabItens[[#This Row],[CÓDIGO]],Consumo!$Y$3:$Y$862)</f>
        <v>1.9166666666666667</v>
      </c>
      <c r="AW466" s="359">
        <f>tabItens[[#This Row],[QTDE ATUAL]] + tabItens[[#This Row],[RC QTDE]] + tabItens[[#This Row],[AF SALDO]] + tabItens[[#This Row],[Recentes]]</f>
        <v>91</v>
      </c>
      <c r="AX466" s="387">
        <v>4</v>
      </c>
      <c r="AY466" s="387">
        <v>4</v>
      </c>
      <c r="AZ466" s="387">
        <f>IF(ISBLANK(tabItens[[#This Row],[CÓDIGO]]),"",tabItens[[#This Row],[PontoMês]] * (AZ$2+tabItens[[#This Row],[PontoQtM]]))</f>
        <v>16</v>
      </c>
      <c r="BA466" s="386">
        <f>tabItens[[#This Row],[PontoPed]] - tabItens[[#This Row],[Saldo]] + (1/10)</f>
        <v>-74.900000000000006</v>
      </c>
      <c r="BB466" s="386">
        <f xml:space="preserve"> tabItens[[#This Row],[PontoMês]] * BB$2 - tabItens[[#This Row],[QTDE ATUAL]] - (1/10)</f>
        <v>-87.1</v>
      </c>
      <c r="BC466" s="388">
        <f>IF( tabItens[[#This Row],[PontoPed]]&gt;0, IF(tabItens[[#This Row],[PontoPed]]&lt;1, 1, IF( tabItens[[#This Row],[Saldo]]&gt;tabItens[[#This Row],[PontoPed]], 0, (tabItens[[#This Row],[PontoPed]]-tabItens[[#This Row],[Saldo]])/tabItens[[#This Row],[PontoPed]] ) ), 0 )</f>
        <v>0</v>
      </c>
      <c r="BD466" s="389">
        <f>ROUNDDOWN(IF( OR( AND(tabItens[[#This Row],[PontoPed]]&lt;tabItens[[#This Row],[Saldo]],tabItens[[#This Row],[Saldo]]&gt;0), tabItens[[#This Row],[PontoPed]]=0), 99, IF(AND(tabItens[[#This Row],[Saldo]]=0,tabItens[[#This Row],[PontoPed]]&gt;0), 0, (1-tabItens[[#This Row],[PctAb]])*10 ) ),0)</f>
        <v>99</v>
      </c>
      <c r="BE466" s="390">
        <f>IF( tabItens[[#This Row],[Consumo]] &gt; tabItens[[#This Row],[04_MESES]]/4*$AV$2, tabItens[[#This Row],[Consumo]]/$AV$2, tabItens[[#This Row],[04_MESES]]/4 ) * $BE$2 + tabItens[[#This Row],[COMPRA_EXTRA]]</f>
        <v>11.5</v>
      </c>
      <c r="BF466" s="391">
        <f>MAX( tabItens[[#This Row],[Sugestão]] - tabItens[[#This Row],[LC]], 0 )</f>
        <v>11.5</v>
      </c>
      <c r="BG466" s="391">
        <f>SUMIF(Consumo!$C$3:$C$862,tabItens[[#This Row],[CÓDIGO]],Consumo!$E$3:$E$862)</f>
        <v>0</v>
      </c>
      <c r="BH466" s="392">
        <f>IF(AND(tabItens[[#This Row],[Pend]] &gt; 0,tabItens[[#This Row],[Consumo]] &lt;&gt; 0), tabItens[[#This Row],[Pend]] / tabItens[[#This Row],[Consumo]], 0 )</f>
        <v>0</v>
      </c>
      <c r="BI466" s="391"/>
      <c r="BJ466" s="391"/>
      <c r="BK466" s="393" t="s">
        <v>2081</v>
      </c>
    </row>
    <row r="467" spans="1:63" x14ac:dyDescent="0.3">
      <c r="A467" s="354">
        <v>88740</v>
      </c>
      <c r="B467" s="355" t="s">
        <v>1509</v>
      </c>
      <c r="C467" s="356" t="s">
        <v>256</v>
      </c>
      <c r="D467" s="357">
        <v>20.079999999999998</v>
      </c>
      <c r="E467" s="358"/>
      <c r="F467" s="358"/>
      <c r="G467" s="358" t="s">
        <v>883</v>
      </c>
      <c r="H467" s="359">
        <v>74</v>
      </c>
      <c r="I467" s="360">
        <v>103003</v>
      </c>
      <c r="J467" s="361">
        <v>20.079999999999998</v>
      </c>
      <c r="K467" s="362">
        <v>84</v>
      </c>
      <c r="L467" s="363">
        <f>IF(tabItens[[#This Row],[Média]] &gt; 0, tabItens[[#This Row],[QTDE ATUAL]] / tabItens[[#This Row],[Média]],999.9)</f>
        <v>14.095238095238095</v>
      </c>
      <c r="M467" s="364">
        <v>0</v>
      </c>
      <c r="N467" s="365">
        <f>tabItens[[#This Row],[VALOR UNIT.]] * tabItens[[#This Row],[LC]]</f>
        <v>0</v>
      </c>
      <c r="O467" s="366" t="s">
        <v>2161</v>
      </c>
      <c r="P467" s="367"/>
      <c r="Q467" s="368"/>
      <c r="R467" s="365"/>
      <c r="S467" s="369"/>
      <c r="T467" s="370">
        <f>ROUNDDOWN(IFERROR(tabItens[[#This Row],[ATA DT.VALID.]] - $D$1,0) / 30,0)</f>
        <v>-1507</v>
      </c>
      <c r="U467" s="355" t="s">
        <v>1498</v>
      </c>
      <c r="V467" s="371">
        <v>1</v>
      </c>
      <c r="W467" s="372" t="s">
        <v>2072</v>
      </c>
      <c r="X467" s="373">
        <v>55</v>
      </c>
      <c r="Y467" s="374">
        <v>26</v>
      </c>
      <c r="Z467" s="375"/>
      <c r="AA467" s="376"/>
      <c r="AB467" s="377"/>
      <c r="AC467" s="377"/>
      <c r="AD467" s="376"/>
      <c r="AE467" s="377"/>
      <c r="AF467" s="370"/>
      <c r="AG467" s="378" t="s">
        <v>2067</v>
      </c>
      <c r="AH467" s="379"/>
      <c r="AI467" s="370">
        <v>28</v>
      </c>
      <c r="AJ467" s="379">
        <v>41173</v>
      </c>
      <c r="AK467" s="379">
        <v>38656</v>
      </c>
      <c r="AL467" s="379">
        <v>44291</v>
      </c>
      <c r="AM467" s="369"/>
      <c r="AN467" s="358"/>
      <c r="AO467" s="380" t="str">
        <f>_xlfn.IFNA(IF(VLOOKUP(tabItens[[#This Row],[CÓDIGO]],tabExcluirDoEstoque[#Data],1,FALSE),"sim",""),"")</f>
        <v/>
      </c>
      <c r="AP467" s="381" t="str">
        <f ca="1">IF(OR(ISBLANK(tabItens[[#This Row],[ATA DT.VALID.]]),tabItens[[#This Row],[ATA DT.VALID.]]="",tabItens[[#This Row],[ATA DT.VALID.]]=" "),"",IF(TYPE(tabItens[[#This Row],[ATA DT.VALID.]])=1,ROUNDUP((tabItens[[#This Row],[ATA DT.VALID.]]-TODAY())/7,0),""))</f>
        <v/>
      </c>
      <c r="AQ467" s="382">
        <v>0</v>
      </c>
      <c r="AR467" s="383" t="str">
        <f>IF(ISBLANK(tabItens[[#This Row],[CÓDIGO]]),"",IFERROR(VLOOKUP(tabItens[[#This Row],[CÓDIGO]],Consumo!$C$2:$AC$862,26,FALSE),0))</f>
        <v>08.2023</v>
      </c>
      <c r="AS467" s="384">
        <f>SUMIF(Consumo!$C$3:$C$862,tabItens[[#This Row],[CÓDIGO]],Consumo!$N$3:$N$862) + SUMIF(Consumo!$C$3:$C$862,tabItens[[#This Row],[CÓDIGO]],Consumo!$O$3:$O$862) + SUMIF(Consumo!$C$3:$C$862,tabItens[[#This Row],[CÓDIGO]],Consumo!$P$3:$P$862) + SUMIF(Consumo!$C$3:$C$862,tabItens[[#This Row],[CÓDIGO]],Consumo!$Q$3:$Q$862)</f>
        <v>10</v>
      </c>
      <c r="AT467" s="384">
        <f>SUMIF(Consumo!$C$3:$C$862,tabItens[[#This Row],[CÓDIGO]],Consumo!$Z$3:$Z$862)</f>
        <v>84</v>
      </c>
      <c r="AU467" s="385">
        <f>SUMIF(Consumo!$C$3:$C$862,tabItens[[#This Row],[CÓDIGO]],Consumo!$AA$3:$AA$862)</f>
        <v>63</v>
      </c>
      <c r="AV467" s="386">
        <f>SUMIF(Consumo!$C$3:$C$862,tabItens[[#This Row],[CÓDIGO]],Consumo!$Y$3:$Y$862)</f>
        <v>5.25</v>
      </c>
      <c r="AW467" s="359">
        <f>tabItens[[#This Row],[QTDE ATUAL]] + tabItens[[#This Row],[RC QTDE]] + tabItens[[#This Row],[AF SALDO]] + tabItens[[#This Row],[Recentes]]</f>
        <v>74</v>
      </c>
      <c r="AX467" s="387">
        <v>8</v>
      </c>
      <c r="AY467" s="387">
        <v>4</v>
      </c>
      <c r="AZ467" s="387">
        <f>IF(ISBLANK(tabItens[[#This Row],[CÓDIGO]]),"",tabItens[[#This Row],[PontoMês]] * (AZ$2+tabItens[[#This Row],[PontoQtM]]))</f>
        <v>32</v>
      </c>
      <c r="BA467" s="386">
        <f>tabItens[[#This Row],[PontoPed]] - tabItens[[#This Row],[Saldo]] + (1/10)</f>
        <v>-41.9</v>
      </c>
      <c r="BB467" s="386">
        <f xml:space="preserve"> tabItens[[#This Row],[PontoMês]] * BB$2 - tabItens[[#This Row],[QTDE ATUAL]] - (1/10)</f>
        <v>-66.099999999999994</v>
      </c>
      <c r="BC467" s="388">
        <f>IF( tabItens[[#This Row],[PontoPed]]&gt;0, IF(tabItens[[#This Row],[PontoPed]]&lt;1, 1, IF( tabItens[[#This Row],[Saldo]]&gt;tabItens[[#This Row],[PontoPed]], 0, (tabItens[[#This Row],[PontoPed]]-tabItens[[#This Row],[Saldo]])/tabItens[[#This Row],[PontoPed]] ) ), 0 )</f>
        <v>0</v>
      </c>
      <c r="BD467" s="389">
        <f>ROUNDDOWN(IF( OR( AND(tabItens[[#This Row],[PontoPed]]&lt;tabItens[[#This Row],[Saldo]],tabItens[[#This Row],[Saldo]]&gt;0), tabItens[[#This Row],[PontoPed]]=0), 99, IF(AND(tabItens[[#This Row],[Saldo]]=0,tabItens[[#This Row],[PontoPed]]&gt;0), 0, (1-tabItens[[#This Row],[PctAb]])*10 ) ),0)</f>
        <v>99</v>
      </c>
      <c r="BE467" s="390">
        <f>IF( tabItens[[#This Row],[Consumo]] &gt; tabItens[[#This Row],[04_MESES]]/4*$AV$2, tabItens[[#This Row],[Consumo]]/$AV$2, tabItens[[#This Row],[04_MESES]]/4 ) * $BE$2 + tabItens[[#This Row],[COMPRA_EXTRA]]</f>
        <v>42</v>
      </c>
      <c r="BF467" s="391">
        <f>MAX( tabItens[[#This Row],[Sugestão]] - tabItens[[#This Row],[LC]], 0 )</f>
        <v>42</v>
      </c>
      <c r="BG467" s="391">
        <f>SUMIF(Consumo!$C$3:$C$862,tabItens[[#This Row],[CÓDIGO]],Consumo!$E$3:$E$862)</f>
        <v>0</v>
      </c>
      <c r="BH467" s="392">
        <f>IF(AND(tabItens[[#This Row],[Pend]] &gt; 0,tabItens[[#This Row],[Consumo]] &lt;&gt; 0), tabItens[[#This Row],[Pend]] / tabItens[[#This Row],[Consumo]], 0 )</f>
        <v>0</v>
      </c>
      <c r="BI467" s="391"/>
      <c r="BJ467" s="391"/>
      <c r="BK467" s="393" t="s">
        <v>2081</v>
      </c>
    </row>
    <row r="468" spans="1:63" x14ac:dyDescent="0.3">
      <c r="A468" s="354">
        <v>88744</v>
      </c>
      <c r="B468" s="355" t="s">
        <v>1510</v>
      </c>
      <c r="C468" s="356" t="s">
        <v>256</v>
      </c>
      <c r="D468" s="357">
        <v>44</v>
      </c>
      <c r="E468" s="358"/>
      <c r="F468" s="358"/>
      <c r="G468" s="358" t="s">
        <v>883</v>
      </c>
      <c r="H468" s="359">
        <v>30</v>
      </c>
      <c r="I468" s="360">
        <v>103003</v>
      </c>
      <c r="J468" s="361">
        <v>44</v>
      </c>
      <c r="K468" s="362">
        <v>17</v>
      </c>
      <c r="L468" s="363">
        <f>IF(tabItens[[#This Row],[Média]] &gt; 0, tabItens[[#This Row],[QTDE ATUAL]] / tabItens[[#This Row],[Média]],999.9)</f>
        <v>18.947368421052634</v>
      </c>
      <c r="M468" s="364">
        <v>0</v>
      </c>
      <c r="N468" s="365">
        <f>tabItens[[#This Row],[VALOR UNIT.]] * tabItens[[#This Row],[LC]]</f>
        <v>0</v>
      </c>
      <c r="O468" s="366" t="s">
        <v>2161</v>
      </c>
      <c r="P468" s="367"/>
      <c r="Q468" s="368"/>
      <c r="R468" s="365"/>
      <c r="S468" s="369"/>
      <c r="T468" s="370">
        <f>ROUNDDOWN(IFERROR(tabItens[[#This Row],[ATA DT.VALID.]] - $D$1,0) / 30,0)</f>
        <v>-1507</v>
      </c>
      <c r="U468" s="355" t="s">
        <v>1498</v>
      </c>
      <c r="V468" s="371">
        <v>1</v>
      </c>
      <c r="W468" s="372" t="s">
        <v>2072</v>
      </c>
      <c r="X468" s="373">
        <v>55</v>
      </c>
      <c r="Y468" s="374">
        <v>26</v>
      </c>
      <c r="Z468" s="375"/>
      <c r="AA468" s="376"/>
      <c r="AB468" s="377"/>
      <c r="AC468" s="377"/>
      <c r="AD468" s="376"/>
      <c r="AE468" s="377"/>
      <c r="AF468" s="370"/>
      <c r="AG468" s="378" t="s">
        <v>2067</v>
      </c>
      <c r="AH468" s="379"/>
      <c r="AI468" s="370">
        <v>6</v>
      </c>
      <c r="AJ468" s="379">
        <v>44509</v>
      </c>
      <c r="AK468" s="379">
        <v>38656</v>
      </c>
      <c r="AL468" s="379">
        <v>44687</v>
      </c>
      <c r="AM468" s="369"/>
      <c r="AN468" s="358"/>
      <c r="AO468" s="380" t="str">
        <f>_xlfn.IFNA(IF(VLOOKUP(tabItens[[#This Row],[CÓDIGO]],tabExcluirDoEstoque[#Data],1,FALSE),"sim",""),"")</f>
        <v/>
      </c>
      <c r="AP468" s="381" t="str">
        <f ca="1">IF(OR(ISBLANK(tabItens[[#This Row],[ATA DT.VALID.]]),tabItens[[#This Row],[ATA DT.VALID.]]="",tabItens[[#This Row],[ATA DT.VALID.]]=" "),"",IF(TYPE(tabItens[[#This Row],[ATA DT.VALID.]])=1,ROUNDUP((tabItens[[#This Row],[ATA DT.VALID.]]-TODAY())/7,0),""))</f>
        <v/>
      </c>
      <c r="AQ468" s="382">
        <v>0</v>
      </c>
      <c r="AR468" s="383" t="str">
        <f>IF(ISBLANK(tabItens[[#This Row],[CÓDIGO]]),"",IFERROR(VLOOKUP(tabItens[[#This Row],[CÓDIGO]],Consumo!$C$2:$AC$862,26,FALSE),0))</f>
        <v>09.2023</v>
      </c>
      <c r="AS468" s="384">
        <f>SUMIF(Consumo!$C$3:$C$862,tabItens[[#This Row],[CÓDIGO]],Consumo!$N$3:$N$862) + SUMIF(Consumo!$C$3:$C$862,tabItens[[#This Row],[CÓDIGO]],Consumo!$O$3:$O$862) + SUMIF(Consumo!$C$3:$C$862,tabItens[[#This Row],[CÓDIGO]],Consumo!$P$3:$P$862) + SUMIF(Consumo!$C$3:$C$862,tabItens[[#This Row],[CÓDIGO]],Consumo!$Q$3:$Q$862)</f>
        <v>1</v>
      </c>
      <c r="AT468" s="384">
        <f>SUMIF(Consumo!$C$3:$C$862,tabItens[[#This Row],[CÓDIGO]],Consumo!$Z$3:$Z$862)</f>
        <v>19</v>
      </c>
      <c r="AU468" s="385">
        <f>SUMIF(Consumo!$C$3:$C$862,tabItens[[#This Row],[CÓDIGO]],Consumo!$AA$3:$AA$862)</f>
        <v>5</v>
      </c>
      <c r="AV468" s="386">
        <f>SUMIF(Consumo!$C$3:$C$862,tabItens[[#This Row],[CÓDIGO]],Consumo!$Y$3:$Y$862)</f>
        <v>1.5833333333333333</v>
      </c>
      <c r="AW468" s="359">
        <f>tabItens[[#This Row],[QTDE ATUAL]] + tabItens[[#This Row],[RC QTDE]] + tabItens[[#This Row],[AF SALDO]] + tabItens[[#This Row],[Recentes]]</f>
        <v>30</v>
      </c>
      <c r="AX468" s="387">
        <v>3</v>
      </c>
      <c r="AY468" s="387">
        <v>4</v>
      </c>
      <c r="AZ468" s="387">
        <f>IF(ISBLANK(tabItens[[#This Row],[CÓDIGO]]),"",tabItens[[#This Row],[PontoMês]] * (AZ$2+tabItens[[#This Row],[PontoQtM]]))</f>
        <v>12</v>
      </c>
      <c r="BA468" s="386">
        <f>tabItens[[#This Row],[PontoPed]] - tabItens[[#This Row],[Saldo]] + (1/10)</f>
        <v>-17.899999999999999</v>
      </c>
      <c r="BB468" s="386">
        <f xml:space="preserve"> tabItens[[#This Row],[PontoMês]] * BB$2 - tabItens[[#This Row],[QTDE ATUAL]] - (1/10)</f>
        <v>-27.1</v>
      </c>
      <c r="BC468" s="388">
        <f>IF( tabItens[[#This Row],[PontoPed]]&gt;0, IF(tabItens[[#This Row],[PontoPed]]&lt;1, 1, IF( tabItens[[#This Row],[Saldo]]&gt;tabItens[[#This Row],[PontoPed]], 0, (tabItens[[#This Row],[PontoPed]]-tabItens[[#This Row],[Saldo]])/tabItens[[#This Row],[PontoPed]] ) ), 0 )</f>
        <v>0</v>
      </c>
      <c r="BD468" s="389">
        <f>ROUNDDOWN(IF( OR( AND(tabItens[[#This Row],[PontoPed]]&lt;tabItens[[#This Row],[Saldo]],tabItens[[#This Row],[Saldo]]&gt;0), tabItens[[#This Row],[PontoPed]]=0), 99, IF(AND(tabItens[[#This Row],[Saldo]]=0,tabItens[[#This Row],[PontoPed]]&gt;0), 0, (1-tabItens[[#This Row],[PctAb]])*10 ) ),0)</f>
        <v>99</v>
      </c>
      <c r="BE468" s="390">
        <f>IF( tabItens[[#This Row],[Consumo]] &gt; tabItens[[#This Row],[04_MESES]]/4*$AV$2, tabItens[[#This Row],[Consumo]]/$AV$2, tabItens[[#This Row],[04_MESES]]/4 ) * $BE$2 + tabItens[[#This Row],[COMPRA_EXTRA]]</f>
        <v>9.5</v>
      </c>
      <c r="BF468" s="391">
        <f>MAX( tabItens[[#This Row],[Sugestão]] - tabItens[[#This Row],[LC]], 0 )</f>
        <v>9.5</v>
      </c>
      <c r="BG468" s="391">
        <f>SUMIF(Consumo!$C$3:$C$862,tabItens[[#This Row],[CÓDIGO]],Consumo!$E$3:$E$862)</f>
        <v>0</v>
      </c>
      <c r="BH468" s="392">
        <f>IF(AND(tabItens[[#This Row],[Pend]] &gt; 0,tabItens[[#This Row],[Consumo]] &lt;&gt; 0), tabItens[[#This Row],[Pend]] / tabItens[[#This Row],[Consumo]], 0 )</f>
        <v>0</v>
      </c>
      <c r="BI468" s="391"/>
      <c r="BJ468" s="391"/>
      <c r="BK468" s="393" t="s">
        <v>2081</v>
      </c>
    </row>
    <row r="469" spans="1:63" x14ac:dyDescent="0.3">
      <c r="A469" s="354">
        <v>88745</v>
      </c>
      <c r="B469" s="355" t="s">
        <v>1511</v>
      </c>
      <c r="C469" s="356" t="s">
        <v>256</v>
      </c>
      <c r="D469" s="357">
        <v>80</v>
      </c>
      <c r="E469" s="358"/>
      <c r="F469" s="358"/>
      <c r="G469" s="358" t="s">
        <v>883</v>
      </c>
      <c r="H469" s="359">
        <v>17</v>
      </c>
      <c r="I469" s="360">
        <v>103003</v>
      </c>
      <c r="J469" s="361">
        <v>80</v>
      </c>
      <c r="K469" s="362">
        <v>12</v>
      </c>
      <c r="L469" s="363">
        <f>IF(tabItens[[#This Row],[Média]] &gt; 0, tabItens[[#This Row],[QTDE ATUAL]] / tabItens[[#This Row],[Média]],999.9)</f>
        <v>18.545454545454547</v>
      </c>
      <c r="M469" s="364">
        <v>0</v>
      </c>
      <c r="N469" s="365">
        <f>tabItens[[#This Row],[VALOR UNIT.]] * tabItens[[#This Row],[LC]]</f>
        <v>0</v>
      </c>
      <c r="O469" s="366" t="s">
        <v>2161</v>
      </c>
      <c r="P469" s="367"/>
      <c r="Q469" s="368"/>
      <c r="R469" s="365"/>
      <c r="S469" s="369"/>
      <c r="T469" s="370">
        <f>ROUNDDOWN(IFERROR(tabItens[[#This Row],[ATA DT.VALID.]] - $D$1,0) / 30,0)</f>
        <v>-1507</v>
      </c>
      <c r="U469" s="355" t="s">
        <v>1498</v>
      </c>
      <c r="V469" s="371">
        <v>1</v>
      </c>
      <c r="W469" s="372" t="s">
        <v>2072</v>
      </c>
      <c r="X469" s="373">
        <v>55</v>
      </c>
      <c r="Y469" s="374">
        <v>26</v>
      </c>
      <c r="Z469" s="375">
        <v>2678</v>
      </c>
      <c r="AA469" s="376">
        <v>2023</v>
      </c>
      <c r="AB469" s="377">
        <v>70</v>
      </c>
      <c r="AC469" s="377"/>
      <c r="AD469" s="376"/>
      <c r="AE469" s="377"/>
      <c r="AF469" s="370"/>
      <c r="AG469" s="378" t="s">
        <v>2067</v>
      </c>
      <c r="AH469" s="379"/>
      <c r="AI469" s="370">
        <v>4</v>
      </c>
      <c r="AJ469" s="379">
        <v>44855</v>
      </c>
      <c r="AK469" s="379">
        <v>38656</v>
      </c>
      <c r="AL469" s="379">
        <v>44845</v>
      </c>
      <c r="AM469" s="369"/>
      <c r="AN469" s="358"/>
      <c r="AO469" s="380" t="str">
        <f>_xlfn.IFNA(IF(VLOOKUP(tabItens[[#This Row],[CÓDIGO]],tabExcluirDoEstoque[#Data],1,FALSE),"sim",""),"")</f>
        <v/>
      </c>
      <c r="AP469" s="381" t="str">
        <f ca="1">IF(OR(ISBLANK(tabItens[[#This Row],[ATA DT.VALID.]]),tabItens[[#This Row],[ATA DT.VALID.]]="",tabItens[[#This Row],[ATA DT.VALID.]]=" "),"",IF(TYPE(tabItens[[#This Row],[ATA DT.VALID.]])=1,ROUNDUP((tabItens[[#This Row],[ATA DT.VALID.]]-TODAY())/7,0),""))</f>
        <v/>
      </c>
      <c r="AQ469" s="382">
        <v>0</v>
      </c>
      <c r="AR469" s="383" t="str">
        <f>IF(ISBLANK(tabItens[[#This Row],[CÓDIGO]]),"",IFERROR(VLOOKUP(tabItens[[#This Row],[CÓDIGO]],Consumo!$C$2:$AC$862,26,FALSE),0))</f>
        <v>04.2023</v>
      </c>
      <c r="AS469" s="384">
        <f>SUMIF(Consumo!$C$3:$C$862,tabItens[[#This Row],[CÓDIGO]],Consumo!$N$3:$N$862) + SUMIF(Consumo!$C$3:$C$862,tabItens[[#This Row],[CÓDIGO]],Consumo!$O$3:$O$862) + SUMIF(Consumo!$C$3:$C$862,tabItens[[#This Row],[CÓDIGO]],Consumo!$P$3:$P$862) + SUMIF(Consumo!$C$3:$C$862,tabItens[[#This Row],[CÓDIGO]],Consumo!$Q$3:$Q$862)</f>
        <v>0</v>
      </c>
      <c r="AT469" s="384">
        <f>SUMIF(Consumo!$C$3:$C$862,tabItens[[#This Row],[CÓDIGO]],Consumo!$Z$3:$Z$862)</f>
        <v>12</v>
      </c>
      <c r="AU469" s="385">
        <f>SUMIF(Consumo!$C$3:$C$862,tabItens[[#This Row],[CÓDIGO]],Consumo!$AA$3:$AA$862)</f>
        <v>5</v>
      </c>
      <c r="AV469" s="386">
        <f>SUMIF(Consumo!$C$3:$C$862,tabItens[[#This Row],[CÓDIGO]],Consumo!$Y$3:$Y$862)</f>
        <v>0.91666666666666663</v>
      </c>
      <c r="AW469" s="359">
        <f>tabItens[[#This Row],[QTDE ATUAL]] + tabItens[[#This Row],[RC QTDE]] + tabItens[[#This Row],[AF SALDO]] + tabItens[[#This Row],[Recentes]]</f>
        <v>87</v>
      </c>
      <c r="AX469" s="387">
        <v>4</v>
      </c>
      <c r="AY469" s="387">
        <v>4</v>
      </c>
      <c r="AZ469" s="387">
        <f>IF(ISBLANK(tabItens[[#This Row],[CÓDIGO]]),"",tabItens[[#This Row],[PontoMês]] * (AZ$2+tabItens[[#This Row],[PontoQtM]]))</f>
        <v>16</v>
      </c>
      <c r="BA469" s="386">
        <f>tabItens[[#This Row],[PontoPed]] - tabItens[[#This Row],[Saldo]] + (1/10)</f>
        <v>-70.900000000000006</v>
      </c>
      <c r="BB469" s="386">
        <f xml:space="preserve"> tabItens[[#This Row],[PontoMês]] * BB$2 - tabItens[[#This Row],[QTDE ATUAL]] - (1/10)</f>
        <v>-13.1</v>
      </c>
      <c r="BC469" s="388">
        <f>IF( tabItens[[#This Row],[PontoPed]]&gt;0, IF(tabItens[[#This Row],[PontoPed]]&lt;1, 1, IF( tabItens[[#This Row],[Saldo]]&gt;tabItens[[#This Row],[PontoPed]], 0, (tabItens[[#This Row],[PontoPed]]-tabItens[[#This Row],[Saldo]])/tabItens[[#This Row],[PontoPed]] ) ), 0 )</f>
        <v>0</v>
      </c>
      <c r="BD469" s="389">
        <f>ROUNDDOWN(IF( OR( AND(tabItens[[#This Row],[PontoPed]]&lt;tabItens[[#This Row],[Saldo]],tabItens[[#This Row],[Saldo]]&gt;0), tabItens[[#This Row],[PontoPed]]=0), 99, IF(AND(tabItens[[#This Row],[Saldo]]=0,tabItens[[#This Row],[PontoPed]]&gt;0), 0, (1-tabItens[[#This Row],[PctAb]])*10 ) ),0)</f>
        <v>99</v>
      </c>
      <c r="BE469" s="390">
        <f>IF( tabItens[[#This Row],[Consumo]] &gt; tabItens[[#This Row],[04_MESES]]/4*$AV$2, tabItens[[#This Row],[Consumo]]/$AV$2, tabItens[[#This Row],[04_MESES]]/4 ) * $BE$2 + tabItens[[#This Row],[COMPRA_EXTRA]]</f>
        <v>6</v>
      </c>
      <c r="BF469" s="391">
        <f>MAX( tabItens[[#This Row],[Sugestão]] - tabItens[[#This Row],[LC]], 0 )</f>
        <v>6</v>
      </c>
      <c r="BG469" s="391">
        <f>SUMIF(Consumo!$C$3:$C$862,tabItens[[#This Row],[CÓDIGO]],Consumo!$E$3:$E$862)</f>
        <v>0</v>
      </c>
      <c r="BH469" s="392">
        <f>IF(AND(tabItens[[#This Row],[Pend]] &gt; 0,tabItens[[#This Row],[Consumo]] &lt;&gt; 0), tabItens[[#This Row],[Pend]] / tabItens[[#This Row],[Consumo]], 0 )</f>
        <v>0</v>
      </c>
      <c r="BI469" s="391"/>
      <c r="BJ469" s="391"/>
      <c r="BK469" s="393" t="s">
        <v>2081</v>
      </c>
    </row>
    <row r="470" spans="1:63" x14ac:dyDescent="0.3">
      <c r="A470" s="354">
        <v>88746</v>
      </c>
      <c r="B470" s="355" t="s">
        <v>1512</v>
      </c>
      <c r="C470" s="356" t="s">
        <v>256</v>
      </c>
      <c r="D470" s="357">
        <v>158.69999999999999</v>
      </c>
      <c r="E470" s="358"/>
      <c r="F470" s="358"/>
      <c r="G470" s="358" t="s">
        <v>883</v>
      </c>
      <c r="H470" s="359">
        <v>42</v>
      </c>
      <c r="I470" s="360">
        <v>103003</v>
      </c>
      <c r="J470" s="361">
        <v>158.69999999999999</v>
      </c>
      <c r="K470" s="362">
        <v>9</v>
      </c>
      <c r="L470" s="363">
        <f>IF(tabItens[[#This Row],[Média]] &gt; 0, tabItens[[#This Row],[QTDE ATUAL]] / tabItens[[#This Row],[Média]],999.9)</f>
        <v>72</v>
      </c>
      <c r="M470" s="364">
        <v>0</v>
      </c>
      <c r="N470" s="365">
        <f>tabItens[[#This Row],[VALOR UNIT.]] * tabItens[[#This Row],[LC]]</f>
        <v>0</v>
      </c>
      <c r="O470" s="366" t="s">
        <v>2161</v>
      </c>
      <c r="P470" s="367"/>
      <c r="Q470" s="368"/>
      <c r="R470" s="365"/>
      <c r="S470" s="369"/>
      <c r="T470" s="370">
        <f>ROUNDDOWN(IFERROR(tabItens[[#This Row],[ATA DT.VALID.]] - $D$1,0) / 30,0)</f>
        <v>-1507</v>
      </c>
      <c r="U470" s="355" t="s">
        <v>1498</v>
      </c>
      <c r="V470" s="371">
        <v>1</v>
      </c>
      <c r="W470" s="372" t="s">
        <v>2072</v>
      </c>
      <c r="X470" s="373">
        <v>55</v>
      </c>
      <c r="Y470" s="374">
        <v>26</v>
      </c>
      <c r="Z470" s="375"/>
      <c r="AA470" s="376"/>
      <c r="AB470" s="377"/>
      <c r="AC470" s="377"/>
      <c r="AD470" s="376"/>
      <c r="AE470" s="377"/>
      <c r="AF470" s="370"/>
      <c r="AG470" s="378" t="s">
        <v>2067</v>
      </c>
      <c r="AH470" s="379"/>
      <c r="AI470" s="370">
        <v>4</v>
      </c>
      <c r="AJ470" s="379">
        <v>43818</v>
      </c>
      <c r="AK470" s="379">
        <v>38656</v>
      </c>
      <c r="AL470" s="379">
        <v>44923</v>
      </c>
      <c r="AM470" s="369"/>
      <c r="AN470" s="358"/>
      <c r="AO470" s="380" t="str">
        <f>_xlfn.IFNA(IF(VLOOKUP(tabItens[[#This Row],[CÓDIGO]],tabExcluirDoEstoque[#Data],1,FALSE),"sim",""),"")</f>
        <v/>
      </c>
      <c r="AP470" s="381" t="str">
        <f ca="1">IF(OR(ISBLANK(tabItens[[#This Row],[ATA DT.VALID.]]),tabItens[[#This Row],[ATA DT.VALID.]]="",tabItens[[#This Row],[ATA DT.VALID.]]=" "),"",IF(TYPE(tabItens[[#This Row],[ATA DT.VALID.]])=1,ROUNDUP((tabItens[[#This Row],[ATA DT.VALID.]]-TODAY())/7,0),""))</f>
        <v/>
      </c>
      <c r="AQ470" s="382">
        <v>0</v>
      </c>
      <c r="AR470" s="383" t="str">
        <f>IF(ISBLANK(tabItens[[#This Row],[CÓDIGO]]),"",IFERROR(VLOOKUP(tabItens[[#This Row],[CÓDIGO]],Consumo!$C$2:$AC$862,26,FALSE),0))</f>
        <v>04.2023</v>
      </c>
      <c r="AS470" s="384">
        <f>SUMIF(Consumo!$C$3:$C$862,tabItens[[#This Row],[CÓDIGO]],Consumo!$N$3:$N$862) + SUMIF(Consumo!$C$3:$C$862,tabItens[[#This Row],[CÓDIGO]],Consumo!$O$3:$O$862) + SUMIF(Consumo!$C$3:$C$862,tabItens[[#This Row],[CÓDIGO]],Consumo!$P$3:$P$862) + SUMIF(Consumo!$C$3:$C$862,tabItens[[#This Row],[CÓDIGO]],Consumo!$Q$3:$Q$862)</f>
        <v>0</v>
      </c>
      <c r="AT470" s="384">
        <f>SUMIF(Consumo!$C$3:$C$862,tabItens[[#This Row],[CÓDIGO]],Consumo!$Z$3:$Z$862)</f>
        <v>9</v>
      </c>
      <c r="AU470" s="385">
        <f>SUMIF(Consumo!$C$3:$C$862,tabItens[[#This Row],[CÓDIGO]],Consumo!$AA$3:$AA$862)</f>
        <v>5</v>
      </c>
      <c r="AV470" s="386">
        <f>SUMIF(Consumo!$C$3:$C$862,tabItens[[#This Row],[CÓDIGO]],Consumo!$Y$3:$Y$862)</f>
        <v>0.58333333333333337</v>
      </c>
      <c r="AW470" s="359">
        <f>tabItens[[#This Row],[QTDE ATUAL]] + tabItens[[#This Row],[RC QTDE]] + tabItens[[#This Row],[AF SALDO]] + tabItens[[#This Row],[Recentes]]</f>
        <v>42</v>
      </c>
      <c r="AX470" s="387">
        <v>3</v>
      </c>
      <c r="AY470" s="387">
        <v>4</v>
      </c>
      <c r="AZ470" s="387">
        <f>IF(ISBLANK(tabItens[[#This Row],[CÓDIGO]]),"",tabItens[[#This Row],[PontoMês]] * (AZ$2+tabItens[[#This Row],[PontoQtM]]))</f>
        <v>12</v>
      </c>
      <c r="BA470" s="386">
        <f>tabItens[[#This Row],[PontoPed]] - tabItens[[#This Row],[Saldo]] + (1/10)</f>
        <v>-29.9</v>
      </c>
      <c r="BB470" s="386">
        <f xml:space="preserve"> tabItens[[#This Row],[PontoMês]] * BB$2 - tabItens[[#This Row],[QTDE ATUAL]] - (1/10)</f>
        <v>-39.1</v>
      </c>
      <c r="BC470" s="388">
        <f>IF( tabItens[[#This Row],[PontoPed]]&gt;0, IF(tabItens[[#This Row],[PontoPed]]&lt;1, 1, IF( tabItens[[#This Row],[Saldo]]&gt;tabItens[[#This Row],[PontoPed]], 0, (tabItens[[#This Row],[PontoPed]]-tabItens[[#This Row],[Saldo]])/tabItens[[#This Row],[PontoPed]] ) ), 0 )</f>
        <v>0</v>
      </c>
      <c r="BD470" s="389">
        <f>ROUNDDOWN(IF( OR( AND(tabItens[[#This Row],[PontoPed]]&lt;tabItens[[#This Row],[Saldo]],tabItens[[#This Row],[Saldo]]&gt;0), tabItens[[#This Row],[PontoPed]]=0), 99, IF(AND(tabItens[[#This Row],[Saldo]]=0,tabItens[[#This Row],[PontoPed]]&gt;0), 0, (1-tabItens[[#This Row],[PctAb]])*10 ) ),0)</f>
        <v>99</v>
      </c>
      <c r="BE470" s="390">
        <f>IF( tabItens[[#This Row],[Consumo]] &gt; tabItens[[#This Row],[04_MESES]]/4*$AV$2, tabItens[[#This Row],[Consumo]]/$AV$2, tabItens[[#This Row],[04_MESES]]/4 ) * $BE$2 + tabItens[[#This Row],[COMPRA_EXTRA]]</f>
        <v>4.5</v>
      </c>
      <c r="BF470" s="391">
        <f>MAX( tabItens[[#This Row],[Sugestão]] - tabItens[[#This Row],[LC]], 0 )</f>
        <v>4.5</v>
      </c>
      <c r="BG470" s="391">
        <f>SUMIF(Consumo!$C$3:$C$862,tabItens[[#This Row],[CÓDIGO]],Consumo!$E$3:$E$862)</f>
        <v>0</v>
      </c>
      <c r="BH470" s="392">
        <f>IF(AND(tabItens[[#This Row],[Pend]] &gt; 0,tabItens[[#This Row],[Consumo]] &lt;&gt; 0), tabItens[[#This Row],[Pend]] / tabItens[[#This Row],[Consumo]], 0 )</f>
        <v>0</v>
      </c>
      <c r="BI470" s="391"/>
      <c r="BJ470" s="391"/>
      <c r="BK470" s="393" t="s">
        <v>2081</v>
      </c>
    </row>
    <row r="471" spans="1:63" x14ac:dyDescent="0.3">
      <c r="A471" s="354">
        <v>88747</v>
      </c>
      <c r="B471" s="355" t="s">
        <v>1513</v>
      </c>
      <c r="C471" s="356" t="s">
        <v>256</v>
      </c>
      <c r="D471" s="357">
        <v>205</v>
      </c>
      <c r="E471" s="358"/>
      <c r="F471" s="358"/>
      <c r="G471" s="358" t="s">
        <v>883</v>
      </c>
      <c r="H471" s="359">
        <v>5</v>
      </c>
      <c r="I471" s="360">
        <v>103003</v>
      </c>
      <c r="J471" s="361">
        <v>205</v>
      </c>
      <c r="K471" s="362">
        <v>5</v>
      </c>
      <c r="L471" s="363">
        <f>IF(tabItens[[#This Row],[Média]] &gt; 0, tabItens[[#This Row],[QTDE ATUAL]] / tabItens[[#This Row],[Média]],999.9)</f>
        <v>15</v>
      </c>
      <c r="M471" s="364">
        <v>0</v>
      </c>
      <c r="N471" s="365">
        <f>tabItens[[#This Row],[VALOR UNIT.]] * tabItens[[#This Row],[LC]]</f>
        <v>0</v>
      </c>
      <c r="O471" s="366" t="s">
        <v>2118</v>
      </c>
      <c r="P471" s="367"/>
      <c r="Q471" s="368"/>
      <c r="R471" s="365"/>
      <c r="S471" s="369"/>
      <c r="T471" s="370">
        <f>ROUNDDOWN(IFERROR(tabItens[[#This Row],[ATA DT.VALID.]] - $D$1,0) / 30,0)</f>
        <v>-1507</v>
      </c>
      <c r="U471" s="355" t="s">
        <v>1498</v>
      </c>
      <c r="V471" s="371">
        <v>1</v>
      </c>
      <c r="W471" s="372" t="s">
        <v>2072</v>
      </c>
      <c r="X471" s="373">
        <v>55</v>
      </c>
      <c r="Y471" s="374">
        <v>26</v>
      </c>
      <c r="Z471" s="375"/>
      <c r="AA471" s="376"/>
      <c r="AB471" s="377"/>
      <c r="AC471" s="377"/>
      <c r="AD471" s="376"/>
      <c r="AE471" s="377"/>
      <c r="AF471" s="370"/>
      <c r="AG471" s="378" t="s">
        <v>2067</v>
      </c>
      <c r="AH471" s="379"/>
      <c r="AI471" s="370">
        <v>2</v>
      </c>
      <c r="AJ471" s="379">
        <v>44649</v>
      </c>
      <c r="AK471" s="379">
        <v>38656</v>
      </c>
      <c r="AL471" s="379">
        <v>44687</v>
      </c>
      <c r="AM471" s="369"/>
      <c r="AN471" s="358"/>
      <c r="AO471" s="380" t="str">
        <f>_xlfn.IFNA(IF(VLOOKUP(tabItens[[#This Row],[CÓDIGO]],tabExcluirDoEstoque[#Data],1,FALSE),"sim",""),"")</f>
        <v/>
      </c>
      <c r="AP471" s="381" t="str">
        <f ca="1">IF(OR(ISBLANK(tabItens[[#This Row],[ATA DT.VALID.]]),tabItens[[#This Row],[ATA DT.VALID.]]="",tabItens[[#This Row],[ATA DT.VALID.]]=" "),"",IF(TYPE(tabItens[[#This Row],[ATA DT.VALID.]])=1,ROUNDUP((tabItens[[#This Row],[ATA DT.VALID.]]-TODAY())/7,0),""))</f>
        <v/>
      </c>
      <c r="AQ471" s="382">
        <v>0</v>
      </c>
      <c r="AR471" s="383" t="str">
        <f>IF(ISBLANK(tabItens[[#This Row],[CÓDIGO]]),"",IFERROR(VLOOKUP(tabItens[[#This Row],[CÓDIGO]],Consumo!$C$2:$AC$862,26,FALSE),0))</f>
        <v>04.2023</v>
      </c>
      <c r="AS471" s="384">
        <f>SUMIF(Consumo!$C$3:$C$862,tabItens[[#This Row],[CÓDIGO]],Consumo!$N$3:$N$862) + SUMIF(Consumo!$C$3:$C$862,tabItens[[#This Row],[CÓDIGO]],Consumo!$O$3:$O$862) + SUMIF(Consumo!$C$3:$C$862,tabItens[[#This Row],[CÓDIGO]],Consumo!$P$3:$P$862) + SUMIF(Consumo!$C$3:$C$862,tabItens[[#This Row],[CÓDIGO]],Consumo!$Q$3:$Q$862)</f>
        <v>0</v>
      </c>
      <c r="AT471" s="384">
        <f>SUMIF(Consumo!$C$3:$C$862,tabItens[[#This Row],[CÓDIGO]],Consumo!$Z$3:$Z$862)</f>
        <v>5</v>
      </c>
      <c r="AU471" s="385">
        <f>SUMIF(Consumo!$C$3:$C$862,tabItens[[#This Row],[CÓDIGO]],Consumo!$AA$3:$AA$862)</f>
        <v>3</v>
      </c>
      <c r="AV471" s="386">
        <f>SUMIF(Consumo!$C$3:$C$862,tabItens[[#This Row],[CÓDIGO]],Consumo!$Y$3:$Y$862)</f>
        <v>0.33333333333333331</v>
      </c>
      <c r="AW471" s="359">
        <f>tabItens[[#This Row],[QTDE ATUAL]] + tabItens[[#This Row],[RC QTDE]] + tabItens[[#This Row],[AF SALDO]] + tabItens[[#This Row],[Recentes]]</f>
        <v>5</v>
      </c>
      <c r="AX471" s="387">
        <v>1.5</v>
      </c>
      <c r="AY471" s="387">
        <v>4</v>
      </c>
      <c r="AZ471" s="387">
        <f>IF(ISBLANK(tabItens[[#This Row],[CÓDIGO]]),"",tabItens[[#This Row],[PontoMês]] * (AZ$2+tabItens[[#This Row],[PontoQtM]]))</f>
        <v>6</v>
      </c>
      <c r="BA471" s="386">
        <f>tabItens[[#This Row],[PontoPed]] - tabItens[[#This Row],[Saldo]] + (1/10)</f>
        <v>1.1000000000000001</v>
      </c>
      <c r="BB471" s="386">
        <f xml:space="preserve"> tabItens[[#This Row],[PontoMês]] * BB$2 - tabItens[[#This Row],[QTDE ATUAL]] - (1/10)</f>
        <v>-3.6</v>
      </c>
      <c r="BC471" s="388">
        <f>IF( tabItens[[#This Row],[PontoPed]]&gt;0, IF(tabItens[[#This Row],[PontoPed]]&lt;1, 1, IF( tabItens[[#This Row],[Saldo]]&gt;tabItens[[#This Row],[PontoPed]], 0, (tabItens[[#This Row],[PontoPed]]-tabItens[[#This Row],[Saldo]])/tabItens[[#This Row],[PontoPed]] ) ), 0 )</f>
        <v>0.16666666666666666</v>
      </c>
      <c r="BD471" s="389">
        <f>ROUNDDOWN(IF( OR( AND(tabItens[[#This Row],[PontoPed]]&lt;tabItens[[#This Row],[Saldo]],tabItens[[#This Row],[Saldo]]&gt;0), tabItens[[#This Row],[PontoPed]]=0), 99, IF(AND(tabItens[[#This Row],[Saldo]]=0,tabItens[[#This Row],[PontoPed]]&gt;0), 0, (1-tabItens[[#This Row],[PctAb]])*10 ) ),0)</f>
        <v>8</v>
      </c>
      <c r="BE471" s="390">
        <f>IF( tabItens[[#This Row],[Consumo]] &gt; tabItens[[#This Row],[04_MESES]]/4*$AV$2, tabItens[[#This Row],[Consumo]]/$AV$2, tabItens[[#This Row],[04_MESES]]/4 ) * $BE$2 + tabItens[[#This Row],[COMPRA_EXTRA]]</f>
        <v>2.5</v>
      </c>
      <c r="BF471" s="391">
        <f>MAX( tabItens[[#This Row],[Sugestão]] - tabItens[[#This Row],[LC]], 0 )</f>
        <v>2.5</v>
      </c>
      <c r="BG471" s="391">
        <f>SUMIF(Consumo!$C$3:$C$862,tabItens[[#This Row],[CÓDIGO]],Consumo!$E$3:$E$862)</f>
        <v>0</v>
      </c>
      <c r="BH471" s="392">
        <f>IF(AND(tabItens[[#This Row],[Pend]] &gt; 0,tabItens[[#This Row],[Consumo]] &lt;&gt; 0), tabItens[[#This Row],[Pend]] / tabItens[[#This Row],[Consumo]], 0 )</f>
        <v>0</v>
      </c>
      <c r="BI471" s="391"/>
      <c r="BJ471" s="391"/>
      <c r="BK471" s="393" t="s">
        <v>2081</v>
      </c>
    </row>
    <row r="472" spans="1:63" x14ac:dyDescent="0.3">
      <c r="A472" s="354">
        <v>88838</v>
      </c>
      <c r="B472" s="355" t="s">
        <v>1514</v>
      </c>
      <c r="C472" s="356" t="s">
        <v>373</v>
      </c>
      <c r="D472" s="357">
        <v>0.7</v>
      </c>
      <c r="E472" s="358"/>
      <c r="F472" s="358"/>
      <c r="G472" s="358" t="s">
        <v>883</v>
      </c>
      <c r="H472" s="359">
        <v>2384</v>
      </c>
      <c r="I472" s="360">
        <v>103003</v>
      </c>
      <c r="J472" s="361">
        <v>0.7</v>
      </c>
      <c r="K472" s="362">
        <v>2044</v>
      </c>
      <c r="L472" s="363">
        <f>IF(tabItens[[#This Row],[Média]] &gt; 0, tabItens[[#This Row],[QTDE ATUAL]] / tabItens[[#This Row],[Média]],999.9)</f>
        <v>8.7060255629945225</v>
      </c>
      <c r="M472" s="364">
        <v>0</v>
      </c>
      <c r="N472" s="365">
        <f>tabItens[[#This Row],[VALOR UNIT.]] * tabItens[[#This Row],[LC]]</f>
        <v>0</v>
      </c>
      <c r="O472" s="366" t="s">
        <v>2095</v>
      </c>
      <c r="P472" s="367"/>
      <c r="Q472" s="368"/>
      <c r="R472" s="365"/>
      <c r="S472" s="369"/>
      <c r="T472" s="370">
        <f>ROUNDDOWN(IFERROR(tabItens[[#This Row],[ATA DT.VALID.]] - $D$1,0) / 30,0)</f>
        <v>-1507</v>
      </c>
      <c r="U472" s="355" t="s">
        <v>990</v>
      </c>
      <c r="V472" s="371">
        <v>1</v>
      </c>
      <c r="W472" s="372" t="s">
        <v>2073</v>
      </c>
      <c r="X472" s="373">
        <v>83</v>
      </c>
      <c r="Y472" s="374">
        <v>2</v>
      </c>
      <c r="Z472" s="375"/>
      <c r="AA472" s="376"/>
      <c r="AB472" s="377"/>
      <c r="AC472" s="377"/>
      <c r="AD472" s="376"/>
      <c r="AE472" s="377"/>
      <c r="AF472" s="370"/>
      <c r="AG472" s="378" t="s">
        <v>2067</v>
      </c>
      <c r="AH472" s="379"/>
      <c r="AI472" s="370">
        <v>1130</v>
      </c>
      <c r="AJ472" s="379">
        <v>45203</v>
      </c>
      <c r="AK472" s="379">
        <v>38663</v>
      </c>
      <c r="AL472" s="379">
        <v>45189</v>
      </c>
      <c r="AM472" s="369"/>
      <c r="AN472" s="358"/>
      <c r="AO472" s="380" t="str">
        <f>_xlfn.IFNA(IF(VLOOKUP(tabItens[[#This Row],[CÓDIGO]],tabExcluirDoEstoque[#Data],1,FALSE),"sim",""),"")</f>
        <v/>
      </c>
      <c r="AP472" s="381" t="str">
        <f ca="1">IF(OR(ISBLANK(tabItens[[#This Row],[ATA DT.VALID.]]),tabItens[[#This Row],[ATA DT.VALID.]]="",tabItens[[#This Row],[ATA DT.VALID.]]=" "),"",IF(TYPE(tabItens[[#This Row],[ATA DT.VALID.]])=1,ROUNDUP((tabItens[[#This Row],[ATA DT.VALID.]]-TODAY())/7,0),""))</f>
        <v/>
      </c>
      <c r="AQ472" s="382">
        <v>0</v>
      </c>
      <c r="AR472" s="383" t="str">
        <f>IF(ISBLANK(tabItens[[#This Row],[CÓDIGO]]),"",IFERROR(VLOOKUP(tabItens[[#This Row],[CÓDIGO]],Consumo!$C$2:$AC$862,26,FALSE),0))</f>
        <v>09.2023</v>
      </c>
      <c r="AS472" s="384">
        <f>SUMIF(Consumo!$C$3:$C$862,tabItens[[#This Row],[CÓDIGO]],Consumo!$N$3:$N$862) + SUMIF(Consumo!$C$3:$C$862,tabItens[[#This Row],[CÓDIGO]],Consumo!$O$3:$O$862) + SUMIF(Consumo!$C$3:$C$862,tabItens[[#This Row],[CÓDIGO]],Consumo!$P$3:$P$862) + SUMIF(Consumo!$C$3:$C$862,tabItens[[#This Row],[CÓDIGO]],Consumo!$Q$3:$Q$862)</f>
        <v>1064</v>
      </c>
      <c r="AT472" s="384">
        <f>SUMIF(Consumo!$C$3:$C$862,tabItens[[#This Row],[CÓDIGO]],Consumo!$Z$3:$Z$862)</f>
        <v>3286</v>
      </c>
      <c r="AU472" s="385">
        <f>SUMIF(Consumo!$C$3:$C$862,tabItens[[#This Row],[CÓDIGO]],Consumo!$AA$3:$AA$862)</f>
        <v>448</v>
      </c>
      <c r="AV472" s="386">
        <f>SUMIF(Consumo!$C$3:$C$862,tabItens[[#This Row],[CÓDIGO]],Consumo!$Y$3:$Y$862)</f>
        <v>273.83333333333331</v>
      </c>
      <c r="AW472" s="359">
        <f>tabItens[[#This Row],[QTDE ATUAL]] + tabItens[[#This Row],[RC QTDE]] + tabItens[[#This Row],[AF SALDO]] + tabItens[[#This Row],[Recentes]]</f>
        <v>2384</v>
      </c>
      <c r="AX472" s="387">
        <v>125</v>
      </c>
      <c r="AY472" s="387">
        <v>4</v>
      </c>
      <c r="AZ472" s="387">
        <f>IF(ISBLANK(tabItens[[#This Row],[CÓDIGO]]),"",tabItens[[#This Row],[PontoMês]] * (AZ$2+tabItens[[#This Row],[PontoQtM]]))</f>
        <v>500</v>
      </c>
      <c r="BA472" s="386">
        <f>tabItens[[#This Row],[PontoPed]] - tabItens[[#This Row],[Saldo]] + (1/10)</f>
        <v>-1883.9</v>
      </c>
      <c r="BB472" s="386">
        <f xml:space="preserve"> tabItens[[#This Row],[PontoMês]] * BB$2 - tabItens[[#This Row],[QTDE ATUAL]] - (1/10)</f>
        <v>-2259.1</v>
      </c>
      <c r="BC472" s="388">
        <f>IF( tabItens[[#This Row],[PontoPed]]&gt;0, IF(tabItens[[#This Row],[PontoPed]]&lt;1, 1, IF( tabItens[[#This Row],[Saldo]]&gt;tabItens[[#This Row],[PontoPed]], 0, (tabItens[[#This Row],[PontoPed]]-tabItens[[#This Row],[Saldo]])/tabItens[[#This Row],[PontoPed]] ) ), 0 )</f>
        <v>0</v>
      </c>
      <c r="BD472" s="389">
        <f>ROUNDDOWN(IF( OR( AND(tabItens[[#This Row],[PontoPed]]&lt;tabItens[[#This Row],[Saldo]],tabItens[[#This Row],[Saldo]]&gt;0), tabItens[[#This Row],[PontoPed]]=0), 99, IF(AND(tabItens[[#This Row],[Saldo]]=0,tabItens[[#This Row],[PontoPed]]&gt;0), 0, (1-tabItens[[#This Row],[PctAb]])*10 ) ),0)</f>
        <v>99</v>
      </c>
      <c r="BE472" s="390">
        <f>IF( tabItens[[#This Row],[Consumo]] &gt; tabItens[[#This Row],[04_MESES]]/4*$AV$2, tabItens[[#This Row],[Consumo]]/$AV$2, tabItens[[#This Row],[04_MESES]]/4 ) * $BE$2 + tabItens[[#This Row],[COMPRA_EXTRA]]</f>
        <v>1643</v>
      </c>
      <c r="BF472" s="391">
        <f>MAX( tabItens[[#This Row],[Sugestão]] - tabItens[[#This Row],[LC]], 0 )</f>
        <v>1643</v>
      </c>
      <c r="BG472" s="391">
        <f>SUMIF(Consumo!$C$3:$C$862,tabItens[[#This Row],[CÓDIGO]],Consumo!$E$3:$E$862)</f>
        <v>0</v>
      </c>
      <c r="BH472" s="392">
        <f>IF(AND(tabItens[[#This Row],[Pend]] &gt; 0,tabItens[[#This Row],[Consumo]] &lt;&gt; 0), tabItens[[#This Row],[Pend]] / tabItens[[#This Row],[Consumo]], 0 )</f>
        <v>0</v>
      </c>
      <c r="BI472" s="391"/>
      <c r="BJ472" s="391"/>
      <c r="BK472" s="393" t="s">
        <v>2081</v>
      </c>
    </row>
    <row r="473" spans="1:63" x14ac:dyDescent="0.3">
      <c r="A473" s="354">
        <v>88839</v>
      </c>
      <c r="B473" s="355" t="s">
        <v>1515</v>
      </c>
      <c r="C473" s="356" t="s">
        <v>280</v>
      </c>
      <c r="D473" s="357">
        <v>62.2</v>
      </c>
      <c r="E473" s="358"/>
      <c r="F473" s="358"/>
      <c r="G473" s="358" t="s">
        <v>883</v>
      </c>
      <c r="H473" s="359">
        <v>51</v>
      </c>
      <c r="I473" s="360">
        <v>103003</v>
      </c>
      <c r="J473" s="361">
        <v>62.2</v>
      </c>
      <c r="K473" s="362">
        <v>37</v>
      </c>
      <c r="L473" s="363">
        <f>IF(tabItens[[#This Row],[Média]] &gt; 0, tabItens[[#This Row],[QTDE ATUAL]] / tabItens[[#This Row],[Média]],999.9)</f>
        <v>14.926829268292684</v>
      </c>
      <c r="M473" s="364">
        <v>0</v>
      </c>
      <c r="N473" s="365">
        <f>tabItens[[#This Row],[VALOR UNIT.]] * tabItens[[#This Row],[LC]]</f>
        <v>0</v>
      </c>
      <c r="O473" s="366" t="s">
        <v>2095</v>
      </c>
      <c r="P473" s="367"/>
      <c r="Q473" s="368"/>
      <c r="R473" s="365"/>
      <c r="S473" s="369"/>
      <c r="T473" s="370">
        <f>ROUNDDOWN(IFERROR(tabItens[[#This Row],[ATA DT.VALID.]] - $D$1,0) / 30,0)</f>
        <v>-1507</v>
      </c>
      <c r="U473" s="355" t="s">
        <v>1516</v>
      </c>
      <c r="V473" s="371">
        <v>1</v>
      </c>
      <c r="W473" s="372" t="s">
        <v>2070</v>
      </c>
      <c r="X473" s="373">
        <v>76</v>
      </c>
      <c r="Y473" s="374">
        <v>13</v>
      </c>
      <c r="Z473" s="375"/>
      <c r="AA473" s="376"/>
      <c r="AB473" s="377"/>
      <c r="AC473" s="377"/>
      <c r="AD473" s="376"/>
      <c r="AE473" s="377"/>
      <c r="AF473" s="370"/>
      <c r="AG473" s="378" t="s">
        <v>2067</v>
      </c>
      <c r="AH473" s="379"/>
      <c r="AI473" s="370">
        <v>14</v>
      </c>
      <c r="AJ473" s="379">
        <v>45190</v>
      </c>
      <c r="AK473" s="379">
        <v>38663</v>
      </c>
      <c r="AL473" s="379">
        <v>45181</v>
      </c>
      <c r="AM473" s="369"/>
      <c r="AN473" s="358"/>
      <c r="AO473" s="380" t="str">
        <f>_xlfn.IFNA(IF(VLOOKUP(tabItens[[#This Row],[CÓDIGO]],tabExcluirDoEstoque[#Data],1,FALSE),"sim",""),"")</f>
        <v/>
      </c>
      <c r="AP473" s="381" t="str">
        <f ca="1">IF(OR(ISBLANK(tabItens[[#This Row],[ATA DT.VALID.]]),tabItens[[#This Row],[ATA DT.VALID.]]="",tabItens[[#This Row],[ATA DT.VALID.]]=" "),"",IF(TYPE(tabItens[[#This Row],[ATA DT.VALID.]])=1,ROUNDUP((tabItens[[#This Row],[ATA DT.VALID.]]-TODAY())/7,0),""))</f>
        <v/>
      </c>
      <c r="AQ473" s="382">
        <v>0</v>
      </c>
      <c r="AR473" s="383" t="str">
        <f>IF(ISBLANK(tabItens[[#This Row],[CÓDIGO]]),"",IFERROR(VLOOKUP(tabItens[[#This Row],[CÓDIGO]],Consumo!$C$2:$AC$862,26,FALSE),0))</f>
        <v>09.2023</v>
      </c>
      <c r="AS473" s="384">
        <f>SUMIF(Consumo!$C$3:$C$862,tabItens[[#This Row],[CÓDIGO]],Consumo!$N$3:$N$862) + SUMIF(Consumo!$C$3:$C$862,tabItens[[#This Row],[CÓDIGO]],Consumo!$O$3:$O$862) + SUMIF(Consumo!$C$3:$C$862,tabItens[[#This Row],[CÓDIGO]],Consumo!$P$3:$P$862) + SUMIF(Consumo!$C$3:$C$862,tabItens[[#This Row],[CÓDIGO]],Consumo!$Q$3:$Q$862)</f>
        <v>5</v>
      </c>
      <c r="AT473" s="384">
        <f>SUMIF(Consumo!$C$3:$C$862,tabItens[[#This Row],[CÓDIGO]],Consumo!$Z$3:$Z$862)</f>
        <v>41</v>
      </c>
      <c r="AU473" s="385">
        <f>SUMIF(Consumo!$C$3:$C$862,tabItens[[#This Row],[CÓDIGO]],Consumo!$AA$3:$AA$862)</f>
        <v>10</v>
      </c>
      <c r="AV473" s="386">
        <f>SUMIF(Consumo!$C$3:$C$862,tabItens[[#This Row],[CÓDIGO]],Consumo!$Y$3:$Y$862)</f>
        <v>3.4166666666666665</v>
      </c>
      <c r="AW473" s="359">
        <f>tabItens[[#This Row],[QTDE ATUAL]] + tabItens[[#This Row],[RC QTDE]] + tabItens[[#This Row],[AF SALDO]] + tabItens[[#This Row],[Recentes]]</f>
        <v>51</v>
      </c>
      <c r="AX473" s="387">
        <v>2</v>
      </c>
      <c r="AY473" s="387">
        <v>4</v>
      </c>
      <c r="AZ473" s="387">
        <f>IF(ISBLANK(tabItens[[#This Row],[CÓDIGO]]),"",tabItens[[#This Row],[PontoMês]] * (AZ$2+tabItens[[#This Row],[PontoQtM]]))</f>
        <v>8</v>
      </c>
      <c r="BA473" s="386">
        <f>tabItens[[#This Row],[PontoPed]] - tabItens[[#This Row],[Saldo]] + (1/10)</f>
        <v>-42.9</v>
      </c>
      <c r="BB473" s="386">
        <f xml:space="preserve"> tabItens[[#This Row],[PontoMês]] * BB$2 - tabItens[[#This Row],[QTDE ATUAL]] - (1/10)</f>
        <v>-49.1</v>
      </c>
      <c r="BC473" s="388">
        <f>IF( tabItens[[#This Row],[PontoPed]]&gt;0, IF(tabItens[[#This Row],[PontoPed]]&lt;1, 1, IF( tabItens[[#This Row],[Saldo]]&gt;tabItens[[#This Row],[PontoPed]], 0, (tabItens[[#This Row],[PontoPed]]-tabItens[[#This Row],[Saldo]])/tabItens[[#This Row],[PontoPed]] ) ), 0 )</f>
        <v>0</v>
      </c>
      <c r="BD473" s="389">
        <f>ROUNDDOWN(IF( OR( AND(tabItens[[#This Row],[PontoPed]]&lt;tabItens[[#This Row],[Saldo]],tabItens[[#This Row],[Saldo]]&gt;0), tabItens[[#This Row],[PontoPed]]=0), 99, IF(AND(tabItens[[#This Row],[Saldo]]=0,tabItens[[#This Row],[PontoPed]]&gt;0), 0, (1-tabItens[[#This Row],[PctAb]])*10 ) ),0)</f>
        <v>99</v>
      </c>
      <c r="BE473" s="390">
        <f>IF( tabItens[[#This Row],[Consumo]] &gt; tabItens[[#This Row],[04_MESES]]/4*$AV$2, tabItens[[#This Row],[Consumo]]/$AV$2, tabItens[[#This Row],[04_MESES]]/4 ) * $BE$2 + tabItens[[#This Row],[COMPRA_EXTRA]]</f>
        <v>20.5</v>
      </c>
      <c r="BF473" s="391">
        <f>MAX( tabItens[[#This Row],[Sugestão]] - tabItens[[#This Row],[LC]], 0 )</f>
        <v>20.5</v>
      </c>
      <c r="BG473" s="391">
        <f>SUMIF(Consumo!$C$3:$C$862,tabItens[[#This Row],[CÓDIGO]],Consumo!$E$3:$E$862)</f>
        <v>0</v>
      </c>
      <c r="BH473" s="392">
        <f>IF(AND(tabItens[[#This Row],[Pend]] &gt; 0,tabItens[[#This Row],[Consumo]] &lt;&gt; 0), tabItens[[#This Row],[Pend]] / tabItens[[#This Row],[Consumo]], 0 )</f>
        <v>0</v>
      </c>
      <c r="BI473" s="391"/>
      <c r="BJ473" s="391"/>
      <c r="BK473" s="393" t="s">
        <v>2081</v>
      </c>
    </row>
    <row r="474" spans="1:63" x14ac:dyDescent="0.3">
      <c r="A474" s="354">
        <v>88849</v>
      </c>
      <c r="B474" s="355" t="s">
        <v>1517</v>
      </c>
      <c r="C474" s="356" t="s">
        <v>313</v>
      </c>
      <c r="D474" s="357">
        <v>15.4</v>
      </c>
      <c r="E474" s="358"/>
      <c r="F474" s="358"/>
      <c r="G474" s="358" t="s">
        <v>883</v>
      </c>
      <c r="H474" s="359">
        <v>563</v>
      </c>
      <c r="I474" s="360">
        <v>103003</v>
      </c>
      <c r="J474" s="361">
        <v>15.4</v>
      </c>
      <c r="K474" s="362">
        <v>447</v>
      </c>
      <c r="L474" s="363">
        <f>IF(tabItens[[#This Row],[Média]] &gt; 0, tabItens[[#This Row],[QTDE ATUAL]] / tabItens[[#This Row],[Média]],999.9)</f>
        <v>19.358166189111749</v>
      </c>
      <c r="M474" s="364">
        <v>0</v>
      </c>
      <c r="N474" s="365">
        <f>tabItens[[#This Row],[VALOR UNIT.]] * tabItens[[#This Row],[LC]]</f>
        <v>0</v>
      </c>
      <c r="O474" s="366"/>
      <c r="P474" s="367"/>
      <c r="Q474" s="368"/>
      <c r="R474" s="365"/>
      <c r="S474" s="369"/>
      <c r="T474" s="370">
        <f>ROUNDDOWN(IFERROR(tabItens[[#This Row],[ATA DT.VALID.]] - $D$1,0) / 30,0)</f>
        <v>-1507</v>
      </c>
      <c r="U474" s="355" t="s">
        <v>1175</v>
      </c>
      <c r="V474" s="371">
        <v>1</v>
      </c>
      <c r="W474" s="372" t="s">
        <v>2073</v>
      </c>
      <c r="X474" s="373">
        <v>67</v>
      </c>
      <c r="Y474" s="374">
        <v>5</v>
      </c>
      <c r="Z474" s="375">
        <v>2488</v>
      </c>
      <c r="AA474" s="376">
        <v>2023</v>
      </c>
      <c r="AB474" s="377">
        <v>1000</v>
      </c>
      <c r="AC474" s="377"/>
      <c r="AD474" s="376"/>
      <c r="AE474" s="377"/>
      <c r="AF474" s="370"/>
      <c r="AG474" s="378" t="s">
        <v>2067</v>
      </c>
      <c r="AH474" s="379"/>
      <c r="AI474" s="370">
        <v>150</v>
      </c>
      <c r="AJ474" s="379">
        <v>44154</v>
      </c>
      <c r="AK474" s="379">
        <v>38664</v>
      </c>
      <c r="AL474" s="379">
        <v>44125</v>
      </c>
      <c r="AM474" s="369"/>
      <c r="AN474" s="358"/>
      <c r="AO474" s="380" t="str">
        <f>_xlfn.IFNA(IF(VLOOKUP(tabItens[[#This Row],[CÓDIGO]],tabExcluirDoEstoque[#Data],1,FALSE),"sim",""),"")</f>
        <v/>
      </c>
      <c r="AP474" s="381" t="str">
        <f ca="1">IF(OR(ISBLANK(tabItens[[#This Row],[ATA DT.VALID.]]),tabItens[[#This Row],[ATA DT.VALID.]]="",tabItens[[#This Row],[ATA DT.VALID.]]=" "),"",IF(TYPE(tabItens[[#This Row],[ATA DT.VALID.]])=1,ROUNDUP((tabItens[[#This Row],[ATA DT.VALID.]]-TODAY())/7,0),""))</f>
        <v/>
      </c>
      <c r="AQ474" s="382"/>
      <c r="AR474" s="383" t="str">
        <f>IF(ISBLANK(tabItens[[#This Row],[CÓDIGO]]),"",IFERROR(VLOOKUP(tabItens[[#This Row],[CÓDIGO]],Consumo!$C$2:$AC$862,26,FALSE),0))</f>
        <v>05.2023</v>
      </c>
      <c r="AS474" s="384">
        <f>SUMIF(Consumo!$C$3:$C$862,tabItens[[#This Row],[CÓDIGO]],Consumo!$N$3:$N$862) + SUMIF(Consumo!$C$3:$C$862,tabItens[[#This Row],[CÓDIGO]],Consumo!$O$3:$O$862) + SUMIF(Consumo!$C$3:$C$862,tabItens[[#This Row],[CÓDIGO]],Consumo!$P$3:$P$862) + SUMIF(Consumo!$C$3:$C$862,tabItens[[#This Row],[CÓDIGO]],Consumo!$Q$3:$Q$862)</f>
        <v>0</v>
      </c>
      <c r="AT474" s="384">
        <f>SUMIF(Consumo!$C$3:$C$862,tabItens[[#This Row],[CÓDIGO]],Consumo!$Z$3:$Z$862)</f>
        <v>449</v>
      </c>
      <c r="AU474" s="385">
        <f>SUMIF(Consumo!$C$3:$C$862,tabItens[[#This Row],[CÓDIGO]],Consumo!$AA$3:$AA$862)</f>
        <v>331</v>
      </c>
      <c r="AV474" s="386">
        <f>SUMIF(Consumo!$C$3:$C$862,tabItens[[#This Row],[CÓDIGO]],Consumo!$Y$3:$Y$862)</f>
        <v>29.083333333333332</v>
      </c>
      <c r="AW474" s="359">
        <f>tabItens[[#This Row],[QTDE ATUAL]] + tabItens[[#This Row],[RC QTDE]] + tabItens[[#This Row],[AF SALDO]] + tabItens[[#This Row],[Recentes]]</f>
        <v>1563</v>
      </c>
      <c r="AX474" s="387">
        <v>17</v>
      </c>
      <c r="AY474" s="387">
        <v>4</v>
      </c>
      <c r="AZ474" s="387">
        <f>IF(ISBLANK(tabItens[[#This Row],[CÓDIGO]]),"",tabItens[[#This Row],[PontoMês]] * (AZ$2+tabItens[[#This Row],[PontoQtM]]))</f>
        <v>68</v>
      </c>
      <c r="BA474" s="386">
        <f>tabItens[[#This Row],[PontoPed]] - tabItens[[#This Row],[Saldo]] + (1/10)</f>
        <v>-1494.9</v>
      </c>
      <c r="BB474" s="386">
        <f xml:space="preserve"> tabItens[[#This Row],[PontoMês]] * BB$2 - tabItens[[#This Row],[QTDE ATUAL]] - (1/10)</f>
        <v>-546.1</v>
      </c>
      <c r="BC474" s="388">
        <f>IF( tabItens[[#This Row],[PontoPed]]&gt;0, IF(tabItens[[#This Row],[PontoPed]]&lt;1, 1, IF( tabItens[[#This Row],[Saldo]]&gt;tabItens[[#This Row],[PontoPed]], 0, (tabItens[[#This Row],[PontoPed]]-tabItens[[#This Row],[Saldo]])/tabItens[[#This Row],[PontoPed]] ) ), 0 )</f>
        <v>0</v>
      </c>
      <c r="BD474" s="389">
        <f>ROUNDDOWN(IF( OR( AND(tabItens[[#This Row],[PontoPed]]&lt;tabItens[[#This Row],[Saldo]],tabItens[[#This Row],[Saldo]]&gt;0), tabItens[[#This Row],[PontoPed]]=0), 99, IF(AND(tabItens[[#This Row],[Saldo]]=0,tabItens[[#This Row],[PontoPed]]&gt;0), 0, (1-tabItens[[#This Row],[PctAb]])*10 ) ),0)</f>
        <v>99</v>
      </c>
      <c r="BE474" s="390">
        <f>IF( tabItens[[#This Row],[Consumo]] &gt; tabItens[[#This Row],[04_MESES]]/4*$AV$2, tabItens[[#This Row],[Consumo]]/$AV$2, tabItens[[#This Row],[04_MESES]]/4 ) * $BE$2 + tabItens[[#This Row],[COMPRA_EXTRA]]</f>
        <v>224.5</v>
      </c>
      <c r="BF474" s="391">
        <f>MAX( tabItens[[#This Row],[Sugestão]] - tabItens[[#This Row],[LC]], 0 )</f>
        <v>224.5</v>
      </c>
      <c r="BG474" s="391">
        <f>SUMIF(Consumo!$C$3:$C$862,tabItens[[#This Row],[CÓDIGO]],Consumo!$E$3:$E$862)</f>
        <v>0</v>
      </c>
      <c r="BH474" s="392">
        <f>IF(AND(tabItens[[#This Row],[Pend]] &gt; 0,tabItens[[#This Row],[Consumo]] &lt;&gt; 0), tabItens[[#This Row],[Pend]] / tabItens[[#This Row],[Consumo]], 0 )</f>
        <v>0</v>
      </c>
      <c r="BI474" s="391"/>
      <c r="BJ474" s="391"/>
      <c r="BK474" s="393" t="s">
        <v>2081</v>
      </c>
    </row>
    <row r="475" spans="1:63" x14ac:dyDescent="0.3">
      <c r="A475" s="354">
        <v>88856</v>
      </c>
      <c r="B475" s="355" t="s">
        <v>1518</v>
      </c>
      <c r="C475" s="356" t="s">
        <v>338</v>
      </c>
      <c r="D475" s="357">
        <v>104.74</v>
      </c>
      <c r="E475" s="358"/>
      <c r="F475" s="358"/>
      <c r="G475" s="358" t="s">
        <v>883</v>
      </c>
      <c r="H475" s="359">
        <v>450</v>
      </c>
      <c r="I475" s="360">
        <v>103003</v>
      </c>
      <c r="J475" s="361">
        <v>104.74</v>
      </c>
      <c r="K475" s="362">
        <v>225</v>
      </c>
      <c r="L475" s="363">
        <f>IF(tabItens[[#This Row],[Média]] &gt; 0, tabItens[[#This Row],[QTDE ATUAL]] / tabItens[[#This Row],[Média]],999.9)</f>
        <v>24.884792626728114</v>
      </c>
      <c r="M475" s="364">
        <v>0</v>
      </c>
      <c r="N475" s="365">
        <f>tabItens[[#This Row],[VALOR UNIT.]] * tabItens[[#This Row],[LC]]</f>
        <v>0</v>
      </c>
      <c r="O475" s="366" t="s">
        <v>2150</v>
      </c>
      <c r="P475" s="367"/>
      <c r="Q475" s="368"/>
      <c r="R475" s="365"/>
      <c r="S475" s="369"/>
      <c r="T475" s="370">
        <f>ROUNDDOWN(IFERROR(tabItens[[#This Row],[ATA DT.VALID.]] - $D$1,0) / 30,0)</f>
        <v>-1507</v>
      </c>
      <c r="U475" s="355" t="s">
        <v>1333</v>
      </c>
      <c r="V475" s="371">
        <v>1</v>
      </c>
      <c r="W475" s="372" t="s">
        <v>2073</v>
      </c>
      <c r="X475" s="373">
        <v>69</v>
      </c>
      <c r="Y475" s="374">
        <v>2</v>
      </c>
      <c r="Z475" s="375"/>
      <c r="AA475" s="376"/>
      <c r="AB475" s="377"/>
      <c r="AC475" s="377"/>
      <c r="AD475" s="376"/>
      <c r="AE475" s="377"/>
      <c r="AF475" s="370"/>
      <c r="AG475" s="378" t="s">
        <v>2067</v>
      </c>
      <c r="AH475" s="379"/>
      <c r="AI475" s="370">
        <v>76</v>
      </c>
      <c r="AJ475" s="379">
        <v>44592</v>
      </c>
      <c r="AK475" s="379">
        <v>38664</v>
      </c>
      <c r="AL475" s="379">
        <v>44578</v>
      </c>
      <c r="AM475" s="369"/>
      <c r="AN475" s="358"/>
      <c r="AO475" s="380" t="str">
        <f>_xlfn.IFNA(IF(VLOOKUP(tabItens[[#This Row],[CÓDIGO]],tabExcluirDoEstoque[#Data],1,FALSE),"sim",""),"")</f>
        <v/>
      </c>
      <c r="AP475" s="381" t="str">
        <f ca="1">IF(OR(ISBLANK(tabItens[[#This Row],[ATA DT.VALID.]]),tabItens[[#This Row],[ATA DT.VALID.]]="",tabItens[[#This Row],[ATA DT.VALID.]]=" "),"",IF(TYPE(tabItens[[#This Row],[ATA DT.VALID.]])=1,ROUNDUP((tabItens[[#This Row],[ATA DT.VALID.]]-TODAY())/7,0),""))</f>
        <v/>
      </c>
      <c r="AQ475" s="382">
        <v>0</v>
      </c>
      <c r="AR475" s="383" t="str">
        <f>IF(ISBLANK(tabItens[[#This Row],[CÓDIGO]]),"",IFERROR(VLOOKUP(tabItens[[#This Row],[CÓDIGO]],Consumo!$C$2:$AC$862,26,FALSE),0))</f>
        <v>06.2023</v>
      </c>
      <c r="AS475" s="384">
        <f>SUMIF(Consumo!$C$3:$C$862,tabItens[[#This Row],[CÓDIGO]],Consumo!$N$3:$N$862) + SUMIF(Consumo!$C$3:$C$862,tabItens[[#This Row],[CÓDIGO]],Consumo!$O$3:$O$862) + SUMIF(Consumo!$C$3:$C$862,tabItens[[#This Row],[CÓDIGO]],Consumo!$P$3:$P$862) + SUMIF(Consumo!$C$3:$C$862,tabItens[[#This Row],[CÓDIGO]],Consumo!$Q$3:$Q$862)</f>
        <v>50</v>
      </c>
      <c r="AT475" s="384">
        <f>SUMIF(Consumo!$C$3:$C$862,tabItens[[#This Row],[CÓDIGO]],Consumo!$Z$3:$Z$862)</f>
        <v>230</v>
      </c>
      <c r="AU475" s="385">
        <f>SUMIF(Consumo!$C$3:$C$862,tabItens[[#This Row],[CÓDIGO]],Consumo!$AA$3:$AA$862)</f>
        <v>85</v>
      </c>
      <c r="AV475" s="386">
        <f>SUMIF(Consumo!$C$3:$C$862,tabItens[[#This Row],[CÓDIGO]],Consumo!$Y$3:$Y$862)</f>
        <v>18.083333333333332</v>
      </c>
      <c r="AW475" s="359">
        <f>tabItens[[#This Row],[QTDE ATUAL]] + tabItens[[#This Row],[RC QTDE]] + tabItens[[#This Row],[AF SALDO]] + tabItens[[#This Row],[Recentes]]</f>
        <v>450</v>
      </c>
      <c r="AX475" s="387">
        <v>20</v>
      </c>
      <c r="AY475" s="387">
        <v>4</v>
      </c>
      <c r="AZ475" s="387">
        <f>IF(ISBLANK(tabItens[[#This Row],[CÓDIGO]]),"",tabItens[[#This Row],[PontoMês]] * (AZ$2+tabItens[[#This Row],[PontoQtM]]))</f>
        <v>80</v>
      </c>
      <c r="BA475" s="386">
        <f>tabItens[[#This Row],[PontoPed]] - tabItens[[#This Row],[Saldo]] + (1/10)</f>
        <v>-369.9</v>
      </c>
      <c r="BB475" s="386">
        <f xml:space="preserve"> tabItens[[#This Row],[PontoMês]] * BB$2 - tabItens[[#This Row],[QTDE ATUAL]] - (1/10)</f>
        <v>-430.1</v>
      </c>
      <c r="BC475" s="388">
        <f>IF( tabItens[[#This Row],[PontoPed]]&gt;0, IF(tabItens[[#This Row],[PontoPed]]&lt;1, 1, IF( tabItens[[#This Row],[Saldo]]&gt;tabItens[[#This Row],[PontoPed]], 0, (tabItens[[#This Row],[PontoPed]]-tabItens[[#This Row],[Saldo]])/tabItens[[#This Row],[PontoPed]] ) ), 0 )</f>
        <v>0</v>
      </c>
      <c r="BD475" s="389">
        <f>ROUNDDOWN(IF( OR( AND(tabItens[[#This Row],[PontoPed]]&lt;tabItens[[#This Row],[Saldo]],tabItens[[#This Row],[Saldo]]&gt;0), tabItens[[#This Row],[PontoPed]]=0), 99, IF(AND(tabItens[[#This Row],[Saldo]]=0,tabItens[[#This Row],[PontoPed]]&gt;0), 0, (1-tabItens[[#This Row],[PctAb]])*10 ) ),0)</f>
        <v>99</v>
      </c>
      <c r="BE475" s="390">
        <f>IF( tabItens[[#This Row],[Consumo]] &gt; tabItens[[#This Row],[04_MESES]]/4*$AV$2, tabItens[[#This Row],[Consumo]]/$AV$2, tabItens[[#This Row],[04_MESES]]/4 ) * $BE$2 + tabItens[[#This Row],[COMPRA_EXTRA]]</f>
        <v>115</v>
      </c>
      <c r="BF475" s="391">
        <f>MAX( tabItens[[#This Row],[Sugestão]] - tabItens[[#This Row],[LC]], 0 )</f>
        <v>115</v>
      </c>
      <c r="BG475" s="391">
        <f>SUMIF(Consumo!$C$3:$C$862,tabItens[[#This Row],[CÓDIGO]],Consumo!$E$3:$E$862)</f>
        <v>0</v>
      </c>
      <c r="BH475" s="392">
        <f>IF(AND(tabItens[[#This Row],[Pend]] &gt; 0,tabItens[[#This Row],[Consumo]] &lt;&gt; 0), tabItens[[#This Row],[Pend]] / tabItens[[#This Row],[Consumo]], 0 )</f>
        <v>0</v>
      </c>
      <c r="BI475" s="391"/>
      <c r="BJ475" s="391"/>
      <c r="BK475" s="393" t="s">
        <v>2081</v>
      </c>
    </row>
    <row r="476" spans="1:63" x14ac:dyDescent="0.3">
      <c r="A476" s="354">
        <v>88876</v>
      </c>
      <c r="B476" s="355" t="s">
        <v>1519</v>
      </c>
      <c r="C476" s="356" t="s">
        <v>256</v>
      </c>
      <c r="D476" s="357">
        <v>12.35</v>
      </c>
      <c r="E476" s="358"/>
      <c r="F476" s="358"/>
      <c r="G476" s="358" t="s">
        <v>883</v>
      </c>
      <c r="H476" s="359">
        <v>692</v>
      </c>
      <c r="I476" s="360">
        <v>103003</v>
      </c>
      <c r="J476" s="361">
        <v>12.35</v>
      </c>
      <c r="K476" s="362">
        <v>200</v>
      </c>
      <c r="L476" s="363">
        <f>IF(tabItens[[#This Row],[Média]] &gt; 0, tabItens[[#This Row],[QTDE ATUAL]] / tabItens[[#This Row],[Média]],999.9)</f>
        <v>62.909090909090907</v>
      </c>
      <c r="M476" s="364">
        <v>0</v>
      </c>
      <c r="N476" s="365">
        <f>tabItens[[#This Row],[VALOR UNIT.]] * tabItens[[#This Row],[LC]]</f>
        <v>0</v>
      </c>
      <c r="O476" s="366"/>
      <c r="P476" s="367"/>
      <c r="Q476" s="368"/>
      <c r="R476" s="365"/>
      <c r="S476" s="369"/>
      <c r="T476" s="370">
        <f>ROUNDDOWN(IFERROR(tabItens[[#This Row],[ATA DT.VALID.]] - $D$1,0) / 30,0)</f>
        <v>-1507</v>
      </c>
      <c r="U476" s="355" t="s">
        <v>1207</v>
      </c>
      <c r="V476" s="371">
        <v>1</v>
      </c>
      <c r="W476" s="372" t="s">
        <v>2066</v>
      </c>
      <c r="X476" s="373">
        <v>51</v>
      </c>
      <c r="Y476" s="374">
        <v>26</v>
      </c>
      <c r="Z476" s="375"/>
      <c r="AA476" s="376"/>
      <c r="AB476" s="377"/>
      <c r="AC476" s="377"/>
      <c r="AD476" s="376"/>
      <c r="AE476" s="377"/>
      <c r="AF476" s="370"/>
      <c r="AG476" s="378" t="s">
        <v>2067</v>
      </c>
      <c r="AH476" s="379"/>
      <c r="AI476" s="370">
        <v>66</v>
      </c>
      <c r="AJ476" s="379">
        <v>44553</v>
      </c>
      <c r="AK476" s="379">
        <v>38664</v>
      </c>
      <c r="AL476" s="379">
        <v>44929</v>
      </c>
      <c r="AM476" s="369"/>
      <c r="AN476" s="358"/>
      <c r="AO476" s="380" t="str">
        <f>_xlfn.IFNA(IF(VLOOKUP(tabItens[[#This Row],[CÓDIGO]],tabExcluirDoEstoque[#Data],1,FALSE),"sim",""),"")</f>
        <v/>
      </c>
      <c r="AP476" s="381" t="str">
        <f ca="1">IF(OR(ISBLANK(tabItens[[#This Row],[ATA DT.VALID.]]),tabItens[[#This Row],[ATA DT.VALID.]]="",tabItens[[#This Row],[ATA DT.VALID.]]=" "),"",IF(TYPE(tabItens[[#This Row],[ATA DT.VALID.]])=1,ROUNDUP((tabItens[[#This Row],[ATA DT.VALID.]]-TODAY())/7,0),""))</f>
        <v/>
      </c>
      <c r="AQ476" s="382"/>
      <c r="AR476" s="383" t="str">
        <f>IF(ISBLANK(tabItens[[#This Row],[CÓDIGO]]),"",IFERROR(VLOOKUP(tabItens[[#This Row],[CÓDIGO]],Consumo!$C$2:$AC$862,26,FALSE),0))</f>
        <v>04.2023</v>
      </c>
      <c r="AS476" s="384">
        <f>SUMIF(Consumo!$C$3:$C$862,tabItens[[#This Row],[CÓDIGO]],Consumo!$N$3:$N$862) + SUMIF(Consumo!$C$3:$C$862,tabItens[[#This Row],[CÓDIGO]],Consumo!$O$3:$O$862) + SUMIF(Consumo!$C$3:$C$862,tabItens[[#This Row],[CÓDIGO]],Consumo!$P$3:$P$862) + SUMIF(Consumo!$C$3:$C$862,tabItens[[#This Row],[CÓDIGO]],Consumo!$Q$3:$Q$862)</f>
        <v>0</v>
      </c>
      <c r="AT476" s="384">
        <f>SUMIF(Consumo!$C$3:$C$862,tabItens[[#This Row],[CÓDIGO]],Consumo!$Z$3:$Z$862)</f>
        <v>200</v>
      </c>
      <c r="AU476" s="385">
        <f>SUMIF(Consumo!$C$3:$C$862,tabItens[[#This Row],[CÓDIGO]],Consumo!$AA$3:$AA$862)</f>
        <v>200</v>
      </c>
      <c r="AV476" s="386">
        <f>SUMIF(Consumo!$C$3:$C$862,tabItens[[#This Row],[CÓDIGO]],Consumo!$Y$3:$Y$862)</f>
        <v>11</v>
      </c>
      <c r="AW476" s="359">
        <f>tabItens[[#This Row],[QTDE ATUAL]] + tabItens[[#This Row],[RC QTDE]] + tabItens[[#This Row],[AF SALDO]] + tabItens[[#This Row],[Recentes]]</f>
        <v>692</v>
      </c>
      <c r="AX476" s="387">
        <v>17</v>
      </c>
      <c r="AY476" s="387">
        <v>4</v>
      </c>
      <c r="AZ476" s="387">
        <f>IF(ISBLANK(tabItens[[#This Row],[CÓDIGO]]),"",tabItens[[#This Row],[PontoMês]] * (AZ$2+tabItens[[#This Row],[PontoQtM]]))</f>
        <v>68</v>
      </c>
      <c r="BA476" s="386">
        <f>tabItens[[#This Row],[PontoPed]] - tabItens[[#This Row],[Saldo]] + (1/10)</f>
        <v>-623.9</v>
      </c>
      <c r="BB476" s="386">
        <f xml:space="preserve"> tabItens[[#This Row],[PontoMês]] * BB$2 - tabItens[[#This Row],[QTDE ATUAL]] - (1/10)</f>
        <v>-675.1</v>
      </c>
      <c r="BC476" s="388">
        <f>IF( tabItens[[#This Row],[PontoPed]]&gt;0, IF(tabItens[[#This Row],[PontoPed]]&lt;1, 1, IF( tabItens[[#This Row],[Saldo]]&gt;tabItens[[#This Row],[PontoPed]], 0, (tabItens[[#This Row],[PontoPed]]-tabItens[[#This Row],[Saldo]])/tabItens[[#This Row],[PontoPed]] ) ), 0 )</f>
        <v>0</v>
      </c>
      <c r="BD476" s="389">
        <f>ROUNDDOWN(IF( OR( AND(tabItens[[#This Row],[PontoPed]]&lt;tabItens[[#This Row],[Saldo]],tabItens[[#This Row],[Saldo]]&gt;0), tabItens[[#This Row],[PontoPed]]=0), 99, IF(AND(tabItens[[#This Row],[Saldo]]=0,tabItens[[#This Row],[PontoPed]]&gt;0), 0, (1-tabItens[[#This Row],[PctAb]])*10 ) ),0)</f>
        <v>99</v>
      </c>
      <c r="BE476" s="390">
        <f>IF( tabItens[[#This Row],[Consumo]] &gt; tabItens[[#This Row],[04_MESES]]/4*$AV$2, tabItens[[#This Row],[Consumo]]/$AV$2, tabItens[[#This Row],[04_MESES]]/4 ) * $BE$2 + tabItens[[#This Row],[COMPRA_EXTRA]]</f>
        <v>100</v>
      </c>
      <c r="BF476" s="391">
        <f>MAX( tabItens[[#This Row],[Sugestão]] - tabItens[[#This Row],[LC]], 0 )</f>
        <v>100</v>
      </c>
      <c r="BG476" s="391">
        <f>SUMIF(Consumo!$C$3:$C$862,tabItens[[#This Row],[CÓDIGO]],Consumo!$E$3:$E$862)</f>
        <v>0</v>
      </c>
      <c r="BH476" s="392">
        <f>IF(AND(tabItens[[#This Row],[Pend]] &gt; 0,tabItens[[#This Row],[Consumo]] &lt;&gt; 0), tabItens[[#This Row],[Pend]] / tabItens[[#This Row],[Consumo]], 0 )</f>
        <v>0</v>
      </c>
      <c r="BI476" s="391"/>
      <c r="BJ476" s="391"/>
      <c r="BK476" s="393" t="s">
        <v>2081</v>
      </c>
    </row>
    <row r="477" spans="1:63" x14ac:dyDescent="0.3">
      <c r="A477" s="354">
        <v>89194</v>
      </c>
      <c r="B477" s="355" t="s">
        <v>1520</v>
      </c>
      <c r="C477" s="356" t="s">
        <v>256</v>
      </c>
      <c r="D477" s="357">
        <v>69.900000000000006</v>
      </c>
      <c r="E477" s="358"/>
      <c r="F477" s="358"/>
      <c r="G477" s="358" t="s">
        <v>883</v>
      </c>
      <c r="H477" s="359">
        <v>0</v>
      </c>
      <c r="I477" s="360">
        <v>103003</v>
      </c>
      <c r="J477" s="361">
        <v>69.900000000000006</v>
      </c>
      <c r="K477" s="362">
        <v>711</v>
      </c>
      <c r="L477" s="363">
        <f>IF(tabItens[[#This Row],[Média]] &gt; 0, tabItens[[#This Row],[QTDE ATUAL]] / tabItens[[#This Row],[Média]],999.9)</f>
        <v>0</v>
      </c>
      <c r="M477" s="364">
        <v>0</v>
      </c>
      <c r="N477" s="365">
        <f>tabItens[[#This Row],[VALOR UNIT.]] * tabItens[[#This Row],[LC]]</f>
        <v>0</v>
      </c>
      <c r="O477" s="366"/>
      <c r="P477" s="367"/>
      <c r="Q477" s="368"/>
      <c r="R477" s="365"/>
      <c r="S477" s="369"/>
      <c r="T477" s="370">
        <f>ROUNDDOWN(IFERROR(tabItens[[#This Row],[ATA DT.VALID.]] - $D$1,0) / 30,0)</f>
        <v>-1507</v>
      </c>
      <c r="U477" s="355" t="s">
        <v>1521</v>
      </c>
      <c r="V477" s="371">
        <v>1</v>
      </c>
      <c r="W477" s="372" t="s">
        <v>2068</v>
      </c>
      <c r="X477" s="373">
        <v>73</v>
      </c>
      <c r="Y477" s="374">
        <v>4</v>
      </c>
      <c r="Z477" s="375">
        <v>6284</v>
      </c>
      <c r="AA477" s="376">
        <v>2023</v>
      </c>
      <c r="AB477" s="377">
        <v>500</v>
      </c>
      <c r="AC477" s="377"/>
      <c r="AD477" s="376"/>
      <c r="AE477" s="377"/>
      <c r="AF477" s="370"/>
      <c r="AG477" s="378" t="s">
        <v>2067</v>
      </c>
      <c r="AH477" s="379"/>
      <c r="AI477" s="370">
        <v>298</v>
      </c>
      <c r="AJ477" s="379">
        <v>44796</v>
      </c>
      <c r="AK477" s="379">
        <v>38688</v>
      </c>
      <c r="AL477" s="379">
        <v>45190</v>
      </c>
      <c r="AM477" s="369"/>
      <c r="AN477" s="358"/>
      <c r="AO477" s="380" t="str">
        <f>_xlfn.IFNA(IF(VLOOKUP(tabItens[[#This Row],[CÓDIGO]],tabExcluirDoEstoque[#Data],1,FALSE),"sim",""),"")</f>
        <v/>
      </c>
      <c r="AP477" s="381" t="str">
        <f ca="1">IF(OR(ISBLANK(tabItens[[#This Row],[ATA DT.VALID.]]),tabItens[[#This Row],[ATA DT.VALID.]]="",tabItens[[#This Row],[ATA DT.VALID.]]=" "),"",IF(TYPE(tabItens[[#This Row],[ATA DT.VALID.]])=1,ROUNDUP((tabItens[[#This Row],[ATA DT.VALID.]]-TODAY())/7,0),""))</f>
        <v/>
      </c>
      <c r="AQ477" s="382"/>
      <c r="AR477" s="383" t="str">
        <f>IF(ISBLANK(tabItens[[#This Row],[CÓDIGO]]),"",IFERROR(VLOOKUP(tabItens[[#This Row],[CÓDIGO]],Consumo!$C$2:$AC$862,26,FALSE),0))</f>
        <v>06.2023</v>
      </c>
      <c r="AS477" s="384">
        <f>SUMIF(Consumo!$C$3:$C$862,tabItens[[#This Row],[CÓDIGO]],Consumo!$N$3:$N$862) + SUMIF(Consumo!$C$3:$C$862,tabItens[[#This Row],[CÓDIGO]],Consumo!$O$3:$O$862) + SUMIF(Consumo!$C$3:$C$862,tabItens[[#This Row],[CÓDIGO]],Consumo!$P$3:$P$862) + SUMIF(Consumo!$C$3:$C$862,tabItens[[#This Row],[CÓDIGO]],Consumo!$Q$3:$Q$862)</f>
        <v>29</v>
      </c>
      <c r="AT477" s="384">
        <f>SUMIF(Consumo!$C$3:$C$862,tabItens[[#This Row],[CÓDIGO]],Consumo!$Z$3:$Z$862)</f>
        <v>940</v>
      </c>
      <c r="AU477" s="385">
        <f>SUMIF(Consumo!$C$3:$C$862,tabItens[[#This Row],[CÓDIGO]],Consumo!$AA$3:$AA$862)</f>
        <v>147</v>
      </c>
      <c r="AV477" s="386">
        <f>SUMIF(Consumo!$C$3:$C$862,tabItens[[#This Row],[CÓDIGO]],Consumo!$Y$3:$Y$862)</f>
        <v>78.333333333333329</v>
      </c>
      <c r="AW477" s="359">
        <f>tabItens[[#This Row],[QTDE ATUAL]] + tabItens[[#This Row],[RC QTDE]] + tabItens[[#This Row],[AF SALDO]] + tabItens[[#This Row],[Recentes]]</f>
        <v>500</v>
      </c>
      <c r="AX477" s="387">
        <v>0</v>
      </c>
      <c r="AY477" s="387">
        <v>0</v>
      </c>
      <c r="AZ477" s="387">
        <f>IF(ISBLANK(tabItens[[#This Row],[CÓDIGO]]),"",tabItens[[#This Row],[PontoMês]] * (AZ$2+tabItens[[#This Row],[PontoQtM]]))</f>
        <v>0</v>
      </c>
      <c r="BA477" s="386">
        <f>tabItens[[#This Row],[PontoPed]] - tabItens[[#This Row],[Saldo]] + (1/10)</f>
        <v>-499.9</v>
      </c>
      <c r="BB477" s="386">
        <f xml:space="preserve"> tabItens[[#This Row],[PontoMês]] * BB$2 - tabItens[[#This Row],[QTDE ATUAL]] - (1/10)</f>
        <v>-0.1</v>
      </c>
      <c r="BC477" s="388">
        <f>IF( tabItens[[#This Row],[PontoPed]]&gt;0, IF(tabItens[[#This Row],[PontoPed]]&lt;1, 1, IF( tabItens[[#This Row],[Saldo]]&gt;tabItens[[#This Row],[PontoPed]], 0, (tabItens[[#This Row],[PontoPed]]-tabItens[[#This Row],[Saldo]])/tabItens[[#This Row],[PontoPed]] ) ), 0 )</f>
        <v>0</v>
      </c>
      <c r="BD477" s="389">
        <f>ROUNDDOWN(IF( OR( AND(tabItens[[#This Row],[PontoPed]]&lt;tabItens[[#This Row],[Saldo]],tabItens[[#This Row],[Saldo]]&gt;0), tabItens[[#This Row],[PontoPed]]=0), 99, IF(AND(tabItens[[#This Row],[Saldo]]=0,tabItens[[#This Row],[PontoPed]]&gt;0), 0, (1-tabItens[[#This Row],[PctAb]])*10 ) ),0)</f>
        <v>99</v>
      </c>
      <c r="BE477" s="390">
        <f>IF( tabItens[[#This Row],[Consumo]] &gt; tabItens[[#This Row],[04_MESES]]/4*$AV$2, tabItens[[#This Row],[Consumo]]/$AV$2, tabItens[[#This Row],[04_MESES]]/4 ) * $BE$2 + tabItens[[#This Row],[COMPRA_EXTRA]]</f>
        <v>470</v>
      </c>
      <c r="BF477" s="391">
        <f>MAX( tabItens[[#This Row],[Sugestão]] - tabItens[[#This Row],[LC]], 0 )</f>
        <v>470</v>
      </c>
      <c r="BG477" s="391">
        <f>SUMIF(Consumo!$C$3:$C$862,tabItens[[#This Row],[CÓDIGO]],Consumo!$E$3:$E$862)</f>
        <v>49</v>
      </c>
      <c r="BH477" s="392">
        <f>IF(AND(tabItens[[#This Row],[Pend]] &gt; 0,tabItens[[#This Row],[Consumo]] &lt;&gt; 0), tabItens[[#This Row],[Pend]] / tabItens[[#This Row],[Consumo]], 0 )</f>
        <v>5.2127659574468084E-2</v>
      </c>
      <c r="BI477" s="391"/>
      <c r="BJ477" s="391"/>
      <c r="BK477" s="393" t="s">
        <v>2081</v>
      </c>
    </row>
    <row r="478" spans="1:63" x14ac:dyDescent="0.3">
      <c r="A478" s="354">
        <v>89863</v>
      </c>
      <c r="B478" s="355" t="s">
        <v>1522</v>
      </c>
      <c r="C478" s="356" t="s">
        <v>262</v>
      </c>
      <c r="D478" s="357">
        <v>23.33</v>
      </c>
      <c r="E478" s="358"/>
      <c r="F478" s="358"/>
      <c r="G478" s="358" t="s">
        <v>883</v>
      </c>
      <c r="H478" s="359">
        <v>357</v>
      </c>
      <c r="I478" s="360">
        <v>103003</v>
      </c>
      <c r="J478" s="361">
        <v>23.33</v>
      </c>
      <c r="K478" s="362">
        <v>124</v>
      </c>
      <c r="L478" s="363">
        <f>IF(tabItens[[#This Row],[Média]] &gt; 0, tabItens[[#This Row],[QTDE ATUAL]] / tabItens[[#This Row],[Média]],999.9)</f>
        <v>30.16901408450704</v>
      </c>
      <c r="M478" s="364">
        <v>0</v>
      </c>
      <c r="N478" s="365">
        <f>tabItens[[#This Row],[VALOR UNIT.]] * tabItens[[#This Row],[LC]]</f>
        <v>0</v>
      </c>
      <c r="O478" s="366"/>
      <c r="P478" s="367"/>
      <c r="Q478" s="368"/>
      <c r="R478" s="365"/>
      <c r="S478" s="369"/>
      <c r="T478" s="370">
        <f>ROUNDDOWN(IFERROR(tabItens[[#This Row],[ATA DT.VALID.]] - $D$1,0) / 30,0)</f>
        <v>-1507</v>
      </c>
      <c r="U478" s="355" t="s">
        <v>1523</v>
      </c>
      <c r="V478" s="371">
        <v>1</v>
      </c>
      <c r="W478" s="372" t="s">
        <v>2074</v>
      </c>
      <c r="X478" s="373">
        <v>67</v>
      </c>
      <c r="Y478" s="374">
        <v>3</v>
      </c>
      <c r="Z478" s="375"/>
      <c r="AA478" s="376"/>
      <c r="AB478" s="377"/>
      <c r="AC478" s="377"/>
      <c r="AD478" s="376"/>
      <c r="AE478" s="377"/>
      <c r="AF478" s="370"/>
      <c r="AG478" s="378" t="s">
        <v>2067</v>
      </c>
      <c r="AH478" s="379"/>
      <c r="AI478" s="370">
        <v>48</v>
      </c>
      <c r="AJ478" s="379">
        <v>43864</v>
      </c>
      <c r="AK478" s="379">
        <v>38743</v>
      </c>
      <c r="AL478" s="379">
        <v>45175</v>
      </c>
      <c r="AM478" s="369"/>
      <c r="AN478" s="358"/>
      <c r="AO478" s="380" t="str">
        <f>_xlfn.IFNA(IF(VLOOKUP(tabItens[[#This Row],[CÓDIGO]],tabExcluirDoEstoque[#Data],1,FALSE),"sim",""),"")</f>
        <v/>
      </c>
      <c r="AP478" s="381" t="str">
        <f ca="1">IF(OR(ISBLANK(tabItens[[#This Row],[ATA DT.VALID.]]),tabItens[[#This Row],[ATA DT.VALID.]]="",tabItens[[#This Row],[ATA DT.VALID.]]=" "),"",IF(TYPE(tabItens[[#This Row],[ATA DT.VALID.]])=1,ROUNDUP((tabItens[[#This Row],[ATA DT.VALID.]]-TODAY())/7,0),""))</f>
        <v/>
      </c>
      <c r="AQ478" s="382"/>
      <c r="AR478" s="383" t="str">
        <f>IF(ISBLANK(tabItens[[#This Row],[CÓDIGO]]),"",IFERROR(VLOOKUP(tabItens[[#This Row],[CÓDIGO]],Consumo!$C$2:$AC$862,26,FALSE),0))</f>
        <v>07.2023</v>
      </c>
      <c r="AS478" s="384">
        <f>SUMIF(Consumo!$C$3:$C$862,tabItens[[#This Row],[CÓDIGO]],Consumo!$N$3:$N$862) + SUMIF(Consumo!$C$3:$C$862,tabItens[[#This Row],[CÓDIGO]],Consumo!$O$3:$O$862) + SUMIF(Consumo!$C$3:$C$862,tabItens[[#This Row],[CÓDIGO]],Consumo!$P$3:$P$862) + SUMIF(Consumo!$C$3:$C$862,tabItens[[#This Row],[CÓDIGO]],Consumo!$Q$3:$Q$862)</f>
        <v>50</v>
      </c>
      <c r="AT478" s="384">
        <f>SUMIF(Consumo!$C$3:$C$862,tabItens[[#This Row],[CÓDIGO]],Consumo!$Z$3:$Z$862)</f>
        <v>146</v>
      </c>
      <c r="AU478" s="385">
        <f>SUMIF(Consumo!$C$3:$C$862,tabItens[[#This Row],[CÓDIGO]],Consumo!$AA$3:$AA$862)</f>
        <v>40</v>
      </c>
      <c r="AV478" s="386">
        <f>SUMIF(Consumo!$C$3:$C$862,tabItens[[#This Row],[CÓDIGO]],Consumo!$Y$3:$Y$862)</f>
        <v>11.833333333333334</v>
      </c>
      <c r="AW478" s="359">
        <f>tabItens[[#This Row],[QTDE ATUAL]] + tabItens[[#This Row],[RC QTDE]] + tabItens[[#This Row],[AF SALDO]] + tabItens[[#This Row],[Recentes]]</f>
        <v>357</v>
      </c>
      <c r="AX478" s="387">
        <v>8</v>
      </c>
      <c r="AY478" s="387">
        <v>4</v>
      </c>
      <c r="AZ478" s="387">
        <f>IF(ISBLANK(tabItens[[#This Row],[CÓDIGO]]),"",tabItens[[#This Row],[PontoMês]] * (AZ$2+tabItens[[#This Row],[PontoQtM]]))</f>
        <v>32</v>
      </c>
      <c r="BA478" s="386">
        <f>tabItens[[#This Row],[PontoPed]] - tabItens[[#This Row],[Saldo]] + (1/10)</f>
        <v>-324.89999999999998</v>
      </c>
      <c r="BB478" s="386">
        <f xml:space="preserve"> tabItens[[#This Row],[PontoMês]] * BB$2 - tabItens[[#This Row],[QTDE ATUAL]] - (1/10)</f>
        <v>-349.1</v>
      </c>
      <c r="BC478" s="388">
        <f>IF( tabItens[[#This Row],[PontoPed]]&gt;0, IF(tabItens[[#This Row],[PontoPed]]&lt;1, 1, IF( tabItens[[#This Row],[Saldo]]&gt;tabItens[[#This Row],[PontoPed]], 0, (tabItens[[#This Row],[PontoPed]]-tabItens[[#This Row],[Saldo]])/tabItens[[#This Row],[PontoPed]] ) ), 0 )</f>
        <v>0</v>
      </c>
      <c r="BD478" s="389">
        <f>ROUNDDOWN(IF( OR( AND(tabItens[[#This Row],[PontoPed]]&lt;tabItens[[#This Row],[Saldo]],tabItens[[#This Row],[Saldo]]&gt;0), tabItens[[#This Row],[PontoPed]]=0), 99, IF(AND(tabItens[[#This Row],[Saldo]]=0,tabItens[[#This Row],[PontoPed]]&gt;0), 0, (1-tabItens[[#This Row],[PctAb]])*10 ) ),0)</f>
        <v>99</v>
      </c>
      <c r="BE478" s="390">
        <f>IF( tabItens[[#This Row],[Consumo]] &gt; tabItens[[#This Row],[04_MESES]]/4*$AV$2, tabItens[[#This Row],[Consumo]]/$AV$2, tabItens[[#This Row],[04_MESES]]/4 ) * $BE$2 + tabItens[[#This Row],[COMPRA_EXTRA]]</f>
        <v>75</v>
      </c>
      <c r="BF478" s="391">
        <f>MAX( tabItens[[#This Row],[Sugestão]] - tabItens[[#This Row],[LC]], 0 )</f>
        <v>75</v>
      </c>
      <c r="BG478" s="391">
        <f>SUMIF(Consumo!$C$3:$C$862,tabItens[[#This Row],[CÓDIGO]],Consumo!$E$3:$E$862)</f>
        <v>0</v>
      </c>
      <c r="BH478" s="392">
        <f>IF(AND(tabItens[[#This Row],[Pend]] &gt; 0,tabItens[[#This Row],[Consumo]] &lt;&gt; 0), tabItens[[#This Row],[Pend]] / tabItens[[#This Row],[Consumo]], 0 )</f>
        <v>0</v>
      </c>
      <c r="BI478" s="391"/>
      <c r="BJ478" s="391"/>
      <c r="BK478" s="393" t="s">
        <v>2081</v>
      </c>
    </row>
    <row r="479" spans="1:63" x14ac:dyDescent="0.3">
      <c r="A479" s="354">
        <v>89864</v>
      </c>
      <c r="B479" s="355" t="s">
        <v>1524</v>
      </c>
      <c r="C479" s="356" t="s">
        <v>262</v>
      </c>
      <c r="D479" s="357">
        <v>26.51</v>
      </c>
      <c r="E479" s="358"/>
      <c r="F479" s="358"/>
      <c r="G479" s="358" t="s">
        <v>883</v>
      </c>
      <c r="H479" s="359">
        <v>774</v>
      </c>
      <c r="I479" s="360">
        <v>103003</v>
      </c>
      <c r="J479" s="361">
        <v>26.51</v>
      </c>
      <c r="K479" s="362">
        <v>45</v>
      </c>
      <c r="L479" s="363">
        <f>IF(tabItens[[#This Row],[Média]] &gt; 0, tabItens[[#This Row],[QTDE ATUAL]] / tabItens[[#This Row],[Média]],999.9)</f>
        <v>281.45454545454544</v>
      </c>
      <c r="M479" s="364">
        <v>0</v>
      </c>
      <c r="N479" s="365">
        <f>tabItens[[#This Row],[VALOR UNIT.]] * tabItens[[#This Row],[LC]]</f>
        <v>0</v>
      </c>
      <c r="O479" s="366"/>
      <c r="P479" s="367"/>
      <c r="Q479" s="368"/>
      <c r="R479" s="365"/>
      <c r="S479" s="369"/>
      <c r="T479" s="370">
        <f>ROUNDDOWN(IFERROR(tabItens[[#This Row],[ATA DT.VALID.]] - $D$1,0) / 30,0)</f>
        <v>-1507</v>
      </c>
      <c r="U479" s="355" t="s">
        <v>1523</v>
      </c>
      <c r="V479" s="371">
        <v>1</v>
      </c>
      <c r="W479" s="372" t="s">
        <v>2074</v>
      </c>
      <c r="X479" s="373">
        <v>67</v>
      </c>
      <c r="Y479" s="374">
        <v>3</v>
      </c>
      <c r="Z479" s="375"/>
      <c r="AA479" s="376"/>
      <c r="AB479" s="377"/>
      <c r="AC479" s="377"/>
      <c r="AD479" s="376"/>
      <c r="AE479" s="377"/>
      <c r="AF479" s="370"/>
      <c r="AG479" s="378" t="s">
        <v>2067</v>
      </c>
      <c r="AH479" s="379"/>
      <c r="AI479" s="370">
        <v>16</v>
      </c>
      <c r="AJ479" s="379">
        <v>43853</v>
      </c>
      <c r="AK479" s="379">
        <v>38743</v>
      </c>
      <c r="AL479" s="379">
        <v>45175</v>
      </c>
      <c r="AM479" s="369"/>
      <c r="AN479" s="358"/>
      <c r="AO479" s="380" t="str">
        <f>_xlfn.IFNA(IF(VLOOKUP(tabItens[[#This Row],[CÓDIGO]],tabExcluirDoEstoque[#Data],1,FALSE),"sim",""),"")</f>
        <v/>
      </c>
      <c r="AP479" s="381" t="str">
        <f ca="1">IF(OR(ISBLANK(tabItens[[#This Row],[ATA DT.VALID.]]),tabItens[[#This Row],[ATA DT.VALID.]]="",tabItens[[#This Row],[ATA DT.VALID.]]=" "),"",IF(TYPE(tabItens[[#This Row],[ATA DT.VALID.]])=1,ROUNDUP((tabItens[[#This Row],[ATA DT.VALID.]]-TODAY())/7,0),""))</f>
        <v/>
      </c>
      <c r="AQ479" s="382"/>
      <c r="AR479" s="383" t="str">
        <f>IF(ISBLANK(tabItens[[#This Row],[CÓDIGO]]),"",IFERROR(VLOOKUP(tabItens[[#This Row],[CÓDIGO]],Consumo!$C$2:$AC$862,26,FALSE),0))</f>
        <v>04.2023</v>
      </c>
      <c r="AS479" s="384">
        <f>SUMIF(Consumo!$C$3:$C$862,tabItens[[#This Row],[CÓDIGO]],Consumo!$N$3:$N$862) + SUMIF(Consumo!$C$3:$C$862,tabItens[[#This Row],[CÓDIGO]],Consumo!$O$3:$O$862) + SUMIF(Consumo!$C$3:$C$862,tabItens[[#This Row],[CÓDIGO]],Consumo!$P$3:$P$862) + SUMIF(Consumo!$C$3:$C$862,tabItens[[#This Row],[CÓDIGO]],Consumo!$Q$3:$Q$862)</f>
        <v>0</v>
      </c>
      <c r="AT479" s="384">
        <f>SUMIF(Consumo!$C$3:$C$862,tabItens[[#This Row],[CÓDIGO]],Consumo!$Z$3:$Z$862)</f>
        <v>45</v>
      </c>
      <c r="AU479" s="385">
        <f>SUMIF(Consumo!$C$3:$C$862,tabItens[[#This Row],[CÓDIGO]],Consumo!$AA$3:$AA$862)</f>
        <v>36</v>
      </c>
      <c r="AV479" s="386">
        <f>SUMIF(Consumo!$C$3:$C$862,tabItens[[#This Row],[CÓDIGO]],Consumo!$Y$3:$Y$862)</f>
        <v>2.75</v>
      </c>
      <c r="AW479" s="359">
        <f>tabItens[[#This Row],[QTDE ATUAL]] + tabItens[[#This Row],[RC QTDE]] + tabItens[[#This Row],[AF SALDO]] + tabItens[[#This Row],[Recentes]]</f>
        <v>774</v>
      </c>
      <c r="AX479" s="387">
        <v>13</v>
      </c>
      <c r="AY479" s="387">
        <v>4</v>
      </c>
      <c r="AZ479" s="387">
        <f>IF(ISBLANK(tabItens[[#This Row],[CÓDIGO]]),"",tabItens[[#This Row],[PontoMês]] * (AZ$2+tabItens[[#This Row],[PontoQtM]]))</f>
        <v>52</v>
      </c>
      <c r="BA479" s="386">
        <f>tabItens[[#This Row],[PontoPed]] - tabItens[[#This Row],[Saldo]] + (1/10)</f>
        <v>-721.9</v>
      </c>
      <c r="BB479" s="386">
        <f xml:space="preserve"> tabItens[[#This Row],[PontoMês]] * BB$2 - tabItens[[#This Row],[QTDE ATUAL]] - (1/10)</f>
        <v>-761.1</v>
      </c>
      <c r="BC479" s="388">
        <f>IF( tabItens[[#This Row],[PontoPed]]&gt;0, IF(tabItens[[#This Row],[PontoPed]]&lt;1, 1, IF( tabItens[[#This Row],[Saldo]]&gt;tabItens[[#This Row],[PontoPed]], 0, (tabItens[[#This Row],[PontoPed]]-tabItens[[#This Row],[Saldo]])/tabItens[[#This Row],[PontoPed]] ) ), 0 )</f>
        <v>0</v>
      </c>
      <c r="BD479" s="389">
        <f>ROUNDDOWN(IF( OR( AND(tabItens[[#This Row],[PontoPed]]&lt;tabItens[[#This Row],[Saldo]],tabItens[[#This Row],[Saldo]]&gt;0), tabItens[[#This Row],[PontoPed]]=0), 99, IF(AND(tabItens[[#This Row],[Saldo]]=0,tabItens[[#This Row],[PontoPed]]&gt;0), 0, (1-tabItens[[#This Row],[PctAb]])*10 ) ),0)</f>
        <v>99</v>
      </c>
      <c r="BE479" s="390">
        <f>IF( tabItens[[#This Row],[Consumo]] &gt; tabItens[[#This Row],[04_MESES]]/4*$AV$2, tabItens[[#This Row],[Consumo]]/$AV$2, tabItens[[#This Row],[04_MESES]]/4 ) * $BE$2 + tabItens[[#This Row],[COMPRA_EXTRA]]</f>
        <v>22.5</v>
      </c>
      <c r="BF479" s="391">
        <f>MAX( tabItens[[#This Row],[Sugestão]] - tabItens[[#This Row],[LC]], 0 )</f>
        <v>22.5</v>
      </c>
      <c r="BG479" s="391">
        <f>SUMIF(Consumo!$C$3:$C$862,tabItens[[#This Row],[CÓDIGO]],Consumo!$E$3:$E$862)</f>
        <v>0</v>
      </c>
      <c r="BH479" s="392">
        <f>IF(AND(tabItens[[#This Row],[Pend]] &gt; 0,tabItens[[#This Row],[Consumo]] &lt;&gt; 0), tabItens[[#This Row],[Pend]] / tabItens[[#This Row],[Consumo]], 0 )</f>
        <v>0</v>
      </c>
      <c r="BI479" s="391"/>
      <c r="BJ479" s="391"/>
      <c r="BK479" s="393" t="s">
        <v>2081</v>
      </c>
    </row>
    <row r="480" spans="1:63" x14ac:dyDescent="0.3">
      <c r="A480" s="354">
        <v>89865</v>
      </c>
      <c r="B480" s="355" t="s">
        <v>1525</v>
      </c>
      <c r="C480" s="356" t="s">
        <v>262</v>
      </c>
      <c r="D480" s="357">
        <v>78.599999999999994</v>
      </c>
      <c r="E480" s="358"/>
      <c r="F480" s="358"/>
      <c r="G480" s="358" t="s">
        <v>883</v>
      </c>
      <c r="H480" s="359">
        <v>138</v>
      </c>
      <c r="I480" s="360">
        <v>103003</v>
      </c>
      <c r="J480" s="361">
        <v>78.599999999999994</v>
      </c>
      <c r="K480" s="362">
        <v>60</v>
      </c>
      <c r="L480" s="363">
        <f>IF(tabItens[[#This Row],[Média]] &gt; 0, tabItens[[#This Row],[QTDE ATUAL]] / tabItens[[#This Row],[Média]],999.9)</f>
        <v>35.234042553191493</v>
      </c>
      <c r="M480" s="364">
        <v>0</v>
      </c>
      <c r="N480" s="365">
        <f>tabItens[[#This Row],[VALOR UNIT.]] * tabItens[[#This Row],[LC]]</f>
        <v>0</v>
      </c>
      <c r="O480" s="366"/>
      <c r="P480" s="367"/>
      <c r="Q480" s="368"/>
      <c r="R480" s="365"/>
      <c r="S480" s="369"/>
      <c r="T480" s="370">
        <f>ROUNDDOWN(IFERROR(tabItens[[#This Row],[ATA DT.VALID.]] - $D$1,0) / 30,0)</f>
        <v>-1507</v>
      </c>
      <c r="U480" s="355" t="s">
        <v>1523</v>
      </c>
      <c r="V480" s="371">
        <v>1</v>
      </c>
      <c r="W480" s="372" t="s">
        <v>2074</v>
      </c>
      <c r="X480" s="373">
        <v>67</v>
      </c>
      <c r="Y480" s="374">
        <v>3</v>
      </c>
      <c r="Z480" s="375"/>
      <c r="AA480" s="376"/>
      <c r="AB480" s="377"/>
      <c r="AC480" s="377"/>
      <c r="AD480" s="376"/>
      <c r="AE480" s="377"/>
      <c r="AF480" s="370"/>
      <c r="AG480" s="378" t="s">
        <v>2067</v>
      </c>
      <c r="AH480" s="379"/>
      <c r="AI480" s="370">
        <v>20</v>
      </c>
      <c r="AJ480" s="379">
        <v>43864</v>
      </c>
      <c r="AK480" s="379">
        <v>38743</v>
      </c>
      <c r="AL480" s="379">
        <v>44335</v>
      </c>
      <c r="AM480" s="369"/>
      <c r="AN480" s="358"/>
      <c r="AO480" s="380" t="str">
        <f>_xlfn.IFNA(IF(VLOOKUP(tabItens[[#This Row],[CÓDIGO]],tabExcluirDoEstoque[#Data],1,FALSE),"sim",""),"")</f>
        <v/>
      </c>
      <c r="AP480" s="381" t="str">
        <f ca="1">IF(OR(ISBLANK(tabItens[[#This Row],[ATA DT.VALID.]]),tabItens[[#This Row],[ATA DT.VALID.]]="",tabItens[[#This Row],[ATA DT.VALID.]]=" "),"",IF(TYPE(tabItens[[#This Row],[ATA DT.VALID.]])=1,ROUNDUP((tabItens[[#This Row],[ATA DT.VALID.]]-TODAY())/7,0),""))</f>
        <v/>
      </c>
      <c r="AQ480" s="382"/>
      <c r="AR480" s="383" t="str">
        <f>IF(ISBLANK(tabItens[[#This Row],[CÓDIGO]]),"",IFERROR(VLOOKUP(tabItens[[#This Row],[CÓDIGO]],Consumo!$C$2:$AC$862,26,FALSE),0))</f>
        <v>04.2023</v>
      </c>
      <c r="AS480" s="384">
        <f>SUMIF(Consumo!$C$3:$C$862,tabItens[[#This Row],[CÓDIGO]],Consumo!$N$3:$N$862) + SUMIF(Consumo!$C$3:$C$862,tabItens[[#This Row],[CÓDIGO]],Consumo!$O$3:$O$862) + SUMIF(Consumo!$C$3:$C$862,tabItens[[#This Row],[CÓDIGO]],Consumo!$P$3:$P$862) + SUMIF(Consumo!$C$3:$C$862,tabItens[[#This Row],[CÓDIGO]],Consumo!$Q$3:$Q$862)</f>
        <v>0</v>
      </c>
      <c r="AT480" s="384">
        <f>SUMIF(Consumo!$C$3:$C$862,tabItens[[#This Row],[CÓDIGO]],Consumo!$Z$3:$Z$862)</f>
        <v>60</v>
      </c>
      <c r="AU480" s="385">
        <f>SUMIF(Consumo!$C$3:$C$862,tabItens[[#This Row],[CÓDIGO]],Consumo!$AA$3:$AA$862)</f>
        <v>41</v>
      </c>
      <c r="AV480" s="386">
        <f>SUMIF(Consumo!$C$3:$C$862,tabItens[[#This Row],[CÓDIGO]],Consumo!$Y$3:$Y$862)</f>
        <v>3.9166666666666665</v>
      </c>
      <c r="AW480" s="359">
        <f>tabItens[[#This Row],[QTDE ATUAL]] + tabItens[[#This Row],[RC QTDE]] + tabItens[[#This Row],[AF SALDO]] + tabItens[[#This Row],[Recentes]]</f>
        <v>138</v>
      </c>
      <c r="AX480" s="387">
        <v>11</v>
      </c>
      <c r="AY480" s="387">
        <v>4</v>
      </c>
      <c r="AZ480" s="387">
        <f>IF(ISBLANK(tabItens[[#This Row],[CÓDIGO]]),"",tabItens[[#This Row],[PontoMês]] * (AZ$2+tabItens[[#This Row],[PontoQtM]]))</f>
        <v>44</v>
      </c>
      <c r="BA480" s="386">
        <f>tabItens[[#This Row],[PontoPed]] - tabItens[[#This Row],[Saldo]] + (1/10)</f>
        <v>-93.9</v>
      </c>
      <c r="BB480" s="386">
        <f xml:space="preserve"> tabItens[[#This Row],[PontoMês]] * BB$2 - tabItens[[#This Row],[QTDE ATUAL]] - (1/10)</f>
        <v>-127.1</v>
      </c>
      <c r="BC480" s="388">
        <f>IF( tabItens[[#This Row],[PontoPed]]&gt;0, IF(tabItens[[#This Row],[PontoPed]]&lt;1, 1, IF( tabItens[[#This Row],[Saldo]]&gt;tabItens[[#This Row],[PontoPed]], 0, (tabItens[[#This Row],[PontoPed]]-tabItens[[#This Row],[Saldo]])/tabItens[[#This Row],[PontoPed]] ) ), 0 )</f>
        <v>0</v>
      </c>
      <c r="BD480" s="389">
        <f>ROUNDDOWN(IF( OR( AND(tabItens[[#This Row],[PontoPed]]&lt;tabItens[[#This Row],[Saldo]],tabItens[[#This Row],[Saldo]]&gt;0), tabItens[[#This Row],[PontoPed]]=0), 99, IF(AND(tabItens[[#This Row],[Saldo]]=0,tabItens[[#This Row],[PontoPed]]&gt;0), 0, (1-tabItens[[#This Row],[PctAb]])*10 ) ),0)</f>
        <v>99</v>
      </c>
      <c r="BE480" s="390">
        <f>IF( tabItens[[#This Row],[Consumo]] &gt; tabItens[[#This Row],[04_MESES]]/4*$AV$2, tabItens[[#This Row],[Consumo]]/$AV$2, tabItens[[#This Row],[04_MESES]]/4 ) * $BE$2 + tabItens[[#This Row],[COMPRA_EXTRA]]</f>
        <v>30</v>
      </c>
      <c r="BF480" s="391">
        <f>MAX( tabItens[[#This Row],[Sugestão]] - tabItens[[#This Row],[LC]], 0 )</f>
        <v>30</v>
      </c>
      <c r="BG480" s="391">
        <f>SUMIF(Consumo!$C$3:$C$862,tabItens[[#This Row],[CÓDIGO]],Consumo!$E$3:$E$862)</f>
        <v>0</v>
      </c>
      <c r="BH480" s="392">
        <f>IF(AND(tabItens[[#This Row],[Pend]] &gt; 0,tabItens[[#This Row],[Consumo]] &lt;&gt; 0), tabItens[[#This Row],[Pend]] / tabItens[[#This Row],[Consumo]], 0 )</f>
        <v>0</v>
      </c>
      <c r="BI480" s="391"/>
      <c r="BJ480" s="391"/>
      <c r="BK480" s="393" t="s">
        <v>2081</v>
      </c>
    </row>
    <row r="481" spans="1:63" x14ac:dyDescent="0.3">
      <c r="A481" s="354">
        <v>91250</v>
      </c>
      <c r="B481" s="355" t="s">
        <v>1526</v>
      </c>
      <c r="C481" s="356" t="s">
        <v>265</v>
      </c>
      <c r="D481" s="357">
        <v>0.64</v>
      </c>
      <c r="E481" s="358"/>
      <c r="F481" s="358"/>
      <c r="G481" s="358" t="s">
        <v>883</v>
      </c>
      <c r="H481" s="359">
        <v>665</v>
      </c>
      <c r="I481" s="360">
        <v>103003</v>
      </c>
      <c r="J481" s="361">
        <v>0.64</v>
      </c>
      <c r="K481" s="362">
        <v>42</v>
      </c>
      <c r="L481" s="363">
        <f>IF(tabItens[[#This Row],[Média]] &gt; 0, tabItens[[#This Row],[QTDE ATUAL]] / tabItens[[#This Row],[Média]],999.9)</f>
        <v>210</v>
      </c>
      <c r="M481" s="364">
        <v>0</v>
      </c>
      <c r="N481" s="365">
        <f>tabItens[[#This Row],[VALOR UNIT.]] * tabItens[[#This Row],[LC]]</f>
        <v>0</v>
      </c>
      <c r="O481" s="366"/>
      <c r="P481" s="367"/>
      <c r="Q481" s="368"/>
      <c r="R481" s="365"/>
      <c r="S481" s="369"/>
      <c r="T481" s="370">
        <f>ROUNDDOWN(IFERROR(tabItens[[#This Row],[ATA DT.VALID.]] - $D$1,0) / 30,0)</f>
        <v>-1507</v>
      </c>
      <c r="U481" s="355" t="s">
        <v>1031</v>
      </c>
      <c r="V481" s="371">
        <v>1</v>
      </c>
      <c r="W481" s="372" t="s">
        <v>2069</v>
      </c>
      <c r="X481" s="373">
        <v>45</v>
      </c>
      <c r="Y481" s="374">
        <v>17</v>
      </c>
      <c r="Z481" s="375"/>
      <c r="AA481" s="376"/>
      <c r="AB481" s="377"/>
      <c r="AC481" s="377"/>
      <c r="AD481" s="376"/>
      <c r="AE481" s="377"/>
      <c r="AF481" s="370"/>
      <c r="AG481" s="378" t="s">
        <v>2067</v>
      </c>
      <c r="AH481" s="379"/>
      <c r="AI481" s="370">
        <v>14</v>
      </c>
      <c r="AJ481" s="379">
        <v>44160</v>
      </c>
      <c r="AK481" s="379">
        <v>38820</v>
      </c>
      <c r="AL481" s="379">
        <v>44110</v>
      </c>
      <c r="AM481" s="369"/>
      <c r="AN481" s="358"/>
      <c r="AO481" s="380" t="str">
        <f>_xlfn.IFNA(IF(VLOOKUP(tabItens[[#This Row],[CÓDIGO]],tabExcluirDoEstoque[#Data],1,FALSE),"sim",""),"")</f>
        <v/>
      </c>
      <c r="AP481" s="381" t="str">
        <f ca="1">IF(OR(ISBLANK(tabItens[[#This Row],[ATA DT.VALID.]]),tabItens[[#This Row],[ATA DT.VALID.]]="",tabItens[[#This Row],[ATA DT.VALID.]]=" "),"",IF(TYPE(tabItens[[#This Row],[ATA DT.VALID.]])=1,ROUNDUP((tabItens[[#This Row],[ATA DT.VALID.]]-TODAY())/7,0),""))</f>
        <v/>
      </c>
      <c r="AQ481" s="382"/>
      <c r="AR481" s="383" t="str">
        <f>IF(ISBLANK(tabItens[[#This Row],[CÓDIGO]]),"",IFERROR(VLOOKUP(tabItens[[#This Row],[CÓDIGO]],Consumo!$C$2:$AC$862,26,FALSE),0))</f>
        <v>08.2023</v>
      </c>
      <c r="AS481" s="384">
        <f>SUMIF(Consumo!$C$3:$C$862,tabItens[[#This Row],[CÓDIGO]],Consumo!$N$3:$N$862) + SUMIF(Consumo!$C$3:$C$862,tabItens[[#This Row],[CÓDIGO]],Consumo!$O$3:$O$862) + SUMIF(Consumo!$C$3:$C$862,tabItens[[#This Row],[CÓDIGO]],Consumo!$P$3:$P$862) + SUMIF(Consumo!$C$3:$C$862,tabItens[[#This Row],[CÓDIGO]],Consumo!$Q$3:$Q$862)</f>
        <v>1</v>
      </c>
      <c r="AT481" s="384">
        <f>SUMIF(Consumo!$C$3:$C$862,tabItens[[#This Row],[CÓDIGO]],Consumo!$Z$3:$Z$862)</f>
        <v>42</v>
      </c>
      <c r="AU481" s="385">
        <f>SUMIF(Consumo!$C$3:$C$862,tabItens[[#This Row],[CÓDIGO]],Consumo!$AA$3:$AA$862)</f>
        <v>20</v>
      </c>
      <c r="AV481" s="386">
        <f>SUMIF(Consumo!$C$3:$C$862,tabItens[[#This Row],[CÓDIGO]],Consumo!$Y$3:$Y$862)</f>
        <v>3.1666666666666665</v>
      </c>
      <c r="AW481" s="359">
        <f>tabItens[[#This Row],[QTDE ATUAL]] + tabItens[[#This Row],[RC QTDE]] + tabItens[[#This Row],[AF SALDO]] + tabItens[[#This Row],[Recentes]]</f>
        <v>665</v>
      </c>
      <c r="AX481" s="387">
        <v>64</v>
      </c>
      <c r="AY481" s="387">
        <v>4</v>
      </c>
      <c r="AZ481" s="387">
        <f>IF(ISBLANK(tabItens[[#This Row],[CÓDIGO]]),"",tabItens[[#This Row],[PontoMês]] * (AZ$2+tabItens[[#This Row],[PontoQtM]]))</f>
        <v>256</v>
      </c>
      <c r="BA481" s="386">
        <f>tabItens[[#This Row],[PontoPed]] - tabItens[[#This Row],[Saldo]] + (1/10)</f>
        <v>-408.9</v>
      </c>
      <c r="BB481" s="386">
        <f xml:space="preserve"> tabItens[[#This Row],[PontoMês]] * BB$2 - tabItens[[#This Row],[QTDE ATUAL]] - (1/10)</f>
        <v>-601.1</v>
      </c>
      <c r="BC481" s="388">
        <f>IF( tabItens[[#This Row],[PontoPed]]&gt;0, IF(tabItens[[#This Row],[PontoPed]]&lt;1, 1, IF( tabItens[[#This Row],[Saldo]]&gt;tabItens[[#This Row],[PontoPed]], 0, (tabItens[[#This Row],[PontoPed]]-tabItens[[#This Row],[Saldo]])/tabItens[[#This Row],[PontoPed]] ) ), 0 )</f>
        <v>0</v>
      </c>
      <c r="BD481" s="389">
        <f>ROUNDDOWN(IF( OR( AND(tabItens[[#This Row],[PontoPed]]&lt;tabItens[[#This Row],[Saldo]],tabItens[[#This Row],[Saldo]]&gt;0), tabItens[[#This Row],[PontoPed]]=0), 99, IF(AND(tabItens[[#This Row],[Saldo]]=0,tabItens[[#This Row],[PontoPed]]&gt;0), 0, (1-tabItens[[#This Row],[PctAb]])*10 ) ),0)</f>
        <v>99</v>
      </c>
      <c r="BE481" s="390">
        <f>IF( tabItens[[#This Row],[Consumo]] &gt; tabItens[[#This Row],[04_MESES]]/4*$AV$2, tabItens[[#This Row],[Consumo]]/$AV$2, tabItens[[#This Row],[04_MESES]]/4 ) * $BE$2 + tabItens[[#This Row],[COMPRA_EXTRA]]</f>
        <v>21</v>
      </c>
      <c r="BF481" s="391">
        <f>MAX( tabItens[[#This Row],[Sugestão]] - tabItens[[#This Row],[LC]], 0 )</f>
        <v>21</v>
      </c>
      <c r="BG481" s="391">
        <f>SUMIF(Consumo!$C$3:$C$862,tabItens[[#This Row],[CÓDIGO]],Consumo!$E$3:$E$862)</f>
        <v>0</v>
      </c>
      <c r="BH481" s="392">
        <f>IF(AND(tabItens[[#This Row],[Pend]] &gt; 0,tabItens[[#This Row],[Consumo]] &lt;&gt; 0), tabItens[[#This Row],[Pend]] / tabItens[[#This Row],[Consumo]], 0 )</f>
        <v>0</v>
      </c>
      <c r="BI481" s="391"/>
      <c r="BJ481" s="391"/>
      <c r="BK481" s="393" t="s">
        <v>2081</v>
      </c>
    </row>
    <row r="482" spans="1:63" x14ac:dyDescent="0.3">
      <c r="A482" s="354">
        <v>91669</v>
      </c>
      <c r="B482" s="355" t="s">
        <v>1527</v>
      </c>
      <c r="C482" s="356" t="s">
        <v>31</v>
      </c>
      <c r="D482" s="357">
        <v>4.46</v>
      </c>
      <c r="E482" s="358" t="s">
        <v>1528</v>
      </c>
      <c r="F482" s="358" t="s">
        <v>1529</v>
      </c>
      <c r="G482" s="358" t="s">
        <v>890</v>
      </c>
      <c r="H482" s="359">
        <v>668</v>
      </c>
      <c r="I482" s="360">
        <v>103003</v>
      </c>
      <c r="J482" s="361">
        <v>4.46</v>
      </c>
      <c r="K482" s="362">
        <v>4189</v>
      </c>
      <c r="L482" s="363">
        <f>IF(tabItens[[#This Row],[Média]] &gt; 0, tabItens[[#This Row],[QTDE ATUAL]] / tabItens[[#This Row],[Média]],999.9)</f>
        <v>1.2570174063039048</v>
      </c>
      <c r="M482" s="364">
        <v>0</v>
      </c>
      <c r="N482" s="365">
        <f>tabItens[[#This Row],[VALOR UNIT.]] * tabItens[[#This Row],[LC]]</f>
        <v>0</v>
      </c>
      <c r="O482" s="366" t="s">
        <v>891</v>
      </c>
      <c r="P482" s="367">
        <v>0</v>
      </c>
      <c r="Q482" s="368">
        <v>4950</v>
      </c>
      <c r="R482" s="365">
        <v>22077</v>
      </c>
      <c r="S482" s="369">
        <v>45377</v>
      </c>
      <c r="T482" s="370">
        <f>ROUNDDOWN(IFERROR(tabItens[[#This Row],[ATA DT.VALID.]] - $D$1,0) / 30,0)</f>
        <v>5</v>
      </c>
      <c r="U482" s="355" t="s">
        <v>1530</v>
      </c>
      <c r="V482" s="371">
        <v>1</v>
      </c>
      <c r="W482" s="372" t="s">
        <v>2068</v>
      </c>
      <c r="X482" s="373">
        <v>72</v>
      </c>
      <c r="Y482" s="374">
        <v>9</v>
      </c>
      <c r="Z482" s="375"/>
      <c r="AA482" s="376"/>
      <c r="AB482" s="377"/>
      <c r="AC482" s="377">
        <v>12191</v>
      </c>
      <c r="AD482" s="376">
        <v>2023</v>
      </c>
      <c r="AE482" s="377">
        <v>800</v>
      </c>
      <c r="AF482" s="370">
        <v>800</v>
      </c>
      <c r="AG482" s="378" t="s">
        <v>2060</v>
      </c>
      <c r="AH482" s="379">
        <v>45229</v>
      </c>
      <c r="AI482" s="370">
        <v>2182</v>
      </c>
      <c r="AJ482" s="379">
        <v>45092</v>
      </c>
      <c r="AK482" s="379">
        <v>38847</v>
      </c>
      <c r="AL482" s="379">
        <v>45196</v>
      </c>
      <c r="AM482" s="369"/>
      <c r="AN482" s="358"/>
      <c r="AO482" s="380" t="str">
        <f>_xlfn.IFNA(IF(VLOOKUP(tabItens[[#This Row],[CÓDIGO]],tabExcluirDoEstoque[#Data],1,FALSE),"sim",""),"")</f>
        <v/>
      </c>
      <c r="AP482" s="381">
        <f ca="1">IF(OR(ISBLANK(tabItens[[#This Row],[ATA DT.VALID.]]),tabItens[[#This Row],[ATA DT.VALID.]]="",tabItens[[#This Row],[ATA DT.VALID.]]=" "),"",IF(TYPE(tabItens[[#This Row],[ATA DT.VALID.]])=1,ROUNDUP((tabItens[[#This Row],[ATA DT.VALID.]]-TODAY())/7,0),""))</f>
        <v>18</v>
      </c>
      <c r="AQ482" s="382">
        <v>0</v>
      </c>
      <c r="AR482" s="383" t="str">
        <f>IF(ISBLANK(tabItens[[#This Row],[CÓDIGO]]),"",IFERROR(VLOOKUP(tabItens[[#This Row],[CÓDIGO]],Consumo!$C$2:$AC$862,26,FALSE),0))</f>
        <v>09.2023</v>
      </c>
      <c r="AS482" s="384">
        <f>SUMIF(Consumo!$C$3:$C$862,tabItens[[#This Row],[CÓDIGO]],Consumo!$N$3:$N$862) + SUMIF(Consumo!$C$3:$C$862,tabItens[[#This Row],[CÓDIGO]],Consumo!$O$3:$O$862) + SUMIF(Consumo!$C$3:$C$862,tabItens[[#This Row],[CÓDIGO]],Consumo!$P$3:$P$862) + SUMIF(Consumo!$C$3:$C$862,tabItens[[#This Row],[CÓDIGO]],Consumo!$Q$3:$Q$862)</f>
        <v>2285</v>
      </c>
      <c r="AT482" s="384">
        <f>SUMIF(Consumo!$C$3:$C$862,tabItens[[#This Row],[CÓDIGO]],Consumo!$Z$3:$Z$862)</f>
        <v>6548</v>
      </c>
      <c r="AU482" s="385">
        <f>SUMIF(Consumo!$C$3:$C$862,tabItens[[#This Row],[CÓDIGO]],Consumo!$AA$3:$AA$862)</f>
        <v>1256</v>
      </c>
      <c r="AV482" s="386">
        <f>SUMIF(Consumo!$C$3:$C$862,tabItens[[#This Row],[CÓDIGO]],Consumo!$Y$3:$Y$862)</f>
        <v>531.41666666666663</v>
      </c>
      <c r="AW482" s="359">
        <f>tabItens[[#This Row],[QTDE ATUAL]] + tabItens[[#This Row],[RC QTDE]] + tabItens[[#This Row],[AF SALDO]] + tabItens[[#This Row],[Recentes]]</f>
        <v>1468</v>
      </c>
      <c r="AX482" s="387">
        <v>391</v>
      </c>
      <c r="AY482" s="387">
        <v>4</v>
      </c>
      <c r="AZ482" s="387">
        <f>IF(ISBLANK(tabItens[[#This Row],[CÓDIGO]]),"",tabItens[[#This Row],[PontoMês]] * (AZ$2+tabItens[[#This Row],[PontoQtM]]))</f>
        <v>1564</v>
      </c>
      <c r="BA482" s="386">
        <f>tabItens[[#This Row],[PontoPed]] - tabItens[[#This Row],[Saldo]] + (1/10)</f>
        <v>96.1</v>
      </c>
      <c r="BB482" s="386">
        <f xml:space="preserve"> tabItens[[#This Row],[PontoMês]] * BB$2 - tabItens[[#This Row],[QTDE ATUAL]] - (1/10)</f>
        <v>-277.10000000000002</v>
      </c>
      <c r="BC482" s="388">
        <f>IF( tabItens[[#This Row],[PontoPed]]&gt;0, IF(tabItens[[#This Row],[PontoPed]]&lt;1, 1, IF( tabItens[[#This Row],[Saldo]]&gt;tabItens[[#This Row],[PontoPed]], 0, (tabItens[[#This Row],[PontoPed]]-tabItens[[#This Row],[Saldo]])/tabItens[[#This Row],[PontoPed]] ) ), 0 )</f>
        <v>6.1381074168797956E-2</v>
      </c>
      <c r="BD482" s="389">
        <f>ROUNDDOWN(IF( OR( AND(tabItens[[#This Row],[PontoPed]]&lt;tabItens[[#This Row],[Saldo]],tabItens[[#This Row],[Saldo]]&gt;0), tabItens[[#This Row],[PontoPed]]=0), 99, IF(AND(tabItens[[#This Row],[Saldo]]=0,tabItens[[#This Row],[PontoPed]]&gt;0), 0, (1-tabItens[[#This Row],[PctAb]])*10 ) ),0)</f>
        <v>9</v>
      </c>
      <c r="BE482" s="390">
        <f>IF( tabItens[[#This Row],[Consumo]] &gt; tabItens[[#This Row],[04_MESES]]/4*$AV$2, tabItens[[#This Row],[Consumo]]/$AV$2, tabItens[[#This Row],[04_MESES]]/4 ) * $BE$2 + tabItens[[#This Row],[COMPRA_EXTRA]]</f>
        <v>3427.5</v>
      </c>
      <c r="BF482" s="391">
        <f>MAX( tabItens[[#This Row],[Sugestão]] - tabItens[[#This Row],[LC]], 0 )</f>
        <v>3427.5</v>
      </c>
      <c r="BG482" s="391">
        <f>SUMIF(Consumo!$C$3:$C$862,tabItens[[#This Row],[CÓDIGO]],Consumo!$E$3:$E$862)</f>
        <v>0</v>
      </c>
      <c r="BH482" s="392">
        <f>IF(AND(tabItens[[#This Row],[Pend]] &gt; 0,tabItens[[#This Row],[Consumo]] &lt;&gt; 0), tabItens[[#This Row],[Pend]] / tabItens[[#This Row],[Consumo]], 0 )</f>
        <v>0</v>
      </c>
      <c r="BI482" s="391"/>
      <c r="BJ482" s="391"/>
      <c r="BK482" s="393" t="s">
        <v>2081</v>
      </c>
    </row>
    <row r="483" spans="1:63" x14ac:dyDescent="0.3">
      <c r="A483" s="354">
        <v>92907</v>
      </c>
      <c r="B483" s="355" t="s">
        <v>1531</v>
      </c>
      <c r="C483" s="356" t="s">
        <v>260</v>
      </c>
      <c r="D483" s="357">
        <v>38</v>
      </c>
      <c r="E483" s="358"/>
      <c r="F483" s="358"/>
      <c r="G483" s="358" t="s">
        <v>883</v>
      </c>
      <c r="H483" s="359">
        <v>2381</v>
      </c>
      <c r="I483" s="360">
        <v>103003</v>
      </c>
      <c r="J483" s="361">
        <v>38</v>
      </c>
      <c r="K483" s="362">
        <v>2939</v>
      </c>
      <c r="L483" s="363">
        <f>IF(tabItens[[#This Row],[Média]] &gt; 0, tabItens[[#This Row],[QTDE ATUAL]] / tabItens[[#This Row],[Média]],999.9)</f>
        <v>8.9483244597557157</v>
      </c>
      <c r="M483" s="364">
        <v>0</v>
      </c>
      <c r="N483" s="365">
        <f>tabItens[[#This Row],[VALOR UNIT.]] * tabItens[[#This Row],[LC]]</f>
        <v>0</v>
      </c>
      <c r="O483" s="366" t="s">
        <v>2083</v>
      </c>
      <c r="P483" s="367"/>
      <c r="Q483" s="368"/>
      <c r="R483" s="365"/>
      <c r="S483" s="369"/>
      <c r="T483" s="370">
        <f>ROUNDDOWN(IFERROR(tabItens[[#This Row],[ATA DT.VALID.]] - $D$1,0) / 30,0)</f>
        <v>-1507</v>
      </c>
      <c r="U483" s="355" t="s">
        <v>1360</v>
      </c>
      <c r="V483" s="371">
        <v>1</v>
      </c>
      <c r="W483" s="372" t="s">
        <v>2069</v>
      </c>
      <c r="X483" s="373">
        <v>57</v>
      </c>
      <c r="Y483" s="374">
        <v>17</v>
      </c>
      <c r="Z483" s="375"/>
      <c r="AA483" s="376"/>
      <c r="AB483" s="377"/>
      <c r="AC483" s="377"/>
      <c r="AD483" s="376"/>
      <c r="AE483" s="377"/>
      <c r="AF483" s="370"/>
      <c r="AG483" s="378" t="s">
        <v>2067</v>
      </c>
      <c r="AH483" s="379"/>
      <c r="AI483" s="370">
        <v>1264</v>
      </c>
      <c r="AJ483" s="379">
        <v>44131</v>
      </c>
      <c r="AK483" s="379">
        <v>38904</v>
      </c>
      <c r="AL483" s="379">
        <v>45049</v>
      </c>
      <c r="AM483" s="369"/>
      <c r="AN483" s="358"/>
      <c r="AO483" s="380" t="str">
        <f>_xlfn.IFNA(IF(VLOOKUP(tabItens[[#This Row],[CÓDIGO]],tabExcluirDoEstoque[#Data],1,FALSE),"sim",""),"")</f>
        <v/>
      </c>
      <c r="AP483" s="381" t="str">
        <f ca="1">IF(OR(ISBLANK(tabItens[[#This Row],[ATA DT.VALID.]]),tabItens[[#This Row],[ATA DT.VALID.]]="",tabItens[[#This Row],[ATA DT.VALID.]]=" "),"",IF(TYPE(tabItens[[#This Row],[ATA DT.VALID.]])=1,ROUNDUP((tabItens[[#This Row],[ATA DT.VALID.]]-TODAY())/7,0),""))</f>
        <v/>
      </c>
      <c r="AQ483" s="382">
        <v>0</v>
      </c>
      <c r="AR483" s="383" t="str">
        <f>IF(ISBLANK(tabItens[[#This Row],[CÓDIGO]]),"",IFERROR(VLOOKUP(tabItens[[#This Row],[CÓDIGO]],Consumo!$C$2:$AC$862,26,FALSE),0))</f>
        <v>09.2023</v>
      </c>
      <c r="AS483" s="384">
        <f>SUMIF(Consumo!$C$3:$C$862,tabItens[[#This Row],[CÓDIGO]],Consumo!$N$3:$N$862) + SUMIF(Consumo!$C$3:$C$862,tabItens[[#This Row],[CÓDIGO]],Consumo!$O$3:$O$862) + SUMIF(Consumo!$C$3:$C$862,tabItens[[#This Row],[CÓDIGO]],Consumo!$P$3:$P$862) + SUMIF(Consumo!$C$3:$C$862,tabItens[[#This Row],[CÓDIGO]],Consumo!$Q$3:$Q$862)</f>
        <v>852</v>
      </c>
      <c r="AT483" s="384">
        <f>SUMIF(Consumo!$C$3:$C$862,tabItens[[#This Row],[CÓDIGO]],Consumo!$Z$3:$Z$862)</f>
        <v>3793</v>
      </c>
      <c r="AU483" s="385">
        <f>SUMIF(Consumo!$C$3:$C$862,tabItens[[#This Row],[CÓDIGO]],Consumo!$AA$3:$AA$862)</f>
        <v>1876</v>
      </c>
      <c r="AV483" s="386">
        <f>SUMIF(Consumo!$C$3:$C$862,tabItens[[#This Row],[CÓDIGO]],Consumo!$Y$3:$Y$862)</f>
        <v>266.08333333333331</v>
      </c>
      <c r="AW483" s="359">
        <f>tabItens[[#This Row],[QTDE ATUAL]] + tabItens[[#This Row],[RC QTDE]] + tabItens[[#This Row],[AF SALDO]] + tabItens[[#This Row],[Recentes]]</f>
        <v>2381</v>
      </c>
      <c r="AX483" s="387">
        <v>325</v>
      </c>
      <c r="AY483" s="387">
        <v>4</v>
      </c>
      <c r="AZ483" s="387">
        <f>IF(ISBLANK(tabItens[[#This Row],[CÓDIGO]]),"",tabItens[[#This Row],[PontoMês]] * (AZ$2+tabItens[[#This Row],[PontoQtM]]))</f>
        <v>1300</v>
      </c>
      <c r="BA483" s="386">
        <f>tabItens[[#This Row],[PontoPed]] - tabItens[[#This Row],[Saldo]] + (1/10)</f>
        <v>-1080.9000000000001</v>
      </c>
      <c r="BB483" s="386">
        <f xml:space="preserve"> tabItens[[#This Row],[PontoMês]] * BB$2 - tabItens[[#This Row],[QTDE ATUAL]] - (1/10)</f>
        <v>-2056.1</v>
      </c>
      <c r="BC483" s="388">
        <f>IF( tabItens[[#This Row],[PontoPed]]&gt;0, IF(tabItens[[#This Row],[PontoPed]]&lt;1, 1, IF( tabItens[[#This Row],[Saldo]]&gt;tabItens[[#This Row],[PontoPed]], 0, (tabItens[[#This Row],[PontoPed]]-tabItens[[#This Row],[Saldo]])/tabItens[[#This Row],[PontoPed]] ) ), 0 )</f>
        <v>0</v>
      </c>
      <c r="BD483" s="389">
        <f>ROUNDDOWN(IF( OR( AND(tabItens[[#This Row],[PontoPed]]&lt;tabItens[[#This Row],[Saldo]],tabItens[[#This Row],[Saldo]]&gt;0), tabItens[[#This Row],[PontoPed]]=0), 99, IF(AND(tabItens[[#This Row],[Saldo]]=0,tabItens[[#This Row],[PontoPed]]&gt;0), 0, (1-tabItens[[#This Row],[PctAb]])*10 ) ),0)</f>
        <v>99</v>
      </c>
      <c r="BE483" s="390">
        <f>IF( tabItens[[#This Row],[Consumo]] &gt; tabItens[[#This Row],[04_MESES]]/4*$AV$2, tabItens[[#This Row],[Consumo]]/$AV$2, tabItens[[#This Row],[04_MESES]]/4 ) * $BE$2 + tabItens[[#This Row],[COMPRA_EXTRA]]</f>
        <v>1896.5</v>
      </c>
      <c r="BF483" s="391">
        <f>MAX( tabItens[[#This Row],[Sugestão]] - tabItens[[#This Row],[LC]], 0 )</f>
        <v>1896.5</v>
      </c>
      <c r="BG483" s="391">
        <f>SUMIF(Consumo!$C$3:$C$862,tabItens[[#This Row],[CÓDIGO]],Consumo!$E$3:$E$862)</f>
        <v>2</v>
      </c>
      <c r="BH483" s="392">
        <f>IF(AND(tabItens[[#This Row],[Pend]] &gt; 0,tabItens[[#This Row],[Consumo]] &lt;&gt; 0), tabItens[[#This Row],[Pend]] / tabItens[[#This Row],[Consumo]], 0 )</f>
        <v>5.272871078302136E-4</v>
      </c>
      <c r="BI483" s="391"/>
      <c r="BJ483" s="391"/>
      <c r="BK483" s="393" t="s">
        <v>2081</v>
      </c>
    </row>
    <row r="484" spans="1:63" x14ac:dyDescent="0.3">
      <c r="A484" s="354">
        <v>92908</v>
      </c>
      <c r="B484" s="355" t="s">
        <v>1532</v>
      </c>
      <c r="C484" s="356" t="s">
        <v>260</v>
      </c>
      <c r="D484" s="357">
        <v>38</v>
      </c>
      <c r="E484" s="358"/>
      <c r="F484" s="358"/>
      <c r="G484" s="358" t="s">
        <v>883</v>
      </c>
      <c r="H484" s="359">
        <v>1822</v>
      </c>
      <c r="I484" s="360">
        <v>103003</v>
      </c>
      <c r="J484" s="361">
        <v>38</v>
      </c>
      <c r="K484" s="362">
        <v>3092</v>
      </c>
      <c r="L484" s="363">
        <f>IF(tabItens[[#This Row],[Média]] &gt; 0, tabItens[[#This Row],[QTDE ATUAL]] / tabItens[[#This Row],[Média]],999.9)</f>
        <v>6.4343731606827541</v>
      </c>
      <c r="M484" s="364">
        <v>0</v>
      </c>
      <c r="N484" s="365">
        <f>tabItens[[#This Row],[VALOR UNIT.]] * tabItens[[#This Row],[LC]]</f>
        <v>0</v>
      </c>
      <c r="O484" s="366" t="s">
        <v>2083</v>
      </c>
      <c r="P484" s="367"/>
      <c r="Q484" s="368"/>
      <c r="R484" s="365"/>
      <c r="S484" s="369"/>
      <c r="T484" s="370">
        <f>ROUNDDOWN(IFERROR(tabItens[[#This Row],[ATA DT.VALID.]] - $D$1,0) / 30,0)</f>
        <v>-1507</v>
      </c>
      <c r="U484" s="355" t="s">
        <v>1360</v>
      </c>
      <c r="V484" s="371">
        <v>1</v>
      </c>
      <c r="W484" s="372" t="s">
        <v>2069</v>
      </c>
      <c r="X484" s="373">
        <v>57</v>
      </c>
      <c r="Y484" s="374">
        <v>17</v>
      </c>
      <c r="Z484" s="375"/>
      <c r="AA484" s="376"/>
      <c r="AB484" s="377"/>
      <c r="AC484" s="377"/>
      <c r="AD484" s="376"/>
      <c r="AE484" s="377"/>
      <c r="AF484" s="370"/>
      <c r="AG484" s="378" t="s">
        <v>2067</v>
      </c>
      <c r="AH484" s="379"/>
      <c r="AI484" s="370">
        <v>1328</v>
      </c>
      <c r="AJ484" s="379">
        <v>44141</v>
      </c>
      <c r="AK484" s="379">
        <v>38904</v>
      </c>
      <c r="AL484" s="379">
        <v>45049</v>
      </c>
      <c r="AM484" s="369"/>
      <c r="AN484" s="358"/>
      <c r="AO484" s="380" t="str">
        <f>_xlfn.IFNA(IF(VLOOKUP(tabItens[[#This Row],[CÓDIGO]],tabExcluirDoEstoque[#Data],1,FALSE),"sim",""),"")</f>
        <v/>
      </c>
      <c r="AP484" s="381" t="str">
        <f ca="1">IF(OR(ISBLANK(tabItens[[#This Row],[ATA DT.VALID.]]),tabItens[[#This Row],[ATA DT.VALID.]]="",tabItens[[#This Row],[ATA DT.VALID.]]=" "),"",IF(TYPE(tabItens[[#This Row],[ATA DT.VALID.]])=1,ROUNDUP((tabItens[[#This Row],[ATA DT.VALID.]]-TODAY())/7,0),""))</f>
        <v/>
      </c>
      <c r="AQ484" s="382">
        <v>0</v>
      </c>
      <c r="AR484" s="383" t="str">
        <f>IF(ISBLANK(tabItens[[#This Row],[CÓDIGO]]),"",IFERROR(VLOOKUP(tabItens[[#This Row],[CÓDIGO]],Consumo!$C$2:$AC$862,26,FALSE),0))</f>
        <v>09.2023</v>
      </c>
      <c r="AS484" s="384">
        <f>SUMIF(Consumo!$C$3:$C$862,tabItens[[#This Row],[CÓDIGO]],Consumo!$N$3:$N$862) + SUMIF(Consumo!$C$3:$C$862,tabItens[[#This Row],[CÓDIGO]],Consumo!$O$3:$O$862) + SUMIF(Consumo!$C$3:$C$862,tabItens[[#This Row],[CÓDIGO]],Consumo!$P$3:$P$862) + SUMIF(Consumo!$C$3:$C$862,tabItens[[#This Row],[CÓDIGO]],Consumo!$Q$3:$Q$862)</f>
        <v>951</v>
      </c>
      <c r="AT484" s="384">
        <f>SUMIF(Consumo!$C$3:$C$862,tabItens[[#This Row],[CÓDIGO]],Consumo!$Z$3:$Z$862)</f>
        <v>3998</v>
      </c>
      <c r="AU484" s="385">
        <f>SUMIF(Consumo!$C$3:$C$862,tabItens[[#This Row],[CÓDIGO]],Consumo!$AA$3:$AA$862)</f>
        <v>1900</v>
      </c>
      <c r="AV484" s="386">
        <f>SUMIF(Consumo!$C$3:$C$862,tabItens[[#This Row],[CÓDIGO]],Consumo!$Y$3:$Y$862)</f>
        <v>283.16666666666669</v>
      </c>
      <c r="AW484" s="359">
        <f>tabItens[[#This Row],[QTDE ATUAL]] + tabItens[[#This Row],[RC QTDE]] + tabItens[[#This Row],[AF SALDO]] + tabItens[[#This Row],[Recentes]]</f>
        <v>1822</v>
      </c>
      <c r="AX484" s="387">
        <v>327</v>
      </c>
      <c r="AY484" s="387">
        <v>4</v>
      </c>
      <c r="AZ484" s="387">
        <f>IF(ISBLANK(tabItens[[#This Row],[CÓDIGO]]),"",tabItens[[#This Row],[PontoMês]] * (AZ$2+tabItens[[#This Row],[PontoQtM]]))</f>
        <v>1308</v>
      </c>
      <c r="BA484" s="386">
        <f>tabItens[[#This Row],[PontoPed]] - tabItens[[#This Row],[Saldo]] + (1/10)</f>
        <v>-513.9</v>
      </c>
      <c r="BB484" s="386">
        <f xml:space="preserve"> tabItens[[#This Row],[PontoMês]] * BB$2 - tabItens[[#This Row],[QTDE ATUAL]] - (1/10)</f>
        <v>-1495.1</v>
      </c>
      <c r="BC484" s="388">
        <f>IF( tabItens[[#This Row],[PontoPed]]&gt;0, IF(tabItens[[#This Row],[PontoPed]]&lt;1, 1, IF( tabItens[[#This Row],[Saldo]]&gt;tabItens[[#This Row],[PontoPed]], 0, (tabItens[[#This Row],[PontoPed]]-tabItens[[#This Row],[Saldo]])/tabItens[[#This Row],[PontoPed]] ) ), 0 )</f>
        <v>0</v>
      </c>
      <c r="BD484" s="389">
        <f>ROUNDDOWN(IF( OR( AND(tabItens[[#This Row],[PontoPed]]&lt;tabItens[[#This Row],[Saldo]],tabItens[[#This Row],[Saldo]]&gt;0), tabItens[[#This Row],[PontoPed]]=0), 99, IF(AND(tabItens[[#This Row],[Saldo]]=0,tabItens[[#This Row],[PontoPed]]&gt;0), 0, (1-tabItens[[#This Row],[PctAb]])*10 ) ),0)</f>
        <v>99</v>
      </c>
      <c r="BE484" s="390">
        <f>IF( tabItens[[#This Row],[Consumo]] &gt; tabItens[[#This Row],[04_MESES]]/4*$AV$2, tabItens[[#This Row],[Consumo]]/$AV$2, tabItens[[#This Row],[04_MESES]]/4 ) * $BE$2 + tabItens[[#This Row],[COMPRA_EXTRA]]</f>
        <v>1999</v>
      </c>
      <c r="BF484" s="391">
        <f>MAX( tabItens[[#This Row],[Sugestão]] - tabItens[[#This Row],[LC]], 0 )</f>
        <v>1999</v>
      </c>
      <c r="BG484" s="391">
        <f>SUMIF(Consumo!$C$3:$C$862,tabItens[[#This Row],[CÓDIGO]],Consumo!$E$3:$E$862)</f>
        <v>13</v>
      </c>
      <c r="BH484" s="392">
        <f>IF(AND(tabItens[[#This Row],[Pend]] &gt; 0,tabItens[[#This Row],[Consumo]] &lt;&gt; 0), tabItens[[#This Row],[Pend]] / tabItens[[#This Row],[Consumo]], 0 )</f>
        <v>3.2516258129064533E-3</v>
      </c>
      <c r="BI484" s="391"/>
      <c r="BJ484" s="391"/>
      <c r="BK484" s="393" t="s">
        <v>2081</v>
      </c>
    </row>
    <row r="485" spans="1:63" x14ac:dyDescent="0.3">
      <c r="A485" s="354">
        <v>93139</v>
      </c>
      <c r="B485" s="355" t="s">
        <v>1533</v>
      </c>
      <c r="C485" s="356" t="s">
        <v>253</v>
      </c>
      <c r="D485" s="357">
        <v>8.2899999999999991</v>
      </c>
      <c r="E485" s="358"/>
      <c r="F485" s="358"/>
      <c r="G485" s="358" t="s">
        <v>883</v>
      </c>
      <c r="H485" s="359">
        <v>150</v>
      </c>
      <c r="I485" s="360">
        <v>103003</v>
      </c>
      <c r="J485" s="361">
        <v>8.2899999999999991</v>
      </c>
      <c r="K485" s="362">
        <v>120</v>
      </c>
      <c r="L485" s="363">
        <f>IF(tabItens[[#This Row],[Média]] &gt; 0, tabItens[[#This Row],[QTDE ATUAL]] / tabItens[[#This Row],[Média]],999.9)</f>
        <v>13.953488372093023</v>
      </c>
      <c r="M485" s="364">
        <v>0</v>
      </c>
      <c r="N485" s="365">
        <f>tabItens[[#This Row],[VALOR UNIT.]] * tabItens[[#This Row],[LC]]</f>
        <v>0</v>
      </c>
      <c r="O485" s="366" t="s">
        <v>2162</v>
      </c>
      <c r="P485" s="367"/>
      <c r="Q485" s="368"/>
      <c r="R485" s="365"/>
      <c r="S485" s="369"/>
      <c r="T485" s="370">
        <f>ROUNDDOWN(IFERROR(tabItens[[#This Row],[ATA DT.VALID.]] - $D$1,0) / 30,0)</f>
        <v>-1507</v>
      </c>
      <c r="U485" s="355" t="s">
        <v>1534</v>
      </c>
      <c r="V485" s="371">
        <v>1</v>
      </c>
      <c r="W485" s="372" t="s">
        <v>2076</v>
      </c>
      <c r="X485" s="373">
        <v>54</v>
      </c>
      <c r="Y485" s="374">
        <v>8</v>
      </c>
      <c r="Z485" s="375"/>
      <c r="AA485" s="376"/>
      <c r="AB485" s="377"/>
      <c r="AC485" s="377"/>
      <c r="AD485" s="376"/>
      <c r="AE485" s="377"/>
      <c r="AF485" s="370"/>
      <c r="AG485" s="378" t="s">
        <v>2067</v>
      </c>
      <c r="AH485" s="379"/>
      <c r="AI485" s="370">
        <v>48</v>
      </c>
      <c r="AJ485" s="379">
        <v>45181</v>
      </c>
      <c r="AK485" s="379">
        <v>38912</v>
      </c>
      <c r="AL485" s="379">
        <v>45163</v>
      </c>
      <c r="AM485" s="369"/>
      <c r="AN485" s="358"/>
      <c r="AO485" s="380" t="str">
        <f>_xlfn.IFNA(IF(VLOOKUP(tabItens[[#This Row],[CÓDIGO]],tabExcluirDoEstoque[#Data],1,FALSE),"sim",""),"")</f>
        <v/>
      </c>
      <c r="AP485" s="381" t="str">
        <f ca="1">IF(OR(ISBLANK(tabItens[[#This Row],[ATA DT.VALID.]]),tabItens[[#This Row],[ATA DT.VALID.]]="",tabItens[[#This Row],[ATA DT.VALID.]]=" "),"",IF(TYPE(tabItens[[#This Row],[ATA DT.VALID.]])=1,ROUNDUP((tabItens[[#This Row],[ATA DT.VALID.]]-TODAY())/7,0),""))</f>
        <v/>
      </c>
      <c r="AQ485" s="382">
        <v>0</v>
      </c>
      <c r="AR485" s="383" t="str">
        <f>IF(ISBLANK(tabItens[[#This Row],[CÓDIGO]]),"",IFERROR(VLOOKUP(tabItens[[#This Row],[CÓDIGO]],Consumo!$C$2:$AC$862,26,FALSE),0))</f>
        <v>09.2023</v>
      </c>
      <c r="AS485" s="384">
        <f>SUMIF(Consumo!$C$3:$C$862,tabItens[[#This Row],[CÓDIGO]],Consumo!$N$3:$N$862) + SUMIF(Consumo!$C$3:$C$862,tabItens[[#This Row],[CÓDIGO]],Consumo!$O$3:$O$862) + SUMIF(Consumo!$C$3:$C$862,tabItens[[#This Row],[CÓDIGO]],Consumo!$P$3:$P$862) + SUMIF(Consumo!$C$3:$C$862,tabItens[[#This Row],[CÓDIGO]],Consumo!$Q$3:$Q$862)</f>
        <v>21</v>
      </c>
      <c r="AT485" s="384">
        <f>SUMIF(Consumo!$C$3:$C$862,tabItens[[#This Row],[CÓDIGO]],Consumo!$Z$3:$Z$862)</f>
        <v>146</v>
      </c>
      <c r="AU485" s="385">
        <f>SUMIF(Consumo!$C$3:$C$862,tabItens[[#This Row],[CÓDIGO]],Consumo!$AA$3:$AA$862)</f>
        <v>61</v>
      </c>
      <c r="AV485" s="386">
        <f>SUMIF(Consumo!$C$3:$C$862,tabItens[[#This Row],[CÓDIGO]],Consumo!$Y$3:$Y$862)</f>
        <v>10.75</v>
      </c>
      <c r="AW485" s="359">
        <f>tabItens[[#This Row],[QTDE ATUAL]] + tabItens[[#This Row],[RC QTDE]] + tabItens[[#This Row],[AF SALDO]] + tabItens[[#This Row],[Recentes]]</f>
        <v>150</v>
      </c>
      <c r="AX485" s="387">
        <v>15</v>
      </c>
      <c r="AY485" s="387">
        <v>4</v>
      </c>
      <c r="AZ485" s="387">
        <f>IF(ISBLANK(tabItens[[#This Row],[CÓDIGO]]),"",tabItens[[#This Row],[PontoMês]] * (AZ$2+tabItens[[#This Row],[PontoQtM]]))</f>
        <v>60</v>
      </c>
      <c r="BA485" s="386">
        <f>tabItens[[#This Row],[PontoPed]] - tabItens[[#This Row],[Saldo]] + (1/10)</f>
        <v>-89.9</v>
      </c>
      <c r="BB485" s="386">
        <f xml:space="preserve"> tabItens[[#This Row],[PontoMês]] * BB$2 - tabItens[[#This Row],[QTDE ATUAL]] - (1/10)</f>
        <v>-135.1</v>
      </c>
      <c r="BC485" s="388">
        <f>IF( tabItens[[#This Row],[PontoPed]]&gt;0, IF(tabItens[[#This Row],[PontoPed]]&lt;1, 1, IF( tabItens[[#This Row],[Saldo]]&gt;tabItens[[#This Row],[PontoPed]], 0, (tabItens[[#This Row],[PontoPed]]-tabItens[[#This Row],[Saldo]])/tabItens[[#This Row],[PontoPed]] ) ), 0 )</f>
        <v>0</v>
      </c>
      <c r="BD485" s="389">
        <f>ROUNDDOWN(IF( OR( AND(tabItens[[#This Row],[PontoPed]]&lt;tabItens[[#This Row],[Saldo]],tabItens[[#This Row],[Saldo]]&gt;0), tabItens[[#This Row],[PontoPed]]=0), 99, IF(AND(tabItens[[#This Row],[Saldo]]=0,tabItens[[#This Row],[PontoPed]]&gt;0), 0, (1-tabItens[[#This Row],[PctAb]])*10 ) ),0)</f>
        <v>99</v>
      </c>
      <c r="BE485" s="390">
        <f>IF( tabItens[[#This Row],[Consumo]] &gt; tabItens[[#This Row],[04_MESES]]/4*$AV$2, tabItens[[#This Row],[Consumo]]/$AV$2, tabItens[[#This Row],[04_MESES]]/4 ) * $BE$2 + tabItens[[#This Row],[COMPRA_EXTRA]]</f>
        <v>73</v>
      </c>
      <c r="BF485" s="391">
        <f>MAX( tabItens[[#This Row],[Sugestão]] - tabItens[[#This Row],[LC]], 0 )</f>
        <v>73</v>
      </c>
      <c r="BG485" s="391">
        <f>SUMIF(Consumo!$C$3:$C$862,tabItens[[#This Row],[CÓDIGO]],Consumo!$E$3:$E$862)</f>
        <v>0</v>
      </c>
      <c r="BH485" s="392">
        <f>IF(AND(tabItens[[#This Row],[Pend]] &gt; 0,tabItens[[#This Row],[Consumo]] &lt;&gt; 0), tabItens[[#This Row],[Pend]] / tabItens[[#This Row],[Consumo]], 0 )</f>
        <v>0</v>
      </c>
      <c r="BI485" s="391"/>
      <c r="BJ485" s="391"/>
      <c r="BK485" s="393" t="s">
        <v>2081</v>
      </c>
    </row>
    <row r="486" spans="1:63" x14ac:dyDescent="0.3">
      <c r="A486" s="354">
        <v>93325</v>
      </c>
      <c r="B486" s="355" t="s">
        <v>1535</v>
      </c>
      <c r="C486" s="356" t="s">
        <v>373</v>
      </c>
      <c r="D486" s="357">
        <v>0.45</v>
      </c>
      <c r="E486" s="358"/>
      <c r="F486" s="358"/>
      <c r="G486" s="358" t="s">
        <v>883</v>
      </c>
      <c r="H486" s="359">
        <v>0</v>
      </c>
      <c r="I486" s="360">
        <v>103003</v>
      </c>
      <c r="J486" s="361">
        <v>0.45</v>
      </c>
      <c r="K486" s="362">
        <v>4579</v>
      </c>
      <c r="L486" s="363">
        <f>IF(tabItens[[#This Row],[Média]] &gt; 0, tabItens[[#This Row],[QTDE ATUAL]] / tabItens[[#This Row],[Média]],999.9)</f>
        <v>0</v>
      </c>
      <c r="M486" s="364">
        <v>0</v>
      </c>
      <c r="N486" s="365">
        <f>tabItens[[#This Row],[VALOR UNIT.]] * tabItens[[#This Row],[LC]]</f>
        <v>0</v>
      </c>
      <c r="O486" s="366" t="s">
        <v>2083</v>
      </c>
      <c r="P486" s="367"/>
      <c r="Q486" s="368"/>
      <c r="R486" s="365"/>
      <c r="S486" s="369"/>
      <c r="T486" s="370">
        <f>ROUNDDOWN(IFERROR(tabItens[[#This Row],[ATA DT.VALID.]] - $D$1,0) / 30,0)</f>
        <v>-1507</v>
      </c>
      <c r="U486" s="355" t="s">
        <v>1131</v>
      </c>
      <c r="V486" s="371">
        <v>1</v>
      </c>
      <c r="W486" s="372" t="s">
        <v>2069</v>
      </c>
      <c r="X486" s="373">
        <v>57</v>
      </c>
      <c r="Y486" s="374">
        <v>2</v>
      </c>
      <c r="Z486" s="375">
        <v>6984</v>
      </c>
      <c r="AA486" s="376">
        <v>2023</v>
      </c>
      <c r="AB486" s="377">
        <v>1700</v>
      </c>
      <c r="AC486" s="377"/>
      <c r="AD486" s="376"/>
      <c r="AE486" s="377"/>
      <c r="AF486" s="370"/>
      <c r="AG486" s="378" t="s">
        <v>2067</v>
      </c>
      <c r="AH486" s="379"/>
      <c r="AI486" s="370">
        <v>1956</v>
      </c>
      <c r="AJ486" s="379">
        <v>44974</v>
      </c>
      <c r="AK486" s="379">
        <v>38919</v>
      </c>
      <c r="AL486" s="379">
        <v>45049</v>
      </c>
      <c r="AM486" s="369"/>
      <c r="AN486" s="358"/>
      <c r="AO486" s="380" t="str">
        <f>_xlfn.IFNA(IF(VLOOKUP(tabItens[[#This Row],[CÓDIGO]],tabExcluirDoEstoque[#Data],1,FALSE),"sim",""),"")</f>
        <v/>
      </c>
      <c r="AP486" s="381" t="str">
        <f ca="1">IF(OR(ISBLANK(tabItens[[#This Row],[ATA DT.VALID.]]),tabItens[[#This Row],[ATA DT.VALID.]]="",tabItens[[#This Row],[ATA DT.VALID.]]=" "),"",IF(TYPE(tabItens[[#This Row],[ATA DT.VALID.]])=1,ROUNDUP((tabItens[[#This Row],[ATA DT.VALID.]]-TODAY())/7,0),""))</f>
        <v/>
      </c>
      <c r="AQ486" s="382">
        <v>0</v>
      </c>
      <c r="AR486" s="383" t="str">
        <f>IF(ISBLANK(tabItens[[#This Row],[CÓDIGO]]),"",IFERROR(VLOOKUP(tabItens[[#This Row],[CÓDIGO]],Consumo!$C$2:$AC$862,26,FALSE),0))</f>
        <v>08.2023</v>
      </c>
      <c r="AS486" s="384">
        <f>SUMIF(Consumo!$C$3:$C$862,tabItens[[#This Row],[CÓDIGO]],Consumo!$N$3:$N$862) + SUMIF(Consumo!$C$3:$C$862,tabItens[[#This Row],[CÓDIGO]],Consumo!$O$3:$O$862) + SUMIF(Consumo!$C$3:$C$862,tabItens[[#This Row],[CÓDIGO]],Consumo!$P$3:$P$862) + SUMIF(Consumo!$C$3:$C$862,tabItens[[#This Row],[CÓDIGO]],Consumo!$Q$3:$Q$862)</f>
        <v>1742</v>
      </c>
      <c r="AT486" s="384">
        <f>SUMIF(Consumo!$C$3:$C$862,tabItens[[#This Row],[CÓDIGO]],Consumo!$Z$3:$Z$862)</f>
        <v>6216</v>
      </c>
      <c r="AU486" s="385">
        <f>SUMIF(Consumo!$C$3:$C$862,tabItens[[#This Row],[CÓDIGO]],Consumo!$AA$3:$AA$862)</f>
        <v>1201</v>
      </c>
      <c r="AV486" s="386">
        <f>SUMIF(Consumo!$C$3:$C$862,tabItens[[#This Row],[CÓDIGO]],Consumo!$Y$3:$Y$862)</f>
        <v>518</v>
      </c>
      <c r="AW486" s="359">
        <f>tabItens[[#This Row],[QTDE ATUAL]] + tabItens[[#This Row],[RC QTDE]] + tabItens[[#This Row],[AF SALDO]] + tabItens[[#This Row],[Recentes]]</f>
        <v>1700</v>
      </c>
      <c r="AX486" s="387">
        <v>834</v>
      </c>
      <c r="AY486" s="387">
        <v>4</v>
      </c>
      <c r="AZ486" s="387">
        <f>IF(ISBLANK(tabItens[[#This Row],[CÓDIGO]]),"",tabItens[[#This Row],[PontoMês]] * (AZ$2+tabItens[[#This Row],[PontoQtM]]))</f>
        <v>3336</v>
      </c>
      <c r="BA486" s="386">
        <f>tabItens[[#This Row],[PontoPed]] - tabItens[[#This Row],[Saldo]] + (1/10)</f>
        <v>1636.1</v>
      </c>
      <c r="BB486" s="386">
        <f xml:space="preserve"> tabItens[[#This Row],[PontoMês]] * BB$2 - tabItens[[#This Row],[QTDE ATUAL]] - (1/10)</f>
        <v>833.9</v>
      </c>
      <c r="BC486" s="388">
        <f>IF( tabItens[[#This Row],[PontoPed]]&gt;0, IF(tabItens[[#This Row],[PontoPed]]&lt;1, 1, IF( tabItens[[#This Row],[Saldo]]&gt;tabItens[[#This Row],[PontoPed]], 0, (tabItens[[#This Row],[PontoPed]]-tabItens[[#This Row],[Saldo]])/tabItens[[#This Row],[PontoPed]] ) ), 0 )</f>
        <v>0.49040767386091128</v>
      </c>
      <c r="BD486" s="389">
        <f>ROUNDDOWN(IF( OR( AND(tabItens[[#This Row],[PontoPed]]&lt;tabItens[[#This Row],[Saldo]],tabItens[[#This Row],[Saldo]]&gt;0), tabItens[[#This Row],[PontoPed]]=0), 99, IF(AND(tabItens[[#This Row],[Saldo]]=0,tabItens[[#This Row],[PontoPed]]&gt;0), 0, (1-tabItens[[#This Row],[PctAb]])*10 ) ),0)</f>
        <v>5</v>
      </c>
      <c r="BE486" s="390">
        <f>IF( tabItens[[#This Row],[Consumo]] &gt; tabItens[[#This Row],[04_MESES]]/4*$AV$2, tabItens[[#This Row],[Consumo]]/$AV$2, tabItens[[#This Row],[04_MESES]]/4 ) * $BE$2 + tabItens[[#This Row],[COMPRA_EXTRA]]</f>
        <v>3108</v>
      </c>
      <c r="BF486" s="391">
        <f>MAX( tabItens[[#This Row],[Sugestão]] - tabItens[[#This Row],[LC]], 0 )</f>
        <v>3108</v>
      </c>
      <c r="BG486" s="391">
        <f>SUMIF(Consumo!$C$3:$C$862,tabItens[[#This Row],[CÓDIGO]],Consumo!$E$3:$E$862)</f>
        <v>351</v>
      </c>
      <c r="BH486" s="392">
        <f>IF(AND(tabItens[[#This Row],[Pend]] &gt; 0,tabItens[[#This Row],[Consumo]] &lt;&gt; 0), tabItens[[#This Row],[Pend]] / tabItens[[#This Row],[Consumo]], 0 )</f>
        <v>5.6467181467181465E-2</v>
      </c>
      <c r="BI486" s="391"/>
      <c r="BJ486" s="391"/>
      <c r="BK486" s="393" t="s">
        <v>2081</v>
      </c>
    </row>
    <row r="487" spans="1:63" x14ac:dyDescent="0.3">
      <c r="A487" s="354">
        <v>93327</v>
      </c>
      <c r="B487" s="355" t="s">
        <v>1536</v>
      </c>
      <c r="C487" s="356" t="s">
        <v>373</v>
      </c>
      <c r="D487" s="357">
        <v>0.34</v>
      </c>
      <c r="E487" s="358"/>
      <c r="F487" s="358"/>
      <c r="G487" s="358" t="s">
        <v>883</v>
      </c>
      <c r="H487" s="359">
        <v>0</v>
      </c>
      <c r="I487" s="360">
        <v>103003</v>
      </c>
      <c r="J487" s="361">
        <v>0.34</v>
      </c>
      <c r="K487" s="362">
        <v>4474</v>
      </c>
      <c r="L487" s="363">
        <f>IF(tabItens[[#This Row],[Média]] &gt; 0, tabItens[[#This Row],[QTDE ATUAL]] / tabItens[[#This Row],[Média]],999.9)</f>
        <v>0</v>
      </c>
      <c r="M487" s="364">
        <v>0</v>
      </c>
      <c r="N487" s="365">
        <f>tabItens[[#This Row],[VALOR UNIT.]] * tabItens[[#This Row],[LC]]</f>
        <v>0</v>
      </c>
      <c r="O487" s="366" t="s">
        <v>2083</v>
      </c>
      <c r="P487" s="367"/>
      <c r="Q487" s="368"/>
      <c r="R487" s="365"/>
      <c r="S487" s="369"/>
      <c r="T487" s="370">
        <f>ROUNDDOWN(IFERROR(tabItens[[#This Row],[ATA DT.VALID.]] - $D$1,0) / 30,0)</f>
        <v>-1507</v>
      </c>
      <c r="U487" s="355" t="s">
        <v>1131</v>
      </c>
      <c r="V487" s="371">
        <v>1</v>
      </c>
      <c r="W487" s="372" t="s">
        <v>2069</v>
      </c>
      <c r="X487" s="373">
        <v>57</v>
      </c>
      <c r="Y487" s="374">
        <v>2</v>
      </c>
      <c r="Z487" s="375">
        <v>6984</v>
      </c>
      <c r="AA487" s="376">
        <v>2023</v>
      </c>
      <c r="AB487" s="377">
        <v>1700</v>
      </c>
      <c r="AC487" s="377"/>
      <c r="AD487" s="376"/>
      <c r="AE487" s="377"/>
      <c r="AF487" s="370"/>
      <c r="AG487" s="378" t="s">
        <v>2067</v>
      </c>
      <c r="AH487" s="379"/>
      <c r="AI487" s="370">
        <v>1880</v>
      </c>
      <c r="AJ487" s="379">
        <v>44967</v>
      </c>
      <c r="AK487" s="379">
        <v>38919</v>
      </c>
      <c r="AL487" s="379">
        <v>45194</v>
      </c>
      <c r="AM487" s="369"/>
      <c r="AN487" s="358"/>
      <c r="AO487" s="380" t="str">
        <f>_xlfn.IFNA(IF(VLOOKUP(tabItens[[#This Row],[CÓDIGO]],tabExcluirDoEstoque[#Data],1,FALSE),"sim",""),"")</f>
        <v/>
      </c>
      <c r="AP487" s="381" t="str">
        <f ca="1">IF(OR(ISBLANK(tabItens[[#This Row],[ATA DT.VALID.]]),tabItens[[#This Row],[ATA DT.VALID.]]="",tabItens[[#This Row],[ATA DT.VALID.]]=" "),"",IF(TYPE(tabItens[[#This Row],[ATA DT.VALID.]])=1,ROUNDUP((tabItens[[#This Row],[ATA DT.VALID.]]-TODAY())/7,0),""))</f>
        <v/>
      </c>
      <c r="AQ487" s="382">
        <v>0</v>
      </c>
      <c r="AR487" s="383" t="str">
        <f>IF(ISBLANK(tabItens[[#This Row],[CÓDIGO]]),"",IFERROR(VLOOKUP(tabItens[[#This Row],[CÓDIGO]],Consumo!$C$2:$AC$862,26,FALSE),0))</f>
        <v>07.2023</v>
      </c>
      <c r="AS487" s="384">
        <f>SUMIF(Consumo!$C$3:$C$862,tabItens[[#This Row],[CÓDIGO]],Consumo!$N$3:$N$862) + SUMIF(Consumo!$C$3:$C$862,tabItens[[#This Row],[CÓDIGO]],Consumo!$O$3:$O$862) + SUMIF(Consumo!$C$3:$C$862,tabItens[[#This Row],[CÓDIGO]],Consumo!$P$3:$P$862) + SUMIF(Consumo!$C$3:$C$862,tabItens[[#This Row],[CÓDIGO]],Consumo!$Q$3:$Q$862)</f>
        <v>1610</v>
      </c>
      <c r="AT487" s="384">
        <f>SUMIF(Consumo!$C$3:$C$862,tabItens[[#This Row],[CÓDIGO]],Consumo!$Z$3:$Z$862)</f>
        <v>5996</v>
      </c>
      <c r="AU487" s="385">
        <f>SUMIF(Consumo!$C$3:$C$862,tabItens[[#This Row],[CÓDIGO]],Consumo!$AA$3:$AA$862)</f>
        <v>1207</v>
      </c>
      <c r="AV487" s="386">
        <f>SUMIF(Consumo!$C$3:$C$862,tabItens[[#This Row],[CÓDIGO]],Consumo!$Y$3:$Y$862)</f>
        <v>499.66666666666669</v>
      </c>
      <c r="AW487" s="359">
        <f>tabItens[[#This Row],[QTDE ATUAL]] + tabItens[[#This Row],[RC QTDE]] + tabItens[[#This Row],[AF SALDO]] + tabItens[[#This Row],[Recentes]]</f>
        <v>1700</v>
      </c>
      <c r="AX487" s="387">
        <v>834</v>
      </c>
      <c r="AY487" s="387">
        <v>4</v>
      </c>
      <c r="AZ487" s="387">
        <f>IF(ISBLANK(tabItens[[#This Row],[CÓDIGO]]),"",tabItens[[#This Row],[PontoMês]] * (AZ$2+tabItens[[#This Row],[PontoQtM]]))</f>
        <v>3336</v>
      </c>
      <c r="BA487" s="386">
        <f>tabItens[[#This Row],[PontoPed]] - tabItens[[#This Row],[Saldo]] + (1/10)</f>
        <v>1636.1</v>
      </c>
      <c r="BB487" s="386">
        <f xml:space="preserve"> tabItens[[#This Row],[PontoMês]] * BB$2 - tabItens[[#This Row],[QTDE ATUAL]] - (1/10)</f>
        <v>833.9</v>
      </c>
      <c r="BC487" s="388">
        <f>IF( tabItens[[#This Row],[PontoPed]]&gt;0, IF(tabItens[[#This Row],[PontoPed]]&lt;1, 1, IF( tabItens[[#This Row],[Saldo]]&gt;tabItens[[#This Row],[PontoPed]], 0, (tabItens[[#This Row],[PontoPed]]-tabItens[[#This Row],[Saldo]])/tabItens[[#This Row],[PontoPed]] ) ), 0 )</f>
        <v>0.49040767386091128</v>
      </c>
      <c r="BD487" s="389">
        <f>ROUNDDOWN(IF( OR( AND(tabItens[[#This Row],[PontoPed]]&lt;tabItens[[#This Row],[Saldo]],tabItens[[#This Row],[Saldo]]&gt;0), tabItens[[#This Row],[PontoPed]]=0), 99, IF(AND(tabItens[[#This Row],[Saldo]]=0,tabItens[[#This Row],[PontoPed]]&gt;0), 0, (1-tabItens[[#This Row],[PctAb]])*10 ) ),0)</f>
        <v>5</v>
      </c>
      <c r="BE487" s="390">
        <f>IF( tabItens[[#This Row],[Consumo]] &gt; tabItens[[#This Row],[04_MESES]]/4*$AV$2, tabItens[[#This Row],[Consumo]]/$AV$2, tabItens[[#This Row],[04_MESES]]/4 ) * $BE$2 + tabItens[[#This Row],[COMPRA_EXTRA]]</f>
        <v>2998</v>
      </c>
      <c r="BF487" s="391">
        <f>MAX( tabItens[[#This Row],[Sugestão]] - tabItens[[#This Row],[LC]], 0 )</f>
        <v>2998</v>
      </c>
      <c r="BG487" s="391">
        <f>SUMIF(Consumo!$C$3:$C$862,tabItens[[#This Row],[CÓDIGO]],Consumo!$E$3:$E$862)</f>
        <v>357</v>
      </c>
      <c r="BH487" s="392">
        <f>IF(AND(tabItens[[#This Row],[Pend]] &gt; 0,tabItens[[#This Row],[Consumo]] &lt;&gt; 0), tabItens[[#This Row],[Pend]] / tabItens[[#This Row],[Consumo]], 0 )</f>
        <v>5.9539693128752499E-2</v>
      </c>
      <c r="BI487" s="391"/>
      <c r="BJ487" s="391"/>
      <c r="BK487" s="393" t="s">
        <v>2081</v>
      </c>
    </row>
    <row r="488" spans="1:63" x14ac:dyDescent="0.3">
      <c r="A488" s="354">
        <v>93329</v>
      </c>
      <c r="B488" s="355" t="s">
        <v>1537</v>
      </c>
      <c r="C488" s="356" t="s">
        <v>373</v>
      </c>
      <c r="D488" s="357">
        <v>0.45</v>
      </c>
      <c r="E488" s="358"/>
      <c r="F488" s="358"/>
      <c r="G488" s="358" t="s">
        <v>883</v>
      </c>
      <c r="H488" s="359">
        <v>0</v>
      </c>
      <c r="I488" s="360">
        <v>103003</v>
      </c>
      <c r="J488" s="361">
        <v>0.45</v>
      </c>
      <c r="K488" s="362">
        <v>4655</v>
      </c>
      <c r="L488" s="363">
        <f>IF(tabItens[[#This Row],[Média]] &gt; 0, tabItens[[#This Row],[QTDE ATUAL]] / tabItens[[#This Row],[Média]],999.9)</f>
        <v>0</v>
      </c>
      <c r="M488" s="364">
        <v>0</v>
      </c>
      <c r="N488" s="365">
        <f>tabItens[[#This Row],[VALOR UNIT.]] * tabItens[[#This Row],[LC]]</f>
        <v>0</v>
      </c>
      <c r="O488" s="366" t="s">
        <v>2083</v>
      </c>
      <c r="P488" s="367"/>
      <c r="Q488" s="368"/>
      <c r="R488" s="365"/>
      <c r="S488" s="369"/>
      <c r="T488" s="370">
        <f>ROUNDDOWN(IFERROR(tabItens[[#This Row],[ATA DT.VALID.]] - $D$1,0) / 30,0)</f>
        <v>-1507</v>
      </c>
      <c r="U488" s="355" t="s">
        <v>1131</v>
      </c>
      <c r="V488" s="371">
        <v>1</v>
      </c>
      <c r="W488" s="372" t="s">
        <v>2069</v>
      </c>
      <c r="X488" s="373">
        <v>57</v>
      </c>
      <c r="Y488" s="374">
        <v>2</v>
      </c>
      <c r="Z488" s="375">
        <v>6216</v>
      </c>
      <c r="AA488" s="376">
        <v>2023</v>
      </c>
      <c r="AB488" s="377">
        <v>2000</v>
      </c>
      <c r="AC488" s="377"/>
      <c r="AD488" s="376"/>
      <c r="AE488" s="377"/>
      <c r="AF488" s="370"/>
      <c r="AG488" s="378" t="s">
        <v>2067</v>
      </c>
      <c r="AH488" s="379"/>
      <c r="AI488" s="370">
        <v>2062</v>
      </c>
      <c r="AJ488" s="379">
        <v>44967</v>
      </c>
      <c r="AK488" s="379">
        <v>38919</v>
      </c>
      <c r="AL488" s="379">
        <v>45049</v>
      </c>
      <c r="AM488" s="369"/>
      <c r="AN488" s="358"/>
      <c r="AO488" s="380" t="str">
        <f>_xlfn.IFNA(IF(VLOOKUP(tabItens[[#This Row],[CÓDIGO]],tabExcluirDoEstoque[#Data],1,FALSE),"sim",""),"")</f>
        <v/>
      </c>
      <c r="AP488" s="381" t="str">
        <f ca="1">IF(OR(ISBLANK(tabItens[[#This Row],[ATA DT.VALID.]]),tabItens[[#This Row],[ATA DT.VALID.]]="",tabItens[[#This Row],[ATA DT.VALID.]]=" "),"",IF(TYPE(tabItens[[#This Row],[ATA DT.VALID.]])=1,ROUNDUP((tabItens[[#This Row],[ATA DT.VALID.]]-TODAY())/7,0),""))</f>
        <v/>
      </c>
      <c r="AQ488" s="382">
        <v>0</v>
      </c>
      <c r="AR488" s="383" t="str">
        <f>IF(ISBLANK(tabItens[[#This Row],[CÓDIGO]]),"",IFERROR(VLOOKUP(tabItens[[#This Row],[CÓDIGO]],Consumo!$C$2:$AC$862,26,FALSE),0))</f>
        <v>08.2023</v>
      </c>
      <c r="AS488" s="384">
        <f>SUMIF(Consumo!$C$3:$C$862,tabItens[[#This Row],[CÓDIGO]],Consumo!$N$3:$N$862) + SUMIF(Consumo!$C$3:$C$862,tabItens[[#This Row],[CÓDIGO]],Consumo!$O$3:$O$862) + SUMIF(Consumo!$C$3:$C$862,tabItens[[#This Row],[CÓDIGO]],Consumo!$P$3:$P$862) + SUMIF(Consumo!$C$3:$C$862,tabItens[[#This Row],[CÓDIGO]],Consumo!$Q$3:$Q$862)</f>
        <v>2139</v>
      </c>
      <c r="AT488" s="384">
        <f>SUMIF(Consumo!$C$3:$C$862,tabItens[[#This Row],[CÓDIGO]],Consumo!$Z$3:$Z$862)</f>
        <v>6434</v>
      </c>
      <c r="AU488" s="385">
        <f>SUMIF(Consumo!$C$3:$C$862,tabItens[[#This Row],[CÓDIGO]],Consumo!$AA$3:$AA$862)</f>
        <v>1200</v>
      </c>
      <c r="AV488" s="386">
        <f>SUMIF(Consumo!$C$3:$C$862,tabItens[[#This Row],[CÓDIGO]],Consumo!$Y$3:$Y$862)</f>
        <v>536.16666666666663</v>
      </c>
      <c r="AW488" s="359">
        <f>tabItens[[#This Row],[QTDE ATUAL]] + tabItens[[#This Row],[RC QTDE]] + tabItens[[#This Row],[AF SALDO]] + tabItens[[#This Row],[Recentes]]</f>
        <v>2000</v>
      </c>
      <c r="AX488" s="387">
        <v>834</v>
      </c>
      <c r="AY488" s="387">
        <v>4</v>
      </c>
      <c r="AZ488" s="387">
        <f>IF(ISBLANK(tabItens[[#This Row],[CÓDIGO]]),"",tabItens[[#This Row],[PontoMês]] * (AZ$2+tabItens[[#This Row],[PontoQtM]]))</f>
        <v>3336</v>
      </c>
      <c r="BA488" s="386">
        <f>tabItens[[#This Row],[PontoPed]] - tabItens[[#This Row],[Saldo]] + (1/10)</f>
        <v>1336.1</v>
      </c>
      <c r="BB488" s="386">
        <f xml:space="preserve"> tabItens[[#This Row],[PontoMês]] * BB$2 - tabItens[[#This Row],[QTDE ATUAL]] - (1/10)</f>
        <v>833.9</v>
      </c>
      <c r="BC488" s="388">
        <f>IF( tabItens[[#This Row],[PontoPed]]&gt;0, IF(tabItens[[#This Row],[PontoPed]]&lt;1, 1, IF( tabItens[[#This Row],[Saldo]]&gt;tabItens[[#This Row],[PontoPed]], 0, (tabItens[[#This Row],[PontoPed]]-tabItens[[#This Row],[Saldo]])/tabItens[[#This Row],[PontoPed]] ) ), 0 )</f>
        <v>0.40047961630695444</v>
      </c>
      <c r="BD488" s="389">
        <f>ROUNDDOWN(IF( OR( AND(tabItens[[#This Row],[PontoPed]]&lt;tabItens[[#This Row],[Saldo]],tabItens[[#This Row],[Saldo]]&gt;0), tabItens[[#This Row],[PontoPed]]=0), 99, IF(AND(tabItens[[#This Row],[Saldo]]=0,tabItens[[#This Row],[PontoPed]]&gt;0), 0, (1-tabItens[[#This Row],[PctAb]])*10 ) ),0)</f>
        <v>5</v>
      </c>
      <c r="BE488" s="390">
        <f>IF( tabItens[[#This Row],[Consumo]] &gt; tabItens[[#This Row],[04_MESES]]/4*$AV$2, tabItens[[#This Row],[Consumo]]/$AV$2, tabItens[[#This Row],[04_MESES]]/4 ) * $BE$2 + tabItens[[#This Row],[COMPRA_EXTRA]]</f>
        <v>3217</v>
      </c>
      <c r="BF488" s="391">
        <f>MAX( tabItens[[#This Row],[Sugestão]] - tabItens[[#This Row],[LC]], 0 )</f>
        <v>3217</v>
      </c>
      <c r="BG488" s="391">
        <f>SUMIF(Consumo!$C$3:$C$862,tabItens[[#This Row],[CÓDIGO]],Consumo!$E$3:$E$862)</f>
        <v>251</v>
      </c>
      <c r="BH488" s="392">
        <f>IF(AND(tabItens[[#This Row],[Pend]] &gt; 0,tabItens[[#This Row],[Consumo]] &lt;&gt; 0), tabItens[[#This Row],[Pend]] / tabItens[[#This Row],[Consumo]], 0 )</f>
        <v>3.9011501398818774E-2</v>
      </c>
      <c r="BI488" s="391"/>
      <c r="BJ488" s="391"/>
      <c r="BK488" s="393" t="s">
        <v>2081</v>
      </c>
    </row>
    <row r="489" spans="1:63" x14ac:dyDescent="0.3">
      <c r="A489" s="354">
        <v>93332</v>
      </c>
      <c r="B489" s="355" t="s">
        <v>1538</v>
      </c>
      <c r="C489" s="356" t="s">
        <v>373</v>
      </c>
      <c r="D489" s="357">
        <v>0.34</v>
      </c>
      <c r="E489" s="358"/>
      <c r="F489" s="358"/>
      <c r="G489" s="358" t="s">
        <v>883</v>
      </c>
      <c r="H489" s="359">
        <v>0</v>
      </c>
      <c r="I489" s="360">
        <v>103003</v>
      </c>
      <c r="J489" s="361">
        <v>0.34</v>
      </c>
      <c r="K489" s="362">
        <v>4683</v>
      </c>
      <c r="L489" s="363">
        <f>IF(tabItens[[#This Row],[Média]] &gt; 0, tabItens[[#This Row],[QTDE ATUAL]] / tabItens[[#This Row],[Média]],999.9)</f>
        <v>0</v>
      </c>
      <c r="M489" s="364">
        <v>0</v>
      </c>
      <c r="N489" s="365">
        <f>tabItens[[#This Row],[VALOR UNIT.]] * tabItens[[#This Row],[LC]]</f>
        <v>0</v>
      </c>
      <c r="O489" s="366" t="s">
        <v>2083</v>
      </c>
      <c r="P489" s="367"/>
      <c r="Q489" s="368"/>
      <c r="R489" s="365"/>
      <c r="S489" s="369"/>
      <c r="T489" s="370">
        <f>ROUNDDOWN(IFERROR(tabItens[[#This Row],[ATA DT.VALID.]] - $D$1,0) / 30,0)</f>
        <v>-1507</v>
      </c>
      <c r="U489" s="355" t="s">
        <v>1131</v>
      </c>
      <c r="V489" s="371">
        <v>1</v>
      </c>
      <c r="W489" s="372" t="s">
        <v>2069</v>
      </c>
      <c r="X489" s="373">
        <v>57</v>
      </c>
      <c r="Y489" s="374">
        <v>2</v>
      </c>
      <c r="Z489" s="375">
        <v>6216</v>
      </c>
      <c r="AA489" s="376">
        <v>2023</v>
      </c>
      <c r="AB489" s="377">
        <v>2000</v>
      </c>
      <c r="AC489" s="377"/>
      <c r="AD489" s="376"/>
      <c r="AE489" s="377"/>
      <c r="AF489" s="370"/>
      <c r="AG489" s="378" t="s">
        <v>2067</v>
      </c>
      <c r="AH489" s="379"/>
      <c r="AI489" s="370">
        <v>2124</v>
      </c>
      <c r="AJ489" s="379">
        <v>44967</v>
      </c>
      <c r="AK489" s="379">
        <v>38919</v>
      </c>
      <c r="AL489" s="379">
        <v>45118</v>
      </c>
      <c r="AM489" s="369"/>
      <c r="AN489" s="358"/>
      <c r="AO489" s="380" t="str">
        <f>_xlfn.IFNA(IF(VLOOKUP(tabItens[[#This Row],[CÓDIGO]],tabExcluirDoEstoque[#Data],1,FALSE),"sim",""),"")</f>
        <v/>
      </c>
      <c r="AP489" s="381" t="str">
        <f ca="1">IF(OR(ISBLANK(tabItens[[#This Row],[ATA DT.VALID.]]),tabItens[[#This Row],[ATA DT.VALID.]]="",tabItens[[#This Row],[ATA DT.VALID.]]=" "),"",IF(TYPE(tabItens[[#This Row],[ATA DT.VALID.]])=1,ROUNDUP((tabItens[[#This Row],[ATA DT.VALID.]]-TODAY())/7,0),""))</f>
        <v/>
      </c>
      <c r="AQ489" s="382">
        <v>0</v>
      </c>
      <c r="AR489" s="383" t="str">
        <f>IF(ISBLANK(tabItens[[#This Row],[CÓDIGO]]),"",IFERROR(VLOOKUP(tabItens[[#This Row],[CÓDIGO]],Consumo!$C$2:$AC$862,26,FALSE),0))</f>
        <v>08.2023</v>
      </c>
      <c r="AS489" s="384">
        <f>SUMIF(Consumo!$C$3:$C$862,tabItens[[#This Row],[CÓDIGO]],Consumo!$N$3:$N$862) + SUMIF(Consumo!$C$3:$C$862,tabItens[[#This Row],[CÓDIGO]],Consumo!$O$3:$O$862) + SUMIF(Consumo!$C$3:$C$862,tabItens[[#This Row],[CÓDIGO]],Consumo!$P$3:$P$862) + SUMIF(Consumo!$C$3:$C$862,tabItens[[#This Row],[CÓDIGO]],Consumo!$Q$3:$Q$862)</f>
        <v>2316</v>
      </c>
      <c r="AT489" s="384">
        <f>SUMIF(Consumo!$C$3:$C$862,tabItens[[#This Row],[CÓDIGO]],Consumo!$Z$3:$Z$862)</f>
        <v>6485</v>
      </c>
      <c r="AU489" s="385">
        <f>SUMIF(Consumo!$C$3:$C$862,tabItens[[#This Row],[CÓDIGO]],Consumo!$AA$3:$AA$862)</f>
        <v>1207</v>
      </c>
      <c r="AV489" s="386">
        <f>SUMIF(Consumo!$C$3:$C$862,tabItens[[#This Row],[CÓDIGO]],Consumo!$Y$3:$Y$862)</f>
        <v>540.41666666666663</v>
      </c>
      <c r="AW489" s="359">
        <f>tabItens[[#This Row],[QTDE ATUAL]] + tabItens[[#This Row],[RC QTDE]] + tabItens[[#This Row],[AF SALDO]] + tabItens[[#This Row],[Recentes]]</f>
        <v>2000</v>
      </c>
      <c r="AX489" s="387">
        <v>834</v>
      </c>
      <c r="AY489" s="387">
        <v>4</v>
      </c>
      <c r="AZ489" s="387">
        <f>IF(ISBLANK(tabItens[[#This Row],[CÓDIGO]]),"",tabItens[[#This Row],[PontoMês]] * (AZ$2+tabItens[[#This Row],[PontoQtM]]))</f>
        <v>3336</v>
      </c>
      <c r="BA489" s="386">
        <f>tabItens[[#This Row],[PontoPed]] - tabItens[[#This Row],[Saldo]] + (1/10)</f>
        <v>1336.1</v>
      </c>
      <c r="BB489" s="386">
        <f xml:space="preserve"> tabItens[[#This Row],[PontoMês]] * BB$2 - tabItens[[#This Row],[QTDE ATUAL]] - (1/10)</f>
        <v>833.9</v>
      </c>
      <c r="BC489" s="388">
        <f>IF( tabItens[[#This Row],[PontoPed]]&gt;0, IF(tabItens[[#This Row],[PontoPed]]&lt;1, 1, IF( tabItens[[#This Row],[Saldo]]&gt;tabItens[[#This Row],[PontoPed]], 0, (tabItens[[#This Row],[PontoPed]]-tabItens[[#This Row],[Saldo]])/tabItens[[#This Row],[PontoPed]] ) ), 0 )</f>
        <v>0.40047961630695444</v>
      </c>
      <c r="BD489" s="389">
        <f>ROUNDDOWN(IF( OR( AND(tabItens[[#This Row],[PontoPed]]&lt;tabItens[[#This Row],[Saldo]],tabItens[[#This Row],[Saldo]]&gt;0), tabItens[[#This Row],[PontoPed]]=0), 99, IF(AND(tabItens[[#This Row],[Saldo]]=0,tabItens[[#This Row],[PontoPed]]&gt;0), 0, (1-tabItens[[#This Row],[PctAb]])*10 ) ),0)</f>
        <v>5</v>
      </c>
      <c r="BE489" s="390">
        <f>IF( tabItens[[#This Row],[Consumo]] &gt; tabItens[[#This Row],[04_MESES]]/4*$AV$2, tabItens[[#This Row],[Consumo]]/$AV$2, tabItens[[#This Row],[04_MESES]]/4 ) * $BE$2 + tabItens[[#This Row],[COMPRA_EXTRA]]</f>
        <v>3474</v>
      </c>
      <c r="BF489" s="391">
        <f>MAX( tabItens[[#This Row],[Sugestão]] - tabItens[[#This Row],[LC]], 0 )</f>
        <v>3474</v>
      </c>
      <c r="BG489" s="391">
        <f>SUMIF(Consumo!$C$3:$C$862,tabItens[[#This Row],[CÓDIGO]],Consumo!$E$3:$E$862)</f>
        <v>111</v>
      </c>
      <c r="BH489" s="392">
        <f>IF(AND(tabItens[[#This Row],[Pend]] &gt; 0,tabItens[[#This Row],[Consumo]] &lt;&gt; 0), tabItens[[#This Row],[Pend]] / tabItens[[#This Row],[Consumo]], 0 )</f>
        <v>1.7116422513492675E-2</v>
      </c>
      <c r="BI489" s="391"/>
      <c r="BJ489" s="391"/>
      <c r="BK489" s="393" t="s">
        <v>2081</v>
      </c>
    </row>
    <row r="490" spans="1:63" x14ac:dyDescent="0.3">
      <c r="A490" s="354">
        <v>93334</v>
      </c>
      <c r="B490" s="355" t="s">
        <v>1539</v>
      </c>
      <c r="C490" s="356" t="s">
        <v>373</v>
      </c>
      <c r="D490" s="357">
        <v>0.45</v>
      </c>
      <c r="E490" s="358"/>
      <c r="F490" s="358"/>
      <c r="G490" s="358" t="s">
        <v>883</v>
      </c>
      <c r="H490" s="359">
        <v>0</v>
      </c>
      <c r="I490" s="360">
        <v>103003</v>
      </c>
      <c r="J490" s="361">
        <v>0.45</v>
      </c>
      <c r="K490" s="362">
        <v>4720</v>
      </c>
      <c r="L490" s="363">
        <f>IF(tabItens[[#This Row],[Média]] &gt; 0, tabItens[[#This Row],[QTDE ATUAL]] / tabItens[[#This Row],[Média]],999.9)</f>
        <v>0</v>
      </c>
      <c r="M490" s="364">
        <v>0</v>
      </c>
      <c r="N490" s="365">
        <f>tabItens[[#This Row],[VALOR UNIT.]] * tabItens[[#This Row],[LC]]</f>
        <v>0</v>
      </c>
      <c r="O490" s="366" t="s">
        <v>2083</v>
      </c>
      <c r="P490" s="367"/>
      <c r="Q490" s="368"/>
      <c r="R490" s="365"/>
      <c r="S490" s="369"/>
      <c r="T490" s="370">
        <f>ROUNDDOWN(IFERROR(tabItens[[#This Row],[ATA DT.VALID.]] - $D$1,0) / 30,0)</f>
        <v>-1507</v>
      </c>
      <c r="U490" s="355" t="s">
        <v>1131</v>
      </c>
      <c r="V490" s="371">
        <v>1</v>
      </c>
      <c r="W490" s="372" t="s">
        <v>2069</v>
      </c>
      <c r="X490" s="373">
        <v>57</v>
      </c>
      <c r="Y490" s="374">
        <v>2</v>
      </c>
      <c r="Z490" s="375">
        <v>6216</v>
      </c>
      <c r="AA490" s="376">
        <v>2023</v>
      </c>
      <c r="AB490" s="377">
        <v>2000</v>
      </c>
      <c r="AC490" s="377"/>
      <c r="AD490" s="376"/>
      <c r="AE490" s="377"/>
      <c r="AF490" s="370"/>
      <c r="AG490" s="378" t="s">
        <v>2067</v>
      </c>
      <c r="AH490" s="379"/>
      <c r="AI490" s="370">
        <v>2228</v>
      </c>
      <c r="AJ490" s="379">
        <v>44974</v>
      </c>
      <c r="AK490" s="379">
        <v>38919</v>
      </c>
      <c r="AL490" s="379">
        <v>45049</v>
      </c>
      <c r="AM490" s="369"/>
      <c r="AN490" s="358"/>
      <c r="AO490" s="380" t="str">
        <f>_xlfn.IFNA(IF(VLOOKUP(tabItens[[#This Row],[CÓDIGO]],tabExcluirDoEstoque[#Data],1,FALSE),"sim",""),"")</f>
        <v/>
      </c>
      <c r="AP490" s="381" t="str">
        <f ca="1">IF(OR(ISBLANK(tabItens[[#This Row],[ATA DT.VALID.]]),tabItens[[#This Row],[ATA DT.VALID.]]="",tabItens[[#This Row],[ATA DT.VALID.]]=" "),"",IF(TYPE(tabItens[[#This Row],[ATA DT.VALID.]])=1,ROUNDUP((tabItens[[#This Row],[ATA DT.VALID.]]-TODAY())/7,0),""))</f>
        <v/>
      </c>
      <c r="AQ490" s="382">
        <v>0</v>
      </c>
      <c r="AR490" s="383" t="str">
        <f>IF(ISBLANK(tabItens[[#This Row],[CÓDIGO]]),"",IFERROR(VLOOKUP(tabItens[[#This Row],[CÓDIGO]],Consumo!$C$2:$AC$862,26,FALSE),0))</f>
        <v>09.2023</v>
      </c>
      <c r="AS490" s="384">
        <f>SUMIF(Consumo!$C$3:$C$862,tabItens[[#This Row],[CÓDIGO]],Consumo!$N$3:$N$862) + SUMIF(Consumo!$C$3:$C$862,tabItens[[#This Row],[CÓDIGO]],Consumo!$O$3:$O$862) + SUMIF(Consumo!$C$3:$C$862,tabItens[[#This Row],[CÓDIGO]],Consumo!$P$3:$P$862) + SUMIF(Consumo!$C$3:$C$862,tabItens[[#This Row],[CÓDIGO]],Consumo!$Q$3:$Q$862)</f>
        <v>2535</v>
      </c>
      <c r="AT490" s="384">
        <f>SUMIF(Consumo!$C$3:$C$862,tabItens[[#This Row],[CÓDIGO]],Consumo!$Z$3:$Z$862)</f>
        <v>6686</v>
      </c>
      <c r="AU490" s="385">
        <f>SUMIF(Consumo!$C$3:$C$862,tabItens[[#This Row],[CÓDIGO]],Consumo!$AA$3:$AA$862)</f>
        <v>1205</v>
      </c>
      <c r="AV490" s="386">
        <f>SUMIF(Consumo!$C$3:$C$862,tabItens[[#This Row],[CÓDIGO]],Consumo!$Y$3:$Y$862)</f>
        <v>557.16666666666663</v>
      </c>
      <c r="AW490" s="359">
        <f>tabItens[[#This Row],[QTDE ATUAL]] + tabItens[[#This Row],[RC QTDE]] + tabItens[[#This Row],[AF SALDO]] + tabItens[[#This Row],[Recentes]]</f>
        <v>2000</v>
      </c>
      <c r="AX490" s="387">
        <v>834</v>
      </c>
      <c r="AY490" s="387">
        <v>4</v>
      </c>
      <c r="AZ490" s="387">
        <f>IF(ISBLANK(tabItens[[#This Row],[CÓDIGO]]),"",tabItens[[#This Row],[PontoMês]] * (AZ$2+tabItens[[#This Row],[PontoQtM]]))</f>
        <v>3336</v>
      </c>
      <c r="BA490" s="386">
        <f>tabItens[[#This Row],[PontoPed]] - tabItens[[#This Row],[Saldo]] + (1/10)</f>
        <v>1336.1</v>
      </c>
      <c r="BB490" s="386">
        <f xml:space="preserve"> tabItens[[#This Row],[PontoMês]] * BB$2 - tabItens[[#This Row],[QTDE ATUAL]] - (1/10)</f>
        <v>833.9</v>
      </c>
      <c r="BC490" s="388">
        <f>IF( tabItens[[#This Row],[PontoPed]]&gt;0, IF(tabItens[[#This Row],[PontoPed]]&lt;1, 1, IF( tabItens[[#This Row],[Saldo]]&gt;tabItens[[#This Row],[PontoPed]], 0, (tabItens[[#This Row],[PontoPed]]-tabItens[[#This Row],[Saldo]])/tabItens[[#This Row],[PontoPed]] ) ), 0 )</f>
        <v>0.40047961630695444</v>
      </c>
      <c r="BD490" s="389">
        <f>ROUNDDOWN(IF( OR( AND(tabItens[[#This Row],[PontoPed]]&lt;tabItens[[#This Row],[Saldo]],tabItens[[#This Row],[Saldo]]&gt;0), tabItens[[#This Row],[PontoPed]]=0), 99, IF(AND(tabItens[[#This Row],[Saldo]]=0,tabItens[[#This Row],[PontoPed]]&gt;0), 0, (1-tabItens[[#This Row],[PctAb]])*10 ) ),0)</f>
        <v>5</v>
      </c>
      <c r="BE490" s="390">
        <f>IF( tabItens[[#This Row],[Consumo]] &gt; tabItens[[#This Row],[04_MESES]]/4*$AV$2, tabItens[[#This Row],[Consumo]]/$AV$2, tabItens[[#This Row],[04_MESES]]/4 ) * $BE$2 + tabItens[[#This Row],[COMPRA_EXTRA]]</f>
        <v>3802.5</v>
      </c>
      <c r="BF490" s="391">
        <f>MAX( tabItens[[#This Row],[Sugestão]] - tabItens[[#This Row],[LC]], 0 )</f>
        <v>3802.5</v>
      </c>
      <c r="BG490" s="391">
        <f>SUMIF(Consumo!$C$3:$C$862,tabItens[[#This Row],[CÓDIGO]],Consumo!$E$3:$E$862)</f>
        <v>120</v>
      </c>
      <c r="BH490" s="392">
        <f>IF(AND(tabItens[[#This Row],[Pend]] &gt; 0,tabItens[[#This Row],[Consumo]] &lt;&gt; 0), tabItens[[#This Row],[Pend]] / tabItens[[#This Row],[Consumo]], 0 )</f>
        <v>1.7947950942267425E-2</v>
      </c>
      <c r="BI490" s="391"/>
      <c r="BJ490" s="391"/>
      <c r="BK490" s="393" t="s">
        <v>2081</v>
      </c>
    </row>
    <row r="491" spans="1:63" x14ac:dyDescent="0.3">
      <c r="A491" s="354">
        <v>93335</v>
      </c>
      <c r="B491" s="355" t="s">
        <v>1540</v>
      </c>
      <c r="C491" s="356" t="s">
        <v>373</v>
      </c>
      <c r="D491" s="357">
        <v>0.45</v>
      </c>
      <c r="E491" s="358"/>
      <c r="F491" s="358"/>
      <c r="G491" s="358" t="s">
        <v>883</v>
      </c>
      <c r="H491" s="359">
        <v>0</v>
      </c>
      <c r="I491" s="360">
        <v>103003</v>
      </c>
      <c r="J491" s="361">
        <v>0.45</v>
      </c>
      <c r="K491" s="362">
        <v>4657</v>
      </c>
      <c r="L491" s="363">
        <f>IF(tabItens[[#This Row],[Média]] &gt; 0, tabItens[[#This Row],[QTDE ATUAL]] / tabItens[[#This Row],[Média]],999.9)</f>
        <v>0</v>
      </c>
      <c r="M491" s="364">
        <v>0</v>
      </c>
      <c r="N491" s="365">
        <f>tabItens[[#This Row],[VALOR UNIT.]] * tabItens[[#This Row],[LC]]</f>
        <v>0</v>
      </c>
      <c r="O491" s="366" t="s">
        <v>2083</v>
      </c>
      <c r="P491" s="367"/>
      <c r="Q491" s="368"/>
      <c r="R491" s="365"/>
      <c r="S491" s="369"/>
      <c r="T491" s="370">
        <f>ROUNDDOWN(IFERROR(tabItens[[#This Row],[ATA DT.VALID.]] - $D$1,0) / 30,0)</f>
        <v>-1507</v>
      </c>
      <c r="U491" s="355" t="s">
        <v>1131</v>
      </c>
      <c r="V491" s="371">
        <v>1</v>
      </c>
      <c r="W491" s="372" t="s">
        <v>2069</v>
      </c>
      <c r="X491" s="373">
        <v>57</v>
      </c>
      <c r="Y491" s="374">
        <v>2</v>
      </c>
      <c r="Z491" s="375">
        <v>6216</v>
      </c>
      <c r="AA491" s="376">
        <v>2023</v>
      </c>
      <c r="AB491" s="377">
        <v>1000</v>
      </c>
      <c r="AC491" s="377"/>
      <c r="AD491" s="376"/>
      <c r="AE491" s="377"/>
      <c r="AF491" s="370"/>
      <c r="AG491" s="378" t="s">
        <v>2067</v>
      </c>
      <c r="AH491" s="379"/>
      <c r="AI491" s="370">
        <v>2032</v>
      </c>
      <c r="AJ491" s="379">
        <v>44974</v>
      </c>
      <c r="AK491" s="379">
        <v>38919</v>
      </c>
      <c r="AL491" s="379">
        <v>45049</v>
      </c>
      <c r="AM491" s="369"/>
      <c r="AN491" s="358"/>
      <c r="AO491" s="380" t="str">
        <f>_xlfn.IFNA(IF(VLOOKUP(tabItens[[#This Row],[CÓDIGO]],tabExcluirDoEstoque[#Data],1,FALSE),"sim",""),"")</f>
        <v/>
      </c>
      <c r="AP491" s="381" t="str">
        <f ca="1">IF(OR(ISBLANK(tabItens[[#This Row],[ATA DT.VALID.]]),tabItens[[#This Row],[ATA DT.VALID.]]="",tabItens[[#This Row],[ATA DT.VALID.]]=" "),"",IF(TYPE(tabItens[[#This Row],[ATA DT.VALID.]])=1,ROUNDUP((tabItens[[#This Row],[ATA DT.VALID.]]-TODAY())/7,0),""))</f>
        <v/>
      </c>
      <c r="AQ491" s="382">
        <v>0</v>
      </c>
      <c r="AR491" s="383" t="str">
        <f>IF(ISBLANK(tabItens[[#This Row],[CÓDIGO]]),"",IFERROR(VLOOKUP(tabItens[[#This Row],[CÓDIGO]],Consumo!$C$2:$AC$862,26,FALSE),0))</f>
        <v>08.2023</v>
      </c>
      <c r="AS491" s="384">
        <f>SUMIF(Consumo!$C$3:$C$862,tabItens[[#This Row],[CÓDIGO]],Consumo!$N$3:$N$862) + SUMIF(Consumo!$C$3:$C$862,tabItens[[#This Row],[CÓDIGO]],Consumo!$O$3:$O$862) + SUMIF(Consumo!$C$3:$C$862,tabItens[[#This Row],[CÓDIGO]],Consumo!$P$3:$P$862) + SUMIF(Consumo!$C$3:$C$862,tabItens[[#This Row],[CÓDIGO]],Consumo!$Q$3:$Q$862)</f>
        <v>2114</v>
      </c>
      <c r="AT491" s="384">
        <f>SUMIF(Consumo!$C$3:$C$862,tabItens[[#This Row],[CÓDIGO]],Consumo!$Z$3:$Z$862)</f>
        <v>6277</v>
      </c>
      <c r="AU491" s="385">
        <f>SUMIF(Consumo!$C$3:$C$862,tabItens[[#This Row],[CÓDIGO]],Consumo!$AA$3:$AA$862)</f>
        <v>1217</v>
      </c>
      <c r="AV491" s="386">
        <f>SUMIF(Consumo!$C$3:$C$862,tabItens[[#This Row],[CÓDIGO]],Consumo!$Y$3:$Y$862)</f>
        <v>523.08333333333337</v>
      </c>
      <c r="AW491" s="359">
        <f>tabItens[[#This Row],[QTDE ATUAL]] + tabItens[[#This Row],[RC QTDE]] + tabItens[[#This Row],[AF SALDO]] + tabItens[[#This Row],[Recentes]]</f>
        <v>1000</v>
      </c>
      <c r="AX491" s="387">
        <v>834</v>
      </c>
      <c r="AY491" s="387">
        <v>4</v>
      </c>
      <c r="AZ491" s="387">
        <f>IF(ISBLANK(tabItens[[#This Row],[CÓDIGO]]),"",tabItens[[#This Row],[PontoMês]] * (AZ$2+tabItens[[#This Row],[PontoQtM]]))</f>
        <v>3336</v>
      </c>
      <c r="BA491" s="386">
        <f>tabItens[[#This Row],[PontoPed]] - tabItens[[#This Row],[Saldo]] + (1/10)</f>
        <v>2336.1</v>
      </c>
      <c r="BB491" s="386">
        <f xml:space="preserve"> tabItens[[#This Row],[PontoMês]] * BB$2 - tabItens[[#This Row],[QTDE ATUAL]] - (1/10)</f>
        <v>833.9</v>
      </c>
      <c r="BC491" s="388">
        <f>IF( tabItens[[#This Row],[PontoPed]]&gt;0, IF(tabItens[[#This Row],[PontoPed]]&lt;1, 1, IF( tabItens[[#This Row],[Saldo]]&gt;tabItens[[#This Row],[PontoPed]], 0, (tabItens[[#This Row],[PontoPed]]-tabItens[[#This Row],[Saldo]])/tabItens[[#This Row],[PontoPed]] ) ), 0 )</f>
        <v>0.70023980815347719</v>
      </c>
      <c r="BD491" s="389">
        <f>ROUNDDOWN(IF( OR( AND(tabItens[[#This Row],[PontoPed]]&lt;tabItens[[#This Row],[Saldo]],tabItens[[#This Row],[Saldo]]&gt;0), tabItens[[#This Row],[PontoPed]]=0), 99, IF(AND(tabItens[[#This Row],[Saldo]]=0,tabItens[[#This Row],[PontoPed]]&gt;0), 0, (1-tabItens[[#This Row],[PctAb]])*10 ) ),0)</f>
        <v>2</v>
      </c>
      <c r="BE491" s="390">
        <f>IF( tabItens[[#This Row],[Consumo]] &gt; tabItens[[#This Row],[04_MESES]]/4*$AV$2, tabItens[[#This Row],[Consumo]]/$AV$2, tabItens[[#This Row],[04_MESES]]/4 ) * $BE$2 + tabItens[[#This Row],[COMPRA_EXTRA]]</f>
        <v>3171</v>
      </c>
      <c r="BF491" s="391">
        <f>MAX( tabItens[[#This Row],[Sugestão]] - tabItens[[#This Row],[LC]], 0 )</f>
        <v>3171</v>
      </c>
      <c r="BG491" s="391">
        <f>SUMIF(Consumo!$C$3:$C$862,tabItens[[#This Row],[CÓDIGO]],Consumo!$E$3:$E$862)</f>
        <v>183</v>
      </c>
      <c r="BH491" s="392">
        <f>IF(AND(tabItens[[#This Row],[Pend]] &gt; 0,tabItens[[#This Row],[Consumo]] &lt;&gt; 0), tabItens[[#This Row],[Pend]] / tabItens[[#This Row],[Consumo]], 0 )</f>
        <v>2.9154054484626414E-2</v>
      </c>
      <c r="BI491" s="391"/>
      <c r="BJ491" s="391"/>
      <c r="BK491" s="393" t="s">
        <v>2081</v>
      </c>
    </row>
    <row r="492" spans="1:63" x14ac:dyDescent="0.3">
      <c r="A492" s="354">
        <v>93453</v>
      </c>
      <c r="B492" s="355" t="s">
        <v>1541</v>
      </c>
      <c r="C492" s="356" t="s">
        <v>373</v>
      </c>
      <c r="D492" s="357">
        <v>0.24</v>
      </c>
      <c r="E492" s="358"/>
      <c r="F492" s="358"/>
      <c r="G492" s="358" t="s">
        <v>883</v>
      </c>
      <c r="H492" s="359">
        <v>0</v>
      </c>
      <c r="I492" s="360">
        <v>103003</v>
      </c>
      <c r="J492" s="361">
        <v>0.24</v>
      </c>
      <c r="K492" s="362">
        <v>4600</v>
      </c>
      <c r="L492" s="363">
        <f>IF(tabItens[[#This Row],[Média]] &gt; 0, tabItens[[#This Row],[QTDE ATUAL]] / tabItens[[#This Row],[Média]],999.9)</f>
        <v>0</v>
      </c>
      <c r="M492" s="364">
        <v>0</v>
      </c>
      <c r="N492" s="365">
        <f>tabItens[[#This Row],[VALOR UNIT.]] * tabItens[[#This Row],[LC]]</f>
        <v>0</v>
      </c>
      <c r="O492" s="366" t="s">
        <v>2083</v>
      </c>
      <c r="P492" s="367"/>
      <c r="Q492" s="368"/>
      <c r="R492" s="365"/>
      <c r="S492" s="369"/>
      <c r="T492" s="370">
        <f>ROUNDDOWN(IFERROR(tabItens[[#This Row],[ATA DT.VALID.]] - $D$1,0) / 30,0)</f>
        <v>-1507</v>
      </c>
      <c r="U492" s="355" t="s">
        <v>1131</v>
      </c>
      <c r="V492" s="371">
        <v>1</v>
      </c>
      <c r="W492" s="372" t="s">
        <v>2069</v>
      </c>
      <c r="X492" s="373">
        <v>57</v>
      </c>
      <c r="Y492" s="374">
        <v>2</v>
      </c>
      <c r="Z492" s="375">
        <v>6985</v>
      </c>
      <c r="AA492" s="376">
        <v>2023</v>
      </c>
      <c r="AB492" s="377">
        <v>3300</v>
      </c>
      <c r="AC492" s="377"/>
      <c r="AD492" s="376"/>
      <c r="AE492" s="377"/>
      <c r="AF492" s="370"/>
      <c r="AG492" s="378" t="s">
        <v>2067</v>
      </c>
      <c r="AH492" s="379"/>
      <c r="AI492" s="370">
        <v>1972</v>
      </c>
      <c r="AJ492" s="379">
        <v>44147</v>
      </c>
      <c r="AK492" s="379">
        <v>38930</v>
      </c>
      <c r="AL492" s="379">
        <v>44126</v>
      </c>
      <c r="AM492" s="369"/>
      <c r="AN492" s="358"/>
      <c r="AO492" s="380" t="str">
        <f>_xlfn.IFNA(IF(VLOOKUP(tabItens[[#This Row],[CÓDIGO]],tabExcluirDoEstoque[#Data],1,FALSE),"sim",""),"")</f>
        <v/>
      </c>
      <c r="AP492" s="381" t="str">
        <f ca="1">IF(OR(ISBLANK(tabItens[[#This Row],[ATA DT.VALID.]]),tabItens[[#This Row],[ATA DT.VALID.]]="",tabItens[[#This Row],[ATA DT.VALID.]]=" "),"",IF(TYPE(tabItens[[#This Row],[ATA DT.VALID.]])=1,ROUNDUP((tabItens[[#This Row],[ATA DT.VALID.]]-TODAY())/7,0),""))</f>
        <v/>
      </c>
      <c r="AQ492" s="382">
        <v>0</v>
      </c>
      <c r="AR492" s="383" t="str">
        <f>IF(ISBLANK(tabItens[[#This Row],[CÓDIGO]]),"",IFERROR(VLOOKUP(tabItens[[#This Row],[CÓDIGO]],Consumo!$C$2:$AC$862,26,FALSE),0))</f>
        <v>07.2023</v>
      </c>
      <c r="AS492" s="384">
        <f>SUMIF(Consumo!$C$3:$C$862,tabItens[[#This Row],[CÓDIGO]],Consumo!$N$3:$N$862) + SUMIF(Consumo!$C$3:$C$862,tabItens[[#This Row],[CÓDIGO]],Consumo!$O$3:$O$862) + SUMIF(Consumo!$C$3:$C$862,tabItens[[#This Row],[CÓDIGO]],Consumo!$P$3:$P$862) + SUMIF(Consumo!$C$3:$C$862,tabItens[[#This Row],[CÓDIGO]],Consumo!$Q$3:$Q$862)</f>
        <v>525</v>
      </c>
      <c r="AT492" s="384">
        <f>SUMIF(Consumo!$C$3:$C$862,tabItens[[#This Row],[CÓDIGO]],Consumo!$Z$3:$Z$862)</f>
        <v>6712</v>
      </c>
      <c r="AU492" s="385">
        <f>SUMIF(Consumo!$C$3:$C$862,tabItens[[#This Row],[CÓDIGO]],Consumo!$AA$3:$AA$862)</f>
        <v>1239</v>
      </c>
      <c r="AV492" s="386">
        <f>SUMIF(Consumo!$C$3:$C$862,tabItens[[#This Row],[CÓDIGO]],Consumo!$Y$3:$Y$862)</f>
        <v>559.33333333333337</v>
      </c>
      <c r="AW492" s="359">
        <f>tabItens[[#This Row],[QTDE ATUAL]] + tabItens[[#This Row],[RC QTDE]] + tabItens[[#This Row],[AF SALDO]] + tabItens[[#This Row],[Recentes]]</f>
        <v>3300</v>
      </c>
      <c r="AX492" s="387">
        <v>850</v>
      </c>
      <c r="AY492" s="387">
        <v>4</v>
      </c>
      <c r="AZ492" s="387">
        <f>IF(ISBLANK(tabItens[[#This Row],[CÓDIGO]]),"",tabItens[[#This Row],[PontoMês]] * (AZ$2+tabItens[[#This Row],[PontoQtM]]))</f>
        <v>3400</v>
      </c>
      <c r="BA492" s="386">
        <f>tabItens[[#This Row],[PontoPed]] - tabItens[[#This Row],[Saldo]] + (1/10)</f>
        <v>100.1</v>
      </c>
      <c r="BB492" s="386">
        <f xml:space="preserve"> tabItens[[#This Row],[PontoMês]] * BB$2 - tabItens[[#This Row],[QTDE ATUAL]] - (1/10)</f>
        <v>849.9</v>
      </c>
      <c r="BC492" s="388">
        <f>IF( tabItens[[#This Row],[PontoPed]]&gt;0, IF(tabItens[[#This Row],[PontoPed]]&lt;1, 1, IF( tabItens[[#This Row],[Saldo]]&gt;tabItens[[#This Row],[PontoPed]], 0, (tabItens[[#This Row],[PontoPed]]-tabItens[[#This Row],[Saldo]])/tabItens[[#This Row],[PontoPed]] ) ), 0 )</f>
        <v>2.9411764705882353E-2</v>
      </c>
      <c r="BD492" s="389">
        <f>ROUNDDOWN(IF( OR( AND(tabItens[[#This Row],[PontoPed]]&lt;tabItens[[#This Row],[Saldo]],tabItens[[#This Row],[Saldo]]&gt;0), tabItens[[#This Row],[PontoPed]]=0), 99, IF(AND(tabItens[[#This Row],[Saldo]]=0,tabItens[[#This Row],[PontoPed]]&gt;0), 0, (1-tabItens[[#This Row],[PctAb]])*10 ) ),0)</f>
        <v>9</v>
      </c>
      <c r="BE492" s="390">
        <f>IF( tabItens[[#This Row],[Consumo]] &gt; tabItens[[#This Row],[04_MESES]]/4*$AV$2, tabItens[[#This Row],[Consumo]]/$AV$2, tabItens[[#This Row],[04_MESES]]/4 ) * $BE$2 + tabItens[[#This Row],[COMPRA_EXTRA]]</f>
        <v>3356</v>
      </c>
      <c r="BF492" s="391">
        <f>MAX( tabItens[[#This Row],[Sugestão]] - tabItens[[#This Row],[LC]], 0 )</f>
        <v>3356</v>
      </c>
      <c r="BG492" s="391">
        <f>SUMIF(Consumo!$C$3:$C$862,tabItens[[#This Row],[CÓDIGO]],Consumo!$E$3:$E$862)</f>
        <v>796</v>
      </c>
      <c r="BH492" s="392">
        <f>IF(AND(tabItens[[#This Row],[Pend]] &gt; 0,tabItens[[#This Row],[Consumo]] &lt;&gt; 0), tabItens[[#This Row],[Pend]] / tabItens[[#This Row],[Consumo]], 0 )</f>
        <v>0.11859356376638856</v>
      </c>
      <c r="BI492" s="391"/>
      <c r="BJ492" s="391"/>
      <c r="BK492" s="393" t="s">
        <v>2081</v>
      </c>
    </row>
    <row r="493" spans="1:63" x14ac:dyDescent="0.3">
      <c r="A493" s="354">
        <v>93454</v>
      </c>
      <c r="B493" s="355" t="s">
        <v>1542</v>
      </c>
      <c r="C493" s="356" t="s">
        <v>373</v>
      </c>
      <c r="D493" s="357">
        <v>0.24</v>
      </c>
      <c r="E493" s="358"/>
      <c r="F493" s="358"/>
      <c r="G493" s="358" t="s">
        <v>883</v>
      </c>
      <c r="H493" s="359">
        <v>0</v>
      </c>
      <c r="I493" s="360">
        <v>103003</v>
      </c>
      <c r="J493" s="361">
        <v>0.24</v>
      </c>
      <c r="K493" s="362">
        <v>4275</v>
      </c>
      <c r="L493" s="363">
        <f>IF(tabItens[[#This Row],[Média]] &gt; 0, tabItens[[#This Row],[QTDE ATUAL]] / tabItens[[#This Row],[Média]],999.9)</f>
        <v>0</v>
      </c>
      <c r="M493" s="364">
        <v>0</v>
      </c>
      <c r="N493" s="365">
        <f>tabItens[[#This Row],[VALOR UNIT.]] * tabItens[[#This Row],[LC]]</f>
        <v>0</v>
      </c>
      <c r="O493" s="366" t="s">
        <v>2083</v>
      </c>
      <c r="P493" s="367"/>
      <c r="Q493" s="368"/>
      <c r="R493" s="365"/>
      <c r="S493" s="369"/>
      <c r="T493" s="370">
        <f>ROUNDDOWN(IFERROR(tabItens[[#This Row],[ATA DT.VALID.]] - $D$1,0) / 30,0)</f>
        <v>-1507</v>
      </c>
      <c r="U493" s="355" t="s">
        <v>1131</v>
      </c>
      <c r="V493" s="371">
        <v>1</v>
      </c>
      <c r="W493" s="372" t="s">
        <v>2069</v>
      </c>
      <c r="X493" s="373">
        <v>57</v>
      </c>
      <c r="Y493" s="374">
        <v>2</v>
      </c>
      <c r="Z493" s="375">
        <v>6985</v>
      </c>
      <c r="AA493" s="376">
        <v>2023</v>
      </c>
      <c r="AB493" s="377">
        <v>3500</v>
      </c>
      <c r="AC493" s="377"/>
      <c r="AD493" s="376"/>
      <c r="AE493" s="377"/>
      <c r="AF493" s="370"/>
      <c r="AG493" s="378" t="s">
        <v>2067</v>
      </c>
      <c r="AH493" s="379"/>
      <c r="AI493" s="370">
        <v>2232</v>
      </c>
      <c r="AJ493" s="379">
        <v>44147</v>
      </c>
      <c r="AK493" s="379">
        <v>38930</v>
      </c>
      <c r="AL493" s="379">
        <v>44126</v>
      </c>
      <c r="AM493" s="369"/>
      <c r="AN493" s="358"/>
      <c r="AO493" s="380" t="str">
        <f>_xlfn.IFNA(IF(VLOOKUP(tabItens[[#This Row],[CÓDIGO]],tabExcluirDoEstoque[#Data],1,FALSE),"sim",""),"")</f>
        <v/>
      </c>
      <c r="AP493" s="381" t="str">
        <f ca="1">IF(OR(ISBLANK(tabItens[[#This Row],[ATA DT.VALID.]]),tabItens[[#This Row],[ATA DT.VALID.]]="",tabItens[[#This Row],[ATA DT.VALID.]]=" "),"",IF(TYPE(tabItens[[#This Row],[ATA DT.VALID.]])=1,ROUNDUP((tabItens[[#This Row],[ATA DT.VALID.]]-TODAY())/7,0),""))</f>
        <v/>
      </c>
      <c r="AQ493" s="382">
        <v>0</v>
      </c>
      <c r="AR493" s="383" t="str">
        <f>IF(ISBLANK(tabItens[[#This Row],[CÓDIGO]]),"",IFERROR(VLOOKUP(tabItens[[#This Row],[CÓDIGO]],Consumo!$C$2:$AC$862,26,FALSE),0))</f>
        <v>06.2023</v>
      </c>
      <c r="AS493" s="384">
        <f>SUMIF(Consumo!$C$3:$C$862,tabItens[[#This Row],[CÓDIGO]],Consumo!$N$3:$N$862) + SUMIF(Consumo!$C$3:$C$862,tabItens[[#This Row],[CÓDIGO]],Consumo!$O$3:$O$862) + SUMIF(Consumo!$C$3:$C$862,tabItens[[#This Row],[CÓDIGO]],Consumo!$P$3:$P$862) + SUMIF(Consumo!$C$3:$C$862,tabItens[[#This Row],[CÓDIGO]],Consumo!$Q$3:$Q$862)</f>
        <v>334</v>
      </c>
      <c r="AT493" s="384">
        <f>SUMIF(Consumo!$C$3:$C$862,tabItens[[#This Row],[CÓDIGO]],Consumo!$Z$3:$Z$862)</f>
        <v>6212</v>
      </c>
      <c r="AU493" s="385">
        <f>SUMIF(Consumo!$C$3:$C$862,tabItens[[#This Row],[CÓDIGO]],Consumo!$AA$3:$AA$862)</f>
        <v>1265</v>
      </c>
      <c r="AV493" s="386">
        <f>SUMIF(Consumo!$C$3:$C$862,tabItens[[#This Row],[CÓDIGO]],Consumo!$Y$3:$Y$862)</f>
        <v>515.66666666666663</v>
      </c>
      <c r="AW493" s="359">
        <f>tabItens[[#This Row],[QTDE ATUAL]] + tabItens[[#This Row],[RC QTDE]] + tabItens[[#This Row],[AF SALDO]] + tabItens[[#This Row],[Recentes]]</f>
        <v>3500</v>
      </c>
      <c r="AX493" s="387">
        <v>850</v>
      </c>
      <c r="AY493" s="387">
        <v>4</v>
      </c>
      <c r="AZ493" s="387">
        <f>IF(ISBLANK(tabItens[[#This Row],[CÓDIGO]]),"",tabItens[[#This Row],[PontoMês]] * (AZ$2+tabItens[[#This Row],[PontoQtM]]))</f>
        <v>3400</v>
      </c>
      <c r="BA493" s="386">
        <f>tabItens[[#This Row],[PontoPed]] - tabItens[[#This Row],[Saldo]] + (1/10)</f>
        <v>-99.9</v>
      </c>
      <c r="BB493" s="386">
        <f xml:space="preserve"> tabItens[[#This Row],[PontoMês]] * BB$2 - tabItens[[#This Row],[QTDE ATUAL]] - (1/10)</f>
        <v>849.9</v>
      </c>
      <c r="BC493" s="388">
        <f>IF( tabItens[[#This Row],[PontoPed]]&gt;0, IF(tabItens[[#This Row],[PontoPed]]&lt;1, 1, IF( tabItens[[#This Row],[Saldo]]&gt;tabItens[[#This Row],[PontoPed]], 0, (tabItens[[#This Row],[PontoPed]]-tabItens[[#This Row],[Saldo]])/tabItens[[#This Row],[PontoPed]] ) ), 0 )</f>
        <v>0</v>
      </c>
      <c r="BD493" s="389">
        <f>ROUNDDOWN(IF( OR( AND(tabItens[[#This Row],[PontoPed]]&lt;tabItens[[#This Row],[Saldo]],tabItens[[#This Row],[Saldo]]&gt;0), tabItens[[#This Row],[PontoPed]]=0), 99, IF(AND(tabItens[[#This Row],[Saldo]]=0,tabItens[[#This Row],[PontoPed]]&gt;0), 0, (1-tabItens[[#This Row],[PctAb]])*10 ) ),0)</f>
        <v>99</v>
      </c>
      <c r="BE493" s="390">
        <f>IF( tabItens[[#This Row],[Consumo]] &gt; tabItens[[#This Row],[04_MESES]]/4*$AV$2, tabItens[[#This Row],[Consumo]]/$AV$2, tabItens[[#This Row],[04_MESES]]/4 ) * $BE$2 + tabItens[[#This Row],[COMPRA_EXTRA]]</f>
        <v>3106</v>
      </c>
      <c r="BF493" s="391">
        <f>MAX( tabItens[[#This Row],[Sugestão]] - tabItens[[#This Row],[LC]], 0 )</f>
        <v>3106</v>
      </c>
      <c r="BG493" s="391">
        <f>SUMIF(Consumo!$C$3:$C$862,tabItens[[#This Row],[CÓDIGO]],Consumo!$E$3:$E$862)</f>
        <v>837</v>
      </c>
      <c r="BH493" s="392">
        <f>IF(AND(tabItens[[#This Row],[Pend]] &gt; 0,tabItens[[#This Row],[Consumo]] &lt;&gt; 0), tabItens[[#This Row],[Pend]] / tabItens[[#This Row],[Consumo]], 0 )</f>
        <v>0.13473921442369607</v>
      </c>
      <c r="BI493" s="391"/>
      <c r="BJ493" s="391"/>
      <c r="BK493" s="393" t="s">
        <v>2081</v>
      </c>
    </row>
    <row r="494" spans="1:63" x14ac:dyDescent="0.3">
      <c r="A494" s="354">
        <v>93456</v>
      </c>
      <c r="B494" s="355" t="s">
        <v>1543</v>
      </c>
      <c r="C494" s="356" t="s">
        <v>373</v>
      </c>
      <c r="D494" s="357">
        <v>0.24</v>
      </c>
      <c r="E494" s="358"/>
      <c r="F494" s="358"/>
      <c r="G494" s="358" t="s">
        <v>883</v>
      </c>
      <c r="H494" s="359">
        <v>0</v>
      </c>
      <c r="I494" s="360">
        <v>103003</v>
      </c>
      <c r="J494" s="361">
        <v>0.24</v>
      </c>
      <c r="K494" s="362">
        <v>4817</v>
      </c>
      <c r="L494" s="363">
        <f>IF(tabItens[[#This Row],[Média]] &gt; 0, tabItens[[#This Row],[QTDE ATUAL]] / tabItens[[#This Row],[Média]],999.9)</f>
        <v>0</v>
      </c>
      <c r="M494" s="364">
        <v>0</v>
      </c>
      <c r="N494" s="365">
        <f>tabItens[[#This Row],[VALOR UNIT.]] * tabItens[[#This Row],[LC]]</f>
        <v>0</v>
      </c>
      <c r="O494" s="366" t="s">
        <v>2083</v>
      </c>
      <c r="P494" s="367"/>
      <c r="Q494" s="368"/>
      <c r="R494" s="365"/>
      <c r="S494" s="369"/>
      <c r="T494" s="370">
        <f>ROUNDDOWN(IFERROR(tabItens[[#This Row],[ATA DT.VALID.]] - $D$1,0) / 30,0)</f>
        <v>-1507</v>
      </c>
      <c r="U494" s="355" t="s">
        <v>1131</v>
      </c>
      <c r="V494" s="371">
        <v>1</v>
      </c>
      <c r="W494" s="372" t="s">
        <v>2069</v>
      </c>
      <c r="X494" s="373">
        <v>57</v>
      </c>
      <c r="Y494" s="374">
        <v>2</v>
      </c>
      <c r="Z494" s="375">
        <v>6985</v>
      </c>
      <c r="AA494" s="376">
        <v>2023</v>
      </c>
      <c r="AB494" s="377">
        <v>2300</v>
      </c>
      <c r="AC494" s="377"/>
      <c r="AD494" s="376"/>
      <c r="AE494" s="377"/>
      <c r="AF494" s="370"/>
      <c r="AG494" s="378" t="s">
        <v>2067</v>
      </c>
      <c r="AH494" s="379"/>
      <c r="AI494" s="370">
        <v>2068</v>
      </c>
      <c r="AJ494" s="379">
        <v>44147</v>
      </c>
      <c r="AK494" s="379">
        <v>38930</v>
      </c>
      <c r="AL494" s="379">
        <v>44126</v>
      </c>
      <c r="AM494" s="369"/>
      <c r="AN494" s="358"/>
      <c r="AO494" s="380" t="str">
        <f>_xlfn.IFNA(IF(VLOOKUP(tabItens[[#This Row],[CÓDIGO]],tabExcluirDoEstoque[#Data],1,FALSE),"sim",""),"")</f>
        <v/>
      </c>
      <c r="AP494" s="381" t="str">
        <f ca="1">IF(OR(ISBLANK(tabItens[[#This Row],[ATA DT.VALID.]]),tabItens[[#This Row],[ATA DT.VALID.]]="",tabItens[[#This Row],[ATA DT.VALID.]]=" "),"",IF(TYPE(tabItens[[#This Row],[ATA DT.VALID.]])=1,ROUNDUP((tabItens[[#This Row],[ATA DT.VALID.]]-TODAY())/7,0),""))</f>
        <v/>
      </c>
      <c r="AQ494" s="382">
        <v>0</v>
      </c>
      <c r="AR494" s="383" t="str">
        <f>IF(ISBLANK(tabItens[[#This Row],[CÓDIGO]]),"",IFERROR(VLOOKUP(tabItens[[#This Row],[CÓDIGO]],Consumo!$C$2:$AC$862,26,FALSE),0))</f>
        <v>08.2023</v>
      </c>
      <c r="AS494" s="384">
        <f>SUMIF(Consumo!$C$3:$C$862,tabItens[[#This Row],[CÓDIGO]],Consumo!$N$3:$N$862) + SUMIF(Consumo!$C$3:$C$862,tabItens[[#This Row],[CÓDIGO]],Consumo!$O$3:$O$862) + SUMIF(Consumo!$C$3:$C$862,tabItens[[#This Row],[CÓDIGO]],Consumo!$P$3:$P$862) + SUMIF(Consumo!$C$3:$C$862,tabItens[[#This Row],[CÓDIGO]],Consumo!$Q$3:$Q$862)</f>
        <v>907</v>
      </c>
      <c r="AT494" s="384">
        <f>SUMIF(Consumo!$C$3:$C$862,tabItens[[#This Row],[CÓDIGO]],Consumo!$Z$3:$Z$862)</f>
        <v>6751</v>
      </c>
      <c r="AU494" s="385">
        <f>SUMIF(Consumo!$C$3:$C$862,tabItens[[#This Row],[CÓDIGO]],Consumo!$AA$3:$AA$862)</f>
        <v>1229</v>
      </c>
      <c r="AV494" s="386">
        <f>SUMIF(Consumo!$C$3:$C$862,tabItens[[#This Row],[CÓDIGO]],Consumo!$Y$3:$Y$862)</f>
        <v>562.58333333333337</v>
      </c>
      <c r="AW494" s="359">
        <f>tabItens[[#This Row],[QTDE ATUAL]] + tabItens[[#This Row],[RC QTDE]] + tabItens[[#This Row],[AF SALDO]] + tabItens[[#This Row],[Recentes]]</f>
        <v>2300</v>
      </c>
      <c r="AX494" s="387">
        <v>850</v>
      </c>
      <c r="AY494" s="387">
        <v>4</v>
      </c>
      <c r="AZ494" s="387">
        <f>IF(ISBLANK(tabItens[[#This Row],[CÓDIGO]]),"",tabItens[[#This Row],[PontoMês]] * (AZ$2+tabItens[[#This Row],[PontoQtM]]))</f>
        <v>3400</v>
      </c>
      <c r="BA494" s="386">
        <f>tabItens[[#This Row],[PontoPed]] - tabItens[[#This Row],[Saldo]] + (1/10)</f>
        <v>1100.0999999999999</v>
      </c>
      <c r="BB494" s="386">
        <f xml:space="preserve"> tabItens[[#This Row],[PontoMês]] * BB$2 - tabItens[[#This Row],[QTDE ATUAL]] - (1/10)</f>
        <v>849.9</v>
      </c>
      <c r="BC494" s="388">
        <f>IF( tabItens[[#This Row],[PontoPed]]&gt;0, IF(tabItens[[#This Row],[PontoPed]]&lt;1, 1, IF( tabItens[[#This Row],[Saldo]]&gt;tabItens[[#This Row],[PontoPed]], 0, (tabItens[[#This Row],[PontoPed]]-tabItens[[#This Row],[Saldo]])/tabItens[[#This Row],[PontoPed]] ) ), 0 )</f>
        <v>0.3235294117647059</v>
      </c>
      <c r="BD494" s="389">
        <f>ROUNDDOWN(IF( OR( AND(tabItens[[#This Row],[PontoPed]]&lt;tabItens[[#This Row],[Saldo]],tabItens[[#This Row],[Saldo]]&gt;0), tabItens[[#This Row],[PontoPed]]=0), 99, IF(AND(tabItens[[#This Row],[Saldo]]=0,tabItens[[#This Row],[PontoPed]]&gt;0), 0, (1-tabItens[[#This Row],[PctAb]])*10 ) ),0)</f>
        <v>6</v>
      </c>
      <c r="BE494" s="390">
        <f>IF( tabItens[[#This Row],[Consumo]] &gt; tabItens[[#This Row],[04_MESES]]/4*$AV$2, tabItens[[#This Row],[Consumo]]/$AV$2, tabItens[[#This Row],[04_MESES]]/4 ) * $BE$2 + tabItens[[#This Row],[COMPRA_EXTRA]]</f>
        <v>3375.5</v>
      </c>
      <c r="BF494" s="391">
        <f>MAX( tabItens[[#This Row],[Sugestão]] - tabItens[[#This Row],[LC]], 0 )</f>
        <v>3375.5</v>
      </c>
      <c r="BG494" s="391">
        <f>SUMIF(Consumo!$C$3:$C$862,tabItens[[#This Row],[CÓDIGO]],Consumo!$E$3:$E$862)</f>
        <v>549</v>
      </c>
      <c r="BH494" s="392">
        <f>IF(AND(tabItens[[#This Row],[Pend]] &gt; 0,tabItens[[#This Row],[Consumo]] &lt;&gt; 0), tabItens[[#This Row],[Pend]] / tabItens[[#This Row],[Consumo]], 0 )</f>
        <v>8.13212857354466E-2</v>
      </c>
      <c r="BI494" s="391"/>
      <c r="BJ494" s="391"/>
      <c r="BK494" s="393" t="s">
        <v>2081</v>
      </c>
    </row>
    <row r="495" spans="1:63" x14ac:dyDescent="0.3">
      <c r="A495" s="354">
        <v>93461</v>
      </c>
      <c r="B495" s="355" t="s">
        <v>1544</v>
      </c>
      <c r="C495" s="356" t="s">
        <v>373</v>
      </c>
      <c r="D495" s="357">
        <v>0.24</v>
      </c>
      <c r="E495" s="358"/>
      <c r="F495" s="358"/>
      <c r="G495" s="358" t="s">
        <v>883</v>
      </c>
      <c r="H495" s="359">
        <v>0</v>
      </c>
      <c r="I495" s="360">
        <v>103003</v>
      </c>
      <c r="J495" s="361">
        <v>0.24</v>
      </c>
      <c r="K495" s="362">
        <v>5217</v>
      </c>
      <c r="L495" s="363">
        <f>IF(tabItens[[#This Row],[Média]] &gt; 0, tabItens[[#This Row],[QTDE ATUAL]] / tabItens[[#This Row],[Média]],999.9)</f>
        <v>0</v>
      </c>
      <c r="M495" s="364">
        <v>0</v>
      </c>
      <c r="N495" s="365">
        <f>tabItens[[#This Row],[VALOR UNIT.]] * tabItens[[#This Row],[LC]]</f>
        <v>0</v>
      </c>
      <c r="O495" s="366" t="s">
        <v>2083</v>
      </c>
      <c r="P495" s="367"/>
      <c r="Q495" s="368"/>
      <c r="R495" s="365"/>
      <c r="S495" s="369"/>
      <c r="T495" s="370">
        <f>ROUNDDOWN(IFERROR(tabItens[[#This Row],[ATA DT.VALID.]] - $D$1,0) / 30,0)</f>
        <v>-1507</v>
      </c>
      <c r="U495" s="355" t="s">
        <v>1131</v>
      </c>
      <c r="V495" s="371">
        <v>1</v>
      </c>
      <c r="W495" s="372" t="s">
        <v>2069</v>
      </c>
      <c r="X495" s="373">
        <v>57</v>
      </c>
      <c r="Y495" s="374">
        <v>2</v>
      </c>
      <c r="Z495" s="375">
        <v>6217</v>
      </c>
      <c r="AA495" s="376">
        <v>2023</v>
      </c>
      <c r="AB495" s="377">
        <v>1000</v>
      </c>
      <c r="AC495" s="377"/>
      <c r="AD495" s="376"/>
      <c r="AE495" s="377"/>
      <c r="AF495" s="370"/>
      <c r="AG495" s="378" t="s">
        <v>2067</v>
      </c>
      <c r="AH495" s="379"/>
      <c r="AI495" s="370">
        <v>2720</v>
      </c>
      <c r="AJ495" s="379">
        <v>44147</v>
      </c>
      <c r="AK495" s="379">
        <v>38930</v>
      </c>
      <c r="AL495" s="379">
        <v>44126</v>
      </c>
      <c r="AM495" s="369"/>
      <c r="AN495" s="358"/>
      <c r="AO495" s="380" t="str">
        <f>_xlfn.IFNA(IF(VLOOKUP(tabItens[[#This Row],[CÓDIGO]],tabExcluirDoEstoque[#Data],1,FALSE),"sim",""),"")</f>
        <v/>
      </c>
      <c r="AP495" s="381" t="str">
        <f ca="1">IF(OR(ISBLANK(tabItens[[#This Row],[ATA DT.VALID.]]),tabItens[[#This Row],[ATA DT.VALID.]]="",tabItens[[#This Row],[ATA DT.VALID.]]=" "),"",IF(TYPE(tabItens[[#This Row],[ATA DT.VALID.]])=1,ROUNDUP((tabItens[[#This Row],[ATA DT.VALID.]]-TODAY())/7,0),""))</f>
        <v/>
      </c>
      <c r="AQ495" s="382">
        <v>0</v>
      </c>
      <c r="AR495" s="383" t="str">
        <f>IF(ISBLANK(tabItens[[#This Row],[CÓDIGO]]),"",IFERROR(VLOOKUP(tabItens[[#This Row],[CÓDIGO]],Consumo!$C$2:$AC$862,26,FALSE),0))</f>
        <v>09.2023</v>
      </c>
      <c r="AS495" s="384">
        <f>SUMIF(Consumo!$C$3:$C$862,tabItens[[#This Row],[CÓDIGO]],Consumo!$N$3:$N$862) + SUMIF(Consumo!$C$3:$C$862,tabItens[[#This Row],[CÓDIGO]],Consumo!$O$3:$O$862) + SUMIF(Consumo!$C$3:$C$862,tabItens[[#This Row],[CÓDIGO]],Consumo!$P$3:$P$862) + SUMIF(Consumo!$C$3:$C$862,tabItens[[#This Row],[CÓDIGO]],Consumo!$Q$3:$Q$862)</f>
        <v>2874</v>
      </c>
      <c r="AT495" s="384">
        <f>SUMIF(Consumo!$C$3:$C$862,tabItens[[#This Row],[CÓDIGO]],Consumo!$Z$3:$Z$862)</f>
        <v>8051</v>
      </c>
      <c r="AU495" s="385">
        <f>SUMIF(Consumo!$C$3:$C$862,tabItens[[#This Row],[CÓDIGO]],Consumo!$AA$3:$AA$862)</f>
        <v>1229</v>
      </c>
      <c r="AV495" s="386">
        <f>SUMIF(Consumo!$C$3:$C$862,tabItens[[#This Row],[CÓDIGO]],Consumo!$Y$3:$Y$862)</f>
        <v>667.91666666666663</v>
      </c>
      <c r="AW495" s="359">
        <f>tabItens[[#This Row],[QTDE ATUAL]] + tabItens[[#This Row],[RC QTDE]] + tabItens[[#This Row],[AF SALDO]] + tabItens[[#This Row],[Recentes]]</f>
        <v>1000</v>
      </c>
      <c r="AX495" s="387">
        <v>850</v>
      </c>
      <c r="AY495" s="387">
        <v>4</v>
      </c>
      <c r="AZ495" s="387">
        <f>IF(ISBLANK(tabItens[[#This Row],[CÓDIGO]]),"",tabItens[[#This Row],[PontoMês]] * (AZ$2+tabItens[[#This Row],[PontoQtM]]))</f>
        <v>3400</v>
      </c>
      <c r="BA495" s="386">
        <f>tabItens[[#This Row],[PontoPed]] - tabItens[[#This Row],[Saldo]] + (1/10)</f>
        <v>2400.1</v>
      </c>
      <c r="BB495" s="386">
        <f xml:space="preserve"> tabItens[[#This Row],[PontoMês]] * BB$2 - tabItens[[#This Row],[QTDE ATUAL]] - (1/10)</f>
        <v>849.9</v>
      </c>
      <c r="BC495" s="388">
        <f>IF( tabItens[[#This Row],[PontoPed]]&gt;0, IF(tabItens[[#This Row],[PontoPed]]&lt;1, 1, IF( tabItens[[#This Row],[Saldo]]&gt;tabItens[[#This Row],[PontoPed]], 0, (tabItens[[#This Row],[PontoPed]]-tabItens[[#This Row],[Saldo]])/tabItens[[#This Row],[PontoPed]] ) ), 0 )</f>
        <v>0.70588235294117652</v>
      </c>
      <c r="BD495" s="389">
        <f>ROUNDDOWN(IF( OR( AND(tabItens[[#This Row],[PontoPed]]&lt;tabItens[[#This Row],[Saldo]],tabItens[[#This Row],[Saldo]]&gt;0), tabItens[[#This Row],[PontoPed]]=0), 99, IF(AND(tabItens[[#This Row],[Saldo]]=0,tabItens[[#This Row],[PontoPed]]&gt;0), 0, (1-tabItens[[#This Row],[PctAb]])*10 ) ),0)</f>
        <v>2</v>
      </c>
      <c r="BE495" s="390">
        <f>IF( tabItens[[#This Row],[Consumo]] &gt; tabItens[[#This Row],[04_MESES]]/4*$AV$2, tabItens[[#This Row],[Consumo]]/$AV$2, tabItens[[#This Row],[04_MESES]]/4 ) * $BE$2 + tabItens[[#This Row],[COMPRA_EXTRA]]</f>
        <v>4311</v>
      </c>
      <c r="BF495" s="391">
        <f>MAX( tabItens[[#This Row],[Sugestão]] - tabItens[[#This Row],[LC]], 0 )</f>
        <v>4311</v>
      </c>
      <c r="BG495" s="391">
        <f>SUMIF(Consumo!$C$3:$C$862,tabItens[[#This Row],[CÓDIGO]],Consumo!$E$3:$E$862)</f>
        <v>0</v>
      </c>
      <c r="BH495" s="392">
        <f>IF(AND(tabItens[[#This Row],[Pend]] &gt; 0,tabItens[[#This Row],[Consumo]] &lt;&gt; 0), tabItens[[#This Row],[Pend]] / tabItens[[#This Row],[Consumo]], 0 )</f>
        <v>0</v>
      </c>
      <c r="BI495" s="391"/>
      <c r="BJ495" s="391"/>
      <c r="BK495" s="393" t="s">
        <v>2081</v>
      </c>
    </row>
    <row r="496" spans="1:63" x14ac:dyDescent="0.3">
      <c r="A496" s="354">
        <v>93462</v>
      </c>
      <c r="B496" s="355" t="s">
        <v>1545</v>
      </c>
      <c r="C496" s="356" t="s">
        <v>373</v>
      </c>
      <c r="D496" s="357">
        <v>0.24</v>
      </c>
      <c r="E496" s="358"/>
      <c r="F496" s="358"/>
      <c r="G496" s="358" t="s">
        <v>883</v>
      </c>
      <c r="H496" s="359">
        <v>0</v>
      </c>
      <c r="I496" s="360">
        <v>103003</v>
      </c>
      <c r="J496" s="361">
        <v>0.24</v>
      </c>
      <c r="K496" s="362">
        <v>4540</v>
      </c>
      <c r="L496" s="363">
        <f>IF(tabItens[[#This Row],[Média]] &gt; 0, tabItens[[#This Row],[QTDE ATUAL]] / tabItens[[#This Row],[Média]],999.9)</f>
        <v>0</v>
      </c>
      <c r="M496" s="364">
        <v>0</v>
      </c>
      <c r="N496" s="365">
        <f>tabItens[[#This Row],[VALOR UNIT.]] * tabItens[[#This Row],[LC]]</f>
        <v>0</v>
      </c>
      <c r="O496" s="366" t="s">
        <v>2083</v>
      </c>
      <c r="P496" s="367"/>
      <c r="Q496" s="368"/>
      <c r="R496" s="365"/>
      <c r="S496" s="369"/>
      <c r="T496" s="370">
        <f>ROUNDDOWN(IFERROR(tabItens[[#This Row],[ATA DT.VALID.]] - $D$1,0) / 30,0)</f>
        <v>-1507</v>
      </c>
      <c r="U496" s="355" t="s">
        <v>1131</v>
      </c>
      <c r="V496" s="371">
        <v>1</v>
      </c>
      <c r="W496" s="372" t="s">
        <v>2069</v>
      </c>
      <c r="X496" s="373">
        <v>57</v>
      </c>
      <c r="Y496" s="374">
        <v>2</v>
      </c>
      <c r="Z496" s="375">
        <v>6985</v>
      </c>
      <c r="AA496" s="376">
        <v>2023</v>
      </c>
      <c r="AB496" s="377">
        <v>3300</v>
      </c>
      <c r="AC496" s="377"/>
      <c r="AD496" s="376"/>
      <c r="AE496" s="377"/>
      <c r="AF496" s="370"/>
      <c r="AG496" s="378" t="s">
        <v>2067</v>
      </c>
      <c r="AH496" s="379"/>
      <c r="AI496" s="370">
        <v>1892</v>
      </c>
      <c r="AJ496" s="379">
        <v>44147</v>
      </c>
      <c r="AK496" s="379">
        <v>38930</v>
      </c>
      <c r="AL496" s="379">
        <v>44126</v>
      </c>
      <c r="AM496" s="369"/>
      <c r="AN496" s="358"/>
      <c r="AO496" s="380" t="str">
        <f>_xlfn.IFNA(IF(VLOOKUP(tabItens[[#This Row],[CÓDIGO]],tabExcluirDoEstoque[#Data],1,FALSE),"sim",""),"")</f>
        <v/>
      </c>
      <c r="AP496" s="381" t="str">
        <f ca="1">IF(OR(ISBLANK(tabItens[[#This Row],[ATA DT.VALID.]]),tabItens[[#This Row],[ATA DT.VALID.]]="",tabItens[[#This Row],[ATA DT.VALID.]]=" "),"",IF(TYPE(tabItens[[#This Row],[ATA DT.VALID.]])=1,ROUNDUP((tabItens[[#This Row],[ATA DT.VALID.]]-TODAY())/7,0),""))</f>
        <v/>
      </c>
      <c r="AQ496" s="382">
        <v>0</v>
      </c>
      <c r="AR496" s="383" t="str">
        <f>IF(ISBLANK(tabItens[[#This Row],[CÓDIGO]]),"",IFERROR(VLOOKUP(tabItens[[#This Row],[CÓDIGO]],Consumo!$C$2:$AC$862,26,FALSE),0))</f>
        <v>07.2023</v>
      </c>
      <c r="AS496" s="384">
        <f>SUMIF(Consumo!$C$3:$C$862,tabItens[[#This Row],[CÓDIGO]],Consumo!$N$3:$N$862) + SUMIF(Consumo!$C$3:$C$862,tabItens[[#This Row],[CÓDIGO]],Consumo!$O$3:$O$862) + SUMIF(Consumo!$C$3:$C$862,tabItens[[#This Row],[CÓDIGO]],Consumo!$P$3:$P$862) + SUMIF(Consumo!$C$3:$C$862,tabItens[[#This Row],[CÓDIGO]],Consumo!$Q$3:$Q$862)</f>
        <v>354</v>
      </c>
      <c r="AT496" s="384">
        <f>SUMIF(Consumo!$C$3:$C$862,tabItens[[#This Row],[CÓDIGO]],Consumo!$Z$3:$Z$862)</f>
        <v>6181</v>
      </c>
      <c r="AU496" s="385">
        <f>SUMIF(Consumo!$C$3:$C$862,tabItens[[#This Row],[CÓDIGO]],Consumo!$AA$3:$AA$862)</f>
        <v>1233</v>
      </c>
      <c r="AV496" s="386">
        <f>SUMIF(Consumo!$C$3:$C$862,tabItens[[#This Row],[CÓDIGO]],Consumo!$Y$3:$Y$862)</f>
        <v>515.08333333333337</v>
      </c>
      <c r="AW496" s="359">
        <f>tabItens[[#This Row],[QTDE ATUAL]] + tabItens[[#This Row],[RC QTDE]] + tabItens[[#This Row],[AF SALDO]] + tabItens[[#This Row],[Recentes]]</f>
        <v>3300</v>
      </c>
      <c r="AX496" s="387">
        <v>850</v>
      </c>
      <c r="AY496" s="387">
        <v>4</v>
      </c>
      <c r="AZ496" s="387">
        <f>IF(ISBLANK(tabItens[[#This Row],[CÓDIGO]]),"",tabItens[[#This Row],[PontoMês]] * (AZ$2+tabItens[[#This Row],[PontoQtM]]))</f>
        <v>3400</v>
      </c>
      <c r="BA496" s="386">
        <f>tabItens[[#This Row],[PontoPed]] - tabItens[[#This Row],[Saldo]] + (1/10)</f>
        <v>100.1</v>
      </c>
      <c r="BB496" s="386">
        <f xml:space="preserve"> tabItens[[#This Row],[PontoMês]] * BB$2 - tabItens[[#This Row],[QTDE ATUAL]] - (1/10)</f>
        <v>849.9</v>
      </c>
      <c r="BC496" s="388">
        <f>IF( tabItens[[#This Row],[PontoPed]]&gt;0, IF(tabItens[[#This Row],[PontoPed]]&lt;1, 1, IF( tabItens[[#This Row],[Saldo]]&gt;tabItens[[#This Row],[PontoPed]], 0, (tabItens[[#This Row],[PontoPed]]-tabItens[[#This Row],[Saldo]])/tabItens[[#This Row],[PontoPed]] ) ), 0 )</f>
        <v>2.9411764705882353E-2</v>
      </c>
      <c r="BD496" s="389">
        <f>ROUNDDOWN(IF( OR( AND(tabItens[[#This Row],[PontoPed]]&lt;tabItens[[#This Row],[Saldo]],tabItens[[#This Row],[Saldo]]&gt;0), tabItens[[#This Row],[PontoPed]]=0), 99, IF(AND(tabItens[[#This Row],[Saldo]]=0,tabItens[[#This Row],[PontoPed]]&gt;0), 0, (1-tabItens[[#This Row],[PctAb]])*10 ) ),0)</f>
        <v>9</v>
      </c>
      <c r="BE496" s="390">
        <f>IF( tabItens[[#This Row],[Consumo]] &gt; tabItens[[#This Row],[04_MESES]]/4*$AV$2, tabItens[[#This Row],[Consumo]]/$AV$2, tabItens[[#This Row],[04_MESES]]/4 ) * $BE$2 + tabItens[[#This Row],[COMPRA_EXTRA]]</f>
        <v>3090.5</v>
      </c>
      <c r="BF496" s="391">
        <f>MAX( tabItens[[#This Row],[Sugestão]] - tabItens[[#This Row],[LC]], 0 )</f>
        <v>3090.5</v>
      </c>
      <c r="BG496" s="391">
        <f>SUMIF(Consumo!$C$3:$C$862,tabItens[[#This Row],[CÓDIGO]],Consumo!$E$3:$E$862)</f>
        <v>507</v>
      </c>
      <c r="BH496" s="392">
        <f>IF(AND(tabItens[[#This Row],[Pend]] &gt; 0,tabItens[[#This Row],[Consumo]] &lt;&gt; 0), tabItens[[#This Row],[Pend]] / tabItens[[#This Row],[Consumo]], 0 )</f>
        <v>8.2025562206762659E-2</v>
      </c>
      <c r="BI496" s="391"/>
      <c r="BJ496" s="391"/>
      <c r="BK496" s="393" t="s">
        <v>2081</v>
      </c>
    </row>
    <row r="497" spans="1:63" x14ac:dyDescent="0.3">
      <c r="A497" s="354">
        <v>93486</v>
      </c>
      <c r="B497" s="355" t="s">
        <v>1546</v>
      </c>
      <c r="C497" s="356" t="s">
        <v>256</v>
      </c>
      <c r="D497" s="357">
        <v>50.5</v>
      </c>
      <c r="E497" s="358"/>
      <c r="F497" s="358"/>
      <c r="G497" s="358" t="s">
        <v>883</v>
      </c>
      <c r="H497" s="359">
        <v>87</v>
      </c>
      <c r="I497" s="360">
        <v>103003</v>
      </c>
      <c r="J497" s="361">
        <v>50.5</v>
      </c>
      <c r="K497" s="362">
        <v>3</v>
      </c>
      <c r="L497" s="363">
        <f>IF(tabItens[[#This Row],[Média]] &gt; 0, tabItens[[#This Row],[QTDE ATUAL]] / tabItens[[#This Row],[Média]],999.9)</f>
        <v>522</v>
      </c>
      <c r="M497" s="364">
        <v>0</v>
      </c>
      <c r="N497" s="365">
        <f>tabItens[[#This Row],[VALOR UNIT.]] * tabItens[[#This Row],[LC]]</f>
        <v>0</v>
      </c>
      <c r="O497" s="366"/>
      <c r="P497" s="367"/>
      <c r="Q497" s="368"/>
      <c r="R497" s="365"/>
      <c r="S497" s="369"/>
      <c r="T497" s="370">
        <f>ROUNDDOWN(IFERROR(tabItens[[#This Row],[ATA DT.VALID.]] - $D$1,0) / 30,0)</f>
        <v>-1507</v>
      </c>
      <c r="U497" s="355" t="s">
        <v>1498</v>
      </c>
      <c r="V497" s="371">
        <v>1</v>
      </c>
      <c r="W497" s="372" t="s">
        <v>2072</v>
      </c>
      <c r="X497" s="373">
        <v>55</v>
      </c>
      <c r="Y497" s="374">
        <v>26</v>
      </c>
      <c r="Z497" s="375"/>
      <c r="AA497" s="376"/>
      <c r="AB497" s="377"/>
      <c r="AC497" s="377"/>
      <c r="AD497" s="376"/>
      <c r="AE497" s="377"/>
      <c r="AF497" s="370"/>
      <c r="AG497" s="378" t="s">
        <v>2067</v>
      </c>
      <c r="AH497" s="379"/>
      <c r="AI497" s="370">
        <v>2</v>
      </c>
      <c r="AJ497" s="379">
        <v>43641</v>
      </c>
      <c r="AK497" s="379">
        <v>38930</v>
      </c>
      <c r="AL497" s="379">
        <v>43623</v>
      </c>
      <c r="AM497" s="369"/>
      <c r="AN497" s="358"/>
      <c r="AO497" s="380" t="str">
        <f>_xlfn.IFNA(IF(VLOOKUP(tabItens[[#This Row],[CÓDIGO]],tabExcluirDoEstoque[#Data],1,FALSE),"sim",""),"")</f>
        <v/>
      </c>
      <c r="AP497" s="381" t="str">
        <f ca="1">IF(OR(ISBLANK(tabItens[[#This Row],[ATA DT.VALID.]]),tabItens[[#This Row],[ATA DT.VALID.]]="",tabItens[[#This Row],[ATA DT.VALID.]]=" "),"",IF(TYPE(tabItens[[#This Row],[ATA DT.VALID.]])=1,ROUNDUP((tabItens[[#This Row],[ATA DT.VALID.]]-TODAY())/7,0),""))</f>
        <v/>
      </c>
      <c r="AQ497" s="382"/>
      <c r="AR497" s="383" t="str">
        <f>IF(ISBLANK(tabItens[[#This Row],[CÓDIGO]]),"",IFERROR(VLOOKUP(tabItens[[#This Row],[CÓDIGO]],Consumo!$C$2:$AC$862,26,FALSE),0))</f>
        <v>04.2023</v>
      </c>
      <c r="AS497" s="384">
        <f>SUMIF(Consumo!$C$3:$C$862,tabItens[[#This Row],[CÓDIGO]],Consumo!$N$3:$N$862) + SUMIF(Consumo!$C$3:$C$862,tabItens[[#This Row],[CÓDIGO]],Consumo!$O$3:$O$862) + SUMIF(Consumo!$C$3:$C$862,tabItens[[#This Row],[CÓDIGO]],Consumo!$P$3:$P$862) + SUMIF(Consumo!$C$3:$C$862,tabItens[[#This Row],[CÓDIGO]],Consumo!$Q$3:$Q$862)</f>
        <v>0</v>
      </c>
      <c r="AT497" s="384">
        <f>SUMIF(Consumo!$C$3:$C$862,tabItens[[#This Row],[CÓDIGO]],Consumo!$Z$3:$Z$862)</f>
        <v>3</v>
      </c>
      <c r="AU497" s="385">
        <f>SUMIF(Consumo!$C$3:$C$862,tabItens[[#This Row],[CÓDIGO]],Consumo!$AA$3:$AA$862)</f>
        <v>2</v>
      </c>
      <c r="AV497" s="386">
        <f>SUMIF(Consumo!$C$3:$C$862,tabItens[[#This Row],[CÓDIGO]],Consumo!$Y$3:$Y$862)</f>
        <v>0.16666666666666666</v>
      </c>
      <c r="AW497" s="359">
        <f>tabItens[[#This Row],[QTDE ATUAL]] + tabItens[[#This Row],[RC QTDE]] + tabItens[[#This Row],[AF SALDO]] + tabItens[[#This Row],[Recentes]]</f>
        <v>87</v>
      </c>
      <c r="AX497" s="387">
        <v>1</v>
      </c>
      <c r="AY497" s="387">
        <v>4</v>
      </c>
      <c r="AZ497" s="387">
        <f>IF(ISBLANK(tabItens[[#This Row],[CÓDIGO]]),"",tabItens[[#This Row],[PontoMês]] * (AZ$2+tabItens[[#This Row],[PontoQtM]]))</f>
        <v>4</v>
      </c>
      <c r="BA497" s="386">
        <f>tabItens[[#This Row],[PontoPed]] - tabItens[[#This Row],[Saldo]] + (1/10)</f>
        <v>-82.9</v>
      </c>
      <c r="BB497" s="386">
        <f xml:space="preserve"> tabItens[[#This Row],[PontoMês]] * BB$2 - tabItens[[#This Row],[QTDE ATUAL]] - (1/10)</f>
        <v>-86.1</v>
      </c>
      <c r="BC497" s="388">
        <f>IF( tabItens[[#This Row],[PontoPed]]&gt;0, IF(tabItens[[#This Row],[PontoPed]]&lt;1, 1, IF( tabItens[[#This Row],[Saldo]]&gt;tabItens[[#This Row],[PontoPed]], 0, (tabItens[[#This Row],[PontoPed]]-tabItens[[#This Row],[Saldo]])/tabItens[[#This Row],[PontoPed]] ) ), 0 )</f>
        <v>0</v>
      </c>
      <c r="BD497" s="389">
        <f>ROUNDDOWN(IF( OR( AND(tabItens[[#This Row],[PontoPed]]&lt;tabItens[[#This Row],[Saldo]],tabItens[[#This Row],[Saldo]]&gt;0), tabItens[[#This Row],[PontoPed]]=0), 99, IF(AND(tabItens[[#This Row],[Saldo]]=0,tabItens[[#This Row],[PontoPed]]&gt;0), 0, (1-tabItens[[#This Row],[PctAb]])*10 ) ),0)</f>
        <v>99</v>
      </c>
      <c r="BE497" s="390">
        <f>IF( tabItens[[#This Row],[Consumo]] &gt; tabItens[[#This Row],[04_MESES]]/4*$AV$2, tabItens[[#This Row],[Consumo]]/$AV$2, tabItens[[#This Row],[04_MESES]]/4 ) * $BE$2 + tabItens[[#This Row],[COMPRA_EXTRA]]</f>
        <v>1.5</v>
      </c>
      <c r="BF497" s="391">
        <f>MAX( tabItens[[#This Row],[Sugestão]] - tabItens[[#This Row],[LC]], 0 )</f>
        <v>1.5</v>
      </c>
      <c r="BG497" s="391">
        <f>SUMIF(Consumo!$C$3:$C$862,tabItens[[#This Row],[CÓDIGO]],Consumo!$E$3:$E$862)</f>
        <v>0</v>
      </c>
      <c r="BH497" s="392">
        <f>IF(AND(tabItens[[#This Row],[Pend]] &gt; 0,tabItens[[#This Row],[Consumo]] &lt;&gt; 0), tabItens[[#This Row],[Pend]] / tabItens[[#This Row],[Consumo]], 0 )</f>
        <v>0</v>
      </c>
      <c r="BI497" s="391"/>
      <c r="BJ497" s="391"/>
      <c r="BK497" s="393" t="s">
        <v>2081</v>
      </c>
    </row>
    <row r="498" spans="1:63" x14ac:dyDescent="0.3">
      <c r="A498" s="354">
        <v>93487</v>
      </c>
      <c r="B498" s="355" t="s">
        <v>1547</v>
      </c>
      <c r="C498" s="356" t="s">
        <v>256</v>
      </c>
      <c r="D498" s="357">
        <v>66.900000000000006</v>
      </c>
      <c r="E498" s="358"/>
      <c r="F498" s="358"/>
      <c r="G498" s="358" t="s">
        <v>883</v>
      </c>
      <c r="H498" s="359">
        <v>7</v>
      </c>
      <c r="I498" s="360">
        <v>103003</v>
      </c>
      <c r="J498" s="361">
        <v>66.900000000000006</v>
      </c>
      <c r="K498" s="362"/>
      <c r="L498" s="363">
        <f>IF(tabItens[[#This Row],[Média]] &gt; 0, tabItens[[#This Row],[QTDE ATUAL]] / tabItens[[#This Row],[Média]],999.9)</f>
        <v>999.9</v>
      </c>
      <c r="M498" s="364">
        <v>0</v>
      </c>
      <c r="N498" s="365">
        <f>tabItens[[#This Row],[VALOR UNIT.]] * tabItens[[#This Row],[LC]]</f>
        <v>0</v>
      </c>
      <c r="O498" s="366"/>
      <c r="P498" s="367"/>
      <c r="Q498" s="368"/>
      <c r="R498" s="365"/>
      <c r="S498" s="369"/>
      <c r="T498" s="370">
        <f>ROUNDDOWN(IFERROR(tabItens[[#This Row],[ATA DT.VALID.]] - $D$1,0) / 30,0)</f>
        <v>-1507</v>
      </c>
      <c r="U498" s="355" t="s">
        <v>1498</v>
      </c>
      <c r="V498" s="371">
        <v>1</v>
      </c>
      <c r="W498" s="372" t="s">
        <v>2072</v>
      </c>
      <c r="X498" s="373">
        <v>55</v>
      </c>
      <c r="Y498" s="374">
        <v>26</v>
      </c>
      <c r="Z498" s="375"/>
      <c r="AA498" s="376"/>
      <c r="AB498" s="377"/>
      <c r="AC498" s="377"/>
      <c r="AD498" s="376"/>
      <c r="AE498" s="377"/>
      <c r="AF498" s="370"/>
      <c r="AG498" s="378" t="s">
        <v>2067</v>
      </c>
      <c r="AH498" s="379"/>
      <c r="AI498" s="370">
        <v>0</v>
      </c>
      <c r="AJ498" s="379">
        <v>43440</v>
      </c>
      <c r="AK498" s="379">
        <v>38930</v>
      </c>
      <c r="AL498" s="379">
        <v>43411</v>
      </c>
      <c r="AM498" s="369"/>
      <c r="AN498" s="358"/>
      <c r="AO498" s="380" t="str">
        <f>_xlfn.IFNA(IF(VLOOKUP(tabItens[[#This Row],[CÓDIGO]],tabExcluirDoEstoque[#Data],1,FALSE),"sim",""),"")</f>
        <v/>
      </c>
      <c r="AP498" s="381" t="str">
        <f ca="1">IF(OR(ISBLANK(tabItens[[#This Row],[ATA DT.VALID.]]),tabItens[[#This Row],[ATA DT.VALID.]]="",tabItens[[#This Row],[ATA DT.VALID.]]=" "),"",IF(TYPE(tabItens[[#This Row],[ATA DT.VALID.]])=1,ROUNDUP((tabItens[[#This Row],[ATA DT.VALID.]]-TODAY())/7,0),""))</f>
        <v/>
      </c>
      <c r="AQ498" s="382"/>
      <c r="AR498" s="383">
        <f>IF(ISBLANK(tabItens[[#This Row],[CÓDIGO]]),"",IFERROR(VLOOKUP(tabItens[[#This Row],[CÓDIGO]],Consumo!$C$2:$AC$862,26,FALSE),0))</f>
        <v>0</v>
      </c>
      <c r="AS498" s="384">
        <f>SUMIF(Consumo!$C$3:$C$862,tabItens[[#This Row],[CÓDIGO]],Consumo!$N$3:$N$862) + SUMIF(Consumo!$C$3:$C$862,tabItens[[#This Row],[CÓDIGO]],Consumo!$O$3:$O$862) + SUMIF(Consumo!$C$3:$C$862,tabItens[[#This Row],[CÓDIGO]],Consumo!$P$3:$P$862) + SUMIF(Consumo!$C$3:$C$862,tabItens[[#This Row],[CÓDIGO]],Consumo!$Q$3:$Q$862)</f>
        <v>0</v>
      </c>
      <c r="AT498" s="384">
        <f>SUMIF(Consumo!$C$3:$C$862,tabItens[[#This Row],[CÓDIGO]],Consumo!$Z$3:$Z$862)</f>
        <v>0</v>
      </c>
      <c r="AU498" s="385">
        <f>SUMIF(Consumo!$C$3:$C$862,tabItens[[#This Row],[CÓDIGO]],Consumo!$AA$3:$AA$862)</f>
        <v>0</v>
      </c>
      <c r="AV498" s="386">
        <f>SUMIF(Consumo!$C$3:$C$862,tabItens[[#This Row],[CÓDIGO]],Consumo!$Y$3:$Y$862)</f>
        <v>0</v>
      </c>
      <c r="AW498" s="359">
        <f>tabItens[[#This Row],[QTDE ATUAL]] + tabItens[[#This Row],[RC QTDE]] + tabItens[[#This Row],[AF SALDO]] + tabItens[[#This Row],[Recentes]]</f>
        <v>7</v>
      </c>
      <c r="AX498" s="387">
        <v>1</v>
      </c>
      <c r="AY498" s="387">
        <v>4</v>
      </c>
      <c r="AZ498" s="387">
        <f>IF(ISBLANK(tabItens[[#This Row],[CÓDIGO]]),"",tabItens[[#This Row],[PontoMês]] * (AZ$2+tabItens[[#This Row],[PontoQtM]]))</f>
        <v>4</v>
      </c>
      <c r="BA498" s="386">
        <f>tabItens[[#This Row],[PontoPed]] - tabItens[[#This Row],[Saldo]] + (1/10)</f>
        <v>-2.9</v>
      </c>
      <c r="BB498" s="386">
        <f xml:space="preserve"> tabItens[[#This Row],[PontoMês]] * BB$2 - tabItens[[#This Row],[QTDE ATUAL]] - (1/10)</f>
        <v>-6.1</v>
      </c>
      <c r="BC498" s="388">
        <f>IF( tabItens[[#This Row],[PontoPed]]&gt;0, IF(tabItens[[#This Row],[PontoPed]]&lt;1, 1, IF( tabItens[[#This Row],[Saldo]]&gt;tabItens[[#This Row],[PontoPed]], 0, (tabItens[[#This Row],[PontoPed]]-tabItens[[#This Row],[Saldo]])/tabItens[[#This Row],[PontoPed]] ) ), 0 )</f>
        <v>0</v>
      </c>
      <c r="BD498" s="389">
        <f>ROUNDDOWN(IF( OR( AND(tabItens[[#This Row],[PontoPed]]&lt;tabItens[[#This Row],[Saldo]],tabItens[[#This Row],[Saldo]]&gt;0), tabItens[[#This Row],[PontoPed]]=0), 99, IF(AND(tabItens[[#This Row],[Saldo]]=0,tabItens[[#This Row],[PontoPed]]&gt;0), 0, (1-tabItens[[#This Row],[PctAb]])*10 ) ),0)</f>
        <v>99</v>
      </c>
      <c r="BE498" s="390">
        <f>IF( tabItens[[#This Row],[Consumo]] &gt; tabItens[[#This Row],[04_MESES]]/4*$AV$2, tabItens[[#This Row],[Consumo]]/$AV$2, tabItens[[#This Row],[04_MESES]]/4 ) * $BE$2 + tabItens[[#This Row],[COMPRA_EXTRA]]</f>
        <v>0</v>
      </c>
      <c r="BF498" s="391">
        <f>MAX( tabItens[[#This Row],[Sugestão]] - tabItens[[#This Row],[LC]], 0 )</f>
        <v>0</v>
      </c>
      <c r="BG498" s="391">
        <f>SUMIF(Consumo!$C$3:$C$862,tabItens[[#This Row],[CÓDIGO]],Consumo!$E$3:$E$862)</f>
        <v>0</v>
      </c>
      <c r="BH498" s="392">
        <f>IF(AND(tabItens[[#This Row],[Pend]] &gt; 0,tabItens[[#This Row],[Consumo]] &lt;&gt; 0), tabItens[[#This Row],[Pend]] / tabItens[[#This Row],[Consumo]], 0 )</f>
        <v>0</v>
      </c>
      <c r="BI498" s="391"/>
      <c r="BJ498" s="391"/>
      <c r="BK498" s="393" t="s">
        <v>2081</v>
      </c>
    </row>
    <row r="499" spans="1:63" x14ac:dyDescent="0.3">
      <c r="A499" s="354">
        <v>93488</v>
      </c>
      <c r="B499" s="355" t="s">
        <v>1548</v>
      </c>
      <c r="C499" s="356" t="s">
        <v>256</v>
      </c>
      <c r="D499" s="357">
        <v>78.400000000000006</v>
      </c>
      <c r="E499" s="358"/>
      <c r="F499" s="358"/>
      <c r="G499" s="358" t="s">
        <v>883</v>
      </c>
      <c r="H499" s="359">
        <v>17</v>
      </c>
      <c r="I499" s="360">
        <v>103003</v>
      </c>
      <c r="J499" s="361">
        <v>78.400000000000006</v>
      </c>
      <c r="K499" s="362">
        <v>5</v>
      </c>
      <c r="L499" s="363">
        <f>IF(tabItens[[#This Row],[Média]] &gt; 0, tabItens[[#This Row],[QTDE ATUAL]] / tabItens[[#This Row],[Média]],999.9)</f>
        <v>68</v>
      </c>
      <c r="M499" s="364">
        <v>0</v>
      </c>
      <c r="N499" s="365">
        <f>tabItens[[#This Row],[VALOR UNIT.]] * tabItens[[#This Row],[LC]]</f>
        <v>0</v>
      </c>
      <c r="O499" s="366"/>
      <c r="P499" s="367"/>
      <c r="Q499" s="368"/>
      <c r="R499" s="365"/>
      <c r="S499" s="369"/>
      <c r="T499" s="370">
        <f>ROUNDDOWN(IFERROR(tabItens[[#This Row],[ATA DT.VALID.]] - $D$1,0) / 30,0)</f>
        <v>-1507</v>
      </c>
      <c r="U499" s="355" t="s">
        <v>1498</v>
      </c>
      <c r="V499" s="371">
        <v>1</v>
      </c>
      <c r="W499" s="372" t="s">
        <v>2072</v>
      </c>
      <c r="X499" s="373">
        <v>55</v>
      </c>
      <c r="Y499" s="374">
        <v>26</v>
      </c>
      <c r="Z499" s="375"/>
      <c r="AA499" s="376"/>
      <c r="AB499" s="377"/>
      <c r="AC499" s="377"/>
      <c r="AD499" s="376"/>
      <c r="AE499" s="377"/>
      <c r="AF499" s="370"/>
      <c r="AG499" s="378" t="s">
        <v>2067</v>
      </c>
      <c r="AH499" s="379"/>
      <c r="AI499" s="370">
        <v>2</v>
      </c>
      <c r="AJ499" s="379">
        <v>43424</v>
      </c>
      <c r="AK499" s="379">
        <v>38930</v>
      </c>
      <c r="AL499" s="379">
        <v>43411</v>
      </c>
      <c r="AM499" s="369"/>
      <c r="AN499" s="358"/>
      <c r="AO499" s="380" t="str">
        <f>_xlfn.IFNA(IF(VLOOKUP(tabItens[[#This Row],[CÓDIGO]],tabExcluirDoEstoque[#Data],1,FALSE),"sim",""),"")</f>
        <v/>
      </c>
      <c r="AP499" s="381" t="str">
        <f ca="1">IF(OR(ISBLANK(tabItens[[#This Row],[ATA DT.VALID.]]),tabItens[[#This Row],[ATA DT.VALID.]]="",tabItens[[#This Row],[ATA DT.VALID.]]=" "),"",IF(TYPE(tabItens[[#This Row],[ATA DT.VALID.]])=1,ROUNDUP((tabItens[[#This Row],[ATA DT.VALID.]]-TODAY())/7,0),""))</f>
        <v/>
      </c>
      <c r="AQ499" s="382"/>
      <c r="AR499" s="383" t="str">
        <f>IF(ISBLANK(tabItens[[#This Row],[CÓDIGO]]),"",IFERROR(VLOOKUP(tabItens[[#This Row],[CÓDIGO]],Consumo!$C$2:$AC$862,26,FALSE),0))</f>
        <v>04.2023</v>
      </c>
      <c r="AS499" s="384">
        <f>SUMIF(Consumo!$C$3:$C$862,tabItens[[#This Row],[CÓDIGO]],Consumo!$N$3:$N$862) + SUMIF(Consumo!$C$3:$C$862,tabItens[[#This Row],[CÓDIGO]],Consumo!$O$3:$O$862) + SUMIF(Consumo!$C$3:$C$862,tabItens[[#This Row],[CÓDIGO]],Consumo!$P$3:$P$862) + SUMIF(Consumo!$C$3:$C$862,tabItens[[#This Row],[CÓDIGO]],Consumo!$Q$3:$Q$862)</f>
        <v>0</v>
      </c>
      <c r="AT499" s="384">
        <f>SUMIF(Consumo!$C$3:$C$862,tabItens[[#This Row],[CÓDIGO]],Consumo!$Z$3:$Z$862)</f>
        <v>5</v>
      </c>
      <c r="AU499" s="385">
        <f>SUMIF(Consumo!$C$3:$C$862,tabItens[[#This Row],[CÓDIGO]],Consumo!$AA$3:$AA$862)</f>
        <v>4</v>
      </c>
      <c r="AV499" s="386">
        <f>SUMIF(Consumo!$C$3:$C$862,tabItens[[#This Row],[CÓDIGO]],Consumo!$Y$3:$Y$862)</f>
        <v>0.25</v>
      </c>
      <c r="AW499" s="359">
        <f>tabItens[[#This Row],[QTDE ATUAL]] + tabItens[[#This Row],[RC QTDE]] + tabItens[[#This Row],[AF SALDO]] + tabItens[[#This Row],[Recentes]]</f>
        <v>17</v>
      </c>
      <c r="AX499" s="387">
        <v>1</v>
      </c>
      <c r="AY499" s="387">
        <v>4</v>
      </c>
      <c r="AZ499" s="387">
        <f>IF(ISBLANK(tabItens[[#This Row],[CÓDIGO]]),"",tabItens[[#This Row],[PontoMês]] * (AZ$2+tabItens[[#This Row],[PontoQtM]]))</f>
        <v>4</v>
      </c>
      <c r="BA499" s="386">
        <f>tabItens[[#This Row],[PontoPed]] - tabItens[[#This Row],[Saldo]] + (1/10)</f>
        <v>-12.9</v>
      </c>
      <c r="BB499" s="386">
        <f xml:space="preserve"> tabItens[[#This Row],[PontoMês]] * BB$2 - tabItens[[#This Row],[QTDE ATUAL]] - (1/10)</f>
        <v>-16.100000000000001</v>
      </c>
      <c r="BC499" s="388">
        <f>IF( tabItens[[#This Row],[PontoPed]]&gt;0, IF(tabItens[[#This Row],[PontoPed]]&lt;1, 1, IF( tabItens[[#This Row],[Saldo]]&gt;tabItens[[#This Row],[PontoPed]], 0, (tabItens[[#This Row],[PontoPed]]-tabItens[[#This Row],[Saldo]])/tabItens[[#This Row],[PontoPed]] ) ), 0 )</f>
        <v>0</v>
      </c>
      <c r="BD499" s="389">
        <f>ROUNDDOWN(IF( OR( AND(tabItens[[#This Row],[PontoPed]]&lt;tabItens[[#This Row],[Saldo]],tabItens[[#This Row],[Saldo]]&gt;0), tabItens[[#This Row],[PontoPed]]=0), 99, IF(AND(tabItens[[#This Row],[Saldo]]=0,tabItens[[#This Row],[PontoPed]]&gt;0), 0, (1-tabItens[[#This Row],[PctAb]])*10 ) ),0)</f>
        <v>99</v>
      </c>
      <c r="BE499" s="390">
        <f>IF( tabItens[[#This Row],[Consumo]] &gt; tabItens[[#This Row],[04_MESES]]/4*$AV$2, tabItens[[#This Row],[Consumo]]/$AV$2, tabItens[[#This Row],[04_MESES]]/4 ) * $BE$2 + tabItens[[#This Row],[COMPRA_EXTRA]]</f>
        <v>2.5</v>
      </c>
      <c r="BF499" s="391">
        <f>MAX( tabItens[[#This Row],[Sugestão]] - tabItens[[#This Row],[LC]], 0 )</f>
        <v>2.5</v>
      </c>
      <c r="BG499" s="391">
        <f>SUMIF(Consumo!$C$3:$C$862,tabItens[[#This Row],[CÓDIGO]],Consumo!$E$3:$E$862)</f>
        <v>0</v>
      </c>
      <c r="BH499" s="392">
        <f>IF(AND(tabItens[[#This Row],[Pend]] &gt; 0,tabItens[[#This Row],[Consumo]] &lt;&gt; 0), tabItens[[#This Row],[Pend]] / tabItens[[#This Row],[Consumo]], 0 )</f>
        <v>0</v>
      </c>
      <c r="BI499" s="391"/>
      <c r="BJ499" s="391"/>
      <c r="BK499" s="393" t="s">
        <v>2081</v>
      </c>
    </row>
    <row r="500" spans="1:63" x14ac:dyDescent="0.3">
      <c r="A500" s="354">
        <v>95121</v>
      </c>
      <c r="B500" s="355" t="s">
        <v>1549</v>
      </c>
      <c r="C500" s="356" t="s">
        <v>256</v>
      </c>
      <c r="D500" s="357">
        <v>0.7</v>
      </c>
      <c r="E500" s="358"/>
      <c r="F500" s="358"/>
      <c r="G500" s="358" t="s">
        <v>883</v>
      </c>
      <c r="H500" s="359">
        <v>0</v>
      </c>
      <c r="I500" s="360">
        <v>103003</v>
      </c>
      <c r="J500" s="361">
        <v>0.7</v>
      </c>
      <c r="K500" s="362">
        <v>274</v>
      </c>
      <c r="L500" s="363">
        <f>IF(tabItens[[#This Row],[Média]] &gt; 0, tabItens[[#This Row],[QTDE ATUAL]] / tabItens[[#This Row],[Média]],999.9)</f>
        <v>0</v>
      </c>
      <c r="M500" s="364">
        <v>0</v>
      </c>
      <c r="N500" s="365">
        <f>tabItens[[#This Row],[VALOR UNIT.]] * tabItens[[#This Row],[LC]]</f>
        <v>0</v>
      </c>
      <c r="O500" s="366" t="s">
        <v>2098</v>
      </c>
      <c r="P500" s="367"/>
      <c r="Q500" s="368"/>
      <c r="R500" s="365"/>
      <c r="S500" s="369"/>
      <c r="T500" s="370">
        <f>ROUNDDOWN(IFERROR(tabItens[[#This Row],[ATA DT.VALID.]] - $D$1,0) / 30,0)</f>
        <v>-1507</v>
      </c>
      <c r="U500" s="355" t="s">
        <v>960</v>
      </c>
      <c r="V500" s="371">
        <v>1</v>
      </c>
      <c r="W500" s="372" t="s">
        <v>2071</v>
      </c>
      <c r="X500" s="373">
        <v>61</v>
      </c>
      <c r="Y500" s="374">
        <v>8</v>
      </c>
      <c r="Z500" s="375"/>
      <c r="AA500" s="376"/>
      <c r="AB500" s="377"/>
      <c r="AC500" s="377"/>
      <c r="AD500" s="376"/>
      <c r="AE500" s="377"/>
      <c r="AF500" s="370"/>
      <c r="AG500" s="378" t="s">
        <v>2067</v>
      </c>
      <c r="AH500" s="379"/>
      <c r="AI500" s="370">
        <v>116</v>
      </c>
      <c r="AJ500" s="379">
        <v>45160</v>
      </c>
      <c r="AK500" s="379">
        <v>39001</v>
      </c>
      <c r="AL500" s="379">
        <v>45145</v>
      </c>
      <c r="AM500" s="369"/>
      <c r="AN500" s="358"/>
      <c r="AO500" s="380" t="str">
        <f>_xlfn.IFNA(IF(VLOOKUP(tabItens[[#This Row],[CÓDIGO]],tabExcluirDoEstoque[#Data],1,FALSE),"sim",""),"")</f>
        <v/>
      </c>
      <c r="AP500" s="381" t="str">
        <f ca="1">IF(OR(ISBLANK(tabItens[[#This Row],[ATA DT.VALID.]]),tabItens[[#This Row],[ATA DT.VALID.]]="",tabItens[[#This Row],[ATA DT.VALID.]]=" "),"",IF(TYPE(tabItens[[#This Row],[ATA DT.VALID.]])=1,ROUNDUP((tabItens[[#This Row],[ATA DT.VALID.]]-TODAY())/7,0),""))</f>
        <v/>
      </c>
      <c r="AQ500" s="382">
        <v>150</v>
      </c>
      <c r="AR500" s="383" t="str">
        <f>IF(ISBLANK(tabItens[[#This Row],[CÓDIGO]]),"",IFERROR(VLOOKUP(tabItens[[#This Row],[CÓDIGO]],Consumo!$C$2:$AC$862,26,FALSE),0))</f>
        <v>08.2023</v>
      </c>
      <c r="AS500" s="384">
        <f>SUMIF(Consumo!$C$3:$C$862,tabItens[[#This Row],[CÓDIGO]],Consumo!$N$3:$N$862) + SUMIF(Consumo!$C$3:$C$862,tabItens[[#This Row],[CÓDIGO]],Consumo!$O$3:$O$862) + SUMIF(Consumo!$C$3:$C$862,tabItens[[#This Row],[CÓDIGO]],Consumo!$P$3:$P$862) + SUMIF(Consumo!$C$3:$C$862,tabItens[[#This Row],[CÓDIGO]],Consumo!$Q$3:$Q$862)</f>
        <v>71</v>
      </c>
      <c r="AT500" s="384">
        <f>SUMIF(Consumo!$C$3:$C$862,tabItens[[#This Row],[CÓDIGO]],Consumo!$Z$3:$Z$862)</f>
        <v>445</v>
      </c>
      <c r="AU500" s="385">
        <f>SUMIF(Consumo!$C$3:$C$862,tabItens[[#This Row],[CÓDIGO]],Consumo!$AA$3:$AA$862)</f>
        <v>65</v>
      </c>
      <c r="AV500" s="386">
        <f>SUMIF(Consumo!$C$3:$C$862,tabItens[[#This Row],[CÓDIGO]],Consumo!$Y$3:$Y$862)</f>
        <v>37.083333333333336</v>
      </c>
      <c r="AW500" s="359">
        <f>tabItens[[#This Row],[QTDE ATUAL]] + tabItens[[#This Row],[RC QTDE]] + tabItens[[#This Row],[AF SALDO]] + tabItens[[#This Row],[Recentes]]</f>
        <v>150</v>
      </c>
      <c r="AX500" s="387">
        <v>25</v>
      </c>
      <c r="AY500" s="387">
        <v>4</v>
      </c>
      <c r="AZ500" s="387">
        <f>IF(ISBLANK(tabItens[[#This Row],[CÓDIGO]]),"",tabItens[[#This Row],[PontoMês]] * (AZ$2+tabItens[[#This Row],[PontoQtM]]))</f>
        <v>100</v>
      </c>
      <c r="BA500" s="386">
        <f>tabItens[[#This Row],[PontoPed]] - tabItens[[#This Row],[Saldo]] + (1/10)</f>
        <v>-49.9</v>
      </c>
      <c r="BB500" s="386">
        <f xml:space="preserve"> tabItens[[#This Row],[PontoMês]] * BB$2 - tabItens[[#This Row],[QTDE ATUAL]] - (1/10)</f>
        <v>24.9</v>
      </c>
      <c r="BC500" s="388">
        <f>IF( tabItens[[#This Row],[PontoPed]]&gt;0, IF(tabItens[[#This Row],[PontoPed]]&lt;1, 1, IF( tabItens[[#This Row],[Saldo]]&gt;tabItens[[#This Row],[PontoPed]], 0, (tabItens[[#This Row],[PontoPed]]-tabItens[[#This Row],[Saldo]])/tabItens[[#This Row],[PontoPed]] ) ), 0 )</f>
        <v>0</v>
      </c>
      <c r="BD500" s="389">
        <f>ROUNDDOWN(IF( OR( AND(tabItens[[#This Row],[PontoPed]]&lt;tabItens[[#This Row],[Saldo]],tabItens[[#This Row],[Saldo]]&gt;0), tabItens[[#This Row],[PontoPed]]=0), 99, IF(AND(tabItens[[#This Row],[Saldo]]=0,tabItens[[#This Row],[PontoPed]]&gt;0), 0, (1-tabItens[[#This Row],[PctAb]])*10 ) ),0)</f>
        <v>99</v>
      </c>
      <c r="BE500" s="390">
        <f>IF( tabItens[[#This Row],[Consumo]] &gt; tabItens[[#This Row],[04_MESES]]/4*$AV$2, tabItens[[#This Row],[Consumo]]/$AV$2, tabItens[[#This Row],[04_MESES]]/4 ) * $BE$2 + tabItens[[#This Row],[COMPRA_EXTRA]]</f>
        <v>222.5</v>
      </c>
      <c r="BF500" s="391">
        <f>MAX( tabItens[[#This Row],[Sugestão]] - tabItens[[#This Row],[LC]], 0 )</f>
        <v>222.5</v>
      </c>
      <c r="BG500" s="391">
        <f>SUMIF(Consumo!$C$3:$C$862,tabItens[[#This Row],[CÓDIGO]],Consumo!$E$3:$E$862)</f>
        <v>100</v>
      </c>
      <c r="BH500" s="392">
        <f>IF(AND(tabItens[[#This Row],[Pend]] &gt; 0,tabItens[[#This Row],[Consumo]] &lt;&gt; 0), tabItens[[#This Row],[Pend]] / tabItens[[#This Row],[Consumo]], 0 )</f>
        <v>0.2247191011235955</v>
      </c>
      <c r="BI500" s="391"/>
      <c r="BJ500" s="391"/>
      <c r="BK500" s="393" t="s">
        <v>2081</v>
      </c>
    </row>
    <row r="501" spans="1:63" x14ac:dyDescent="0.3">
      <c r="A501" s="354">
        <v>95209</v>
      </c>
      <c r="B501" s="355" t="s">
        <v>1550</v>
      </c>
      <c r="C501" s="356" t="s">
        <v>256</v>
      </c>
      <c r="D501" s="357">
        <v>1.8</v>
      </c>
      <c r="E501" s="358"/>
      <c r="F501" s="358"/>
      <c r="G501" s="358" t="s">
        <v>883</v>
      </c>
      <c r="H501" s="359">
        <v>0</v>
      </c>
      <c r="I501" s="360">
        <v>103003</v>
      </c>
      <c r="J501" s="361">
        <v>1.8</v>
      </c>
      <c r="K501" s="362">
        <v>290</v>
      </c>
      <c r="L501" s="363">
        <f>IF(tabItens[[#This Row],[Média]] &gt; 0, tabItens[[#This Row],[QTDE ATUAL]] / tabItens[[#This Row],[Média]],999.9)</f>
        <v>0</v>
      </c>
      <c r="M501" s="364">
        <v>0</v>
      </c>
      <c r="N501" s="365">
        <f>tabItens[[#This Row],[VALOR UNIT.]] * tabItens[[#This Row],[LC]]</f>
        <v>0</v>
      </c>
      <c r="O501" s="366" t="s">
        <v>2092</v>
      </c>
      <c r="P501" s="367"/>
      <c r="Q501" s="368"/>
      <c r="R501" s="365"/>
      <c r="S501" s="369"/>
      <c r="T501" s="370">
        <f>ROUNDDOWN(IFERROR(tabItens[[#This Row],[ATA DT.VALID.]] - $D$1,0) / 30,0)</f>
        <v>-1507</v>
      </c>
      <c r="U501" s="355" t="s">
        <v>1005</v>
      </c>
      <c r="V501" s="371">
        <v>1</v>
      </c>
      <c r="W501" s="372" t="s">
        <v>2071</v>
      </c>
      <c r="X501" s="373">
        <v>61</v>
      </c>
      <c r="Y501" s="374">
        <v>15</v>
      </c>
      <c r="Z501" s="375"/>
      <c r="AA501" s="376"/>
      <c r="AB501" s="377"/>
      <c r="AC501" s="377"/>
      <c r="AD501" s="376"/>
      <c r="AE501" s="377"/>
      <c r="AF501" s="370"/>
      <c r="AG501" s="378" t="s">
        <v>2067</v>
      </c>
      <c r="AH501" s="379"/>
      <c r="AI501" s="370">
        <v>112</v>
      </c>
      <c r="AJ501" s="379">
        <v>45166</v>
      </c>
      <c r="AK501" s="379">
        <v>39007</v>
      </c>
      <c r="AL501" s="379">
        <v>45145</v>
      </c>
      <c r="AM501" s="369"/>
      <c r="AN501" s="358"/>
      <c r="AO501" s="380" t="str">
        <f>_xlfn.IFNA(IF(VLOOKUP(tabItens[[#This Row],[CÓDIGO]],tabExcluirDoEstoque[#Data],1,FALSE),"sim",""),"")</f>
        <v/>
      </c>
      <c r="AP501" s="381" t="str">
        <f ca="1">IF(OR(ISBLANK(tabItens[[#This Row],[ATA DT.VALID.]]),tabItens[[#This Row],[ATA DT.VALID.]]="",tabItens[[#This Row],[ATA DT.VALID.]]=" "),"",IF(TYPE(tabItens[[#This Row],[ATA DT.VALID.]])=1,ROUNDUP((tabItens[[#This Row],[ATA DT.VALID.]]-TODAY())/7,0),""))</f>
        <v/>
      </c>
      <c r="AQ501" s="382">
        <v>100</v>
      </c>
      <c r="AR501" s="383" t="str">
        <f>IF(ISBLANK(tabItens[[#This Row],[CÓDIGO]]),"",IFERROR(VLOOKUP(tabItens[[#This Row],[CÓDIGO]],Consumo!$C$2:$AC$862,26,FALSE),0))</f>
        <v>09.2023</v>
      </c>
      <c r="AS501" s="384">
        <f>SUMIF(Consumo!$C$3:$C$862,tabItens[[#This Row],[CÓDIGO]],Consumo!$N$3:$N$862) + SUMIF(Consumo!$C$3:$C$862,tabItens[[#This Row],[CÓDIGO]],Consumo!$O$3:$O$862) + SUMIF(Consumo!$C$3:$C$862,tabItens[[#This Row],[CÓDIGO]],Consumo!$P$3:$P$862) + SUMIF(Consumo!$C$3:$C$862,tabItens[[#This Row],[CÓDIGO]],Consumo!$Q$3:$Q$862)</f>
        <v>113</v>
      </c>
      <c r="AT501" s="384">
        <f>SUMIF(Consumo!$C$3:$C$862,tabItens[[#This Row],[CÓDIGO]],Consumo!$Z$3:$Z$862)</f>
        <v>436</v>
      </c>
      <c r="AU501" s="385">
        <f>SUMIF(Consumo!$C$3:$C$862,tabItens[[#This Row],[CÓDIGO]],Consumo!$AA$3:$AA$862)</f>
        <v>73</v>
      </c>
      <c r="AV501" s="386">
        <f>SUMIF(Consumo!$C$3:$C$862,tabItens[[#This Row],[CÓDIGO]],Consumo!$Y$3:$Y$862)</f>
        <v>36.333333333333336</v>
      </c>
      <c r="AW501" s="359">
        <f>tabItens[[#This Row],[QTDE ATUAL]] + tabItens[[#This Row],[RC QTDE]] + tabItens[[#This Row],[AF SALDO]] + tabItens[[#This Row],[Recentes]]</f>
        <v>100</v>
      </c>
      <c r="AX501" s="387">
        <v>16</v>
      </c>
      <c r="AY501" s="387">
        <v>4</v>
      </c>
      <c r="AZ501" s="387">
        <f>IF(ISBLANK(tabItens[[#This Row],[CÓDIGO]]),"",tabItens[[#This Row],[PontoMês]] * (AZ$2+tabItens[[#This Row],[PontoQtM]]))</f>
        <v>64</v>
      </c>
      <c r="BA501" s="386">
        <f>tabItens[[#This Row],[PontoPed]] - tabItens[[#This Row],[Saldo]] + (1/10)</f>
        <v>-35.9</v>
      </c>
      <c r="BB501" s="386">
        <f xml:space="preserve"> tabItens[[#This Row],[PontoMês]] * BB$2 - tabItens[[#This Row],[QTDE ATUAL]] - (1/10)</f>
        <v>15.9</v>
      </c>
      <c r="BC501" s="388">
        <f>IF( tabItens[[#This Row],[PontoPed]]&gt;0, IF(tabItens[[#This Row],[PontoPed]]&lt;1, 1, IF( tabItens[[#This Row],[Saldo]]&gt;tabItens[[#This Row],[PontoPed]], 0, (tabItens[[#This Row],[PontoPed]]-tabItens[[#This Row],[Saldo]])/tabItens[[#This Row],[PontoPed]] ) ), 0 )</f>
        <v>0</v>
      </c>
      <c r="BD501" s="389">
        <f>ROUNDDOWN(IF( OR( AND(tabItens[[#This Row],[PontoPed]]&lt;tabItens[[#This Row],[Saldo]],tabItens[[#This Row],[Saldo]]&gt;0), tabItens[[#This Row],[PontoPed]]=0), 99, IF(AND(tabItens[[#This Row],[Saldo]]=0,tabItens[[#This Row],[PontoPed]]&gt;0), 0, (1-tabItens[[#This Row],[PctAb]])*10 ) ),0)</f>
        <v>99</v>
      </c>
      <c r="BE501" s="390">
        <f>IF( tabItens[[#This Row],[Consumo]] &gt; tabItens[[#This Row],[04_MESES]]/4*$AV$2, tabItens[[#This Row],[Consumo]]/$AV$2, tabItens[[#This Row],[04_MESES]]/4 ) * $BE$2 + tabItens[[#This Row],[COMPRA_EXTRA]]</f>
        <v>218</v>
      </c>
      <c r="BF501" s="391">
        <f>MAX( tabItens[[#This Row],[Sugestão]] - tabItens[[#This Row],[LC]], 0 )</f>
        <v>218</v>
      </c>
      <c r="BG501" s="391">
        <f>SUMIF(Consumo!$C$3:$C$862,tabItens[[#This Row],[CÓDIGO]],Consumo!$E$3:$E$862)</f>
        <v>100</v>
      </c>
      <c r="BH501" s="392">
        <f>IF(AND(tabItens[[#This Row],[Pend]] &gt; 0,tabItens[[#This Row],[Consumo]] &lt;&gt; 0), tabItens[[#This Row],[Pend]] / tabItens[[#This Row],[Consumo]], 0 )</f>
        <v>0.22935779816513763</v>
      </c>
      <c r="BI501" s="391"/>
      <c r="BJ501" s="391"/>
      <c r="BK501" s="393" t="s">
        <v>2081</v>
      </c>
    </row>
    <row r="502" spans="1:63" x14ac:dyDescent="0.3">
      <c r="A502" s="354">
        <v>95228</v>
      </c>
      <c r="B502" s="355" t="s">
        <v>1551</v>
      </c>
      <c r="C502" s="356" t="s">
        <v>256</v>
      </c>
      <c r="D502" s="357">
        <v>8.2699999999999996E-2</v>
      </c>
      <c r="E502" s="358"/>
      <c r="F502" s="358"/>
      <c r="G502" s="358" t="s">
        <v>883</v>
      </c>
      <c r="H502" s="359">
        <v>0</v>
      </c>
      <c r="I502" s="360">
        <v>103003</v>
      </c>
      <c r="J502" s="361">
        <v>8.2699999999999996E-2</v>
      </c>
      <c r="K502" s="362">
        <v>5502</v>
      </c>
      <c r="L502" s="363">
        <f>IF(tabItens[[#This Row],[Média]] &gt; 0, tabItens[[#This Row],[QTDE ATUAL]] / tabItens[[#This Row],[Média]],999.9)</f>
        <v>0</v>
      </c>
      <c r="M502" s="364">
        <v>0</v>
      </c>
      <c r="N502" s="365">
        <f>tabItens[[#This Row],[VALOR UNIT.]] * tabItens[[#This Row],[LC]]</f>
        <v>0</v>
      </c>
      <c r="O502" s="366"/>
      <c r="P502" s="367"/>
      <c r="Q502" s="368"/>
      <c r="R502" s="365"/>
      <c r="S502" s="369"/>
      <c r="T502" s="370">
        <f>ROUNDDOWN(IFERROR(tabItens[[#This Row],[ATA DT.VALID.]] - $D$1,0) / 30,0)</f>
        <v>-1507</v>
      </c>
      <c r="U502" s="355" t="s">
        <v>1046</v>
      </c>
      <c r="V502" s="371">
        <v>1</v>
      </c>
      <c r="W502" s="372" t="s">
        <v>2072</v>
      </c>
      <c r="X502" s="373">
        <v>55</v>
      </c>
      <c r="Y502" s="374">
        <v>46</v>
      </c>
      <c r="Z502" s="375">
        <v>2442</v>
      </c>
      <c r="AA502" s="376">
        <v>2023</v>
      </c>
      <c r="AB502" s="377">
        <v>1000</v>
      </c>
      <c r="AC502" s="377"/>
      <c r="AD502" s="376"/>
      <c r="AE502" s="377"/>
      <c r="AF502" s="370"/>
      <c r="AG502" s="378" t="s">
        <v>2067</v>
      </c>
      <c r="AH502" s="379"/>
      <c r="AI502" s="370">
        <v>1928</v>
      </c>
      <c r="AJ502" s="379">
        <v>44172</v>
      </c>
      <c r="AK502" s="379">
        <v>39007</v>
      </c>
      <c r="AL502" s="379">
        <v>44383</v>
      </c>
      <c r="AM502" s="369"/>
      <c r="AN502" s="358"/>
      <c r="AO502" s="380" t="str">
        <f>_xlfn.IFNA(IF(VLOOKUP(tabItens[[#This Row],[CÓDIGO]],tabExcluirDoEstoque[#Data],1,FALSE),"sim",""),"")</f>
        <v/>
      </c>
      <c r="AP502" s="381" t="str">
        <f ca="1">IF(OR(ISBLANK(tabItens[[#This Row],[ATA DT.VALID.]]),tabItens[[#This Row],[ATA DT.VALID.]]="",tabItens[[#This Row],[ATA DT.VALID.]]=" "),"",IF(TYPE(tabItens[[#This Row],[ATA DT.VALID.]])=1,ROUNDUP((tabItens[[#This Row],[ATA DT.VALID.]]-TODAY())/7,0),""))</f>
        <v/>
      </c>
      <c r="AQ502" s="382"/>
      <c r="AR502" s="383" t="str">
        <f>IF(ISBLANK(tabItens[[#This Row],[CÓDIGO]]),"",IFERROR(VLOOKUP(tabItens[[#This Row],[CÓDIGO]],Consumo!$C$2:$AC$862,26,FALSE),0))</f>
        <v>09.2023</v>
      </c>
      <c r="AS502" s="384">
        <f>SUMIF(Consumo!$C$3:$C$862,tabItens[[#This Row],[CÓDIGO]],Consumo!$N$3:$N$862) + SUMIF(Consumo!$C$3:$C$862,tabItens[[#This Row],[CÓDIGO]],Consumo!$O$3:$O$862) + SUMIF(Consumo!$C$3:$C$862,tabItens[[#This Row],[CÓDIGO]],Consumo!$P$3:$P$862) + SUMIF(Consumo!$C$3:$C$862,tabItens[[#This Row],[CÓDIGO]],Consumo!$Q$3:$Q$862)</f>
        <v>4546</v>
      </c>
      <c r="AT502" s="384">
        <f>SUMIF(Consumo!$C$3:$C$862,tabItens[[#This Row],[CÓDIGO]],Consumo!$Z$3:$Z$862)</f>
        <v>6737</v>
      </c>
      <c r="AU502" s="385">
        <f>SUMIF(Consumo!$C$3:$C$862,tabItens[[#This Row],[CÓDIGO]],Consumo!$AA$3:$AA$862)</f>
        <v>1800</v>
      </c>
      <c r="AV502" s="386">
        <f>SUMIF(Consumo!$C$3:$C$862,tabItens[[#This Row],[CÓDIGO]],Consumo!$Y$3:$Y$862)</f>
        <v>561.41666666666663</v>
      </c>
      <c r="AW502" s="359">
        <f>tabItens[[#This Row],[QTDE ATUAL]] + tabItens[[#This Row],[RC QTDE]] + tabItens[[#This Row],[AF SALDO]] + tabItens[[#This Row],[Recentes]]</f>
        <v>1000</v>
      </c>
      <c r="AX502" s="387">
        <v>75</v>
      </c>
      <c r="AY502" s="387">
        <v>4</v>
      </c>
      <c r="AZ502" s="387">
        <f>IF(ISBLANK(tabItens[[#This Row],[CÓDIGO]]),"",tabItens[[#This Row],[PontoMês]] * (AZ$2+tabItens[[#This Row],[PontoQtM]]))</f>
        <v>300</v>
      </c>
      <c r="BA502" s="386">
        <f>tabItens[[#This Row],[PontoPed]] - tabItens[[#This Row],[Saldo]] + (1/10)</f>
        <v>-699.9</v>
      </c>
      <c r="BB502" s="386">
        <f xml:space="preserve"> tabItens[[#This Row],[PontoMês]] * BB$2 - tabItens[[#This Row],[QTDE ATUAL]] - (1/10)</f>
        <v>74.900000000000006</v>
      </c>
      <c r="BC502" s="388">
        <f>IF( tabItens[[#This Row],[PontoPed]]&gt;0, IF(tabItens[[#This Row],[PontoPed]]&lt;1, 1, IF( tabItens[[#This Row],[Saldo]]&gt;tabItens[[#This Row],[PontoPed]], 0, (tabItens[[#This Row],[PontoPed]]-tabItens[[#This Row],[Saldo]])/tabItens[[#This Row],[PontoPed]] ) ), 0 )</f>
        <v>0</v>
      </c>
      <c r="BD502" s="389">
        <f>ROUNDDOWN(IF( OR( AND(tabItens[[#This Row],[PontoPed]]&lt;tabItens[[#This Row],[Saldo]],tabItens[[#This Row],[Saldo]]&gt;0), tabItens[[#This Row],[PontoPed]]=0), 99, IF(AND(tabItens[[#This Row],[Saldo]]=0,tabItens[[#This Row],[PontoPed]]&gt;0), 0, (1-tabItens[[#This Row],[PctAb]])*10 ) ),0)</f>
        <v>99</v>
      </c>
      <c r="BE502" s="390">
        <f>IF( tabItens[[#This Row],[Consumo]] &gt; tabItens[[#This Row],[04_MESES]]/4*$AV$2, tabItens[[#This Row],[Consumo]]/$AV$2, tabItens[[#This Row],[04_MESES]]/4 ) * $BE$2 + tabItens[[#This Row],[COMPRA_EXTRA]]</f>
        <v>6819</v>
      </c>
      <c r="BF502" s="391">
        <f>MAX( tabItens[[#This Row],[Sugestão]] - tabItens[[#This Row],[LC]], 0 )</f>
        <v>6819</v>
      </c>
      <c r="BG502" s="391">
        <f>SUMIF(Consumo!$C$3:$C$862,tabItens[[#This Row],[CÓDIGO]],Consumo!$E$3:$E$862)</f>
        <v>954</v>
      </c>
      <c r="BH502" s="392">
        <f>IF(AND(tabItens[[#This Row],[Pend]] &gt; 0,tabItens[[#This Row],[Consumo]] &lt;&gt; 0), tabItens[[#This Row],[Pend]] / tabItens[[#This Row],[Consumo]], 0 )</f>
        <v>0.14160605610805996</v>
      </c>
      <c r="BI502" s="391"/>
      <c r="BJ502" s="391"/>
      <c r="BK502" s="393" t="s">
        <v>2081</v>
      </c>
    </row>
    <row r="503" spans="1:63" x14ac:dyDescent="0.3">
      <c r="A503" s="354">
        <v>95229</v>
      </c>
      <c r="B503" s="355" t="s">
        <v>1552</v>
      </c>
      <c r="C503" s="356" t="s">
        <v>256</v>
      </c>
      <c r="D503" s="357">
        <v>0.19</v>
      </c>
      <c r="E503" s="358"/>
      <c r="F503" s="358"/>
      <c r="G503" s="358" t="s">
        <v>883</v>
      </c>
      <c r="H503" s="359">
        <v>0</v>
      </c>
      <c r="I503" s="360">
        <v>103003</v>
      </c>
      <c r="J503" s="361">
        <v>0.19</v>
      </c>
      <c r="K503" s="362">
        <v>8356</v>
      </c>
      <c r="L503" s="363">
        <f>IF(tabItens[[#This Row],[Média]] &gt; 0, tabItens[[#This Row],[QTDE ATUAL]] / tabItens[[#This Row],[Média]],999.9)</f>
        <v>0</v>
      </c>
      <c r="M503" s="364">
        <v>0</v>
      </c>
      <c r="N503" s="365">
        <f>tabItens[[#This Row],[VALOR UNIT.]] * tabItens[[#This Row],[LC]]</f>
        <v>0</v>
      </c>
      <c r="O503" s="366" t="s">
        <v>2105</v>
      </c>
      <c r="P503" s="367"/>
      <c r="Q503" s="368"/>
      <c r="R503" s="365"/>
      <c r="S503" s="369"/>
      <c r="T503" s="370">
        <f>ROUNDDOWN(IFERROR(tabItens[[#This Row],[ATA DT.VALID.]] - $D$1,0) / 30,0)</f>
        <v>-1507</v>
      </c>
      <c r="U503" s="355" t="s">
        <v>1046</v>
      </c>
      <c r="V503" s="371">
        <v>1</v>
      </c>
      <c r="W503" s="372" t="s">
        <v>2072</v>
      </c>
      <c r="X503" s="373">
        <v>55</v>
      </c>
      <c r="Y503" s="374">
        <v>46</v>
      </c>
      <c r="Z503" s="375">
        <v>10083</v>
      </c>
      <c r="AA503" s="376">
        <v>2023</v>
      </c>
      <c r="AB503" s="377">
        <v>2000</v>
      </c>
      <c r="AC503" s="377"/>
      <c r="AD503" s="376"/>
      <c r="AE503" s="377"/>
      <c r="AF503" s="370"/>
      <c r="AG503" s="378" t="s">
        <v>2067</v>
      </c>
      <c r="AH503" s="379"/>
      <c r="AI503" s="370">
        <v>3240</v>
      </c>
      <c r="AJ503" s="379">
        <v>44599</v>
      </c>
      <c r="AK503" s="379">
        <v>39007</v>
      </c>
      <c r="AL503" s="379">
        <v>45105</v>
      </c>
      <c r="AM503" s="369"/>
      <c r="AN503" s="358"/>
      <c r="AO503" s="380" t="str">
        <f>_xlfn.IFNA(IF(VLOOKUP(tabItens[[#This Row],[CÓDIGO]],tabExcluirDoEstoque[#Data],1,FALSE),"sim",""),"")</f>
        <v/>
      </c>
      <c r="AP503" s="381" t="str">
        <f ca="1">IF(OR(ISBLANK(tabItens[[#This Row],[ATA DT.VALID.]]),tabItens[[#This Row],[ATA DT.VALID.]]="",tabItens[[#This Row],[ATA DT.VALID.]]=" "),"",IF(TYPE(tabItens[[#This Row],[ATA DT.VALID.]])=1,ROUNDUP((tabItens[[#This Row],[ATA DT.VALID.]]-TODAY())/7,0),""))</f>
        <v/>
      </c>
      <c r="AQ503" s="382">
        <v>0</v>
      </c>
      <c r="AR503" s="383" t="str">
        <f>IF(ISBLANK(tabItens[[#This Row],[CÓDIGO]]),"",IFERROR(VLOOKUP(tabItens[[#This Row],[CÓDIGO]],Consumo!$C$2:$AC$862,26,FALSE),0))</f>
        <v>07.2023</v>
      </c>
      <c r="AS503" s="384">
        <f>SUMIF(Consumo!$C$3:$C$862,tabItens[[#This Row],[CÓDIGO]],Consumo!$N$3:$N$862) + SUMIF(Consumo!$C$3:$C$862,tabItens[[#This Row],[CÓDIGO]],Consumo!$O$3:$O$862) + SUMIF(Consumo!$C$3:$C$862,tabItens[[#This Row],[CÓDIGO]],Consumo!$P$3:$P$862) + SUMIF(Consumo!$C$3:$C$862,tabItens[[#This Row],[CÓDIGO]],Consumo!$Q$3:$Q$862)</f>
        <v>3313</v>
      </c>
      <c r="AT503" s="384">
        <f>SUMIF(Consumo!$C$3:$C$862,tabItens[[#This Row],[CÓDIGO]],Consumo!$Z$3:$Z$862)</f>
        <v>11406</v>
      </c>
      <c r="AU503" s="385">
        <f>SUMIF(Consumo!$C$3:$C$862,tabItens[[#This Row],[CÓDIGO]],Consumo!$AA$3:$AA$862)</f>
        <v>3200</v>
      </c>
      <c r="AV503" s="386">
        <f>SUMIF(Consumo!$C$3:$C$862,tabItens[[#This Row],[CÓDIGO]],Consumo!$Y$3:$Y$862)</f>
        <v>908.41666666666663</v>
      </c>
      <c r="AW503" s="359">
        <f>tabItens[[#This Row],[QTDE ATUAL]] + tabItens[[#This Row],[RC QTDE]] + tabItens[[#This Row],[AF SALDO]] + tabItens[[#This Row],[Recentes]]</f>
        <v>2000</v>
      </c>
      <c r="AX503" s="387">
        <v>165</v>
      </c>
      <c r="AY503" s="387">
        <v>4</v>
      </c>
      <c r="AZ503" s="387">
        <f>IF(ISBLANK(tabItens[[#This Row],[CÓDIGO]]),"",tabItens[[#This Row],[PontoMês]] * (AZ$2+tabItens[[#This Row],[PontoQtM]]))</f>
        <v>660</v>
      </c>
      <c r="BA503" s="386">
        <f>tabItens[[#This Row],[PontoPed]] - tabItens[[#This Row],[Saldo]] + (1/10)</f>
        <v>-1339.9</v>
      </c>
      <c r="BB503" s="386">
        <f xml:space="preserve"> tabItens[[#This Row],[PontoMês]] * BB$2 - tabItens[[#This Row],[QTDE ATUAL]] - (1/10)</f>
        <v>164.9</v>
      </c>
      <c r="BC503" s="388">
        <f>IF( tabItens[[#This Row],[PontoPed]]&gt;0, IF(tabItens[[#This Row],[PontoPed]]&lt;1, 1, IF( tabItens[[#This Row],[Saldo]]&gt;tabItens[[#This Row],[PontoPed]], 0, (tabItens[[#This Row],[PontoPed]]-tabItens[[#This Row],[Saldo]])/tabItens[[#This Row],[PontoPed]] ) ), 0 )</f>
        <v>0</v>
      </c>
      <c r="BD503" s="389">
        <f>ROUNDDOWN(IF( OR( AND(tabItens[[#This Row],[PontoPed]]&lt;tabItens[[#This Row],[Saldo]],tabItens[[#This Row],[Saldo]]&gt;0), tabItens[[#This Row],[PontoPed]]=0), 99, IF(AND(tabItens[[#This Row],[Saldo]]=0,tabItens[[#This Row],[PontoPed]]&gt;0), 0, (1-tabItens[[#This Row],[PctAb]])*10 ) ),0)</f>
        <v>99</v>
      </c>
      <c r="BE503" s="390">
        <f>IF( tabItens[[#This Row],[Consumo]] &gt; tabItens[[#This Row],[04_MESES]]/4*$AV$2, tabItens[[#This Row],[Consumo]]/$AV$2, tabItens[[#This Row],[04_MESES]]/4 ) * $BE$2 + tabItens[[#This Row],[COMPRA_EXTRA]]</f>
        <v>5703</v>
      </c>
      <c r="BF503" s="391">
        <f>MAX( tabItens[[#This Row],[Sugestão]] - tabItens[[#This Row],[LC]], 0 )</f>
        <v>5703</v>
      </c>
      <c r="BG503" s="391">
        <f>SUMIF(Consumo!$C$3:$C$862,tabItens[[#This Row],[CÓDIGO]],Consumo!$E$3:$E$862)</f>
        <v>1687</v>
      </c>
      <c r="BH503" s="392">
        <f>IF(AND(tabItens[[#This Row],[Pend]] &gt; 0,tabItens[[#This Row],[Consumo]] &lt;&gt; 0), tabItens[[#This Row],[Pend]] / tabItens[[#This Row],[Consumo]], 0 )</f>
        <v>0.14790461160792565</v>
      </c>
      <c r="BI503" s="391"/>
      <c r="BJ503" s="391"/>
      <c r="BK503" s="393" t="s">
        <v>2081</v>
      </c>
    </row>
    <row r="504" spans="1:63" x14ac:dyDescent="0.3">
      <c r="A504" s="354">
        <v>96516</v>
      </c>
      <c r="B504" s="355" t="s">
        <v>1553</v>
      </c>
      <c r="C504" s="356" t="s">
        <v>429</v>
      </c>
      <c r="D504" s="357">
        <v>2.2799999999999998</v>
      </c>
      <c r="E504" s="358" t="s">
        <v>1554</v>
      </c>
      <c r="F504" s="358" t="s">
        <v>1555</v>
      </c>
      <c r="G504" s="358" t="s">
        <v>945</v>
      </c>
      <c r="H504" s="359">
        <v>2989</v>
      </c>
      <c r="I504" s="360">
        <v>103003</v>
      </c>
      <c r="J504" s="361">
        <v>2.2799999999999998</v>
      </c>
      <c r="K504" s="362">
        <v>368</v>
      </c>
      <c r="L504" s="363">
        <f>IF(tabItens[[#This Row],[Média]] &gt; 0, tabItens[[#This Row],[QTDE ATUAL]] / tabItens[[#This Row],[Média]],999.9)</f>
        <v>79.529933481152995</v>
      </c>
      <c r="M504" s="364">
        <v>0</v>
      </c>
      <c r="N504" s="365">
        <f>tabItens[[#This Row],[VALOR UNIT.]] * tabItens[[#This Row],[LC]]</f>
        <v>0</v>
      </c>
      <c r="O504" s="366" t="s">
        <v>946</v>
      </c>
      <c r="P504" s="367">
        <v>0</v>
      </c>
      <c r="Q504" s="368">
        <v>1220</v>
      </c>
      <c r="R504" s="365">
        <v>2781.6</v>
      </c>
      <c r="S504" s="369">
        <v>45454</v>
      </c>
      <c r="T504" s="370">
        <f>ROUNDDOWN(IFERROR(tabItens[[#This Row],[ATA DT.VALID.]] - $D$1,0) / 30,0)</f>
        <v>7</v>
      </c>
      <c r="U504" s="355" t="s">
        <v>1488</v>
      </c>
      <c r="V504" s="371">
        <v>1</v>
      </c>
      <c r="W504" s="372" t="s">
        <v>2076</v>
      </c>
      <c r="X504" s="373">
        <v>54</v>
      </c>
      <c r="Y504" s="374">
        <v>4</v>
      </c>
      <c r="Z504" s="375"/>
      <c r="AA504" s="376"/>
      <c r="AB504" s="377"/>
      <c r="AC504" s="377"/>
      <c r="AD504" s="376"/>
      <c r="AE504" s="377"/>
      <c r="AF504" s="370"/>
      <c r="AG504" s="378" t="s">
        <v>2067</v>
      </c>
      <c r="AH504" s="379"/>
      <c r="AI504" s="370">
        <v>154</v>
      </c>
      <c r="AJ504" s="379">
        <v>43759</v>
      </c>
      <c r="AK504" s="379">
        <v>39063</v>
      </c>
      <c r="AL504" s="379">
        <v>45104</v>
      </c>
      <c r="AM504" s="369"/>
      <c r="AN504" s="358"/>
      <c r="AO504" s="380" t="str">
        <f>_xlfn.IFNA(IF(VLOOKUP(tabItens[[#This Row],[CÓDIGO]],tabExcluirDoEstoque[#Data],1,FALSE),"sim",""),"")</f>
        <v/>
      </c>
      <c r="AP504" s="381">
        <f ca="1">IF(OR(ISBLANK(tabItens[[#This Row],[ATA DT.VALID.]]),tabItens[[#This Row],[ATA DT.VALID.]]="",tabItens[[#This Row],[ATA DT.VALID.]]=" "),"",IF(TYPE(tabItens[[#This Row],[ATA DT.VALID.]])=1,ROUNDUP((tabItens[[#This Row],[ATA DT.VALID.]]-TODAY())/7,0),""))</f>
        <v>29</v>
      </c>
      <c r="AQ504" s="382">
        <v>0</v>
      </c>
      <c r="AR504" s="383" t="str">
        <f>IF(ISBLANK(tabItens[[#This Row],[CÓDIGO]]),"",IFERROR(VLOOKUP(tabItens[[#This Row],[CÓDIGO]],Consumo!$C$2:$AC$862,26,FALSE),0))</f>
        <v>09.2023</v>
      </c>
      <c r="AS504" s="384">
        <f>SUMIF(Consumo!$C$3:$C$862,tabItens[[#This Row],[CÓDIGO]],Consumo!$N$3:$N$862) + SUMIF(Consumo!$C$3:$C$862,tabItens[[#This Row],[CÓDIGO]],Consumo!$O$3:$O$862) + SUMIF(Consumo!$C$3:$C$862,tabItens[[#This Row],[CÓDIGO]],Consumo!$P$3:$P$862) + SUMIF(Consumo!$C$3:$C$862,tabItens[[#This Row],[CÓDIGO]],Consumo!$Q$3:$Q$862)</f>
        <v>215</v>
      </c>
      <c r="AT504" s="384">
        <f>SUMIF(Consumo!$C$3:$C$862,tabItens[[#This Row],[CÓDIGO]],Consumo!$Z$3:$Z$862)</f>
        <v>463</v>
      </c>
      <c r="AU504" s="385">
        <f>SUMIF(Consumo!$C$3:$C$862,tabItens[[#This Row],[CÓDIGO]],Consumo!$AA$3:$AA$862)</f>
        <v>128</v>
      </c>
      <c r="AV504" s="386">
        <f>SUMIF(Consumo!$C$3:$C$862,tabItens[[#This Row],[CÓDIGO]],Consumo!$Y$3:$Y$862)</f>
        <v>37.583333333333336</v>
      </c>
      <c r="AW504" s="359">
        <f>tabItens[[#This Row],[QTDE ATUAL]] + tabItens[[#This Row],[RC QTDE]] + tabItens[[#This Row],[AF SALDO]] + tabItens[[#This Row],[Recentes]]</f>
        <v>2989</v>
      </c>
      <c r="AX504" s="387">
        <v>100</v>
      </c>
      <c r="AY504" s="387">
        <v>4</v>
      </c>
      <c r="AZ504" s="387">
        <f>IF(ISBLANK(tabItens[[#This Row],[CÓDIGO]]),"",tabItens[[#This Row],[PontoMês]] * (AZ$2+tabItens[[#This Row],[PontoQtM]]))</f>
        <v>400</v>
      </c>
      <c r="BA504" s="386">
        <f>tabItens[[#This Row],[PontoPed]] - tabItens[[#This Row],[Saldo]] + (1/10)</f>
        <v>-2588.9</v>
      </c>
      <c r="BB504" s="386">
        <f xml:space="preserve"> tabItens[[#This Row],[PontoMês]] * BB$2 - tabItens[[#This Row],[QTDE ATUAL]] - (1/10)</f>
        <v>-2889.1</v>
      </c>
      <c r="BC504" s="388">
        <f>IF( tabItens[[#This Row],[PontoPed]]&gt;0, IF(tabItens[[#This Row],[PontoPed]]&lt;1, 1, IF( tabItens[[#This Row],[Saldo]]&gt;tabItens[[#This Row],[PontoPed]], 0, (tabItens[[#This Row],[PontoPed]]-tabItens[[#This Row],[Saldo]])/tabItens[[#This Row],[PontoPed]] ) ), 0 )</f>
        <v>0</v>
      </c>
      <c r="BD504" s="389">
        <f>ROUNDDOWN(IF( OR( AND(tabItens[[#This Row],[PontoPed]]&lt;tabItens[[#This Row],[Saldo]],tabItens[[#This Row],[Saldo]]&gt;0), tabItens[[#This Row],[PontoPed]]=0), 99, IF(AND(tabItens[[#This Row],[Saldo]]=0,tabItens[[#This Row],[PontoPed]]&gt;0), 0, (1-tabItens[[#This Row],[PctAb]])*10 ) ),0)</f>
        <v>99</v>
      </c>
      <c r="BE504" s="390">
        <f>IF( tabItens[[#This Row],[Consumo]] &gt; tabItens[[#This Row],[04_MESES]]/4*$AV$2, tabItens[[#This Row],[Consumo]]/$AV$2, tabItens[[#This Row],[04_MESES]]/4 ) * $BE$2 + tabItens[[#This Row],[COMPRA_EXTRA]]</f>
        <v>322.5</v>
      </c>
      <c r="BF504" s="391">
        <f>MAX( tabItens[[#This Row],[Sugestão]] - tabItens[[#This Row],[LC]], 0 )</f>
        <v>322.5</v>
      </c>
      <c r="BG504" s="391">
        <f>SUMIF(Consumo!$C$3:$C$862,tabItens[[#This Row],[CÓDIGO]],Consumo!$E$3:$E$862)</f>
        <v>0</v>
      </c>
      <c r="BH504" s="392">
        <f>IF(AND(tabItens[[#This Row],[Pend]] &gt; 0,tabItens[[#This Row],[Consumo]] &lt;&gt; 0), tabItens[[#This Row],[Pend]] / tabItens[[#This Row],[Consumo]], 0 )</f>
        <v>0</v>
      </c>
      <c r="BI504" s="391"/>
      <c r="BJ504" s="391"/>
      <c r="BK504" s="393" t="s">
        <v>2081</v>
      </c>
    </row>
    <row r="505" spans="1:63" x14ac:dyDescent="0.3">
      <c r="A505" s="290">
        <v>98080</v>
      </c>
      <c r="B505" s="291" t="s">
        <v>1556</v>
      </c>
      <c r="C505" s="356" t="s">
        <v>429</v>
      </c>
      <c r="D505" s="357">
        <v>2.27</v>
      </c>
      <c r="E505" s="358" t="s">
        <v>1554</v>
      </c>
      <c r="F505" s="358" t="s">
        <v>1555</v>
      </c>
      <c r="G505" s="358" t="s">
        <v>945</v>
      </c>
      <c r="H505" s="359">
        <v>2328</v>
      </c>
      <c r="I505" s="360">
        <v>103003</v>
      </c>
      <c r="J505" s="361">
        <v>2.27</v>
      </c>
      <c r="K505" s="362">
        <v>178</v>
      </c>
      <c r="L505" s="363">
        <f>IF(tabItens[[#This Row],[Média]] &gt; 0, tabItens[[#This Row],[QTDE ATUAL]] / tabItens[[#This Row],[Média]],999.9)</f>
        <v>103.85130111524163</v>
      </c>
      <c r="M505" s="292">
        <v>0</v>
      </c>
      <c r="N505" s="365">
        <f>tabItens[[#This Row],[VALOR UNIT.]] * tabItens[[#This Row],[LC]]</f>
        <v>0</v>
      </c>
      <c r="O505" s="366" t="s">
        <v>946</v>
      </c>
      <c r="P505" s="367">
        <v>0</v>
      </c>
      <c r="Q505" s="293">
        <v>1220</v>
      </c>
      <c r="R505" s="365">
        <v>2769.4</v>
      </c>
      <c r="S505" s="369">
        <v>45454</v>
      </c>
      <c r="T505" s="370">
        <f>ROUNDDOWN(IFERROR(tabItens[[#This Row],[ATA DT.VALID.]] - $D$1,0) / 30,0)</f>
        <v>7</v>
      </c>
      <c r="U505" s="355" t="s">
        <v>1557</v>
      </c>
      <c r="V505" s="371">
        <v>1</v>
      </c>
      <c r="W505" s="372" t="s">
        <v>2076</v>
      </c>
      <c r="X505" s="373">
        <v>54</v>
      </c>
      <c r="Y505" s="374">
        <v>19</v>
      </c>
      <c r="Z505" s="375"/>
      <c r="AA505" s="376"/>
      <c r="AB505" s="377"/>
      <c r="AC505" s="377"/>
      <c r="AD505" s="376"/>
      <c r="AE505" s="377"/>
      <c r="AF505" s="370"/>
      <c r="AG505" s="378" t="s">
        <v>2067</v>
      </c>
      <c r="AH505" s="379"/>
      <c r="AI505" s="370">
        <v>90</v>
      </c>
      <c r="AJ505" s="294">
        <v>43798</v>
      </c>
      <c r="AK505" s="379">
        <v>39154</v>
      </c>
      <c r="AL505" s="379">
        <v>45104</v>
      </c>
      <c r="AM505" s="369"/>
      <c r="AN505" s="358"/>
      <c r="AO505" s="380" t="str">
        <f>_xlfn.IFNA(IF(VLOOKUP(tabItens[[#This Row],[CÓDIGO]],tabExcluirDoEstoque[#Data],1,FALSE),"sim",""),"")</f>
        <v/>
      </c>
      <c r="AP505" s="381">
        <f ca="1">IF(OR(ISBLANK(tabItens[[#This Row],[ATA DT.VALID.]]),tabItens[[#This Row],[ATA DT.VALID.]]="",tabItens[[#This Row],[ATA DT.VALID.]]=" "),"",IF(TYPE(tabItens[[#This Row],[ATA DT.VALID.]])=1,ROUNDUP((tabItens[[#This Row],[ATA DT.VALID.]]-TODAY())/7,0),""))</f>
        <v>29</v>
      </c>
      <c r="AQ505" s="295">
        <v>0</v>
      </c>
      <c r="AR505" s="383" t="str">
        <f>IF(ISBLANK(tabItens[[#This Row],[CÓDIGO]]),"",IFERROR(VLOOKUP(tabItens[[#This Row],[CÓDIGO]],Consumo!$C$2:$AC$862,26,FALSE),0))</f>
        <v>09.2023</v>
      </c>
      <c r="AS505" s="384">
        <f>SUMIF(Consumo!$C$3:$C$862,tabItens[[#This Row],[CÓDIGO]],Consumo!$N$3:$N$862) + SUMIF(Consumo!$C$3:$C$862,tabItens[[#This Row],[CÓDIGO]],Consumo!$O$3:$O$862) + SUMIF(Consumo!$C$3:$C$862,tabItens[[#This Row],[CÓDIGO]],Consumo!$P$3:$P$862) + SUMIF(Consumo!$C$3:$C$862,tabItens[[#This Row],[CÓDIGO]],Consumo!$Q$3:$Q$862)</f>
        <v>103</v>
      </c>
      <c r="AT505" s="384">
        <f>SUMIF(Consumo!$C$3:$C$862,tabItens[[#This Row],[CÓDIGO]],Consumo!$Z$3:$Z$862)</f>
        <v>269</v>
      </c>
      <c r="AU505" s="385">
        <f>SUMIF(Consumo!$C$3:$C$862,tabItens[[#This Row],[CÓDIGO]],Consumo!$AA$3:$AA$862)</f>
        <v>35</v>
      </c>
      <c r="AV505" s="386">
        <f>SUMIF(Consumo!$C$3:$C$862,tabItens[[#This Row],[CÓDIGO]],Consumo!$Y$3:$Y$862)</f>
        <v>22.416666666666668</v>
      </c>
      <c r="AW505" s="359">
        <f>tabItens[[#This Row],[QTDE ATUAL]] + tabItens[[#This Row],[RC QTDE]] + tabItens[[#This Row],[AF SALDO]] + tabItens[[#This Row],[Recentes]]</f>
        <v>2328</v>
      </c>
      <c r="AX505" s="296">
        <v>100</v>
      </c>
      <c r="AY505" s="387">
        <v>4</v>
      </c>
      <c r="AZ505" s="387">
        <f>IF(ISBLANK(tabItens[[#This Row],[CÓDIGO]]),"",tabItens[[#This Row],[PontoMês]] * (AZ$2+tabItens[[#This Row],[PontoQtM]]))</f>
        <v>400</v>
      </c>
      <c r="BA505" s="386">
        <f>tabItens[[#This Row],[PontoPed]] - tabItens[[#This Row],[Saldo]] + (1/10)</f>
        <v>-1927.9</v>
      </c>
      <c r="BB505" s="386">
        <f xml:space="preserve"> tabItens[[#This Row],[PontoMês]] * BB$2 - tabItens[[#This Row],[QTDE ATUAL]] - (1/10)</f>
        <v>-2228.1</v>
      </c>
      <c r="BC505" s="388">
        <f>IF( tabItens[[#This Row],[PontoPed]]&gt;0, IF(tabItens[[#This Row],[PontoPed]]&lt;1, 1, IF( tabItens[[#This Row],[Saldo]]&gt;tabItens[[#This Row],[PontoPed]], 0, (tabItens[[#This Row],[PontoPed]]-tabItens[[#This Row],[Saldo]])/tabItens[[#This Row],[PontoPed]] ) ), 0 )</f>
        <v>0</v>
      </c>
      <c r="BD505" s="389">
        <f>ROUNDDOWN(IF( OR( AND(tabItens[[#This Row],[PontoPed]]&lt;tabItens[[#This Row],[Saldo]],tabItens[[#This Row],[Saldo]]&gt;0), tabItens[[#This Row],[PontoPed]]=0), 99, IF(AND(tabItens[[#This Row],[Saldo]]=0,tabItens[[#This Row],[PontoPed]]&gt;0), 0, (1-tabItens[[#This Row],[PctAb]])*10 ) ),0)</f>
        <v>99</v>
      </c>
      <c r="BE505" s="297">
        <f>IF( tabItens[[#This Row],[Consumo]] &gt; tabItens[[#This Row],[04_MESES]]/4*$AV$2, tabItens[[#This Row],[Consumo]]/$AV$2, tabItens[[#This Row],[04_MESES]]/4 ) * $BE$2 + tabItens[[#This Row],[COMPRA_EXTRA]]</f>
        <v>154.5</v>
      </c>
      <c r="BF505" s="391">
        <f>MAX( tabItens[[#This Row],[Sugestão]] - tabItens[[#This Row],[LC]], 0 )</f>
        <v>154.5</v>
      </c>
      <c r="BG505" s="391">
        <f>SUMIF(Consumo!$C$3:$C$862,tabItens[[#This Row],[CÓDIGO]],Consumo!$E$3:$E$862)</f>
        <v>0</v>
      </c>
      <c r="BH505" s="392">
        <f>IF(AND(tabItens[[#This Row],[Pend]] &gt; 0,tabItens[[#This Row],[Consumo]] &lt;&gt; 0), tabItens[[#This Row],[Pend]] / tabItens[[#This Row],[Consumo]], 0 )</f>
        <v>0</v>
      </c>
      <c r="BI505" s="391"/>
      <c r="BJ505" s="298"/>
      <c r="BK505" s="393" t="s">
        <v>2081</v>
      </c>
    </row>
    <row r="506" spans="1:63" x14ac:dyDescent="0.3">
      <c r="A506" s="354">
        <v>98359</v>
      </c>
      <c r="B506" s="355" t="s">
        <v>1558</v>
      </c>
      <c r="C506" s="356" t="s">
        <v>253</v>
      </c>
      <c r="D506" s="357">
        <v>137</v>
      </c>
      <c r="E506" s="358"/>
      <c r="F506" s="358"/>
      <c r="G506" s="358" t="s">
        <v>883</v>
      </c>
      <c r="H506" s="359">
        <v>56</v>
      </c>
      <c r="I506" s="360">
        <v>103003</v>
      </c>
      <c r="J506" s="361">
        <v>137</v>
      </c>
      <c r="K506" s="362">
        <v>21</v>
      </c>
      <c r="L506" s="363">
        <f>IF(tabItens[[#This Row],[Média]] &gt; 0, tabItens[[#This Row],[QTDE ATUAL]] / tabItens[[#This Row],[Média]],999.9)</f>
        <v>35.368421052631582</v>
      </c>
      <c r="M506" s="364">
        <v>0</v>
      </c>
      <c r="N506" s="365">
        <f>tabItens[[#This Row],[VALOR UNIT.]] * tabItens[[#This Row],[LC]]</f>
        <v>0</v>
      </c>
      <c r="O506" s="366" t="s">
        <v>2163</v>
      </c>
      <c r="P506" s="367"/>
      <c r="Q506" s="368"/>
      <c r="R506" s="365"/>
      <c r="S506" s="369"/>
      <c r="T506" s="370">
        <f>ROUNDDOWN(IFERROR(tabItens[[#This Row],[ATA DT.VALID.]] - $D$1,0) / 30,0)</f>
        <v>-1507</v>
      </c>
      <c r="U506" s="355" t="s">
        <v>1071</v>
      </c>
      <c r="V506" s="371">
        <v>1</v>
      </c>
      <c r="W506" s="372" t="s">
        <v>2074</v>
      </c>
      <c r="X506" s="373">
        <v>78</v>
      </c>
      <c r="Y506" s="374">
        <v>2</v>
      </c>
      <c r="Z506" s="375"/>
      <c r="AA506" s="376"/>
      <c r="AB506" s="377"/>
      <c r="AC506" s="377"/>
      <c r="AD506" s="376"/>
      <c r="AE506" s="377"/>
      <c r="AF506" s="370"/>
      <c r="AG506" s="378" t="s">
        <v>2067</v>
      </c>
      <c r="AH506" s="379"/>
      <c r="AI506" s="370">
        <v>8</v>
      </c>
      <c r="AJ506" s="379">
        <v>44165</v>
      </c>
      <c r="AK506" s="379">
        <v>39168</v>
      </c>
      <c r="AL506" s="379">
        <v>44789</v>
      </c>
      <c r="AM506" s="369"/>
      <c r="AN506" s="358"/>
      <c r="AO506" s="380" t="str">
        <f>_xlfn.IFNA(IF(VLOOKUP(tabItens[[#This Row],[CÓDIGO]],tabExcluirDoEstoque[#Data],1,FALSE),"sim",""),"")</f>
        <v/>
      </c>
      <c r="AP506" s="381" t="str">
        <f ca="1">IF(OR(ISBLANK(tabItens[[#This Row],[ATA DT.VALID.]]),tabItens[[#This Row],[ATA DT.VALID.]]="",tabItens[[#This Row],[ATA DT.VALID.]]=" "),"",IF(TYPE(tabItens[[#This Row],[ATA DT.VALID.]])=1,ROUNDUP((tabItens[[#This Row],[ATA DT.VALID.]]-TODAY())/7,0),""))</f>
        <v/>
      </c>
      <c r="AQ506" s="382">
        <v>0</v>
      </c>
      <c r="AR506" s="383" t="str">
        <f>IF(ISBLANK(tabItens[[#This Row],[CÓDIGO]]),"",IFERROR(VLOOKUP(tabItens[[#This Row],[CÓDIGO]],Consumo!$C$2:$AC$862,26,FALSE),0))</f>
        <v>07.2023</v>
      </c>
      <c r="AS506" s="384">
        <f>SUMIF(Consumo!$C$3:$C$862,tabItens[[#This Row],[CÓDIGO]],Consumo!$N$3:$N$862) + SUMIF(Consumo!$C$3:$C$862,tabItens[[#This Row],[CÓDIGO]],Consumo!$O$3:$O$862) + SUMIF(Consumo!$C$3:$C$862,tabItens[[#This Row],[CÓDIGO]],Consumo!$P$3:$P$862) + SUMIF(Consumo!$C$3:$C$862,tabItens[[#This Row],[CÓDIGO]],Consumo!$Q$3:$Q$862)</f>
        <v>10</v>
      </c>
      <c r="AT506" s="384">
        <f>SUMIF(Consumo!$C$3:$C$862,tabItens[[#This Row],[CÓDIGO]],Consumo!$Z$3:$Z$862)</f>
        <v>21</v>
      </c>
      <c r="AU506" s="385">
        <f>SUMIF(Consumo!$C$3:$C$862,tabItens[[#This Row],[CÓDIGO]],Consumo!$AA$3:$AA$862)</f>
        <v>10</v>
      </c>
      <c r="AV506" s="386">
        <f>SUMIF(Consumo!$C$3:$C$862,tabItens[[#This Row],[CÓDIGO]],Consumo!$Y$3:$Y$862)</f>
        <v>1.5833333333333333</v>
      </c>
      <c r="AW506" s="359">
        <f>tabItens[[#This Row],[QTDE ATUAL]] + tabItens[[#This Row],[RC QTDE]] + tabItens[[#This Row],[AF SALDO]] + tabItens[[#This Row],[Recentes]]</f>
        <v>56</v>
      </c>
      <c r="AX506" s="387">
        <v>10</v>
      </c>
      <c r="AY506" s="387">
        <v>4</v>
      </c>
      <c r="AZ506" s="387">
        <f>IF(ISBLANK(tabItens[[#This Row],[CÓDIGO]]),"",tabItens[[#This Row],[PontoMês]] * (AZ$2+tabItens[[#This Row],[PontoQtM]]))</f>
        <v>40</v>
      </c>
      <c r="BA506" s="386">
        <f>tabItens[[#This Row],[PontoPed]] - tabItens[[#This Row],[Saldo]] + (1/10)</f>
        <v>-15.9</v>
      </c>
      <c r="BB506" s="386">
        <f xml:space="preserve"> tabItens[[#This Row],[PontoMês]] * BB$2 - tabItens[[#This Row],[QTDE ATUAL]] - (1/10)</f>
        <v>-46.1</v>
      </c>
      <c r="BC506" s="388">
        <f>IF( tabItens[[#This Row],[PontoPed]]&gt;0, IF(tabItens[[#This Row],[PontoPed]]&lt;1, 1, IF( tabItens[[#This Row],[Saldo]]&gt;tabItens[[#This Row],[PontoPed]], 0, (tabItens[[#This Row],[PontoPed]]-tabItens[[#This Row],[Saldo]])/tabItens[[#This Row],[PontoPed]] ) ), 0 )</f>
        <v>0</v>
      </c>
      <c r="BD506" s="389">
        <f>ROUNDDOWN(IF( OR( AND(tabItens[[#This Row],[PontoPed]]&lt;tabItens[[#This Row],[Saldo]],tabItens[[#This Row],[Saldo]]&gt;0), tabItens[[#This Row],[PontoPed]]=0), 99, IF(AND(tabItens[[#This Row],[Saldo]]=0,tabItens[[#This Row],[PontoPed]]&gt;0), 0, (1-tabItens[[#This Row],[PctAb]])*10 ) ),0)</f>
        <v>99</v>
      </c>
      <c r="BE506" s="390">
        <f>IF( tabItens[[#This Row],[Consumo]] &gt; tabItens[[#This Row],[04_MESES]]/4*$AV$2, tabItens[[#This Row],[Consumo]]/$AV$2, tabItens[[#This Row],[04_MESES]]/4 ) * $BE$2 + tabItens[[#This Row],[COMPRA_EXTRA]]</f>
        <v>15</v>
      </c>
      <c r="BF506" s="391">
        <f>MAX( tabItens[[#This Row],[Sugestão]] - tabItens[[#This Row],[LC]], 0 )</f>
        <v>15</v>
      </c>
      <c r="BG506" s="391">
        <f>SUMIF(Consumo!$C$3:$C$862,tabItens[[#This Row],[CÓDIGO]],Consumo!$E$3:$E$862)</f>
        <v>0</v>
      </c>
      <c r="BH506" s="392">
        <f>IF(AND(tabItens[[#This Row],[Pend]] &gt; 0,tabItens[[#This Row],[Consumo]] &lt;&gt; 0), tabItens[[#This Row],[Pend]] / tabItens[[#This Row],[Consumo]], 0 )</f>
        <v>0</v>
      </c>
      <c r="BI506" s="391"/>
      <c r="BJ506" s="391"/>
      <c r="BK506" s="393" t="s">
        <v>2081</v>
      </c>
    </row>
    <row r="507" spans="1:63" x14ac:dyDescent="0.3">
      <c r="A507" s="354">
        <v>98360</v>
      </c>
      <c r="B507" s="355" t="s">
        <v>605</v>
      </c>
      <c r="C507" s="356" t="s">
        <v>253</v>
      </c>
      <c r="D507" s="357">
        <v>42</v>
      </c>
      <c r="E507" s="358"/>
      <c r="F507" s="358"/>
      <c r="G507" s="358" t="s">
        <v>883</v>
      </c>
      <c r="H507" s="359">
        <v>55</v>
      </c>
      <c r="I507" s="360">
        <v>103003</v>
      </c>
      <c r="J507" s="361">
        <v>42</v>
      </c>
      <c r="K507" s="362"/>
      <c r="L507" s="363">
        <f>IF(tabItens[[#This Row],[Média]] &gt; 0, tabItens[[#This Row],[QTDE ATUAL]] / tabItens[[#This Row],[Média]],999.9)</f>
        <v>999.9</v>
      </c>
      <c r="M507" s="364">
        <v>0</v>
      </c>
      <c r="N507" s="365">
        <f>tabItens[[#This Row],[VALOR UNIT.]] * tabItens[[#This Row],[LC]]</f>
        <v>0</v>
      </c>
      <c r="O507" s="366" t="s">
        <v>2164</v>
      </c>
      <c r="P507" s="367"/>
      <c r="Q507" s="368"/>
      <c r="R507" s="365"/>
      <c r="S507" s="369"/>
      <c r="T507" s="370">
        <f>ROUNDDOWN(IFERROR(tabItens[[#This Row],[ATA DT.VALID.]] - $D$1,0) / 30,0)</f>
        <v>-1507</v>
      </c>
      <c r="U507" s="355" t="s">
        <v>1559</v>
      </c>
      <c r="V507" s="371">
        <v>1</v>
      </c>
      <c r="W507" s="372" t="s">
        <v>2073</v>
      </c>
      <c r="X507" s="373">
        <v>70</v>
      </c>
      <c r="Y507" s="374">
        <v>47</v>
      </c>
      <c r="Z507" s="375"/>
      <c r="AA507" s="376"/>
      <c r="AB507" s="377"/>
      <c r="AC507" s="377"/>
      <c r="AD507" s="376"/>
      <c r="AE507" s="377"/>
      <c r="AF507" s="370"/>
      <c r="AG507" s="378" t="s">
        <v>2067</v>
      </c>
      <c r="AH507" s="379"/>
      <c r="AI507" s="370">
        <v>0</v>
      </c>
      <c r="AJ507" s="379">
        <v>43063</v>
      </c>
      <c r="AK507" s="379">
        <v>39168</v>
      </c>
      <c r="AL507" s="379">
        <v>44789</v>
      </c>
      <c r="AM507" s="369"/>
      <c r="AN507" s="358"/>
      <c r="AO507" s="380" t="str">
        <f>_xlfn.IFNA(IF(VLOOKUP(tabItens[[#This Row],[CÓDIGO]],tabExcluirDoEstoque[#Data],1,FALSE),"sim",""),"")</f>
        <v>sim</v>
      </c>
      <c r="AP507" s="381" t="str">
        <f ca="1">IF(OR(ISBLANK(tabItens[[#This Row],[ATA DT.VALID.]]),tabItens[[#This Row],[ATA DT.VALID.]]="",tabItens[[#This Row],[ATA DT.VALID.]]=" "),"",IF(TYPE(tabItens[[#This Row],[ATA DT.VALID.]])=1,ROUNDUP((tabItens[[#This Row],[ATA DT.VALID.]]-TODAY())/7,0),""))</f>
        <v/>
      </c>
      <c r="AQ507" s="382">
        <v>0</v>
      </c>
      <c r="AR507" s="383">
        <f>IF(ISBLANK(tabItens[[#This Row],[CÓDIGO]]),"",IFERROR(VLOOKUP(tabItens[[#This Row],[CÓDIGO]],Consumo!$C$2:$AC$862,26,FALSE),0))</f>
        <v>0</v>
      </c>
      <c r="AS507" s="384">
        <f>SUMIF(Consumo!$C$3:$C$862,tabItens[[#This Row],[CÓDIGO]],Consumo!$N$3:$N$862) + SUMIF(Consumo!$C$3:$C$862,tabItens[[#This Row],[CÓDIGO]],Consumo!$O$3:$O$862) + SUMIF(Consumo!$C$3:$C$862,tabItens[[#This Row],[CÓDIGO]],Consumo!$P$3:$P$862) + SUMIF(Consumo!$C$3:$C$862,tabItens[[#This Row],[CÓDIGO]],Consumo!$Q$3:$Q$862)</f>
        <v>0</v>
      </c>
      <c r="AT507" s="384">
        <f>SUMIF(Consumo!$C$3:$C$862,tabItens[[#This Row],[CÓDIGO]],Consumo!$Z$3:$Z$862)</f>
        <v>0</v>
      </c>
      <c r="AU507" s="385">
        <f>SUMIF(Consumo!$C$3:$C$862,tabItens[[#This Row],[CÓDIGO]],Consumo!$AA$3:$AA$862)</f>
        <v>0</v>
      </c>
      <c r="AV507" s="386">
        <f>SUMIF(Consumo!$C$3:$C$862,tabItens[[#This Row],[CÓDIGO]],Consumo!$Y$3:$Y$862)</f>
        <v>0</v>
      </c>
      <c r="AW507" s="359">
        <f>tabItens[[#This Row],[QTDE ATUAL]] + tabItens[[#This Row],[RC QTDE]] + tabItens[[#This Row],[AF SALDO]] + tabItens[[#This Row],[Recentes]]</f>
        <v>55</v>
      </c>
      <c r="AX507" s="387">
        <v>0</v>
      </c>
      <c r="AY507" s="387">
        <v>0</v>
      </c>
      <c r="AZ507" s="387">
        <f>IF(ISBLANK(tabItens[[#This Row],[CÓDIGO]]),"",tabItens[[#This Row],[PontoMês]] * (AZ$2+tabItens[[#This Row],[PontoQtM]]))</f>
        <v>0</v>
      </c>
      <c r="BA507" s="386">
        <f>tabItens[[#This Row],[PontoPed]] - tabItens[[#This Row],[Saldo]] + (1/10)</f>
        <v>-54.9</v>
      </c>
      <c r="BB507" s="386">
        <f xml:space="preserve"> tabItens[[#This Row],[PontoMês]] * BB$2 - tabItens[[#This Row],[QTDE ATUAL]] - (1/10)</f>
        <v>-55.1</v>
      </c>
      <c r="BC507" s="388">
        <f>IF( tabItens[[#This Row],[PontoPed]]&gt;0, IF(tabItens[[#This Row],[PontoPed]]&lt;1, 1, IF( tabItens[[#This Row],[Saldo]]&gt;tabItens[[#This Row],[PontoPed]], 0, (tabItens[[#This Row],[PontoPed]]-tabItens[[#This Row],[Saldo]])/tabItens[[#This Row],[PontoPed]] ) ), 0 )</f>
        <v>0</v>
      </c>
      <c r="BD507" s="389">
        <f>ROUNDDOWN(IF( OR( AND(tabItens[[#This Row],[PontoPed]]&lt;tabItens[[#This Row],[Saldo]],tabItens[[#This Row],[Saldo]]&gt;0), tabItens[[#This Row],[PontoPed]]=0), 99, IF(AND(tabItens[[#This Row],[Saldo]]=0,tabItens[[#This Row],[PontoPed]]&gt;0), 0, (1-tabItens[[#This Row],[PctAb]])*10 ) ),0)</f>
        <v>99</v>
      </c>
      <c r="BE507" s="390">
        <f>IF( tabItens[[#This Row],[Consumo]] &gt; tabItens[[#This Row],[04_MESES]]/4*$AV$2, tabItens[[#This Row],[Consumo]]/$AV$2, tabItens[[#This Row],[04_MESES]]/4 ) * $BE$2 + tabItens[[#This Row],[COMPRA_EXTRA]]</f>
        <v>0</v>
      </c>
      <c r="BF507" s="391">
        <f>MAX( tabItens[[#This Row],[Sugestão]] - tabItens[[#This Row],[LC]], 0 )</f>
        <v>0</v>
      </c>
      <c r="BG507" s="391">
        <f>SUMIF(Consumo!$C$3:$C$862,tabItens[[#This Row],[CÓDIGO]],Consumo!$E$3:$E$862)</f>
        <v>0</v>
      </c>
      <c r="BH507" s="392">
        <f>IF(AND(tabItens[[#This Row],[Pend]] &gt; 0,tabItens[[#This Row],[Consumo]] &lt;&gt; 0), tabItens[[#This Row],[Pend]] / tabItens[[#This Row],[Consumo]], 0 )</f>
        <v>0</v>
      </c>
      <c r="BI507" s="391"/>
      <c r="BJ507" s="391"/>
      <c r="BK507" s="393" t="s">
        <v>2081</v>
      </c>
    </row>
    <row r="508" spans="1:63" x14ac:dyDescent="0.3">
      <c r="A508" s="354">
        <v>98702</v>
      </c>
      <c r="B508" s="355" t="s">
        <v>1560</v>
      </c>
      <c r="C508" s="356" t="s">
        <v>553</v>
      </c>
      <c r="D508" s="357">
        <v>18.75</v>
      </c>
      <c r="E508" s="358"/>
      <c r="F508" s="358"/>
      <c r="G508" s="358" t="s">
        <v>883</v>
      </c>
      <c r="H508" s="359">
        <v>7791</v>
      </c>
      <c r="I508" s="360">
        <v>103003</v>
      </c>
      <c r="J508" s="361">
        <v>18.75</v>
      </c>
      <c r="K508" s="362">
        <v>3580.6</v>
      </c>
      <c r="L508" s="363">
        <f>IF(tabItens[[#This Row],[Média]] &gt; 0, tabItens[[#This Row],[QTDE ATUAL]] / tabItens[[#This Row],[Média]],999.9)</f>
        <v>18.306637947914627</v>
      </c>
      <c r="M508" s="364">
        <v>0</v>
      </c>
      <c r="N508" s="365">
        <f>tabItens[[#This Row],[VALOR UNIT.]] * tabItens[[#This Row],[LC]]</f>
        <v>0</v>
      </c>
      <c r="O508" s="366" t="s">
        <v>2112</v>
      </c>
      <c r="P508" s="367"/>
      <c r="Q508" s="368"/>
      <c r="R508" s="365"/>
      <c r="S508" s="369"/>
      <c r="T508" s="370">
        <f>ROUNDDOWN(IFERROR(tabItens[[#This Row],[ATA DT.VALID.]] - $D$1,0) / 30,0)</f>
        <v>-1507</v>
      </c>
      <c r="U508" s="355" t="s">
        <v>1561</v>
      </c>
      <c r="V508" s="371">
        <v>1</v>
      </c>
      <c r="W508" s="372" t="s">
        <v>2066</v>
      </c>
      <c r="X508" s="373">
        <v>51</v>
      </c>
      <c r="Y508" s="374">
        <v>24</v>
      </c>
      <c r="Z508" s="375"/>
      <c r="AA508" s="376"/>
      <c r="AB508" s="377"/>
      <c r="AC508" s="377"/>
      <c r="AD508" s="376"/>
      <c r="AE508" s="377"/>
      <c r="AF508" s="370"/>
      <c r="AG508" s="378" t="s">
        <v>2067</v>
      </c>
      <c r="AH508" s="379"/>
      <c r="AI508" s="370">
        <v>1662</v>
      </c>
      <c r="AJ508" s="379">
        <v>45208</v>
      </c>
      <c r="AK508" s="379">
        <v>39183</v>
      </c>
      <c r="AL508" s="379">
        <v>45160</v>
      </c>
      <c r="AM508" s="369"/>
      <c r="AN508" s="358"/>
      <c r="AO508" s="380" t="str">
        <f>_xlfn.IFNA(IF(VLOOKUP(tabItens[[#This Row],[CÓDIGO]],tabExcluirDoEstoque[#Data],1,FALSE),"sim",""),"")</f>
        <v/>
      </c>
      <c r="AP508" s="381" t="str">
        <f ca="1">IF(OR(ISBLANK(tabItens[[#This Row],[ATA DT.VALID.]]),tabItens[[#This Row],[ATA DT.VALID.]]="",tabItens[[#This Row],[ATA DT.VALID.]]=" "),"",IF(TYPE(tabItens[[#This Row],[ATA DT.VALID.]])=1,ROUNDUP((tabItens[[#This Row],[ATA DT.VALID.]]-TODAY())/7,0),""))</f>
        <v/>
      </c>
      <c r="AQ508" s="382">
        <v>0</v>
      </c>
      <c r="AR508" s="383" t="str">
        <f>IF(ISBLANK(tabItens[[#This Row],[CÓDIGO]]),"",IFERROR(VLOOKUP(tabItens[[#This Row],[CÓDIGO]],Consumo!$C$2:$AC$862,26,FALSE),0))</f>
        <v>09.2023</v>
      </c>
      <c r="AS508" s="384">
        <f>SUMIF(Consumo!$C$3:$C$862,tabItens[[#This Row],[CÓDIGO]],Consumo!$N$3:$N$862) + SUMIF(Consumo!$C$3:$C$862,tabItens[[#This Row],[CÓDIGO]],Consumo!$O$3:$O$862) + SUMIF(Consumo!$C$3:$C$862,tabItens[[#This Row],[CÓDIGO]],Consumo!$P$3:$P$862) + SUMIF(Consumo!$C$3:$C$862,tabItens[[#This Row],[CÓDIGO]],Consumo!$Q$3:$Q$862)</f>
        <v>1114.5999999999999</v>
      </c>
      <c r="AT508" s="384">
        <f>SUMIF(Consumo!$C$3:$C$862,tabItens[[#This Row],[CÓDIGO]],Consumo!$Z$3:$Z$862)</f>
        <v>5132</v>
      </c>
      <c r="AU508" s="385">
        <f>SUMIF(Consumo!$C$3:$C$862,tabItens[[#This Row],[CÓDIGO]],Consumo!$AA$3:$AA$862)</f>
        <v>957</v>
      </c>
      <c r="AV508" s="386">
        <f>SUMIF(Consumo!$C$3:$C$862,tabItens[[#This Row],[CÓDIGO]],Consumo!$Y$3:$Y$862)</f>
        <v>425.58333333333331</v>
      </c>
      <c r="AW508" s="359">
        <f>tabItens[[#This Row],[QTDE ATUAL]] + tabItens[[#This Row],[RC QTDE]] + tabItens[[#This Row],[AF SALDO]] + tabItens[[#This Row],[Recentes]]</f>
        <v>7791</v>
      </c>
      <c r="AX508" s="387">
        <v>350</v>
      </c>
      <c r="AY508" s="387">
        <v>3</v>
      </c>
      <c r="AZ508" s="387">
        <f>IF(ISBLANK(tabItens[[#This Row],[CÓDIGO]]),"",tabItens[[#This Row],[PontoMês]] * (AZ$2+tabItens[[#This Row],[PontoQtM]]))</f>
        <v>1050</v>
      </c>
      <c r="BA508" s="386">
        <f>tabItens[[#This Row],[PontoPed]] - tabItens[[#This Row],[Saldo]] + (1/10)</f>
        <v>-6740.9</v>
      </c>
      <c r="BB508" s="386">
        <f xml:space="preserve"> tabItens[[#This Row],[PontoMês]] * BB$2 - tabItens[[#This Row],[QTDE ATUAL]] - (1/10)</f>
        <v>-7441.1</v>
      </c>
      <c r="BC508" s="388">
        <f>IF( tabItens[[#This Row],[PontoPed]]&gt;0, IF(tabItens[[#This Row],[PontoPed]]&lt;1, 1, IF( tabItens[[#This Row],[Saldo]]&gt;tabItens[[#This Row],[PontoPed]], 0, (tabItens[[#This Row],[PontoPed]]-tabItens[[#This Row],[Saldo]])/tabItens[[#This Row],[PontoPed]] ) ), 0 )</f>
        <v>0</v>
      </c>
      <c r="BD508" s="389">
        <f>ROUNDDOWN(IF( OR( AND(tabItens[[#This Row],[PontoPed]]&lt;tabItens[[#This Row],[Saldo]],tabItens[[#This Row],[Saldo]]&gt;0), tabItens[[#This Row],[PontoPed]]=0), 99, IF(AND(tabItens[[#This Row],[Saldo]]=0,tabItens[[#This Row],[PontoPed]]&gt;0), 0, (1-tabItens[[#This Row],[PctAb]])*10 ) ),0)</f>
        <v>99</v>
      </c>
      <c r="BE508" s="390">
        <f>IF( tabItens[[#This Row],[Consumo]] &gt; tabItens[[#This Row],[04_MESES]]/4*$AV$2, tabItens[[#This Row],[Consumo]]/$AV$2, tabItens[[#This Row],[04_MESES]]/4 ) * $BE$2 + tabItens[[#This Row],[COMPRA_EXTRA]]</f>
        <v>2566</v>
      </c>
      <c r="BF508" s="391">
        <f>MAX( tabItens[[#This Row],[Sugestão]] - tabItens[[#This Row],[LC]], 0 )</f>
        <v>2566</v>
      </c>
      <c r="BG508" s="391">
        <f>SUMIF(Consumo!$C$3:$C$862,tabItens[[#This Row],[CÓDIGO]],Consumo!$E$3:$E$862)</f>
        <v>180.4</v>
      </c>
      <c r="BH508" s="392">
        <f>IF(AND(tabItens[[#This Row],[Pend]] &gt; 0,tabItens[[#This Row],[Consumo]] &lt;&gt; 0), tabItens[[#This Row],[Pend]] / tabItens[[#This Row],[Consumo]], 0 )</f>
        <v>3.5151987529228372E-2</v>
      </c>
      <c r="BI508" s="391"/>
      <c r="BJ508" s="391"/>
      <c r="BK508" s="393" t="s">
        <v>2081</v>
      </c>
    </row>
    <row r="509" spans="1:63" x14ac:dyDescent="0.3">
      <c r="A509" s="354">
        <v>98703</v>
      </c>
      <c r="B509" s="355" t="s">
        <v>1562</v>
      </c>
      <c r="C509" s="356" t="s">
        <v>338</v>
      </c>
      <c r="D509" s="357">
        <v>45.37</v>
      </c>
      <c r="E509" s="358"/>
      <c r="F509" s="358"/>
      <c r="G509" s="358" t="s">
        <v>883</v>
      </c>
      <c r="H509" s="359">
        <v>229</v>
      </c>
      <c r="I509" s="360">
        <v>103003</v>
      </c>
      <c r="J509" s="361">
        <v>45.37</v>
      </c>
      <c r="K509" s="362">
        <v>706</v>
      </c>
      <c r="L509" s="363">
        <f>IF(tabItens[[#This Row],[Média]] &gt; 0, tabItens[[#This Row],[QTDE ATUAL]] / tabItens[[#This Row],[Média]],999.9)</f>
        <v>3.318840579710145</v>
      </c>
      <c r="M509" s="364">
        <v>0</v>
      </c>
      <c r="N509" s="365">
        <f>tabItens[[#This Row],[VALOR UNIT.]] * tabItens[[#This Row],[LC]]</f>
        <v>0</v>
      </c>
      <c r="O509" s="366" t="s">
        <v>2112</v>
      </c>
      <c r="P509" s="367"/>
      <c r="Q509" s="368"/>
      <c r="R509" s="365"/>
      <c r="S509" s="369"/>
      <c r="T509" s="370">
        <f>ROUNDDOWN(IFERROR(tabItens[[#This Row],[ATA DT.VALID.]] - $D$1,0) / 30,0)</f>
        <v>-1507</v>
      </c>
      <c r="U509" s="355" t="s">
        <v>1255</v>
      </c>
      <c r="V509" s="371">
        <v>1</v>
      </c>
      <c r="W509" s="372" t="s">
        <v>2073</v>
      </c>
      <c r="X509" s="373">
        <v>69</v>
      </c>
      <c r="Y509" s="374">
        <v>3</v>
      </c>
      <c r="Z509" s="375">
        <v>7337</v>
      </c>
      <c r="AA509" s="376">
        <v>2023</v>
      </c>
      <c r="AB509" s="377">
        <v>500</v>
      </c>
      <c r="AC509" s="377"/>
      <c r="AD509" s="376"/>
      <c r="AE509" s="377"/>
      <c r="AF509" s="370"/>
      <c r="AG509" s="378" t="s">
        <v>2067</v>
      </c>
      <c r="AH509" s="379"/>
      <c r="AI509" s="370">
        <v>294</v>
      </c>
      <c r="AJ509" s="379">
        <v>44148</v>
      </c>
      <c r="AK509" s="379">
        <v>39183</v>
      </c>
      <c r="AL509" s="379">
        <v>44685</v>
      </c>
      <c r="AM509" s="369"/>
      <c r="AN509" s="358"/>
      <c r="AO509" s="380" t="str">
        <f>_xlfn.IFNA(IF(VLOOKUP(tabItens[[#This Row],[CÓDIGO]],tabExcluirDoEstoque[#Data],1,FALSE),"sim",""),"")</f>
        <v/>
      </c>
      <c r="AP509" s="381" t="str">
        <f ca="1">IF(OR(ISBLANK(tabItens[[#This Row],[ATA DT.VALID.]]),tabItens[[#This Row],[ATA DT.VALID.]]="",tabItens[[#This Row],[ATA DT.VALID.]]=" "),"",IF(TYPE(tabItens[[#This Row],[ATA DT.VALID.]])=1,ROUNDUP((tabItens[[#This Row],[ATA DT.VALID.]]-TODAY())/7,0),""))</f>
        <v/>
      </c>
      <c r="AQ509" s="382">
        <v>0</v>
      </c>
      <c r="AR509" s="383" t="str">
        <f>IF(ISBLANK(tabItens[[#This Row],[CÓDIGO]]),"",IFERROR(VLOOKUP(tabItens[[#This Row],[CÓDIGO]],Consumo!$C$2:$AC$862,26,FALSE),0))</f>
        <v>09.2023</v>
      </c>
      <c r="AS509" s="384">
        <f>SUMIF(Consumo!$C$3:$C$862,tabItens[[#This Row],[CÓDIGO]],Consumo!$N$3:$N$862) + SUMIF(Consumo!$C$3:$C$862,tabItens[[#This Row],[CÓDIGO]],Consumo!$O$3:$O$862) + SUMIF(Consumo!$C$3:$C$862,tabItens[[#This Row],[CÓDIGO]],Consumo!$P$3:$P$862) + SUMIF(Consumo!$C$3:$C$862,tabItens[[#This Row],[CÓDIGO]],Consumo!$Q$3:$Q$862)</f>
        <v>286</v>
      </c>
      <c r="AT509" s="384">
        <f>SUMIF(Consumo!$C$3:$C$862,tabItens[[#This Row],[CÓDIGO]],Consumo!$Z$3:$Z$862)</f>
        <v>879</v>
      </c>
      <c r="AU509" s="385">
        <f>SUMIF(Consumo!$C$3:$C$862,tabItens[[#This Row],[CÓDIGO]],Consumo!$AA$3:$AA$862)</f>
        <v>267</v>
      </c>
      <c r="AV509" s="386">
        <f>SUMIF(Consumo!$C$3:$C$862,tabItens[[#This Row],[CÓDIGO]],Consumo!$Y$3:$Y$862)</f>
        <v>69</v>
      </c>
      <c r="AW509" s="359">
        <f>tabItens[[#This Row],[QTDE ATUAL]] + tabItens[[#This Row],[RC QTDE]] + tabItens[[#This Row],[AF SALDO]] + tabItens[[#This Row],[Recentes]]</f>
        <v>729</v>
      </c>
      <c r="AX509" s="387">
        <v>51</v>
      </c>
      <c r="AY509" s="387">
        <v>4</v>
      </c>
      <c r="AZ509" s="387">
        <f>IF(ISBLANK(tabItens[[#This Row],[CÓDIGO]]),"",tabItens[[#This Row],[PontoMês]] * (AZ$2+tabItens[[#This Row],[PontoQtM]]))</f>
        <v>204</v>
      </c>
      <c r="BA509" s="386">
        <f>tabItens[[#This Row],[PontoPed]] - tabItens[[#This Row],[Saldo]] + (1/10)</f>
        <v>-524.9</v>
      </c>
      <c r="BB509" s="386">
        <f xml:space="preserve"> tabItens[[#This Row],[PontoMês]] * BB$2 - tabItens[[#This Row],[QTDE ATUAL]] - (1/10)</f>
        <v>-178.1</v>
      </c>
      <c r="BC509" s="388">
        <f>IF( tabItens[[#This Row],[PontoPed]]&gt;0, IF(tabItens[[#This Row],[PontoPed]]&lt;1, 1, IF( tabItens[[#This Row],[Saldo]]&gt;tabItens[[#This Row],[PontoPed]], 0, (tabItens[[#This Row],[PontoPed]]-tabItens[[#This Row],[Saldo]])/tabItens[[#This Row],[PontoPed]] ) ), 0 )</f>
        <v>0</v>
      </c>
      <c r="BD509" s="389">
        <f>ROUNDDOWN(IF( OR( AND(tabItens[[#This Row],[PontoPed]]&lt;tabItens[[#This Row],[Saldo]],tabItens[[#This Row],[Saldo]]&gt;0), tabItens[[#This Row],[PontoPed]]=0), 99, IF(AND(tabItens[[#This Row],[Saldo]]=0,tabItens[[#This Row],[PontoPed]]&gt;0), 0, (1-tabItens[[#This Row],[PctAb]])*10 ) ),0)</f>
        <v>99</v>
      </c>
      <c r="BE509" s="390">
        <f>IF( tabItens[[#This Row],[Consumo]] &gt; tabItens[[#This Row],[04_MESES]]/4*$AV$2, tabItens[[#This Row],[Consumo]]/$AV$2, tabItens[[#This Row],[04_MESES]]/4 ) * $BE$2 + tabItens[[#This Row],[COMPRA_EXTRA]]</f>
        <v>439.5</v>
      </c>
      <c r="BF509" s="391">
        <f>MAX( tabItens[[#This Row],[Sugestão]] - tabItens[[#This Row],[LC]], 0 )</f>
        <v>439.5</v>
      </c>
      <c r="BG509" s="391">
        <f>SUMIF(Consumo!$C$3:$C$862,tabItens[[#This Row],[CÓDIGO]],Consumo!$E$3:$E$862)</f>
        <v>0</v>
      </c>
      <c r="BH509" s="392">
        <f>IF(AND(tabItens[[#This Row],[Pend]] &gt; 0,tabItens[[#This Row],[Consumo]] &lt;&gt; 0), tabItens[[#This Row],[Pend]] / tabItens[[#This Row],[Consumo]], 0 )</f>
        <v>0</v>
      </c>
      <c r="BI509" s="391"/>
      <c r="BJ509" s="391"/>
      <c r="BK509" s="393" t="s">
        <v>2081</v>
      </c>
    </row>
    <row r="510" spans="1:63" x14ac:dyDescent="0.3">
      <c r="A510" s="354">
        <v>98704</v>
      </c>
      <c r="B510" s="355" t="s">
        <v>1563</v>
      </c>
      <c r="C510" s="356" t="s">
        <v>338</v>
      </c>
      <c r="D510" s="357">
        <v>44</v>
      </c>
      <c r="E510" s="358"/>
      <c r="F510" s="358"/>
      <c r="G510" s="358" t="s">
        <v>883</v>
      </c>
      <c r="H510" s="359">
        <v>184</v>
      </c>
      <c r="I510" s="360">
        <v>103003</v>
      </c>
      <c r="J510" s="361">
        <v>44</v>
      </c>
      <c r="K510" s="362">
        <v>163</v>
      </c>
      <c r="L510" s="363">
        <f>IF(tabItens[[#This Row],[Média]] &gt; 0, tabItens[[#This Row],[QTDE ATUAL]] / tabItens[[#This Row],[Média]],999.9)</f>
        <v>13.065088757396449</v>
      </c>
      <c r="M510" s="364">
        <v>0</v>
      </c>
      <c r="N510" s="365">
        <f>tabItens[[#This Row],[VALOR UNIT.]] * tabItens[[#This Row],[LC]]</f>
        <v>0</v>
      </c>
      <c r="O510" s="366" t="s">
        <v>2112</v>
      </c>
      <c r="P510" s="367"/>
      <c r="Q510" s="368"/>
      <c r="R510" s="365"/>
      <c r="S510" s="369"/>
      <c r="T510" s="370">
        <f>ROUNDDOWN(IFERROR(tabItens[[#This Row],[ATA DT.VALID.]] - $D$1,0) / 30,0)</f>
        <v>-1507</v>
      </c>
      <c r="U510" s="355" t="s">
        <v>1255</v>
      </c>
      <c r="V510" s="371">
        <v>1</v>
      </c>
      <c r="W510" s="372" t="s">
        <v>2073</v>
      </c>
      <c r="X510" s="373">
        <v>69</v>
      </c>
      <c r="Y510" s="374">
        <v>3</v>
      </c>
      <c r="Z510" s="375"/>
      <c r="AA510" s="376"/>
      <c r="AB510" s="377"/>
      <c r="AC510" s="377"/>
      <c r="AD510" s="376"/>
      <c r="AE510" s="377"/>
      <c r="AF510" s="370"/>
      <c r="AG510" s="378" t="s">
        <v>2067</v>
      </c>
      <c r="AH510" s="379"/>
      <c r="AI510" s="370">
        <v>60</v>
      </c>
      <c r="AJ510" s="379">
        <v>45189</v>
      </c>
      <c r="AK510" s="379">
        <v>39183</v>
      </c>
      <c r="AL510" s="379">
        <v>45160</v>
      </c>
      <c r="AM510" s="369"/>
      <c r="AN510" s="358"/>
      <c r="AO510" s="380" t="str">
        <f>_xlfn.IFNA(IF(VLOOKUP(tabItens[[#This Row],[CÓDIGO]],tabExcluirDoEstoque[#Data],1,FALSE),"sim",""),"")</f>
        <v/>
      </c>
      <c r="AP510" s="381" t="str">
        <f ca="1">IF(OR(ISBLANK(tabItens[[#This Row],[ATA DT.VALID.]]),tabItens[[#This Row],[ATA DT.VALID.]]="",tabItens[[#This Row],[ATA DT.VALID.]]=" "),"",IF(TYPE(tabItens[[#This Row],[ATA DT.VALID.]])=1,ROUNDUP((tabItens[[#This Row],[ATA DT.VALID.]]-TODAY())/7,0),""))</f>
        <v/>
      </c>
      <c r="AQ510" s="382">
        <v>0</v>
      </c>
      <c r="AR510" s="383" t="str">
        <f>IF(ISBLANK(tabItens[[#This Row],[CÓDIGO]]),"",IFERROR(VLOOKUP(tabItens[[#This Row],[CÓDIGO]],Consumo!$C$2:$AC$862,26,FALSE),0))</f>
        <v>09.2023</v>
      </c>
      <c r="AS510" s="384">
        <f>SUMIF(Consumo!$C$3:$C$862,tabItens[[#This Row],[CÓDIGO]],Consumo!$N$3:$N$862) + SUMIF(Consumo!$C$3:$C$862,tabItens[[#This Row],[CÓDIGO]],Consumo!$O$3:$O$862) + SUMIF(Consumo!$C$3:$C$862,tabItens[[#This Row],[CÓDIGO]],Consumo!$P$3:$P$862) + SUMIF(Consumo!$C$3:$C$862,tabItens[[#This Row],[CÓDIGO]],Consumo!$Q$3:$Q$862)</f>
        <v>85</v>
      </c>
      <c r="AT510" s="384">
        <f>SUMIF(Consumo!$C$3:$C$862,tabItens[[#This Row],[CÓDIGO]],Consumo!$Z$3:$Z$862)</f>
        <v>180</v>
      </c>
      <c r="AU510" s="385">
        <f>SUMIF(Consumo!$C$3:$C$862,tabItens[[#This Row],[CÓDIGO]],Consumo!$AA$3:$AA$862)</f>
        <v>63</v>
      </c>
      <c r="AV510" s="386">
        <f>SUMIF(Consumo!$C$3:$C$862,tabItens[[#This Row],[CÓDIGO]],Consumo!$Y$3:$Y$862)</f>
        <v>14.083333333333334</v>
      </c>
      <c r="AW510" s="359">
        <f>tabItens[[#This Row],[QTDE ATUAL]] + tabItens[[#This Row],[RC QTDE]] + tabItens[[#This Row],[AF SALDO]] + tabItens[[#This Row],[Recentes]]</f>
        <v>184</v>
      </c>
      <c r="AX510" s="387">
        <v>34</v>
      </c>
      <c r="AY510" s="387">
        <v>4</v>
      </c>
      <c r="AZ510" s="387">
        <f>IF(ISBLANK(tabItens[[#This Row],[CÓDIGO]]),"",tabItens[[#This Row],[PontoMês]] * (AZ$2+tabItens[[#This Row],[PontoQtM]]))</f>
        <v>136</v>
      </c>
      <c r="BA510" s="386">
        <f>tabItens[[#This Row],[PontoPed]] - tabItens[[#This Row],[Saldo]] + (1/10)</f>
        <v>-47.9</v>
      </c>
      <c r="BB510" s="386">
        <f xml:space="preserve"> tabItens[[#This Row],[PontoMês]] * BB$2 - tabItens[[#This Row],[QTDE ATUAL]] - (1/10)</f>
        <v>-150.1</v>
      </c>
      <c r="BC510" s="388">
        <f>IF( tabItens[[#This Row],[PontoPed]]&gt;0, IF(tabItens[[#This Row],[PontoPed]]&lt;1, 1, IF( tabItens[[#This Row],[Saldo]]&gt;tabItens[[#This Row],[PontoPed]], 0, (tabItens[[#This Row],[PontoPed]]-tabItens[[#This Row],[Saldo]])/tabItens[[#This Row],[PontoPed]] ) ), 0 )</f>
        <v>0</v>
      </c>
      <c r="BD510" s="389">
        <f>ROUNDDOWN(IF( OR( AND(tabItens[[#This Row],[PontoPed]]&lt;tabItens[[#This Row],[Saldo]],tabItens[[#This Row],[Saldo]]&gt;0), tabItens[[#This Row],[PontoPed]]=0), 99, IF(AND(tabItens[[#This Row],[Saldo]]=0,tabItens[[#This Row],[PontoPed]]&gt;0), 0, (1-tabItens[[#This Row],[PctAb]])*10 ) ),0)</f>
        <v>99</v>
      </c>
      <c r="BE510" s="390">
        <f>IF( tabItens[[#This Row],[Consumo]] &gt; tabItens[[#This Row],[04_MESES]]/4*$AV$2, tabItens[[#This Row],[Consumo]]/$AV$2, tabItens[[#This Row],[04_MESES]]/4 ) * $BE$2 + tabItens[[#This Row],[COMPRA_EXTRA]]</f>
        <v>127.5</v>
      </c>
      <c r="BF510" s="391">
        <f>MAX( tabItens[[#This Row],[Sugestão]] - tabItens[[#This Row],[LC]], 0 )</f>
        <v>127.5</v>
      </c>
      <c r="BG510" s="391">
        <f>SUMIF(Consumo!$C$3:$C$862,tabItens[[#This Row],[CÓDIGO]],Consumo!$E$3:$E$862)</f>
        <v>0</v>
      </c>
      <c r="BH510" s="392">
        <f>IF(AND(tabItens[[#This Row],[Pend]] &gt; 0,tabItens[[#This Row],[Consumo]] &lt;&gt; 0), tabItens[[#This Row],[Pend]] / tabItens[[#This Row],[Consumo]], 0 )</f>
        <v>0</v>
      </c>
      <c r="BI510" s="391"/>
      <c r="BJ510" s="391"/>
      <c r="BK510" s="393" t="s">
        <v>2081</v>
      </c>
    </row>
    <row r="511" spans="1:63" x14ac:dyDescent="0.3">
      <c r="A511" s="354">
        <v>98732</v>
      </c>
      <c r="B511" s="355" t="s">
        <v>1564</v>
      </c>
      <c r="C511" s="356" t="s">
        <v>31</v>
      </c>
      <c r="D511" s="357">
        <v>134</v>
      </c>
      <c r="E511" s="358"/>
      <c r="F511" s="358"/>
      <c r="G511" s="358" t="s">
        <v>883</v>
      </c>
      <c r="H511" s="359">
        <v>55</v>
      </c>
      <c r="I511" s="360">
        <v>103003</v>
      </c>
      <c r="J511" s="361">
        <v>143.14286000000001</v>
      </c>
      <c r="K511" s="362"/>
      <c r="L511" s="363">
        <f>IF(tabItens[[#This Row],[Média]] &gt; 0, tabItens[[#This Row],[QTDE ATUAL]] / tabItens[[#This Row],[Média]],999.9)</f>
        <v>999.9</v>
      </c>
      <c r="M511" s="364">
        <v>0</v>
      </c>
      <c r="N511" s="365">
        <f>tabItens[[#This Row],[VALOR UNIT.]] * tabItens[[#This Row],[LC]]</f>
        <v>0</v>
      </c>
      <c r="O511" s="366"/>
      <c r="P511" s="367"/>
      <c r="Q511" s="368"/>
      <c r="R511" s="365"/>
      <c r="S511" s="369"/>
      <c r="T511" s="370">
        <f>ROUNDDOWN(IFERROR(tabItens[[#This Row],[ATA DT.VALID.]] - $D$1,0) / 30,0)</f>
        <v>-1507</v>
      </c>
      <c r="U511" s="355" t="s">
        <v>1565</v>
      </c>
      <c r="V511" s="371">
        <v>1</v>
      </c>
      <c r="W511" s="372" t="s">
        <v>2078</v>
      </c>
      <c r="X511" s="373">
        <v>58</v>
      </c>
      <c r="Y511" s="374">
        <v>14</v>
      </c>
      <c r="Z511" s="375"/>
      <c r="AA511" s="376"/>
      <c r="AB511" s="377"/>
      <c r="AC511" s="377"/>
      <c r="AD511" s="376"/>
      <c r="AE511" s="377"/>
      <c r="AF511" s="370"/>
      <c r="AG511" s="378" t="s">
        <v>2067</v>
      </c>
      <c r="AH511" s="379"/>
      <c r="AI511" s="370">
        <v>0</v>
      </c>
      <c r="AJ511" s="379">
        <v>43619</v>
      </c>
      <c r="AK511" s="379">
        <v>39184</v>
      </c>
      <c r="AL511" s="379">
        <v>43585</v>
      </c>
      <c r="AM511" s="369"/>
      <c r="AN511" s="358"/>
      <c r="AO511" s="380" t="str">
        <f>_xlfn.IFNA(IF(VLOOKUP(tabItens[[#This Row],[CÓDIGO]],tabExcluirDoEstoque[#Data],1,FALSE),"sim",""),"")</f>
        <v/>
      </c>
      <c r="AP511" s="381" t="str">
        <f ca="1">IF(OR(ISBLANK(tabItens[[#This Row],[ATA DT.VALID.]]),tabItens[[#This Row],[ATA DT.VALID.]]="",tabItens[[#This Row],[ATA DT.VALID.]]=" "),"",IF(TYPE(tabItens[[#This Row],[ATA DT.VALID.]])=1,ROUNDUP((tabItens[[#This Row],[ATA DT.VALID.]]-TODAY())/7,0),""))</f>
        <v/>
      </c>
      <c r="AQ511" s="382"/>
      <c r="AR511" s="383">
        <f>IF(ISBLANK(tabItens[[#This Row],[CÓDIGO]]),"",IFERROR(VLOOKUP(tabItens[[#This Row],[CÓDIGO]],Consumo!$C$2:$AC$862,26,FALSE),0))</f>
        <v>0</v>
      </c>
      <c r="AS511" s="384">
        <f>SUMIF(Consumo!$C$3:$C$862,tabItens[[#This Row],[CÓDIGO]],Consumo!$N$3:$N$862) + SUMIF(Consumo!$C$3:$C$862,tabItens[[#This Row],[CÓDIGO]],Consumo!$O$3:$O$862) + SUMIF(Consumo!$C$3:$C$862,tabItens[[#This Row],[CÓDIGO]],Consumo!$P$3:$P$862) + SUMIF(Consumo!$C$3:$C$862,tabItens[[#This Row],[CÓDIGO]],Consumo!$Q$3:$Q$862)</f>
        <v>0</v>
      </c>
      <c r="AT511" s="384">
        <f>SUMIF(Consumo!$C$3:$C$862,tabItens[[#This Row],[CÓDIGO]],Consumo!$Z$3:$Z$862)</f>
        <v>0</v>
      </c>
      <c r="AU511" s="385">
        <f>SUMIF(Consumo!$C$3:$C$862,tabItens[[#This Row],[CÓDIGO]],Consumo!$AA$3:$AA$862)</f>
        <v>0</v>
      </c>
      <c r="AV511" s="386">
        <f>SUMIF(Consumo!$C$3:$C$862,tabItens[[#This Row],[CÓDIGO]],Consumo!$Y$3:$Y$862)</f>
        <v>0</v>
      </c>
      <c r="AW511" s="359">
        <f>tabItens[[#This Row],[QTDE ATUAL]] + tabItens[[#This Row],[RC QTDE]] + tabItens[[#This Row],[AF SALDO]] + tabItens[[#This Row],[Recentes]]</f>
        <v>55</v>
      </c>
      <c r="AX511" s="387">
        <v>1</v>
      </c>
      <c r="AY511" s="387">
        <v>4</v>
      </c>
      <c r="AZ511" s="387">
        <f>IF(ISBLANK(tabItens[[#This Row],[CÓDIGO]]),"",tabItens[[#This Row],[PontoMês]] * (AZ$2+tabItens[[#This Row],[PontoQtM]]))</f>
        <v>4</v>
      </c>
      <c r="BA511" s="386">
        <f>tabItens[[#This Row],[PontoPed]] - tabItens[[#This Row],[Saldo]] + (1/10)</f>
        <v>-50.9</v>
      </c>
      <c r="BB511" s="386">
        <f xml:space="preserve"> tabItens[[#This Row],[PontoMês]] * BB$2 - tabItens[[#This Row],[QTDE ATUAL]] - (1/10)</f>
        <v>-54.1</v>
      </c>
      <c r="BC511" s="388">
        <f>IF( tabItens[[#This Row],[PontoPed]]&gt;0, IF(tabItens[[#This Row],[PontoPed]]&lt;1, 1, IF( tabItens[[#This Row],[Saldo]]&gt;tabItens[[#This Row],[PontoPed]], 0, (tabItens[[#This Row],[PontoPed]]-tabItens[[#This Row],[Saldo]])/tabItens[[#This Row],[PontoPed]] ) ), 0 )</f>
        <v>0</v>
      </c>
      <c r="BD511" s="389">
        <f>ROUNDDOWN(IF( OR( AND(tabItens[[#This Row],[PontoPed]]&lt;tabItens[[#This Row],[Saldo]],tabItens[[#This Row],[Saldo]]&gt;0), tabItens[[#This Row],[PontoPed]]=0), 99, IF(AND(tabItens[[#This Row],[Saldo]]=0,tabItens[[#This Row],[PontoPed]]&gt;0), 0, (1-tabItens[[#This Row],[PctAb]])*10 ) ),0)</f>
        <v>99</v>
      </c>
      <c r="BE511" s="390">
        <f>IF( tabItens[[#This Row],[Consumo]] &gt; tabItens[[#This Row],[04_MESES]]/4*$AV$2, tabItens[[#This Row],[Consumo]]/$AV$2, tabItens[[#This Row],[04_MESES]]/4 ) * $BE$2 + tabItens[[#This Row],[COMPRA_EXTRA]]</f>
        <v>0</v>
      </c>
      <c r="BF511" s="391">
        <f>MAX( tabItens[[#This Row],[Sugestão]] - tabItens[[#This Row],[LC]], 0 )</f>
        <v>0</v>
      </c>
      <c r="BG511" s="391">
        <f>SUMIF(Consumo!$C$3:$C$862,tabItens[[#This Row],[CÓDIGO]],Consumo!$E$3:$E$862)</f>
        <v>0</v>
      </c>
      <c r="BH511" s="392">
        <f>IF(AND(tabItens[[#This Row],[Pend]] &gt; 0,tabItens[[#This Row],[Consumo]] &lt;&gt; 0), tabItens[[#This Row],[Pend]] / tabItens[[#This Row],[Consumo]], 0 )</f>
        <v>0</v>
      </c>
      <c r="BI511" s="391"/>
      <c r="BJ511" s="391"/>
      <c r="BK511" s="393" t="s">
        <v>2081</v>
      </c>
    </row>
    <row r="512" spans="1:63" x14ac:dyDescent="0.3">
      <c r="A512" s="354">
        <v>98733</v>
      </c>
      <c r="B512" s="355" t="s">
        <v>1566</v>
      </c>
      <c r="C512" s="356" t="s">
        <v>31</v>
      </c>
      <c r="D512" s="357">
        <v>134</v>
      </c>
      <c r="E512" s="358"/>
      <c r="F512" s="358"/>
      <c r="G512" s="358" t="s">
        <v>883</v>
      </c>
      <c r="H512" s="359">
        <v>41</v>
      </c>
      <c r="I512" s="360">
        <v>103003</v>
      </c>
      <c r="J512" s="361">
        <v>144.25</v>
      </c>
      <c r="K512" s="362"/>
      <c r="L512" s="363">
        <f>IF(tabItens[[#This Row],[Média]] &gt; 0, tabItens[[#This Row],[QTDE ATUAL]] / tabItens[[#This Row],[Média]],999.9)</f>
        <v>999.9</v>
      </c>
      <c r="M512" s="364">
        <v>0</v>
      </c>
      <c r="N512" s="365">
        <f>tabItens[[#This Row],[VALOR UNIT.]] * tabItens[[#This Row],[LC]]</f>
        <v>0</v>
      </c>
      <c r="O512" s="366"/>
      <c r="P512" s="367"/>
      <c r="Q512" s="368"/>
      <c r="R512" s="365"/>
      <c r="S512" s="369"/>
      <c r="T512" s="370">
        <f>ROUNDDOWN(IFERROR(tabItens[[#This Row],[ATA DT.VALID.]] - $D$1,0) / 30,0)</f>
        <v>-1507</v>
      </c>
      <c r="U512" s="355" t="s">
        <v>1565</v>
      </c>
      <c r="V512" s="371">
        <v>1</v>
      </c>
      <c r="W512" s="372" t="s">
        <v>2078</v>
      </c>
      <c r="X512" s="373">
        <v>58</v>
      </c>
      <c r="Y512" s="374">
        <v>14</v>
      </c>
      <c r="Z512" s="375"/>
      <c r="AA512" s="376"/>
      <c r="AB512" s="377"/>
      <c r="AC512" s="377"/>
      <c r="AD512" s="376"/>
      <c r="AE512" s="377"/>
      <c r="AF512" s="370"/>
      <c r="AG512" s="378" t="s">
        <v>2067</v>
      </c>
      <c r="AH512" s="379"/>
      <c r="AI512" s="370">
        <v>0</v>
      </c>
      <c r="AJ512" s="379">
        <v>43613</v>
      </c>
      <c r="AK512" s="379">
        <v>39184</v>
      </c>
      <c r="AL512" s="379">
        <v>43585</v>
      </c>
      <c r="AM512" s="369"/>
      <c r="AN512" s="358"/>
      <c r="AO512" s="380" t="str">
        <f>_xlfn.IFNA(IF(VLOOKUP(tabItens[[#This Row],[CÓDIGO]],tabExcluirDoEstoque[#Data],1,FALSE),"sim",""),"")</f>
        <v/>
      </c>
      <c r="AP512" s="381" t="str">
        <f ca="1">IF(OR(ISBLANK(tabItens[[#This Row],[ATA DT.VALID.]]),tabItens[[#This Row],[ATA DT.VALID.]]="",tabItens[[#This Row],[ATA DT.VALID.]]=" "),"",IF(TYPE(tabItens[[#This Row],[ATA DT.VALID.]])=1,ROUNDUP((tabItens[[#This Row],[ATA DT.VALID.]]-TODAY())/7,0),""))</f>
        <v/>
      </c>
      <c r="AQ512" s="382"/>
      <c r="AR512" s="383">
        <f>IF(ISBLANK(tabItens[[#This Row],[CÓDIGO]]),"",IFERROR(VLOOKUP(tabItens[[#This Row],[CÓDIGO]],Consumo!$C$2:$AC$862,26,FALSE),0))</f>
        <v>0</v>
      </c>
      <c r="AS512" s="384">
        <f>SUMIF(Consumo!$C$3:$C$862,tabItens[[#This Row],[CÓDIGO]],Consumo!$N$3:$N$862) + SUMIF(Consumo!$C$3:$C$862,tabItens[[#This Row],[CÓDIGO]],Consumo!$O$3:$O$862) + SUMIF(Consumo!$C$3:$C$862,tabItens[[#This Row],[CÓDIGO]],Consumo!$P$3:$P$862) + SUMIF(Consumo!$C$3:$C$862,tabItens[[#This Row],[CÓDIGO]],Consumo!$Q$3:$Q$862)</f>
        <v>0</v>
      </c>
      <c r="AT512" s="384">
        <f>SUMIF(Consumo!$C$3:$C$862,tabItens[[#This Row],[CÓDIGO]],Consumo!$Z$3:$Z$862)</f>
        <v>0</v>
      </c>
      <c r="AU512" s="385">
        <f>SUMIF(Consumo!$C$3:$C$862,tabItens[[#This Row],[CÓDIGO]],Consumo!$AA$3:$AA$862)</f>
        <v>0</v>
      </c>
      <c r="AV512" s="386">
        <f>SUMIF(Consumo!$C$3:$C$862,tabItens[[#This Row],[CÓDIGO]],Consumo!$Y$3:$Y$862)</f>
        <v>0</v>
      </c>
      <c r="AW512" s="359">
        <f>tabItens[[#This Row],[QTDE ATUAL]] + tabItens[[#This Row],[RC QTDE]] + tabItens[[#This Row],[AF SALDO]] + tabItens[[#This Row],[Recentes]]</f>
        <v>41</v>
      </c>
      <c r="AX512" s="387">
        <v>1</v>
      </c>
      <c r="AY512" s="387">
        <v>4</v>
      </c>
      <c r="AZ512" s="387">
        <f>IF(ISBLANK(tabItens[[#This Row],[CÓDIGO]]),"",tabItens[[#This Row],[PontoMês]] * (AZ$2+tabItens[[#This Row],[PontoQtM]]))</f>
        <v>4</v>
      </c>
      <c r="BA512" s="386">
        <f>tabItens[[#This Row],[PontoPed]] - tabItens[[#This Row],[Saldo]] + (1/10)</f>
        <v>-36.9</v>
      </c>
      <c r="BB512" s="386">
        <f xml:space="preserve"> tabItens[[#This Row],[PontoMês]] * BB$2 - tabItens[[#This Row],[QTDE ATUAL]] - (1/10)</f>
        <v>-40.1</v>
      </c>
      <c r="BC512" s="388">
        <f>IF( tabItens[[#This Row],[PontoPed]]&gt;0, IF(tabItens[[#This Row],[PontoPed]]&lt;1, 1, IF( tabItens[[#This Row],[Saldo]]&gt;tabItens[[#This Row],[PontoPed]], 0, (tabItens[[#This Row],[PontoPed]]-tabItens[[#This Row],[Saldo]])/tabItens[[#This Row],[PontoPed]] ) ), 0 )</f>
        <v>0</v>
      </c>
      <c r="BD512" s="389">
        <f>ROUNDDOWN(IF( OR( AND(tabItens[[#This Row],[PontoPed]]&lt;tabItens[[#This Row],[Saldo]],tabItens[[#This Row],[Saldo]]&gt;0), tabItens[[#This Row],[PontoPed]]=0), 99, IF(AND(tabItens[[#This Row],[Saldo]]=0,tabItens[[#This Row],[PontoPed]]&gt;0), 0, (1-tabItens[[#This Row],[PctAb]])*10 ) ),0)</f>
        <v>99</v>
      </c>
      <c r="BE512" s="390">
        <f>IF( tabItens[[#This Row],[Consumo]] &gt; tabItens[[#This Row],[04_MESES]]/4*$AV$2, tabItens[[#This Row],[Consumo]]/$AV$2, tabItens[[#This Row],[04_MESES]]/4 ) * $BE$2 + tabItens[[#This Row],[COMPRA_EXTRA]]</f>
        <v>0</v>
      </c>
      <c r="BF512" s="391">
        <f>MAX( tabItens[[#This Row],[Sugestão]] - tabItens[[#This Row],[LC]], 0 )</f>
        <v>0</v>
      </c>
      <c r="BG512" s="391">
        <f>SUMIF(Consumo!$C$3:$C$862,tabItens[[#This Row],[CÓDIGO]],Consumo!$E$3:$E$862)</f>
        <v>0</v>
      </c>
      <c r="BH512" s="392">
        <f>IF(AND(tabItens[[#This Row],[Pend]] &gt; 0,tabItens[[#This Row],[Consumo]] &lt;&gt; 0), tabItens[[#This Row],[Pend]] / tabItens[[#This Row],[Consumo]], 0 )</f>
        <v>0</v>
      </c>
      <c r="BI512" s="391"/>
      <c r="BJ512" s="391"/>
      <c r="BK512" s="393" t="s">
        <v>2081</v>
      </c>
    </row>
    <row r="513" spans="1:63" x14ac:dyDescent="0.3">
      <c r="A513" s="354">
        <v>98734</v>
      </c>
      <c r="B513" s="355" t="s">
        <v>2254</v>
      </c>
      <c r="C513" s="356" t="s">
        <v>31</v>
      </c>
      <c r="D513" s="357">
        <v>134</v>
      </c>
      <c r="E513" s="358"/>
      <c r="F513" s="358"/>
      <c r="G513" s="358" t="s">
        <v>883</v>
      </c>
      <c r="H513" s="359">
        <v>36</v>
      </c>
      <c r="I513" s="360">
        <v>103003</v>
      </c>
      <c r="J513" s="361">
        <v>160.98412999999999</v>
      </c>
      <c r="K513" s="362"/>
      <c r="L513" s="363">
        <f>IF(tabItens[[#This Row],[Média]] &gt; 0, tabItens[[#This Row],[QTDE ATUAL]] / tabItens[[#This Row],[Média]],999.9)</f>
        <v>999.9</v>
      </c>
      <c r="M513" s="364">
        <v>0</v>
      </c>
      <c r="N513" s="365">
        <f>tabItens[[#This Row],[VALOR UNIT.]] * tabItens[[#This Row],[LC]]</f>
        <v>0</v>
      </c>
      <c r="O513" s="366"/>
      <c r="P513" s="367"/>
      <c r="Q513" s="368"/>
      <c r="R513" s="365"/>
      <c r="S513" s="369"/>
      <c r="T513" s="370">
        <f>ROUNDDOWN(IFERROR(tabItens[[#This Row],[ATA DT.VALID.]] - $D$1,0) / 30,0)</f>
        <v>-1507</v>
      </c>
      <c r="U513" s="355" t="s">
        <v>1565</v>
      </c>
      <c r="V513" s="371">
        <v>1</v>
      </c>
      <c r="W513" s="372" t="s">
        <v>2078</v>
      </c>
      <c r="X513" s="373">
        <v>58</v>
      </c>
      <c r="Y513" s="374">
        <v>14</v>
      </c>
      <c r="Z513" s="375"/>
      <c r="AA513" s="376"/>
      <c r="AB513" s="377"/>
      <c r="AC513" s="377"/>
      <c r="AD513" s="376"/>
      <c r="AE513" s="377"/>
      <c r="AF513" s="370"/>
      <c r="AG513" s="378" t="s">
        <v>2067</v>
      </c>
      <c r="AH513" s="379"/>
      <c r="AI513" s="370">
        <v>0</v>
      </c>
      <c r="AJ513" s="379">
        <v>43619</v>
      </c>
      <c r="AK513" s="379">
        <v>39184</v>
      </c>
      <c r="AL513" s="379">
        <v>43585</v>
      </c>
      <c r="AM513" s="369"/>
      <c r="AN513" s="358"/>
      <c r="AO513" s="380" t="str">
        <f>_xlfn.IFNA(IF(VLOOKUP(tabItens[[#This Row],[CÓDIGO]],tabExcluirDoEstoque[#Data],1,FALSE),"sim",""),"")</f>
        <v/>
      </c>
      <c r="AP513" s="381" t="str">
        <f ca="1">IF(OR(ISBLANK(tabItens[[#This Row],[ATA DT.VALID.]]),tabItens[[#This Row],[ATA DT.VALID.]]="",tabItens[[#This Row],[ATA DT.VALID.]]=" "),"",IF(TYPE(tabItens[[#This Row],[ATA DT.VALID.]])=1,ROUNDUP((tabItens[[#This Row],[ATA DT.VALID.]]-TODAY())/7,0),""))</f>
        <v/>
      </c>
      <c r="AQ513" s="382"/>
      <c r="AR513" s="383">
        <f>IF(ISBLANK(tabItens[[#This Row],[CÓDIGO]]),"",IFERROR(VLOOKUP(tabItens[[#This Row],[CÓDIGO]],Consumo!$C$2:$AC$862,26,FALSE),0))</f>
        <v>0</v>
      </c>
      <c r="AS513" s="384">
        <f>SUMIF(Consumo!$C$3:$C$862,tabItens[[#This Row],[CÓDIGO]],Consumo!$N$3:$N$862) + SUMIF(Consumo!$C$3:$C$862,tabItens[[#This Row],[CÓDIGO]],Consumo!$O$3:$O$862) + SUMIF(Consumo!$C$3:$C$862,tabItens[[#This Row],[CÓDIGO]],Consumo!$P$3:$P$862) + SUMIF(Consumo!$C$3:$C$862,tabItens[[#This Row],[CÓDIGO]],Consumo!$Q$3:$Q$862)</f>
        <v>0</v>
      </c>
      <c r="AT513" s="384">
        <f>SUMIF(Consumo!$C$3:$C$862,tabItens[[#This Row],[CÓDIGO]],Consumo!$Z$3:$Z$862)</f>
        <v>0</v>
      </c>
      <c r="AU513" s="385">
        <f>SUMIF(Consumo!$C$3:$C$862,tabItens[[#This Row],[CÓDIGO]],Consumo!$AA$3:$AA$862)</f>
        <v>0</v>
      </c>
      <c r="AV513" s="386">
        <f>SUMIF(Consumo!$C$3:$C$862,tabItens[[#This Row],[CÓDIGO]],Consumo!$Y$3:$Y$862)</f>
        <v>0</v>
      </c>
      <c r="AW513" s="359">
        <f>tabItens[[#This Row],[QTDE ATUAL]] + tabItens[[#This Row],[RC QTDE]] + tabItens[[#This Row],[AF SALDO]] + tabItens[[#This Row],[Recentes]]</f>
        <v>36</v>
      </c>
      <c r="AX513" s="387">
        <v>1</v>
      </c>
      <c r="AY513" s="387">
        <v>4</v>
      </c>
      <c r="AZ513" s="387">
        <f>IF(ISBLANK(tabItens[[#This Row],[CÓDIGO]]),"",tabItens[[#This Row],[PontoMês]] * (AZ$2+tabItens[[#This Row],[PontoQtM]]))</f>
        <v>4</v>
      </c>
      <c r="BA513" s="386">
        <f>tabItens[[#This Row],[PontoPed]] - tabItens[[#This Row],[Saldo]] + (1/10)</f>
        <v>-31.9</v>
      </c>
      <c r="BB513" s="386">
        <f xml:space="preserve"> tabItens[[#This Row],[PontoMês]] * BB$2 - tabItens[[#This Row],[QTDE ATUAL]] - (1/10)</f>
        <v>-35.1</v>
      </c>
      <c r="BC513" s="388">
        <f>IF( tabItens[[#This Row],[PontoPed]]&gt;0, IF(tabItens[[#This Row],[PontoPed]]&lt;1, 1, IF( tabItens[[#This Row],[Saldo]]&gt;tabItens[[#This Row],[PontoPed]], 0, (tabItens[[#This Row],[PontoPed]]-tabItens[[#This Row],[Saldo]])/tabItens[[#This Row],[PontoPed]] ) ), 0 )</f>
        <v>0</v>
      </c>
      <c r="BD513" s="389">
        <f>ROUNDDOWN(IF( OR( AND(tabItens[[#This Row],[PontoPed]]&lt;tabItens[[#This Row],[Saldo]],tabItens[[#This Row],[Saldo]]&gt;0), tabItens[[#This Row],[PontoPed]]=0), 99, IF(AND(tabItens[[#This Row],[Saldo]]=0,tabItens[[#This Row],[PontoPed]]&gt;0), 0, (1-tabItens[[#This Row],[PctAb]])*10 ) ),0)</f>
        <v>99</v>
      </c>
      <c r="BE513" s="390">
        <f>IF( tabItens[[#This Row],[Consumo]] &gt; tabItens[[#This Row],[04_MESES]]/4*$AV$2, tabItens[[#This Row],[Consumo]]/$AV$2, tabItens[[#This Row],[04_MESES]]/4 ) * $BE$2 + tabItens[[#This Row],[COMPRA_EXTRA]]</f>
        <v>0</v>
      </c>
      <c r="BF513" s="391">
        <f>MAX( tabItens[[#This Row],[Sugestão]] - tabItens[[#This Row],[LC]], 0 )</f>
        <v>0</v>
      </c>
      <c r="BG513" s="391">
        <f>SUMIF(Consumo!$C$3:$C$862,tabItens[[#This Row],[CÓDIGO]],Consumo!$E$3:$E$862)</f>
        <v>0</v>
      </c>
      <c r="BH513" s="392">
        <f>IF(AND(tabItens[[#This Row],[Pend]] &gt; 0,tabItens[[#This Row],[Consumo]] &lt;&gt; 0), tabItens[[#This Row],[Pend]] / tabItens[[#This Row],[Consumo]], 0 )</f>
        <v>0</v>
      </c>
      <c r="BI513" s="391"/>
      <c r="BJ513" s="391"/>
      <c r="BK513" s="393" t="s">
        <v>2081</v>
      </c>
    </row>
    <row r="514" spans="1:63" x14ac:dyDescent="0.3">
      <c r="A514" s="354">
        <v>99787</v>
      </c>
      <c r="B514" s="355" t="s">
        <v>1567</v>
      </c>
      <c r="C514" s="356" t="s">
        <v>256</v>
      </c>
      <c r="D514" s="357">
        <v>73</v>
      </c>
      <c r="E514" s="358"/>
      <c r="F514" s="358"/>
      <c r="G514" s="358" t="s">
        <v>883</v>
      </c>
      <c r="H514" s="359">
        <v>16</v>
      </c>
      <c r="I514" s="360">
        <v>103003</v>
      </c>
      <c r="J514" s="361">
        <v>73</v>
      </c>
      <c r="K514" s="362">
        <v>62</v>
      </c>
      <c r="L514" s="363">
        <f>IF(tabItens[[#This Row],[Média]] &gt; 0, tabItens[[#This Row],[QTDE ATUAL]] / tabItens[[#This Row],[Média]],999.9)</f>
        <v>3.5555555555555554</v>
      </c>
      <c r="M514" s="364">
        <v>0</v>
      </c>
      <c r="N514" s="365">
        <f>tabItens[[#This Row],[VALOR UNIT.]] * tabItens[[#This Row],[LC]]</f>
        <v>0</v>
      </c>
      <c r="O514" s="366" t="s">
        <v>2114</v>
      </c>
      <c r="P514" s="367"/>
      <c r="Q514" s="368"/>
      <c r="R514" s="365"/>
      <c r="S514" s="369"/>
      <c r="T514" s="370">
        <f>ROUNDDOWN(IFERROR(tabItens[[#This Row],[ATA DT.VALID.]] - $D$1,0) / 30,0)</f>
        <v>-1507</v>
      </c>
      <c r="U514" s="355" t="s">
        <v>984</v>
      </c>
      <c r="V514" s="371">
        <v>1</v>
      </c>
      <c r="W514" s="372" t="s">
        <v>2072</v>
      </c>
      <c r="X514" s="373">
        <v>55</v>
      </c>
      <c r="Y514" s="374">
        <v>32</v>
      </c>
      <c r="Z514" s="375">
        <v>2691</v>
      </c>
      <c r="AA514" s="376">
        <v>2023</v>
      </c>
      <c r="AB514" s="377">
        <v>60</v>
      </c>
      <c r="AC514" s="377"/>
      <c r="AD514" s="376"/>
      <c r="AE514" s="377"/>
      <c r="AF514" s="370"/>
      <c r="AG514" s="378" t="s">
        <v>2067</v>
      </c>
      <c r="AH514" s="379"/>
      <c r="AI514" s="370">
        <v>22</v>
      </c>
      <c r="AJ514" s="379">
        <v>44874</v>
      </c>
      <c r="AK514" s="379">
        <v>39227</v>
      </c>
      <c r="AL514" s="379">
        <v>44845</v>
      </c>
      <c r="AM514" s="369"/>
      <c r="AN514" s="358"/>
      <c r="AO514" s="380" t="str">
        <f>_xlfn.IFNA(IF(VLOOKUP(tabItens[[#This Row],[CÓDIGO]],tabExcluirDoEstoque[#Data],1,FALSE),"sim",""),"")</f>
        <v/>
      </c>
      <c r="AP514" s="381" t="str">
        <f ca="1">IF(OR(ISBLANK(tabItens[[#This Row],[ATA DT.VALID.]]),tabItens[[#This Row],[ATA DT.VALID.]]="",tabItens[[#This Row],[ATA DT.VALID.]]=" "),"",IF(TYPE(tabItens[[#This Row],[ATA DT.VALID.]])=1,ROUNDUP((tabItens[[#This Row],[ATA DT.VALID.]]-TODAY())/7,0),""))</f>
        <v/>
      </c>
      <c r="AQ514" s="382">
        <v>0</v>
      </c>
      <c r="AR514" s="383" t="str">
        <f>IF(ISBLANK(tabItens[[#This Row],[CÓDIGO]]),"",IFERROR(VLOOKUP(tabItens[[#This Row],[CÓDIGO]],Consumo!$C$2:$AC$862,26,FALSE),0))</f>
        <v>07.2023</v>
      </c>
      <c r="AS514" s="384">
        <f>SUMIF(Consumo!$C$3:$C$862,tabItens[[#This Row],[CÓDIGO]],Consumo!$N$3:$N$862) + SUMIF(Consumo!$C$3:$C$862,tabItens[[#This Row],[CÓDIGO]],Consumo!$O$3:$O$862) + SUMIF(Consumo!$C$3:$C$862,tabItens[[#This Row],[CÓDIGO]],Consumo!$P$3:$P$862) + SUMIF(Consumo!$C$3:$C$862,tabItens[[#This Row],[CÓDIGO]],Consumo!$Q$3:$Q$862)</f>
        <v>6</v>
      </c>
      <c r="AT514" s="384">
        <f>SUMIF(Consumo!$C$3:$C$862,tabItens[[#This Row],[CÓDIGO]],Consumo!$Z$3:$Z$862)</f>
        <v>64</v>
      </c>
      <c r="AU514" s="385">
        <f>SUMIF(Consumo!$C$3:$C$862,tabItens[[#This Row],[CÓDIGO]],Consumo!$AA$3:$AA$862)</f>
        <v>35</v>
      </c>
      <c r="AV514" s="386">
        <f>SUMIF(Consumo!$C$3:$C$862,tabItens[[#This Row],[CÓDIGO]],Consumo!$Y$3:$Y$862)</f>
        <v>4.5</v>
      </c>
      <c r="AW514" s="359">
        <f>tabItens[[#This Row],[QTDE ATUAL]] + tabItens[[#This Row],[RC QTDE]] + tabItens[[#This Row],[AF SALDO]] + tabItens[[#This Row],[Recentes]]</f>
        <v>76</v>
      </c>
      <c r="AX514" s="387">
        <v>5</v>
      </c>
      <c r="AY514" s="387">
        <v>4</v>
      </c>
      <c r="AZ514" s="387">
        <f>IF(ISBLANK(tabItens[[#This Row],[CÓDIGO]]),"",tabItens[[#This Row],[PontoMês]] * (AZ$2+tabItens[[#This Row],[PontoQtM]]))</f>
        <v>20</v>
      </c>
      <c r="BA514" s="386">
        <f>tabItens[[#This Row],[PontoPed]] - tabItens[[#This Row],[Saldo]] + (1/10)</f>
        <v>-55.9</v>
      </c>
      <c r="BB514" s="386">
        <f xml:space="preserve"> tabItens[[#This Row],[PontoMês]] * BB$2 - tabItens[[#This Row],[QTDE ATUAL]] - (1/10)</f>
        <v>-11.1</v>
      </c>
      <c r="BC514" s="388">
        <f>IF( tabItens[[#This Row],[PontoPed]]&gt;0, IF(tabItens[[#This Row],[PontoPed]]&lt;1, 1, IF( tabItens[[#This Row],[Saldo]]&gt;tabItens[[#This Row],[PontoPed]], 0, (tabItens[[#This Row],[PontoPed]]-tabItens[[#This Row],[Saldo]])/tabItens[[#This Row],[PontoPed]] ) ), 0 )</f>
        <v>0</v>
      </c>
      <c r="BD514" s="389">
        <f>ROUNDDOWN(IF( OR( AND(tabItens[[#This Row],[PontoPed]]&lt;tabItens[[#This Row],[Saldo]],tabItens[[#This Row],[Saldo]]&gt;0), tabItens[[#This Row],[PontoPed]]=0), 99, IF(AND(tabItens[[#This Row],[Saldo]]=0,tabItens[[#This Row],[PontoPed]]&gt;0), 0, (1-tabItens[[#This Row],[PctAb]])*10 ) ),0)</f>
        <v>99</v>
      </c>
      <c r="BE514" s="390">
        <f>IF( tabItens[[#This Row],[Consumo]] &gt; tabItens[[#This Row],[04_MESES]]/4*$AV$2, tabItens[[#This Row],[Consumo]]/$AV$2, tabItens[[#This Row],[04_MESES]]/4 ) * $BE$2 + tabItens[[#This Row],[COMPRA_EXTRA]]</f>
        <v>32</v>
      </c>
      <c r="BF514" s="391">
        <f>MAX( tabItens[[#This Row],[Sugestão]] - tabItens[[#This Row],[LC]], 0 )</f>
        <v>32</v>
      </c>
      <c r="BG514" s="391">
        <f>SUMIF(Consumo!$C$3:$C$862,tabItens[[#This Row],[CÓDIGO]],Consumo!$E$3:$E$862)</f>
        <v>0</v>
      </c>
      <c r="BH514" s="392">
        <f>IF(AND(tabItens[[#This Row],[Pend]] &gt; 0,tabItens[[#This Row],[Consumo]] &lt;&gt; 0), tabItens[[#This Row],[Pend]] / tabItens[[#This Row],[Consumo]], 0 )</f>
        <v>0</v>
      </c>
      <c r="BI514" s="391"/>
      <c r="BJ514" s="391"/>
      <c r="BK514" s="393" t="s">
        <v>2081</v>
      </c>
    </row>
    <row r="515" spans="1:63" x14ac:dyDescent="0.3">
      <c r="A515" s="354">
        <v>99788</v>
      </c>
      <c r="B515" s="355" t="s">
        <v>1568</v>
      </c>
      <c r="C515" s="356" t="s">
        <v>256</v>
      </c>
      <c r="D515" s="357">
        <v>1.49</v>
      </c>
      <c r="E515" s="358"/>
      <c r="F515" s="358"/>
      <c r="G515" s="358" t="s">
        <v>883</v>
      </c>
      <c r="H515" s="359">
        <v>150</v>
      </c>
      <c r="I515" s="360">
        <v>103003</v>
      </c>
      <c r="J515" s="361">
        <v>1.49</v>
      </c>
      <c r="K515" s="362"/>
      <c r="L515" s="363">
        <f>IF(tabItens[[#This Row],[Média]] &gt; 0, tabItens[[#This Row],[QTDE ATUAL]] / tabItens[[#This Row],[Média]],999.9)</f>
        <v>999.9</v>
      </c>
      <c r="M515" s="364">
        <v>0</v>
      </c>
      <c r="N515" s="365">
        <f>tabItens[[#This Row],[VALOR UNIT.]] * tabItens[[#This Row],[LC]]</f>
        <v>0</v>
      </c>
      <c r="O515" s="366"/>
      <c r="P515" s="367"/>
      <c r="Q515" s="368"/>
      <c r="R515" s="365"/>
      <c r="S515" s="369"/>
      <c r="T515" s="370">
        <f>ROUNDDOWN(IFERROR(tabItens[[#This Row],[ATA DT.VALID.]] - $D$1,0) / 30,0)</f>
        <v>-1507</v>
      </c>
      <c r="U515" s="355" t="s">
        <v>984</v>
      </c>
      <c r="V515" s="371">
        <v>1</v>
      </c>
      <c r="W515" s="372" t="s">
        <v>2072</v>
      </c>
      <c r="X515" s="373">
        <v>55</v>
      </c>
      <c r="Y515" s="374">
        <v>32</v>
      </c>
      <c r="Z515" s="375"/>
      <c r="AA515" s="376"/>
      <c r="AB515" s="377"/>
      <c r="AC515" s="377"/>
      <c r="AD515" s="376"/>
      <c r="AE515" s="377"/>
      <c r="AF515" s="370"/>
      <c r="AG515" s="378" t="s">
        <v>2067</v>
      </c>
      <c r="AH515" s="379"/>
      <c r="AI515" s="370">
        <v>0</v>
      </c>
      <c r="AJ515" s="379">
        <v>39741</v>
      </c>
      <c r="AK515" s="379">
        <v>39227</v>
      </c>
      <c r="AL515" s="379">
        <v>39729</v>
      </c>
      <c r="AM515" s="369"/>
      <c r="AN515" s="358"/>
      <c r="AO515" s="380" t="str">
        <f>_xlfn.IFNA(IF(VLOOKUP(tabItens[[#This Row],[CÓDIGO]],tabExcluirDoEstoque[#Data],1,FALSE),"sim",""),"")</f>
        <v/>
      </c>
      <c r="AP515" s="381" t="str">
        <f ca="1">IF(OR(ISBLANK(tabItens[[#This Row],[ATA DT.VALID.]]),tabItens[[#This Row],[ATA DT.VALID.]]="",tabItens[[#This Row],[ATA DT.VALID.]]=" "),"",IF(TYPE(tabItens[[#This Row],[ATA DT.VALID.]])=1,ROUNDUP((tabItens[[#This Row],[ATA DT.VALID.]]-TODAY())/7,0),""))</f>
        <v/>
      </c>
      <c r="AQ515" s="382"/>
      <c r="AR515" s="383">
        <f>IF(ISBLANK(tabItens[[#This Row],[CÓDIGO]]),"",IFERROR(VLOOKUP(tabItens[[#This Row],[CÓDIGO]],Consumo!$C$2:$AC$862,26,FALSE),0))</f>
        <v>0</v>
      </c>
      <c r="AS515" s="384">
        <f>SUMIF(Consumo!$C$3:$C$862,tabItens[[#This Row],[CÓDIGO]],Consumo!$N$3:$N$862) + SUMIF(Consumo!$C$3:$C$862,tabItens[[#This Row],[CÓDIGO]],Consumo!$O$3:$O$862) + SUMIF(Consumo!$C$3:$C$862,tabItens[[#This Row],[CÓDIGO]],Consumo!$P$3:$P$862) + SUMIF(Consumo!$C$3:$C$862,tabItens[[#This Row],[CÓDIGO]],Consumo!$Q$3:$Q$862)</f>
        <v>0</v>
      </c>
      <c r="AT515" s="384">
        <f>SUMIF(Consumo!$C$3:$C$862,tabItens[[#This Row],[CÓDIGO]],Consumo!$Z$3:$Z$862)</f>
        <v>0</v>
      </c>
      <c r="AU515" s="385">
        <f>SUMIF(Consumo!$C$3:$C$862,tabItens[[#This Row],[CÓDIGO]],Consumo!$AA$3:$AA$862)</f>
        <v>0</v>
      </c>
      <c r="AV515" s="386">
        <f>SUMIF(Consumo!$C$3:$C$862,tabItens[[#This Row],[CÓDIGO]],Consumo!$Y$3:$Y$862)</f>
        <v>0</v>
      </c>
      <c r="AW515" s="359">
        <f>tabItens[[#This Row],[QTDE ATUAL]] + tabItens[[#This Row],[RC QTDE]] + tabItens[[#This Row],[AF SALDO]] + tabItens[[#This Row],[Recentes]]</f>
        <v>150</v>
      </c>
      <c r="AX515" s="387">
        <v>0</v>
      </c>
      <c r="AY515" s="387">
        <v>4</v>
      </c>
      <c r="AZ515" s="387">
        <f>IF(ISBLANK(tabItens[[#This Row],[CÓDIGO]]),"",tabItens[[#This Row],[PontoMês]] * (AZ$2+tabItens[[#This Row],[PontoQtM]]))</f>
        <v>0</v>
      </c>
      <c r="BA515" s="386">
        <f>tabItens[[#This Row],[PontoPed]] - tabItens[[#This Row],[Saldo]] + (1/10)</f>
        <v>-149.9</v>
      </c>
      <c r="BB515" s="386">
        <f xml:space="preserve"> tabItens[[#This Row],[PontoMês]] * BB$2 - tabItens[[#This Row],[QTDE ATUAL]] - (1/10)</f>
        <v>-150.1</v>
      </c>
      <c r="BC515" s="388">
        <f>IF( tabItens[[#This Row],[PontoPed]]&gt;0, IF(tabItens[[#This Row],[PontoPed]]&lt;1, 1, IF( tabItens[[#This Row],[Saldo]]&gt;tabItens[[#This Row],[PontoPed]], 0, (tabItens[[#This Row],[PontoPed]]-tabItens[[#This Row],[Saldo]])/tabItens[[#This Row],[PontoPed]] ) ), 0 )</f>
        <v>0</v>
      </c>
      <c r="BD515" s="389">
        <f>ROUNDDOWN(IF( OR( AND(tabItens[[#This Row],[PontoPed]]&lt;tabItens[[#This Row],[Saldo]],tabItens[[#This Row],[Saldo]]&gt;0), tabItens[[#This Row],[PontoPed]]=0), 99, IF(AND(tabItens[[#This Row],[Saldo]]=0,tabItens[[#This Row],[PontoPed]]&gt;0), 0, (1-tabItens[[#This Row],[PctAb]])*10 ) ),0)</f>
        <v>99</v>
      </c>
      <c r="BE515" s="390">
        <f>IF( tabItens[[#This Row],[Consumo]] &gt; tabItens[[#This Row],[04_MESES]]/4*$AV$2, tabItens[[#This Row],[Consumo]]/$AV$2, tabItens[[#This Row],[04_MESES]]/4 ) * $BE$2 + tabItens[[#This Row],[COMPRA_EXTRA]]</f>
        <v>0</v>
      </c>
      <c r="BF515" s="391">
        <f>MAX( tabItens[[#This Row],[Sugestão]] - tabItens[[#This Row],[LC]], 0 )</f>
        <v>0</v>
      </c>
      <c r="BG515" s="391">
        <f>SUMIF(Consumo!$C$3:$C$862,tabItens[[#This Row],[CÓDIGO]],Consumo!$E$3:$E$862)</f>
        <v>0</v>
      </c>
      <c r="BH515" s="392">
        <f>IF(AND(tabItens[[#This Row],[Pend]] &gt; 0,tabItens[[#This Row],[Consumo]] &lt;&gt; 0), tabItens[[#This Row],[Pend]] / tabItens[[#This Row],[Consumo]], 0 )</f>
        <v>0</v>
      </c>
      <c r="BI515" s="391"/>
      <c r="BJ515" s="391"/>
      <c r="BK515" s="393" t="s">
        <v>2081</v>
      </c>
    </row>
    <row r="516" spans="1:63" x14ac:dyDescent="0.3">
      <c r="A516" s="354">
        <v>100362</v>
      </c>
      <c r="B516" s="355" t="s">
        <v>1569</v>
      </c>
      <c r="C516" s="356" t="s">
        <v>604</v>
      </c>
      <c r="D516" s="357">
        <v>26.43</v>
      </c>
      <c r="E516" s="358"/>
      <c r="F516" s="358"/>
      <c r="G516" s="358" t="s">
        <v>883</v>
      </c>
      <c r="H516" s="359">
        <v>2665</v>
      </c>
      <c r="I516" s="360">
        <v>103003</v>
      </c>
      <c r="J516" s="361">
        <v>26.43</v>
      </c>
      <c r="K516" s="362">
        <v>3661</v>
      </c>
      <c r="L516" s="363">
        <f>IF(tabItens[[#This Row],[Média]] &gt; 0, tabItens[[#This Row],[QTDE ATUAL]] / tabItens[[#This Row],[Média]],999.9)</f>
        <v>8.5257264729405495</v>
      </c>
      <c r="M516" s="364">
        <v>0</v>
      </c>
      <c r="N516" s="365">
        <f>tabItens[[#This Row],[VALOR UNIT.]] * tabItens[[#This Row],[LC]]</f>
        <v>0</v>
      </c>
      <c r="O516" s="366" t="s">
        <v>2112</v>
      </c>
      <c r="P516" s="367"/>
      <c r="Q516" s="368"/>
      <c r="R516" s="365"/>
      <c r="S516" s="369"/>
      <c r="T516" s="370">
        <f>ROUNDDOWN(IFERROR(tabItens[[#This Row],[ATA DT.VALID.]] - $D$1,0) / 30,0)</f>
        <v>-1507</v>
      </c>
      <c r="U516" s="355" t="s">
        <v>957</v>
      </c>
      <c r="V516" s="371">
        <v>1</v>
      </c>
      <c r="W516" s="372" t="s">
        <v>2066</v>
      </c>
      <c r="X516" s="373">
        <v>51</v>
      </c>
      <c r="Y516" s="374">
        <v>3</v>
      </c>
      <c r="Z516" s="375"/>
      <c r="AA516" s="376"/>
      <c r="AB516" s="377"/>
      <c r="AC516" s="377">
        <v>8935</v>
      </c>
      <c r="AD516" s="376">
        <v>2023</v>
      </c>
      <c r="AE516" s="377">
        <v>0</v>
      </c>
      <c r="AF516" s="370">
        <v>8000</v>
      </c>
      <c r="AG516" s="378" t="s">
        <v>2061</v>
      </c>
      <c r="AH516" s="379">
        <v>45180</v>
      </c>
      <c r="AI516" s="370">
        <v>1220</v>
      </c>
      <c r="AJ516" s="379">
        <v>45163</v>
      </c>
      <c r="AK516" s="379">
        <v>39258</v>
      </c>
      <c r="AL516" s="379">
        <v>45148</v>
      </c>
      <c r="AM516" s="369"/>
      <c r="AN516" s="358"/>
      <c r="AO516" s="380" t="str">
        <f>_xlfn.IFNA(IF(VLOOKUP(tabItens[[#This Row],[CÓDIGO]],tabExcluirDoEstoque[#Data],1,FALSE),"sim",""),"")</f>
        <v/>
      </c>
      <c r="AP516" s="381" t="str">
        <f ca="1">IF(OR(ISBLANK(tabItens[[#This Row],[ATA DT.VALID.]]),tabItens[[#This Row],[ATA DT.VALID.]]="",tabItens[[#This Row],[ATA DT.VALID.]]=" "),"",IF(TYPE(tabItens[[#This Row],[ATA DT.VALID.]])=1,ROUNDUP((tabItens[[#This Row],[ATA DT.VALID.]]-TODAY())/7,0),""))</f>
        <v/>
      </c>
      <c r="AQ516" s="382">
        <v>0</v>
      </c>
      <c r="AR516" s="383" t="str">
        <f>IF(ISBLANK(tabItens[[#This Row],[CÓDIGO]]),"",IFERROR(VLOOKUP(tabItens[[#This Row],[CÓDIGO]],Consumo!$C$2:$AC$862,26,FALSE),0))</f>
        <v>09.2023</v>
      </c>
      <c r="AS516" s="384">
        <f>SUMIF(Consumo!$C$3:$C$862,tabItens[[#This Row],[CÓDIGO]],Consumo!$N$3:$N$862) + SUMIF(Consumo!$C$3:$C$862,tabItens[[#This Row],[CÓDIGO]],Consumo!$O$3:$O$862) + SUMIF(Consumo!$C$3:$C$862,tabItens[[#This Row],[CÓDIGO]],Consumo!$P$3:$P$862) + SUMIF(Consumo!$C$3:$C$862,tabItens[[#This Row],[CÓDIGO]],Consumo!$Q$3:$Q$862)</f>
        <v>1230</v>
      </c>
      <c r="AT516" s="384">
        <f>SUMIF(Consumo!$C$3:$C$862,tabItens[[#This Row],[CÓDIGO]],Consumo!$Z$3:$Z$862)</f>
        <v>3798</v>
      </c>
      <c r="AU516" s="385">
        <f>SUMIF(Consumo!$C$3:$C$862,tabItens[[#This Row],[CÓDIGO]],Consumo!$AA$3:$AA$862)</f>
        <v>1091</v>
      </c>
      <c r="AV516" s="386">
        <f>SUMIF(Consumo!$C$3:$C$862,tabItens[[#This Row],[CÓDIGO]],Consumo!$Y$3:$Y$862)</f>
        <v>312.58333333333331</v>
      </c>
      <c r="AW516" s="359">
        <f>tabItens[[#This Row],[QTDE ATUAL]] + tabItens[[#This Row],[RC QTDE]] + tabItens[[#This Row],[AF SALDO]] + tabItens[[#This Row],[Recentes]]</f>
        <v>2665</v>
      </c>
      <c r="AX516" s="387">
        <v>24.9</v>
      </c>
      <c r="AY516" s="387">
        <v>4</v>
      </c>
      <c r="AZ516" s="387">
        <f>IF(ISBLANK(tabItens[[#This Row],[CÓDIGO]]),"",tabItens[[#This Row],[PontoMês]] * (AZ$2+tabItens[[#This Row],[PontoQtM]]))</f>
        <v>99.6</v>
      </c>
      <c r="BA516" s="386">
        <f>tabItens[[#This Row],[PontoPed]] - tabItens[[#This Row],[Saldo]] + (1/10)</f>
        <v>-2565.3000000000002</v>
      </c>
      <c r="BB516" s="386">
        <f xml:space="preserve"> tabItens[[#This Row],[PontoMês]] * BB$2 - tabItens[[#This Row],[QTDE ATUAL]] - (1/10)</f>
        <v>-2640.2</v>
      </c>
      <c r="BC516" s="388">
        <f>IF( tabItens[[#This Row],[PontoPed]]&gt;0, IF(tabItens[[#This Row],[PontoPed]]&lt;1, 1, IF( tabItens[[#This Row],[Saldo]]&gt;tabItens[[#This Row],[PontoPed]], 0, (tabItens[[#This Row],[PontoPed]]-tabItens[[#This Row],[Saldo]])/tabItens[[#This Row],[PontoPed]] ) ), 0 )</f>
        <v>0</v>
      </c>
      <c r="BD516" s="389">
        <f>ROUNDDOWN(IF( OR( AND(tabItens[[#This Row],[PontoPed]]&lt;tabItens[[#This Row],[Saldo]],tabItens[[#This Row],[Saldo]]&gt;0), tabItens[[#This Row],[PontoPed]]=0), 99, IF(AND(tabItens[[#This Row],[Saldo]]=0,tabItens[[#This Row],[PontoPed]]&gt;0), 0, (1-tabItens[[#This Row],[PctAb]])*10 ) ),0)</f>
        <v>99</v>
      </c>
      <c r="BE516" s="390">
        <f>IF( tabItens[[#This Row],[Consumo]] &gt; tabItens[[#This Row],[04_MESES]]/4*$AV$2, tabItens[[#This Row],[Consumo]]/$AV$2, tabItens[[#This Row],[04_MESES]]/4 ) * $BE$2 + tabItens[[#This Row],[COMPRA_EXTRA]]</f>
        <v>1899</v>
      </c>
      <c r="BF516" s="391">
        <f>MAX( tabItens[[#This Row],[Sugestão]] - tabItens[[#This Row],[LC]], 0 )</f>
        <v>1899</v>
      </c>
      <c r="BG516" s="391">
        <f>SUMIF(Consumo!$C$3:$C$862,tabItens[[#This Row],[CÓDIGO]],Consumo!$E$3:$E$862)</f>
        <v>137</v>
      </c>
      <c r="BH516" s="392">
        <f>IF(AND(tabItens[[#This Row],[Pend]] &gt; 0,tabItens[[#This Row],[Consumo]] &lt;&gt; 0), tabItens[[#This Row],[Pend]] / tabItens[[#This Row],[Consumo]], 0 )</f>
        <v>3.607161664033702E-2</v>
      </c>
      <c r="BI516" s="391"/>
      <c r="BJ516" s="391"/>
      <c r="BK516" s="393" t="s">
        <v>2081</v>
      </c>
    </row>
    <row r="517" spans="1:63" x14ac:dyDescent="0.3">
      <c r="A517" s="354">
        <v>100383</v>
      </c>
      <c r="B517" s="355" t="s">
        <v>616</v>
      </c>
      <c r="C517" s="356" t="s">
        <v>253</v>
      </c>
      <c r="D517" s="357">
        <v>160</v>
      </c>
      <c r="E517" s="358"/>
      <c r="F517" s="358"/>
      <c r="G517" s="358" t="s">
        <v>883</v>
      </c>
      <c r="H517" s="359">
        <v>74</v>
      </c>
      <c r="I517" s="360">
        <v>103003</v>
      </c>
      <c r="J517" s="361">
        <v>160</v>
      </c>
      <c r="K517" s="362">
        <v>3</v>
      </c>
      <c r="L517" s="363">
        <f>IF(tabItens[[#This Row],[Média]] &gt; 0, tabItens[[#This Row],[QTDE ATUAL]] / tabItens[[#This Row],[Média]],999.9)</f>
        <v>888</v>
      </c>
      <c r="M517" s="364">
        <v>0</v>
      </c>
      <c r="N517" s="365">
        <f>tabItens[[#This Row],[VALOR UNIT.]] * tabItens[[#This Row],[LC]]</f>
        <v>0</v>
      </c>
      <c r="O517" s="366" t="s">
        <v>2165</v>
      </c>
      <c r="P517" s="367"/>
      <c r="Q517" s="368"/>
      <c r="R517" s="365"/>
      <c r="S517" s="369"/>
      <c r="T517" s="370">
        <f>ROUNDDOWN(IFERROR(tabItens[[#This Row],[ATA DT.VALID.]] - $D$1,0) / 30,0)</f>
        <v>-1507</v>
      </c>
      <c r="U517" s="355" t="s">
        <v>1570</v>
      </c>
      <c r="V517" s="371">
        <v>1</v>
      </c>
      <c r="W517" s="372" t="s">
        <v>2079</v>
      </c>
      <c r="X517" s="373">
        <v>80</v>
      </c>
      <c r="Y517" s="374">
        <v>7</v>
      </c>
      <c r="Z517" s="375"/>
      <c r="AA517" s="376"/>
      <c r="AB517" s="377"/>
      <c r="AC517" s="377"/>
      <c r="AD517" s="376"/>
      <c r="AE517" s="377"/>
      <c r="AF517" s="370"/>
      <c r="AG517" s="378" t="s">
        <v>2067</v>
      </c>
      <c r="AH517" s="379"/>
      <c r="AI517" s="370">
        <v>2</v>
      </c>
      <c r="AJ517" s="379">
        <v>44372</v>
      </c>
      <c r="AK517" s="379">
        <v>39260</v>
      </c>
      <c r="AL517" s="379">
        <v>44757</v>
      </c>
      <c r="AM517" s="369"/>
      <c r="AN517" s="358"/>
      <c r="AO517" s="380" t="str">
        <f>_xlfn.IFNA(IF(VLOOKUP(tabItens[[#This Row],[CÓDIGO]],tabExcluirDoEstoque[#Data],1,FALSE),"sim",""),"")</f>
        <v>sim</v>
      </c>
      <c r="AP517" s="381" t="str">
        <f ca="1">IF(OR(ISBLANK(tabItens[[#This Row],[ATA DT.VALID.]]),tabItens[[#This Row],[ATA DT.VALID.]]="",tabItens[[#This Row],[ATA DT.VALID.]]=" "),"",IF(TYPE(tabItens[[#This Row],[ATA DT.VALID.]])=1,ROUNDUP((tabItens[[#This Row],[ATA DT.VALID.]]-TODAY())/7,0),""))</f>
        <v/>
      </c>
      <c r="AQ517" s="382">
        <v>0</v>
      </c>
      <c r="AR517" s="383" t="str">
        <f>IF(ISBLANK(tabItens[[#This Row],[CÓDIGO]]),"",IFERROR(VLOOKUP(tabItens[[#This Row],[CÓDIGO]],Consumo!$C$2:$AC$862,26,FALSE),0))</f>
        <v>04.2023</v>
      </c>
      <c r="AS517" s="384">
        <f>SUMIF(Consumo!$C$3:$C$862,tabItens[[#This Row],[CÓDIGO]],Consumo!$N$3:$N$862) + SUMIF(Consumo!$C$3:$C$862,tabItens[[#This Row],[CÓDIGO]],Consumo!$O$3:$O$862) + SUMIF(Consumo!$C$3:$C$862,tabItens[[#This Row],[CÓDIGO]],Consumo!$P$3:$P$862) + SUMIF(Consumo!$C$3:$C$862,tabItens[[#This Row],[CÓDIGO]],Consumo!$Q$3:$Q$862)</f>
        <v>0</v>
      </c>
      <c r="AT517" s="384">
        <f>SUMIF(Consumo!$C$3:$C$862,tabItens[[#This Row],[CÓDIGO]],Consumo!$Z$3:$Z$862)</f>
        <v>3</v>
      </c>
      <c r="AU517" s="385">
        <f>SUMIF(Consumo!$C$3:$C$862,tabItens[[#This Row],[CÓDIGO]],Consumo!$AA$3:$AA$862)</f>
        <v>3</v>
      </c>
      <c r="AV517" s="386">
        <f>SUMIF(Consumo!$C$3:$C$862,tabItens[[#This Row],[CÓDIGO]],Consumo!$Y$3:$Y$862)</f>
        <v>8.3333333333333329E-2</v>
      </c>
      <c r="AW517" s="359">
        <f>tabItens[[#This Row],[QTDE ATUAL]] + tabItens[[#This Row],[RC QTDE]] + tabItens[[#This Row],[AF SALDO]] + tabItens[[#This Row],[Recentes]]</f>
        <v>74</v>
      </c>
      <c r="AX517" s="387">
        <v>5</v>
      </c>
      <c r="AY517" s="387">
        <v>4</v>
      </c>
      <c r="AZ517" s="387">
        <f>IF(ISBLANK(tabItens[[#This Row],[CÓDIGO]]),"",tabItens[[#This Row],[PontoMês]] * (AZ$2+tabItens[[#This Row],[PontoQtM]]))</f>
        <v>20</v>
      </c>
      <c r="BA517" s="386">
        <f>tabItens[[#This Row],[PontoPed]] - tabItens[[#This Row],[Saldo]] + (1/10)</f>
        <v>-53.9</v>
      </c>
      <c r="BB517" s="386">
        <f xml:space="preserve"> tabItens[[#This Row],[PontoMês]] * BB$2 - tabItens[[#This Row],[QTDE ATUAL]] - (1/10)</f>
        <v>-69.099999999999994</v>
      </c>
      <c r="BC517" s="388">
        <f>IF( tabItens[[#This Row],[PontoPed]]&gt;0, IF(tabItens[[#This Row],[PontoPed]]&lt;1, 1, IF( tabItens[[#This Row],[Saldo]]&gt;tabItens[[#This Row],[PontoPed]], 0, (tabItens[[#This Row],[PontoPed]]-tabItens[[#This Row],[Saldo]])/tabItens[[#This Row],[PontoPed]] ) ), 0 )</f>
        <v>0</v>
      </c>
      <c r="BD517" s="389">
        <f>ROUNDDOWN(IF( OR( AND(tabItens[[#This Row],[PontoPed]]&lt;tabItens[[#This Row],[Saldo]],tabItens[[#This Row],[Saldo]]&gt;0), tabItens[[#This Row],[PontoPed]]=0), 99, IF(AND(tabItens[[#This Row],[Saldo]]=0,tabItens[[#This Row],[PontoPed]]&gt;0), 0, (1-tabItens[[#This Row],[PctAb]])*10 ) ),0)</f>
        <v>99</v>
      </c>
      <c r="BE517" s="390">
        <f>IF( tabItens[[#This Row],[Consumo]] &gt; tabItens[[#This Row],[04_MESES]]/4*$AV$2, tabItens[[#This Row],[Consumo]]/$AV$2, tabItens[[#This Row],[04_MESES]]/4 ) * $BE$2 + tabItens[[#This Row],[COMPRA_EXTRA]]</f>
        <v>1.5</v>
      </c>
      <c r="BF517" s="391">
        <f>MAX( tabItens[[#This Row],[Sugestão]] - tabItens[[#This Row],[LC]], 0 )</f>
        <v>1.5</v>
      </c>
      <c r="BG517" s="391">
        <f>SUMIF(Consumo!$C$3:$C$862,tabItens[[#This Row],[CÓDIGO]],Consumo!$E$3:$E$862)</f>
        <v>0</v>
      </c>
      <c r="BH517" s="392">
        <f>IF(AND(tabItens[[#This Row],[Pend]] &gt; 0,tabItens[[#This Row],[Consumo]] &lt;&gt; 0), tabItens[[#This Row],[Pend]] / tabItens[[#This Row],[Consumo]], 0 )</f>
        <v>0</v>
      </c>
      <c r="BI517" s="391"/>
      <c r="BJ517" s="391"/>
      <c r="BK517" s="393" t="s">
        <v>2081</v>
      </c>
    </row>
    <row r="518" spans="1:63" x14ac:dyDescent="0.3">
      <c r="A518" s="354">
        <v>100802</v>
      </c>
      <c r="B518" s="355" t="s">
        <v>1571</v>
      </c>
      <c r="C518" s="356" t="s">
        <v>283</v>
      </c>
      <c r="D518" s="357">
        <v>20.420000000000002</v>
      </c>
      <c r="E518" s="358"/>
      <c r="F518" s="358"/>
      <c r="G518" s="358" t="s">
        <v>883</v>
      </c>
      <c r="H518" s="359">
        <v>794</v>
      </c>
      <c r="I518" s="360">
        <v>103003</v>
      </c>
      <c r="J518" s="361">
        <v>20.420000000000002</v>
      </c>
      <c r="K518" s="362">
        <v>828</v>
      </c>
      <c r="L518" s="363">
        <f>IF(tabItens[[#This Row],[Média]] &gt; 0, tabItens[[#This Row],[QTDE ATUAL]] / tabItens[[#This Row],[Média]],999.9)</f>
        <v>11.410778443113774</v>
      </c>
      <c r="M518" s="364">
        <v>0</v>
      </c>
      <c r="N518" s="365">
        <f>tabItens[[#This Row],[VALOR UNIT.]] * tabItens[[#This Row],[LC]]</f>
        <v>0</v>
      </c>
      <c r="O518" s="366" t="s">
        <v>2130</v>
      </c>
      <c r="P518" s="367"/>
      <c r="Q518" s="368"/>
      <c r="R518" s="365"/>
      <c r="S518" s="369"/>
      <c r="T518" s="370">
        <f>ROUNDDOWN(IFERROR(tabItens[[#This Row],[ATA DT.VALID.]] - $D$1,0) / 30,0)</f>
        <v>-1507</v>
      </c>
      <c r="U518" s="355" t="s">
        <v>987</v>
      </c>
      <c r="V518" s="371">
        <v>1</v>
      </c>
      <c r="W518" s="372" t="s">
        <v>2071</v>
      </c>
      <c r="X518" s="373">
        <v>61</v>
      </c>
      <c r="Y518" s="374">
        <v>9</v>
      </c>
      <c r="Z518" s="375"/>
      <c r="AA518" s="376"/>
      <c r="AB518" s="377"/>
      <c r="AC518" s="377"/>
      <c r="AD518" s="376"/>
      <c r="AE518" s="377"/>
      <c r="AF518" s="370"/>
      <c r="AG518" s="378" t="s">
        <v>2067</v>
      </c>
      <c r="AH518" s="379"/>
      <c r="AI518" s="370">
        <v>276</v>
      </c>
      <c r="AJ518" s="379">
        <v>45154</v>
      </c>
      <c r="AK518" s="379">
        <v>39275</v>
      </c>
      <c r="AL518" s="379">
        <v>45161</v>
      </c>
      <c r="AM518" s="369"/>
      <c r="AN518" s="358"/>
      <c r="AO518" s="380" t="str">
        <f>_xlfn.IFNA(IF(VLOOKUP(tabItens[[#This Row],[CÓDIGO]],tabExcluirDoEstoque[#Data],1,FALSE),"sim",""),"")</f>
        <v/>
      </c>
      <c r="AP518" s="381" t="str">
        <f ca="1">IF(OR(ISBLANK(tabItens[[#This Row],[ATA DT.VALID.]]),tabItens[[#This Row],[ATA DT.VALID.]]="",tabItens[[#This Row],[ATA DT.VALID.]]=" "),"",IF(TYPE(tabItens[[#This Row],[ATA DT.VALID.]])=1,ROUNDUP((tabItens[[#This Row],[ATA DT.VALID.]]-TODAY())/7,0),""))</f>
        <v/>
      </c>
      <c r="AQ518" s="382">
        <v>0</v>
      </c>
      <c r="AR518" s="383" t="str">
        <f>IF(ISBLANK(tabItens[[#This Row],[CÓDIGO]]),"",IFERROR(VLOOKUP(tabItens[[#This Row],[CÓDIGO]],Consumo!$C$2:$AC$862,26,FALSE),0))</f>
        <v>09.2023</v>
      </c>
      <c r="AS518" s="384">
        <f>SUMIF(Consumo!$C$3:$C$862,tabItens[[#This Row],[CÓDIGO]],Consumo!$N$3:$N$862) + SUMIF(Consumo!$C$3:$C$862,tabItens[[#This Row],[CÓDIGO]],Consumo!$O$3:$O$862) + SUMIF(Consumo!$C$3:$C$862,tabItens[[#This Row],[CÓDIGO]],Consumo!$P$3:$P$862) + SUMIF(Consumo!$C$3:$C$862,tabItens[[#This Row],[CÓDIGO]],Consumo!$Q$3:$Q$862)</f>
        <v>182</v>
      </c>
      <c r="AT518" s="384">
        <f>SUMIF(Consumo!$C$3:$C$862,tabItens[[#This Row],[CÓDIGO]],Consumo!$Z$3:$Z$862)</f>
        <v>835</v>
      </c>
      <c r="AU518" s="385">
        <f>SUMIF(Consumo!$C$3:$C$862,tabItens[[#This Row],[CÓDIGO]],Consumo!$AA$3:$AA$862)</f>
        <v>215</v>
      </c>
      <c r="AV518" s="386">
        <f>SUMIF(Consumo!$C$3:$C$862,tabItens[[#This Row],[CÓDIGO]],Consumo!$Y$3:$Y$862)</f>
        <v>69.583333333333329</v>
      </c>
      <c r="AW518" s="359">
        <f>tabItens[[#This Row],[QTDE ATUAL]] + tabItens[[#This Row],[RC QTDE]] + tabItens[[#This Row],[AF SALDO]] + tabItens[[#This Row],[Recentes]]</f>
        <v>794</v>
      </c>
      <c r="AX518" s="387">
        <v>49</v>
      </c>
      <c r="AY518" s="387">
        <v>4</v>
      </c>
      <c r="AZ518" s="387">
        <f>IF(ISBLANK(tabItens[[#This Row],[CÓDIGO]]),"",tabItens[[#This Row],[PontoMês]] * (AZ$2+tabItens[[#This Row],[PontoQtM]]))</f>
        <v>196</v>
      </c>
      <c r="BA518" s="386">
        <f>tabItens[[#This Row],[PontoPed]] - tabItens[[#This Row],[Saldo]] + (1/10)</f>
        <v>-597.9</v>
      </c>
      <c r="BB518" s="386">
        <f xml:space="preserve"> tabItens[[#This Row],[PontoMês]] * BB$2 - tabItens[[#This Row],[QTDE ATUAL]] - (1/10)</f>
        <v>-745.1</v>
      </c>
      <c r="BC518" s="388">
        <f>IF( tabItens[[#This Row],[PontoPed]]&gt;0, IF(tabItens[[#This Row],[PontoPed]]&lt;1, 1, IF( tabItens[[#This Row],[Saldo]]&gt;tabItens[[#This Row],[PontoPed]], 0, (tabItens[[#This Row],[PontoPed]]-tabItens[[#This Row],[Saldo]])/tabItens[[#This Row],[PontoPed]] ) ), 0 )</f>
        <v>0</v>
      </c>
      <c r="BD518" s="389">
        <f>ROUNDDOWN(IF( OR( AND(tabItens[[#This Row],[PontoPed]]&lt;tabItens[[#This Row],[Saldo]],tabItens[[#This Row],[Saldo]]&gt;0), tabItens[[#This Row],[PontoPed]]=0), 99, IF(AND(tabItens[[#This Row],[Saldo]]=0,tabItens[[#This Row],[PontoPed]]&gt;0), 0, (1-tabItens[[#This Row],[PctAb]])*10 ) ),0)</f>
        <v>99</v>
      </c>
      <c r="BE518" s="390">
        <f>IF( tabItens[[#This Row],[Consumo]] &gt; tabItens[[#This Row],[04_MESES]]/4*$AV$2, tabItens[[#This Row],[Consumo]]/$AV$2, tabItens[[#This Row],[04_MESES]]/4 ) * $BE$2 + tabItens[[#This Row],[COMPRA_EXTRA]]</f>
        <v>417.5</v>
      </c>
      <c r="BF518" s="391">
        <f>MAX( tabItens[[#This Row],[Sugestão]] - tabItens[[#This Row],[LC]], 0 )</f>
        <v>417.5</v>
      </c>
      <c r="BG518" s="391">
        <f>SUMIF(Consumo!$C$3:$C$862,tabItens[[#This Row],[CÓDIGO]],Consumo!$E$3:$E$862)</f>
        <v>7</v>
      </c>
      <c r="BH518" s="392">
        <f>IF(AND(tabItens[[#This Row],[Pend]] &gt; 0,tabItens[[#This Row],[Consumo]] &lt;&gt; 0), tabItens[[#This Row],[Pend]] / tabItens[[#This Row],[Consumo]], 0 )</f>
        <v>8.3832335329341312E-3</v>
      </c>
      <c r="BI518" s="391"/>
      <c r="BJ518" s="391"/>
      <c r="BK518" s="393" t="s">
        <v>2081</v>
      </c>
    </row>
    <row r="519" spans="1:63" x14ac:dyDescent="0.3">
      <c r="A519" s="354">
        <v>100907</v>
      </c>
      <c r="B519" s="355" t="s">
        <v>1572</v>
      </c>
      <c r="C519" s="356" t="s">
        <v>313</v>
      </c>
      <c r="D519" s="357">
        <v>7.6</v>
      </c>
      <c r="E519" s="358"/>
      <c r="F519" s="358"/>
      <c r="G519" s="358" t="s">
        <v>883</v>
      </c>
      <c r="H519" s="359">
        <v>103</v>
      </c>
      <c r="I519" s="360">
        <v>103003</v>
      </c>
      <c r="J519" s="361">
        <v>7.6</v>
      </c>
      <c r="K519" s="362">
        <v>96</v>
      </c>
      <c r="L519" s="363">
        <f>IF(tabItens[[#This Row],[Média]] &gt; 0, tabItens[[#This Row],[QTDE ATUAL]] / tabItens[[#This Row],[Média]],999.9)</f>
        <v>9.2932330827067666</v>
      </c>
      <c r="M519" s="364">
        <v>0</v>
      </c>
      <c r="N519" s="365">
        <f>tabItens[[#This Row],[VALOR UNIT.]] * tabItens[[#This Row],[LC]]</f>
        <v>0</v>
      </c>
      <c r="O519" s="366"/>
      <c r="P519" s="367"/>
      <c r="Q519" s="368"/>
      <c r="R519" s="365"/>
      <c r="S519" s="369"/>
      <c r="T519" s="370">
        <f>ROUNDDOWN(IFERROR(tabItens[[#This Row],[ATA DT.VALID.]] - $D$1,0) / 30,0)</f>
        <v>-1507</v>
      </c>
      <c r="U519" s="355" t="s">
        <v>1468</v>
      </c>
      <c r="V519" s="371">
        <v>1</v>
      </c>
      <c r="W519" s="372" t="s">
        <v>2068</v>
      </c>
      <c r="X519" s="373">
        <v>73</v>
      </c>
      <c r="Y519" s="374">
        <v>1</v>
      </c>
      <c r="Z519" s="375"/>
      <c r="AA519" s="376"/>
      <c r="AB519" s="377"/>
      <c r="AC519" s="377"/>
      <c r="AD519" s="376"/>
      <c r="AE519" s="377"/>
      <c r="AF519" s="370"/>
      <c r="AG519" s="378" t="s">
        <v>2067</v>
      </c>
      <c r="AH519" s="379"/>
      <c r="AI519" s="370">
        <v>44</v>
      </c>
      <c r="AJ519" s="379">
        <v>44027</v>
      </c>
      <c r="AK519" s="379">
        <v>39281</v>
      </c>
      <c r="AL519" s="379">
        <v>44025</v>
      </c>
      <c r="AM519" s="369"/>
      <c r="AN519" s="358"/>
      <c r="AO519" s="380" t="str">
        <f>_xlfn.IFNA(IF(VLOOKUP(tabItens[[#This Row],[CÓDIGO]],tabExcluirDoEstoque[#Data],1,FALSE),"sim",""),"")</f>
        <v/>
      </c>
      <c r="AP519" s="381" t="str">
        <f ca="1">IF(OR(ISBLANK(tabItens[[#This Row],[ATA DT.VALID.]]),tabItens[[#This Row],[ATA DT.VALID.]]="",tabItens[[#This Row],[ATA DT.VALID.]]=" "),"",IF(TYPE(tabItens[[#This Row],[ATA DT.VALID.]])=1,ROUNDUP((tabItens[[#This Row],[ATA DT.VALID.]]-TODAY())/7,0),""))</f>
        <v/>
      </c>
      <c r="AQ519" s="382"/>
      <c r="AR519" s="383" t="str">
        <f>IF(ISBLANK(tabItens[[#This Row],[CÓDIGO]]),"",IFERROR(VLOOKUP(tabItens[[#This Row],[CÓDIGO]],Consumo!$C$2:$AC$862,26,FALSE),0))</f>
        <v>09.2023</v>
      </c>
      <c r="AS519" s="384">
        <f>SUMIF(Consumo!$C$3:$C$862,tabItens[[#This Row],[CÓDIGO]],Consumo!$N$3:$N$862) + SUMIF(Consumo!$C$3:$C$862,tabItens[[#This Row],[CÓDIGO]],Consumo!$O$3:$O$862) + SUMIF(Consumo!$C$3:$C$862,tabItens[[#This Row],[CÓDIGO]],Consumo!$P$3:$P$862) + SUMIF(Consumo!$C$3:$C$862,tabItens[[#This Row],[CÓDIGO]],Consumo!$Q$3:$Q$862)</f>
        <v>34</v>
      </c>
      <c r="AT519" s="384">
        <f>SUMIF(Consumo!$C$3:$C$862,tabItens[[#This Row],[CÓDIGO]],Consumo!$Z$3:$Z$862)</f>
        <v>133</v>
      </c>
      <c r="AU519" s="385">
        <f>SUMIF(Consumo!$C$3:$C$862,tabItens[[#This Row],[CÓDIGO]],Consumo!$AA$3:$AA$862)</f>
        <v>20</v>
      </c>
      <c r="AV519" s="386">
        <f>SUMIF(Consumo!$C$3:$C$862,tabItens[[#This Row],[CÓDIGO]],Consumo!$Y$3:$Y$862)</f>
        <v>11.083333333333334</v>
      </c>
      <c r="AW519" s="359">
        <f>tabItens[[#This Row],[QTDE ATUAL]] + tabItens[[#This Row],[RC QTDE]] + tabItens[[#This Row],[AF SALDO]] + tabItens[[#This Row],[Recentes]]</f>
        <v>103</v>
      </c>
      <c r="AX519" s="387">
        <v>24</v>
      </c>
      <c r="AY519" s="387">
        <v>4</v>
      </c>
      <c r="AZ519" s="387">
        <f>IF(ISBLANK(tabItens[[#This Row],[CÓDIGO]]),"",tabItens[[#This Row],[PontoMês]] * (AZ$2+tabItens[[#This Row],[PontoQtM]]))</f>
        <v>96</v>
      </c>
      <c r="BA519" s="386">
        <f>tabItens[[#This Row],[PontoPed]] - tabItens[[#This Row],[Saldo]] + (1/10)</f>
        <v>-6.9</v>
      </c>
      <c r="BB519" s="386">
        <f xml:space="preserve"> tabItens[[#This Row],[PontoMês]] * BB$2 - tabItens[[#This Row],[QTDE ATUAL]] - (1/10)</f>
        <v>-79.099999999999994</v>
      </c>
      <c r="BC519" s="388">
        <f>IF( tabItens[[#This Row],[PontoPed]]&gt;0, IF(tabItens[[#This Row],[PontoPed]]&lt;1, 1, IF( tabItens[[#This Row],[Saldo]]&gt;tabItens[[#This Row],[PontoPed]], 0, (tabItens[[#This Row],[PontoPed]]-tabItens[[#This Row],[Saldo]])/tabItens[[#This Row],[PontoPed]] ) ), 0 )</f>
        <v>0</v>
      </c>
      <c r="BD519" s="389">
        <f>ROUNDDOWN(IF( OR( AND(tabItens[[#This Row],[PontoPed]]&lt;tabItens[[#This Row],[Saldo]],tabItens[[#This Row],[Saldo]]&gt;0), tabItens[[#This Row],[PontoPed]]=0), 99, IF(AND(tabItens[[#This Row],[Saldo]]=0,tabItens[[#This Row],[PontoPed]]&gt;0), 0, (1-tabItens[[#This Row],[PctAb]])*10 ) ),0)</f>
        <v>99</v>
      </c>
      <c r="BE519" s="390">
        <f>IF( tabItens[[#This Row],[Consumo]] &gt; tabItens[[#This Row],[04_MESES]]/4*$AV$2, tabItens[[#This Row],[Consumo]]/$AV$2, tabItens[[#This Row],[04_MESES]]/4 ) * $BE$2 + tabItens[[#This Row],[COMPRA_EXTRA]]</f>
        <v>66.5</v>
      </c>
      <c r="BF519" s="391">
        <f>MAX( tabItens[[#This Row],[Sugestão]] - tabItens[[#This Row],[LC]], 0 )</f>
        <v>66.5</v>
      </c>
      <c r="BG519" s="391">
        <f>SUMIF(Consumo!$C$3:$C$862,tabItens[[#This Row],[CÓDIGO]],Consumo!$E$3:$E$862)</f>
        <v>0</v>
      </c>
      <c r="BH519" s="392">
        <f>IF(AND(tabItens[[#This Row],[Pend]] &gt; 0,tabItens[[#This Row],[Consumo]] &lt;&gt; 0), tabItens[[#This Row],[Pend]] / tabItens[[#This Row],[Consumo]], 0 )</f>
        <v>0</v>
      </c>
      <c r="BI519" s="391"/>
      <c r="BJ519" s="391"/>
      <c r="BK519" s="393" t="s">
        <v>2081</v>
      </c>
    </row>
    <row r="520" spans="1:63" x14ac:dyDescent="0.3">
      <c r="A520" s="354">
        <v>101867</v>
      </c>
      <c r="B520" s="355" t="s">
        <v>1573</v>
      </c>
      <c r="C520" s="356" t="s">
        <v>338</v>
      </c>
      <c r="D520" s="357">
        <v>215.16</v>
      </c>
      <c r="E520" s="358"/>
      <c r="F520" s="358"/>
      <c r="G520" s="358" t="s">
        <v>883</v>
      </c>
      <c r="H520" s="359">
        <v>37</v>
      </c>
      <c r="I520" s="360">
        <v>103003</v>
      </c>
      <c r="J520" s="361">
        <v>215.16</v>
      </c>
      <c r="K520" s="362">
        <v>65</v>
      </c>
      <c r="L520" s="363">
        <f>IF(tabItens[[#This Row],[Média]] &gt; 0, tabItens[[#This Row],[QTDE ATUAL]] / tabItens[[#This Row],[Média]],999.9)</f>
        <v>8.0727272727272741</v>
      </c>
      <c r="M520" s="364">
        <v>0</v>
      </c>
      <c r="N520" s="365">
        <f>tabItens[[#This Row],[VALOR UNIT.]] * tabItens[[#This Row],[LC]]</f>
        <v>0</v>
      </c>
      <c r="O520" s="366" t="s">
        <v>2107</v>
      </c>
      <c r="P520" s="367"/>
      <c r="Q520" s="368"/>
      <c r="R520" s="365"/>
      <c r="S520" s="369"/>
      <c r="T520" s="370">
        <f>ROUNDDOWN(IFERROR(tabItens[[#This Row],[ATA DT.VALID.]] - $D$1,0) / 30,0)</f>
        <v>-1507</v>
      </c>
      <c r="U520" s="355" t="s">
        <v>1033</v>
      </c>
      <c r="V520" s="371">
        <v>1</v>
      </c>
      <c r="W520" s="372" t="s">
        <v>2073</v>
      </c>
      <c r="X520" s="373">
        <v>69</v>
      </c>
      <c r="Y520" s="374">
        <v>10</v>
      </c>
      <c r="Z520" s="375"/>
      <c r="AA520" s="376"/>
      <c r="AB520" s="377"/>
      <c r="AC520" s="377"/>
      <c r="AD520" s="376"/>
      <c r="AE520" s="377"/>
      <c r="AF520" s="370"/>
      <c r="AG520" s="378" t="s">
        <v>2067</v>
      </c>
      <c r="AH520" s="379"/>
      <c r="AI520" s="370">
        <v>22</v>
      </c>
      <c r="AJ520" s="379">
        <v>43396</v>
      </c>
      <c r="AK520" s="379">
        <v>39328</v>
      </c>
      <c r="AL520" s="379">
        <v>44123</v>
      </c>
      <c r="AM520" s="369"/>
      <c r="AN520" s="358"/>
      <c r="AO520" s="380" t="str">
        <f>_xlfn.IFNA(IF(VLOOKUP(tabItens[[#This Row],[CÓDIGO]],tabExcluirDoEstoque[#Data],1,FALSE),"sim",""),"")</f>
        <v/>
      </c>
      <c r="AP520" s="381" t="str">
        <f ca="1">IF(OR(ISBLANK(tabItens[[#This Row],[ATA DT.VALID.]]),tabItens[[#This Row],[ATA DT.VALID.]]="",tabItens[[#This Row],[ATA DT.VALID.]]=" "),"",IF(TYPE(tabItens[[#This Row],[ATA DT.VALID.]])=1,ROUNDUP((tabItens[[#This Row],[ATA DT.VALID.]]-TODAY())/7,0),""))</f>
        <v/>
      </c>
      <c r="AQ520" s="382">
        <v>0</v>
      </c>
      <c r="AR520" s="383" t="str">
        <f>IF(ISBLANK(tabItens[[#This Row],[CÓDIGO]]),"",IFERROR(VLOOKUP(tabItens[[#This Row],[CÓDIGO]],Consumo!$C$2:$AC$862,26,FALSE),0))</f>
        <v>09.2023</v>
      </c>
      <c r="AS520" s="384">
        <f>SUMIF(Consumo!$C$3:$C$862,tabItens[[#This Row],[CÓDIGO]],Consumo!$N$3:$N$862) + SUMIF(Consumo!$C$3:$C$862,tabItens[[#This Row],[CÓDIGO]],Consumo!$O$3:$O$862) + SUMIF(Consumo!$C$3:$C$862,tabItens[[#This Row],[CÓDIGO]],Consumo!$P$3:$P$862) + SUMIF(Consumo!$C$3:$C$862,tabItens[[#This Row],[CÓDIGO]],Consumo!$Q$3:$Q$862)</f>
        <v>44</v>
      </c>
      <c r="AT520" s="384">
        <f>SUMIF(Consumo!$C$3:$C$862,tabItens[[#This Row],[CÓDIGO]],Consumo!$Z$3:$Z$862)</f>
        <v>65</v>
      </c>
      <c r="AU520" s="385">
        <f>SUMIF(Consumo!$C$3:$C$862,tabItens[[#This Row],[CÓDIGO]],Consumo!$AA$3:$AA$862)</f>
        <v>40</v>
      </c>
      <c r="AV520" s="386">
        <f>SUMIF(Consumo!$C$3:$C$862,tabItens[[#This Row],[CÓDIGO]],Consumo!$Y$3:$Y$862)</f>
        <v>4.583333333333333</v>
      </c>
      <c r="AW520" s="359">
        <f>tabItens[[#This Row],[QTDE ATUAL]] + tabItens[[#This Row],[RC QTDE]] + tabItens[[#This Row],[AF SALDO]] + tabItens[[#This Row],[Recentes]]</f>
        <v>37</v>
      </c>
      <c r="AX520" s="387">
        <v>13</v>
      </c>
      <c r="AY520" s="387">
        <v>4</v>
      </c>
      <c r="AZ520" s="387">
        <f>IF(ISBLANK(tabItens[[#This Row],[CÓDIGO]]),"",tabItens[[#This Row],[PontoMês]] * (AZ$2+tabItens[[#This Row],[PontoQtM]]))</f>
        <v>52</v>
      </c>
      <c r="BA520" s="386">
        <f>tabItens[[#This Row],[PontoPed]] - tabItens[[#This Row],[Saldo]] + (1/10)</f>
        <v>15.1</v>
      </c>
      <c r="BB520" s="386">
        <f xml:space="preserve"> tabItens[[#This Row],[PontoMês]] * BB$2 - tabItens[[#This Row],[QTDE ATUAL]] - (1/10)</f>
        <v>-24.1</v>
      </c>
      <c r="BC520" s="388">
        <f>IF( tabItens[[#This Row],[PontoPed]]&gt;0, IF(tabItens[[#This Row],[PontoPed]]&lt;1, 1, IF( tabItens[[#This Row],[Saldo]]&gt;tabItens[[#This Row],[PontoPed]], 0, (tabItens[[#This Row],[PontoPed]]-tabItens[[#This Row],[Saldo]])/tabItens[[#This Row],[PontoPed]] ) ), 0 )</f>
        <v>0.28846153846153844</v>
      </c>
      <c r="BD520" s="389">
        <f>ROUNDDOWN(IF( OR( AND(tabItens[[#This Row],[PontoPed]]&lt;tabItens[[#This Row],[Saldo]],tabItens[[#This Row],[Saldo]]&gt;0), tabItens[[#This Row],[PontoPed]]=0), 99, IF(AND(tabItens[[#This Row],[Saldo]]=0,tabItens[[#This Row],[PontoPed]]&gt;0), 0, (1-tabItens[[#This Row],[PctAb]])*10 ) ),0)</f>
        <v>7</v>
      </c>
      <c r="BE520" s="390">
        <f>IF( tabItens[[#This Row],[Consumo]] &gt; tabItens[[#This Row],[04_MESES]]/4*$AV$2, tabItens[[#This Row],[Consumo]]/$AV$2, tabItens[[#This Row],[04_MESES]]/4 ) * $BE$2 + tabItens[[#This Row],[COMPRA_EXTRA]]</f>
        <v>66</v>
      </c>
      <c r="BF520" s="391">
        <f>MAX( tabItens[[#This Row],[Sugestão]] - tabItens[[#This Row],[LC]], 0 )</f>
        <v>66</v>
      </c>
      <c r="BG520" s="391">
        <f>SUMIF(Consumo!$C$3:$C$862,tabItens[[#This Row],[CÓDIGO]],Consumo!$E$3:$E$862)</f>
        <v>0</v>
      </c>
      <c r="BH520" s="392">
        <f>IF(AND(tabItens[[#This Row],[Pend]] &gt; 0,tabItens[[#This Row],[Consumo]] &lt;&gt; 0), tabItens[[#This Row],[Pend]] / tabItens[[#This Row],[Consumo]], 0 )</f>
        <v>0</v>
      </c>
      <c r="BI520" s="391"/>
      <c r="BJ520" s="391"/>
      <c r="BK520" s="393" t="s">
        <v>2081</v>
      </c>
    </row>
    <row r="521" spans="1:63" x14ac:dyDescent="0.3">
      <c r="A521" s="354">
        <v>101868</v>
      </c>
      <c r="B521" s="355" t="s">
        <v>1574</v>
      </c>
      <c r="C521" s="356" t="s">
        <v>338</v>
      </c>
      <c r="D521" s="357">
        <v>99.43</v>
      </c>
      <c r="E521" s="358"/>
      <c r="F521" s="358"/>
      <c r="G521" s="358" t="s">
        <v>883</v>
      </c>
      <c r="H521" s="359">
        <v>1232</v>
      </c>
      <c r="I521" s="360">
        <v>103003</v>
      </c>
      <c r="J521" s="361">
        <v>99.43</v>
      </c>
      <c r="K521" s="362">
        <v>40</v>
      </c>
      <c r="L521" s="363">
        <f>IF(tabItens[[#This Row],[Média]] &gt; 0, tabItens[[#This Row],[QTDE ATUAL]] / tabItens[[#This Row],[Média]],999.9)</f>
        <v>399.56756756756755</v>
      </c>
      <c r="M521" s="364">
        <v>0</v>
      </c>
      <c r="N521" s="365">
        <f>tabItens[[#This Row],[VALOR UNIT.]] * tabItens[[#This Row],[LC]]</f>
        <v>0</v>
      </c>
      <c r="O521" s="366" t="s">
        <v>2107</v>
      </c>
      <c r="P521" s="367"/>
      <c r="Q521" s="368"/>
      <c r="R521" s="365"/>
      <c r="S521" s="369"/>
      <c r="T521" s="370">
        <f>ROUNDDOWN(IFERROR(tabItens[[#This Row],[ATA DT.VALID.]] - $D$1,0) / 30,0)</f>
        <v>-1507</v>
      </c>
      <c r="U521" s="355" t="s">
        <v>1033</v>
      </c>
      <c r="V521" s="371">
        <v>1</v>
      </c>
      <c r="W521" s="372" t="s">
        <v>2073</v>
      </c>
      <c r="X521" s="373">
        <v>69</v>
      </c>
      <c r="Y521" s="374">
        <v>10</v>
      </c>
      <c r="Z521" s="375"/>
      <c r="AA521" s="376"/>
      <c r="AB521" s="377"/>
      <c r="AC521" s="377"/>
      <c r="AD521" s="376"/>
      <c r="AE521" s="377"/>
      <c r="AF521" s="370"/>
      <c r="AG521" s="378" t="s">
        <v>2067</v>
      </c>
      <c r="AH521" s="379"/>
      <c r="AI521" s="370">
        <v>14</v>
      </c>
      <c r="AJ521" s="379">
        <v>43693</v>
      </c>
      <c r="AK521" s="379">
        <v>39328</v>
      </c>
      <c r="AL521" s="379">
        <v>43671</v>
      </c>
      <c r="AM521" s="369"/>
      <c r="AN521" s="358"/>
      <c r="AO521" s="380" t="str">
        <f>_xlfn.IFNA(IF(VLOOKUP(tabItens[[#This Row],[CÓDIGO]],tabExcluirDoEstoque[#Data],1,FALSE),"sim",""),"")</f>
        <v/>
      </c>
      <c r="AP521" s="381" t="str">
        <f ca="1">IF(OR(ISBLANK(tabItens[[#This Row],[ATA DT.VALID.]]),tabItens[[#This Row],[ATA DT.VALID.]]="",tabItens[[#This Row],[ATA DT.VALID.]]=" "),"",IF(TYPE(tabItens[[#This Row],[ATA DT.VALID.]])=1,ROUNDUP((tabItens[[#This Row],[ATA DT.VALID.]]-TODAY())/7,0),""))</f>
        <v/>
      </c>
      <c r="AQ521" s="382">
        <v>0</v>
      </c>
      <c r="AR521" s="383" t="str">
        <f>IF(ISBLANK(tabItens[[#This Row],[CÓDIGO]]),"",IFERROR(VLOOKUP(tabItens[[#This Row],[CÓDIGO]],Consumo!$C$2:$AC$862,26,FALSE),0))</f>
        <v>09.2023</v>
      </c>
      <c r="AS521" s="384">
        <f>SUMIF(Consumo!$C$3:$C$862,tabItens[[#This Row],[CÓDIGO]],Consumo!$N$3:$N$862) + SUMIF(Consumo!$C$3:$C$862,tabItens[[#This Row],[CÓDIGO]],Consumo!$O$3:$O$862) + SUMIF(Consumo!$C$3:$C$862,tabItens[[#This Row],[CÓDIGO]],Consumo!$P$3:$P$862) + SUMIF(Consumo!$C$3:$C$862,tabItens[[#This Row],[CÓDIGO]],Consumo!$Q$3:$Q$862)</f>
        <v>22</v>
      </c>
      <c r="AT521" s="384">
        <f>SUMIF(Consumo!$C$3:$C$862,tabItens[[#This Row],[CÓDIGO]],Consumo!$Z$3:$Z$862)</f>
        <v>40</v>
      </c>
      <c r="AU521" s="385">
        <f>SUMIF(Consumo!$C$3:$C$862,tabItens[[#This Row],[CÓDIGO]],Consumo!$AA$3:$AA$862)</f>
        <v>15</v>
      </c>
      <c r="AV521" s="386">
        <f>SUMIF(Consumo!$C$3:$C$862,tabItens[[#This Row],[CÓDIGO]],Consumo!$Y$3:$Y$862)</f>
        <v>3.0833333333333335</v>
      </c>
      <c r="AW521" s="359">
        <f>tabItens[[#This Row],[QTDE ATUAL]] + tabItens[[#This Row],[RC QTDE]] + tabItens[[#This Row],[AF SALDO]] + tabItens[[#This Row],[Recentes]]</f>
        <v>1232</v>
      </c>
      <c r="AX521" s="387">
        <v>13</v>
      </c>
      <c r="AY521" s="387">
        <v>4</v>
      </c>
      <c r="AZ521" s="387">
        <f>IF(ISBLANK(tabItens[[#This Row],[CÓDIGO]]),"",tabItens[[#This Row],[PontoMês]] * (AZ$2+tabItens[[#This Row],[PontoQtM]]))</f>
        <v>52</v>
      </c>
      <c r="BA521" s="386">
        <f>tabItens[[#This Row],[PontoPed]] - tabItens[[#This Row],[Saldo]] + (1/10)</f>
        <v>-1179.9000000000001</v>
      </c>
      <c r="BB521" s="386">
        <f xml:space="preserve"> tabItens[[#This Row],[PontoMês]] * BB$2 - tabItens[[#This Row],[QTDE ATUAL]] - (1/10)</f>
        <v>-1219.0999999999999</v>
      </c>
      <c r="BC521" s="388">
        <f>IF( tabItens[[#This Row],[PontoPed]]&gt;0, IF(tabItens[[#This Row],[PontoPed]]&lt;1, 1, IF( tabItens[[#This Row],[Saldo]]&gt;tabItens[[#This Row],[PontoPed]], 0, (tabItens[[#This Row],[PontoPed]]-tabItens[[#This Row],[Saldo]])/tabItens[[#This Row],[PontoPed]] ) ), 0 )</f>
        <v>0</v>
      </c>
      <c r="BD521" s="389">
        <f>ROUNDDOWN(IF( OR( AND(tabItens[[#This Row],[PontoPed]]&lt;tabItens[[#This Row],[Saldo]],tabItens[[#This Row],[Saldo]]&gt;0), tabItens[[#This Row],[PontoPed]]=0), 99, IF(AND(tabItens[[#This Row],[Saldo]]=0,tabItens[[#This Row],[PontoPed]]&gt;0), 0, (1-tabItens[[#This Row],[PctAb]])*10 ) ),0)</f>
        <v>99</v>
      </c>
      <c r="BE521" s="390">
        <f>IF( tabItens[[#This Row],[Consumo]] &gt; tabItens[[#This Row],[04_MESES]]/4*$AV$2, tabItens[[#This Row],[Consumo]]/$AV$2, tabItens[[#This Row],[04_MESES]]/4 ) * $BE$2 + tabItens[[#This Row],[COMPRA_EXTRA]]</f>
        <v>33</v>
      </c>
      <c r="BF521" s="391">
        <f>MAX( tabItens[[#This Row],[Sugestão]] - tabItens[[#This Row],[LC]], 0 )</f>
        <v>33</v>
      </c>
      <c r="BG521" s="391">
        <f>SUMIF(Consumo!$C$3:$C$862,tabItens[[#This Row],[CÓDIGO]],Consumo!$E$3:$E$862)</f>
        <v>0</v>
      </c>
      <c r="BH521" s="392">
        <f>IF(AND(tabItens[[#This Row],[Pend]] &gt; 0,tabItens[[#This Row],[Consumo]] &lt;&gt; 0), tabItens[[#This Row],[Pend]] / tabItens[[#This Row],[Consumo]], 0 )</f>
        <v>0</v>
      </c>
      <c r="BI521" s="391"/>
      <c r="BJ521" s="391"/>
      <c r="BK521" s="393" t="s">
        <v>2081</v>
      </c>
    </row>
    <row r="522" spans="1:63" x14ac:dyDescent="0.3">
      <c r="A522" s="354">
        <v>101891</v>
      </c>
      <c r="B522" s="355" t="s">
        <v>1575</v>
      </c>
      <c r="C522" s="356" t="s">
        <v>256</v>
      </c>
      <c r="D522" s="357">
        <v>67.45</v>
      </c>
      <c r="E522" s="358"/>
      <c r="F522" s="358"/>
      <c r="G522" s="358" t="s">
        <v>883</v>
      </c>
      <c r="H522" s="359">
        <v>23</v>
      </c>
      <c r="I522" s="360">
        <v>103003</v>
      </c>
      <c r="J522" s="361">
        <v>67.45</v>
      </c>
      <c r="K522" s="362">
        <v>32</v>
      </c>
      <c r="L522" s="363">
        <f>IF(tabItens[[#This Row],[Média]] &gt; 0, tabItens[[#This Row],[QTDE ATUAL]] / tabItens[[#This Row],[Média]],999.9)</f>
        <v>9.5172413793103452</v>
      </c>
      <c r="M522" s="364">
        <v>0</v>
      </c>
      <c r="N522" s="365">
        <f>tabItens[[#This Row],[VALOR UNIT.]] * tabItens[[#This Row],[LC]]</f>
        <v>0</v>
      </c>
      <c r="O522" s="366" t="s">
        <v>2114</v>
      </c>
      <c r="P522" s="367"/>
      <c r="Q522" s="368"/>
      <c r="R522" s="365"/>
      <c r="S522" s="369"/>
      <c r="T522" s="370">
        <f>ROUNDDOWN(IFERROR(tabItens[[#This Row],[ATA DT.VALID.]] - $D$1,0) / 30,0)</f>
        <v>-1507</v>
      </c>
      <c r="U522" s="355" t="s">
        <v>1576</v>
      </c>
      <c r="V522" s="371">
        <v>1</v>
      </c>
      <c r="W522" s="372" t="s">
        <v>2072</v>
      </c>
      <c r="X522" s="373">
        <v>55</v>
      </c>
      <c r="Y522" s="374">
        <v>24</v>
      </c>
      <c r="Z522" s="375">
        <v>2956</v>
      </c>
      <c r="AA522" s="376">
        <v>2023</v>
      </c>
      <c r="AB522" s="377">
        <v>10</v>
      </c>
      <c r="AC522" s="377"/>
      <c r="AD522" s="376"/>
      <c r="AE522" s="377"/>
      <c r="AF522" s="370"/>
      <c r="AG522" s="378" t="s">
        <v>2067</v>
      </c>
      <c r="AH522" s="379"/>
      <c r="AI522" s="370">
        <v>10</v>
      </c>
      <c r="AJ522" s="379">
        <v>44945</v>
      </c>
      <c r="AK522" s="379">
        <v>39330</v>
      </c>
      <c r="AL522" s="379">
        <v>44917</v>
      </c>
      <c r="AM522" s="369"/>
      <c r="AN522" s="358"/>
      <c r="AO522" s="380" t="str">
        <f>_xlfn.IFNA(IF(VLOOKUP(tabItens[[#This Row],[CÓDIGO]],tabExcluirDoEstoque[#Data],1,FALSE),"sim",""),"")</f>
        <v/>
      </c>
      <c r="AP522" s="381" t="str">
        <f ca="1">IF(OR(ISBLANK(tabItens[[#This Row],[ATA DT.VALID.]]),tabItens[[#This Row],[ATA DT.VALID.]]="",tabItens[[#This Row],[ATA DT.VALID.]]=" "),"",IF(TYPE(tabItens[[#This Row],[ATA DT.VALID.]])=1,ROUNDUP((tabItens[[#This Row],[ATA DT.VALID.]]-TODAY())/7,0),""))</f>
        <v/>
      </c>
      <c r="AQ522" s="382">
        <v>0</v>
      </c>
      <c r="AR522" s="383" t="str">
        <f>IF(ISBLANK(tabItens[[#This Row],[CÓDIGO]]),"",IFERROR(VLOOKUP(tabItens[[#This Row],[CÓDIGO]],Consumo!$C$2:$AC$862,26,FALSE),0))</f>
        <v>09.2023</v>
      </c>
      <c r="AS522" s="384">
        <f>SUMIF(Consumo!$C$3:$C$862,tabItens[[#This Row],[CÓDIGO]],Consumo!$N$3:$N$862) + SUMIF(Consumo!$C$3:$C$862,tabItens[[#This Row],[CÓDIGO]],Consumo!$O$3:$O$862) + SUMIF(Consumo!$C$3:$C$862,tabItens[[#This Row],[CÓDIGO]],Consumo!$P$3:$P$862) + SUMIF(Consumo!$C$3:$C$862,tabItens[[#This Row],[CÓDIGO]],Consumo!$Q$3:$Q$862)</f>
        <v>6</v>
      </c>
      <c r="AT522" s="384">
        <f>SUMIF(Consumo!$C$3:$C$862,tabItens[[#This Row],[CÓDIGO]],Consumo!$Z$3:$Z$862)</f>
        <v>32</v>
      </c>
      <c r="AU522" s="385">
        <f>SUMIF(Consumo!$C$3:$C$862,tabItens[[#This Row],[CÓDIGO]],Consumo!$AA$3:$AA$862)</f>
        <v>16</v>
      </c>
      <c r="AV522" s="386">
        <f>SUMIF(Consumo!$C$3:$C$862,tabItens[[#This Row],[CÓDIGO]],Consumo!$Y$3:$Y$862)</f>
        <v>2.4166666666666665</v>
      </c>
      <c r="AW522" s="359">
        <f>tabItens[[#This Row],[QTDE ATUAL]] + tabItens[[#This Row],[RC QTDE]] + tabItens[[#This Row],[AF SALDO]] + tabItens[[#This Row],[Recentes]]</f>
        <v>33</v>
      </c>
      <c r="AX522" s="387">
        <v>5</v>
      </c>
      <c r="AY522" s="387">
        <v>4</v>
      </c>
      <c r="AZ522" s="387">
        <f>IF(ISBLANK(tabItens[[#This Row],[CÓDIGO]]),"",tabItens[[#This Row],[PontoMês]] * (AZ$2+tabItens[[#This Row],[PontoQtM]]))</f>
        <v>20</v>
      </c>
      <c r="BA522" s="386">
        <f>tabItens[[#This Row],[PontoPed]] - tabItens[[#This Row],[Saldo]] + (1/10)</f>
        <v>-12.9</v>
      </c>
      <c r="BB522" s="386">
        <f xml:space="preserve"> tabItens[[#This Row],[PontoMês]] * BB$2 - tabItens[[#This Row],[QTDE ATUAL]] - (1/10)</f>
        <v>-18.100000000000001</v>
      </c>
      <c r="BC522" s="388">
        <f>IF( tabItens[[#This Row],[PontoPed]]&gt;0, IF(tabItens[[#This Row],[PontoPed]]&lt;1, 1, IF( tabItens[[#This Row],[Saldo]]&gt;tabItens[[#This Row],[PontoPed]], 0, (tabItens[[#This Row],[PontoPed]]-tabItens[[#This Row],[Saldo]])/tabItens[[#This Row],[PontoPed]] ) ), 0 )</f>
        <v>0</v>
      </c>
      <c r="BD522" s="389">
        <f>ROUNDDOWN(IF( OR( AND(tabItens[[#This Row],[PontoPed]]&lt;tabItens[[#This Row],[Saldo]],tabItens[[#This Row],[Saldo]]&gt;0), tabItens[[#This Row],[PontoPed]]=0), 99, IF(AND(tabItens[[#This Row],[Saldo]]=0,tabItens[[#This Row],[PontoPed]]&gt;0), 0, (1-tabItens[[#This Row],[PctAb]])*10 ) ),0)</f>
        <v>99</v>
      </c>
      <c r="BE522" s="390">
        <f>IF( tabItens[[#This Row],[Consumo]] &gt; tabItens[[#This Row],[04_MESES]]/4*$AV$2, tabItens[[#This Row],[Consumo]]/$AV$2, tabItens[[#This Row],[04_MESES]]/4 ) * $BE$2 + tabItens[[#This Row],[COMPRA_EXTRA]]</f>
        <v>16</v>
      </c>
      <c r="BF522" s="391">
        <f>MAX( tabItens[[#This Row],[Sugestão]] - tabItens[[#This Row],[LC]], 0 )</f>
        <v>16</v>
      </c>
      <c r="BG522" s="391">
        <f>SUMIF(Consumo!$C$3:$C$862,tabItens[[#This Row],[CÓDIGO]],Consumo!$E$3:$E$862)</f>
        <v>0</v>
      </c>
      <c r="BH522" s="392">
        <f>IF(AND(tabItens[[#This Row],[Pend]] &gt; 0,tabItens[[#This Row],[Consumo]] &lt;&gt; 0), tabItens[[#This Row],[Pend]] / tabItens[[#This Row],[Consumo]], 0 )</f>
        <v>0</v>
      </c>
      <c r="BI522" s="391"/>
      <c r="BJ522" s="391"/>
      <c r="BK522" s="393" t="s">
        <v>2081</v>
      </c>
    </row>
    <row r="523" spans="1:63" x14ac:dyDescent="0.3">
      <c r="A523" s="354">
        <v>102000</v>
      </c>
      <c r="B523" s="355" t="s">
        <v>1577</v>
      </c>
      <c r="C523" s="356" t="s">
        <v>553</v>
      </c>
      <c r="D523" s="357">
        <v>56.34</v>
      </c>
      <c r="E523" s="358"/>
      <c r="F523" s="358"/>
      <c r="G523" s="358" t="s">
        <v>883</v>
      </c>
      <c r="H523" s="359">
        <v>759</v>
      </c>
      <c r="I523" s="360">
        <v>103003</v>
      </c>
      <c r="J523" s="361">
        <v>56.34</v>
      </c>
      <c r="K523" s="362">
        <v>1689</v>
      </c>
      <c r="L523" s="363">
        <f>IF(tabItens[[#This Row],[Média]] &gt; 0, tabItens[[#This Row],[QTDE ATUAL]] / tabItens[[#This Row],[Média]],999.9)</f>
        <v>5.7211055276381915</v>
      </c>
      <c r="M523" s="364">
        <v>0</v>
      </c>
      <c r="N523" s="365">
        <f>tabItens[[#This Row],[VALOR UNIT.]] * tabItens[[#This Row],[LC]]</f>
        <v>0</v>
      </c>
      <c r="O523" s="366" t="s">
        <v>2166</v>
      </c>
      <c r="P523" s="367"/>
      <c r="Q523" s="368"/>
      <c r="R523" s="365"/>
      <c r="S523" s="369"/>
      <c r="T523" s="370">
        <f>ROUNDDOWN(IFERROR(tabItens[[#This Row],[ATA DT.VALID.]] - $D$1,0) / 30,0)</f>
        <v>-1507</v>
      </c>
      <c r="U523" s="355" t="s">
        <v>1193</v>
      </c>
      <c r="V523" s="371">
        <v>1</v>
      </c>
      <c r="W523" s="372" t="s">
        <v>2066</v>
      </c>
      <c r="X523" s="373">
        <v>51</v>
      </c>
      <c r="Y523" s="374">
        <v>7</v>
      </c>
      <c r="Z523" s="375"/>
      <c r="AA523" s="376"/>
      <c r="AB523" s="377"/>
      <c r="AC523" s="377"/>
      <c r="AD523" s="376"/>
      <c r="AE523" s="377"/>
      <c r="AF523" s="370"/>
      <c r="AG523" s="378" t="s">
        <v>2067</v>
      </c>
      <c r="AH523" s="379"/>
      <c r="AI523" s="370">
        <v>564</v>
      </c>
      <c r="AJ523" s="379">
        <v>45203</v>
      </c>
      <c r="AK523" s="379">
        <v>39339</v>
      </c>
      <c r="AL523" s="379">
        <v>45161</v>
      </c>
      <c r="AM523" s="369"/>
      <c r="AN523" s="358"/>
      <c r="AO523" s="380" t="str">
        <f>_xlfn.IFNA(IF(VLOOKUP(tabItens[[#This Row],[CÓDIGO]],tabExcluirDoEstoque[#Data],1,FALSE),"sim",""),"")</f>
        <v/>
      </c>
      <c r="AP523" s="381" t="str">
        <f ca="1">IF(OR(ISBLANK(tabItens[[#This Row],[ATA DT.VALID.]]),tabItens[[#This Row],[ATA DT.VALID.]]="",tabItens[[#This Row],[ATA DT.VALID.]]=" "),"",IF(TYPE(tabItens[[#This Row],[ATA DT.VALID.]])=1,ROUNDUP((tabItens[[#This Row],[ATA DT.VALID.]]-TODAY())/7,0),""))</f>
        <v/>
      </c>
      <c r="AQ523" s="382">
        <v>0</v>
      </c>
      <c r="AR523" s="383" t="str">
        <f>IF(ISBLANK(tabItens[[#This Row],[CÓDIGO]]),"",IFERROR(VLOOKUP(tabItens[[#This Row],[CÓDIGO]],Consumo!$C$2:$AC$862,26,FALSE),0))</f>
        <v>08.2023</v>
      </c>
      <c r="AS523" s="384">
        <f>SUMIF(Consumo!$C$3:$C$862,tabItens[[#This Row],[CÓDIGO]],Consumo!$N$3:$N$862) + SUMIF(Consumo!$C$3:$C$862,tabItens[[#This Row],[CÓDIGO]],Consumo!$O$3:$O$862) + SUMIF(Consumo!$C$3:$C$862,tabItens[[#This Row],[CÓDIGO]],Consumo!$P$3:$P$862) + SUMIF(Consumo!$C$3:$C$862,tabItens[[#This Row],[CÓDIGO]],Consumo!$Q$3:$Q$862)</f>
        <v>385</v>
      </c>
      <c r="AT523" s="384">
        <f>SUMIF(Consumo!$C$3:$C$862,tabItens[[#This Row],[CÓDIGO]],Consumo!$Z$3:$Z$862)</f>
        <v>1689</v>
      </c>
      <c r="AU523" s="385">
        <f>SUMIF(Consumo!$C$3:$C$862,tabItens[[#This Row],[CÓDIGO]],Consumo!$AA$3:$AA$862)</f>
        <v>704</v>
      </c>
      <c r="AV523" s="386">
        <f>SUMIF(Consumo!$C$3:$C$862,tabItens[[#This Row],[CÓDIGO]],Consumo!$Y$3:$Y$862)</f>
        <v>132.66666666666666</v>
      </c>
      <c r="AW523" s="359">
        <f>tabItens[[#This Row],[QTDE ATUAL]] + tabItens[[#This Row],[RC QTDE]] + tabItens[[#This Row],[AF SALDO]] + tabItens[[#This Row],[Recentes]]</f>
        <v>759</v>
      </c>
      <c r="AX523" s="387">
        <v>20</v>
      </c>
      <c r="AY523" s="387">
        <v>3</v>
      </c>
      <c r="AZ523" s="387">
        <f>IF(ISBLANK(tabItens[[#This Row],[CÓDIGO]]),"",tabItens[[#This Row],[PontoMês]] * (AZ$2+tabItens[[#This Row],[PontoQtM]]))</f>
        <v>60</v>
      </c>
      <c r="BA523" s="386">
        <f>tabItens[[#This Row],[PontoPed]] - tabItens[[#This Row],[Saldo]] + (1/10)</f>
        <v>-698.9</v>
      </c>
      <c r="BB523" s="386">
        <f xml:space="preserve"> tabItens[[#This Row],[PontoMês]] * BB$2 - tabItens[[#This Row],[QTDE ATUAL]] - (1/10)</f>
        <v>-739.1</v>
      </c>
      <c r="BC523" s="388">
        <f>IF( tabItens[[#This Row],[PontoPed]]&gt;0, IF(tabItens[[#This Row],[PontoPed]]&lt;1, 1, IF( tabItens[[#This Row],[Saldo]]&gt;tabItens[[#This Row],[PontoPed]], 0, (tabItens[[#This Row],[PontoPed]]-tabItens[[#This Row],[Saldo]])/tabItens[[#This Row],[PontoPed]] ) ), 0 )</f>
        <v>0</v>
      </c>
      <c r="BD523" s="389">
        <f>ROUNDDOWN(IF( OR( AND(tabItens[[#This Row],[PontoPed]]&lt;tabItens[[#This Row],[Saldo]],tabItens[[#This Row],[Saldo]]&gt;0), tabItens[[#This Row],[PontoPed]]=0), 99, IF(AND(tabItens[[#This Row],[Saldo]]=0,tabItens[[#This Row],[PontoPed]]&gt;0), 0, (1-tabItens[[#This Row],[PctAb]])*10 ) ),0)</f>
        <v>99</v>
      </c>
      <c r="BE523" s="390">
        <f>IF( tabItens[[#This Row],[Consumo]] &gt; tabItens[[#This Row],[04_MESES]]/4*$AV$2, tabItens[[#This Row],[Consumo]]/$AV$2, tabItens[[#This Row],[04_MESES]]/4 ) * $BE$2 + tabItens[[#This Row],[COMPRA_EXTRA]]</f>
        <v>844.5</v>
      </c>
      <c r="BF523" s="391">
        <f>MAX( tabItens[[#This Row],[Sugestão]] - tabItens[[#This Row],[LC]], 0 )</f>
        <v>844.5</v>
      </c>
      <c r="BG523" s="391">
        <f>SUMIF(Consumo!$C$3:$C$862,tabItens[[#This Row],[CÓDIGO]],Consumo!$E$3:$E$862)</f>
        <v>0</v>
      </c>
      <c r="BH523" s="392">
        <f>IF(AND(tabItens[[#This Row],[Pend]] &gt; 0,tabItens[[#This Row],[Consumo]] &lt;&gt; 0), tabItens[[#This Row],[Pend]] / tabItens[[#This Row],[Consumo]], 0 )</f>
        <v>0</v>
      </c>
      <c r="BI523" s="391"/>
      <c r="BJ523" s="391"/>
      <c r="BK523" s="393" t="s">
        <v>2081</v>
      </c>
    </row>
    <row r="524" spans="1:63" x14ac:dyDescent="0.3">
      <c r="A524" s="354">
        <v>102276</v>
      </c>
      <c r="B524" s="355" t="s">
        <v>1578</v>
      </c>
      <c r="C524" s="356" t="s">
        <v>338</v>
      </c>
      <c r="D524" s="357">
        <v>186</v>
      </c>
      <c r="E524" s="358"/>
      <c r="F524" s="358"/>
      <c r="G524" s="358" t="s">
        <v>883</v>
      </c>
      <c r="H524" s="359">
        <v>232</v>
      </c>
      <c r="I524" s="360">
        <v>103003</v>
      </c>
      <c r="J524" s="361">
        <v>186</v>
      </c>
      <c r="K524" s="362">
        <v>51</v>
      </c>
      <c r="L524" s="363">
        <f>IF(tabItens[[#This Row],[Média]] &gt; 0, tabItens[[#This Row],[QTDE ATUAL]] / tabItens[[#This Row],[Média]],999.9)</f>
        <v>59.234042553191493</v>
      </c>
      <c r="M524" s="364">
        <v>0</v>
      </c>
      <c r="N524" s="365">
        <f>tabItens[[#This Row],[VALOR UNIT.]] * tabItens[[#This Row],[LC]]</f>
        <v>0</v>
      </c>
      <c r="O524" s="366" t="s">
        <v>2107</v>
      </c>
      <c r="P524" s="367"/>
      <c r="Q524" s="368"/>
      <c r="R524" s="365"/>
      <c r="S524" s="369"/>
      <c r="T524" s="370">
        <f>ROUNDDOWN(IFERROR(tabItens[[#This Row],[ATA DT.VALID.]] - $D$1,0) / 30,0)</f>
        <v>-1507</v>
      </c>
      <c r="U524" s="355" t="s">
        <v>1033</v>
      </c>
      <c r="V524" s="371">
        <v>1</v>
      </c>
      <c r="W524" s="372" t="s">
        <v>2073</v>
      </c>
      <c r="X524" s="373">
        <v>69</v>
      </c>
      <c r="Y524" s="374">
        <v>10</v>
      </c>
      <c r="Z524" s="375"/>
      <c r="AA524" s="376"/>
      <c r="AB524" s="377"/>
      <c r="AC524" s="377"/>
      <c r="AD524" s="376"/>
      <c r="AE524" s="377"/>
      <c r="AF524" s="370"/>
      <c r="AG524" s="378" t="s">
        <v>2067</v>
      </c>
      <c r="AH524" s="379"/>
      <c r="AI524" s="370">
        <v>52</v>
      </c>
      <c r="AJ524" s="379">
        <v>45188</v>
      </c>
      <c r="AK524" s="379">
        <v>39352</v>
      </c>
      <c r="AL524" s="379">
        <v>45156</v>
      </c>
      <c r="AM524" s="369"/>
      <c r="AN524" s="358"/>
      <c r="AO524" s="380" t="str">
        <f>_xlfn.IFNA(IF(VLOOKUP(tabItens[[#This Row],[CÓDIGO]],tabExcluirDoEstoque[#Data],1,FALSE),"sim",""),"")</f>
        <v/>
      </c>
      <c r="AP524" s="381" t="str">
        <f ca="1">IF(OR(ISBLANK(tabItens[[#This Row],[ATA DT.VALID.]]),tabItens[[#This Row],[ATA DT.VALID.]]="",tabItens[[#This Row],[ATA DT.VALID.]]=" "),"",IF(TYPE(tabItens[[#This Row],[ATA DT.VALID.]])=1,ROUNDUP((tabItens[[#This Row],[ATA DT.VALID.]]-TODAY())/7,0),""))</f>
        <v/>
      </c>
      <c r="AQ524" s="382">
        <v>0</v>
      </c>
      <c r="AR524" s="383" t="str">
        <f>IF(ISBLANK(tabItens[[#This Row],[CÓDIGO]]),"",IFERROR(VLOOKUP(tabItens[[#This Row],[CÓDIGO]],Consumo!$C$2:$AC$862,26,FALSE),0))</f>
        <v>09.2023</v>
      </c>
      <c r="AS524" s="384">
        <f>SUMIF(Consumo!$C$3:$C$862,tabItens[[#This Row],[CÓDIGO]],Consumo!$N$3:$N$862) + SUMIF(Consumo!$C$3:$C$862,tabItens[[#This Row],[CÓDIGO]],Consumo!$O$3:$O$862) + SUMIF(Consumo!$C$3:$C$862,tabItens[[#This Row],[CÓDIGO]],Consumo!$P$3:$P$862) + SUMIF(Consumo!$C$3:$C$862,tabItens[[#This Row],[CÓDIGO]],Consumo!$Q$3:$Q$862)</f>
        <v>26</v>
      </c>
      <c r="AT524" s="384">
        <f>SUMIF(Consumo!$C$3:$C$862,tabItens[[#This Row],[CÓDIGO]],Consumo!$Z$3:$Z$862)</f>
        <v>51</v>
      </c>
      <c r="AU524" s="385">
        <f>SUMIF(Consumo!$C$3:$C$862,tabItens[[#This Row],[CÓDIGO]],Consumo!$AA$3:$AA$862)</f>
        <v>25</v>
      </c>
      <c r="AV524" s="386">
        <f>SUMIF(Consumo!$C$3:$C$862,tabItens[[#This Row],[CÓDIGO]],Consumo!$Y$3:$Y$862)</f>
        <v>3.9166666666666665</v>
      </c>
      <c r="AW524" s="359">
        <f>tabItens[[#This Row],[QTDE ATUAL]] + tabItens[[#This Row],[RC QTDE]] + tabItens[[#This Row],[AF SALDO]] + tabItens[[#This Row],[Recentes]]</f>
        <v>232</v>
      </c>
      <c r="AX524" s="387">
        <v>21</v>
      </c>
      <c r="AY524" s="387">
        <v>4</v>
      </c>
      <c r="AZ524" s="387">
        <f>IF(ISBLANK(tabItens[[#This Row],[CÓDIGO]]),"",tabItens[[#This Row],[PontoMês]] * (AZ$2+tabItens[[#This Row],[PontoQtM]]))</f>
        <v>84</v>
      </c>
      <c r="BA524" s="386">
        <f>tabItens[[#This Row],[PontoPed]] - tabItens[[#This Row],[Saldo]] + (1/10)</f>
        <v>-147.9</v>
      </c>
      <c r="BB524" s="386">
        <f xml:space="preserve"> tabItens[[#This Row],[PontoMês]] * BB$2 - tabItens[[#This Row],[QTDE ATUAL]] - (1/10)</f>
        <v>-211.1</v>
      </c>
      <c r="BC524" s="388">
        <f>IF( tabItens[[#This Row],[PontoPed]]&gt;0, IF(tabItens[[#This Row],[PontoPed]]&lt;1, 1, IF( tabItens[[#This Row],[Saldo]]&gt;tabItens[[#This Row],[PontoPed]], 0, (tabItens[[#This Row],[PontoPed]]-tabItens[[#This Row],[Saldo]])/tabItens[[#This Row],[PontoPed]] ) ), 0 )</f>
        <v>0</v>
      </c>
      <c r="BD524" s="389">
        <f>ROUNDDOWN(IF( OR( AND(tabItens[[#This Row],[PontoPed]]&lt;tabItens[[#This Row],[Saldo]],tabItens[[#This Row],[Saldo]]&gt;0), tabItens[[#This Row],[PontoPed]]=0), 99, IF(AND(tabItens[[#This Row],[Saldo]]=0,tabItens[[#This Row],[PontoPed]]&gt;0), 0, (1-tabItens[[#This Row],[PctAb]])*10 ) ),0)</f>
        <v>99</v>
      </c>
      <c r="BE524" s="390">
        <f>IF( tabItens[[#This Row],[Consumo]] &gt; tabItens[[#This Row],[04_MESES]]/4*$AV$2, tabItens[[#This Row],[Consumo]]/$AV$2, tabItens[[#This Row],[04_MESES]]/4 ) * $BE$2 + tabItens[[#This Row],[COMPRA_EXTRA]]</f>
        <v>39</v>
      </c>
      <c r="BF524" s="391">
        <f>MAX( tabItens[[#This Row],[Sugestão]] - tabItens[[#This Row],[LC]], 0 )</f>
        <v>39</v>
      </c>
      <c r="BG524" s="391">
        <f>SUMIF(Consumo!$C$3:$C$862,tabItens[[#This Row],[CÓDIGO]],Consumo!$E$3:$E$862)</f>
        <v>0</v>
      </c>
      <c r="BH524" s="392">
        <f>IF(AND(tabItens[[#This Row],[Pend]] &gt; 0,tabItens[[#This Row],[Consumo]] &lt;&gt; 0), tabItens[[#This Row],[Pend]] / tabItens[[#This Row],[Consumo]], 0 )</f>
        <v>0</v>
      </c>
      <c r="BI524" s="391"/>
      <c r="BJ524" s="391"/>
      <c r="BK524" s="393" t="s">
        <v>2081</v>
      </c>
    </row>
    <row r="525" spans="1:63" x14ac:dyDescent="0.3">
      <c r="A525" s="354">
        <v>102277</v>
      </c>
      <c r="B525" s="355" t="s">
        <v>1579</v>
      </c>
      <c r="C525" s="356" t="s">
        <v>256</v>
      </c>
      <c r="D525" s="357">
        <v>355</v>
      </c>
      <c r="E525" s="358"/>
      <c r="F525" s="358"/>
      <c r="G525" s="358" t="s">
        <v>883</v>
      </c>
      <c r="H525" s="359">
        <v>162</v>
      </c>
      <c r="I525" s="360">
        <v>103003</v>
      </c>
      <c r="J525" s="361">
        <v>355</v>
      </c>
      <c r="K525" s="362"/>
      <c r="L525" s="363">
        <f>IF(tabItens[[#This Row],[Média]] &gt; 0, tabItens[[#This Row],[QTDE ATUAL]] / tabItens[[#This Row],[Média]],999.9)</f>
        <v>999.9</v>
      </c>
      <c r="M525" s="364">
        <v>0</v>
      </c>
      <c r="N525" s="365">
        <f>tabItens[[#This Row],[VALOR UNIT.]] * tabItens[[#This Row],[LC]]</f>
        <v>0</v>
      </c>
      <c r="O525" s="366" t="s">
        <v>2121</v>
      </c>
      <c r="P525" s="367"/>
      <c r="Q525" s="368"/>
      <c r="R525" s="365"/>
      <c r="S525" s="369"/>
      <c r="T525" s="370">
        <f>ROUNDDOWN(IFERROR(tabItens[[#This Row],[ATA DT.VALID.]] - $D$1,0) / 30,0)</f>
        <v>-1507</v>
      </c>
      <c r="U525" s="355" t="s">
        <v>1033</v>
      </c>
      <c r="V525" s="371">
        <v>1</v>
      </c>
      <c r="W525" s="372" t="s">
        <v>2073</v>
      </c>
      <c r="X525" s="373">
        <v>69</v>
      </c>
      <c r="Y525" s="374">
        <v>10</v>
      </c>
      <c r="Z525" s="375"/>
      <c r="AA525" s="376"/>
      <c r="AB525" s="377"/>
      <c r="AC525" s="377"/>
      <c r="AD525" s="376"/>
      <c r="AE525" s="377"/>
      <c r="AF525" s="370"/>
      <c r="AG525" s="378" t="s">
        <v>2067</v>
      </c>
      <c r="AH525" s="379"/>
      <c r="AI525" s="370">
        <v>8</v>
      </c>
      <c r="AJ525" s="379">
        <v>44516</v>
      </c>
      <c r="AK525" s="379">
        <v>39352</v>
      </c>
      <c r="AL525" s="379">
        <v>44483</v>
      </c>
      <c r="AM525" s="369"/>
      <c r="AN525" s="358"/>
      <c r="AO525" s="380" t="str">
        <f>_xlfn.IFNA(IF(VLOOKUP(tabItens[[#This Row],[CÓDIGO]],tabExcluirDoEstoque[#Data],1,FALSE),"sim",""),"")</f>
        <v/>
      </c>
      <c r="AP525" s="381" t="str">
        <f ca="1">IF(OR(ISBLANK(tabItens[[#This Row],[ATA DT.VALID.]]),tabItens[[#This Row],[ATA DT.VALID.]]="",tabItens[[#This Row],[ATA DT.VALID.]]=" "),"",IF(TYPE(tabItens[[#This Row],[ATA DT.VALID.]])=1,ROUNDUP((tabItens[[#This Row],[ATA DT.VALID.]]-TODAY())/7,0),""))</f>
        <v/>
      </c>
      <c r="AQ525" s="382">
        <v>0</v>
      </c>
      <c r="AR525" s="383">
        <f>IF(ISBLANK(tabItens[[#This Row],[CÓDIGO]]),"",IFERROR(VLOOKUP(tabItens[[#This Row],[CÓDIGO]],Consumo!$C$2:$AC$862,26,FALSE),0))</f>
        <v>0</v>
      </c>
      <c r="AS525" s="384">
        <f>SUMIF(Consumo!$C$3:$C$862,tabItens[[#This Row],[CÓDIGO]],Consumo!$N$3:$N$862) + SUMIF(Consumo!$C$3:$C$862,tabItens[[#This Row],[CÓDIGO]],Consumo!$O$3:$O$862) + SUMIF(Consumo!$C$3:$C$862,tabItens[[#This Row],[CÓDIGO]],Consumo!$P$3:$P$862) + SUMIF(Consumo!$C$3:$C$862,tabItens[[#This Row],[CÓDIGO]],Consumo!$Q$3:$Q$862)</f>
        <v>0</v>
      </c>
      <c r="AT525" s="384">
        <f>SUMIF(Consumo!$C$3:$C$862,tabItens[[#This Row],[CÓDIGO]],Consumo!$Z$3:$Z$862)</f>
        <v>0</v>
      </c>
      <c r="AU525" s="385">
        <f>SUMIF(Consumo!$C$3:$C$862,tabItens[[#This Row],[CÓDIGO]],Consumo!$AA$3:$AA$862)</f>
        <v>0</v>
      </c>
      <c r="AV525" s="386">
        <f>SUMIF(Consumo!$C$3:$C$862,tabItens[[#This Row],[CÓDIGO]],Consumo!$Y$3:$Y$862)</f>
        <v>0</v>
      </c>
      <c r="AW525" s="359">
        <f>tabItens[[#This Row],[QTDE ATUAL]] + tabItens[[#This Row],[RC QTDE]] + tabItens[[#This Row],[AF SALDO]] + tabItens[[#This Row],[Recentes]]</f>
        <v>162</v>
      </c>
      <c r="AX525" s="387">
        <v>15</v>
      </c>
      <c r="AY525" s="387">
        <v>4</v>
      </c>
      <c r="AZ525" s="387">
        <f>IF(ISBLANK(tabItens[[#This Row],[CÓDIGO]]),"",tabItens[[#This Row],[PontoMês]] * (AZ$2+tabItens[[#This Row],[PontoQtM]]))</f>
        <v>60</v>
      </c>
      <c r="BA525" s="386">
        <f>tabItens[[#This Row],[PontoPed]] - tabItens[[#This Row],[Saldo]] + (1/10)</f>
        <v>-101.9</v>
      </c>
      <c r="BB525" s="386">
        <f xml:space="preserve"> tabItens[[#This Row],[PontoMês]] * BB$2 - tabItens[[#This Row],[QTDE ATUAL]] - (1/10)</f>
        <v>-147.1</v>
      </c>
      <c r="BC525" s="388">
        <f>IF( tabItens[[#This Row],[PontoPed]]&gt;0, IF(tabItens[[#This Row],[PontoPed]]&lt;1, 1, IF( tabItens[[#This Row],[Saldo]]&gt;tabItens[[#This Row],[PontoPed]], 0, (tabItens[[#This Row],[PontoPed]]-tabItens[[#This Row],[Saldo]])/tabItens[[#This Row],[PontoPed]] ) ), 0 )</f>
        <v>0</v>
      </c>
      <c r="BD525" s="389">
        <f>ROUNDDOWN(IF( OR( AND(tabItens[[#This Row],[PontoPed]]&lt;tabItens[[#This Row],[Saldo]],tabItens[[#This Row],[Saldo]]&gt;0), tabItens[[#This Row],[PontoPed]]=0), 99, IF(AND(tabItens[[#This Row],[Saldo]]=0,tabItens[[#This Row],[PontoPed]]&gt;0), 0, (1-tabItens[[#This Row],[PctAb]])*10 ) ),0)</f>
        <v>99</v>
      </c>
      <c r="BE525" s="390">
        <f>IF( tabItens[[#This Row],[Consumo]] &gt; tabItens[[#This Row],[04_MESES]]/4*$AV$2, tabItens[[#This Row],[Consumo]]/$AV$2, tabItens[[#This Row],[04_MESES]]/4 ) * $BE$2 + tabItens[[#This Row],[COMPRA_EXTRA]]</f>
        <v>0</v>
      </c>
      <c r="BF525" s="391">
        <f>MAX( tabItens[[#This Row],[Sugestão]] - tabItens[[#This Row],[LC]], 0 )</f>
        <v>0</v>
      </c>
      <c r="BG525" s="391">
        <f>SUMIF(Consumo!$C$3:$C$862,tabItens[[#This Row],[CÓDIGO]],Consumo!$E$3:$E$862)</f>
        <v>0</v>
      </c>
      <c r="BH525" s="392">
        <f>IF(AND(tabItens[[#This Row],[Pend]] &gt; 0,tabItens[[#This Row],[Consumo]] &lt;&gt; 0), tabItens[[#This Row],[Pend]] / tabItens[[#This Row],[Consumo]], 0 )</f>
        <v>0</v>
      </c>
      <c r="BI525" s="391"/>
      <c r="BJ525" s="391"/>
      <c r="BK525" s="393" t="s">
        <v>2081</v>
      </c>
    </row>
    <row r="526" spans="1:63" x14ac:dyDescent="0.3">
      <c r="A526" s="354">
        <v>102278</v>
      </c>
      <c r="B526" s="355" t="s">
        <v>1580</v>
      </c>
      <c r="C526" s="356" t="s">
        <v>256</v>
      </c>
      <c r="D526" s="357">
        <v>205.18</v>
      </c>
      <c r="E526" s="358"/>
      <c r="F526" s="358"/>
      <c r="G526" s="358" t="s">
        <v>883</v>
      </c>
      <c r="H526" s="359">
        <v>144</v>
      </c>
      <c r="I526" s="360">
        <v>103003</v>
      </c>
      <c r="J526" s="361">
        <v>205.18</v>
      </c>
      <c r="K526" s="362"/>
      <c r="L526" s="363">
        <f>IF(tabItens[[#This Row],[Média]] &gt; 0, tabItens[[#This Row],[QTDE ATUAL]] / tabItens[[#This Row],[Média]],999.9)</f>
        <v>999.9</v>
      </c>
      <c r="M526" s="364">
        <v>0</v>
      </c>
      <c r="N526" s="365">
        <f>tabItens[[#This Row],[VALOR UNIT.]] * tabItens[[#This Row],[LC]]</f>
        <v>0</v>
      </c>
      <c r="O526" s="366" t="s">
        <v>2112</v>
      </c>
      <c r="P526" s="367"/>
      <c r="Q526" s="368"/>
      <c r="R526" s="365"/>
      <c r="S526" s="369"/>
      <c r="T526" s="370">
        <f>ROUNDDOWN(IFERROR(tabItens[[#This Row],[ATA DT.VALID.]] - $D$1,0) / 30,0)</f>
        <v>-1507</v>
      </c>
      <c r="U526" s="355" t="s">
        <v>1033</v>
      </c>
      <c r="V526" s="371">
        <v>1</v>
      </c>
      <c r="W526" s="372" t="s">
        <v>2073</v>
      </c>
      <c r="X526" s="373">
        <v>69</v>
      </c>
      <c r="Y526" s="374">
        <v>10</v>
      </c>
      <c r="Z526" s="375"/>
      <c r="AA526" s="376"/>
      <c r="AB526" s="377"/>
      <c r="AC526" s="377"/>
      <c r="AD526" s="376"/>
      <c r="AE526" s="377"/>
      <c r="AF526" s="370"/>
      <c r="AG526" s="378" t="s">
        <v>2067</v>
      </c>
      <c r="AH526" s="379"/>
      <c r="AI526" s="370">
        <v>0</v>
      </c>
      <c r="AJ526" s="379">
        <v>43545</v>
      </c>
      <c r="AK526" s="379">
        <v>39352</v>
      </c>
      <c r="AL526" s="379">
        <v>44784</v>
      </c>
      <c r="AM526" s="369"/>
      <c r="AN526" s="358"/>
      <c r="AO526" s="380" t="str">
        <f>_xlfn.IFNA(IF(VLOOKUP(tabItens[[#This Row],[CÓDIGO]],tabExcluirDoEstoque[#Data],1,FALSE),"sim",""),"")</f>
        <v/>
      </c>
      <c r="AP526" s="381" t="str">
        <f ca="1">IF(OR(ISBLANK(tabItens[[#This Row],[ATA DT.VALID.]]),tabItens[[#This Row],[ATA DT.VALID.]]="",tabItens[[#This Row],[ATA DT.VALID.]]=" "),"",IF(TYPE(tabItens[[#This Row],[ATA DT.VALID.]])=1,ROUNDUP((tabItens[[#This Row],[ATA DT.VALID.]]-TODAY())/7,0),""))</f>
        <v/>
      </c>
      <c r="AQ526" s="382">
        <v>0</v>
      </c>
      <c r="AR526" s="383">
        <f>IF(ISBLANK(tabItens[[#This Row],[CÓDIGO]]),"",IFERROR(VLOOKUP(tabItens[[#This Row],[CÓDIGO]],Consumo!$C$2:$AC$862,26,FALSE),0))</f>
        <v>0</v>
      </c>
      <c r="AS526" s="384">
        <f>SUMIF(Consumo!$C$3:$C$862,tabItens[[#This Row],[CÓDIGO]],Consumo!$N$3:$N$862) + SUMIF(Consumo!$C$3:$C$862,tabItens[[#This Row],[CÓDIGO]],Consumo!$O$3:$O$862) + SUMIF(Consumo!$C$3:$C$862,tabItens[[#This Row],[CÓDIGO]],Consumo!$P$3:$P$862) + SUMIF(Consumo!$C$3:$C$862,tabItens[[#This Row],[CÓDIGO]],Consumo!$Q$3:$Q$862)</f>
        <v>0</v>
      </c>
      <c r="AT526" s="384">
        <f>SUMIF(Consumo!$C$3:$C$862,tabItens[[#This Row],[CÓDIGO]],Consumo!$Z$3:$Z$862)</f>
        <v>0</v>
      </c>
      <c r="AU526" s="385">
        <f>SUMIF(Consumo!$C$3:$C$862,tabItens[[#This Row],[CÓDIGO]],Consumo!$AA$3:$AA$862)</f>
        <v>0</v>
      </c>
      <c r="AV526" s="386">
        <f>SUMIF(Consumo!$C$3:$C$862,tabItens[[#This Row],[CÓDIGO]],Consumo!$Y$3:$Y$862)</f>
        <v>0</v>
      </c>
      <c r="AW526" s="359">
        <f>tabItens[[#This Row],[QTDE ATUAL]] + tabItens[[#This Row],[RC QTDE]] + tabItens[[#This Row],[AF SALDO]] + tabItens[[#This Row],[Recentes]]</f>
        <v>144</v>
      </c>
      <c r="AX526" s="387">
        <v>3</v>
      </c>
      <c r="AY526" s="387">
        <v>4</v>
      </c>
      <c r="AZ526" s="387">
        <f>IF(ISBLANK(tabItens[[#This Row],[CÓDIGO]]),"",tabItens[[#This Row],[PontoMês]] * (AZ$2+tabItens[[#This Row],[PontoQtM]]))</f>
        <v>12</v>
      </c>
      <c r="BA526" s="386">
        <f>tabItens[[#This Row],[PontoPed]] - tabItens[[#This Row],[Saldo]] + (1/10)</f>
        <v>-131.9</v>
      </c>
      <c r="BB526" s="386">
        <f xml:space="preserve"> tabItens[[#This Row],[PontoMês]] * BB$2 - tabItens[[#This Row],[QTDE ATUAL]] - (1/10)</f>
        <v>-141.1</v>
      </c>
      <c r="BC526" s="388">
        <f>IF( tabItens[[#This Row],[PontoPed]]&gt;0, IF(tabItens[[#This Row],[PontoPed]]&lt;1, 1, IF( tabItens[[#This Row],[Saldo]]&gt;tabItens[[#This Row],[PontoPed]], 0, (tabItens[[#This Row],[PontoPed]]-tabItens[[#This Row],[Saldo]])/tabItens[[#This Row],[PontoPed]] ) ), 0 )</f>
        <v>0</v>
      </c>
      <c r="BD526" s="389">
        <f>ROUNDDOWN(IF( OR( AND(tabItens[[#This Row],[PontoPed]]&lt;tabItens[[#This Row],[Saldo]],tabItens[[#This Row],[Saldo]]&gt;0), tabItens[[#This Row],[PontoPed]]=0), 99, IF(AND(tabItens[[#This Row],[Saldo]]=0,tabItens[[#This Row],[PontoPed]]&gt;0), 0, (1-tabItens[[#This Row],[PctAb]])*10 ) ),0)</f>
        <v>99</v>
      </c>
      <c r="BE526" s="390">
        <f>IF( tabItens[[#This Row],[Consumo]] &gt; tabItens[[#This Row],[04_MESES]]/4*$AV$2, tabItens[[#This Row],[Consumo]]/$AV$2, tabItens[[#This Row],[04_MESES]]/4 ) * $BE$2 + tabItens[[#This Row],[COMPRA_EXTRA]]</f>
        <v>0</v>
      </c>
      <c r="BF526" s="391">
        <f>MAX( tabItens[[#This Row],[Sugestão]] - tabItens[[#This Row],[LC]], 0 )</f>
        <v>0</v>
      </c>
      <c r="BG526" s="391">
        <f>SUMIF(Consumo!$C$3:$C$862,tabItens[[#This Row],[CÓDIGO]],Consumo!$E$3:$E$862)</f>
        <v>0</v>
      </c>
      <c r="BH526" s="392">
        <f>IF(AND(tabItens[[#This Row],[Pend]] &gt; 0,tabItens[[#This Row],[Consumo]] &lt;&gt; 0), tabItens[[#This Row],[Pend]] / tabItens[[#This Row],[Consumo]], 0 )</f>
        <v>0</v>
      </c>
      <c r="BI526" s="391"/>
      <c r="BJ526" s="391"/>
      <c r="BK526" s="393" t="s">
        <v>2081</v>
      </c>
    </row>
    <row r="527" spans="1:63" x14ac:dyDescent="0.3">
      <c r="A527" s="354">
        <v>102279</v>
      </c>
      <c r="B527" s="355" t="s">
        <v>1581</v>
      </c>
      <c r="C527" s="356" t="s">
        <v>338</v>
      </c>
      <c r="D527" s="357">
        <v>240</v>
      </c>
      <c r="E527" s="358"/>
      <c r="F527" s="358"/>
      <c r="G527" s="358" t="s">
        <v>883</v>
      </c>
      <c r="H527" s="359">
        <v>314</v>
      </c>
      <c r="I527" s="360">
        <v>103003</v>
      </c>
      <c r="J527" s="361">
        <v>240</v>
      </c>
      <c r="K527" s="362">
        <v>41</v>
      </c>
      <c r="L527" s="363">
        <f>IF(tabItens[[#This Row],[Média]] &gt; 0, tabItens[[#This Row],[QTDE ATUAL]] / tabItens[[#This Row],[Média]],999.9)</f>
        <v>61.770491803278695</v>
      </c>
      <c r="M527" s="364">
        <v>0</v>
      </c>
      <c r="N527" s="365">
        <f>tabItens[[#This Row],[VALOR UNIT.]] * tabItens[[#This Row],[LC]]</f>
        <v>0</v>
      </c>
      <c r="O527" s="366" t="s">
        <v>2107</v>
      </c>
      <c r="P527" s="367"/>
      <c r="Q527" s="368"/>
      <c r="R527" s="365"/>
      <c r="S527" s="369"/>
      <c r="T527" s="370">
        <f>ROUNDDOWN(IFERROR(tabItens[[#This Row],[ATA DT.VALID.]] - $D$1,0) / 30,0)</f>
        <v>-1507</v>
      </c>
      <c r="U527" s="355" t="s">
        <v>1033</v>
      </c>
      <c r="V527" s="371">
        <v>1</v>
      </c>
      <c r="W527" s="372" t="s">
        <v>2073</v>
      </c>
      <c r="X527" s="373">
        <v>69</v>
      </c>
      <c r="Y527" s="374">
        <v>10</v>
      </c>
      <c r="Z527" s="375"/>
      <c r="AA527" s="376"/>
      <c r="AB527" s="377"/>
      <c r="AC527" s="377"/>
      <c r="AD527" s="376"/>
      <c r="AE527" s="377"/>
      <c r="AF527" s="370"/>
      <c r="AG527" s="378" t="s">
        <v>2067</v>
      </c>
      <c r="AH527" s="379"/>
      <c r="AI527" s="370">
        <v>114</v>
      </c>
      <c r="AJ527" s="379">
        <v>45195</v>
      </c>
      <c r="AK527" s="379">
        <v>39352</v>
      </c>
      <c r="AL527" s="379">
        <v>45156</v>
      </c>
      <c r="AM527" s="369"/>
      <c r="AN527" s="358"/>
      <c r="AO527" s="380" t="str">
        <f>_xlfn.IFNA(IF(VLOOKUP(tabItens[[#This Row],[CÓDIGO]],tabExcluirDoEstoque[#Data],1,FALSE),"sim",""),"")</f>
        <v/>
      </c>
      <c r="AP527" s="381" t="str">
        <f ca="1">IF(OR(ISBLANK(tabItens[[#This Row],[ATA DT.VALID.]]),tabItens[[#This Row],[ATA DT.VALID.]]="",tabItens[[#This Row],[ATA DT.VALID.]]=" "),"",IF(TYPE(tabItens[[#This Row],[ATA DT.VALID.]])=1,ROUNDUP((tabItens[[#This Row],[ATA DT.VALID.]]-TODAY())/7,0),""))</f>
        <v/>
      </c>
      <c r="AQ527" s="382">
        <v>0</v>
      </c>
      <c r="AR527" s="383" t="str">
        <f>IF(ISBLANK(tabItens[[#This Row],[CÓDIGO]]),"",IFERROR(VLOOKUP(tabItens[[#This Row],[CÓDIGO]],Consumo!$C$2:$AC$862,26,FALSE),0))</f>
        <v>09.2023</v>
      </c>
      <c r="AS527" s="384">
        <f>SUMIF(Consumo!$C$3:$C$862,tabItens[[#This Row],[CÓDIGO]],Consumo!$N$3:$N$862) + SUMIF(Consumo!$C$3:$C$862,tabItens[[#This Row],[CÓDIGO]],Consumo!$O$3:$O$862) + SUMIF(Consumo!$C$3:$C$862,tabItens[[#This Row],[CÓDIGO]],Consumo!$P$3:$P$862) + SUMIF(Consumo!$C$3:$C$862,tabItens[[#This Row],[CÓDIGO]],Consumo!$Q$3:$Q$862)</f>
        <v>16</v>
      </c>
      <c r="AT527" s="384">
        <f>SUMIF(Consumo!$C$3:$C$862,tabItens[[#This Row],[CÓDIGO]],Consumo!$Z$3:$Z$862)</f>
        <v>61</v>
      </c>
      <c r="AU527" s="385">
        <f>SUMIF(Consumo!$C$3:$C$862,tabItens[[#This Row],[CÓDIGO]],Consumo!$AA$3:$AA$862)</f>
        <v>10</v>
      </c>
      <c r="AV527" s="386">
        <f>SUMIF(Consumo!$C$3:$C$862,tabItens[[#This Row],[CÓDIGO]],Consumo!$Y$3:$Y$862)</f>
        <v>5.083333333333333</v>
      </c>
      <c r="AW527" s="359">
        <f>tabItens[[#This Row],[QTDE ATUAL]] + tabItens[[#This Row],[RC QTDE]] + tabItens[[#This Row],[AF SALDO]] + tabItens[[#This Row],[Recentes]]</f>
        <v>314</v>
      </c>
      <c r="AX527" s="387">
        <v>13</v>
      </c>
      <c r="AY527" s="387">
        <v>4</v>
      </c>
      <c r="AZ527" s="387">
        <f>IF(ISBLANK(tabItens[[#This Row],[CÓDIGO]]),"",tabItens[[#This Row],[PontoMês]] * (AZ$2+tabItens[[#This Row],[PontoQtM]]))</f>
        <v>52</v>
      </c>
      <c r="BA527" s="386">
        <f>tabItens[[#This Row],[PontoPed]] - tabItens[[#This Row],[Saldo]] + (1/10)</f>
        <v>-261.89999999999998</v>
      </c>
      <c r="BB527" s="386">
        <f xml:space="preserve"> tabItens[[#This Row],[PontoMês]] * BB$2 - tabItens[[#This Row],[QTDE ATUAL]] - (1/10)</f>
        <v>-301.10000000000002</v>
      </c>
      <c r="BC527" s="388">
        <f>IF( tabItens[[#This Row],[PontoPed]]&gt;0, IF(tabItens[[#This Row],[PontoPed]]&lt;1, 1, IF( tabItens[[#This Row],[Saldo]]&gt;tabItens[[#This Row],[PontoPed]], 0, (tabItens[[#This Row],[PontoPed]]-tabItens[[#This Row],[Saldo]])/tabItens[[#This Row],[PontoPed]] ) ), 0 )</f>
        <v>0</v>
      </c>
      <c r="BD527" s="389">
        <f>ROUNDDOWN(IF( OR( AND(tabItens[[#This Row],[PontoPed]]&lt;tabItens[[#This Row],[Saldo]],tabItens[[#This Row],[Saldo]]&gt;0), tabItens[[#This Row],[PontoPed]]=0), 99, IF(AND(tabItens[[#This Row],[Saldo]]=0,tabItens[[#This Row],[PontoPed]]&gt;0), 0, (1-tabItens[[#This Row],[PctAb]])*10 ) ),0)</f>
        <v>99</v>
      </c>
      <c r="BE527" s="390">
        <f>IF( tabItens[[#This Row],[Consumo]] &gt; tabItens[[#This Row],[04_MESES]]/4*$AV$2, tabItens[[#This Row],[Consumo]]/$AV$2, tabItens[[#This Row],[04_MESES]]/4 ) * $BE$2 + tabItens[[#This Row],[COMPRA_EXTRA]]</f>
        <v>30.5</v>
      </c>
      <c r="BF527" s="391">
        <f>MAX( tabItens[[#This Row],[Sugestão]] - tabItens[[#This Row],[LC]], 0 )</f>
        <v>30.5</v>
      </c>
      <c r="BG527" s="391">
        <f>SUMIF(Consumo!$C$3:$C$862,tabItens[[#This Row],[CÓDIGO]],Consumo!$E$3:$E$862)</f>
        <v>20</v>
      </c>
      <c r="BH527" s="392">
        <f>IF(AND(tabItens[[#This Row],[Pend]] &gt; 0,tabItens[[#This Row],[Consumo]] &lt;&gt; 0), tabItens[[#This Row],[Pend]] / tabItens[[#This Row],[Consumo]], 0 )</f>
        <v>0.32786885245901637</v>
      </c>
      <c r="BI527" s="391"/>
      <c r="BJ527" s="391"/>
      <c r="BK527" s="393" t="s">
        <v>2081</v>
      </c>
    </row>
    <row r="528" spans="1:63" x14ac:dyDescent="0.3">
      <c r="A528" s="354">
        <v>102443</v>
      </c>
      <c r="B528" s="355" t="s">
        <v>620</v>
      </c>
      <c r="C528" s="356" t="s">
        <v>256</v>
      </c>
      <c r="D528" s="357">
        <v>39.700000000000003</v>
      </c>
      <c r="E528" s="358"/>
      <c r="F528" s="358"/>
      <c r="G528" s="358" t="s">
        <v>883</v>
      </c>
      <c r="H528" s="359">
        <v>210</v>
      </c>
      <c r="I528" s="360">
        <v>103003</v>
      </c>
      <c r="J528" s="361">
        <v>39.700000000000003</v>
      </c>
      <c r="K528" s="362">
        <v>3</v>
      </c>
      <c r="L528" s="363">
        <f>IF(tabItens[[#This Row],[Média]] &gt; 0, tabItens[[#This Row],[QTDE ATUAL]] / tabItens[[#This Row],[Média]],999.9)</f>
        <v>2520</v>
      </c>
      <c r="M528" s="364">
        <v>0</v>
      </c>
      <c r="N528" s="365">
        <f>tabItens[[#This Row],[VALOR UNIT.]] * tabItens[[#This Row],[LC]]</f>
        <v>0</v>
      </c>
      <c r="O528" s="366"/>
      <c r="P528" s="367"/>
      <c r="Q528" s="368"/>
      <c r="R528" s="365"/>
      <c r="S528" s="369"/>
      <c r="T528" s="370">
        <f>ROUNDDOWN(IFERROR(tabItens[[#This Row],[ATA DT.VALID.]] - $D$1,0) / 30,0)</f>
        <v>-1507</v>
      </c>
      <c r="U528" s="355" t="s">
        <v>1209</v>
      </c>
      <c r="V528" s="371">
        <v>1</v>
      </c>
      <c r="W528" s="372" t="s">
        <v>2069</v>
      </c>
      <c r="X528" s="373">
        <v>78</v>
      </c>
      <c r="Y528" s="374">
        <v>6</v>
      </c>
      <c r="Z528" s="375"/>
      <c r="AA528" s="376"/>
      <c r="AB528" s="377"/>
      <c r="AC528" s="377"/>
      <c r="AD528" s="376"/>
      <c r="AE528" s="377"/>
      <c r="AF528" s="370"/>
      <c r="AG528" s="378" t="s">
        <v>2067</v>
      </c>
      <c r="AH528" s="379"/>
      <c r="AI528" s="370">
        <v>2</v>
      </c>
      <c r="AJ528" s="379">
        <v>39457</v>
      </c>
      <c r="AK528" s="379">
        <v>39360</v>
      </c>
      <c r="AL528" s="379">
        <v>39414</v>
      </c>
      <c r="AM528" s="369"/>
      <c r="AN528" s="358"/>
      <c r="AO528" s="380" t="str">
        <f>_xlfn.IFNA(IF(VLOOKUP(tabItens[[#This Row],[CÓDIGO]],tabExcluirDoEstoque[#Data],1,FALSE),"sim",""),"")</f>
        <v>sim</v>
      </c>
      <c r="AP528" s="381" t="str">
        <f ca="1">IF(OR(ISBLANK(tabItens[[#This Row],[ATA DT.VALID.]]),tabItens[[#This Row],[ATA DT.VALID.]]="",tabItens[[#This Row],[ATA DT.VALID.]]=" "),"",IF(TYPE(tabItens[[#This Row],[ATA DT.VALID.]])=1,ROUNDUP((tabItens[[#This Row],[ATA DT.VALID.]]-TODAY())/7,0),""))</f>
        <v/>
      </c>
      <c r="AQ528" s="382"/>
      <c r="AR528" s="383" t="str">
        <f>IF(ISBLANK(tabItens[[#This Row],[CÓDIGO]]),"",IFERROR(VLOOKUP(tabItens[[#This Row],[CÓDIGO]],Consumo!$C$2:$AC$862,26,FALSE),0))</f>
        <v>12.2022</v>
      </c>
      <c r="AS528" s="384">
        <f>SUMIF(Consumo!$C$3:$C$862,tabItens[[#This Row],[CÓDIGO]],Consumo!$N$3:$N$862) + SUMIF(Consumo!$C$3:$C$862,tabItens[[#This Row],[CÓDIGO]],Consumo!$O$3:$O$862) + SUMIF(Consumo!$C$3:$C$862,tabItens[[#This Row],[CÓDIGO]],Consumo!$P$3:$P$862) + SUMIF(Consumo!$C$3:$C$862,tabItens[[#This Row],[CÓDIGO]],Consumo!$Q$3:$Q$862)</f>
        <v>0</v>
      </c>
      <c r="AT528" s="384">
        <f>SUMIF(Consumo!$C$3:$C$862,tabItens[[#This Row],[CÓDIGO]],Consumo!$Z$3:$Z$862)</f>
        <v>3</v>
      </c>
      <c r="AU528" s="385">
        <f>SUMIF(Consumo!$C$3:$C$862,tabItens[[#This Row],[CÓDIGO]],Consumo!$AA$3:$AA$862)</f>
        <v>3</v>
      </c>
      <c r="AV528" s="386">
        <f>SUMIF(Consumo!$C$3:$C$862,tabItens[[#This Row],[CÓDIGO]],Consumo!$Y$3:$Y$862)</f>
        <v>8.3333333333333329E-2</v>
      </c>
      <c r="AW528" s="359">
        <f>tabItens[[#This Row],[QTDE ATUAL]] + tabItens[[#This Row],[RC QTDE]] + tabItens[[#This Row],[AF SALDO]] + tabItens[[#This Row],[Recentes]]</f>
        <v>210</v>
      </c>
      <c r="AX528" s="387">
        <v>0</v>
      </c>
      <c r="AY528" s="387">
        <v>0</v>
      </c>
      <c r="AZ528" s="387">
        <f>IF(ISBLANK(tabItens[[#This Row],[CÓDIGO]]),"",tabItens[[#This Row],[PontoMês]] * (AZ$2+tabItens[[#This Row],[PontoQtM]]))</f>
        <v>0</v>
      </c>
      <c r="BA528" s="386">
        <f>tabItens[[#This Row],[PontoPed]] - tabItens[[#This Row],[Saldo]] + (1/10)</f>
        <v>-209.9</v>
      </c>
      <c r="BB528" s="386">
        <f xml:space="preserve"> tabItens[[#This Row],[PontoMês]] * BB$2 - tabItens[[#This Row],[QTDE ATUAL]] - (1/10)</f>
        <v>-210.1</v>
      </c>
      <c r="BC528" s="388">
        <f>IF( tabItens[[#This Row],[PontoPed]]&gt;0, IF(tabItens[[#This Row],[PontoPed]]&lt;1, 1, IF( tabItens[[#This Row],[Saldo]]&gt;tabItens[[#This Row],[PontoPed]], 0, (tabItens[[#This Row],[PontoPed]]-tabItens[[#This Row],[Saldo]])/tabItens[[#This Row],[PontoPed]] ) ), 0 )</f>
        <v>0</v>
      </c>
      <c r="BD528" s="389">
        <f>ROUNDDOWN(IF( OR( AND(tabItens[[#This Row],[PontoPed]]&lt;tabItens[[#This Row],[Saldo]],tabItens[[#This Row],[Saldo]]&gt;0), tabItens[[#This Row],[PontoPed]]=0), 99, IF(AND(tabItens[[#This Row],[Saldo]]=0,tabItens[[#This Row],[PontoPed]]&gt;0), 0, (1-tabItens[[#This Row],[PctAb]])*10 ) ),0)</f>
        <v>99</v>
      </c>
      <c r="BE528" s="390">
        <f>IF( tabItens[[#This Row],[Consumo]] &gt; tabItens[[#This Row],[04_MESES]]/4*$AV$2, tabItens[[#This Row],[Consumo]]/$AV$2, tabItens[[#This Row],[04_MESES]]/4 ) * $BE$2 + tabItens[[#This Row],[COMPRA_EXTRA]]</f>
        <v>1.5</v>
      </c>
      <c r="BF528" s="391">
        <f>MAX( tabItens[[#This Row],[Sugestão]] - tabItens[[#This Row],[LC]], 0 )</f>
        <v>1.5</v>
      </c>
      <c r="BG528" s="391">
        <f>SUMIF(Consumo!$C$3:$C$862,tabItens[[#This Row],[CÓDIGO]],Consumo!$E$3:$E$862)</f>
        <v>0</v>
      </c>
      <c r="BH528" s="392">
        <f>IF(AND(tabItens[[#This Row],[Pend]] &gt; 0,tabItens[[#This Row],[Consumo]] &lt;&gt; 0), tabItens[[#This Row],[Pend]] / tabItens[[#This Row],[Consumo]], 0 )</f>
        <v>0</v>
      </c>
      <c r="BI528" s="391"/>
      <c r="BJ528" s="391"/>
      <c r="BK528" s="393" t="s">
        <v>2081</v>
      </c>
    </row>
    <row r="529" spans="1:63" x14ac:dyDescent="0.3">
      <c r="A529" s="354">
        <v>102588</v>
      </c>
      <c r="B529" s="355" t="s">
        <v>1582</v>
      </c>
      <c r="C529" s="356" t="s">
        <v>256</v>
      </c>
      <c r="D529" s="357">
        <v>4.87</v>
      </c>
      <c r="E529" s="358"/>
      <c r="F529" s="358"/>
      <c r="G529" s="358" t="s">
        <v>883</v>
      </c>
      <c r="H529" s="359">
        <v>350</v>
      </c>
      <c r="I529" s="360">
        <v>103003</v>
      </c>
      <c r="J529" s="361">
        <v>4.87</v>
      </c>
      <c r="K529" s="362">
        <v>248</v>
      </c>
      <c r="L529" s="363">
        <f>IF(tabItens[[#This Row],[Média]] &gt; 0, tabItens[[#This Row],[QTDE ATUAL]] / tabItens[[#This Row],[Média]],999.9)</f>
        <v>14.840989399293287</v>
      </c>
      <c r="M529" s="364">
        <v>0</v>
      </c>
      <c r="N529" s="365">
        <f>tabItens[[#This Row],[VALOR UNIT.]] * tabItens[[#This Row],[LC]]</f>
        <v>0</v>
      </c>
      <c r="O529" s="366" t="s">
        <v>2145</v>
      </c>
      <c r="P529" s="367"/>
      <c r="Q529" s="368"/>
      <c r="R529" s="365"/>
      <c r="S529" s="369"/>
      <c r="T529" s="370">
        <f>ROUNDDOWN(IFERROR(tabItens[[#This Row],[ATA DT.VALID.]] - $D$1,0) / 30,0)</f>
        <v>-1507</v>
      </c>
      <c r="U529" s="355" t="s">
        <v>997</v>
      </c>
      <c r="V529" s="371">
        <v>1</v>
      </c>
      <c r="W529" s="372" t="s">
        <v>2071</v>
      </c>
      <c r="X529" s="373">
        <v>61</v>
      </c>
      <c r="Y529" s="374">
        <v>11</v>
      </c>
      <c r="Z529" s="375"/>
      <c r="AA529" s="376"/>
      <c r="AB529" s="377"/>
      <c r="AC529" s="377"/>
      <c r="AD529" s="376"/>
      <c r="AE529" s="377"/>
      <c r="AF529" s="370"/>
      <c r="AG529" s="378" t="s">
        <v>2067</v>
      </c>
      <c r="AH529" s="379"/>
      <c r="AI529" s="370">
        <v>86</v>
      </c>
      <c r="AJ529" s="379">
        <v>45166</v>
      </c>
      <c r="AK529" s="379">
        <v>39365</v>
      </c>
      <c r="AL529" s="379">
        <v>45145</v>
      </c>
      <c r="AM529" s="369"/>
      <c r="AN529" s="358"/>
      <c r="AO529" s="380" t="str">
        <f>_xlfn.IFNA(IF(VLOOKUP(tabItens[[#This Row],[CÓDIGO]],tabExcluirDoEstoque[#Data],1,FALSE),"sim",""),"")</f>
        <v/>
      </c>
      <c r="AP529" s="381" t="str">
        <f ca="1">IF(OR(ISBLANK(tabItens[[#This Row],[ATA DT.VALID.]]),tabItens[[#This Row],[ATA DT.VALID.]]="",tabItens[[#This Row],[ATA DT.VALID.]]=" "),"",IF(TYPE(tabItens[[#This Row],[ATA DT.VALID.]])=1,ROUNDUP((tabItens[[#This Row],[ATA DT.VALID.]]-TODAY())/7,0),""))</f>
        <v/>
      </c>
      <c r="AQ529" s="382">
        <v>0</v>
      </c>
      <c r="AR529" s="383" t="str">
        <f>IF(ISBLANK(tabItens[[#This Row],[CÓDIGO]]),"",IFERROR(VLOOKUP(tabItens[[#This Row],[CÓDIGO]],Consumo!$C$2:$AC$862,26,FALSE),0))</f>
        <v>09.2023</v>
      </c>
      <c r="AS529" s="384">
        <f>SUMIF(Consumo!$C$3:$C$862,tabItens[[#This Row],[CÓDIGO]],Consumo!$N$3:$N$862) + SUMIF(Consumo!$C$3:$C$862,tabItens[[#This Row],[CÓDIGO]],Consumo!$O$3:$O$862) + SUMIF(Consumo!$C$3:$C$862,tabItens[[#This Row],[CÓDIGO]],Consumo!$P$3:$P$862) + SUMIF(Consumo!$C$3:$C$862,tabItens[[#This Row],[CÓDIGO]],Consumo!$Q$3:$Q$862)</f>
        <v>150</v>
      </c>
      <c r="AT529" s="384">
        <f>SUMIF(Consumo!$C$3:$C$862,tabItens[[#This Row],[CÓDIGO]],Consumo!$Z$3:$Z$862)</f>
        <v>322</v>
      </c>
      <c r="AU529" s="385">
        <f>SUMIF(Consumo!$C$3:$C$862,tabItens[[#This Row],[CÓDIGO]],Consumo!$AA$3:$AA$862)</f>
        <v>150</v>
      </c>
      <c r="AV529" s="386">
        <f>SUMIF(Consumo!$C$3:$C$862,tabItens[[#This Row],[CÓDIGO]],Consumo!$Y$3:$Y$862)</f>
        <v>23.583333333333332</v>
      </c>
      <c r="AW529" s="359">
        <f>tabItens[[#This Row],[QTDE ATUAL]] + tabItens[[#This Row],[RC QTDE]] + tabItens[[#This Row],[AF SALDO]] + tabItens[[#This Row],[Recentes]]</f>
        <v>350</v>
      </c>
      <c r="AX529" s="387">
        <v>6</v>
      </c>
      <c r="AY529" s="387">
        <v>4</v>
      </c>
      <c r="AZ529" s="387">
        <f>IF(ISBLANK(tabItens[[#This Row],[CÓDIGO]]),"",tabItens[[#This Row],[PontoMês]] * (AZ$2+tabItens[[#This Row],[PontoQtM]]))</f>
        <v>24</v>
      </c>
      <c r="BA529" s="386">
        <f>tabItens[[#This Row],[PontoPed]] - tabItens[[#This Row],[Saldo]] + (1/10)</f>
        <v>-325.89999999999998</v>
      </c>
      <c r="BB529" s="386">
        <f xml:space="preserve"> tabItens[[#This Row],[PontoMês]] * BB$2 - tabItens[[#This Row],[QTDE ATUAL]] - (1/10)</f>
        <v>-344.1</v>
      </c>
      <c r="BC529" s="388">
        <f>IF( tabItens[[#This Row],[PontoPed]]&gt;0, IF(tabItens[[#This Row],[PontoPed]]&lt;1, 1, IF( tabItens[[#This Row],[Saldo]]&gt;tabItens[[#This Row],[PontoPed]], 0, (tabItens[[#This Row],[PontoPed]]-tabItens[[#This Row],[Saldo]])/tabItens[[#This Row],[PontoPed]] ) ), 0 )</f>
        <v>0</v>
      </c>
      <c r="BD529" s="389">
        <f>ROUNDDOWN(IF( OR( AND(tabItens[[#This Row],[PontoPed]]&lt;tabItens[[#This Row],[Saldo]],tabItens[[#This Row],[Saldo]]&gt;0), tabItens[[#This Row],[PontoPed]]=0), 99, IF(AND(tabItens[[#This Row],[Saldo]]=0,tabItens[[#This Row],[PontoPed]]&gt;0), 0, (1-tabItens[[#This Row],[PctAb]])*10 ) ),0)</f>
        <v>99</v>
      </c>
      <c r="BE529" s="390">
        <f>IF( tabItens[[#This Row],[Consumo]] &gt; tabItens[[#This Row],[04_MESES]]/4*$AV$2, tabItens[[#This Row],[Consumo]]/$AV$2, tabItens[[#This Row],[04_MESES]]/4 ) * $BE$2 + tabItens[[#This Row],[COMPRA_EXTRA]]</f>
        <v>225</v>
      </c>
      <c r="BF529" s="391">
        <f>MAX( tabItens[[#This Row],[Sugestão]] - tabItens[[#This Row],[LC]], 0 )</f>
        <v>225</v>
      </c>
      <c r="BG529" s="391">
        <f>SUMIF(Consumo!$C$3:$C$862,tabItens[[#This Row],[CÓDIGO]],Consumo!$E$3:$E$862)</f>
        <v>65</v>
      </c>
      <c r="BH529" s="392">
        <f>IF(AND(tabItens[[#This Row],[Pend]] &gt; 0,tabItens[[#This Row],[Consumo]] &lt;&gt; 0), tabItens[[#This Row],[Pend]] / tabItens[[#This Row],[Consumo]], 0 )</f>
        <v>0.20186335403726707</v>
      </c>
      <c r="BI529" s="391"/>
      <c r="BJ529" s="391"/>
      <c r="BK529" s="393" t="s">
        <v>2081</v>
      </c>
    </row>
    <row r="530" spans="1:63" x14ac:dyDescent="0.3">
      <c r="A530" s="354">
        <v>102690</v>
      </c>
      <c r="B530" s="355" t="s">
        <v>1583</v>
      </c>
      <c r="C530" s="356" t="s">
        <v>256</v>
      </c>
      <c r="D530" s="357">
        <v>85.67</v>
      </c>
      <c r="E530" s="358"/>
      <c r="F530" s="358"/>
      <c r="G530" s="358" t="s">
        <v>883</v>
      </c>
      <c r="H530" s="359">
        <v>412</v>
      </c>
      <c r="I530" s="360">
        <v>103003</v>
      </c>
      <c r="J530" s="361">
        <v>85.67</v>
      </c>
      <c r="K530" s="362">
        <v>76</v>
      </c>
      <c r="L530" s="363">
        <f>IF(tabItens[[#This Row],[Média]] &gt; 0, tabItens[[#This Row],[QTDE ATUAL]] / tabItens[[#This Row],[Média]],999.9)</f>
        <v>61.037037037037038</v>
      </c>
      <c r="M530" s="364">
        <v>0</v>
      </c>
      <c r="N530" s="365">
        <f>tabItens[[#This Row],[VALOR UNIT.]] * tabItens[[#This Row],[LC]]</f>
        <v>0</v>
      </c>
      <c r="O530" s="366"/>
      <c r="P530" s="367"/>
      <c r="Q530" s="368"/>
      <c r="R530" s="365"/>
      <c r="S530" s="369"/>
      <c r="T530" s="370">
        <f>ROUNDDOWN(IFERROR(tabItens[[#This Row],[ATA DT.VALID.]] - $D$1,0) / 30,0)</f>
        <v>-1507</v>
      </c>
      <c r="U530" s="355" t="s">
        <v>1584</v>
      </c>
      <c r="V530" s="371">
        <v>1</v>
      </c>
      <c r="W530" s="372" t="s">
        <v>2072</v>
      </c>
      <c r="X530" s="373">
        <v>69</v>
      </c>
      <c r="Y530" s="374">
        <v>5</v>
      </c>
      <c r="Z530" s="375"/>
      <c r="AA530" s="376"/>
      <c r="AB530" s="377"/>
      <c r="AC530" s="377"/>
      <c r="AD530" s="376"/>
      <c r="AE530" s="377"/>
      <c r="AF530" s="370"/>
      <c r="AG530" s="378" t="s">
        <v>2067</v>
      </c>
      <c r="AH530" s="379"/>
      <c r="AI530" s="370">
        <v>26</v>
      </c>
      <c r="AJ530" s="379">
        <v>44965</v>
      </c>
      <c r="AK530" s="379">
        <v>39371</v>
      </c>
      <c r="AL530" s="379">
        <v>44916</v>
      </c>
      <c r="AM530" s="369"/>
      <c r="AN530" s="358"/>
      <c r="AO530" s="380" t="str">
        <f>_xlfn.IFNA(IF(VLOOKUP(tabItens[[#This Row],[CÓDIGO]],tabExcluirDoEstoque[#Data],1,FALSE),"sim",""),"")</f>
        <v/>
      </c>
      <c r="AP530" s="381" t="str">
        <f ca="1">IF(OR(ISBLANK(tabItens[[#This Row],[ATA DT.VALID.]]),tabItens[[#This Row],[ATA DT.VALID.]]="",tabItens[[#This Row],[ATA DT.VALID.]]=" "),"",IF(TYPE(tabItens[[#This Row],[ATA DT.VALID.]])=1,ROUNDUP((tabItens[[#This Row],[ATA DT.VALID.]]-TODAY())/7,0),""))</f>
        <v/>
      </c>
      <c r="AQ530" s="382"/>
      <c r="AR530" s="383" t="str">
        <f>IF(ISBLANK(tabItens[[#This Row],[CÓDIGO]]),"",IFERROR(VLOOKUP(tabItens[[#This Row],[CÓDIGO]],Consumo!$C$2:$AC$862,26,FALSE),0))</f>
        <v>04.2023</v>
      </c>
      <c r="AS530" s="384">
        <f>SUMIF(Consumo!$C$3:$C$862,tabItens[[#This Row],[CÓDIGO]],Consumo!$N$3:$N$862) + SUMIF(Consumo!$C$3:$C$862,tabItens[[#This Row],[CÓDIGO]],Consumo!$O$3:$O$862) + SUMIF(Consumo!$C$3:$C$862,tabItens[[#This Row],[CÓDIGO]],Consumo!$P$3:$P$862) + SUMIF(Consumo!$C$3:$C$862,tabItens[[#This Row],[CÓDIGO]],Consumo!$Q$3:$Q$862)</f>
        <v>0</v>
      </c>
      <c r="AT530" s="384">
        <f>SUMIF(Consumo!$C$3:$C$862,tabItens[[#This Row],[CÓDIGO]],Consumo!$Z$3:$Z$862)</f>
        <v>83</v>
      </c>
      <c r="AU530" s="385">
        <f>SUMIF(Consumo!$C$3:$C$862,tabItens[[#This Row],[CÓDIGO]],Consumo!$AA$3:$AA$862)</f>
        <v>26</v>
      </c>
      <c r="AV530" s="386">
        <f>SUMIF(Consumo!$C$3:$C$862,tabItens[[#This Row],[CÓDIGO]],Consumo!$Y$3:$Y$862)</f>
        <v>6.75</v>
      </c>
      <c r="AW530" s="359">
        <f>tabItens[[#This Row],[QTDE ATUAL]] + tabItens[[#This Row],[RC QTDE]] + tabItens[[#This Row],[AF SALDO]] + tabItens[[#This Row],[Recentes]]</f>
        <v>412</v>
      </c>
      <c r="AX530" s="387">
        <v>2</v>
      </c>
      <c r="AY530" s="387">
        <v>4</v>
      </c>
      <c r="AZ530" s="387">
        <f>IF(ISBLANK(tabItens[[#This Row],[CÓDIGO]]),"",tabItens[[#This Row],[PontoMês]] * (AZ$2+tabItens[[#This Row],[PontoQtM]]))</f>
        <v>8</v>
      </c>
      <c r="BA530" s="386">
        <f>tabItens[[#This Row],[PontoPed]] - tabItens[[#This Row],[Saldo]] + (1/10)</f>
        <v>-403.9</v>
      </c>
      <c r="BB530" s="386">
        <f xml:space="preserve"> tabItens[[#This Row],[PontoMês]] * BB$2 - tabItens[[#This Row],[QTDE ATUAL]] - (1/10)</f>
        <v>-410.1</v>
      </c>
      <c r="BC530" s="388">
        <f>IF( tabItens[[#This Row],[PontoPed]]&gt;0, IF(tabItens[[#This Row],[PontoPed]]&lt;1, 1, IF( tabItens[[#This Row],[Saldo]]&gt;tabItens[[#This Row],[PontoPed]], 0, (tabItens[[#This Row],[PontoPed]]-tabItens[[#This Row],[Saldo]])/tabItens[[#This Row],[PontoPed]] ) ), 0 )</f>
        <v>0</v>
      </c>
      <c r="BD530" s="389">
        <f>ROUNDDOWN(IF( OR( AND(tabItens[[#This Row],[PontoPed]]&lt;tabItens[[#This Row],[Saldo]],tabItens[[#This Row],[Saldo]]&gt;0), tabItens[[#This Row],[PontoPed]]=0), 99, IF(AND(tabItens[[#This Row],[Saldo]]=0,tabItens[[#This Row],[PontoPed]]&gt;0), 0, (1-tabItens[[#This Row],[PctAb]])*10 ) ),0)</f>
        <v>99</v>
      </c>
      <c r="BE530" s="390">
        <f>IF( tabItens[[#This Row],[Consumo]] &gt; tabItens[[#This Row],[04_MESES]]/4*$AV$2, tabItens[[#This Row],[Consumo]]/$AV$2, tabItens[[#This Row],[04_MESES]]/4 ) * $BE$2 + tabItens[[#This Row],[COMPRA_EXTRA]]</f>
        <v>41.5</v>
      </c>
      <c r="BF530" s="391">
        <f>MAX( tabItens[[#This Row],[Sugestão]] - tabItens[[#This Row],[LC]], 0 )</f>
        <v>41.5</v>
      </c>
      <c r="BG530" s="391">
        <f>SUMIF(Consumo!$C$3:$C$862,tabItens[[#This Row],[CÓDIGO]],Consumo!$E$3:$E$862)</f>
        <v>7</v>
      </c>
      <c r="BH530" s="392">
        <f>IF(AND(tabItens[[#This Row],[Pend]] &gt; 0,tabItens[[#This Row],[Consumo]] &lt;&gt; 0), tabItens[[#This Row],[Pend]] / tabItens[[#This Row],[Consumo]], 0 )</f>
        <v>8.4337349397590355E-2</v>
      </c>
      <c r="BI530" s="391"/>
      <c r="BJ530" s="391"/>
      <c r="BK530" s="393" t="s">
        <v>2081</v>
      </c>
    </row>
    <row r="531" spans="1:63" x14ac:dyDescent="0.3">
      <c r="A531" s="354">
        <v>102694</v>
      </c>
      <c r="B531" s="355" t="s">
        <v>1585</v>
      </c>
      <c r="C531" s="356" t="s">
        <v>256</v>
      </c>
      <c r="D531" s="357">
        <v>4</v>
      </c>
      <c r="E531" s="358"/>
      <c r="F531" s="358"/>
      <c r="G531" s="358" t="s">
        <v>883</v>
      </c>
      <c r="H531" s="359">
        <v>215</v>
      </c>
      <c r="I531" s="360">
        <v>103003</v>
      </c>
      <c r="J531" s="361">
        <v>4</v>
      </c>
      <c r="K531" s="362">
        <v>62</v>
      </c>
      <c r="L531" s="363">
        <f>IF(tabItens[[#This Row],[Média]] &gt; 0, tabItens[[#This Row],[QTDE ATUAL]] / tabItens[[#This Row],[Média]],999.9)</f>
        <v>42.295081967213115</v>
      </c>
      <c r="M531" s="364">
        <v>0</v>
      </c>
      <c r="N531" s="365">
        <f>tabItens[[#This Row],[VALOR UNIT.]] * tabItens[[#This Row],[LC]]</f>
        <v>0</v>
      </c>
      <c r="O531" s="366"/>
      <c r="P531" s="367"/>
      <c r="Q531" s="368"/>
      <c r="R531" s="365"/>
      <c r="S531" s="369"/>
      <c r="T531" s="370">
        <f>ROUNDDOWN(IFERROR(tabItens[[#This Row],[ATA DT.VALID.]] - $D$1,0) / 30,0)</f>
        <v>-1507</v>
      </c>
      <c r="U531" s="355" t="s">
        <v>1584</v>
      </c>
      <c r="V531" s="371">
        <v>1</v>
      </c>
      <c r="W531" s="372" t="s">
        <v>2072</v>
      </c>
      <c r="X531" s="373">
        <v>69</v>
      </c>
      <c r="Y531" s="374">
        <v>5</v>
      </c>
      <c r="Z531" s="375" t="s">
        <v>2075</v>
      </c>
      <c r="AA531" s="376">
        <v>2023</v>
      </c>
      <c r="AB531" s="377">
        <v>110</v>
      </c>
      <c r="AC531" s="377"/>
      <c r="AD531" s="376"/>
      <c r="AE531" s="377"/>
      <c r="AF531" s="370"/>
      <c r="AG531" s="378" t="s">
        <v>2067</v>
      </c>
      <c r="AH531" s="379"/>
      <c r="AI531" s="370">
        <v>20</v>
      </c>
      <c r="AJ531" s="379">
        <v>44965</v>
      </c>
      <c r="AK531" s="379">
        <v>39371</v>
      </c>
      <c r="AL531" s="379">
        <v>44916</v>
      </c>
      <c r="AM531" s="369"/>
      <c r="AN531" s="358"/>
      <c r="AO531" s="380" t="str">
        <f>_xlfn.IFNA(IF(VLOOKUP(tabItens[[#This Row],[CÓDIGO]],tabExcluirDoEstoque[#Data],1,FALSE),"sim",""),"")</f>
        <v/>
      </c>
      <c r="AP531" s="381" t="str">
        <f ca="1">IF(OR(ISBLANK(tabItens[[#This Row],[ATA DT.VALID.]]),tabItens[[#This Row],[ATA DT.VALID.]]="",tabItens[[#This Row],[ATA DT.VALID.]]=" "),"",IF(TYPE(tabItens[[#This Row],[ATA DT.VALID.]])=1,ROUNDUP((tabItens[[#This Row],[ATA DT.VALID.]]-TODAY())/7,0),""))</f>
        <v/>
      </c>
      <c r="AQ531" s="382"/>
      <c r="AR531" s="383" t="str">
        <f>IF(ISBLANK(tabItens[[#This Row],[CÓDIGO]]),"",IFERROR(VLOOKUP(tabItens[[#This Row],[CÓDIGO]],Consumo!$C$2:$AC$862,26,FALSE),0))</f>
        <v>05.2023</v>
      </c>
      <c r="AS531" s="384">
        <f>SUMIF(Consumo!$C$3:$C$862,tabItens[[#This Row],[CÓDIGO]],Consumo!$N$3:$N$862) + SUMIF(Consumo!$C$3:$C$862,tabItens[[#This Row],[CÓDIGO]],Consumo!$O$3:$O$862) + SUMIF(Consumo!$C$3:$C$862,tabItens[[#This Row],[CÓDIGO]],Consumo!$P$3:$P$862) + SUMIF(Consumo!$C$3:$C$862,tabItens[[#This Row],[CÓDIGO]],Consumo!$Q$3:$Q$862)</f>
        <v>0</v>
      </c>
      <c r="AT531" s="384">
        <f>SUMIF(Consumo!$C$3:$C$862,tabItens[[#This Row],[CÓDIGO]],Consumo!$Z$3:$Z$862)</f>
        <v>65</v>
      </c>
      <c r="AU531" s="385">
        <f>SUMIF(Consumo!$C$3:$C$862,tabItens[[#This Row],[CÓDIGO]],Consumo!$AA$3:$AA$862)</f>
        <v>27</v>
      </c>
      <c r="AV531" s="386">
        <f>SUMIF(Consumo!$C$3:$C$862,tabItens[[#This Row],[CÓDIGO]],Consumo!$Y$3:$Y$862)</f>
        <v>5.083333333333333</v>
      </c>
      <c r="AW531" s="359">
        <f>tabItens[[#This Row],[QTDE ATUAL]] + tabItens[[#This Row],[RC QTDE]] + tabItens[[#This Row],[AF SALDO]] + tabItens[[#This Row],[Recentes]]</f>
        <v>325</v>
      </c>
      <c r="AX531" s="387">
        <v>3</v>
      </c>
      <c r="AY531" s="387">
        <v>4</v>
      </c>
      <c r="AZ531" s="387">
        <f>IF(ISBLANK(tabItens[[#This Row],[CÓDIGO]]),"",tabItens[[#This Row],[PontoMês]] * (AZ$2+tabItens[[#This Row],[PontoQtM]]))</f>
        <v>12</v>
      </c>
      <c r="BA531" s="386">
        <f>tabItens[[#This Row],[PontoPed]] - tabItens[[#This Row],[Saldo]] + (1/10)</f>
        <v>-312.89999999999998</v>
      </c>
      <c r="BB531" s="386">
        <f xml:space="preserve"> tabItens[[#This Row],[PontoMês]] * BB$2 - tabItens[[#This Row],[QTDE ATUAL]] - (1/10)</f>
        <v>-212.1</v>
      </c>
      <c r="BC531" s="388">
        <f>IF( tabItens[[#This Row],[PontoPed]]&gt;0, IF(tabItens[[#This Row],[PontoPed]]&lt;1, 1, IF( tabItens[[#This Row],[Saldo]]&gt;tabItens[[#This Row],[PontoPed]], 0, (tabItens[[#This Row],[PontoPed]]-tabItens[[#This Row],[Saldo]])/tabItens[[#This Row],[PontoPed]] ) ), 0 )</f>
        <v>0</v>
      </c>
      <c r="BD531" s="389">
        <f>ROUNDDOWN(IF( OR( AND(tabItens[[#This Row],[PontoPed]]&lt;tabItens[[#This Row],[Saldo]],tabItens[[#This Row],[Saldo]]&gt;0), tabItens[[#This Row],[PontoPed]]=0), 99, IF(AND(tabItens[[#This Row],[Saldo]]=0,tabItens[[#This Row],[PontoPed]]&gt;0), 0, (1-tabItens[[#This Row],[PctAb]])*10 ) ),0)</f>
        <v>99</v>
      </c>
      <c r="BE531" s="390">
        <f>IF( tabItens[[#This Row],[Consumo]] &gt; tabItens[[#This Row],[04_MESES]]/4*$AV$2, tabItens[[#This Row],[Consumo]]/$AV$2, tabItens[[#This Row],[04_MESES]]/4 ) * $BE$2 + tabItens[[#This Row],[COMPRA_EXTRA]]</f>
        <v>32.5</v>
      </c>
      <c r="BF531" s="391">
        <f>MAX( tabItens[[#This Row],[Sugestão]] - tabItens[[#This Row],[LC]], 0 )</f>
        <v>32.5</v>
      </c>
      <c r="BG531" s="391">
        <f>SUMIF(Consumo!$C$3:$C$862,tabItens[[#This Row],[CÓDIGO]],Consumo!$E$3:$E$862)</f>
        <v>3</v>
      </c>
      <c r="BH531" s="392">
        <f>IF(AND(tabItens[[#This Row],[Pend]] &gt; 0,tabItens[[#This Row],[Consumo]] &lt;&gt; 0), tabItens[[#This Row],[Pend]] / tabItens[[#This Row],[Consumo]], 0 )</f>
        <v>4.6153846153846156E-2</v>
      </c>
      <c r="BI531" s="391"/>
      <c r="BJ531" s="391"/>
      <c r="BK531" s="393" t="s">
        <v>2081</v>
      </c>
    </row>
    <row r="532" spans="1:63" x14ac:dyDescent="0.3">
      <c r="A532" s="354">
        <v>102723</v>
      </c>
      <c r="B532" s="355" t="s">
        <v>1586</v>
      </c>
      <c r="C532" s="356" t="s">
        <v>256</v>
      </c>
      <c r="D532" s="357">
        <v>38.33</v>
      </c>
      <c r="E532" s="358"/>
      <c r="F532" s="358"/>
      <c r="G532" s="358" t="s">
        <v>883</v>
      </c>
      <c r="H532" s="359">
        <v>245</v>
      </c>
      <c r="I532" s="360">
        <v>103003</v>
      </c>
      <c r="J532" s="361">
        <v>38.33</v>
      </c>
      <c r="K532" s="362">
        <v>111</v>
      </c>
      <c r="L532" s="363">
        <f>IF(tabItens[[#This Row],[Média]] &gt; 0, tabItens[[#This Row],[QTDE ATUAL]] / tabItens[[#This Row],[Média]],999.9)</f>
        <v>26.486486486486488</v>
      </c>
      <c r="M532" s="364">
        <v>0</v>
      </c>
      <c r="N532" s="365">
        <f>tabItens[[#This Row],[VALOR UNIT.]] * tabItens[[#This Row],[LC]]</f>
        <v>0</v>
      </c>
      <c r="O532" s="366"/>
      <c r="P532" s="367"/>
      <c r="Q532" s="368"/>
      <c r="R532" s="365"/>
      <c r="S532" s="369"/>
      <c r="T532" s="370">
        <f>ROUNDDOWN(IFERROR(tabItens[[#This Row],[ATA DT.VALID.]] - $D$1,0) / 30,0)</f>
        <v>-1507</v>
      </c>
      <c r="U532" s="355" t="s">
        <v>1584</v>
      </c>
      <c r="V532" s="371">
        <v>1</v>
      </c>
      <c r="W532" s="372" t="s">
        <v>2072</v>
      </c>
      <c r="X532" s="373">
        <v>69</v>
      </c>
      <c r="Y532" s="374">
        <v>5</v>
      </c>
      <c r="Z532" s="375">
        <v>2221</v>
      </c>
      <c r="AA532" s="376">
        <v>2023</v>
      </c>
      <c r="AB532" s="377">
        <v>100</v>
      </c>
      <c r="AC532" s="377"/>
      <c r="AD532" s="376"/>
      <c r="AE532" s="377"/>
      <c r="AF532" s="370"/>
      <c r="AG532" s="378" t="s">
        <v>2067</v>
      </c>
      <c r="AH532" s="379"/>
      <c r="AI532" s="370">
        <v>38</v>
      </c>
      <c r="AJ532" s="379">
        <v>44965</v>
      </c>
      <c r="AK532" s="379">
        <v>39371</v>
      </c>
      <c r="AL532" s="379">
        <v>44916</v>
      </c>
      <c r="AM532" s="369"/>
      <c r="AN532" s="358"/>
      <c r="AO532" s="380" t="str">
        <f>_xlfn.IFNA(IF(VLOOKUP(tabItens[[#This Row],[CÓDIGO]],tabExcluirDoEstoque[#Data],1,FALSE),"sim",""),"")</f>
        <v/>
      </c>
      <c r="AP532" s="381" t="str">
        <f ca="1">IF(OR(ISBLANK(tabItens[[#This Row],[ATA DT.VALID.]]),tabItens[[#This Row],[ATA DT.VALID.]]="",tabItens[[#This Row],[ATA DT.VALID.]]=" "),"",IF(TYPE(tabItens[[#This Row],[ATA DT.VALID.]])=1,ROUNDUP((tabItens[[#This Row],[ATA DT.VALID.]]-TODAY())/7,0),""))</f>
        <v/>
      </c>
      <c r="AQ532" s="382"/>
      <c r="AR532" s="383" t="str">
        <f>IF(ISBLANK(tabItens[[#This Row],[CÓDIGO]]),"",IFERROR(VLOOKUP(tabItens[[#This Row],[CÓDIGO]],Consumo!$C$2:$AC$862,26,FALSE),0))</f>
        <v>07.2023</v>
      </c>
      <c r="AS532" s="384">
        <f>SUMIF(Consumo!$C$3:$C$862,tabItens[[#This Row],[CÓDIGO]],Consumo!$N$3:$N$862) + SUMIF(Consumo!$C$3:$C$862,tabItens[[#This Row],[CÓDIGO]],Consumo!$O$3:$O$862) + SUMIF(Consumo!$C$3:$C$862,tabItens[[#This Row],[CÓDIGO]],Consumo!$P$3:$P$862) + SUMIF(Consumo!$C$3:$C$862,tabItens[[#This Row],[CÓDIGO]],Consumo!$Q$3:$Q$862)</f>
        <v>40</v>
      </c>
      <c r="AT532" s="384">
        <f>SUMIF(Consumo!$C$3:$C$862,tabItens[[#This Row],[CÓDIGO]],Consumo!$Z$3:$Z$862)</f>
        <v>111</v>
      </c>
      <c r="AU532" s="385">
        <f>SUMIF(Consumo!$C$3:$C$862,tabItens[[#This Row],[CÓDIGO]],Consumo!$AA$3:$AA$862)</f>
        <v>29</v>
      </c>
      <c r="AV532" s="386">
        <f>SUMIF(Consumo!$C$3:$C$862,tabItens[[#This Row],[CÓDIGO]],Consumo!$Y$3:$Y$862)</f>
        <v>9.25</v>
      </c>
      <c r="AW532" s="359">
        <f>tabItens[[#This Row],[QTDE ATUAL]] + tabItens[[#This Row],[RC QTDE]] + tabItens[[#This Row],[AF SALDO]] + tabItens[[#This Row],[Recentes]]</f>
        <v>345</v>
      </c>
      <c r="AX532" s="387">
        <v>0</v>
      </c>
      <c r="AY532" s="387">
        <v>4</v>
      </c>
      <c r="AZ532" s="387">
        <f>IF(ISBLANK(tabItens[[#This Row],[CÓDIGO]]),"",tabItens[[#This Row],[PontoMês]] * (AZ$2+tabItens[[#This Row],[PontoQtM]]))</f>
        <v>0</v>
      </c>
      <c r="BA532" s="386">
        <f>tabItens[[#This Row],[PontoPed]] - tabItens[[#This Row],[Saldo]] + (1/10)</f>
        <v>-344.9</v>
      </c>
      <c r="BB532" s="386">
        <f xml:space="preserve"> tabItens[[#This Row],[PontoMês]] * BB$2 - tabItens[[#This Row],[QTDE ATUAL]] - (1/10)</f>
        <v>-245.1</v>
      </c>
      <c r="BC532" s="388">
        <f>IF( tabItens[[#This Row],[PontoPed]]&gt;0, IF(tabItens[[#This Row],[PontoPed]]&lt;1, 1, IF( tabItens[[#This Row],[Saldo]]&gt;tabItens[[#This Row],[PontoPed]], 0, (tabItens[[#This Row],[PontoPed]]-tabItens[[#This Row],[Saldo]])/tabItens[[#This Row],[PontoPed]] ) ), 0 )</f>
        <v>0</v>
      </c>
      <c r="BD532" s="389">
        <f>ROUNDDOWN(IF( OR( AND(tabItens[[#This Row],[PontoPed]]&lt;tabItens[[#This Row],[Saldo]],tabItens[[#This Row],[Saldo]]&gt;0), tabItens[[#This Row],[PontoPed]]=0), 99, IF(AND(tabItens[[#This Row],[Saldo]]=0,tabItens[[#This Row],[PontoPed]]&gt;0), 0, (1-tabItens[[#This Row],[PctAb]])*10 ) ),0)</f>
        <v>99</v>
      </c>
      <c r="BE532" s="390">
        <f>IF( tabItens[[#This Row],[Consumo]] &gt; tabItens[[#This Row],[04_MESES]]/4*$AV$2, tabItens[[#This Row],[Consumo]]/$AV$2, tabItens[[#This Row],[04_MESES]]/4 ) * $BE$2 + tabItens[[#This Row],[COMPRA_EXTRA]]</f>
        <v>60</v>
      </c>
      <c r="BF532" s="391">
        <f>MAX( tabItens[[#This Row],[Sugestão]] - tabItens[[#This Row],[LC]], 0 )</f>
        <v>60</v>
      </c>
      <c r="BG532" s="391">
        <f>SUMIF(Consumo!$C$3:$C$862,tabItens[[#This Row],[CÓDIGO]],Consumo!$E$3:$E$862)</f>
        <v>0</v>
      </c>
      <c r="BH532" s="392">
        <f>IF(AND(tabItens[[#This Row],[Pend]] &gt; 0,tabItens[[#This Row],[Consumo]] &lt;&gt; 0), tabItens[[#This Row],[Pend]] / tabItens[[#This Row],[Consumo]], 0 )</f>
        <v>0</v>
      </c>
      <c r="BI532" s="391"/>
      <c r="BJ532" s="391"/>
      <c r="BK532" s="393" t="s">
        <v>2081</v>
      </c>
    </row>
    <row r="533" spans="1:63" x14ac:dyDescent="0.3">
      <c r="A533" s="354">
        <v>102728</v>
      </c>
      <c r="B533" s="355" t="s">
        <v>1587</v>
      </c>
      <c r="C533" s="356" t="s">
        <v>256</v>
      </c>
      <c r="D533" s="357">
        <v>2.97</v>
      </c>
      <c r="E533" s="358"/>
      <c r="F533" s="358"/>
      <c r="G533" s="358" t="s">
        <v>883</v>
      </c>
      <c r="H533" s="359">
        <v>224</v>
      </c>
      <c r="I533" s="360">
        <v>103003</v>
      </c>
      <c r="J533" s="361">
        <v>2.97</v>
      </c>
      <c r="K533" s="362">
        <v>360</v>
      </c>
      <c r="L533" s="363">
        <f>IF(tabItens[[#This Row],[Média]] &gt; 0, tabItens[[#This Row],[QTDE ATUAL]] / tabItens[[#This Row],[Média]],999.9)</f>
        <v>8.0238805970149247</v>
      </c>
      <c r="M533" s="364">
        <v>0</v>
      </c>
      <c r="N533" s="365">
        <f>tabItens[[#This Row],[VALOR UNIT.]] * tabItens[[#This Row],[LC]]</f>
        <v>0</v>
      </c>
      <c r="O533" s="366"/>
      <c r="P533" s="367"/>
      <c r="Q533" s="368"/>
      <c r="R533" s="365"/>
      <c r="S533" s="369"/>
      <c r="T533" s="370">
        <f>ROUNDDOWN(IFERROR(tabItens[[#This Row],[ATA DT.VALID.]] - $D$1,0) / 30,0)</f>
        <v>-1507</v>
      </c>
      <c r="U533" s="355" t="s">
        <v>1343</v>
      </c>
      <c r="V533" s="371">
        <v>1</v>
      </c>
      <c r="W533" s="372" t="s">
        <v>2066</v>
      </c>
      <c r="X533" s="373">
        <v>69</v>
      </c>
      <c r="Y533" s="374">
        <v>8</v>
      </c>
      <c r="Z533" s="375">
        <v>2496</v>
      </c>
      <c r="AA533" s="376">
        <v>2023</v>
      </c>
      <c r="AB533" s="377">
        <v>50</v>
      </c>
      <c r="AC533" s="377"/>
      <c r="AD533" s="376"/>
      <c r="AE533" s="377"/>
      <c r="AF533" s="370"/>
      <c r="AG533" s="378" t="s">
        <v>2067</v>
      </c>
      <c r="AH533" s="379"/>
      <c r="AI533" s="370">
        <v>122</v>
      </c>
      <c r="AJ533" s="379">
        <v>44943</v>
      </c>
      <c r="AK533" s="379">
        <v>39371</v>
      </c>
      <c r="AL533" s="379">
        <v>44917</v>
      </c>
      <c r="AM533" s="369"/>
      <c r="AN533" s="358"/>
      <c r="AO533" s="380" t="str">
        <f>_xlfn.IFNA(IF(VLOOKUP(tabItens[[#This Row],[CÓDIGO]],tabExcluirDoEstoque[#Data],1,FALSE),"sim",""),"")</f>
        <v/>
      </c>
      <c r="AP533" s="381" t="str">
        <f ca="1">IF(OR(ISBLANK(tabItens[[#This Row],[ATA DT.VALID.]]),tabItens[[#This Row],[ATA DT.VALID.]]="",tabItens[[#This Row],[ATA DT.VALID.]]=" "),"",IF(TYPE(tabItens[[#This Row],[ATA DT.VALID.]])=1,ROUNDUP((tabItens[[#This Row],[ATA DT.VALID.]]-TODAY())/7,0),""))</f>
        <v/>
      </c>
      <c r="AQ533" s="382"/>
      <c r="AR533" s="383" t="str">
        <f>IF(ISBLANK(tabItens[[#This Row],[CÓDIGO]]),"",IFERROR(VLOOKUP(tabItens[[#This Row],[CÓDIGO]],Consumo!$C$2:$AC$862,26,FALSE),0))</f>
        <v>07.2023</v>
      </c>
      <c r="AS533" s="384">
        <f>SUMIF(Consumo!$C$3:$C$862,tabItens[[#This Row],[CÓDIGO]],Consumo!$N$3:$N$862) + SUMIF(Consumo!$C$3:$C$862,tabItens[[#This Row],[CÓDIGO]],Consumo!$O$3:$O$862) + SUMIF(Consumo!$C$3:$C$862,tabItens[[#This Row],[CÓDIGO]],Consumo!$P$3:$P$862) + SUMIF(Consumo!$C$3:$C$862,tabItens[[#This Row],[CÓDIGO]],Consumo!$Q$3:$Q$862)</f>
        <v>20</v>
      </c>
      <c r="AT533" s="384">
        <f>SUMIF(Consumo!$C$3:$C$862,tabItens[[#This Row],[CÓDIGO]],Consumo!$Z$3:$Z$862)</f>
        <v>360</v>
      </c>
      <c r="AU533" s="385">
        <f>SUMIF(Consumo!$C$3:$C$862,tabItens[[#This Row],[CÓDIGO]],Consumo!$AA$3:$AA$862)</f>
        <v>150</v>
      </c>
      <c r="AV533" s="386">
        <f>SUMIF(Consumo!$C$3:$C$862,tabItens[[#This Row],[CÓDIGO]],Consumo!$Y$3:$Y$862)</f>
        <v>27.916666666666668</v>
      </c>
      <c r="AW533" s="359">
        <f>tabItens[[#This Row],[QTDE ATUAL]] + tabItens[[#This Row],[RC QTDE]] + tabItens[[#This Row],[AF SALDO]] + tabItens[[#This Row],[Recentes]]</f>
        <v>274</v>
      </c>
      <c r="AX533" s="387">
        <v>7</v>
      </c>
      <c r="AY533" s="387">
        <v>4</v>
      </c>
      <c r="AZ533" s="387">
        <f>IF(ISBLANK(tabItens[[#This Row],[CÓDIGO]]),"",tabItens[[#This Row],[PontoMês]] * (AZ$2+tabItens[[#This Row],[PontoQtM]]))</f>
        <v>28</v>
      </c>
      <c r="BA533" s="386">
        <f>tabItens[[#This Row],[PontoPed]] - tabItens[[#This Row],[Saldo]] + (1/10)</f>
        <v>-245.9</v>
      </c>
      <c r="BB533" s="386">
        <f xml:space="preserve"> tabItens[[#This Row],[PontoMês]] * BB$2 - tabItens[[#This Row],[QTDE ATUAL]] - (1/10)</f>
        <v>-217.1</v>
      </c>
      <c r="BC533" s="388">
        <f>IF( tabItens[[#This Row],[PontoPed]]&gt;0, IF(tabItens[[#This Row],[PontoPed]]&lt;1, 1, IF( tabItens[[#This Row],[Saldo]]&gt;tabItens[[#This Row],[PontoPed]], 0, (tabItens[[#This Row],[PontoPed]]-tabItens[[#This Row],[Saldo]])/tabItens[[#This Row],[PontoPed]] ) ), 0 )</f>
        <v>0</v>
      </c>
      <c r="BD533" s="389">
        <f>ROUNDDOWN(IF( OR( AND(tabItens[[#This Row],[PontoPed]]&lt;tabItens[[#This Row],[Saldo]],tabItens[[#This Row],[Saldo]]&gt;0), tabItens[[#This Row],[PontoPed]]=0), 99, IF(AND(tabItens[[#This Row],[Saldo]]=0,tabItens[[#This Row],[PontoPed]]&gt;0), 0, (1-tabItens[[#This Row],[PctAb]])*10 ) ),0)</f>
        <v>99</v>
      </c>
      <c r="BE533" s="390">
        <f>IF( tabItens[[#This Row],[Consumo]] &gt; tabItens[[#This Row],[04_MESES]]/4*$AV$2, tabItens[[#This Row],[Consumo]]/$AV$2, tabItens[[#This Row],[04_MESES]]/4 ) * $BE$2 + tabItens[[#This Row],[COMPRA_EXTRA]]</f>
        <v>180</v>
      </c>
      <c r="BF533" s="391">
        <f>MAX( tabItens[[#This Row],[Sugestão]] - tabItens[[#This Row],[LC]], 0 )</f>
        <v>180</v>
      </c>
      <c r="BG533" s="391">
        <f>SUMIF(Consumo!$C$3:$C$862,tabItens[[#This Row],[CÓDIGO]],Consumo!$E$3:$E$862)</f>
        <v>0</v>
      </c>
      <c r="BH533" s="392">
        <f>IF(AND(tabItens[[#This Row],[Pend]] &gt; 0,tabItens[[#This Row],[Consumo]] &lt;&gt; 0), tabItens[[#This Row],[Pend]] / tabItens[[#This Row],[Consumo]], 0 )</f>
        <v>0</v>
      </c>
      <c r="BI533" s="391"/>
      <c r="BJ533" s="391"/>
      <c r="BK533" s="393" t="s">
        <v>2081</v>
      </c>
    </row>
    <row r="534" spans="1:63" x14ac:dyDescent="0.3">
      <c r="A534" s="354">
        <v>102776</v>
      </c>
      <c r="B534" s="355" t="s">
        <v>1588</v>
      </c>
      <c r="C534" s="356" t="s">
        <v>256</v>
      </c>
      <c r="D534" s="357">
        <v>16</v>
      </c>
      <c r="E534" s="358"/>
      <c r="F534" s="358"/>
      <c r="G534" s="358" t="s">
        <v>883</v>
      </c>
      <c r="H534" s="359">
        <v>40</v>
      </c>
      <c r="I534" s="360">
        <v>103003</v>
      </c>
      <c r="J534" s="361">
        <v>16</v>
      </c>
      <c r="K534" s="362"/>
      <c r="L534" s="363">
        <f>IF(tabItens[[#This Row],[Média]] &gt; 0, tabItens[[#This Row],[QTDE ATUAL]] / tabItens[[#This Row],[Média]],999.9)</f>
        <v>999.9</v>
      </c>
      <c r="M534" s="364">
        <v>0</v>
      </c>
      <c r="N534" s="365">
        <f>tabItens[[#This Row],[VALOR UNIT.]] * tabItens[[#This Row],[LC]]</f>
        <v>0</v>
      </c>
      <c r="O534" s="366"/>
      <c r="P534" s="367"/>
      <c r="Q534" s="368"/>
      <c r="R534" s="365"/>
      <c r="S534" s="369"/>
      <c r="T534" s="370">
        <f>ROUNDDOWN(IFERROR(tabItens[[#This Row],[ATA DT.VALID.]] - $D$1,0) / 30,0)</f>
        <v>-1507</v>
      </c>
      <c r="U534" s="355" t="s">
        <v>984</v>
      </c>
      <c r="V534" s="371">
        <v>1</v>
      </c>
      <c r="W534" s="372" t="s">
        <v>2072</v>
      </c>
      <c r="X534" s="373">
        <v>55</v>
      </c>
      <c r="Y534" s="374">
        <v>32</v>
      </c>
      <c r="Z534" s="375"/>
      <c r="AA534" s="376"/>
      <c r="AB534" s="377"/>
      <c r="AC534" s="377"/>
      <c r="AD534" s="376"/>
      <c r="AE534" s="377"/>
      <c r="AF534" s="370"/>
      <c r="AG534" s="378" t="s">
        <v>2067</v>
      </c>
      <c r="AH534" s="379"/>
      <c r="AI534" s="370">
        <v>0</v>
      </c>
      <c r="AJ534" s="379">
        <v>42534</v>
      </c>
      <c r="AK534" s="379">
        <v>39373</v>
      </c>
      <c r="AL534" s="379">
        <v>42494</v>
      </c>
      <c r="AM534" s="369"/>
      <c r="AN534" s="358"/>
      <c r="AO534" s="380" t="str">
        <f>_xlfn.IFNA(IF(VLOOKUP(tabItens[[#This Row],[CÓDIGO]],tabExcluirDoEstoque[#Data],1,FALSE),"sim",""),"")</f>
        <v/>
      </c>
      <c r="AP534" s="381" t="str">
        <f ca="1">IF(OR(ISBLANK(tabItens[[#This Row],[ATA DT.VALID.]]),tabItens[[#This Row],[ATA DT.VALID.]]="",tabItens[[#This Row],[ATA DT.VALID.]]=" "),"",IF(TYPE(tabItens[[#This Row],[ATA DT.VALID.]])=1,ROUNDUP((tabItens[[#This Row],[ATA DT.VALID.]]-TODAY())/7,0),""))</f>
        <v/>
      </c>
      <c r="AQ534" s="382"/>
      <c r="AR534" s="383">
        <f>IF(ISBLANK(tabItens[[#This Row],[CÓDIGO]]),"",IFERROR(VLOOKUP(tabItens[[#This Row],[CÓDIGO]],Consumo!$C$2:$AC$862,26,FALSE),0))</f>
        <v>0</v>
      </c>
      <c r="AS534" s="384">
        <f>SUMIF(Consumo!$C$3:$C$862,tabItens[[#This Row],[CÓDIGO]],Consumo!$N$3:$N$862) + SUMIF(Consumo!$C$3:$C$862,tabItens[[#This Row],[CÓDIGO]],Consumo!$O$3:$O$862) + SUMIF(Consumo!$C$3:$C$862,tabItens[[#This Row],[CÓDIGO]],Consumo!$P$3:$P$862) + SUMIF(Consumo!$C$3:$C$862,tabItens[[#This Row],[CÓDIGO]],Consumo!$Q$3:$Q$862)</f>
        <v>0</v>
      </c>
      <c r="AT534" s="384">
        <f>SUMIF(Consumo!$C$3:$C$862,tabItens[[#This Row],[CÓDIGO]],Consumo!$Z$3:$Z$862)</f>
        <v>0</v>
      </c>
      <c r="AU534" s="385">
        <f>SUMIF(Consumo!$C$3:$C$862,tabItens[[#This Row],[CÓDIGO]],Consumo!$AA$3:$AA$862)</f>
        <v>0</v>
      </c>
      <c r="AV534" s="386">
        <f>SUMIF(Consumo!$C$3:$C$862,tabItens[[#This Row],[CÓDIGO]],Consumo!$Y$3:$Y$862)</f>
        <v>0</v>
      </c>
      <c r="AW534" s="359">
        <f>tabItens[[#This Row],[QTDE ATUAL]] + tabItens[[#This Row],[RC QTDE]] + tabItens[[#This Row],[AF SALDO]] + tabItens[[#This Row],[Recentes]]</f>
        <v>40</v>
      </c>
      <c r="AX534" s="387">
        <v>0</v>
      </c>
      <c r="AY534" s="387">
        <v>4</v>
      </c>
      <c r="AZ534" s="387">
        <f>IF(ISBLANK(tabItens[[#This Row],[CÓDIGO]]),"",tabItens[[#This Row],[PontoMês]] * (AZ$2+tabItens[[#This Row],[PontoQtM]]))</f>
        <v>0</v>
      </c>
      <c r="BA534" s="386">
        <f>tabItens[[#This Row],[PontoPed]] - tabItens[[#This Row],[Saldo]] + (1/10)</f>
        <v>-39.9</v>
      </c>
      <c r="BB534" s="386">
        <f xml:space="preserve"> tabItens[[#This Row],[PontoMês]] * BB$2 - tabItens[[#This Row],[QTDE ATUAL]] - (1/10)</f>
        <v>-40.1</v>
      </c>
      <c r="BC534" s="388">
        <f>IF( tabItens[[#This Row],[PontoPed]]&gt;0, IF(tabItens[[#This Row],[PontoPed]]&lt;1, 1, IF( tabItens[[#This Row],[Saldo]]&gt;tabItens[[#This Row],[PontoPed]], 0, (tabItens[[#This Row],[PontoPed]]-tabItens[[#This Row],[Saldo]])/tabItens[[#This Row],[PontoPed]] ) ), 0 )</f>
        <v>0</v>
      </c>
      <c r="BD534" s="389">
        <f>ROUNDDOWN(IF( OR( AND(tabItens[[#This Row],[PontoPed]]&lt;tabItens[[#This Row],[Saldo]],tabItens[[#This Row],[Saldo]]&gt;0), tabItens[[#This Row],[PontoPed]]=0), 99, IF(AND(tabItens[[#This Row],[Saldo]]=0,tabItens[[#This Row],[PontoPed]]&gt;0), 0, (1-tabItens[[#This Row],[PctAb]])*10 ) ),0)</f>
        <v>99</v>
      </c>
      <c r="BE534" s="390">
        <f>IF( tabItens[[#This Row],[Consumo]] &gt; tabItens[[#This Row],[04_MESES]]/4*$AV$2, tabItens[[#This Row],[Consumo]]/$AV$2, tabItens[[#This Row],[04_MESES]]/4 ) * $BE$2 + tabItens[[#This Row],[COMPRA_EXTRA]]</f>
        <v>0</v>
      </c>
      <c r="BF534" s="391">
        <f>MAX( tabItens[[#This Row],[Sugestão]] - tabItens[[#This Row],[LC]], 0 )</f>
        <v>0</v>
      </c>
      <c r="BG534" s="391">
        <f>SUMIF(Consumo!$C$3:$C$862,tabItens[[#This Row],[CÓDIGO]],Consumo!$E$3:$E$862)</f>
        <v>0</v>
      </c>
      <c r="BH534" s="392">
        <f>IF(AND(tabItens[[#This Row],[Pend]] &gt; 0,tabItens[[#This Row],[Consumo]] &lt;&gt; 0), tabItens[[#This Row],[Pend]] / tabItens[[#This Row],[Consumo]], 0 )</f>
        <v>0</v>
      </c>
      <c r="BI534" s="391"/>
      <c r="BJ534" s="391"/>
      <c r="BK534" s="393" t="s">
        <v>2081</v>
      </c>
    </row>
    <row r="535" spans="1:63" x14ac:dyDescent="0.3">
      <c r="A535" s="354">
        <v>102819</v>
      </c>
      <c r="B535" s="355" t="s">
        <v>1589</v>
      </c>
      <c r="C535" s="356" t="s">
        <v>256</v>
      </c>
      <c r="D535" s="357">
        <v>231.13</v>
      </c>
      <c r="E535" s="358"/>
      <c r="F535" s="358"/>
      <c r="G535" s="358" t="s">
        <v>883</v>
      </c>
      <c r="H535" s="359">
        <v>2</v>
      </c>
      <c r="I535" s="360">
        <v>103003</v>
      </c>
      <c r="J535" s="361">
        <v>231.13</v>
      </c>
      <c r="K535" s="362">
        <v>9</v>
      </c>
      <c r="L535" s="363">
        <f>IF(tabItens[[#This Row],[Média]] &gt; 0, tabItens[[#This Row],[QTDE ATUAL]] / tabItens[[#This Row],[Média]],999.9)</f>
        <v>3</v>
      </c>
      <c r="M535" s="364">
        <v>0</v>
      </c>
      <c r="N535" s="365">
        <f>tabItens[[#This Row],[VALOR UNIT.]] * tabItens[[#This Row],[LC]]</f>
        <v>0</v>
      </c>
      <c r="O535" s="366" t="s">
        <v>2118</v>
      </c>
      <c r="P535" s="367"/>
      <c r="Q535" s="368"/>
      <c r="R535" s="365"/>
      <c r="S535" s="369"/>
      <c r="T535" s="370">
        <f>ROUNDDOWN(IFERROR(tabItens[[#This Row],[ATA DT.VALID.]] - $D$1,0) / 30,0)</f>
        <v>-1507</v>
      </c>
      <c r="U535" s="355" t="s">
        <v>1498</v>
      </c>
      <c r="V535" s="371">
        <v>1</v>
      </c>
      <c r="W535" s="372" t="s">
        <v>2072</v>
      </c>
      <c r="X535" s="373">
        <v>55</v>
      </c>
      <c r="Y535" s="374">
        <v>26</v>
      </c>
      <c r="Z535" s="375">
        <v>2956</v>
      </c>
      <c r="AA535" s="376">
        <v>2023</v>
      </c>
      <c r="AB535" s="377">
        <v>3</v>
      </c>
      <c r="AC535" s="377"/>
      <c r="AD535" s="376"/>
      <c r="AE535" s="377"/>
      <c r="AF535" s="370"/>
      <c r="AG535" s="378" t="s">
        <v>2067</v>
      </c>
      <c r="AH535" s="379"/>
      <c r="AI535" s="370">
        <v>4</v>
      </c>
      <c r="AJ535" s="379">
        <v>44357</v>
      </c>
      <c r="AK535" s="379">
        <v>39374</v>
      </c>
      <c r="AL535" s="379">
        <v>44333</v>
      </c>
      <c r="AM535" s="369"/>
      <c r="AN535" s="358"/>
      <c r="AO535" s="380" t="str">
        <f>_xlfn.IFNA(IF(VLOOKUP(tabItens[[#This Row],[CÓDIGO]],tabExcluirDoEstoque[#Data],1,FALSE),"sim",""),"")</f>
        <v/>
      </c>
      <c r="AP535" s="381" t="str">
        <f ca="1">IF(OR(ISBLANK(tabItens[[#This Row],[ATA DT.VALID.]]),tabItens[[#This Row],[ATA DT.VALID.]]="",tabItens[[#This Row],[ATA DT.VALID.]]=" "),"",IF(TYPE(tabItens[[#This Row],[ATA DT.VALID.]])=1,ROUNDUP((tabItens[[#This Row],[ATA DT.VALID.]]-TODAY())/7,0),""))</f>
        <v/>
      </c>
      <c r="AQ535" s="382">
        <v>0</v>
      </c>
      <c r="AR535" s="383" t="str">
        <f>IF(ISBLANK(tabItens[[#This Row],[CÓDIGO]]),"",IFERROR(VLOOKUP(tabItens[[#This Row],[CÓDIGO]],Consumo!$C$2:$AC$862,26,FALSE),0))</f>
        <v>07.2023</v>
      </c>
      <c r="AS535" s="384">
        <f>SUMIF(Consumo!$C$3:$C$862,tabItens[[#This Row],[CÓDIGO]],Consumo!$N$3:$N$862) + SUMIF(Consumo!$C$3:$C$862,tabItens[[#This Row],[CÓDIGO]],Consumo!$O$3:$O$862) + SUMIF(Consumo!$C$3:$C$862,tabItens[[#This Row],[CÓDIGO]],Consumo!$P$3:$P$862) + SUMIF(Consumo!$C$3:$C$862,tabItens[[#This Row],[CÓDIGO]],Consumo!$Q$3:$Q$862)</f>
        <v>5</v>
      </c>
      <c r="AT535" s="384">
        <f>SUMIF(Consumo!$C$3:$C$862,tabItens[[#This Row],[CÓDIGO]],Consumo!$Z$3:$Z$862)</f>
        <v>9</v>
      </c>
      <c r="AU535" s="385">
        <f>SUMIF(Consumo!$C$3:$C$862,tabItens[[#This Row],[CÓDIGO]],Consumo!$AA$3:$AA$862)</f>
        <v>4</v>
      </c>
      <c r="AV535" s="386">
        <f>SUMIF(Consumo!$C$3:$C$862,tabItens[[#This Row],[CÓDIGO]],Consumo!$Y$3:$Y$862)</f>
        <v>0.66666666666666663</v>
      </c>
      <c r="AW535" s="359">
        <f>tabItens[[#This Row],[QTDE ATUAL]] + tabItens[[#This Row],[RC QTDE]] + tabItens[[#This Row],[AF SALDO]] + tabItens[[#This Row],[Recentes]]</f>
        <v>5</v>
      </c>
      <c r="AX535" s="387">
        <v>1</v>
      </c>
      <c r="AY535" s="387">
        <v>4</v>
      </c>
      <c r="AZ535" s="387">
        <f>IF(ISBLANK(tabItens[[#This Row],[CÓDIGO]]),"",tabItens[[#This Row],[PontoMês]] * (AZ$2+tabItens[[#This Row],[PontoQtM]]))</f>
        <v>4</v>
      </c>
      <c r="BA535" s="386">
        <f>tabItens[[#This Row],[PontoPed]] - tabItens[[#This Row],[Saldo]] + (1/10)</f>
        <v>-0.9</v>
      </c>
      <c r="BB535" s="386">
        <f xml:space="preserve"> tabItens[[#This Row],[PontoMês]] * BB$2 - tabItens[[#This Row],[QTDE ATUAL]] - (1/10)</f>
        <v>-1.1000000000000001</v>
      </c>
      <c r="BC535" s="388">
        <f>IF( tabItens[[#This Row],[PontoPed]]&gt;0, IF(tabItens[[#This Row],[PontoPed]]&lt;1, 1, IF( tabItens[[#This Row],[Saldo]]&gt;tabItens[[#This Row],[PontoPed]], 0, (tabItens[[#This Row],[PontoPed]]-tabItens[[#This Row],[Saldo]])/tabItens[[#This Row],[PontoPed]] ) ), 0 )</f>
        <v>0</v>
      </c>
      <c r="BD535" s="389">
        <f>ROUNDDOWN(IF( OR( AND(tabItens[[#This Row],[PontoPed]]&lt;tabItens[[#This Row],[Saldo]],tabItens[[#This Row],[Saldo]]&gt;0), tabItens[[#This Row],[PontoPed]]=0), 99, IF(AND(tabItens[[#This Row],[Saldo]]=0,tabItens[[#This Row],[PontoPed]]&gt;0), 0, (1-tabItens[[#This Row],[PctAb]])*10 ) ),0)</f>
        <v>99</v>
      </c>
      <c r="BE535" s="390">
        <f>IF( tabItens[[#This Row],[Consumo]] &gt; tabItens[[#This Row],[04_MESES]]/4*$AV$2, tabItens[[#This Row],[Consumo]]/$AV$2, tabItens[[#This Row],[04_MESES]]/4 ) * $BE$2 + tabItens[[#This Row],[COMPRA_EXTRA]]</f>
        <v>7.5</v>
      </c>
      <c r="BF535" s="391">
        <f>MAX( tabItens[[#This Row],[Sugestão]] - tabItens[[#This Row],[LC]], 0 )</f>
        <v>7.5</v>
      </c>
      <c r="BG535" s="391">
        <f>SUMIF(Consumo!$C$3:$C$862,tabItens[[#This Row],[CÓDIGO]],Consumo!$E$3:$E$862)</f>
        <v>0</v>
      </c>
      <c r="BH535" s="392">
        <f>IF(AND(tabItens[[#This Row],[Pend]] &gt; 0,tabItens[[#This Row],[Consumo]] &lt;&gt; 0), tabItens[[#This Row],[Pend]] / tabItens[[#This Row],[Consumo]], 0 )</f>
        <v>0</v>
      </c>
      <c r="BI535" s="391"/>
      <c r="BJ535" s="391"/>
      <c r="BK535" s="393" t="s">
        <v>2081</v>
      </c>
    </row>
    <row r="536" spans="1:63" x14ac:dyDescent="0.3">
      <c r="A536" s="354">
        <v>102820</v>
      </c>
      <c r="B536" s="355" t="s">
        <v>1590</v>
      </c>
      <c r="C536" s="356" t="s">
        <v>256</v>
      </c>
      <c r="D536" s="357">
        <v>233.33</v>
      </c>
      <c r="E536" s="358"/>
      <c r="F536" s="358"/>
      <c r="G536" s="358" t="s">
        <v>883</v>
      </c>
      <c r="H536" s="359">
        <v>0</v>
      </c>
      <c r="I536" s="360">
        <v>103003</v>
      </c>
      <c r="J536" s="361">
        <v>233.33</v>
      </c>
      <c r="K536" s="362">
        <v>5</v>
      </c>
      <c r="L536" s="363">
        <f>IF(tabItens[[#This Row],[Média]] &gt; 0, tabItens[[#This Row],[QTDE ATUAL]] / tabItens[[#This Row],[Média]],999.9)</f>
        <v>0</v>
      </c>
      <c r="M536" s="364">
        <v>0</v>
      </c>
      <c r="N536" s="365">
        <f>tabItens[[#This Row],[VALOR UNIT.]] * tabItens[[#This Row],[LC]]</f>
        <v>0</v>
      </c>
      <c r="O536" s="366" t="s">
        <v>2161</v>
      </c>
      <c r="P536" s="367"/>
      <c r="Q536" s="368"/>
      <c r="R536" s="365"/>
      <c r="S536" s="369"/>
      <c r="T536" s="370">
        <f>ROUNDDOWN(IFERROR(tabItens[[#This Row],[ATA DT.VALID.]] - $D$1,0) / 30,0)</f>
        <v>-1507</v>
      </c>
      <c r="U536" s="355" t="s">
        <v>1498</v>
      </c>
      <c r="V536" s="371">
        <v>1</v>
      </c>
      <c r="W536" s="372" t="s">
        <v>2072</v>
      </c>
      <c r="X536" s="373">
        <v>55</v>
      </c>
      <c r="Y536" s="374">
        <v>26</v>
      </c>
      <c r="Z536" s="375">
        <v>2234</v>
      </c>
      <c r="AA536" s="376">
        <v>2023</v>
      </c>
      <c r="AB536" s="377">
        <v>20</v>
      </c>
      <c r="AC536" s="377"/>
      <c r="AD536" s="376"/>
      <c r="AE536" s="377"/>
      <c r="AF536" s="370"/>
      <c r="AG536" s="378" t="s">
        <v>2067</v>
      </c>
      <c r="AH536" s="379"/>
      <c r="AI536" s="370">
        <v>2</v>
      </c>
      <c r="AJ536" s="379">
        <v>44874</v>
      </c>
      <c r="AK536" s="379">
        <v>39374</v>
      </c>
      <c r="AL536" s="379">
        <v>44845</v>
      </c>
      <c r="AM536" s="369"/>
      <c r="AN536" s="358"/>
      <c r="AO536" s="380" t="str">
        <f>_xlfn.IFNA(IF(VLOOKUP(tabItens[[#This Row],[CÓDIGO]],tabExcluirDoEstoque[#Data],1,FALSE),"sim",""),"")</f>
        <v/>
      </c>
      <c r="AP536" s="381" t="str">
        <f ca="1">IF(OR(ISBLANK(tabItens[[#This Row],[ATA DT.VALID.]]),tabItens[[#This Row],[ATA DT.VALID.]]="",tabItens[[#This Row],[ATA DT.VALID.]]=" "),"",IF(TYPE(tabItens[[#This Row],[ATA DT.VALID.]])=1,ROUNDUP((tabItens[[#This Row],[ATA DT.VALID.]]-TODAY())/7,0),""))</f>
        <v/>
      </c>
      <c r="AQ536" s="382">
        <v>0</v>
      </c>
      <c r="AR536" s="383" t="str">
        <f>IF(ISBLANK(tabItens[[#This Row],[CÓDIGO]]),"",IFERROR(VLOOKUP(tabItens[[#This Row],[CÓDIGO]],Consumo!$C$2:$AC$862,26,FALSE),0))</f>
        <v>01.2023</v>
      </c>
      <c r="AS536" s="384">
        <f>SUMIF(Consumo!$C$3:$C$862,tabItens[[#This Row],[CÓDIGO]],Consumo!$N$3:$N$862) + SUMIF(Consumo!$C$3:$C$862,tabItens[[#This Row],[CÓDIGO]],Consumo!$O$3:$O$862) + SUMIF(Consumo!$C$3:$C$862,tabItens[[#This Row],[CÓDIGO]],Consumo!$P$3:$P$862) + SUMIF(Consumo!$C$3:$C$862,tabItens[[#This Row],[CÓDIGO]],Consumo!$Q$3:$Q$862)</f>
        <v>0</v>
      </c>
      <c r="AT536" s="384">
        <f>SUMIF(Consumo!$C$3:$C$862,tabItens[[#This Row],[CÓDIGO]],Consumo!$Z$3:$Z$862)</f>
        <v>5</v>
      </c>
      <c r="AU536" s="385">
        <f>SUMIF(Consumo!$C$3:$C$862,tabItens[[#This Row],[CÓDIGO]],Consumo!$AA$3:$AA$862)</f>
        <v>3</v>
      </c>
      <c r="AV536" s="386">
        <f>SUMIF(Consumo!$C$3:$C$862,tabItens[[#This Row],[CÓDIGO]],Consumo!$Y$3:$Y$862)</f>
        <v>0.33333333333333331</v>
      </c>
      <c r="AW536" s="359">
        <f>tabItens[[#This Row],[QTDE ATUAL]] + tabItens[[#This Row],[RC QTDE]] + tabItens[[#This Row],[AF SALDO]] + tabItens[[#This Row],[Recentes]]</f>
        <v>20</v>
      </c>
      <c r="AX536" s="387">
        <v>3</v>
      </c>
      <c r="AY536" s="387">
        <v>4</v>
      </c>
      <c r="AZ536" s="387">
        <f>IF(ISBLANK(tabItens[[#This Row],[CÓDIGO]]),"",tabItens[[#This Row],[PontoMês]] * (AZ$2+tabItens[[#This Row],[PontoQtM]]))</f>
        <v>12</v>
      </c>
      <c r="BA536" s="386">
        <f>tabItens[[#This Row],[PontoPed]] - tabItens[[#This Row],[Saldo]] + (1/10)</f>
        <v>-7.9</v>
      </c>
      <c r="BB536" s="386">
        <f xml:space="preserve"> tabItens[[#This Row],[PontoMês]] * BB$2 - tabItens[[#This Row],[QTDE ATUAL]] - (1/10)</f>
        <v>2.9</v>
      </c>
      <c r="BC536" s="388">
        <f>IF( tabItens[[#This Row],[PontoPed]]&gt;0, IF(tabItens[[#This Row],[PontoPed]]&lt;1, 1, IF( tabItens[[#This Row],[Saldo]]&gt;tabItens[[#This Row],[PontoPed]], 0, (tabItens[[#This Row],[PontoPed]]-tabItens[[#This Row],[Saldo]])/tabItens[[#This Row],[PontoPed]] ) ), 0 )</f>
        <v>0</v>
      </c>
      <c r="BD536" s="389">
        <f>ROUNDDOWN(IF( OR( AND(tabItens[[#This Row],[PontoPed]]&lt;tabItens[[#This Row],[Saldo]],tabItens[[#This Row],[Saldo]]&gt;0), tabItens[[#This Row],[PontoPed]]=0), 99, IF(AND(tabItens[[#This Row],[Saldo]]=0,tabItens[[#This Row],[PontoPed]]&gt;0), 0, (1-tabItens[[#This Row],[PctAb]])*10 ) ),0)</f>
        <v>99</v>
      </c>
      <c r="BE536" s="390">
        <f>IF( tabItens[[#This Row],[Consumo]] &gt; tabItens[[#This Row],[04_MESES]]/4*$AV$2, tabItens[[#This Row],[Consumo]]/$AV$2, tabItens[[#This Row],[04_MESES]]/4 ) * $BE$2 + tabItens[[#This Row],[COMPRA_EXTRA]]</f>
        <v>2.5</v>
      </c>
      <c r="BF536" s="391">
        <f>MAX( tabItens[[#This Row],[Sugestão]] - tabItens[[#This Row],[LC]], 0 )</f>
        <v>2.5</v>
      </c>
      <c r="BG536" s="391">
        <f>SUMIF(Consumo!$C$3:$C$862,tabItens[[#This Row],[CÓDIGO]],Consumo!$E$3:$E$862)</f>
        <v>0</v>
      </c>
      <c r="BH536" s="392">
        <f>IF(AND(tabItens[[#This Row],[Pend]] &gt; 0,tabItens[[#This Row],[Consumo]] &lt;&gt; 0), tabItens[[#This Row],[Pend]] / tabItens[[#This Row],[Consumo]], 0 )</f>
        <v>0</v>
      </c>
      <c r="BI536" s="391"/>
      <c r="BJ536" s="391"/>
      <c r="BK536" s="393" t="s">
        <v>2081</v>
      </c>
    </row>
    <row r="537" spans="1:63" x14ac:dyDescent="0.3">
      <c r="A537" s="354">
        <v>102822</v>
      </c>
      <c r="B537" s="355" t="s">
        <v>1591</v>
      </c>
      <c r="C537" s="356" t="s">
        <v>256</v>
      </c>
      <c r="D537" s="357">
        <v>4.0999999999999996</v>
      </c>
      <c r="E537" s="358"/>
      <c r="F537" s="358"/>
      <c r="G537" s="358" t="s">
        <v>883</v>
      </c>
      <c r="H537" s="359">
        <v>60</v>
      </c>
      <c r="I537" s="360">
        <v>103003</v>
      </c>
      <c r="J537" s="361">
        <v>4.0999999999999996</v>
      </c>
      <c r="K537" s="362">
        <v>7</v>
      </c>
      <c r="L537" s="363">
        <f>IF(tabItens[[#This Row],[Média]] &gt; 0, tabItens[[#This Row],[QTDE ATUAL]] / tabItens[[#This Row],[Média]],999.9)</f>
        <v>120</v>
      </c>
      <c r="M537" s="364">
        <v>0</v>
      </c>
      <c r="N537" s="365">
        <f>tabItens[[#This Row],[VALOR UNIT.]] * tabItens[[#This Row],[LC]]</f>
        <v>0</v>
      </c>
      <c r="O537" s="366"/>
      <c r="P537" s="367"/>
      <c r="Q537" s="368"/>
      <c r="R537" s="365"/>
      <c r="S537" s="369"/>
      <c r="T537" s="370">
        <f>ROUNDDOWN(IFERROR(tabItens[[#This Row],[ATA DT.VALID.]] - $D$1,0) / 30,0)</f>
        <v>-1507</v>
      </c>
      <c r="U537" s="355" t="s">
        <v>1498</v>
      </c>
      <c r="V537" s="371">
        <v>1</v>
      </c>
      <c r="W537" s="372" t="s">
        <v>2072</v>
      </c>
      <c r="X537" s="373">
        <v>55</v>
      </c>
      <c r="Y537" s="374">
        <v>26</v>
      </c>
      <c r="Z537" s="375"/>
      <c r="AA537" s="376"/>
      <c r="AB537" s="377"/>
      <c r="AC537" s="377"/>
      <c r="AD537" s="376"/>
      <c r="AE537" s="377"/>
      <c r="AF537" s="370"/>
      <c r="AG537" s="378" t="s">
        <v>2067</v>
      </c>
      <c r="AH537" s="379"/>
      <c r="AI537" s="370">
        <v>2</v>
      </c>
      <c r="AJ537" s="379">
        <v>40263</v>
      </c>
      <c r="AK537" s="379">
        <v>39374</v>
      </c>
      <c r="AL537" s="379">
        <v>42968</v>
      </c>
      <c r="AM537" s="369"/>
      <c r="AN537" s="358"/>
      <c r="AO537" s="380" t="str">
        <f>_xlfn.IFNA(IF(VLOOKUP(tabItens[[#This Row],[CÓDIGO]],tabExcluirDoEstoque[#Data],1,FALSE),"sim",""),"")</f>
        <v/>
      </c>
      <c r="AP537" s="381" t="str">
        <f ca="1">IF(OR(ISBLANK(tabItens[[#This Row],[ATA DT.VALID.]]),tabItens[[#This Row],[ATA DT.VALID.]]="",tabItens[[#This Row],[ATA DT.VALID.]]=" "),"",IF(TYPE(tabItens[[#This Row],[ATA DT.VALID.]])=1,ROUNDUP((tabItens[[#This Row],[ATA DT.VALID.]]-TODAY())/7,0),""))</f>
        <v/>
      </c>
      <c r="AQ537" s="382"/>
      <c r="AR537" s="383" t="str">
        <f>IF(ISBLANK(tabItens[[#This Row],[CÓDIGO]]),"",IFERROR(VLOOKUP(tabItens[[#This Row],[CÓDIGO]],Consumo!$C$2:$AC$862,26,FALSE),0))</f>
        <v>02.2023</v>
      </c>
      <c r="AS537" s="384">
        <f>SUMIF(Consumo!$C$3:$C$862,tabItens[[#This Row],[CÓDIGO]],Consumo!$N$3:$N$862) + SUMIF(Consumo!$C$3:$C$862,tabItens[[#This Row],[CÓDIGO]],Consumo!$O$3:$O$862) + SUMIF(Consumo!$C$3:$C$862,tabItens[[#This Row],[CÓDIGO]],Consumo!$P$3:$P$862) + SUMIF(Consumo!$C$3:$C$862,tabItens[[#This Row],[CÓDIGO]],Consumo!$Q$3:$Q$862)</f>
        <v>0</v>
      </c>
      <c r="AT537" s="384">
        <f>SUMIF(Consumo!$C$3:$C$862,tabItens[[#This Row],[CÓDIGO]],Consumo!$Z$3:$Z$862)</f>
        <v>7</v>
      </c>
      <c r="AU537" s="385">
        <f>SUMIF(Consumo!$C$3:$C$862,tabItens[[#This Row],[CÓDIGO]],Consumo!$AA$3:$AA$862)</f>
        <v>3</v>
      </c>
      <c r="AV537" s="386">
        <f>SUMIF(Consumo!$C$3:$C$862,tabItens[[#This Row],[CÓDIGO]],Consumo!$Y$3:$Y$862)</f>
        <v>0.5</v>
      </c>
      <c r="AW537" s="359">
        <f>tabItens[[#This Row],[QTDE ATUAL]] + tabItens[[#This Row],[RC QTDE]] + tabItens[[#This Row],[AF SALDO]] + tabItens[[#This Row],[Recentes]]</f>
        <v>60</v>
      </c>
      <c r="AX537" s="387">
        <v>1</v>
      </c>
      <c r="AY537" s="387">
        <v>4</v>
      </c>
      <c r="AZ537" s="387">
        <f>IF(ISBLANK(tabItens[[#This Row],[CÓDIGO]]),"",tabItens[[#This Row],[PontoMês]] * (AZ$2+tabItens[[#This Row],[PontoQtM]]))</f>
        <v>4</v>
      </c>
      <c r="BA537" s="386">
        <f>tabItens[[#This Row],[PontoPed]] - tabItens[[#This Row],[Saldo]] + (1/10)</f>
        <v>-55.9</v>
      </c>
      <c r="BB537" s="386">
        <f xml:space="preserve"> tabItens[[#This Row],[PontoMês]] * BB$2 - tabItens[[#This Row],[QTDE ATUAL]] - (1/10)</f>
        <v>-59.1</v>
      </c>
      <c r="BC537" s="388">
        <f>IF( tabItens[[#This Row],[PontoPed]]&gt;0, IF(tabItens[[#This Row],[PontoPed]]&lt;1, 1, IF( tabItens[[#This Row],[Saldo]]&gt;tabItens[[#This Row],[PontoPed]], 0, (tabItens[[#This Row],[PontoPed]]-tabItens[[#This Row],[Saldo]])/tabItens[[#This Row],[PontoPed]] ) ), 0 )</f>
        <v>0</v>
      </c>
      <c r="BD537" s="389">
        <f>ROUNDDOWN(IF( OR( AND(tabItens[[#This Row],[PontoPed]]&lt;tabItens[[#This Row],[Saldo]],tabItens[[#This Row],[Saldo]]&gt;0), tabItens[[#This Row],[PontoPed]]=0), 99, IF(AND(tabItens[[#This Row],[Saldo]]=0,tabItens[[#This Row],[PontoPed]]&gt;0), 0, (1-tabItens[[#This Row],[PctAb]])*10 ) ),0)</f>
        <v>99</v>
      </c>
      <c r="BE537" s="390">
        <f>IF( tabItens[[#This Row],[Consumo]] &gt; tabItens[[#This Row],[04_MESES]]/4*$AV$2, tabItens[[#This Row],[Consumo]]/$AV$2, tabItens[[#This Row],[04_MESES]]/4 ) * $BE$2 + tabItens[[#This Row],[COMPRA_EXTRA]]</f>
        <v>3.5</v>
      </c>
      <c r="BF537" s="391">
        <f>MAX( tabItens[[#This Row],[Sugestão]] - tabItens[[#This Row],[LC]], 0 )</f>
        <v>3.5</v>
      </c>
      <c r="BG537" s="391">
        <f>SUMIF(Consumo!$C$3:$C$862,tabItens[[#This Row],[CÓDIGO]],Consumo!$E$3:$E$862)</f>
        <v>0</v>
      </c>
      <c r="BH537" s="392">
        <f>IF(AND(tabItens[[#This Row],[Pend]] &gt; 0,tabItens[[#This Row],[Consumo]] &lt;&gt; 0), tabItens[[#This Row],[Pend]] / tabItens[[#This Row],[Consumo]], 0 )</f>
        <v>0</v>
      </c>
      <c r="BI537" s="391"/>
      <c r="BJ537" s="391"/>
      <c r="BK537" s="393" t="s">
        <v>2081</v>
      </c>
    </row>
    <row r="538" spans="1:63" x14ac:dyDescent="0.3">
      <c r="A538" s="354">
        <v>102832</v>
      </c>
      <c r="B538" s="355" t="s">
        <v>1592</v>
      </c>
      <c r="C538" s="356" t="s">
        <v>256</v>
      </c>
      <c r="D538" s="357">
        <v>0</v>
      </c>
      <c r="E538" s="358"/>
      <c r="F538" s="358"/>
      <c r="G538" s="358" t="s">
        <v>883</v>
      </c>
      <c r="H538" s="359">
        <v>75</v>
      </c>
      <c r="I538" s="360">
        <v>103003</v>
      </c>
      <c r="J538" s="361">
        <v>0</v>
      </c>
      <c r="K538" s="362">
        <v>90</v>
      </c>
      <c r="L538" s="363">
        <f>IF(tabItens[[#This Row],[Média]] &gt; 0, tabItens[[#This Row],[QTDE ATUAL]] / tabItens[[#This Row],[Média]],999.9)</f>
        <v>11.842105263157896</v>
      </c>
      <c r="M538" s="364">
        <v>0</v>
      </c>
      <c r="N538" s="365">
        <f>tabItens[[#This Row],[VALOR UNIT.]] * tabItens[[#This Row],[LC]]</f>
        <v>0</v>
      </c>
      <c r="O538" s="366" t="s">
        <v>2092</v>
      </c>
      <c r="P538" s="367"/>
      <c r="Q538" s="368"/>
      <c r="R538" s="365"/>
      <c r="S538" s="369"/>
      <c r="T538" s="370">
        <f>ROUNDDOWN(IFERROR(tabItens[[#This Row],[ATA DT.VALID.]] - $D$1,0) / 30,0)</f>
        <v>-1507</v>
      </c>
      <c r="U538" s="355" t="s">
        <v>1593</v>
      </c>
      <c r="V538" s="371">
        <v>1</v>
      </c>
      <c r="W538" s="372" t="s">
        <v>2066</v>
      </c>
      <c r="X538" s="373">
        <v>51</v>
      </c>
      <c r="Y538" s="374">
        <v>42</v>
      </c>
      <c r="Z538" s="375"/>
      <c r="AA538" s="376"/>
      <c r="AB538" s="377"/>
      <c r="AC538" s="377"/>
      <c r="AD538" s="376"/>
      <c r="AE538" s="377"/>
      <c r="AF538" s="370"/>
      <c r="AG538" s="378" t="s">
        <v>2067</v>
      </c>
      <c r="AH538" s="379"/>
      <c r="AI538" s="370">
        <v>30</v>
      </c>
      <c r="AJ538" s="379" t="s">
        <v>883</v>
      </c>
      <c r="AK538" s="379">
        <v>39377</v>
      </c>
      <c r="AL538" s="379" t="s">
        <v>883</v>
      </c>
      <c r="AM538" s="369"/>
      <c r="AN538" s="358"/>
      <c r="AO538" s="380" t="str">
        <f>_xlfn.IFNA(IF(VLOOKUP(tabItens[[#This Row],[CÓDIGO]],tabExcluirDoEstoque[#Data],1,FALSE),"sim",""),"")</f>
        <v/>
      </c>
      <c r="AP538" s="381" t="str">
        <f ca="1">IF(OR(ISBLANK(tabItens[[#This Row],[ATA DT.VALID.]]),tabItens[[#This Row],[ATA DT.VALID.]]="",tabItens[[#This Row],[ATA DT.VALID.]]=" "),"",IF(TYPE(tabItens[[#This Row],[ATA DT.VALID.]])=1,ROUNDUP((tabItens[[#This Row],[ATA DT.VALID.]]-TODAY())/7,0),""))</f>
        <v/>
      </c>
      <c r="AQ538" s="382">
        <v>0</v>
      </c>
      <c r="AR538" s="383" t="str">
        <f>IF(ISBLANK(tabItens[[#This Row],[CÓDIGO]]),"",IFERROR(VLOOKUP(tabItens[[#This Row],[CÓDIGO]],Consumo!$C$2:$AC$862,26,FALSE),0))</f>
        <v>05.2023</v>
      </c>
      <c r="AS538" s="384">
        <f>SUMIF(Consumo!$C$3:$C$862,tabItens[[#This Row],[CÓDIGO]],Consumo!$N$3:$N$862) + SUMIF(Consumo!$C$3:$C$862,tabItens[[#This Row],[CÓDIGO]],Consumo!$O$3:$O$862) + SUMIF(Consumo!$C$3:$C$862,tabItens[[#This Row],[CÓDIGO]],Consumo!$P$3:$P$862) + SUMIF(Consumo!$C$3:$C$862,tabItens[[#This Row],[CÓDIGO]],Consumo!$Q$3:$Q$862)</f>
        <v>0</v>
      </c>
      <c r="AT538" s="384">
        <f>SUMIF(Consumo!$C$3:$C$862,tabItens[[#This Row],[CÓDIGO]],Consumo!$Z$3:$Z$862)</f>
        <v>90</v>
      </c>
      <c r="AU538" s="385">
        <f>SUMIF(Consumo!$C$3:$C$862,tabItens[[#This Row],[CÓDIGO]],Consumo!$AA$3:$AA$862)</f>
        <v>50</v>
      </c>
      <c r="AV538" s="386">
        <f>SUMIF(Consumo!$C$3:$C$862,tabItens[[#This Row],[CÓDIGO]],Consumo!$Y$3:$Y$862)</f>
        <v>6.333333333333333</v>
      </c>
      <c r="AW538" s="359">
        <f>tabItens[[#This Row],[QTDE ATUAL]] + tabItens[[#This Row],[RC QTDE]] + tabItens[[#This Row],[AF SALDO]] + tabItens[[#This Row],[Recentes]]</f>
        <v>75</v>
      </c>
      <c r="AX538" s="387">
        <v>9</v>
      </c>
      <c r="AY538" s="387">
        <v>4</v>
      </c>
      <c r="AZ538" s="387">
        <f>IF(ISBLANK(tabItens[[#This Row],[CÓDIGO]]),"",tabItens[[#This Row],[PontoMês]] * (AZ$2+tabItens[[#This Row],[PontoQtM]]))</f>
        <v>36</v>
      </c>
      <c r="BA538" s="386">
        <f>tabItens[[#This Row],[PontoPed]] - tabItens[[#This Row],[Saldo]] + (1/10)</f>
        <v>-38.9</v>
      </c>
      <c r="BB538" s="386">
        <f xml:space="preserve"> tabItens[[#This Row],[PontoMês]] * BB$2 - tabItens[[#This Row],[QTDE ATUAL]] - (1/10)</f>
        <v>-66.099999999999994</v>
      </c>
      <c r="BC538" s="388">
        <f>IF( tabItens[[#This Row],[PontoPed]]&gt;0, IF(tabItens[[#This Row],[PontoPed]]&lt;1, 1, IF( tabItens[[#This Row],[Saldo]]&gt;tabItens[[#This Row],[PontoPed]], 0, (tabItens[[#This Row],[PontoPed]]-tabItens[[#This Row],[Saldo]])/tabItens[[#This Row],[PontoPed]] ) ), 0 )</f>
        <v>0</v>
      </c>
      <c r="BD538" s="389">
        <f>ROUNDDOWN(IF( OR( AND(tabItens[[#This Row],[PontoPed]]&lt;tabItens[[#This Row],[Saldo]],tabItens[[#This Row],[Saldo]]&gt;0), tabItens[[#This Row],[PontoPed]]=0), 99, IF(AND(tabItens[[#This Row],[Saldo]]=0,tabItens[[#This Row],[PontoPed]]&gt;0), 0, (1-tabItens[[#This Row],[PctAb]])*10 ) ),0)</f>
        <v>99</v>
      </c>
      <c r="BE538" s="390">
        <f>IF( tabItens[[#This Row],[Consumo]] &gt; tabItens[[#This Row],[04_MESES]]/4*$AV$2, tabItens[[#This Row],[Consumo]]/$AV$2, tabItens[[#This Row],[04_MESES]]/4 ) * $BE$2 + tabItens[[#This Row],[COMPRA_EXTRA]]</f>
        <v>45</v>
      </c>
      <c r="BF538" s="391">
        <f>MAX( tabItens[[#This Row],[Sugestão]] - tabItens[[#This Row],[LC]], 0 )</f>
        <v>45</v>
      </c>
      <c r="BG538" s="391">
        <f>SUMIF(Consumo!$C$3:$C$862,tabItens[[#This Row],[CÓDIGO]],Consumo!$E$3:$E$862)</f>
        <v>0</v>
      </c>
      <c r="BH538" s="392">
        <f>IF(AND(tabItens[[#This Row],[Pend]] &gt; 0,tabItens[[#This Row],[Consumo]] &lt;&gt; 0), tabItens[[#This Row],[Pend]] / tabItens[[#This Row],[Consumo]], 0 )</f>
        <v>0</v>
      </c>
      <c r="BI538" s="391"/>
      <c r="BJ538" s="391"/>
      <c r="BK538" s="393" t="s">
        <v>2081</v>
      </c>
    </row>
    <row r="539" spans="1:63" x14ac:dyDescent="0.3">
      <c r="A539" s="354">
        <v>12685</v>
      </c>
      <c r="B539" s="355" t="s">
        <v>951</v>
      </c>
      <c r="C539" s="356" t="s">
        <v>328</v>
      </c>
      <c r="D539" s="357">
        <v>1.8</v>
      </c>
      <c r="E539" s="358" t="s">
        <v>952</v>
      </c>
      <c r="F539" s="358" t="s">
        <v>953</v>
      </c>
      <c r="G539" s="358" t="s">
        <v>890</v>
      </c>
      <c r="H539" s="359">
        <v>0</v>
      </c>
      <c r="I539" s="360">
        <v>103003</v>
      </c>
      <c r="J539" s="361">
        <v>1.8</v>
      </c>
      <c r="K539" s="362">
        <v>389</v>
      </c>
      <c r="L539" s="363">
        <f>IF(tabItens[[#This Row],[Média]] &gt; 0, tabItens[[#This Row],[QTDE ATUAL]] / tabItens[[#This Row],[Média]],999.9)</f>
        <v>0</v>
      </c>
      <c r="M539" s="364">
        <v>0</v>
      </c>
      <c r="N539" s="365">
        <f>tabItens[[#This Row],[VALOR UNIT.]] * tabItens[[#This Row],[LC]]</f>
        <v>0</v>
      </c>
      <c r="O539" s="366" t="s">
        <v>891</v>
      </c>
      <c r="P539" s="367">
        <v>0</v>
      </c>
      <c r="Q539" s="368">
        <v>22440</v>
      </c>
      <c r="R539" s="365">
        <v>40392</v>
      </c>
      <c r="S539" s="369">
        <v>45377</v>
      </c>
      <c r="T539" s="370">
        <f>ROUNDDOWN(IFERROR(tabItens[[#This Row],[ATA DT.VALID.]] - $D$1,0) / 30,0)</f>
        <v>5</v>
      </c>
      <c r="U539" s="355" t="s">
        <v>954</v>
      </c>
      <c r="V539" s="371">
        <v>1</v>
      </c>
      <c r="W539" s="372" t="s">
        <v>2068</v>
      </c>
      <c r="X539" s="373">
        <v>72</v>
      </c>
      <c r="Y539" s="374">
        <v>10</v>
      </c>
      <c r="Z539" s="375"/>
      <c r="AA539" s="376"/>
      <c r="AB539" s="377"/>
      <c r="AC539" s="377">
        <v>12193</v>
      </c>
      <c r="AD539" s="376">
        <v>2023</v>
      </c>
      <c r="AE539" s="377">
        <v>100</v>
      </c>
      <c r="AF539" s="370">
        <v>100</v>
      </c>
      <c r="AG539" s="378" t="s">
        <v>2049</v>
      </c>
      <c r="AH539" s="379">
        <v>45229</v>
      </c>
      <c r="AI539" s="370">
        <v>136</v>
      </c>
      <c r="AJ539" s="379">
        <v>45132</v>
      </c>
      <c r="AK539" s="379" t="s">
        <v>883</v>
      </c>
      <c r="AL539" s="379">
        <v>45209</v>
      </c>
      <c r="AM539" s="369"/>
      <c r="AN539" s="358"/>
      <c r="AO539" s="380" t="str">
        <f>_xlfn.IFNA(IF(VLOOKUP(tabItens[[#This Row],[CÓDIGO]],tabExcluirDoEstoque[#Data],1,FALSE),"sim",""),"")</f>
        <v/>
      </c>
      <c r="AP539" s="381">
        <f ca="1">IF(OR(ISBLANK(tabItens[[#This Row],[ATA DT.VALID.]]),tabItens[[#This Row],[ATA DT.VALID.]]="",tabItens[[#This Row],[ATA DT.VALID.]]=" "),"",IF(TYPE(tabItens[[#This Row],[ATA DT.VALID.]])=1,ROUNDUP((tabItens[[#This Row],[ATA DT.VALID.]]-TODAY())/7,0),""))</f>
        <v>18</v>
      </c>
      <c r="AQ539" s="382">
        <v>0</v>
      </c>
      <c r="AR539" s="383" t="str">
        <f>IF(ISBLANK(tabItens[[#This Row],[CÓDIGO]]),"",IFERROR(VLOOKUP(tabItens[[#This Row],[CÓDIGO]],Consumo!$C$2:$AC$862,26,FALSE),0))</f>
        <v>09.2023</v>
      </c>
      <c r="AS539" s="384">
        <f>SUMIF(Consumo!$C$3:$C$862,tabItens[[#This Row],[CÓDIGO]],Consumo!$N$3:$N$862) + SUMIF(Consumo!$C$3:$C$862,tabItens[[#This Row],[CÓDIGO]],Consumo!$O$3:$O$862) + SUMIF(Consumo!$C$3:$C$862,tabItens[[#This Row],[CÓDIGO]],Consumo!$P$3:$P$862) + SUMIF(Consumo!$C$3:$C$862,tabItens[[#This Row],[CÓDIGO]],Consumo!$Q$3:$Q$862)</f>
        <v>210</v>
      </c>
      <c r="AT539" s="384">
        <f>SUMIF(Consumo!$C$3:$C$862,tabItens[[#This Row],[CÓDIGO]],Consumo!$Z$3:$Z$862)</f>
        <v>621</v>
      </c>
      <c r="AU539" s="385">
        <f>SUMIF(Consumo!$C$3:$C$862,tabItens[[#This Row],[CÓDIGO]],Consumo!$AA$3:$AA$862)</f>
        <v>82</v>
      </c>
      <c r="AV539" s="386">
        <f>SUMIF(Consumo!$C$3:$C$862,tabItens[[#This Row],[CÓDIGO]],Consumo!$Y$3:$Y$862)</f>
        <v>51.75</v>
      </c>
      <c r="AW539" s="359">
        <f>tabItens[[#This Row],[QTDE ATUAL]] + tabItens[[#This Row],[RC QTDE]] + tabItens[[#This Row],[AF SALDO]] + tabItens[[#This Row],[Recentes]]</f>
        <v>100</v>
      </c>
      <c r="AX539" s="387">
        <v>624</v>
      </c>
      <c r="AY539" s="387">
        <v>4</v>
      </c>
      <c r="AZ539" s="387">
        <f>IF(ISBLANK(tabItens[[#This Row],[CÓDIGO]]),"",tabItens[[#This Row],[PontoMês]] * (AZ$2+tabItens[[#This Row],[PontoQtM]]))</f>
        <v>2496</v>
      </c>
      <c r="BA539" s="386">
        <f>tabItens[[#This Row],[PontoPed]] - tabItens[[#This Row],[Saldo]] + (1/10)</f>
        <v>2396.1</v>
      </c>
      <c r="BB539" s="386">
        <f xml:space="preserve"> tabItens[[#This Row],[PontoMês]] * BB$2 - tabItens[[#This Row],[QTDE ATUAL]] - (1/10)</f>
        <v>623.9</v>
      </c>
      <c r="BC539" s="388">
        <f>IF( tabItens[[#This Row],[PontoPed]]&gt;0, IF(tabItens[[#This Row],[PontoPed]]&lt;1, 1, IF( tabItens[[#This Row],[Saldo]]&gt;tabItens[[#This Row],[PontoPed]], 0, (tabItens[[#This Row],[PontoPed]]-tabItens[[#This Row],[Saldo]])/tabItens[[#This Row],[PontoPed]] ) ), 0 )</f>
        <v>0.95993589743589747</v>
      </c>
      <c r="BD539" s="389">
        <f>ROUNDDOWN(IF( OR( AND(tabItens[[#This Row],[PontoPed]]&lt;tabItens[[#This Row],[Saldo]],tabItens[[#This Row],[Saldo]]&gt;0), tabItens[[#This Row],[PontoPed]]=0), 99, IF(AND(tabItens[[#This Row],[Saldo]]=0,tabItens[[#This Row],[PontoPed]]&gt;0), 0, (1-tabItens[[#This Row],[PctAb]])*10 ) ),0)</f>
        <v>0</v>
      </c>
      <c r="BE539" s="390">
        <f>IF( tabItens[[#This Row],[Consumo]] &gt; tabItens[[#This Row],[04_MESES]]/4*$AV$2, tabItens[[#This Row],[Consumo]]/$AV$2, tabItens[[#This Row],[04_MESES]]/4 ) * $BE$2 + tabItens[[#This Row],[COMPRA_EXTRA]]</f>
        <v>315</v>
      </c>
      <c r="BF539" s="391">
        <f>MAX( tabItens[[#This Row],[Sugestão]] - tabItens[[#This Row],[LC]], 0 )</f>
        <v>315</v>
      </c>
      <c r="BG539" s="391">
        <f>SUMIF(Consumo!$C$3:$C$862,tabItens[[#This Row],[CÓDIGO]],Consumo!$E$3:$E$862)</f>
        <v>211</v>
      </c>
      <c r="BH539" s="392">
        <f>IF(AND(tabItens[[#This Row],[Pend]] &gt; 0,tabItens[[#This Row],[Consumo]] &lt;&gt; 0), tabItens[[#This Row],[Pend]] / tabItens[[#This Row],[Consumo]], 0 )</f>
        <v>0.33977455716586152</v>
      </c>
      <c r="BI539" s="391"/>
      <c r="BJ539" s="391"/>
      <c r="BK539" s="393" t="s">
        <v>2081</v>
      </c>
    </row>
    <row r="540" spans="1:63" x14ac:dyDescent="0.3">
      <c r="A540" s="354">
        <v>103142</v>
      </c>
      <c r="B540" s="355" t="s">
        <v>1596</v>
      </c>
      <c r="C540" s="356" t="s">
        <v>256</v>
      </c>
      <c r="D540" s="357">
        <v>414.81</v>
      </c>
      <c r="E540" s="358"/>
      <c r="F540" s="358"/>
      <c r="G540" s="358" t="s">
        <v>883</v>
      </c>
      <c r="H540" s="359">
        <v>5</v>
      </c>
      <c r="I540" s="360">
        <v>103003</v>
      </c>
      <c r="J540" s="361">
        <v>402.46832999999998</v>
      </c>
      <c r="K540" s="362">
        <v>7</v>
      </c>
      <c r="L540" s="363">
        <f>IF(tabItens[[#This Row],[Média]] &gt; 0, tabItens[[#This Row],[QTDE ATUAL]] / tabItens[[#This Row],[Média]],999.9)</f>
        <v>8.5714285714285712</v>
      </c>
      <c r="M540" s="364">
        <v>0</v>
      </c>
      <c r="N540" s="365">
        <f>tabItens[[#This Row],[VALOR UNIT.]] * tabItens[[#This Row],[LC]]</f>
        <v>0</v>
      </c>
      <c r="O540" s="366" t="s">
        <v>2099</v>
      </c>
      <c r="P540" s="367"/>
      <c r="Q540" s="368"/>
      <c r="R540" s="365"/>
      <c r="S540" s="369"/>
      <c r="T540" s="370">
        <f>ROUNDDOWN(IFERROR(tabItens[[#This Row],[ATA DT.VALID.]] - $D$1,0) / 30,0)</f>
        <v>-1507</v>
      </c>
      <c r="U540" s="355" t="s">
        <v>1597</v>
      </c>
      <c r="V540" s="371">
        <v>1</v>
      </c>
      <c r="W540" s="372" t="s">
        <v>2071</v>
      </c>
      <c r="X540" s="373">
        <v>61</v>
      </c>
      <c r="Y540" s="374">
        <v>13</v>
      </c>
      <c r="Z540" s="375"/>
      <c r="AA540" s="376"/>
      <c r="AB540" s="377"/>
      <c r="AC540" s="377"/>
      <c r="AD540" s="376"/>
      <c r="AE540" s="377"/>
      <c r="AF540" s="370"/>
      <c r="AG540" s="378" t="s">
        <v>2067</v>
      </c>
      <c r="AH540" s="379"/>
      <c r="AI540" s="370">
        <v>2</v>
      </c>
      <c r="AJ540" s="379">
        <v>44950</v>
      </c>
      <c r="AK540" s="379">
        <v>39393</v>
      </c>
      <c r="AL540" s="379">
        <v>44939</v>
      </c>
      <c r="AM540" s="369"/>
      <c r="AN540" s="358"/>
      <c r="AO540" s="380" t="str">
        <f>_xlfn.IFNA(IF(VLOOKUP(tabItens[[#This Row],[CÓDIGO]],tabExcluirDoEstoque[#Data],1,FALSE),"sim",""),"")</f>
        <v/>
      </c>
      <c r="AP540" s="381" t="str">
        <f ca="1">IF(OR(ISBLANK(tabItens[[#This Row],[ATA DT.VALID.]]),tabItens[[#This Row],[ATA DT.VALID.]]="",tabItens[[#This Row],[ATA DT.VALID.]]=" "),"",IF(TYPE(tabItens[[#This Row],[ATA DT.VALID.]])=1,ROUNDUP((tabItens[[#This Row],[ATA DT.VALID.]]-TODAY())/7,0),""))</f>
        <v/>
      </c>
      <c r="AQ540" s="382">
        <v>0</v>
      </c>
      <c r="AR540" s="383" t="str">
        <f>IF(ISBLANK(tabItens[[#This Row],[CÓDIGO]]),"",IFERROR(VLOOKUP(tabItens[[#This Row],[CÓDIGO]],Consumo!$C$2:$AC$862,26,FALSE),0))</f>
        <v>08.2023</v>
      </c>
      <c r="AS540" s="384">
        <f>SUMIF(Consumo!$C$3:$C$862,tabItens[[#This Row],[CÓDIGO]],Consumo!$N$3:$N$862) + SUMIF(Consumo!$C$3:$C$862,tabItens[[#This Row],[CÓDIGO]],Consumo!$O$3:$O$862) + SUMIF(Consumo!$C$3:$C$862,tabItens[[#This Row],[CÓDIGO]],Consumo!$P$3:$P$862) + SUMIF(Consumo!$C$3:$C$862,tabItens[[#This Row],[CÓDIGO]],Consumo!$Q$3:$Q$862)</f>
        <v>3</v>
      </c>
      <c r="AT540" s="384">
        <f>SUMIF(Consumo!$C$3:$C$862,tabItens[[#This Row],[CÓDIGO]],Consumo!$Z$3:$Z$862)</f>
        <v>7</v>
      </c>
      <c r="AU540" s="385">
        <f>SUMIF(Consumo!$C$3:$C$862,tabItens[[#This Row],[CÓDIGO]],Consumo!$AA$3:$AA$862)</f>
        <v>2</v>
      </c>
      <c r="AV540" s="386">
        <f>SUMIF(Consumo!$C$3:$C$862,tabItens[[#This Row],[CÓDIGO]],Consumo!$Y$3:$Y$862)</f>
        <v>0.58333333333333337</v>
      </c>
      <c r="AW540" s="359">
        <f>tabItens[[#This Row],[QTDE ATUAL]] + tabItens[[#This Row],[RC QTDE]] + tabItens[[#This Row],[AF SALDO]] + tabItens[[#This Row],[Recentes]]</f>
        <v>5</v>
      </c>
      <c r="AX540" s="387">
        <v>1</v>
      </c>
      <c r="AY540" s="387">
        <v>4</v>
      </c>
      <c r="AZ540" s="387">
        <f>IF(ISBLANK(tabItens[[#This Row],[CÓDIGO]]),"",tabItens[[#This Row],[PontoMês]] * (AZ$2+tabItens[[#This Row],[PontoQtM]]))</f>
        <v>4</v>
      </c>
      <c r="BA540" s="386">
        <f>tabItens[[#This Row],[PontoPed]] - tabItens[[#This Row],[Saldo]] + (1/10)</f>
        <v>-0.9</v>
      </c>
      <c r="BB540" s="386">
        <f xml:space="preserve"> tabItens[[#This Row],[PontoMês]] * BB$2 - tabItens[[#This Row],[QTDE ATUAL]] - (1/10)</f>
        <v>-4.0999999999999996</v>
      </c>
      <c r="BC540" s="388">
        <f>IF( tabItens[[#This Row],[PontoPed]]&gt;0, IF(tabItens[[#This Row],[PontoPed]]&lt;1, 1, IF( tabItens[[#This Row],[Saldo]]&gt;tabItens[[#This Row],[PontoPed]], 0, (tabItens[[#This Row],[PontoPed]]-tabItens[[#This Row],[Saldo]])/tabItens[[#This Row],[PontoPed]] ) ), 0 )</f>
        <v>0</v>
      </c>
      <c r="BD540" s="389">
        <f>ROUNDDOWN(IF( OR( AND(tabItens[[#This Row],[PontoPed]]&lt;tabItens[[#This Row],[Saldo]],tabItens[[#This Row],[Saldo]]&gt;0), tabItens[[#This Row],[PontoPed]]=0), 99, IF(AND(tabItens[[#This Row],[Saldo]]=0,tabItens[[#This Row],[PontoPed]]&gt;0), 0, (1-tabItens[[#This Row],[PctAb]])*10 ) ),0)</f>
        <v>99</v>
      </c>
      <c r="BE540" s="390">
        <f>IF( tabItens[[#This Row],[Consumo]] &gt; tabItens[[#This Row],[04_MESES]]/4*$AV$2, tabItens[[#This Row],[Consumo]]/$AV$2, tabItens[[#This Row],[04_MESES]]/4 ) * $BE$2 + tabItens[[#This Row],[COMPRA_EXTRA]]</f>
        <v>4.5</v>
      </c>
      <c r="BF540" s="391">
        <f>MAX( tabItens[[#This Row],[Sugestão]] - tabItens[[#This Row],[LC]], 0 )</f>
        <v>4.5</v>
      </c>
      <c r="BG540" s="391">
        <f>SUMIF(Consumo!$C$3:$C$862,tabItens[[#This Row],[CÓDIGO]],Consumo!$E$3:$E$862)</f>
        <v>0</v>
      </c>
      <c r="BH540" s="392">
        <f>IF(AND(tabItens[[#This Row],[Pend]] &gt; 0,tabItens[[#This Row],[Consumo]] &lt;&gt; 0), tabItens[[#This Row],[Pend]] / tabItens[[#This Row],[Consumo]], 0 )</f>
        <v>0</v>
      </c>
      <c r="BI540" s="391"/>
      <c r="BJ540" s="391"/>
      <c r="BK540" s="393" t="s">
        <v>2081</v>
      </c>
    </row>
    <row r="541" spans="1:63" x14ac:dyDescent="0.3">
      <c r="A541" s="354">
        <v>103344</v>
      </c>
      <c r="B541" s="355" t="s">
        <v>1598</v>
      </c>
      <c r="C541" s="356" t="s">
        <v>256</v>
      </c>
      <c r="D541" s="357">
        <v>1.85</v>
      </c>
      <c r="E541" s="358"/>
      <c r="F541" s="358"/>
      <c r="G541" s="358" t="s">
        <v>883</v>
      </c>
      <c r="H541" s="359">
        <v>516</v>
      </c>
      <c r="I541" s="360">
        <v>103003</v>
      </c>
      <c r="J541" s="361">
        <v>1.85</v>
      </c>
      <c r="K541" s="362">
        <v>20</v>
      </c>
      <c r="L541" s="363">
        <f>IF(tabItens[[#This Row],[Média]] &gt; 0, tabItens[[#This Row],[QTDE ATUAL]] / tabItens[[#This Row],[Média]],999.9)</f>
        <v>344</v>
      </c>
      <c r="M541" s="364">
        <v>0</v>
      </c>
      <c r="N541" s="365">
        <f>tabItens[[#This Row],[VALOR UNIT.]] * tabItens[[#This Row],[LC]]</f>
        <v>0</v>
      </c>
      <c r="O541" s="366" t="s">
        <v>2100</v>
      </c>
      <c r="P541" s="367"/>
      <c r="Q541" s="368"/>
      <c r="R541" s="365"/>
      <c r="S541" s="369"/>
      <c r="T541" s="370">
        <f>ROUNDDOWN(IFERROR(tabItens[[#This Row],[ATA DT.VALID.]] - $D$1,0) / 30,0)</f>
        <v>-1507</v>
      </c>
      <c r="U541" s="355" t="s">
        <v>1098</v>
      </c>
      <c r="V541" s="371">
        <v>1</v>
      </c>
      <c r="W541" s="372" t="s">
        <v>2072</v>
      </c>
      <c r="X541" s="373">
        <v>55</v>
      </c>
      <c r="Y541" s="374">
        <v>35</v>
      </c>
      <c r="Z541" s="375"/>
      <c r="AA541" s="376"/>
      <c r="AB541" s="377"/>
      <c r="AC541" s="377"/>
      <c r="AD541" s="376"/>
      <c r="AE541" s="377"/>
      <c r="AF541" s="370"/>
      <c r="AG541" s="378" t="s">
        <v>2067</v>
      </c>
      <c r="AH541" s="379"/>
      <c r="AI541" s="370">
        <v>6</v>
      </c>
      <c r="AJ541" s="379">
        <v>44677</v>
      </c>
      <c r="AK541" s="379">
        <v>39400</v>
      </c>
      <c r="AL541" s="379">
        <v>44670</v>
      </c>
      <c r="AM541" s="369"/>
      <c r="AN541" s="358"/>
      <c r="AO541" s="380" t="str">
        <f>_xlfn.IFNA(IF(VLOOKUP(tabItens[[#This Row],[CÓDIGO]],tabExcluirDoEstoque[#Data],1,FALSE),"sim",""),"")</f>
        <v/>
      </c>
      <c r="AP541" s="381" t="str">
        <f ca="1">IF(OR(ISBLANK(tabItens[[#This Row],[ATA DT.VALID.]]),tabItens[[#This Row],[ATA DT.VALID.]]="",tabItens[[#This Row],[ATA DT.VALID.]]=" "),"",IF(TYPE(tabItens[[#This Row],[ATA DT.VALID.]])=1,ROUNDUP((tabItens[[#This Row],[ATA DT.VALID.]]-TODAY())/7,0),""))</f>
        <v/>
      </c>
      <c r="AQ541" s="382">
        <v>0</v>
      </c>
      <c r="AR541" s="383" t="str">
        <f>IF(ISBLANK(tabItens[[#This Row],[CÓDIGO]]),"",IFERROR(VLOOKUP(tabItens[[#This Row],[CÓDIGO]],Consumo!$C$2:$AC$862,26,FALSE),0))</f>
        <v>07.2023</v>
      </c>
      <c r="AS541" s="384">
        <f>SUMIF(Consumo!$C$3:$C$862,tabItens[[#This Row],[CÓDIGO]],Consumo!$N$3:$N$862) + SUMIF(Consumo!$C$3:$C$862,tabItens[[#This Row],[CÓDIGO]],Consumo!$O$3:$O$862) + SUMIF(Consumo!$C$3:$C$862,tabItens[[#This Row],[CÓDIGO]],Consumo!$P$3:$P$862) + SUMIF(Consumo!$C$3:$C$862,tabItens[[#This Row],[CÓDIGO]],Consumo!$Q$3:$Q$862)</f>
        <v>10</v>
      </c>
      <c r="AT541" s="384">
        <f>SUMIF(Consumo!$C$3:$C$862,tabItens[[#This Row],[CÓDIGO]],Consumo!$Z$3:$Z$862)</f>
        <v>20</v>
      </c>
      <c r="AU541" s="385">
        <f>SUMIF(Consumo!$C$3:$C$862,tabItens[[#This Row],[CÓDIGO]],Consumo!$AA$3:$AA$862)</f>
        <v>10</v>
      </c>
      <c r="AV541" s="386">
        <f>SUMIF(Consumo!$C$3:$C$862,tabItens[[#This Row],[CÓDIGO]],Consumo!$Y$3:$Y$862)</f>
        <v>1.5</v>
      </c>
      <c r="AW541" s="359">
        <f>tabItens[[#This Row],[QTDE ATUAL]] + tabItens[[#This Row],[RC QTDE]] + tabItens[[#This Row],[AF SALDO]] + tabItens[[#This Row],[Recentes]]</f>
        <v>516</v>
      </c>
      <c r="AX541" s="387">
        <v>5</v>
      </c>
      <c r="AY541" s="387">
        <v>4</v>
      </c>
      <c r="AZ541" s="387">
        <f>IF(ISBLANK(tabItens[[#This Row],[CÓDIGO]]),"",tabItens[[#This Row],[PontoMês]] * (AZ$2+tabItens[[#This Row],[PontoQtM]]))</f>
        <v>20</v>
      </c>
      <c r="BA541" s="386">
        <f>tabItens[[#This Row],[PontoPed]] - tabItens[[#This Row],[Saldo]] + (1/10)</f>
        <v>-495.9</v>
      </c>
      <c r="BB541" s="386">
        <f xml:space="preserve"> tabItens[[#This Row],[PontoMês]] * BB$2 - tabItens[[#This Row],[QTDE ATUAL]] - (1/10)</f>
        <v>-511.1</v>
      </c>
      <c r="BC541" s="388">
        <f>IF( tabItens[[#This Row],[PontoPed]]&gt;0, IF(tabItens[[#This Row],[PontoPed]]&lt;1, 1, IF( tabItens[[#This Row],[Saldo]]&gt;tabItens[[#This Row],[PontoPed]], 0, (tabItens[[#This Row],[PontoPed]]-tabItens[[#This Row],[Saldo]])/tabItens[[#This Row],[PontoPed]] ) ), 0 )</f>
        <v>0</v>
      </c>
      <c r="BD541" s="389">
        <f>ROUNDDOWN(IF( OR( AND(tabItens[[#This Row],[PontoPed]]&lt;tabItens[[#This Row],[Saldo]],tabItens[[#This Row],[Saldo]]&gt;0), tabItens[[#This Row],[PontoPed]]=0), 99, IF(AND(tabItens[[#This Row],[Saldo]]=0,tabItens[[#This Row],[PontoPed]]&gt;0), 0, (1-tabItens[[#This Row],[PctAb]])*10 ) ),0)</f>
        <v>99</v>
      </c>
      <c r="BE541" s="390">
        <f>IF( tabItens[[#This Row],[Consumo]] &gt; tabItens[[#This Row],[04_MESES]]/4*$AV$2, tabItens[[#This Row],[Consumo]]/$AV$2, tabItens[[#This Row],[04_MESES]]/4 ) * $BE$2 + tabItens[[#This Row],[COMPRA_EXTRA]]</f>
        <v>15</v>
      </c>
      <c r="BF541" s="391">
        <f>MAX( tabItens[[#This Row],[Sugestão]] - tabItens[[#This Row],[LC]], 0 )</f>
        <v>15</v>
      </c>
      <c r="BG541" s="391">
        <f>SUMIF(Consumo!$C$3:$C$862,tabItens[[#This Row],[CÓDIGO]],Consumo!$E$3:$E$862)</f>
        <v>0</v>
      </c>
      <c r="BH541" s="392">
        <f>IF(AND(tabItens[[#This Row],[Pend]] &gt; 0,tabItens[[#This Row],[Consumo]] &lt;&gt; 0), tabItens[[#This Row],[Pend]] / tabItens[[#This Row],[Consumo]], 0 )</f>
        <v>0</v>
      </c>
      <c r="BI541" s="391"/>
      <c r="BJ541" s="391"/>
      <c r="BK541" s="393" t="s">
        <v>2081</v>
      </c>
    </row>
    <row r="542" spans="1:63" x14ac:dyDescent="0.3">
      <c r="A542" s="354">
        <v>103490</v>
      </c>
      <c r="B542" s="355" t="s">
        <v>648</v>
      </c>
      <c r="C542" s="356" t="s">
        <v>253</v>
      </c>
      <c r="D542" s="357">
        <v>416.18</v>
      </c>
      <c r="E542" s="358"/>
      <c r="F542" s="358"/>
      <c r="G542" s="358" t="s">
        <v>883</v>
      </c>
      <c r="H542" s="359">
        <v>3</v>
      </c>
      <c r="I542" s="360">
        <v>103003</v>
      </c>
      <c r="J542" s="361">
        <v>416.18</v>
      </c>
      <c r="K542" s="362"/>
      <c r="L542" s="363">
        <f>IF(tabItens[[#This Row],[Média]] &gt; 0, tabItens[[#This Row],[QTDE ATUAL]] / tabItens[[#This Row],[Média]],999.9)</f>
        <v>999.9</v>
      </c>
      <c r="M542" s="364">
        <v>0</v>
      </c>
      <c r="N542" s="365">
        <f>tabItens[[#This Row],[VALOR UNIT.]] * tabItens[[#This Row],[LC]]</f>
        <v>0</v>
      </c>
      <c r="O542" s="366"/>
      <c r="P542" s="367"/>
      <c r="Q542" s="368"/>
      <c r="R542" s="365"/>
      <c r="S542" s="369"/>
      <c r="T542" s="370">
        <f>ROUNDDOWN(IFERROR(tabItens[[#This Row],[ATA DT.VALID.]] - $D$1,0) / 30,0)</f>
        <v>-1507</v>
      </c>
      <c r="U542" s="355" t="s">
        <v>1267</v>
      </c>
      <c r="V542" s="371">
        <v>1</v>
      </c>
      <c r="W542" s="372" t="s">
        <v>2068</v>
      </c>
      <c r="X542" s="373">
        <v>59</v>
      </c>
      <c r="Y542" s="374">
        <v>18</v>
      </c>
      <c r="Z542" s="375"/>
      <c r="AA542" s="376"/>
      <c r="AB542" s="377"/>
      <c r="AC542" s="377"/>
      <c r="AD542" s="376"/>
      <c r="AE542" s="377"/>
      <c r="AF542" s="370"/>
      <c r="AG542" s="378" t="s">
        <v>2067</v>
      </c>
      <c r="AH542" s="379"/>
      <c r="AI542" s="370">
        <v>0</v>
      </c>
      <c r="AJ542" s="379">
        <v>40511</v>
      </c>
      <c r="AK542" s="379">
        <v>39407</v>
      </c>
      <c r="AL542" s="379">
        <v>44516</v>
      </c>
      <c r="AM542" s="369"/>
      <c r="AN542" s="358"/>
      <c r="AO542" s="380" t="str">
        <f>_xlfn.IFNA(IF(VLOOKUP(tabItens[[#This Row],[CÓDIGO]],tabExcluirDoEstoque[#Data],1,FALSE),"sim",""),"")</f>
        <v>sim</v>
      </c>
      <c r="AP542" s="381" t="str">
        <f ca="1">IF(OR(ISBLANK(tabItens[[#This Row],[ATA DT.VALID.]]),tabItens[[#This Row],[ATA DT.VALID.]]="",tabItens[[#This Row],[ATA DT.VALID.]]=" "),"",IF(TYPE(tabItens[[#This Row],[ATA DT.VALID.]])=1,ROUNDUP((tabItens[[#This Row],[ATA DT.VALID.]]-TODAY())/7,0),""))</f>
        <v/>
      </c>
      <c r="AQ542" s="382"/>
      <c r="AR542" s="383">
        <f>IF(ISBLANK(tabItens[[#This Row],[CÓDIGO]]),"",IFERROR(VLOOKUP(tabItens[[#This Row],[CÓDIGO]],Consumo!$C$2:$AC$862,26,FALSE),0))</f>
        <v>0</v>
      </c>
      <c r="AS542" s="384">
        <f>SUMIF(Consumo!$C$3:$C$862,tabItens[[#This Row],[CÓDIGO]],Consumo!$N$3:$N$862) + SUMIF(Consumo!$C$3:$C$862,tabItens[[#This Row],[CÓDIGO]],Consumo!$O$3:$O$862) + SUMIF(Consumo!$C$3:$C$862,tabItens[[#This Row],[CÓDIGO]],Consumo!$P$3:$P$862) + SUMIF(Consumo!$C$3:$C$862,tabItens[[#This Row],[CÓDIGO]],Consumo!$Q$3:$Q$862)</f>
        <v>0</v>
      </c>
      <c r="AT542" s="384">
        <f>SUMIF(Consumo!$C$3:$C$862,tabItens[[#This Row],[CÓDIGO]],Consumo!$Z$3:$Z$862)</f>
        <v>0</v>
      </c>
      <c r="AU542" s="385">
        <f>SUMIF(Consumo!$C$3:$C$862,tabItens[[#This Row],[CÓDIGO]],Consumo!$AA$3:$AA$862)</f>
        <v>0</v>
      </c>
      <c r="AV542" s="386">
        <f>SUMIF(Consumo!$C$3:$C$862,tabItens[[#This Row],[CÓDIGO]],Consumo!$Y$3:$Y$862)</f>
        <v>0</v>
      </c>
      <c r="AW542" s="359">
        <f>tabItens[[#This Row],[QTDE ATUAL]] + tabItens[[#This Row],[RC QTDE]] + tabItens[[#This Row],[AF SALDO]] + tabItens[[#This Row],[Recentes]]</f>
        <v>3</v>
      </c>
      <c r="AX542" s="387">
        <v>1</v>
      </c>
      <c r="AY542" s="387">
        <v>4</v>
      </c>
      <c r="AZ542" s="387">
        <f>IF(ISBLANK(tabItens[[#This Row],[CÓDIGO]]),"",tabItens[[#This Row],[PontoMês]] * (AZ$2+tabItens[[#This Row],[PontoQtM]]))</f>
        <v>4</v>
      </c>
      <c r="BA542" s="386">
        <f>tabItens[[#This Row],[PontoPed]] - tabItens[[#This Row],[Saldo]] + (1/10)</f>
        <v>1.1000000000000001</v>
      </c>
      <c r="BB542" s="386">
        <f xml:space="preserve"> tabItens[[#This Row],[PontoMês]] * BB$2 - tabItens[[#This Row],[QTDE ATUAL]] - (1/10)</f>
        <v>-2.1</v>
      </c>
      <c r="BC542" s="388">
        <f>IF( tabItens[[#This Row],[PontoPed]]&gt;0, IF(tabItens[[#This Row],[PontoPed]]&lt;1, 1, IF( tabItens[[#This Row],[Saldo]]&gt;tabItens[[#This Row],[PontoPed]], 0, (tabItens[[#This Row],[PontoPed]]-tabItens[[#This Row],[Saldo]])/tabItens[[#This Row],[PontoPed]] ) ), 0 )</f>
        <v>0.25</v>
      </c>
      <c r="BD542" s="389">
        <f>ROUNDDOWN(IF( OR( AND(tabItens[[#This Row],[PontoPed]]&lt;tabItens[[#This Row],[Saldo]],tabItens[[#This Row],[Saldo]]&gt;0), tabItens[[#This Row],[PontoPed]]=0), 99, IF(AND(tabItens[[#This Row],[Saldo]]=0,tabItens[[#This Row],[PontoPed]]&gt;0), 0, (1-tabItens[[#This Row],[PctAb]])*10 ) ),0)</f>
        <v>7</v>
      </c>
      <c r="BE542" s="390">
        <f>IF( tabItens[[#This Row],[Consumo]] &gt; tabItens[[#This Row],[04_MESES]]/4*$AV$2, tabItens[[#This Row],[Consumo]]/$AV$2, tabItens[[#This Row],[04_MESES]]/4 ) * $BE$2 + tabItens[[#This Row],[COMPRA_EXTRA]]</f>
        <v>0</v>
      </c>
      <c r="BF542" s="391">
        <f>MAX( tabItens[[#This Row],[Sugestão]] - tabItens[[#This Row],[LC]], 0 )</f>
        <v>0</v>
      </c>
      <c r="BG542" s="391">
        <f>SUMIF(Consumo!$C$3:$C$862,tabItens[[#This Row],[CÓDIGO]],Consumo!$E$3:$E$862)</f>
        <v>0</v>
      </c>
      <c r="BH542" s="392">
        <f>IF(AND(tabItens[[#This Row],[Pend]] &gt; 0,tabItens[[#This Row],[Consumo]] &lt;&gt; 0), tabItens[[#This Row],[Pend]] / tabItens[[#This Row],[Consumo]], 0 )</f>
        <v>0</v>
      </c>
      <c r="BI542" s="391"/>
      <c r="BJ542" s="391"/>
      <c r="BK542" s="393" t="s">
        <v>2081</v>
      </c>
    </row>
    <row r="543" spans="1:63" x14ac:dyDescent="0.3">
      <c r="A543" s="354">
        <v>104655</v>
      </c>
      <c r="B543" s="355" t="s">
        <v>1599</v>
      </c>
      <c r="C543" s="356" t="s">
        <v>256</v>
      </c>
      <c r="D543" s="357">
        <v>0.25</v>
      </c>
      <c r="E543" s="358"/>
      <c r="F543" s="358"/>
      <c r="G543" s="358" t="s">
        <v>883</v>
      </c>
      <c r="H543" s="359">
        <v>12374</v>
      </c>
      <c r="I543" s="360">
        <v>103003</v>
      </c>
      <c r="J543" s="361">
        <v>0.25</v>
      </c>
      <c r="K543" s="362">
        <v>2200</v>
      </c>
      <c r="L543" s="363">
        <f>IF(tabItens[[#This Row],[Média]] &gt; 0, tabItens[[#This Row],[QTDE ATUAL]] / tabItens[[#This Row],[Média]],999.9)</f>
        <v>97.050980392156859</v>
      </c>
      <c r="M543" s="364">
        <v>0</v>
      </c>
      <c r="N543" s="365">
        <f>tabItens[[#This Row],[VALOR UNIT.]] * tabItens[[#This Row],[LC]]</f>
        <v>0</v>
      </c>
      <c r="O543" s="366"/>
      <c r="P543" s="367"/>
      <c r="Q543" s="368"/>
      <c r="R543" s="365"/>
      <c r="S543" s="369"/>
      <c r="T543" s="370">
        <f>ROUNDDOWN(IFERROR(tabItens[[#This Row],[ATA DT.VALID.]] - $D$1,0) / 30,0)</f>
        <v>-1507</v>
      </c>
      <c r="U543" s="355" t="s">
        <v>1600</v>
      </c>
      <c r="V543" s="371">
        <v>1</v>
      </c>
      <c r="W543" s="372" t="s">
        <v>2073</v>
      </c>
      <c r="X543" s="373">
        <v>67</v>
      </c>
      <c r="Y543" s="374">
        <v>17</v>
      </c>
      <c r="Z543" s="375"/>
      <c r="AA543" s="376"/>
      <c r="AB543" s="377"/>
      <c r="AC543" s="377"/>
      <c r="AD543" s="376"/>
      <c r="AE543" s="377"/>
      <c r="AF543" s="370"/>
      <c r="AG543" s="378" t="s">
        <v>2067</v>
      </c>
      <c r="AH543" s="379"/>
      <c r="AI543" s="370">
        <v>734</v>
      </c>
      <c r="AJ543" s="379">
        <v>44055</v>
      </c>
      <c r="AK543" s="379">
        <v>39471</v>
      </c>
      <c r="AL543" s="379">
        <v>44040</v>
      </c>
      <c r="AM543" s="369"/>
      <c r="AN543" s="358"/>
      <c r="AO543" s="380" t="str">
        <f>_xlfn.IFNA(IF(VLOOKUP(tabItens[[#This Row],[CÓDIGO]],tabExcluirDoEstoque[#Data],1,FALSE),"sim",""),"")</f>
        <v/>
      </c>
      <c r="AP543" s="381" t="str">
        <f ca="1">IF(OR(ISBLANK(tabItens[[#This Row],[ATA DT.VALID.]]),tabItens[[#This Row],[ATA DT.VALID.]]="",tabItens[[#This Row],[ATA DT.VALID.]]=" "),"",IF(TYPE(tabItens[[#This Row],[ATA DT.VALID.]])=1,ROUNDUP((tabItens[[#This Row],[ATA DT.VALID.]]-TODAY())/7,0),""))</f>
        <v/>
      </c>
      <c r="AQ543" s="382"/>
      <c r="AR543" s="383" t="str">
        <f>IF(ISBLANK(tabItens[[#This Row],[CÓDIGO]]),"",IFERROR(VLOOKUP(tabItens[[#This Row],[CÓDIGO]],Consumo!$C$2:$AC$862,26,FALSE),0))</f>
        <v>04.2023</v>
      </c>
      <c r="AS543" s="384">
        <f>SUMIF(Consumo!$C$3:$C$862,tabItens[[#This Row],[CÓDIGO]],Consumo!$N$3:$N$862) + SUMIF(Consumo!$C$3:$C$862,tabItens[[#This Row],[CÓDIGO]],Consumo!$O$3:$O$862) + SUMIF(Consumo!$C$3:$C$862,tabItens[[#This Row],[CÓDIGO]],Consumo!$P$3:$P$862) + SUMIF(Consumo!$C$3:$C$862,tabItens[[#This Row],[CÓDIGO]],Consumo!$Q$3:$Q$862)</f>
        <v>0</v>
      </c>
      <c r="AT543" s="384">
        <f>SUMIF(Consumo!$C$3:$C$862,tabItens[[#This Row],[CÓDIGO]],Consumo!$Z$3:$Z$862)</f>
        <v>2200</v>
      </c>
      <c r="AU543" s="385">
        <f>SUMIF(Consumo!$C$3:$C$862,tabItens[[#This Row],[CÓDIGO]],Consumo!$AA$3:$AA$862)</f>
        <v>2000</v>
      </c>
      <c r="AV543" s="386">
        <f>SUMIF(Consumo!$C$3:$C$862,tabItens[[#This Row],[CÓDIGO]],Consumo!$Y$3:$Y$862)</f>
        <v>127.5</v>
      </c>
      <c r="AW543" s="359">
        <f>tabItens[[#This Row],[QTDE ATUAL]] + tabItens[[#This Row],[RC QTDE]] + tabItens[[#This Row],[AF SALDO]] + tabItens[[#This Row],[Recentes]]</f>
        <v>12374</v>
      </c>
      <c r="AX543" s="387">
        <v>0</v>
      </c>
      <c r="AY543" s="387">
        <v>4</v>
      </c>
      <c r="AZ543" s="387">
        <f>IF(ISBLANK(tabItens[[#This Row],[CÓDIGO]]),"",tabItens[[#This Row],[PontoMês]] * (AZ$2+tabItens[[#This Row],[PontoQtM]]))</f>
        <v>0</v>
      </c>
      <c r="BA543" s="386">
        <f>tabItens[[#This Row],[PontoPed]] - tabItens[[#This Row],[Saldo]] + (1/10)</f>
        <v>-12373.9</v>
      </c>
      <c r="BB543" s="386">
        <f xml:space="preserve"> tabItens[[#This Row],[PontoMês]] * BB$2 - tabItens[[#This Row],[QTDE ATUAL]] - (1/10)</f>
        <v>-12374.1</v>
      </c>
      <c r="BC543" s="388">
        <f>IF( tabItens[[#This Row],[PontoPed]]&gt;0, IF(tabItens[[#This Row],[PontoPed]]&lt;1, 1, IF( tabItens[[#This Row],[Saldo]]&gt;tabItens[[#This Row],[PontoPed]], 0, (tabItens[[#This Row],[PontoPed]]-tabItens[[#This Row],[Saldo]])/tabItens[[#This Row],[PontoPed]] ) ), 0 )</f>
        <v>0</v>
      </c>
      <c r="BD543" s="389">
        <f>ROUNDDOWN(IF( OR( AND(tabItens[[#This Row],[PontoPed]]&lt;tabItens[[#This Row],[Saldo]],tabItens[[#This Row],[Saldo]]&gt;0), tabItens[[#This Row],[PontoPed]]=0), 99, IF(AND(tabItens[[#This Row],[Saldo]]=0,tabItens[[#This Row],[PontoPed]]&gt;0), 0, (1-tabItens[[#This Row],[PctAb]])*10 ) ),0)</f>
        <v>99</v>
      </c>
      <c r="BE543" s="390">
        <f>IF( tabItens[[#This Row],[Consumo]] &gt; tabItens[[#This Row],[04_MESES]]/4*$AV$2, tabItens[[#This Row],[Consumo]]/$AV$2, tabItens[[#This Row],[04_MESES]]/4 ) * $BE$2 + tabItens[[#This Row],[COMPRA_EXTRA]]</f>
        <v>1100</v>
      </c>
      <c r="BF543" s="391">
        <f>MAX( tabItens[[#This Row],[Sugestão]] - tabItens[[#This Row],[LC]], 0 )</f>
        <v>1100</v>
      </c>
      <c r="BG543" s="391">
        <f>SUMIF(Consumo!$C$3:$C$862,tabItens[[#This Row],[CÓDIGO]],Consumo!$E$3:$E$862)</f>
        <v>0</v>
      </c>
      <c r="BH543" s="392">
        <f>IF(AND(tabItens[[#This Row],[Pend]] &gt; 0,tabItens[[#This Row],[Consumo]] &lt;&gt; 0), tabItens[[#This Row],[Pend]] / tabItens[[#This Row],[Consumo]], 0 )</f>
        <v>0</v>
      </c>
      <c r="BI543" s="391"/>
      <c r="BJ543" s="391"/>
      <c r="BK543" s="393" t="s">
        <v>2081</v>
      </c>
    </row>
    <row r="544" spans="1:63" x14ac:dyDescent="0.3">
      <c r="A544" s="354">
        <v>104665</v>
      </c>
      <c r="B544" s="355" t="s">
        <v>1601</v>
      </c>
      <c r="C544" s="356" t="s">
        <v>1602</v>
      </c>
      <c r="D544" s="357">
        <v>485</v>
      </c>
      <c r="E544" s="358"/>
      <c r="F544" s="358"/>
      <c r="G544" s="358" t="s">
        <v>883</v>
      </c>
      <c r="H544" s="359">
        <v>108</v>
      </c>
      <c r="I544" s="360">
        <v>103003</v>
      </c>
      <c r="J544" s="361">
        <v>485</v>
      </c>
      <c r="K544" s="362">
        <v>13</v>
      </c>
      <c r="L544" s="363">
        <f>IF(tabItens[[#This Row],[Média]] &gt; 0, tabItens[[#This Row],[QTDE ATUAL]] / tabItens[[#This Row],[Média]],999.9)</f>
        <v>108</v>
      </c>
      <c r="M544" s="364">
        <v>0</v>
      </c>
      <c r="N544" s="365">
        <f>tabItens[[#This Row],[VALOR UNIT.]] * tabItens[[#This Row],[LC]]</f>
        <v>0</v>
      </c>
      <c r="O544" s="366"/>
      <c r="P544" s="367"/>
      <c r="Q544" s="368"/>
      <c r="R544" s="365"/>
      <c r="S544" s="369"/>
      <c r="T544" s="370">
        <f>ROUNDDOWN(IFERROR(tabItens[[#This Row],[ATA DT.VALID.]] - $D$1,0) / 30,0)</f>
        <v>-1507</v>
      </c>
      <c r="U544" s="355" t="s">
        <v>1071</v>
      </c>
      <c r="V544" s="371">
        <v>1</v>
      </c>
      <c r="W544" s="372" t="s">
        <v>2072</v>
      </c>
      <c r="X544" s="373">
        <v>55</v>
      </c>
      <c r="Y544" s="374">
        <v>27</v>
      </c>
      <c r="Z544" s="375"/>
      <c r="AA544" s="376"/>
      <c r="AB544" s="377"/>
      <c r="AC544" s="377"/>
      <c r="AD544" s="376"/>
      <c r="AE544" s="377"/>
      <c r="AF544" s="370"/>
      <c r="AG544" s="378" t="s">
        <v>2067</v>
      </c>
      <c r="AH544" s="379"/>
      <c r="AI544" s="370">
        <v>4</v>
      </c>
      <c r="AJ544" s="379">
        <v>40305</v>
      </c>
      <c r="AK544" s="379">
        <v>39472</v>
      </c>
      <c r="AL544" s="379">
        <v>44126</v>
      </c>
      <c r="AM544" s="369"/>
      <c r="AN544" s="358"/>
      <c r="AO544" s="380" t="str">
        <f>_xlfn.IFNA(IF(VLOOKUP(tabItens[[#This Row],[CÓDIGO]],tabExcluirDoEstoque[#Data],1,FALSE),"sim",""),"")</f>
        <v/>
      </c>
      <c r="AP544" s="381" t="str">
        <f ca="1">IF(OR(ISBLANK(tabItens[[#This Row],[ATA DT.VALID.]]),tabItens[[#This Row],[ATA DT.VALID.]]="",tabItens[[#This Row],[ATA DT.VALID.]]=" "),"",IF(TYPE(tabItens[[#This Row],[ATA DT.VALID.]])=1,ROUNDUP((tabItens[[#This Row],[ATA DT.VALID.]]-TODAY())/7,0),""))</f>
        <v/>
      </c>
      <c r="AQ544" s="382"/>
      <c r="AR544" s="383" t="str">
        <f>IF(ISBLANK(tabItens[[#This Row],[CÓDIGO]]),"",IFERROR(VLOOKUP(tabItens[[#This Row],[CÓDIGO]],Consumo!$C$2:$AC$862,26,FALSE),0))</f>
        <v>08.2023</v>
      </c>
      <c r="AS544" s="384">
        <f>SUMIF(Consumo!$C$3:$C$862,tabItens[[#This Row],[CÓDIGO]],Consumo!$N$3:$N$862) + SUMIF(Consumo!$C$3:$C$862,tabItens[[#This Row],[CÓDIGO]],Consumo!$O$3:$O$862) + SUMIF(Consumo!$C$3:$C$862,tabItens[[#This Row],[CÓDIGO]],Consumo!$P$3:$P$862) + SUMIF(Consumo!$C$3:$C$862,tabItens[[#This Row],[CÓDIGO]],Consumo!$Q$3:$Q$862)</f>
        <v>8</v>
      </c>
      <c r="AT544" s="384">
        <f>SUMIF(Consumo!$C$3:$C$862,tabItens[[#This Row],[CÓDIGO]],Consumo!$Z$3:$Z$862)</f>
        <v>14</v>
      </c>
      <c r="AU544" s="385">
        <f>SUMIF(Consumo!$C$3:$C$862,tabItens[[#This Row],[CÓDIGO]],Consumo!$AA$3:$AA$862)</f>
        <v>7</v>
      </c>
      <c r="AV544" s="386">
        <f>SUMIF(Consumo!$C$3:$C$862,tabItens[[#This Row],[CÓDIGO]],Consumo!$Y$3:$Y$862)</f>
        <v>1</v>
      </c>
      <c r="AW544" s="359">
        <f>tabItens[[#This Row],[QTDE ATUAL]] + tabItens[[#This Row],[RC QTDE]] + tabItens[[#This Row],[AF SALDO]] + tabItens[[#This Row],[Recentes]]</f>
        <v>108</v>
      </c>
      <c r="AX544" s="387">
        <v>1</v>
      </c>
      <c r="AY544" s="387">
        <v>4</v>
      </c>
      <c r="AZ544" s="387">
        <f>IF(ISBLANK(tabItens[[#This Row],[CÓDIGO]]),"",tabItens[[#This Row],[PontoMês]] * (AZ$2+tabItens[[#This Row],[PontoQtM]]))</f>
        <v>4</v>
      </c>
      <c r="BA544" s="386">
        <f>tabItens[[#This Row],[PontoPed]] - tabItens[[#This Row],[Saldo]] + (1/10)</f>
        <v>-103.9</v>
      </c>
      <c r="BB544" s="386">
        <f xml:space="preserve"> tabItens[[#This Row],[PontoMês]] * BB$2 - tabItens[[#This Row],[QTDE ATUAL]] - (1/10)</f>
        <v>-107.1</v>
      </c>
      <c r="BC544" s="388">
        <f>IF( tabItens[[#This Row],[PontoPed]]&gt;0, IF(tabItens[[#This Row],[PontoPed]]&lt;1, 1, IF( tabItens[[#This Row],[Saldo]]&gt;tabItens[[#This Row],[PontoPed]], 0, (tabItens[[#This Row],[PontoPed]]-tabItens[[#This Row],[Saldo]])/tabItens[[#This Row],[PontoPed]] ) ), 0 )</f>
        <v>0</v>
      </c>
      <c r="BD544" s="389">
        <f>ROUNDDOWN(IF( OR( AND(tabItens[[#This Row],[PontoPed]]&lt;tabItens[[#This Row],[Saldo]],tabItens[[#This Row],[Saldo]]&gt;0), tabItens[[#This Row],[PontoPed]]=0), 99, IF(AND(tabItens[[#This Row],[Saldo]]=0,tabItens[[#This Row],[PontoPed]]&gt;0), 0, (1-tabItens[[#This Row],[PctAb]])*10 ) ),0)</f>
        <v>99</v>
      </c>
      <c r="BE544" s="390">
        <f>IF( tabItens[[#This Row],[Consumo]] &gt; tabItens[[#This Row],[04_MESES]]/4*$AV$2, tabItens[[#This Row],[Consumo]]/$AV$2, tabItens[[#This Row],[04_MESES]]/4 ) * $BE$2 + tabItens[[#This Row],[COMPRA_EXTRA]]</f>
        <v>12</v>
      </c>
      <c r="BF544" s="391">
        <f>MAX( tabItens[[#This Row],[Sugestão]] - tabItens[[#This Row],[LC]], 0 )</f>
        <v>12</v>
      </c>
      <c r="BG544" s="391">
        <f>SUMIF(Consumo!$C$3:$C$862,tabItens[[#This Row],[CÓDIGO]],Consumo!$E$3:$E$862)</f>
        <v>0</v>
      </c>
      <c r="BH544" s="392">
        <f>IF(AND(tabItens[[#This Row],[Pend]] &gt; 0,tabItens[[#This Row],[Consumo]] &lt;&gt; 0), tabItens[[#This Row],[Pend]] / tabItens[[#This Row],[Consumo]], 0 )</f>
        <v>0</v>
      </c>
      <c r="BI544" s="391"/>
      <c r="BJ544" s="391"/>
      <c r="BK544" s="393" t="s">
        <v>2081</v>
      </c>
    </row>
    <row r="545" spans="1:63" x14ac:dyDescent="0.3">
      <c r="A545" s="354">
        <v>104667</v>
      </c>
      <c r="B545" s="355" t="s">
        <v>1603</v>
      </c>
      <c r="C545" s="356" t="s">
        <v>256</v>
      </c>
      <c r="D545" s="357">
        <v>184</v>
      </c>
      <c r="E545" s="358"/>
      <c r="F545" s="358"/>
      <c r="G545" s="358" t="s">
        <v>883</v>
      </c>
      <c r="H545" s="359">
        <v>96</v>
      </c>
      <c r="I545" s="360">
        <v>103003</v>
      </c>
      <c r="J545" s="361">
        <v>184</v>
      </c>
      <c r="K545" s="362">
        <v>75</v>
      </c>
      <c r="L545" s="363">
        <f>IF(tabItens[[#This Row],[Média]] &gt; 0, tabItens[[#This Row],[QTDE ATUAL]] / tabItens[[#This Row],[Média]],999.9)</f>
        <v>13.714285714285714</v>
      </c>
      <c r="M545" s="364">
        <v>0</v>
      </c>
      <c r="N545" s="365">
        <f>tabItens[[#This Row],[VALOR UNIT.]] * tabItens[[#This Row],[LC]]</f>
        <v>0</v>
      </c>
      <c r="O545" s="366" t="s">
        <v>2104</v>
      </c>
      <c r="P545" s="367"/>
      <c r="Q545" s="368"/>
      <c r="R545" s="365"/>
      <c r="S545" s="369"/>
      <c r="T545" s="370">
        <f>ROUNDDOWN(IFERROR(tabItens[[#This Row],[ATA DT.VALID.]] - $D$1,0) / 30,0)</f>
        <v>-1507</v>
      </c>
      <c r="U545" s="355" t="s">
        <v>1005</v>
      </c>
      <c r="V545" s="371">
        <v>1</v>
      </c>
      <c r="W545" s="372" t="s">
        <v>2071</v>
      </c>
      <c r="X545" s="373">
        <v>61</v>
      </c>
      <c r="Y545" s="374">
        <v>15</v>
      </c>
      <c r="Z545" s="375"/>
      <c r="AA545" s="376"/>
      <c r="AB545" s="377"/>
      <c r="AC545" s="377">
        <v>9756</v>
      </c>
      <c r="AD545" s="376">
        <v>2023</v>
      </c>
      <c r="AE545" s="377">
        <v>0</v>
      </c>
      <c r="AF545" s="370">
        <v>50</v>
      </c>
      <c r="AG545" s="378" t="s">
        <v>2056</v>
      </c>
      <c r="AH545" s="379">
        <v>45162</v>
      </c>
      <c r="AI545" s="370">
        <v>30</v>
      </c>
      <c r="AJ545" s="379">
        <v>44615</v>
      </c>
      <c r="AK545" s="379">
        <v>39472</v>
      </c>
      <c r="AL545" s="379">
        <v>45146</v>
      </c>
      <c r="AM545" s="369"/>
      <c r="AN545" s="358"/>
      <c r="AO545" s="380" t="str">
        <f>_xlfn.IFNA(IF(VLOOKUP(tabItens[[#This Row],[CÓDIGO]],tabExcluirDoEstoque[#Data],1,FALSE),"sim",""),"")</f>
        <v/>
      </c>
      <c r="AP545" s="381" t="str">
        <f ca="1">IF(OR(ISBLANK(tabItens[[#This Row],[ATA DT.VALID.]]),tabItens[[#This Row],[ATA DT.VALID.]]="",tabItens[[#This Row],[ATA DT.VALID.]]=" "),"",IF(TYPE(tabItens[[#This Row],[ATA DT.VALID.]])=1,ROUNDUP((tabItens[[#This Row],[ATA DT.VALID.]]-TODAY())/7,0),""))</f>
        <v/>
      </c>
      <c r="AQ545" s="382">
        <v>0</v>
      </c>
      <c r="AR545" s="383" t="str">
        <f>IF(ISBLANK(tabItens[[#This Row],[CÓDIGO]]),"",IFERROR(VLOOKUP(tabItens[[#This Row],[CÓDIGO]],Consumo!$C$2:$AC$862,26,FALSE),0))</f>
        <v>09.2023</v>
      </c>
      <c r="AS545" s="384">
        <f>SUMIF(Consumo!$C$3:$C$862,tabItens[[#This Row],[CÓDIGO]],Consumo!$N$3:$N$862) + SUMIF(Consumo!$C$3:$C$862,tabItens[[#This Row],[CÓDIGO]],Consumo!$O$3:$O$862) + SUMIF(Consumo!$C$3:$C$862,tabItens[[#This Row],[CÓDIGO]],Consumo!$P$3:$P$862) + SUMIF(Consumo!$C$3:$C$862,tabItens[[#This Row],[CÓDIGO]],Consumo!$Q$3:$Q$862)</f>
        <v>39</v>
      </c>
      <c r="AT545" s="384">
        <f>SUMIF(Consumo!$C$3:$C$862,tabItens[[#This Row],[CÓDIGO]],Consumo!$Z$3:$Z$862)</f>
        <v>88</v>
      </c>
      <c r="AU545" s="385">
        <f>SUMIF(Consumo!$C$3:$C$862,tabItens[[#This Row],[CÓDIGO]],Consumo!$AA$3:$AA$862)</f>
        <v>25</v>
      </c>
      <c r="AV545" s="386">
        <f>SUMIF(Consumo!$C$3:$C$862,tabItens[[#This Row],[CÓDIGO]],Consumo!$Y$3:$Y$862)</f>
        <v>7</v>
      </c>
      <c r="AW545" s="359">
        <f>tabItens[[#This Row],[QTDE ATUAL]] + tabItens[[#This Row],[RC QTDE]] + tabItens[[#This Row],[AF SALDO]] + tabItens[[#This Row],[Recentes]]</f>
        <v>96</v>
      </c>
      <c r="AX545" s="387">
        <v>17</v>
      </c>
      <c r="AY545" s="387">
        <v>4</v>
      </c>
      <c r="AZ545" s="387">
        <f>IF(ISBLANK(tabItens[[#This Row],[CÓDIGO]]),"",tabItens[[#This Row],[PontoMês]] * (AZ$2+tabItens[[#This Row],[PontoQtM]]))</f>
        <v>68</v>
      </c>
      <c r="BA545" s="386">
        <f>tabItens[[#This Row],[PontoPed]] - tabItens[[#This Row],[Saldo]] + (1/10)</f>
        <v>-27.9</v>
      </c>
      <c r="BB545" s="386">
        <f xml:space="preserve"> tabItens[[#This Row],[PontoMês]] * BB$2 - tabItens[[#This Row],[QTDE ATUAL]] - (1/10)</f>
        <v>-79.099999999999994</v>
      </c>
      <c r="BC545" s="388">
        <f>IF( tabItens[[#This Row],[PontoPed]]&gt;0, IF(tabItens[[#This Row],[PontoPed]]&lt;1, 1, IF( tabItens[[#This Row],[Saldo]]&gt;tabItens[[#This Row],[PontoPed]], 0, (tabItens[[#This Row],[PontoPed]]-tabItens[[#This Row],[Saldo]])/tabItens[[#This Row],[PontoPed]] ) ), 0 )</f>
        <v>0</v>
      </c>
      <c r="BD545" s="389">
        <f>ROUNDDOWN(IF( OR( AND(tabItens[[#This Row],[PontoPed]]&lt;tabItens[[#This Row],[Saldo]],tabItens[[#This Row],[Saldo]]&gt;0), tabItens[[#This Row],[PontoPed]]=0), 99, IF(AND(tabItens[[#This Row],[Saldo]]=0,tabItens[[#This Row],[PontoPed]]&gt;0), 0, (1-tabItens[[#This Row],[PctAb]])*10 ) ),0)</f>
        <v>99</v>
      </c>
      <c r="BE545" s="390">
        <f>IF( tabItens[[#This Row],[Consumo]] &gt; tabItens[[#This Row],[04_MESES]]/4*$AV$2, tabItens[[#This Row],[Consumo]]/$AV$2, tabItens[[#This Row],[04_MESES]]/4 ) * $BE$2 + tabItens[[#This Row],[COMPRA_EXTRA]]</f>
        <v>58.5</v>
      </c>
      <c r="BF545" s="391">
        <f>MAX( tabItens[[#This Row],[Sugestão]] - tabItens[[#This Row],[LC]], 0 )</f>
        <v>58.5</v>
      </c>
      <c r="BG545" s="391">
        <f>SUMIF(Consumo!$C$3:$C$862,tabItens[[#This Row],[CÓDIGO]],Consumo!$E$3:$E$862)</f>
        <v>0</v>
      </c>
      <c r="BH545" s="392">
        <f>IF(AND(tabItens[[#This Row],[Pend]] &gt; 0,tabItens[[#This Row],[Consumo]] &lt;&gt; 0), tabItens[[#This Row],[Pend]] / tabItens[[#This Row],[Consumo]], 0 )</f>
        <v>0</v>
      </c>
      <c r="BI545" s="391"/>
      <c r="BJ545" s="391"/>
      <c r="BK545" s="393" t="s">
        <v>2081</v>
      </c>
    </row>
    <row r="546" spans="1:63" x14ac:dyDescent="0.3">
      <c r="A546" s="354">
        <v>104755</v>
      </c>
      <c r="B546" s="355" t="s">
        <v>656</v>
      </c>
      <c r="C546" s="356" t="s">
        <v>256</v>
      </c>
      <c r="D546" s="357">
        <v>23.92</v>
      </c>
      <c r="E546" s="358"/>
      <c r="F546" s="358"/>
      <c r="G546" s="358" t="s">
        <v>883</v>
      </c>
      <c r="H546" s="359">
        <v>60</v>
      </c>
      <c r="I546" s="360">
        <v>103003</v>
      </c>
      <c r="J546" s="361">
        <v>23.92</v>
      </c>
      <c r="K546" s="362"/>
      <c r="L546" s="363">
        <f>IF(tabItens[[#This Row],[Média]] &gt; 0, tabItens[[#This Row],[QTDE ATUAL]] / tabItens[[#This Row],[Média]],999.9)</f>
        <v>999.9</v>
      </c>
      <c r="M546" s="364">
        <v>0</v>
      </c>
      <c r="N546" s="365">
        <f>tabItens[[#This Row],[VALOR UNIT.]] * tabItens[[#This Row],[LC]]</f>
        <v>0</v>
      </c>
      <c r="O546" s="366" t="s">
        <v>2167</v>
      </c>
      <c r="P546" s="367"/>
      <c r="Q546" s="368"/>
      <c r="R546" s="365"/>
      <c r="S546" s="369"/>
      <c r="T546" s="370">
        <f>ROUNDDOWN(IFERROR(tabItens[[#This Row],[ATA DT.VALID.]] - $D$1,0) / 30,0)</f>
        <v>-1507</v>
      </c>
      <c r="U546" s="355" t="s">
        <v>1209</v>
      </c>
      <c r="V546" s="371">
        <v>1</v>
      </c>
      <c r="W546" s="372" t="s">
        <v>2069</v>
      </c>
      <c r="X546" s="373">
        <v>78</v>
      </c>
      <c r="Y546" s="374">
        <v>6</v>
      </c>
      <c r="Z546" s="375"/>
      <c r="AA546" s="376"/>
      <c r="AB546" s="377"/>
      <c r="AC546" s="377"/>
      <c r="AD546" s="376"/>
      <c r="AE546" s="377"/>
      <c r="AF546" s="370"/>
      <c r="AG546" s="378" t="s">
        <v>2067</v>
      </c>
      <c r="AH546" s="379"/>
      <c r="AI546" s="370">
        <v>0</v>
      </c>
      <c r="AJ546" s="379">
        <v>43376</v>
      </c>
      <c r="AK546" s="379">
        <v>39479</v>
      </c>
      <c r="AL546" s="379">
        <v>43347</v>
      </c>
      <c r="AM546" s="369"/>
      <c r="AN546" s="358"/>
      <c r="AO546" s="380" t="str">
        <f>_xlfn.IFNA(IF(VLOOKUP(tabItens[[#This Row],[CÓDIGO]],tabExcluirDoEstoque[#Data],1,FALSE),"sim",""),"")</f>
        <v>sim</v>
      </c>
      <c r="AP546" s="381" t="str">
        <f ca="1">IF(OR(ISBLANK(tabItens[[#This Row],[ATA DT.VALID.]]),tabItens[[#This Row],[ATA DT.VALID.]]="",tabItens[[#This Row],[ATA DT.VALID.]]=" "),"",IF(TYPE(tabItens[[#This Row],[ATA DT.VALID.]])=1,ROUNDUP((tabItens[[#This Row],[ATA DT.VALID.]]-TODAY())/7,0),""))</f>
        <v/>
      </c>
      <c r="AQ546" s="382">
        <v>0</v>
      </c>
      <c r="AR546" s="383">
        <f>IF(ISBLANK(tabItens[[#This Row],[CÓDIGO]]),"",IFERROR(VLOOKUP(tabItens[[#This Row],[CÓDIGO]],Consumo!$C$2:$AC$862,26,FALSE),0))</f>
        <v>0</v>
      </c>
      <c r="AS546" s="384">
        <f>SUMIF(Consumo!$C$3:$C$862,tabItens[[#This Row],[CÓDIGO]],Consumo!$N$3:$N$862) + SUMIF(Consumo!$C$3:$C$862,tabItens[[#This Row],[CÓDIGO]],Consumo!$O$3:$O$862) + SUMIF(Consumo!$C$3:$C$862,tabItens[[#This Row],[CÓDIGO]],Consumo!$P$3:$P$862) + SUMIF(Consumo!$C$3:$C$862,tabItens[[#This Row],[CÓDIGO]],Consumo!$Q$3:$Q$862)</f>
        <v>0</v>
      </c>
      <c r="AT546" s="384">
        <f>SUMIF(Consumo!$C$3:$C$862,tabItens[[#This Row],[CÓDIGO]],Consumo!$Z$3:$Z$862)</f>
        <v>0</v>
      </c>
      <c r="AU546" s="385">
        <f>SUMIF(Consumo!$C$3:$C$862,tabItens[[#This Row],[CÓDIGO]],Consumo!$AA$3:$AA$862)</f>
        <v>0</v>
      </c>
      <c r="AV546" s="386">
        <f>SUMIF(Consumo!$C$3:$C$862,tabItens[[#This Row],[CÓDIGO]],Consumo!$Y$3:$Y$862)</f>
        <v>0</v>
      </c>
      <c r="AW546" s="359">
        <f>tabItens[[#This Row],[QTDE ATUAL]] + tabItens[[#This Row],[RC QTDE]] + tabItens[[#This Row],[AF SALDO]] + tabItens[[#This Row],[Recentes]]</f>
        <v>60</v>
      </c>
      <c r="AX546" s="387">
        <v>109</v>
      </c>
      <c r="AY546" s="387">
        <v>4</v>
      </c>
      <c r="AZ546" s="387">
        <f>IF(ISBLANK(tabItens[[#This Row],[CÓDIGO]]),"",tabItens[[#This Row],[PontoMês]] * (AZ$2+tabItens[[#This Row],[PontoQtM]]))</f>
        <v>436</v>
      </c>
      <c r="BA546" s="386">
        <f>tabItens[[#This Row],[PontoPed]] - tabItens[[#This Row],[Saldo]] + (1/10)</f>
        <v>376.1</v>
      </c>
      <c r="BB546" s="386">
        <f xml:space="preserve"> tabItens[[#This Row],[PontoMês]] * BB$2 - tabItens[[#This Row],[QTDE ATUAL]] - (1/10)</f>
        <v>48.9</v>
      </c>
      <c r="BC546" s="388">
        <f>IF( tabItens[[#This Row],[PontoPed]]&gt;0, IF(tabItens[[#This Row],[PontoPed]]&lt;1, 1, IF( tabItens[[#This Row],[Saldo]]&gt;tabItens[[#This Row],[PontoPed]], 0, (tabItens[[#This Row],[PontoPed]]-tabItens[[#This Row],[Saldo]])/tabItens[[#This Row],[PontoPed]] ) ), 0 )</f>
        <v>0.86238532110091748</v>
      </c>
      <c r="BD546" s="389">
        <f>ROUNDDOWN(IF( OR( AND(tabItens[[#This Row],[PontoPed]]&lt;tabItens[[#This Row],[Saldo]],tabItens[[#This Row],[Saldo]]&gt;0), tabItens[[#This Row],[PontoPed]]=0), 99, IF(AND(tabItens[[#This Row],[Saldo]]=0,tabItens[[#This Row],[PontoPed]]&gt;0), 0, (1-tabItens[[#This Row],[PctAb]])*10 ) ),0)</f>
        <v>1</v>
      </c>
      <c r="BE546" s="390">
        <f>IF( tabItens[[#This Row],[Consumo]] &gt; tabItens[[#This Row],[04_MESES]]/4*$AV$2, tabItens[[#This Row],[Consumo]]/$AV$2, tabItens[[#This Row],[04_MESES]]/4 ) * $BE$2 + tabItens[[#This Row],[COMPRA_EXTRA]]</f>
        <v>0</v>
      </c>
      <c r="BF546" s="391">
        <f>MAX( tabItens[[#This Row],[Sugestão]] - tabItens[[#This Row],[LC]], 0 )</f>
        <v>0</v>
      </c>
      <c r="BG546" s="391">
        <f>SUMIF(Consumo!$C$3:$C$862,tabItens[[#This Row],[CÓDIGO]],Consumo!$E$3:$E$862)</f>
        <v>0</v>
      </c>
      <c r="BH546" s="392">
        <f>IF(AND(tabItens[[#This Row],[Pend]] &gt; 0,tabItens[[#This Row],[Consumo]] &lt;&gt; 0), tabItens[[#This Row],[Pend]] / tabItens[[#This Row],[Consumo]], 0 )</f>
        <v>0</v>
      </c>
      <c r="BI546" s="391"/>
      <c r="BJ546" s="391"/>
      <c r="BK546" s="393" t="s">
        <v>2081</v>
      </c>
    </row>
    <row r="547" spans="1:63" x14ac:dyDescent="0.3">
      <c r="A547" s="354">
        <v>104911</v>
      </c>
      <c r="B547" s="355" t="s">
        <v>1604</v>
      </c>
      <c r="C547" s="356" t="s">
        <v>31</v>
      </c>
      <c r="D547" s="357">
        <v>92</v>
      </c>
      <c r="E547" s="358"/>
      <c r="F547" s="358"/>
      <c r="G547" s="358" t="s">
        <v>883</v>
      </c>
      <c r="H547" s="359">
        <v>95</v>
      </c>
      <c r="I547" s="360">
        <v>103003</v>
      </c>
      <c r="J547" s="361">
        <v>92</v>
      </c>
      <c r="K547" s="362">
        <v>46</v>
      </c>
      <c r="L547" s="363">
        <f>IF(tabItens[[#This Row],[Média]] &gt; 0, tabItens[[#This Row],[QTDE ATUAL]] / tabItens[[#This Row],[Média]],999.9)</f>
        <v>27.142857142857142</v>
      </c>
      <c r="M547" s="364">
        <v>0</v>
      </c>
      <c r="N547" s="365">
        <f>tabItens[[#This Row],[VALOR UNIT.]] * tabItens[[#This Row],[LC]]</f>
        <v>0</v>
      </c>
      <c r="O547" s="366"/>
      <c r="P547" s="367"/>
      <c r="Q547" s="368"/>
      <c r="R547" s="365"/>
      <c r="S547" s="369"/>
      <c r="T547" s="370">
        <f>ROUNDDOWN(IFERROR(tabItens[[#This Row],[ATA DT.VALID.]] - $D$1,0) / 30,0)</f>
        <v>-1507</v>
      </c>
      <c r="U547" s="355" t="s">
        <v>1605</v>
      </c>
      <c r="V547" s="371">
        <v>1</v>
      </c>
      <c r="W547" s="372" t="s">
        <v>2073</v>
      </c>
      <c r="X547" s="373">
        <v>70</v>
      </c>
      <c r="Y547" s="374">
        <v>45</v>
      </c>
      <c r="Z547" s="375"/>
      <c r="AA547" s="376"/>
      <c r="AB547" s="377"/>
      <c r="AC547" s="377"/>
      <c r="AD547" s="376"/>
      <c r="AE547" s="377"/>
      <c r="AF547" s="370"/>
      <c r="AG547" s="378" t="s">
        <v>2067</v>
      </c>
      <c r="AH547" s="379"/>
      <c r="AI547" s="370">
        <v>22</v>
      </c>
      <c r="AJ547" s="379">
        <v>40423</v>
      </c>
      <c r="AK547" s="379">
        <v>39490</v>
      </c>
      <c r="AL547" s="379">
        <v>40387</v>
      </c>
      <c r="AM547" s="369"/>
      <c r="AN547" s="358"/>
      <c r="AO547" s="380" t="str">
        <f>_xlfn.IFNA(IF(VLOOKUP(tabItens[[#This Row],[CÓDIGO]],tabExcluirDoEstoque[#Data],1,FALSE),"sim",""),"")</f>
        <v/>
      </c>
      <c r="AP547" s="381" t="str">
        <f ca="1">IF(OR(ISBLANK(tabItens[[#This Row],[ATA DT.VALID.]]),tabItens[[#This Row],[ATA DT.VALID.]]="",tabItens[[#This Row],[ATA DT.VALID.]]=" "),"",IF(TYPE(tabItens[[#This Row],[ATA DT.VALID.]])=1,ROUNDUP((tabItens[[#This Row],[ATA DT.VALID.]]-TODAY())/7,0),""))</f>
        <v/>
      </c>
      <c r="AQ547" s="382"/>
      <c r="AR547" s="383" t="str">
        <f>IF(ISBLANK(tabItens[[#This Row],[CÓDIGO]]),"",IFERROR(VLOOKUP(tabItens[[#This Row],[CÓDIGO]],Consumo!$C$2:$AC$862,26,FALSE),0))</f>
        <v>07.2023</v>
      </c>
      <c r="AS547" s="384">
        <f>SUMIF(Consumo!$C$3:$C$862,tabItens[[#This Row],[CÓDIGO]],Consumo!$N$3:$N$862) + SUMIF(Consumo!$C$3:$C$862,tabItens[[#This Row],[CÓDIGO]],Consumo!$O$3:$O$862) + SUMIF(Consumo!$C$3:$C$862,tabItens[[#This Row],[CÓDIGO]],Consumo!$P$3:$P$862) + SUMIF(Consumo!$C$3:$C$862,tabItens[[#This Row],[CÓDIGO]],Consumo!$Q$3:$Q$862)</f>
        <v>20</v>
      </c>
      <c r="AT547" s="384">
        <f>SUMIF(Consumo!$C$3:$C$862,tabItens[[#This Row],[CÓDIGO]],Consumo!$Z$3:$Z$862)</f>
        <v>46</v>
      </c>
      <c r="AU547" s="385">
        <f>SUMIF(Consumo!$C$3:$C$862,tabItens[[#This Row],[CÓDIGO]],Consumo!$AA$3:$AA$862)</f>
        <v>20</v>
      </c>
      <c r="AV547" s="386">
        <f>SUMIF(Consumo!$C$3:$C$862,tabItens[[#This Row],[CÓDIGO]],Consumo!$Y$3:$Y$862)</f>
        <v>3.5</v>
      </c>
      <c r="AW547" s="359">
        <f>tabItens[[#This Row],[QTDE ATUAL]] + tabItens[[#This Row],[RC QTDE]] + tabItens[[#This Row],[AF SALDO]] + tabItens[[#This Row],[Recentes]]</f>
        <v>95</v>
      </c>
      <c r="AX547" s="387">
        <v>2</v>
      </c>
      <c r="AY547" s="387">
        <v>4</v>
      </c>
      <c r="AZ547" s="387">
        <f>IF(ISBLANK(tabItens[[#This Row],[CÓDIGO]]),"",tabItens[[#This Row],[PontoMês]] * (AZ$2+tabItens[[#This Row],[PontoQtM]]))</f>
        <v>8</v>
      </c>
      <c r="BA547" s="386">
        <f>tabItens[[#This Row],[PontoPed]] - tabItens[[#This Row],[Saldo]] + (1/10)</f>
        <v>-86.9</v>
      </c>
      <c r="BB547" s="386">
        <f xml:space="preserve"> tabItens[[#This Row],[PontoMês]] * BB$2 - tabItens[[#This Row],[QTDE ATUAL]] - (1/10)</f>
        <v>-93.1</v>
      </c>
      <c r="BC547" s="388">
        <f>IF( tabItens[[#This Row],[PontoPed]]&gt;0, IF(tabItens[[#This Row],[PontoPed]]&lt;1, 1, IF( tabItens[[#This Row],[Saldo]]&gt;tabItens[[#This Row],[PontoPed]], 0, (tabItens[[#This Row],[PontoPed]]-tabItens[[#This Row],[Saldo]])/tabItens[[#This Row],[PontoPed]] ) ), 0 )</f>
        <v>0</v>
      </c>
      <c r="BD547" s="389">
        <f>ROUNDDOWN(IF( OR( AND(tabItens[[#This Row],[PontoPed]]&lt;tabItens[[#This Row],[Saldo]],tabItens[[#This Row],[Saldo]]&gt;0), tabItens[[#This Row],[PontoPed]]=0), 99, IF(AND(tabItens[[#This Row],[Saldo]]=0,tabItens[[#This Row],[PontoPed]]&gt;0), 0, (1-tabItens[[#This Row],[PctAb]])*10 ) ),0)</f>
        <v>99</v>
      </c>
      <c r="BE547" s="390">
        <f>IF( tabItens[[#This Row],[Consumo]] &gt; tabItens[[#This Row],[04_MESES]]/4*$AV$2, tabItens[[#This Row],[Consumo]]/$AV$2, tabItens[[#This Row],[04_MESES]]/4 ) * $BE$2 + tabItens[[#This Row],[COMPRA_EXTRA]]</f>
        <v>30</v>
      </c>
      <c r="BF547" s="391">
        <f>MAX( tabItens[[#This Row],[Sugestão]] - tabItens[[#This Row],[LC]], 0 )</f>
        <v>30</v>
      </c>
      <c r="BG547" s="391">
        <f>SUMIF(Consumo!$C$3:$C$862,tabItens[[#This Row],[CÓDIGO]],Consumo!$E$3:$E$862)</f>
        <v>0</v>
      </c>
      <c r="BH547" s="392">
        <f>IF(AND(tabItens[[#This Row],[Pend]] &gt; 0,tabItens[[#This Row],[Consumo]] &lt;&gt; 0), tabItens[[#This Row],[Pend]] / tabItens[[#This Row],[Consumo]], 0 )</f>
        <v>0</v>
      </c>
      <c r="BI547" s="391"/>
      <c r="BJ547" s="391"/>
      <c r="BK547" s="393" t="s">
        <v>2081</v>
      </c>
    </row>
    <row r="548" spans="1:63" x14ac:dyDescent="0.3">
      <c r="A548" s="354">
        <v>105106</v>
      </c>
      <c r="B548" s="355" t="s">
        <v>1606</v>
      </c>
      <c r="C548" s="356" t="s">
        <v>256</v>
      </c>
      <c r="D548" s="357">
        <v>54.98</v>
      </c>
      <c r="E548" s="358"/>
      <c r="F548" s="358"/>
      <c r="G548" s="358" t="s">
        <v>883</v>
      </c>
      <c r="H548" s="359">
        <v>13</v>
      </c>
      <c r="I548" s="360">
        <v>103003</v>
      </c>
      <c r="J548" s="361">
        <v>54.98</v>
      </c>
      <c r="K548" s="362">
        <v>2</v>
      </c>
      <c r="L548" s="363">
        <f>IF(tabItens[[#This Row],[Média]] &gt; 0, tabItens[[#This Row],[QTDE ATUAL]] / tabItens[[#This Row],[Média]],999.9)</f>
        <v>156</v>
      </c>
      <c r="M548" s="364">
        <v>0</v>
      </c>
      <c r="N548" s="365">
        <f>tabItens[[#This Row],[VALOR UNIT.]] * tabItens[[#This Row],[LC]]</f>
        <v>0</v>
      </c>
      <c r="O548" s="366"/>
      <c r="P548" s="367"/>
      <c r="Q548" s="368"/>
      <c r="R548" s="365"/>
      <c r="S548" s="369"/>
      <c r="T548" s="370">
        <f>ROUNDDOWN(IFERROR(tabItens[[#This Row],[ATA DT.VALID.]] - $D$1,0) / 30,0)</f>
        <v>-1507</v>
      </c>
      <c r="U548" s="355" t="s">
        <v>1607</v>
      </c>
      <c r="V548" s="371">
        <v>1</v>
      </c>
      <c r="W548" s="372" t="s">
        <v>2076</v>
      </c>
      <c r="X548" s="373">
        <v>62</v>
      </c>
      <c r="Y548" s="374">
        <v>4</v>
      </c>
      <c r="Z548" s="375"/>
      <c r="AA548" s="376"/>
      <c r="AB548" s="377"/>
      <c r="AC548" s="377"/>
      <c r="AD548" s="376"/>
      <c r="AE548" s="377"/>
      <c r="AF548" s="370"/>
      <c r="AG548" s="378" t="s">
        <v>2067</v>
      </c>
      <c r="AH548" s="379"/>
      <c r="AI548" s="370">
        <v>0</v>
      </c>
      <c r="AJ548" s="379">
        <v>43697</v>
      </c>
      <c r="AK548" s="379">
        <v>39499</v>
      </c>
      <c r="AL548" s="379">
        <v>44791</v>
      </c>
      <c r="AM548" s="369"/>
      <c r="AN548" s="358"/>
      <c r="AO548" s="380" t="str">
        <f>_xlfn.IFNA(IF(VLOOKUP(tabItens[[#This Row],[CÓDIGO]],tabExcluirDoEstoque[#Data],1,FALSE),"sim",""),"")</f>
        <v/>
      </c>
      <c r="AP548" s="381" t="str">
        <f ca="1">IF(OR(ISBLANK(tabItens[[#This Row],[ATA DT.VALID.]]),tabItens[[#This Row],[ATA DT.VALID.]]="",tabItens[[#This Row],[ATA DT.VALID.]]=" "),"",IF(TYPE(tabItens[[#This Row],[ATA DT.VALID.]])=1,ROUNDUP((tabItens[[#This Row],[ATA DT.VALID.]]-TODAY())/7,0),""))</f>
        <v/>
      </c>
      <c r="AQ548" s="382"/>
      <c r="AR548" s="383" t="str">
        <f>IF(ISBLANK(tabItens[[#This Row],[CÓDIGO]]),"",IFERROR(VLOOKUP(tabItens[[#This Row],[CÓDIGO]],Consumo!$C$2:$AC$862,26,FALSE),0))</f>
        <v>01.2023</v>
      </c>
      <c r="AS548" s="384">
        <f>SUMIF(Consumo!$C$3:$C$862,tabItens[[#This Row],[CÓDIGO]],Consumo!$N$3:$N$862) + SUMIF(Consumo!$C$3:$C$862,tabItens[[#This Row],[CÓDIGO]],Consumo!$O$3:$O$862) + SUMIF(Consumo!$C$3:$C$862,tabItens[[#This Row],[CÓDIGO]],Consumo!$P$3:$P$862) + SUMIF(Consumo!$C$3:$C$862,tabItens[[#This Row],[CÓDIGO]],Consumo!$Q$3:$Q$862)</f>
        <v>0</v>
      </c>
      <c r="AT548" s="384">
        <f>SUMIF(Consumo!$C$3:$C$862,tabItens[[#This Row],[CÓDIGO]],Consumo!$Z$3:$Z$862)</f>
        <v>2</v>
      </c>
      <c r="AU548" s="385">
        <f>SUMIF(Consumo!$C$3:$C$862,tabItens[[#This Row],[CÓDIGO]],Consumo!$AA$3:$AA$862)</f>
        <v>2</v>
      </c>
      <c r="AV548" s="386">
        <f>SUMIF(Consumo!$C$3:$C$862,tabItens[[#This Row],[CÓDIGO]],Consumo!$Y$3:$Y$862)</f>
        <v>8.3333333333333329E-2</v>
      </c>
      <c r="AW548" s="359">
        <f>tabItens[[#This Row],[QTDE ATUAL]] + tabItens[[#This Row],[RC QTDE]] + tabItens[[#This Row],[AF SALDO]] + tabItens[[#This Row],[Recentes]]</f>
        <v>13</v>
      </c>
      <c r="AX548" s="387">
        <v>1</v>
      </c>
      <c r="AY548" s="387">
        <v>4</v>
      </c>
      <c r="AZ548" s="387">
        <f>IF(ISBLANK(tabItens[[#This Row],[CÓDIGO]]),"",tabItens[[#This Row],[PontoMês]] * (AZ$2+tabItens[[#This Row],[PontoQtM]]))</f>
        <v>4</v>
      </c>
      <c r="BA548" s="386">
        <f>tabItens[[#This Row],[PontoPed]] - tabItens[[#This Row],[Saldo]] + (1/10)</f>
        <v>-8.9</v>
      </c>
      <c r="BB548" s="386">
        <f xml:space="preserve"> tabItens[[#This Row],[PontoMês]] * BB$2 - tabItens[[#This Row],[QTDE ATUAL]] - (1/10)</f>
        <v>-12.1</v>
      </c>
      <c r="BC548" s="388">
        <f>IF( tabItens[[#This Row],[PontoPed]]&gt;0, IF(tabItens[[#This Row],[PontoPed]]&lt;1, 1, IF( tabItens[[#This Row],[Saldo]]&gt;tabItens[[#This Row],[PontoPed]], 0, (tabItens[[#This Row],[PontoPed]]-tabItens[[#This Row],[Saldo]])/tabItens[[#This Row],[PontoPed]] ) ), 0 )</f>
        <v>0</v>
      </c>
      <c r="BD548" s="389">
        <f>ROUNDDOWN(IF( OR( AND(tabItens[[#This Row],[PontoPed]]&lt;tabItens[[#This Row],[Saldo]],tabItens[[#This Row],[Saldo]]&gt;0), tabItens[[#This Row],[PontoPed]]=0), 99, IF(AND(tabItens[[#This Row],[Saldo]]=0,tabItens[[#This Row],[PontoPed]]&gt;0), 0, (1-tabItens[[#This Row],[PctAb]])*10 ) ),0)</f>
        <v>99</v>
      </c>
      <c r="BE548" s="390">
        <f>IF( tabItens[[#This Row],[Consumo]] &gt; tabItens[[#This Row],[04_MESES]]/4*$AV$2, tabItens[[#This Row],[Consumo]]/$AV$2, tabItens[[#This Row],[04_MESES]]/4 ) * $BE$2 + tabItens[[#This Row],[COMPRA_EXTRA]]</f>
        <v>1</v>
      </c>
      <c r="BF548" s="391">
        <f>MAX( tabItens[[#This Row],[Sugestão]] - tabItens[[#This Row],[LC]], 0 )</f>
        <v>1</v>
      </c>
      <c r="BG548" s="391">
        <f>SUMIF(Consumo!$C$3:$C$862,tabItens[[#This Row],[CÓDIGO]],Consumo!$E$3:$E$862)</f>
        <v>0</v>
      </c>
      <c r="BH548" s="392">
        <f>IF(AND(tabItens[[#This Row],[Pend]] &gt; 0,tabItens[[#This Row],[Consumo]] &lt;&gt; 0), tabItens[[#This Row],[Pend]] / tabItens[[#This Row],[Consumo]], 0 )</f>
        <v>0</v>
      </c>
      <c r="BI548" s="391"/>
      <c r="BJ548" s="391"/>
      <c r="BK548" s="393" t="s">
        <v>2081</v>
      </c>
    </row>
    <row r="549" spans="1:63" x14ac:dyDescent="0.3">
      <c r="A549" s="354">
        <v>105107</v>
      </c>
      <c r="B549" s="355" t="s">
        <v>1608</v>
      </c>
      <c r="C549" s="356" t="s">
        <v>256</v>
      </c>
      <c r="D549" s="357">
        <v>54.98</v>
      </c>
      <c r="E549" s="358"/>
      <c r="F549" s="358"/>
      <c r="G549" s="358" t="s">
        <v>883</v>
      </c>
      <c r="H549" s="359">
        <v>8</v>
      </c>
      <c r="I549" s="360">
        <v>103003</v>
      </c>
      <c r="J549" s="361">
        <v>54.98</v>
      </c>
      <c r="K549" s="362">
        <v>2</v>
      </c>
      <c r="L549" s="363">
        <f>IF(tabItens[[#This Row],[Média]] &gt; 0, tabItens[[#This Row],[QTDE ATUAL]] / tabItens[[#This Row],[Média]],999.9)</f>
        <v>96</v>
      </c>
      <c r="M549" s="364">
        <v>0</v>
      </c>
      <c r="N549" s="365">
        <f>tabItens[[#This Row],[VALOR UNIT.]] * tabItens[[#This Row],[LC]]</f>
        <v>0</v>
      </c>
      <c r="O549" s="366"/>
      <c r="P549" s="367"/>
      <c r="Q549" s="368"/>
      <c r="R549" s="365"/>
      <c r="S549" s="369"/>
      <c r="T549" s="370">
        <f>ROUNDDOWN(IFERROR(tabItens[[#This Row],[ATA DT.VALID.]] - $D$1,0) / 30,0)</f>
        <v>-1507</v>
      </c>
      <c r="U549" s="355" t="s">
        <v>1607</v>
      </c>
      <c r="V549" s="371">
        <v>1</v>
      </c>
      <c r="W549" s="372" t="s">
        <v>2076</v>
      </c>
      <c r="X549" s="373">
        <v>62</v>
      </c>
      <c r="Y549" s="374">
        <v>4</v>
      </c>
      <c r="Z549" s="375"/>
      <c r="AA549" s="376"/>
      <c r="AB549" s="377"/>
      <c r="AC549" s="377"/>
      <c r="AD549" s="376"/>
      <c r="AE549" s="377"/>
      <c r="AF549" s="370"/>
      <c r="AG549" s="378" t="s">
        <v>2067</v>
      </c>
      <c r="AH549" s="379"/>
      <c r="AI549" s="370">
        <v>0</v>
      </c>
      <c r="AJ549" s="379">
        <v>43697</v>
      </c>
      <c r="AK549" s="379">
        <v>39499</v>
      </c>
      <c r="AL549" s="379">
        <v>44791</v>
      </c>
      <c r="AM549" s="369"/>
      <c r="AN549" s="358"/>
      <c r="AO549" s="380" t="str">
        <f>_xlfn.IFNA(IF(VLOOKUP(tabItens[[#This Row],[CÓDIGO]],tabExcluirDoEstoque[#Data],1,FALSE),"sim",""),"")</f>
        <v/>
      </c>
      <c r="AP549" s="381" t="str">
        <f ca="1">IF(OR(ISBLANK(tabItens[[#This Row],[ATA DT.VALID.]]),tabItens[[#This Row],[ATA DT.VALID.]]="",tabItens[[#This Row],[ATA DT.VALID.]]=" "),"",IF(TYPE(tabItens[[#This Row],[ATA DT.VALID.]])=1,ROUNDUP((tabItens[[#This Row],[ATA DT.VALID.]]-TODAY())/7,0),""))</f>
        <v/>
      </c>
      <c r="AQ549" s="382"/>
      <c r="AR549" s="383" t="str">
        <f>IF(ISBLANK(tabItens[[#This Row],[CÓDIGO]]),"",IFERROR(VLOOKUP(tabItens[[#This Row],[CÓDIGO]],Consumo!$C$2:$AC$862,26,FALSE),0))</f>
        <v>03.2023</v>
      </c>
      <c r="AS549" s="384">
        <f>SUMIF(Consumo!$C$3:$C$862,tabItens[[#This Row],[CÓDIGO]],Consumo!$N$3:$N$862) + SUMIF(Consumo!$C$3:$C$862,tabItens[[#This Row],[CÓDIGO]],Consumo!$O$3:$O$862) + SUMIF(Consumo!$C$3:$C$862,tabItens[[#This Row],[CÓDIGO]],Consumo!$P$3:$P$862) + SUMIF(Consumo!$C$3:$C$862,tabItens[[#This Row],[CÓDIGO]],Consumo!$Q$3:$Q$862)</f>
        <v>0</v>
      </c>
      <c r="AT549" s="384">
        <f>SUMIF(Consumo!$C$3:$C$862,tabItens[[#This Row],[CÓDIGO]],Consumo!$Z$3:$Z$862)</f>
        <v>2</v>
      </c>
      <c r="AU549" s="385">
        <f>SUMIF(Consumo!$C$3:$C$862,tabItens[[#This Row],[CÓDIGO]],Consumo!$AA$3:$AA$862)</f>
        <v>2</v>
      </c>
      <c r="AV549" s="386">
        <f>SUMIF(Consumo!$C$3:$C$862,tabItens[[#This Row],[CÓDIGO]],Consumo!$Y$3:$Y$862)</f>
        <v>8.3333333333333329E-2</v>
      </c>
      <c r="AW549" s="359">
        <f>tabItens[[#This Row],[QTDE ATUAL]] + tabItens[[#This Row],[RC QTDE]] + tabItens[[#This Row],[AF SALDO]] + tabItens[[#This Row],[Recentes]]</f>
        <v>8</v>
      </c>
      <c r="AX549" s="387">
        <v>1</v>
      </c>
      <c r="AY549" s="387">
        <v>4</v>
      </c>
      <c r="AZ549" s="387">
        <f>IF(ISBLANK(tabItens[[#This Row],[CÓDIGO]]),"",tabItens[[#This Row],[PontoMês]] * (AZ$2+tabItens[[#This Row],[PontoQtM]]))</f>
        <v>4</v>
      </c>
      <c r="BA549" s="386">
        <f>tabItens[[#This Row],[PontoPed]] - tabItens[[#This Row],[Saldo]] + (1/10)</f>
        <v>-3.9</v>
      </c>
      <c r="BB549" s="386">
        <f xml:space="preserve"> tabItens[[#This Row],[PontoMês]] * BB$2 - tabItens[[#This Row],[QTDE ATUAL]] - (1/10)</f>
        <v>-7.1</v>
      </c>
      <c r="BC549" s="388">
        <f>IF( tabItens[[#This Row],[PontoPed]]&gt;0, IF(tabItens[[#This Row],[PontoPed]]&lt;1, 1, IF( tabItens[[#This Row],[Saldo]]&gt;tabItens[[#This Row],[PontoPed]], 0, (tabItens[[#This Row],[PontoPed]]-tabItens[[#This Row],[Saldo]])/tabItens[[#This Row],[PontoPed]] ) ), 0 )</f>
        <v>0</v>
      </c>
      <c r="BD549" s="389">
        <f>ROUNDDOWN(IF( OR( AND(tabItens[[#This Row],[PontoPed]]&lt;tabItens[[#This Row],[Saldo]],tabItens[[#This Row],[Saldo]]&gt;0), tabItens[[#This Row],[PontoPed]]=0), 99, IF(AND(tabItens[[#This Row],[Saldo]]=0,tabItens[[#This Row],[PontoPed]]&gt;0), 0, (1-tabItens[[#This Row],[PctAb]])*10 ) ),0)</f>
        <v>99</v>
      </c>
      <c r="BE549" s="390">
        <f>IF( tabItens[[#This Row],[Consumo]] &gt; tabItens[[#This Row],[04_MESES]]/4*$AV$2, tabItens[[#This Row],[Consumo]]/$AV$2, tabItens[[#This Row],[04_MESES]]/4 ) * $BE$2 + tabItens[[#This Row],[COMPRA_EXTRA]]</f>
        <v>1</v>
      </c>
      <c r="BF549" s="391">
        <f>MAX( tabItens[[#This Row],[Sugestão]] - tabItens[[#This Row],[LC]], 0 )</f>
        <v>1</v>
      </c>
      <c r="BG549" s="391">
        <f>SUMIF(Consumo!$C$3:$C$862,tabItens[[#This Row],[CÓDIGO]],Consumo!$E$3:$E$862)</f>
        <v>0</v>
      </c>
      <c r="BH549" s="392">
        <f>IF(AND(tabItens[[#This Row],[Pend]] &gt; 0,tabItens[[#This Row],[Consumo]] &lt;&gt; 0), tabItens[[#This Row],[Pend]] / tabItens[[#This Row],[Consumo]], 0 )</f>
        <v>0</v>
      </c>
      <c r="BI549" s="391"/>
      <c r="BJ549" s="391"/>
      <c r="BK549" s="393" t="s">
        <v>2081</v>
      </c>
    </row>
    <row r="550" spans="1:63" x14ac:dyDescent="0.3">
      <c r="A550" s="354">
        <v>105108</v>
      </c>
      <c r="B550" s="355" t="s">
        <v>1609</v>
      </c>
      <c r="C550" s="356" t="s">
        <v>256</v>
      </c>
      <c r="D550" s="357">
        <v>54.98</v>
      </c>
      <c r="E550" s="358"/>
      <c r="F550" s="358"/>
      <c r="G550" s="358" t="s">
        <v>883</v>
      </c>
      <c r="H550" s="359">
        <v>13</v>
      </c>
      <c r="I550" s="360">
        <v>103003</v>
      </c>
      <c r="J550" s="361">
        <v>54.98</v>
      </c>
      <c r="K550" s="362">
        <v>5</v>
      </c>
      <c r="L550" s="363">
        <f>IF(tabItens[[#This Row],[Média]] &gt; 0, tabItens[[#This Row],[QTDE ATUAL]] / tabItens[[#This Row],[Média]],999.9)</f>
        <v>31.2</v>
      </c>
      <c r="M550" s="364">
        <v>0</v>
      </c>
      <c r="N550" s="365">
        <f>tabItens[[#This Row],[VALOR UNIT.]] * tabItens[[#This Row],[LC]]</f>
        <v>0</v>
      </c>
      <c r="O550" s="366"/>
      <c r="P550" s="367"/>
      <c r="Q550" s="368"/>
      <c r="R550" s="365"/>
      <c r="S550" s="369"/>
      <c r="T550" s="370">
        <f>ROUNDDOWN(IFERROR(tabItens[[#This Row],[ATA DT.VALID.]] - $D$1,0) / 30,0)</f>
        <v>-1507</v>
      </c>
      <c r="U550" s="355" t="s">
        <v>1607</v>
      </c>
      <c r="V550" s="371">
        <v>1</v>
      </c>
      <c r="W550" s="372" t="s">
        <v>2076</v>
      </c>
      <c r="X550" s="373">
        <v>62</v>
      </c>
      <c r="Y550" s="374">
        <v>4</v>
      </c>
      <c r="Z550" s="375">
        <v>2830</v>
      </c>
      <c r="AA550" s="376">
        <v>2023</v>
      </c>
      <c r="AB550" s="377">
        <v>10</v>
      </c>
      <c r="AC550" s="377"/>
      <c r="AD550" s="376"/>
      <c r="AE550" s="377"/>
      <c r="AF550" s="370"/>
      <c r="AG550" s="378" t="s">
        <v>2067</v>
      </c>
      <c r="AH550" s="379"/>
      <c r="AI550" s="370">
        <v>2</v>
      </c>
      <c r="AJ550" s="379">
        <v>43698</v>
      </c>
      <c r="AK550" s="379">
        <v>39499</v>
      </c>
      <c r="AL550" s="379">
        <v>44791</v>
      </c>
      <c r="AM550" s="369"/>
      <c r="AN550" s="358"/>
      <c r="AO550" s="380" t="str">
        <f>_xlfn.IFNA(IF(VLOOKUP(tabItens[[#This Row],[CÓDIGO]],tabExcluirDoEstoque[#Data],1,FALSE),"sim",""),"")</f>
        <v/>
      </c>
      <c r="AP550" s="381" t="str">
        <f ca="1">IF(OR(ISBLANK(tabItens[[#This Row],[ATA DT.VALID.]]),tabItens[[#This Row],[ATA DT.VALID.]]="",tabItens[[#This Row],[ATA DT.VALID.]]=" "),"",IF(TYPE(tabItens[[#This Row],[ATA DT.VALID.]])=1,ROUNDUP((tabItens[[#This Row],[ATA DT.VALID.]]-TODAY())/7,0),""))</f>
        <v/>
      </c>
      <c r="AQ550" s="382"/>
      <c r="AR550" s="383" t="str">
        <f>IF(ISBLANK(tabItens[[#This Row],[CÓDIGO]]),"",IFERROR(VLOOKUP(tabItens[[#This Row],[CÓDIGO]],Consumo!$C$2:$AC$862,26,FALSE),0))</f>
        <v>03.2023</v>
      </c>
      <c r="AS550" s="384">
        <f>SUMIF(Consumo!$C$3:$C$862,tabItens[[#This Row],[CÓDIGO]],Consumo!$N$3:$N$862) + SUMIF(Consumo!$C$3:$C$862,tabItens[[#This Row],[CÓDIGO]],Consumo!$O$3:$O$862) + SUMIF(Consumo!$C$3:$C$862,tabItens[[#This Row],[CÓDIGO]],Consumo!$P$3:$P$862) + SUMIF(Consumo!$C$3:$C$862,tabItens[[#This Row],[CÓDIGO]],Consumo!$Q$3:$Q$862)</f>
        <v>0</v>
      </c>
      <c r="AT550" s="384">
        <f>SUMIF(Consumo!$C$3:$C$862,tabItens[[#This Row],[CÓDIGO]],Consumo!$Z$3:$Z$862)</f>
        <v>5</v>
      </c>
      <c r="AU550" s="385">
        <f>SUMIF(Consumo!$C$3:$C$862,tabItens[[#This Row],[CÓDIGO]],Consumo!$AA$3:$AA$862)</f>
        <v>2</v>
      </c>
      <c r="AV550" s="386">
        <f>SUMIF(Consumo!$C$3:$C$862,tabItens[[#This Row],[CÓDIGO]],Consumo!$Y$3:$Y$862)</f>
        <v>0.41666666666666669</v>
      </c>
      <c r="AW550" s="359">
        <f>tabItens[[#This Row],[QTDE ATUAL]] + tabItens[[#This Row],[RC QTDE]] + tabItens[[#This Row],[AF SALDO]] + tabItens[[#This Row],[Recentes]]</f>
        <v>23</v>
      </c>
      <c r="AX550" s="387">
        <v>0</v>
      </c>
      <c r="AY550" s="387">
        <v>4</v>
      </c>
      <c r="AZ550" s="387">
        <f>IF(ISBLANK(tabItens[[#This Row],[CÓDIGO]]),"",tabItens[[#This Row],[PontoMês]] * (AZ$2+tabItens[[#This Row],[PontoQtM]]))</f>
        <v>0</v>
      </c>
      <c r="BA550" s="386">
        <f>tabItens[[#This Row],[PontoPed]] - tabItens[[#This Row],[Saldo]] + (1/10)</f>
        <v>-22.9</v>
      </c>
      <c r="BB550" s="386">
        <f xml:space="preserve"> tabItens[[#This Row],[PontoMês]] * BB$2 - tabItens[[#This Row],[QTDE ATUAL]] - (1/10)</f>
        <v>-13.1</v>
      </c>
      <c r="BC550" s="388">
        <f>IF( tabItens[[#This Row],[PontoPed]]&gt;0, IF(tabItens[[#This Row],[PontoPed]]&lt;1, 1, IF( tabItens[[#This Row],[Saldo]]&gt;tabItens[[#This Row],[PontoPed]], 0, (tabItens[[#This Row],[PontoPed]]-tabItens[[#This Row],[Saldo]])/tabItens[[#This Row],[PontoPed]] ) ), 0 )</f>
        <v>0</v>
      </c>
      <c r="BD550" s="389">
        <f>ROUNDDOWN(IF( OR( AND(tabItens[[#This Row],[PontoPed]]&lt;tabItens[[#This Row],[Saldo]],tabItens[[#This Row],[Saldo]]&gt;0), tabItens[[#This Row],[PontoPed]]=0), 99, IF(AND(tabItens[[#This Row],[Saldo]]=0,tabItens[[#This Row],[PontoPed]]&gt;0), 0, (1-tabItens[[#This Row],[PctAb]])*10 ) ),0)</f>
        <v>99</v>
      </c>
      <c r="BE550" s="390">
        <f>IF( tabItens[[#This Row],[Consumo]] &gt; tabItens[[#This Row],[04_MESES]]/4*$AV$2, tabItens[[#This Row],[Consumo]]/$AV$2, tabItens[[#This Row],[04_MESES]]/4 ) * $BE$2 + tabItens[[#This Row],[COMPRA_EXTRA]]</f>
        <v>2.5</v>
      </c>
      <c r="BF550" s="391">
        <f>MAX( tabItens[[#This Row],[Sugestão]] - tabItens[[#This Row],[LC]], 0 )</f>
        <v>2.5</v>
      </c>
      <c r="BG550" s="391">
        <f>SUMIF(Consumo!$C$3:$C$862,tabItens[[#This Row],[CÓDIGO]],Consumo!$E$3:$E$862)</f>
        <v>0</v>
      </c>
      <c r="BH550" s="392">
        <f>IF(AND(tabItens[[#This Row],[Pend]] &gt; 0,tabItens[[#This Row],[Consumo]] &lt;&gt; 0), tabItens[[#This Row],[Pend]] / tabItens[[#This Row],[Consumo]], 0 )</f>
        <v>0</v>
      </c>
      <c r="BI550" s="391"/>
      <c r="BJ550" s="391"/>
      <c r="BK550" s="393" t="s">
        <v>2081</v>
      </c>
    </row>
    <row r="551" spans="1:63" x14ac:dyDescent="0.3">
      <c r="A551" s="354">
        <v>105110</v>
      </c>
      <c r="B551" s="355" t="s">
        <v>1610</v>
      </c>
      <c r="C551" s="356" t="s">
        <v>256</v>
      </c>
      <c r="D551" s="357">
        <v>29.94</v>
      </c>
      <c r="E551" s="358"/>
      <c r="F551" s="358"/>
      <c r="G551" s="358" t="s">
        <v>883</v>
      </c>
      <c r="H551" s="359">
        <v>12</v>
      </c>
      <c r="I551" s="360">
        <v>103003</v>
      </c>
      <c r="J551" s="361">
        <v>29.94</v>
      </c>
      <c r="K551" s="362">
        <v>2</v>
      </c>
      <c r="L551" s="363">
        <f>IF(tabItens[[#This Row],[Média]] &gt; 0, tabItens[[#This Row],[QTDE ATUAL]] / tabItens[[#This Row],[Média]],999.9)</f>
        <v>144</v>
      </c>
      <c r="M551" s="364">
        <v>0</v>
      </c>
      <c r="N551" s="365">
        <f>tabItens[[#This Row],[VALOR UNIT.]] * tabItens[[#This Row],[LC]]</f>
        <v>0</v>
      </c>
      <c r="O551" s="366"/>
      <c r="P551" s="367"/>
      <c r="Q551" s="368"/>
      <c r="R551" s="365"/>
      <c r="S551" s="369"/>
      <c r="T551" s="370">
        <f>ROUNDDOWN(IFERROR(tabItens[[#This Row],[ATA DT.VALID.]] - $D$1,0) / 30,0)</f>
        <v>-1507</v>
      </c>
      <c r="U551" s="355" t="s">
        <v>1607</v>
      </c>
      <c r="V551" s="371">
        <v>1</v>
      </c>
      <c r="W551" s="372" t="s">
        <v>2076</v>
      </c>
      <c r="X551" s="373">
        <v>62</v>
      </c>
      <c r="Y551" s="374">
        <v>4</v>
      </c>
      <c r="Z551" s="375"/>
      <c r="AA551" s="376"/>
      <c r="AB551" s="377"/>
      <c r="AC551" s="377"/>
      <c r="AD551" s="376"/>
      <c r="AE551" s="377"/>
      <c r="AF551" s="370"/>
      <c r="AG551" s="378" t="s">
        <v>2067</v>
      </c>
      <c r="AH551" s="379"/>
      <c r="AI551" s="370">
        <v>0</v>
      </c>
      <c r="AJ551" s="379">
        <v>44018</v>
      </c>
      <c r="AK551" s="379">
        <v>39499</v>
      </c>
      <c r="AL551" s="379">
        <v>44235</v>
      </c>
      <c r="AM551" s="369"/>
      <c r="AN551" s="358"/>
      <c r="AO551" s="380" t="str">
        <f>_xlfn.IFNA(IF(VLOOKUP(tabItens[[#This Row],[CÓDIGO]],tabExcluirDoEstoque[#Data],1,FALSE),"sim",""),"")</f>
        <v/>
      </c>
      <c r="AP551" s="381" t="str">
        <f ca="1">IF(OR(ISBLANK(tabItens[[#This Row],[ATA DT.VALID.]]),tabItens[[#This Row],[ATA DT.VALID.]]="",tabItens[[#This Row],[ATA DT.VALID.]]=" "),"",IF(TYPE(tabItens[[#This Row],[ATA DT.VALID.]])=1,ROUNDUP((tabItens[[#This Row],[ATA DT.VALID.]]-TODAY())/7,0),""))</f>
        <v/>
      </c>
      <c r="AQ551" s="382"/>
      <c r="AR551" s="383" t="str">
        <f>IF(ISBLANK(tabItens[[#This Row],[CÓDIGO]]),"",IFERROR(VLOOKUP(tabItens[[#This Row],[CÓDIGO]],Consumo!$C$2:$AC$862,26,FALSE),0))</f>
        <v>07.2023</v>
      </c>
      <c r="AS551" s="384">
        <f>SUMIF(Consumo!$C$3:$C$862,tabItens[[#This Row],[CÓDIGO]],Consumo!$N$3:$N$862) + SUMIF(Consumo!$C$3:$C$862,tabItens[[#This Row],[CÓDIGO]],Consumo!$O$3:$O$862) + SUMIF(Consumo!$C$3:$C$862,tabItens[[#This Row],[CÓDIGO]],Consumo!$P$3:$P$862) + SUMIF(Consumo!$C$3:$C$862,tabItens[[#This Row],[CÓDIGO]],Consumo!$Q$3:$Q$862)</f>
        <v>2</v>
      </c>
      <c r="AT551" s="384">
        <f>SUMIF(Consumo!$C$3:$C$862,tabItens[[#This Row],[CÓDIGO]],Consumo!$Z$3:$Z$862)</f>
        <v>2</v>
      </c>
      <c r="AU551" s="385">
        <f>SUMIF(Consumo!$C$3:$C$862,tabItens[[#This Row],[CÓDIGO]],Consumo!$AA$3:$AA$862)</f>
        <v>2</v>
      </c>
      <c r="AV551" s="386">
        <f>SUMIF(Consumo!$C$3:$C$862,tabItens[[#This Row],[CÓDIGO]],Consumo!$Y$3:$Y$862)</f>
        <v>8.3333333333333329E-2</v>
      </c>
      <c r="AW551" s="359">
        <f>tabItens[[#This Row],[QTDE ATUAL]] + tabItens[[#This Row],[RC QTDE]] + tabItens[[#This Row],[AF SALDO]] + tabItens[[#This Row],[Recentes]]</f>
        <v>12</v>
      </c>
      <c r="AX551" s="387">
        <v>0</v>
      </c>
      <c r="AY551" s="387">
        <v>4</v>
      </c>
      <c r="AZ551" s="387">
        <f>IF(ISBLANK(tabItens[[#This Row],[CÓDIGO]]),"",tabItens[[#This Row],[PontoMês]] * (AZ$2+tabItens[[#This Row],[PontoQtM]]))</f>
        <v>0</v>
      </c>
      <c r="BA551" s="386">
        <f>tabItens[[#This Row],[PontoPed]] - tabItens[[#This Row],[Saldo]] + (1/10)</f>
        <v>-11.9</v>
      </c>
      <c r="BB551" s="386">
        <f xml:space="preserve"> tabItens[[#This Row],[PontoMês]] * BB$2 - tabItens[[#This Row],[QTDE ATUAL]] - (1/10)</f>
        <v>-12.1</v>
      </c>
      <c r="BC551" s="388">
        <f>IF( tabItens[[#This Row],[PontoPed]]&gt;0, IF(tabItens[[#This Row],[PontoPed]]&lt;1, 1, IF( tabItens[[#This Row],[Saldo]]&gt;tabItens[[#This Row],[PontoPed]], 0, (tabItens[[#This Row],[PontoPed]]-tabItens[[#This Row],[Saldo]])/tabItens[[#This Row],[PontoPed]] ) ), 0 )</f>
        <v>0</v>
      </c>
      <c r="BD551" s="389">
        <f>ROUNDDOWN(IF( OR( AND(tabItens[[#This Row],[PontoPed]]&lt;tabItens[[#This Row],[Saldo]],tabItens[[#This Row],[Saldo]]&gt;0), tabItens[[#This Row],[PontoPed]]=0), 99, IF(AND(tabItens[[#This Row],[Saldo]]=0,tabItens[[#This Row],[PontoPed]]&gt;0), 0, (1-tabItens[[#This Row],[PctAb]])*10 ) ),0)</f>
        <v>99</v>
      </c>
      <c r="BE551" s="390">
        <f>IF( tabItens[[#This Row],[Consumo]] &gt; tabItens[[#This Row],[04_MESES]]/4*$AV$2, tabItens[[#This Row],[Consumo]]/$AV$2, tabItens[[#This Row],[04_MESES]]/4 ) * $BE$2 + tabItens[[#This Row],[COMPRA_EXTRA]]</f>
        <v>3</v>
      </c>
      <c r="BF551" s="391">
        <f>MAX( tabItens[[#This Row],[Sugestão]] - tabItens[[#This Row],[LC]], 0 )</f>
        <v>3</v>
      </c>
      <c r="BG551" s="391">
        <f>SUMIF(Consumo!$C$3:$C$862,tabItens[[#This Row],[CÓDIGO]],Consumo!$E$3:$E$862)</f>
        <v>0</v>
      </c>
      <c r="BH551" s="392">
        <f>IF(AND(tabItens[[#This Row],[Pend]] &gt; 0,tabItens[[#This Row],[Consumo]] &lt;&gt; 0), tabItens[[#This Row],[Pend]] / tabItens[[#This Row],[Consumo]], 0 )</f>
        <v>0</v>
      </c>
      <c r="BI551" s="391"/>
      <c r="BJ551" s="391"/>
      <c r="BK551" s="393" t="s">
        <v>2081</v>
      </c>
    </row>
    <row r="552" spans="1:63" x14ac:dyDescent="0.3">
      <c r="A552" s="354">
        <v>105112</v>
      </c>
      <c r="B552" s="355" t="s">
        <v>1611</v>
      </c>
      <c r="C552" s="356" t="s">
        <v>256</v>
      </c>
      <c r="D552" s="357">
        <v>54.98</v>
      </c>
      <c r="E552" s="358"/>
      <c r="F552" s="358"/>
      <c r="G552" s="358" t="s">
        <v>883</v>
      </c>
      <c r="H552" s="359">
        <v>4</v>
      </c>
      <c r="I552" s="360">
        <v>103003</v>
      </c>
      <c r="J552" s="361">
        <v>54.98</v>
      </c>
      <c r="K552" s="362"/>
      <c r="L552" s="363">
        <f>IF(tabItens[[#This Row],[Média]] &gt; 0, tabItens[[#This Row],[QTDE ATUAL]] / tabItens[[#This Row],[Média]],999.9)</f>
        <v>999.9</v>
      </c>
      <c r="M552" s="364">
        <v>0</v>
      </c>
      <c r="N552" s="365">
        <f>tabItens[[#This Row],[VALOR UNIT.]] * tabItens[[#This Row],[LC]]</f>
        <v>0</v>
      </c>
      <c r="O552" s="366"/>
      <c r="P552" s="367"/>
      <c r="Q552" s="368"/>
      <c r="R552" s="365"/>
      <c r="S552" s="369"/>
      <c r="T552" s="370">
        <f>ROUNDDOWN(IFERROR(tabItens[[#This Row],[ATA DT.VALID.]] - $D$1,0) / 30,0)</f>
        <v>-1507</v>
      </c>
      <c r="U552" s="355" t="s">
        <v>1607</v>
      </c>
      <c r="V552" s="371">
        <v>1</v>
      </c>
      <c r="W552" s="372" t="s">
        <v>2076</v>
      </c>
      <c r="X552" s="373">
        <v>62</v>
      </c>
      <c r="Y552" s="374">
        <v>4</v>
      </c>
      <c r="Z552" s="375"/>
      <c r="AA552" s="376"/>
      <c r="AB552" s="377"/>
      <c r="AC552" s="377"/>
      <c r="AD552" s="376"/>
      <c r="AE552" s="377"/>
      <c r="AF552" s="370"/>
      <c r="AG552" s="378" t="s">
        <v>2067</v>
      </c>
      <c r="AH552" s="379"/>
      <c r="AI552" s="370">
        <v>0</v>
      </c>
      <c r="AJ552" s="379">
        <v>42772</v>
      </c>
      <c r="AK552" s="379">
        <v>39499</v>
      </c>
      <c r="AL552" s="379">
        <v>44791</v>
      </c>
      <c r="AM552" s="369"/>
      <c r="AN552" s="358"/>
      <c r="AO552" s="380" t="str">
        <f>_xlfn.IFNA(IF(VLOOKUP(tabItens[[#This Row],[CÓDIGO]],tabExcluirDoEstoque[#Data],1,FALSE),"sim",""),"")</f>
        <v/>
      </c>
      <c r="AP552" s="381" t="str">
        <f ca="1">IF(OR(ISBLANK(tabItens[[#This Row],[ATA DT.VALID.]]),tabItens[[#This Row],[ATA DT.VALID.]]="",tabItens[[#This Row],[ATA DT.VALID.]]=" "),"",IF(TYPE(tabItens[[#This Row],[ATA DT.VALID.]])=1,ROUNDUP((tabItens[[#This Row],[ATA DT.VALID.]]-TODAY())/7,0),""))</f>
        <v/>
      </c>
      <c r="AQ552" s="382"/>
      <c r="AR552" s="383">
        <f>IF(ISBLANK(tabItens[[#This Row],[CÓDIGO]]),"",IFERROR(VLOOKUP(tabItens[[#This Row],[CÓDIGO]],Consumo!$C$2:$AC$862,26,FALSE),0))</f>
        <v>0</v>
      </c>
      <c r="AS552" s="384">
        <f>SUMIF(Consumo!$C$3:$C$862,tabItens[[#This Row],[CÓDIGO]],Consumo!$N$3:$N$862) + SUMIF(Consumo!$C$3:$C$862,tabItens[[#This Row],[CÓDIGO]],Consumo!$O$3:$O$862) + SUMIF(Consumo!$C$3:$C$862,tabItens[[#This Row],[CÓDIGO]],Consumo!$P$3:$P$862) + SUMIF(Consumo!$C$3:$C$862,tabItens[[#This Row],[CÓDIGO]],Consumo!$Q$3:$Q$862)</f>
        <v>0</v>
      </c>
      <c r="AT552" s="384">
        <f>SUMIF(Consumo!$C$3:$C$862,tabItens[[#This Row],[CÓDIGO]],Consumo!$Z$3:$Z$862)</f>
        <v>0</v>
      </c>
      <c r="AU552" s="385">
        <f>SUMIF(Consumo!$C$3:$C$862,tabItens[[#This Row],[CÓDIGO]],Consumo!$AA$3:$AA$862)</f>
        <v>0</v>
      </c>
      <c r="AV552" s="386">
        <f>SUMIF(Consumo!$C$3:$C$862,tabItens[[#This Row],[CÓDIGO]],Consumo!$Y$3:$Y$862)</f>
        <v>0</v>
      </c>
      <c r="AW552" s="359">
        <f>tabItens[[#This Row],[QTDE ATUAL]] + tabItens[[#This Row],[RC QTDE]] + tabItens[[#This Row],[AF SALDO]] + tabItens[[#This Row],[Recentes]]</f>
        <v>4</v>
      </c>
      <c r="AX552" s="387">
        <v>0</v>
      </c>
      <c r="AY552" s="387">
        <v>4</v>
      </c>
      <c r="AZ552" s="387">
        <f>IF(ISBLANK(tabItens[[#This Row],[CÓDIGO]]),"",tabItens[[#This Row],[PontoMês]] * (AZ$2+tabItens[[#This Row],[PontoQtM]]))</f>
        <v>0</v>
      </c>
      <c r="BA552" s="386">
        <f>tabItens[[#This Row],[PontoPed]] - tabItens[[#This Row],[Saldo]] + (1/10)</f>
        <v>-3.9</v>
      </c>
      <c r="BB552" s="386">
        <f xml:space="preserve"> tabItens[[#This Row],[PontoMês]] * BB$2 - tabItens[[#This Row],[QTDE ATUAL]] - (1/10)</f>
        <v>-4.0999999999999996</v>
      </c>
      <c r="BC552" s="388">
        <f>IF( tabItens[[#This Row],[PontoPed]]&gt;0, IF(tabItens[[#This Row],[PontoPed]]&lt;1, 1, IF( tabItens[[#This Row],[Saldo]]&gt;tabItens[[#This Row],[PontoPed]], 0, (tabItens[[#This Row],[PontoPed]]-tabItens[[#This Row],[Saldo]])/tabItens[[#This Row],[PontoPed]] ) ), 0 )</f>
        <v>0</v>
      </c>
      <c r="BD552" s="389">
        <f>ROUNDDOWN(IF( OR( AND(tabItens[[#This Row],[PontoPed]]&lt;tabItens[[#This Row],[Saldo]],tabItens[[#This Row],[Saldo]]&gt;0), tabItens[[#This Row],[PontoPed]]=0), 99, IF(AND(tabItens[[#This Row],[Saldo]]=0,tabItens[[#This Row],[PontoPed]]&gt;0), 0, (1-tabItens[[#This Row],[PctAb]])*10 ) ),0)</f>
        <v>99</v>
      </c>
      <c r="BE552" s="390">
        <f>IF( tabItens[[#This Row],[Consumo]] &gt; tabItens[[#This Row],[04_MESES]]/4*$AV$2, tabItens[[#This Row],[Consumo]]/$AV$2, tabItens[[#This Row],[04_MESES]]/4 ) * $BE$2 + tabItens[[#This Row],[COMPRA_EXTRA]]</f>
        <v>0</v>
      </c>
      <c r="BF552" s="391">
        <f>MAX( tabItens[[#This Row],[Sugestão]] - tabItens[[#This Row],[LC]], 0 )</f>
        <v>0</v>
      </c>
      <c r="BG552" s="391">
        <f>SUMIF(Consumo!$C$3:$C$862,tabItens[[#This Row],[CÓDIGO]],Consumo!$E$3:$E$862)</f>
        <v>0</v>
      </c>
      <c r="BH552" s="392">
        <f>IF(AND(tabItens[[#This Row],[Pend]] &gt; 0,tabItens[[#This Row],[Consumo]] &lt;&gt; 0), tabItens[[#This Row],[Pend]] / tabItens[[#This Row],[Consumo]], 0 )</f>
        <v>0</v>
      </c>
      <c r="BI552" s="391"/>
      <c r="BJ552" s="391"/>
      <c r="BK552" s="393" t="s">
        <v>2081</v>
      </c>
    </row>
    <row r="553" spans="1:63" x14ac:dyDescent="0.3">
      <c r="A553" s="354">
        <v>105113</v>
      </c>
      <c r="B553" s="355" t="s">
        <v>1612</v>
      </c>
      <c r="C553" s="356" t="s">
        <v>256</v>
      </c>
      <c r="D553" s="357">
        <v>33.869999999999997</v>
      </c>
      <c r="E553" s="358"/>
      <c r="F553" s="358"/>
      <c r="G553" s="358" t="s">
        <v>883</v>
      </c>
      <c r="H553" s="359">
        <v>5</v>
      </c>
      <c r="I553" s="360">
        <v>103003</v>
      </c>
      <c r="J553" s="361">
        <v>33.869999999999997</v>
      </c>
      <c r="K553" s="362"/>
      <c r="L553" s="363">
        <f>IF(tabItens[[#This Row],[Média]] &gt; 0, tabItens[[#This Row],[QTDE ATUAL]] / tabItens[[#This Row],[Média]],999.9)</f>
        <v>999.9</v>
      </c>
      <c r="M553" s="364">
        <v>0</v>
      </c>
      <c r="N553" s="365">
        <f>tabItens[[#This Row],[VALOR UNIT.]] * tabItens[[#This Row],[LC]]</f>
        <v>0</v>
      </c>
      <c r="O553" s="366"/>
      <c r="P553" s="367"/>
      <c r="Q553" s="368"/>
      <c r="R553" s="365"/>
      <c r="S553" s="369"/>
      <c r="T553" s="370">
        <f>ROUNDDOWN(IFERROR(tabItens[[#This Row],[ATA DT.VALID.]] - $D$1,0) / 30,0)</f>
        <v>-1507</v>
      </c>
      <c r="U553" s="355" t="s">
        <v>1557</v>
      </c>
      <c r="V553" s="371">
        <v>1</v>
      </c>
      <c r="W553" s="372" t="s">
        <v>2076</v>
      </c>
      <c r="X553" s="373">
        <v>54</v>
      </c>
      <c r="Y553" s="374">
        <v>19</v>
      </c>
      <c r="Z553" s="375"/>
      <c r="AA553" s="376"/>
      <c r="AB553" s="377"/>
      <c r="AC553" s="377"/>
      <c r="AD553" s="376"/>
      <c r="AE553" s="377"/>
      <c r="AF553" s="370"/>
      <c r="AG553" s="378" t="s">
        <v>2067</v>
      </c>
      <c r="AH553" s="379"/>
      <c r="AI553" s="370">
        <v>0</v>
      </c>
      <c r="AJ553" s="379">
        <v>42772</v>
      </c>
      <c r="AK553" s="379">
        <v>39499</v>
      </c>
      <c r="AL553" s="379">
        <v>42706</v>
      </c>
      <c r="AM553" s="369"/>
      <c r="AN553" s="358"/>
      <c r="AO553" s="380" t="str">
        <f>_xlfn.IFNA(IF(VLOOKUP(tabItens[[#This Row],[CÓDIGO]],tabExcluirDoEstoque[#Data],1,FALSE),"sim",""),"")</f>
        <v/>
      </c>
      <c r="AP553" s="381" t="str">
        <f ca="1">IF(OR(ISBLANK(tabItens[[#This Row],[ATA DT.VALID.]]),tabItens[[#This Row],[ATA DT.VALID.]]="",tabItens[[#This Row],[ATA DT.VALID.]]=" "),"",IF(TYPE(tabItens[[#This Row],[ATA DT.VALID.]])=1,ROUNDUP((tabItens[[#This Row],[ATA DT.VALID.]]-TODAY())/7,0),""))</f>
        <v/>
      </c>
      <c r="AQ553" s="382"/>
      <c r="AR553" s="383">
        <f>IF(ISBLANK(tabItens[[#This Row],[CÓDIGO]]),"",IFERROR(VLOOKUP(tabItens[[#This Row],[CÓDIGO]],Consumo!$C$2:$AC$862,26,FALSE),0))</f>
        <v>0</v>
      </c>
      <c r="AS553" s="384">
        <f>SUMIF(Consumo!$C$3:$C$862,tabItens[[#This Row],[CÓDIGO]],Consumo!$N$3:$N$862) + SUMIF(Consumo!$C$3:$C$862,tabItens[[#This Row],[CÓDIGO]],Consumo!$O$3:$O$862) + SUMIF(Consumo!$C$3:$C$862,tabItens[[#This Row],[CÓDIGO]],Consumo!$P$3:$P$862) + SUMIF(Consumo!$C$3:$C$862,tabItens[[#This Row],[CÓDIGO]],Consumo!$Q$3:$Q$862)</f>
        <v>0</v>
      </c>
      <c r="AT553" s="384">
        <f>SUMIF(Consumo!$C$3:$C$862,tabItens[[#This Row],[CÓDIGO]],Consumo!$Z$3:$Z$862)</f>
        <v>0</v>
      </c>
      <c r="AU553" s="385">
        <f>SUMIF(Consumo!$C$3:$C$862,tabItens[[#This Row],[CÓDIGO]],Consumo!$AA$3:$AA$862)</f>
        <v>0</v>
      </c>
      <c r="AV553" s="386">
        <f>SUMIF(Consumo!$C$3:$C$862,tabItens[[#This Row],[CÓDIGO]],Consumo!$Y$3:$Y$862)</f>
        <v>0</v>
      </c>
      <c r="AW553" s="359">
        <f>tabItens[[#This Row],[QTDE ATUAL]] + tabItens[[#This Row],[RC QTDE]] + tabItens[[#This Row],[AF SALDO]] + tabItens[[#This Row],[Recentes]]</f>
        <v>5</v>
      </c>
      <c r="AX553" s="387">
        <v>0</v>
      </c>
      <c r="AY553" s="387">
        <v>4</v>
      </c>
      <c r="AZ553" s="387">
        <f>IF(ISBLANK(tabItens[[#This Row],[CÓDIGO]]),"",tabItens[[#This Row],[PontoMês]] * (AZ$2+tabItens[[#This Row],[PontoQtM]]))</f>
        <v>0</v>
      </c>
      <c r="BA553" s="386">
        <f>tabItens[[#This Row],[PontoPed]] - tabItens[[#This Row],[Saldo]] + (1/10)</f>
        <v>-4.9000000000000004</v>
      </c>
      <c r="BB553" s="386">
        <f xml:space="preserve"> tabItens[[#This Row],[PontoMês]] * BB$2 - tabItens[[#This Row],[QTDE ATUAL]] - (1/10)</f>
        <v>-5.0999999999999996</v>
      </c>
      <c r="BC553" s="388">
        <f>IF( tabItens[[#This Row],[PontoPed]]&gt;0, IF(tabItens[[#This Row],[PontoPed]]&lt;1, 1, IF( tabItens[[#This Row],[Saldo]]&gt;tabItens[[#This Row],[PontoPed]], 0, (tabItens[[#This Row],[PontoPed]]-tabItens[[#This Row],[Saldo]])/tabItens[[#This Row],[PontoPed]] ) ), 0 )</f>
        <v>0</v>
      </c>
      <c r="BD553" s="389">
        <f>ROUNDDOWN(IF( OR( AND(tabItens[[#This Row],[PontoPed]]&lt;tabItens[[#This Row],[Saldo]],tabItens[[#This Row],[Saldo]]&gt;0), tabItens[[#This Row],[PontoPed]]=0), 99, IF(AND(tabItens[[#This Row],[Saldo]]=0,tabItens[[#This Row],[PontoPed]]&gt;0), 0, (1-tabItens[[#This Row],[PctAb]])*10 ) ),0)</f>
        <v>99</v>
      </c>
      <c r="BE553" s="390">
        <f>IF( tabItens[[#This Row],[Consumo]] &gt; tabItens[[#This Row],[04_MESES]]/4*$AV$2, tabItens[[#This Row],[Consumo]]/$AV$2, tabItens[[#This Row],[04_MESES]]/4 ) * $BE$2 + tabItens[[#This Row],[COMPRA_EXTRA]]</f>
        <v>0</v>
      </c>
      <c r="BF553" s="391">
        <f>MAX( tabItens[[#This Row],[Sugestão]] - tabItens[[#This Row],[LC]], 0 )</f>
        <v>0</v>
      </c>
      <c r="BG553" s="391">
        <f>SUMIF(Consumo!$C$3:$C$862,tabItens[[#This Row],[CÓDIGO]],Consumo!$E$3:$E$862)</f>
        <v>0</v>
      </c>
      <c r="BH553" s="392">
        <f>IF(AND(tabItens[[#This Row],[Pend]] &gt; 0,tabItens[[#This Row],[Consumo]] &lt;&gt; 0), tabItens[[#This Row],[Pend]] / tabItens[[#This Row],[Consumo]], 0 )</f>
        <v>0</v>
      </c>
      <c r="BI553" s="391"/>
      <c r="BJ553" s="391"/>
      <c r="BK553" s="393" t="s">
        <v>2081</v>
      </c>
    </row>
    <row r="554" spans="1:63" x14ac:dyDescent="0.3">
      <c r="A554" s="354">
        <v>105114</v>
      </c>
      <c r="B554" s="355" t="s">
        <v>1613</v>
      </c>
      <c r="C554" s="356" t="s">
        <v>256</v>
      </c>
      <c r="D554" s="357">
        <v>25</v>
      </c>
      <c r="E554" s="358"/>
      <c r="F554" s="358"/>
      <c r="G554" s="358" t="s">
        <v>883</v>
      </c>
      <c r="H554" s="359">
        <v>39</v>
      </c>
      <c r="I554" s="360">
        <v>103003</v>
      </c>
      <c r="J554" s="361">
        <v>25</v>
      </c>
      <c r="K554" s="362">
        <v>2</v>
      </c>
      <c r="L554" s="363">
        <f>IF(tabItens[[#This Row],[Média]] &gt; 0, tabItens[[#This Row],[QTDE ATUAL]] / tabItens[[#This Row],[Média]],999.9)</f>
        <v>468</v>
      </c>
      <c r="M554" s="364">
        <v>0</v>
      </c>
      <c r="N554" s="365">
        <f>tabItens[[#This Row],[VALOR UNIT.]] * tabItens[[#This Row],[LC]]</f>
        <v>0</v>
      </c>
      <c r="O554" s="366"/>
      <c r="P554" s="367"/>
      <c r="Q554" s="368"/>
      <c r="R554" s="365"/>
      <c r="S554" s="369"/>
      <c r="T554" s="370">
        <f>ROUNDDOWN(IFERROR(tabItens[[#This Row],[ATA DT.VALID.]] - $D$1,0) / 30,0)</f>
        <v>-1507</v>
      </c>
      <c r="U554" s="355" t="s">
        <v>1614</v>
      </c>
      <c r="V554" s="371">
        <v>1</v>
      </c>
      <c r="W554" s="372" t="s">
        <v>2076</v>
      </c>
      <c r="X554" s="373">
        <v>62</v>
      </c>
      <c r="Y554" s="374">
        <v>1</v>
      </c>
      <c r="Z554" s="375"/>
      <c r="AA554" s="376"/>
      <c r="AB554" s="377"/>
      <c r="AC554" s="377"/>
      <c r="AD554" s="376"/>
      <c r="AE554" s="377"/>
      <c r="AF554" s="370"/>
      <c r="AG554" s="378" t="s">
        <v>2067</v>
      </c>
      <c r="AH554" s="379"/>
      <c r="AI554" s="370">
        <v>0</v>
      </c>
      <c r="AJ554" s="379">
        <v>43697</v>
      </c>
      <c r="AK554" s="379">
        <v>39499</v>
      </c>
      <c r="AL554" s="379">
        <v>43564</v>
      </c>
      <c r="AM554" s="369"/>
      <c r="AN554" s="358"/>
      <c r="AO554" s="380" t="str">
        <f>_xlfn.IFNA(IF(VLOOKUP(tabItens[[#This Row],[CÓDIGO]],tabExcluirDoEstoque[#Data],1,FALSE),"sim",""),"")</f>
        <v/>
      </c>
      <c r="AP554" s="381" t="str">
        <f ca="1">IF(OR(ISBLANK(tabItens[[#This Row],[ATA DT.VALID.]]),tabItens[[#This Row],[ATA DT.VALID.]]="",tabItens[[#This Row],[ATA DT.VALID.]]=" "),"",IF(TYPE(tabItens[[#This Row],[ATA DT.VALID.]])=1,ROUNDUP((tabItens[[#This Row],[ATA DT.VALID.]]-TODAY())/7,0),""))</f>
        <v/>
      </c>
      <c r="AQ554" s="382"/>
      <c r="AR554" s="383" t="str">
        <f>IF(ISBLANK(tabItens[[#This Row],[CÓDIGO]]),"",IFERROR(VLOOKUP(tabItens[[#This Row],[CÓDIGO]],Consumo!$C$2:$AC$862,26,FALSE),0))</f>
        <v>03.2023</v>
      </c>
      <c r="AS554" s="384">
        <f>SUMIF(Consumo!$C$3:$C$862,tabItens[[#This Row],[CÓDIGO]],Consumo!$N$3:$N$862) + SUMIF(Consumo!$C$3:$C$862,tabItens[[#This Row],[CÓDIGO]],Consumo!$O$3:$O$862) + SUMIF(Consumo!$C$3:$C$862,tabItens[[#This Row],[CÓDIGO]],Consumo!$P$3:$P$862) + SUMIF(Consumo!$C$3:$C$862,tabItens[[#This Row],[CÓDIGO]],Consumo!$Q$3:$Q$862)</f>
        <v>0</v>
      </c>
      <c r="AT554" s="384">
        <f>SUMIF(Consumo!$C$3:$C$862,tabItens[[#This Row],[CÓDIGO]],Consumo!$Z$3:$Z$862)</f>
        <v>2</v>
      </c>
      <c r="AU554" s="385">
        <f>SUMIF(Consumo!$C$3:$C$862,tabItens[[#This Row],[CÓDIGO]],Consumo!$AA$3:$AA$862)</f>
        <v>2</v>
      </c>
      <c r="AV554" s="386">
        <f>SUMIF(Consumo!$C$3:$C$862,tabItens[[#This Row],[CÓDIGO]],Consumo!$Y$3:$Y$862)</f>
        <v>8.3333333333333329E-2</v>
      </c>
      <c r="AW554" s="359">
        <f>tabItens[[#This Row],[QTDE ATUAL]] + tabItens[[#This Row],[RC QTDE]] + tabItens[[#This Row],[AF SALDO]] + tabItens[[#This Row],[Recentes]]</f>
        <v>39</v>
      </c>
      <c r="AX554" s="387">
        <v>0</v>
      </c>
      <c r="AY554" s="387">
        <v>4</v>
      </c>
      <c r="AZ554" s="387">
        <f>IF(ISBLANK(tabItens[[#This Row],[CÓDIGO]]),"",tabItens[[#This Row],[PontoMês]] * (AZ$2+tabItens[[#This Row],[PontoQtM]]))</f>
        <v>0</v>
      </c>
      <c r="BA554" s="386">
        <f>tabItens[[#This Row],[PontoPed]] - tabItens[[#This Row],[Saldo]] + (1/10)</f>
        <v>-38.9</v>
      </c>
      <c r="BB554" s="386">
        <f xml:space="preserve"> tabItens[[#This Row],[PontoMês]] * BB$2 - tabItens[[#This Row],[QTDE ATUAL]] - (1/10)</f>
        <v>-39.1</v>
      </c>
      <c r="BC554" s="388">
        <f>IF( tabItens[[#This Row],[PontoPed]]&gt;0, IF(tabItens[[#This Row],[PontoPed]]&lt;1, 1, IF( tabItens[[#This Row],[Saldo]]&gt;tabItens[[#This Row],[PontoPed]], 0, (tabItens[[#This Row],[PontoPed]]-tabItens[[#This Row],[Saldo]])/tabItens[[#This Row],[PontoPed]] ) ), 0 )</f>
        <v>0</v>
      </c>
      <c r="BD554" s="389">
        <f>ROUNDDOWN(IF( OR( AND(tabItens[[#This Row],[PontoPed]]&lt;tabItens[[#This Row],[Saldo]],tabItens[[#This Row],[Saldo]]&gt;0), tabItens[[#This Row],[PontoPed]]=0), 99, IF(AND(tabItens[[#This Row],[Saldo]]=0,tabItens[[#This Row],[PontoPed]]&gt;0), 0, (1-tabItens[[#This Row],[PctAb]])*10 ) ),0)</f>
        <v>99</v>
      </c>
      <c r="BE554" s="390">
        <f>IF( tabItens[[#This Row],[Consumo]] &gt; tabItens[[#This Row],[04_MESES]]/4*$AV$2, tabItens[[#This Row],[Consumo]]/$AV$2, tabItens[[#This Row],[04_MESES]]/4 ) * $BE$2 + tabItens[[#This Row],[COMPRA_EXTRA]]</f>
        <v>1</v>
      </c>
      <c r="BF554" s="391">
        <f>MAX( tabItens[[#This Row],[Sugestão]] - tabItens[[#This Row],[LC]], 0 )</f>
        <v>1</v>
      </c>
      <c r="BG554" s="391">
        <f>SUMIF(Consumo!$C$3:$C$862,tabItens[[#This Row],[CÓDIGO]],Consumo!$E$3:$E$862)</f>
        <v>0</v>
      </c>
      <c r="BH554" s="392">
        <f>IF(AND(tabItens[[#This Row],[Pend]] &gt; 0,tabItens[[#This Row],[Consumo]] &lt;&gt; 0), tabItens[[#This Row],[Pend]] / tabItens[[#This Row],[Consumo]], 0 )</f>
        <v>0</v>
      </c>
      <c r="BI554" s="391"/>
      <c r="BJ554" s="391"/>
      <c r="BK554" s="393" t="s">
        <v>2081</v>
      </c>
    </row>
    <row r="555" spans="1:63" x14ac:dyDescent="0.3">
      <c r="A555" s="354">
        <v>105115</v>
      </c>
      <c r="B555" s="355" t="s">
        <v>1615</v>
      </c>
      <c r="C555" s="356" t="s">
        <v>256</v>
      </c>
      <c r="D555" s="357">
        <v>25.24</v>
      </c>
      <c r="E555" s="358"/>
      <c r="F555" s="358"/>
      <c r="G555" s="358" t="s">
        <v>883</v>
      </c>
      <c r="H555" s="359">
        <v>24</v>
      </c>
      <c r="I555" s="360">
        <v>103003</v>
      </c>
      <c r="J555" s="361">
        <v>25.24</v>
      </c>
      <c r="K555" s="362">
        <v>4</v>
      </c>
      <c r="L555" s="363">
        <f>IF(tabItens[[#This Row],[Média]] &gt; 0, tabItens[[#This Row],[QTDE ATUAL]] / tabItens[[#This Row],[Média]],999.9)</f>
        <v>144</v>
      </c>
      <c r="M555" s="364">
        <v>0</v>
      </c>
      <c r="N555" s="365">
        <f>tabItens[[#This Row],[VALOR UNIT.]] * tabItens[[#This Row],[LC]]</f>
        <v>0</v>
      </c>
      <c r="O555" s="366"/>
      <c r="P555" s="367"/>
      <c r="Q555" s="368"/>
      <c r="R555" s="365"/>
      <c r="S555" s="369"/>
      <c r="T555" s="370">
        <f>ROUNDDOWN(IFERROR(tabItens[[#This Row],[ATA DT.VALID.]] - $D$1,0) / 30,0)</f>
        <v>-1507</v>
      </c>
      <c r="U555" s="355" t="s">
        <v>1614</v>
      </c>
      <c r="V555" s="371">
        <v>1</v>
      </c>
      <c r="W555" s="372" t="s">
        <v>2076</v>
      </c>
      <c r="X555" s="373">
        <v>62</v>
      </c>
      <c r="Y555" s="374">
        <v>1</v>
      </c>
      <c r="Z555" s="375"/>
      <c r="AA555" s="376"/>
      <c r="AB555" s="377"/>
      <c r="AC555" s="377"/>
      <c r="AD555" s="376"/>
      <c r="AE555" s="377"/>
      <c r="AF555" s="370"/>
      <c r="AG555" s="378" t="s">
        <v>2067</v>
      </c>
      <c r="AH555" s="379"/>
      <c r="AI555" s="370">
        <v>2</v>
      </c>
      <c r="AJ555" s="379">
        <v>44018</v>
      </c>
      <c r="AK555" s="379">
        <v>39499</v>
      </c>
      <c r="AL555" s="379">
        <v>44468</v>
      </c>
      <c r="AM555" s="369"/>
      <c r="AN555" s="358"/>
      <c r="AO555" s="380" t="str">
        <f>_xlfn.IFNA(IF(VLOOKUP(tabItens[[#This Row],[CÓDIGO]],tabExcluirDoEstoque[#Data],1,FALSE),"sim",""),"")</f>
        <v/>
      </c>
      <c r="AP555" s="381" t="str">
        <f ca="1">IF(OR(ISBLANK(tabItens[[#This Row],[ATA DT.VALID.]]),tabItens[[#This Row],[ATA DT.VALID.]]="",tabItens[[#This Row],[ATA DT.VALID.]]=" "),"",IF(TYPE(tabItens[[#This Row],[ATA DT.VALID.]])=1,ROUNDUP((tabItens[[#This Row],[ATA DT.VALID.]]-TODAY())/7,0),""))</f>
        <v/>
      </c>
      <c r="AQ555" s="382"/>
      <c r="AR555" s="383" t="str">
        <f>IF(ISBLANK(tabItens[[#This Row],[CÓDIGO]]),"",IFERROR(VLOOKUP(tabItens[[#This Row],[CÓDIGO]],Consumo!$C$2:$AC$862,26,FALSE),0))</f>
        <v>02.2023</v>
      </c>
      <c r="AS555" s="384">
        <f>SUMIF(Consumo!$C$3:$C$862,tabItens[[#This Row],[CÓDIGO]],Consumo!$N$3:$N$862) + SUMIF(Consumo!$C$3:$C$862,tabItens[[#This Row],[CÓDIGO]],Consumo!$O$3:$O$862) + SUMIF(Consumo!$C$3:$C$862,tabItens[[#This Row],[CÓDIGO]],Consumo!$P$3:$P$862) + SUMIF(Consumo!$C$3:$C$862,tabItens[[#This Row],[CÓDIGO]],Consumo!$Q$3:$Q$862)</f>
        <v>0</v>
      </c>
      <c r="AT555" s="384">
        <f>SUMIF(Consumo!$C$3:$C$862,tabItens[[#This Row],[CÓDIGO]],Consumo!$Z$3:$Z$862)</f>
        <v>4</v>
      </c>
      <c r="AU555" s="385">
        <f>SUMIF(Consumo!$C$3:$C$862,tabItens[[#This Row],[CÓDIGO]],Consumo!$AA$3:$AA$862)</f>
        <v>2</v>
      </c>
      <c r="AV555" s="386">
        <f>SUMIF(Consumo!$C$3:$C$862,tabItens[[#This Row],[CÓDIGO]],Consumo!$Y$3:$Y$862)</f>
        <v>0.16666666666666666</v>
      </c>
      <c r="AW555" s="359">
        <f>tabItens[[#This Row],[QTDE ATUAL]] + tabItens[[#This Row],[RC QTDE]] + tabItens[[#This Row],[AF SALDO]] + tabItens[[#This Row],[Recentes]]</f>
        <v>24</v>
      </c>
      <c r="AX555" s="387">
        <v>1</v>
      </c>
      <c r="AY555" s="387">
        <v>4</v>
      </c>
      <c r="AZ555" s="387">
        <f>IF(ISBLANK(tabItens[[#This Row],[CÓDIGO]]),"",tabItens[[#This Row],[PontoMês]] * (AZ$2+tabItens[[#This Row],[PontoQtM]]))</f>
        <v>4</v>
      </c>
      <c r="BA555" s="386">
        <f>tabItens[[#This Row],[PontoPed]] - tabItens[[#This Row],[Saldo]] + (1/10)</f>
        <v>-19.899999999999999</v>
      </c>
      <c r="BB555" s="386">
        <f xml:space="preserve"> tabItens[[#This Row],[PontoMês]] * BB$2 - tabItens[[#This Row],[QTDE ATUAL]] - (1/10)</f>
        <v>-23.1</v>
      </c>
      <c r="BC555" s="388">
        <f>IF( tabItens[[#This Row],[PontoPed]]&gt;0, IF(tabItens[[#This Row],[PontoPed]]&lt;1, 1, IF( tabItens[[#This Row],[Saldo]]&gt;tabItens[[#This Row],[PontoPed]], 0, (tabItens[[#This Row],[PontoPed]]-tabItens[[#This Row],[Saldo]])/tabItens[[#This Row],[PontoPed]] ) ), 0 )</f>
        <v>0</v>
      </c>
      <c r="BD555" s="389">
        <f>ROUNDDOWN(IF( OR( AND(tabItens[[#This Row],[PontoPed]]&lt;tabItens[[#This Row],[Saldo]],tabItens[[#This Row],[Saldo]]&gt;0), tabItens[[#This Row],[PontoPed]]=0), 99, IF(AND(tabItens[[#This Row],[Saldo]]=0,tabItens[[#This Row],[PontoPed]]&gt;0), 0, (1-tabItens[[#This Row],[PctAb]])*10 ) ),0)</f>
        <v>99</v>
      </c>
      <c r="BE555" s="390">
        <f>IF( tabItens[[#This Row],[Consumo]] &gt; tabItens[[#This Row],[04_MESES]]/4*$AV$2, tabItens[[#This Row],[Consumo]]/$AV$2, tabItens[[#This Row],[04_MESES]]/4 ) * $BE$2 + tabItens[[#This Row],[COMPRA_EXTRA]]</f>
        <v>2</v>
      </c>
      <c r="BF555" s="391">
        <f>MAX( tabItens[[#This Row],[Sugestão]] - tabItens[[#This Row],[LC]], 0 )</f>
        <v>2</v>
      </c>
      <c r="BG555" s="391">
        <f>SUMIF(Consumo!$C$3:$C$862,tabItens[[#This Row],[CÓDIGO]],Consumo!$E$3:$E$862)</f>
        <v>0</v>
      </c>
      <c r="BH555" s="392">
        <f>IF(AND(tabItens[[#This Row],[Pend]] &gt; 0,tabItens[[#This Row],[Consumo]] &lt;&gt; 0), tabItens[[#This Row],[Pend]] / tabItens[[#This Row],[Consumo]], 0 )</f>
        <v>0</v>
      </c>
      <c r="BI555" s="391"/>
      <c r="BJ555" s="391"/>
      <c r="BK555" s="393" t="s">
        <v>2081</v>
      </c>
    </row>
    <row r="556" spans="1:63" x14ac:dyDescent="0.3">
      <c r="A556" s="354">
        <v>105118</v>
      </c>
      <c r="B556" s="355" t="s">
        <v>1616</v>
      </c>
      <c r="C556" s="356" t="s">
        <v>256</v>
      </c>
      <c r="D556" s="357">
        <v>47.41</v>
      </c>
      <c r="E556" s="358"/>
      <c r="F556" s="358"/>
      <c r="G556" s="358" t="s">
        <v>883</v>
      </c>
      <c r="H556" s="359">
        <v>0</v>
      </c>
      <c r="I556" s="360">
        <v>103003</v>
      </c>
      <c r="J556" s="361">
        <v>47.41</v>
      </c>
      <c r="K556" s="362">
        <v>6</v>
      </c>
      <c r="L556" s="363">
        <f>IF(tabItens[[#This Row],[Média]] &gt; 0, tabItens[[#This Row],[QTDE ATUAL]] / tabItens[[#This Row],[Média]],999.9)</f>
        <v>0</v>
      </c>
      <c r="M556" s="364">
        <v>0</v>
      </c>
      <c r="N556" s="365">
        <f>tabItens[[#This Row],[VALOR UNIT.]] * tabItens[[#This Row],[LC]]</f>
        <v>0</v>
      </c>
      <c r="O556" s="366"/>
      <c r="P556" s="367"/>
      <c r="Q556" s="368"/>
      <c r="R556" s="365"/>
      <c r="S556" s="369"/>
      <c r="T556" s="370">
        <f>ROUNDDOWN(IFERROR(tabItens[[#This Row],[ATA DT.VALID.]] - $D$1,0) / 30,0)</f>
        <v>-1507</v>
      </c>
      <c r="U556" s="355" t="s">
        <v>1614</v>
      </c>
      <c r="V556" s="371">
        <v>1</v>
      </c>
      <c r="W556" s="372" t="s">
        <v>2076</v>
      </c>
      <c r="X556" s="373">
        <v>62</v>
      </c>
      <c r="Y556" s="374">
        <v>1</v>
      </c>
      <c r="Z556" s="375">
        <v>8984</v>
      </c>
      <c r="AA556" s="376">
        <v>2023</v>
      </c>
      <c r="AB556" s="377">
        <v>2</v>
      </c>
      <c r="AC556" s="377"/>
      <c r="AD556" s="376"/>
      <c r="AE556" s="377"/>
      <c r="AF556" s="370"/>
      <c r="AG556" s="378" t="s">
        <v>2067</v>
      </c>
      <c r="AH556" s="379"/>
      <c r="AI556" s="370">
        <v>2</v>
      </c>
      <c r="AJ556" s="379">
        <v>43872</v>
      </c>
      <c r="AK556" s="379">
        <v>39499</v>
      </c>
      <c r="AL556" s="379">
        <v>44791</v>
      </c>
      <c r="AM556" s="369"/>
      <c r="AN556" s="358"/>
      <c r="AO556" s="380" t="str">
        <f>_xlfn.IFNA(IF(VLOOKUP(tabItens[[#This Row],[CÓDIGO]],tabExcluirDoEstoque[#Data],1,FALSE),"sim",""),"")</f>
        <v/>
      </c>
      <c r="AP556" s="381" t="str">
        <f ca="1">IF(OR(ISBLANK(tabItens[[#This Row],[ATA DT.VALID.]]),tabItens[[#This Row],[ATA DT.VALID.]]="",tabItens[[#This Row],[ATA DT.VALID.]]=" "),"",IF(TYPE(tabItens[[#This Row],[ATA DT.VALID.]])=1,ROUNDUP((tabItens[[#This Row],[ATA DT.VALID.]]-TODAY())/7,0),""))</f>
        <v/>
      </c>
      <c r="AQ556" s="382"/>
      <c r="AR556" s="383" t="str">
        <f>IF(ISBLANK(tabItens[[#This Row],[CÓDIGO]]),"",IFERROR(VLOOKUP(tabItens[[#This Row],[CÓDIGO]],Consumo!$C$2:$AC$862,26,FALSE),0))</f>
        <v>07.2023</v>
      </c>
      <c r="AS556" s="384">
        <f>SUMIF(Consumo!$C$3:$C$862,tabItens[[#This Row],[CÓDIGO]],Consumo!$N$3:$N$862) + SUMIF(Consumo!$C$3:$C$862,tabItens[[#This Row],[CÓDIGO]],Consumo!$O$3:$O$862) + SUMIF(Consumo!$C$3:$C$862,tabItens[[#This Row],[CÓDIGO]],Consumo!$P$3:$P$862) + SUMIF(Consumo!$C$3:$C$862,tabItens[[#This Row],[CÓDIGO]],Consumo!$Q$3:$Q$862)</f>
        <v>2</v>
      </c>
      <c r="AT556" s="384">
        <f>SUMIF(Consumo!$C$3:$C$862,tabItens[[#This Row],[CÓDIGO]],Consumo!$Z$3:$Z$862)</f>
        <v>6</v>
      </c>
      <c r="AU556" s="385">
        <f>SUMIF(Consumo!$C$3:$C$862,tabItens[[#This Row],[CÓDIGO]],Consumo!$AA$3:$AA$862)</f>
        <v>4</v>
      </c>
      <c r="AV556" s="386">
        <f>SUMIF(Consumo!$C$3:$C$862,tabItens[[#This Row],[CÓDIGO]],Consumo!$Y$3:$Y$862)</f>
        <v>0.33333333333333331</v>
      </c>
      <c r="AW556" s="359">
        <f>tabItens[[#This Row],[QTDE ATUAL]] + tabItens[[#This Row],[RC QTDE]] + tabItens[[#This Row],[AF SALDO]] + tabItens[[#This Row],[Recentes]]</f>
        <v>2</v>
      </c>
      <c r="AX556" s="387">
        <v>0</v>
      </c>
      <c r="AY556" s="387">
        <v>4</v>
      </c>
      <c r="AZ556" s="387">
        <f>IF(ISBLANK(tabItens[[#This Row],[CÓDIGO]]),"",tabItens[[#This Row],[PontoMês]] * (AZ$2+tabItens[[#This Row],[PontoQtM]]))</f>
        <v>0</v>
      </c>
      <c r="BA556" s="386">
        <f>tabItens[[#This Row],[PontoPed]] - tabItens[[#This Row],[Saldo]] + (1/10)</f>
        <v>-1.9</v>
      </c>
      <c r="BB556" s="386">
        <f xml:space="preserve"> tabItens[[#This Row],[PontoMês]] * BB$2 - tabItens[[#This Row],[QTDE ATUAL]] - (1/10)</f>
        <v>-0.1</v>
      </c>
      <c r="BC556" s="388">
        <f>IF( tabItens[[#This Row],[PontoPed]]&gt;0, IF(tabItens[[#This Row],[PontoPed]]&lt;1, 1, IF( tabItens[[#This Row],[Saldo]]&gt;tabItens[[#This Row],[PontoPed]], 0, (tabItens[[#This Row],[PontoPed]]-tabItens[[#This Row],[Saldo]])/tabItens[[#This Row],[PontoPed]] ) ), 0 )</f>
        <v>0</v>
      </c>
      <c r="BD556" s="389">
        <f>ROUNDDOWN(IF( OR( AND(tabItens[[#This Row],[PontoPed]]&lt;tabItens[[#This Row],[Saldo]],tabItens[[#This Row],[Saldo]]&gt;0), tabItens[[#This Row],[PontoPed]]=0), 99, IF(AND(tabItens[[#This Row],[Saldo]]=0,tabItens[[#This Row],[PontoPed]]&gt;0), 0, (1-tabItens[[#This Row],[PctAb]])*10 ) ),0)</f>
        <v>99</v>
      </c>
      <c r="BE556" s="390">
        <f>IF( tabItens[[#This Row],[Consumo]] &gt; tabItens[[#This Row],[04_MESES]]/4*$AV$2, tabItens[[#This Row],[Consumo]]/$AV$2, tabItens[[#This Row],[04_MESES]]/4 ) * $BE$2 + tabItens[[#This Row],[COMPRA_EXTRA]]</f>
        <v>3</v>
      </c>
      <c r="BF556" s="391">
        <f>MAX( tabItens[[#This Row],[Sugestão]] - tabItens[[#This Row],[LC]], 0 )</f>
        <v>3</v>
      </c>
      <c r="BG556" s="391">
        <f>SUMIF(Consumo!$C$3:$C$862,tabItens[[#This Row],[CÓDIGO]],Consumo!$E$3:$E$862)</f>
        <v>0</v>
      </c>
      <c r="BH556" s="392">
        <f>IF(AND(tabItens[[#This Row],[Pend]] &gt; 0,tabItens[[#This Row],[Consumo]] &lt;&gt; 0), tabItens[[#This Row],[Pend]] / tabItens[[#This Row],[Consumo]], 0 )</f>
        <v>0</v>
      </c>
      <c r="BI556" s="391"/>
      <c r="BJ556" s="391"/>
      <c r="BK556" s="393" t="s">
        <v>2081</v>
      </c>
    </row>
    <row r="557" spans="1:63" x14ac:dyDescent="0.3">
      <c r="A557" s="354">
        <v>105259</v>
      </c>
      <c r="B557" s="355" t="s">
        <v>1617</v>
      </c>
      <c r="C557" s="356" t="s">
        <v>253</v>
      </c>
      <c r="D557" s="357">
        <v>90.87</v>
      </c>
      <c r="E557" s="358"/>
      <c r="F557" s="358"/>
      <c r="G557" s="358" t="s">
        <v>883</v>
      </c>
      <c r="H557" s="359">
        <v>974</v>
      </c>
      <c r="I557" s="360">
        <v>103003</v>
      </c>
      <c r="J557" s="361">
        <v>90.87</v>
      </c>
      <c r="K557" s="362">
        <v>3646</v>
      </c>
      <c r="L557" s="363">
        <f>IF(tabItens[[#This Row],[Média]] &gt; 0, tabItens[[#This Row],[QTDE ATUAL]] / tabItens[[#This Row],[Média]],999.9)</f>
        <v>3.6331986322660867</v>
      </c>
      <c r="M557" s="364">
        <v>0</v>
      </c>
      <c r="N557" s="365">
        <f>tabItens[[#This Row],[VALOR UNIT.]] * tabItens[[#This Row],[LC]]</f>
        <v>0</v>
      </c>
      <c r="O557" s="366"/>
      <c r="P557" s="367"/>
      <c r="Q557" s="368"/>
      <c r="R557" s="365"/>
      <c r="S557" s="369"/>
      <c r="T557" s="370">
        <f>ROUNDDOWN(IFERROR(tabItens[[#This Row],[ATA DT.VALID.]] - $D$1,0) / 30,0)</f>
        <v>-1507</v>
      </c>
      <c r="U557" s="355" t="s">
        <v>1618</v>
      </c>
      <c r="V557" s="371">
        <v>1</v>
      </c>
      <c r="W557" s="372" t="s">
        <v>2068</v>
      </c>
      <c r="X557" s="373">
        <v>57</v>
      </c>
      <c r="Y557" s="374">
        <v>3</v>
      </c>
      <c r="Z557" s="375">
        <v>6216</v>
      </c>
      <c r="AA557" s="376">
        <v>2023</v>
      </c>
      <c r="AB557" s="377">
        <v>500</v>
      </c>
      <c r="AC557" s="377"/>
      <c r="AD557" s="376"/>
      <c r="AE557" s="377"/>
      <c r="AF557" s="370"/>
      <c r="AG557" s="378" t="s">
        <v>2067</v>
      </c>
      <c r="AH557" s="379"/>
      <c r="AI557" s="370">
        <v>1676</v>
      </c>
      <c r="AJ557" s="379">
        <v>44957</v>
      </c>
      <c r="AK557" s="379">
        <v>39505</v>
      </c>
      <c r="AL557" s="379">
        <v>45156</v>
      </c>
      <c r="AM557" s="369"/>
      <c r="AN557" s="358"/>
      <c r="AO557" s="380" t="str">
        <f>_xlfn.IFNA(IF(VLOOKUP(tabItens[[#This Row],[CÓDIGO]],tabExcluirDoEstoque[#Data],1,FALSE),"sim",""),"")</f>
        <v/>
      </c>
      <c r="AP557" s="381" t="str">
        <f ca="1">IF(OR(ISBLANK(tabItens[[#This Row],[ATA DT.VALID.]]),tabItens[[#This Row],[ATA DT.VALID.]]="",tabItens[[#This Row],[ATA DT.VALID.]]=" "),"",IF(TYPE(tabItens[[#This Row],[ATA DT.VALID.]])=1,ROUNDUP((tabItens[[#This Row],[ATA DT.VALID.]]-TODAY())/7,0),""))</f>
        <v/>
      </c>
      <c r="AQ557" s="382"/>
      <c r="AR557" s="383" t="str">
        <f>IF(ISBLANK(tabItens[[#This Row],[CÓDIGO]]),"",IFERROR(VLOOKUP(tabItens[[#This Row],[CÓDIGO]],Consumo!$C$2:$AC$862,26,FALSE),0))</f>
        <v>09.2023</v>
      </c>
      <c r="AS557" s="384">
        <f>SUMIF(Consumo!$C$3:$C$862,tabItens[[#This Row],[CÓDIGO]],Consumo!$N$3:$N$862) + SUMIF(Consumo!$C$3:$C$862,tabItens[[#This Row],[CÓDIGO]],Consumo!$O$3:$O$862) + SUMIF(Consumo!$C$3:$C$862,tabItens[[#This Row],[CÓDIGO]],Consumo!$P$3:$P$862) + SUMIF(Consumo!$C$3:$C$862,tabItens[[#This Row],[CÓDIGO]],Consumo!$Q$3:$Q$862)</f>
        <v>484</v>
      </c>
      <c r="AT557" s="384">
        <f>SUMIF(Consumo!$C$3:$C$862,tabItens[[#This Row],[CÓDIGO]],Consumo!$Z$3:$Z$862)</f>
        <v>4258</v>
      </c>
      <c r="AU557" s="385">
        <f>SUMIF(Consumo!$C$3:$C$862,tabItens[[#This Row],[CÓDIGO]],Consumo!$AA$3:$AA$862)</f>
        <v>3007</v>
      </c>
      <c r="AV557" s="386">
        <f>SUMIF(Consumo!$C$3:$C$862,tabItens[[#This Row],[CÓDIGO]],Consumo!$Y$3:$Y$862)</f>
        <v>268.08333333333331</v>
      </c>
      <c r="AW557" s="359">
        <f>tabItens[[#This Row],[QTDE ATUAL]] + tabItens[[#This Row],[RC QTDE]] + tabItens[[#This Row],[AF SALDO]] + tabItens[[#This Row],[Recentes]]</f>
        <v>1474</v>
      </c>
      <c r="AX557" s="387">
        <v>408</v>
      </c>
      <c r="AY557" s="387">
        <v>4</v>
      </c>
      <c r="AZ557" s="387">
        <f>IF(ISBLANK(tabItens[[#This Row],[CÓDIGO]]),"",tabItens[[#This Row],[PontoMês]] * (AZ$2+tabItens[[#This Row],[PontoQtM]]))</f>
        <v>1632</v>
      </c>
      <c r="BA557" s="386">
        <f>tabItens[[#This Row],[PontoPed]] - tabItens[[#This Row],[Saldo]] + (1/10)</f>
        <v>158.1</v>
      </c>
      <c r="BB557" s="386">
        <f xml:space="preserve"> tabItens[[#This Row],[PontoMês]] * BB$2 - tabItens[[#This Row],[QTDE ATUAL]] - (1/10)</f>
        <v>-566.1</v>
      </c>
      <c r="BC557" s="388">
        <f>IF( tabItens[[#This Row],[PontoPed]]&gt;0, IF(tabItens[[#This Row],[PontoPed]]&lt;1, 1, IF( tabItens[[#This Row],[Saldo]]&gt;tabItens[[#This Row],[PontoPed]], 0, (tabItens[[#This Row],[PontoPed]]-tabItens[[#This Row],[Saldo]])/tabItens[[#This Row],[PontoPed]] ) ), 0 )</f>
        <v>9.6813725490196081E-2</v>
      </c>
      <c r="BD557" s="389">
        <f>ROUNDDOWN(IF( OR( AND(tabItens[[#This Row],[PontoPed]]&lt;tabItens[[#This Row],[Saldo]],tabItens[[#This Row],[Saldo]]&gt;0), tabItens[[#This Row],[PontoPed]]=0), 99, IF(AND(tabItens[[#This Row],[Saldo]]=0,tabItens[[#This Row],[PontoPed]]&gt;0), 0, (1-tabItens[[#This Row],[PctAb]])*10 ) ),0)</f>
        <v>9</v>
      </c>
      <c r="BE557" s="390">
        <f>IF( tabItens[[#This Row],[Consumo]] &gt; tabItens[[#This Row],[04_MESES]]/4*$AV$2, tabItens[[#This Row],[Consumo]]/$AV$2, tabItens[[#This Row],[04_MESES]]/4 ) * $BE$2 + tabItens[[#This Row],[COMPRA_EXTRA]]</f>
        <v>2129</v>
      </c>
      <c r="BF557" s="391">
        <f>MAX( tabItens[[#This Row],[Sugestão]] - tabItens[[#This Row],[LC]], 0 )</f>
        <v>2129</v>
      </c>
      <c r="BG557" s="391">
        <f>SUMIF(Consumo!$C$3:$C$862,tabItens[[#This Row],[CÓDIGO]],Consumo!$E$3:$E$862)</f>
        <v>8</v>
      </c>
      <c r="BH557" s="392">
        <f>IF(AND(tabItens[[#This Row],[Pend]] &gt; 0,tabItens[[#This Row],[Consumo]] &lt;&gt; 0), tabItens[[#This Row],[Pend]] / tabItens[[#This Row],[Consumo]], 0 )</f>
        <v>1.8788163457022077E-3</v>
      </c>
      <c r="BI557" s="391"/>
      <c r="BJ557" s="391"/>
      <c r="BK557" s="393" t="s">
        <v>2081</v>
      </c>
    </row>
    <row r="558" spans="1:63" x14ac:dyDescent="0.3">
      <c r="A558" s="354">
        <v>105293</v>
      </c>
      <c r="B558" s="355" t="s">
        <v>1619</v>
      </c>
      <c r="C558" s="356" t="s">
        <v>256</v>
      </c>
      <c r="D558" s="357">
        <v>9.85</v>
      </c>
      <c r="E558" s="358"/>
      <c r="F558" s="358"/>
      <c r="G558" s="358" t="s">
        <v>883</v>
      </c>
      <c r="H558" s="359">
        <v>700</v>
      </c>
      <c r="I558" s="360">
        <v>103003</v>
      </c>
      <c r="J558" s="361">
        <v>9.85</v>
      </c>
      <c r="K558" s="362">
        <v>717</v>
      </c>
      <c r="L558" s="363">
        <f>IF(tabItens[[#This Row],[Média]] &gt; 0, tabItens[[#This Row],[QTDE ATUAL]] / tabItens[[#This Row],[Média]],999.9)</f>
        <v>8.9456869009584672</v>
      </c>
      <c r="M558" s="364">
        <v>0</v>
      </c>
      <c r="N558" s="365">
        <f>tabItens[[#This Row],[VALOR UNIT.]] * tabItens[[#This Row],[LC]]</f>
        <v>0</v>
      </c>
      <c r="O558" s="366" t="s">
        <v>2134</v>
      </c>
      <c r="P558" s="367"/>
      <c r="Q558" s="368"/>
      <c r="R558" s="365"/>
      <c r="S558" s="369"/>
      <c r="T558" s="370">
        <f>ROUNDDOWN(IFERROR(tabItens[[#This Row],[ATA DT.VALID.]] - $D$1,0) / 30,0)</f>
        <v>-1507</v>
      </c>
      <c r="U558" s="355" t="s">
        <v>999</v>
      </c>
      <c r="V558" s="371">
        <v>1</v>
      </c>
      <c r="W558" s="372" t="s">
        <v>2074</v>
      </c>
      <c r="X558" s="373">
        <v>51</v>
      </c>
      <c r="Y558" s="374">
        <v>11</v>
      </c>
      <c r="Z558" s="375"/>
      <c r="AA558" s="376"/>
      <c r="AB558" s="377"/>
      <c r="AC558" s="377"/>
      <c r="AD558" s="376"/>
      <c r="AE558" s="377"/>
      <c r="AF558" s="370"/>
      <c r="AG558" s="378" t="s">
        <v>2067</v>
      </c>
      <c r="AH558" s="379"/>
      <c r="AI558" s="370">
        <v>380</v>
      </c>
      <c r="AJ558" s="379">
        <v>45209</v>
      </c>
      <c r="AK558" s="379">
        <v>39506</v>
      </c>
      <c r="AL558" s="379">
        <v>45189</v>
      </c>
      <c r="AM558" s="369"/>
      <c r="AN558" s="358"/>
      <c r="AO558" s="380" t="str">
        <f>_xlfn.IFNA(IF(VLOOKUP(tabItens[[#This Row],[CÓDIGO]],tabExcluirDoEstoque[#Data],1,FALSE),"sim",""),"")</f>
        <v/>
      </c>
      <c r="AP558" s="381" t="str">
        <f ca="1">IF(OR(ISBLANK(tabItens[[#This Row],[ATA DT.VALID.]]),tabItens[[#This Row],[ATA DT.VALID.]]="",tabItens[[#This Row],[ATA DT.VALID.]]=" "),"",IF(TYPE(tabItens[[#This Row],[ATA DT.VALID.]])=1,ROUNDUP((tabItens[[#This Row],[ATA DT.VALID.]]-TODAY())/7,0),""))</f>
        <v/>
      </c>
      <c r="AQ558" s="382">
        <v>0</v>
      </c>
      <c r="AR558" s="383" t="str">
        <f>IF(ISBLANK(tabItens[[#This Row],[CÓDIGO]]),"",IFERROR(VLOOKUP(tabItens[[#This Row],[CÓDIGO]],Consumo!$C$2:$AC$862,26,FALSE),0))</f>
        <v>07.2023</v>
      </c>
      <c r="AS558" s="384">
        <f>SUMIF(Consumo!$C$3:$C$862,tabItens[[#This Row],[CÓDIGO]],Consumo!$N$3:$N$862) + SUMIF(Consumo!$C$3:$C$862,tabItens[[#This Row],[CÓDIGO]],Consumo!$O$3:$O$862) + SUMIF(Consumo!$C$3:$C$862,tabItens[[#This Row],[CÓDIGO]],Consumo!$P$3:$P$862) + SUMIF(Consumo!$C$3:$C$862,tabItens[[#This Row],[CÓDIGO]],Consumo!$Q$3:$Q$862)</f>
        <v>2</v>
      </c>
      <c r="AT558" s="384">
        <f>SUMIF(Consumo!$C$3:$C$862,tabItens[[#This Row],[CÓDIGO]],Consumo!$Z$3:$Z$862)</f>
        <v>939</v>
      </c>
      <c r="AU558" s="385">
        <f>SUMIF(Consumo!$C$3:$C$862,tabItens[[#This Row],[CÓDIGO]],Consumo!$AA$3:$AA$862)</f>
        <v>230</v>
      </c>
      <c r="AV558" s="386">
        <f>SUMIF(Consumo!$C$3:$C$862,tabItens[[#This Row],[CÓDIGO]],Consumo!$Y$3:$Y$862)</f>
        <v>78.25</v>
      </c>
      <c r="AW558" s="359">
        <f>tabItens[[#This Row],[QTDE ATUAL]] + tabItens[[#This Row],[RC QTDE]] + tabItens[[#This Row],[AF SALDO]] + tabItens[[#This Row],[Recentes]]</f>
        <v>700</v>
      </c>
      <c r="AX558" s="387">
        <v>163</v>
      </c>
      <c r="AY558" s="387">
        <v>4</v>
      </c>
      <c r="AZ558" s="387">
        <f>IF(ISBLANK(tabItens[[#This Row],[CÓDIGO]]),"",tabItens[[#This Row],[PontoMês]] * (AZ$2+tabItens[[#This Row],[PontoQtM]]))</f>
        <v>652</v>
      </c>
      <c r="BA558" s="386">
        <f>tabItens[[#This Row],[PontoPed]] - tabItens[[#This Row],[Saldo]] + (1/10)</f>
        <v>-47.9</v>
      </c>
      <c r="BB558" s="386">
        <f xml:space="preserve"> tabItens[[#This Row],[PontoMês]] * BB$2 - tabItens[[#This Row],[QTDE ATUAL]] - (1/10)</f>
        <v>-537.1</v>
      </c>
      <c r="BC558" s="388">
        <f>IF( tabItens[[#This Row],[PontoPed]]&gt;0, IF(tabItens[[#This Row],[PontoPed]]&lt;1, 1, IF( tabItens[[#This Row],[Saldo]]&gt;tabItens[[#This Row],[PontoPed]], 0, (tabItens[[#This Row],[PontoPed]]-tabItens[[#This Row],[Saldo]])/tabItens[[#This Row],[PontoPed]] ) ), 0 )</f>
        <v>0</v>
      </c>
      <c r="BD558" s="389">
        <f>ROUNDDOWN(IF( OR( AND(tabItens[[#This Row],[PontoPed]]&lt;tabItens[[#This Row],[Saldo]],tabItens[[#This Row],[Saldo]]&gt;0), tabItens[[#This Row],[PontoPed]]=0), 99, IF(AND(tabItens[[#This Row],[Saldo]]=0,tabItens[[#This Row],[PontoPed]]&gt;0), 0, (1-tabItens[[#This Row],[PctAb]])*10 ) ),0)</f>
        <v>99</v>
      </c>
      <c r="BE558" s="390">
        <f>IF( tabItens[[#This Row],[Consumo]] &gt; tabItens[[#This Row],[04_MESES]]/4*$AV$2, tabItens[[#This Row],[Consumo]]/$AV$2, tabItens[[#This Row],[04_MESES]]/4 ) * $BE$2 + tabItens[[#This Row],[COMPRA_EXTRA]]</f>
        <v>469.5</v>
      </c>
      <c r="BF558" s="391">
        <f>MAX( tabItens[[#This Row],[Sugestão]] - tabItens[[#This Row],[LC]], 0 )</f>
        <v>469.5</v>
      </c>
      <c r="BG558" s="391">
        <f>SUMIF(Consumo!$C$3:$C$862,tabItens[[#This Row],[CÓDIGO]],Consumo!$E$3:$E$862)</f>
        <v>200</v>
      </c>
      <c r="BH558" s="392">
        <f>IF(AND(tabItens[[#This Row],[Pend]] &gt; 0,tabItens[[#This Row],[Consumo]] &lt;&gt; 0), tabItens[[#This Row],[Pend]] / tabItens[[#This Row],[Consumo]], 0 )</f>
        <v>0.21299254526091588</v>
      </c>
      <c r="BI558" s="391"/>
      <c r="BJ558" s="391"/>
      <c r="BK558" s="393" t="s">
        <v>2081</v>
      </c>
    </row>
    <row r="559" spans="1:63" x14ac:dyDescent="0.3">
      <c r="A559" s="354">
        <v>105294</v>
      </c>
      <c r="B559" s="355" t="s">
        <v>1620</v>
      </c>
      <c r="C559" s="356" t="s">
        <v>256</v>
      </c>
      <c r="D559" s="357">
        <v>12.69</v>
      </c>
      <c r="E559" s="358"/>
      <c r="F559" s="358"/>
      <c r="G559" s="358" t="s">
        <v>883</v>
      </c>
      <c r="H559" s="359">
        <v>75</v>
      </c>
      <c r="I559" s="360">
        <v>103003</v>
      </c>
      <c r="J559" s="361">
        <v>12.69</v>
      </c>
      <c r="K559" s="362">
        <v>185</v>
      </c>
      <c r="L559" s="363">
        <f>IF(tabItens[[#This Row],[Média]] &gt; 0, tabItens[[#This Row],[QTDE ATUAL]] / tabItens[[#This Row],[Média]],999.9)</f>
        <v>4.8128342245989302</v>
      </c>
      <c r="M559" s="364">
        <v>0</v>
      </c>
      <c r="N559" s="365">
        <f>tabItens[[#This Row],[VALOR UNIT.]] * tabItens[[#This Row],[LC]]</f>
        <v>0</v>
      </c>
      <c r="O559" s="366"/>
      <c r="P559" s="367"/>
      <c r="Q559" s="368"/>
      <c r="R559" s="365"/>
      <c r="S559" s="369"/>
      <c r="T559" s="370">
        <f>ROUNDDOWN(IFERROR(tabItens[[#This Row],[ATA DT.VALID.]] - $D$1,0) / 30,0)</f>
        <v>-1507</v>
      </c>
      <c r="U559" s="355" t="s">
        <v>1593</v>
      </c>
      <c r="V559" s="371">
        <v>1</v>
      </c>
      <c r="W559" s="372" t="s">
        <v>2066</v>
      </c>
      <c r="X559" s="373">
        <v>51</v>
      </c>
      <c r="Y559" s="374">
        <v>42</v>
      </c>
      <c r="Z559" s="375"/>
      <c r="AA559" s="376"/>
      <c r="AB559" s="377"/>
      <c r="AC559" s="377"/>
      <c r="AD559" s="376"/>
      <c r="AE559" s="377"/>
      <c r="AF559" s="370"/>
      <c r="AG559" s="378" t="s">
        <v>2067</v>
      </c>
      <c r="AH559" s="379"/>
      <c r="AI559" s="370">
        <v>62</v>
      </c>
      <c r="AJ559" s="379">
        <v>44946</v>
      </c>
      <c r="AK559" s="379">
        <v>39506</v>
      </c>
      <c r="AL559" s="379">
        <v>44939</v>
      </c>
      <c r="AM559" s="369"/>
      <c r="AN559" s="358"/>
      <c r="AO559" s="380" t="str">
        <f>_xlfn.IFNA(IF(VLOOKUP(tabItens[[#This Row],[CÓDIGO]],tabExcluirDoEstoque[#Data],1,FALSE),"sim",""),"")</f>
        <v/>
      </c>
      <c r="AP559" s="381" t="str">
        <f ca="1">IF(OR(ISBLANK(tabItens[[#This Row],[ATA DT.VALID.]]),tabItens[[#This Row],[ATA DT.VALID.]]="",tabItens[[#This Row],[ATA DT.VALID.]]=" "),"",IF(TYPE(tabItens[[#This Row],[ATA DT.VALID.]])=1,ROUNDUP((tabItens[[#This Row],[ATA DT.VALID.]]-TODAY())/7,0),""))</f>
        <v/>
      </c>
      <c r="AQ559" s="382"/>
      <c r="AR559" s="383" t="str">
        <f>IF(ISBLANK(tabItens[[#This Row],[CÓDIGO]]),"",IFERROR(VLOOKUP(tabItens[[#This Row],[CÓDIGO]],Consumo!$C$2:$AC$862,26,FALSE),0))</f>
        <v>09.2023</v>
      </c>
      <c r="AS559" s="384">
        <f>SUMIF(Consumo!$C$3:$C$862,tabItens[[#This Row],[CÓDIGO]],Consumo!$N$3:$N$862) + SUMIF(Consumo!$C$3:$C$862,tabItens[[#This Row],[CÓDIGO]],Consumo!$O$3:$O$862) + SUMIF(Consumo!$C$3:$C$862,tabItens[[#This Row],[CÓDIGO]],Consumo!$P$3:$P$862) + SUMIF(Consumo!$C$3:$C$862,tabItens[[#This Row],[CÓDIGO]],Consumo!$Q$3:$Q$862)</f>
        <v>100</v>
      </c>
      <c r="AT559" s="384">
        <f>SUMIF(Consumo!$C$3:$C$862,tabItens[[#This Row],[CÓDIGO]],Consumo!$Z$3:$Z$862)</f>
        <v>187</v>
      </c>
      <c r="AU559" s="385">
        <f>SUMIF(Consumo!$C$3:$C$862,tabItens[[#This Row],[CÓDIGO]],Consumo!$AA$3:$AA$862)</f>
        <v>50</v>
      </c>
      <c r="AV559" s="386">
        <f>SUMIF(Consumo!$C$3:$C$862,tabItens[[#This Row],[CÓDIGO]],Consumo!$Y$3:$Y$862)</f>
        <v>15.583333333333334</v>
      </c>
      <c r="AW559" s="359">
        <f>tabItens[[#This Row],[QTDE ATUAL]] + tabItens[[#This Row],[RC QTDE]] + tabItens[[#This Row],[AF SALDO]] + tabItens[[#This Row],[Recentes]]</f>
        <v>75</v>
      </c>
      <c r="AX559" s="387">
        <v>6</v>
      </c>
      <c r="AY559" s="387">
        <v>4</v>
      </c>
      <c r="AZ559" s="387">
        <f>IF(ISBLANK(tabItens[[#This Row],[CÓDIGO]]),"",tabItens[[#This Row],[PontoMês]] * (AZ$2+tabItens[[#This Row],[PontoQtM]]))</f>
        <v>24</v>
      </c>
      <c r="BA559" s="386">
        <f>tabItens[[#This Row],[PontoPed]] - tabItens[[#This Row],[Saldo]] + (1/10)</f>
        <v>-50.9</v>
      </c>
      <c r="BB559" s="386">
        <f xml:space="preserve"> tabItens[[#This Row],[PontoMês]] * BB$2 - tabItens[[#This Row],[QTDE ATUAL]] - (1/10)</f>
        <v>-69.099999999999994</v>
      </c>
      <c r="BC559" s="388">
        <f>IF( tabItens[[#This Row],[PontoPed]]&gt;0, IF(tabItens[[#This Row],[PontoPed]]&lt;1, 1, IF( tabItens[[#This Row],[Saldo]]&gt;tabItens[[#This Row],[PontoPed]], 0, (tabItens[[#This Row],[PontoPed]]-tabItens[[#This Row],[Saldo]])/tabItens[[#This Row],[PontoPed]] ) ), 0 )</f>
        <v>0</v>
      </c>
      <c r="BD559" s="389">
        <f>ROUNDDOWN(IF( OR( AND(tabItens[[#This Row],[PontoPed]]&lt;tabItens[[#This Row],[Saldo]],tabItens[[#This Row],[Saldo]]&gt;0), tabItens[[#This Row],[PontoPed]]=0), 99, IF(AND(tabItens[[#This Row],[Saldo]]=0,tabItens[[#This Row],[PontoPed]]&gt;0), 0, (1-tabItens[[#This Row],[PctAb]])*10 ) ),0)</f>
        <v>99</v>
      </c>
      <c r="BE559" s="390">
        <f>IF( tabItens[[#This Row],[Consumo]] &gt; tabItens[[#This Row],[04_MESES]]/4*$AV$2, tabItens[[#This Row],[Consumo]]/$AV$2, tabItens[[#This Row],[04_MESES]]/4 ) * $BE$2 + tabItens[[#This Row],[COMPRA_EXTRA]]</f>
        <v>150</v>
      </c>
      <c r="BF559" s="391">
        <f>MAX( tabItens[[#This Row],[Sugestão]] - tabItens[[#This Row],[LC]], 0 )</f>
        <v>150</v>
      </c>
      <c r="BG559" s="391">
        <f>SUMIF(Consumo!$C$3:$C$862,tabItens[[#This Row],[CÓDIGO]],Consumo!$E$3:$E$862)</f>
        <v>2</v>
      </c>
      <c r="BH559" s="392">
        <f>IF(AND(tabItens[[#This Row],[Pend]] &gt; 0,tabItens[[#This Row],[Consumo]] &lt;&gt; 0), tabItens[[#This Row],[Pend]] / tabItens[[#This Row],[Consumo]], 0 )</f>
        <v>1.06951871657754E-2</v>
      </c>
      <c r="BI559" s="391"/>
      <c r="BJ559" s="391"/>
      <c r="BK559" s="393" t="s">
        <v>2081</v>
      </c>
    </row>
    <row r="560" spans="1:63" x14ac:dyDescent="0.3">
      <c r="A560" s="354">
        <v>105704</v>
      </c>
      <c r="B560" s="355" t="s">
        <v>1621</v>
      </c>
      <c r="C560" s="356" t="s">
        <v>256</v>
      </c>
      <c r="D560" s="357">
        <v>54.98</v>
      </c>
      <c r="E560" s="358"/>
      <c r="F560" s="358"/>
      <c r="G560" s="358" t="s">
        <v>883</v>
      </c>
      <c r="H560" s="359">
        <v>20</v>
      </c>
      <c r="I560" s="360">
        <v>103003</v>
      </c>
      <c r="J560" s="361">
        <v>54.98</v>
      </c>
      <c r="K560" s="362"/>
      <c r="L560" s="363">
        <f>IF(tabItens[[#This Row],[Média]] &gt; 0, tabItens[[#This Row],[QTDE ATUAL]] / tabItens[[#This Row],[Média]],999.9)</f>
        <v>999.9</v>
      </c>
      <c r="M560" s="364">
        <v>0</v>
      </c>
      <c r="N560" s="365">
        <f>tabItens[[#This Row],[VALOR UNIT.]] * tabItens[[#This Row],[LC]]</f>
        <v>0</v>
      </c>
      <c r="O560" s="366"/>
      <c r="P560" s="367"/>
      <c r="Q560" s="368"/>
      <c r="R560" s="365"/>
      <c r="S560" s="369"/>
      <c r="T560" s="370">
        <f>ROUNDDOWN(IFERROR(tabItens[[#This Row],[ATA DT.VALID.]] - $D$1,0) / 30,0)</f>
        <v>-1507</v>
      </c>
      <c r="U560" s="355" t="s">
        <v>1607</v>
      </c>
      <c r="V560" s="371">
        <v>1</v>
      </c>
      <c r="W560" s="372" t="s">
        <v>2076</v>
      </c>
      <c r="X560" s="373">
        <v>62</v>
      </c>
      <c r="Y560" s="374">
        <v>4</v>
      </c>
      <c r="Z560" s="375"/>
      <c r="AA560" s="376"/>
      <c r="AB560" s="377"/>
      <c r="AC560" s="377"/>
      <c r="AD560" s="376"/>
      <c r="AE560" s="377"/>
      <c r="AF560" s="370"/>
      <c r="AG560" s="378" t="s">
        <v>2067</v>
      </c>
      <c r="AH560" s="379"/>
      <c r="AI560" s="370">
        <v>0</v>
      </c>
      <c r="AJ560" s="379">
        <v>39826</v>
      </c>
      <c r="AK560" s="379">
        <v>39538</v>
      </c>
      <c r="AL560" s="379">
        <v>44791</v>
      </c>
      <c r="AM560" s="369"/>
      <c r="AN560" s="358"/>
      <c r="AO560" s="380" t="str">
        <f>_xlfn.IFNA(IF(VLOOKUP(tabItens[[#This Row],[CÓDIGO]],tabExcluirDoEstoque[#Data],1,FALSE),"sim",""),"")</f>
        <v/>
      </c>
      <c r="AP560" s="381" t="str">
        <f ca="1">IF(OR(ISBLANK(tabItens[[#This Row],[ATA DT.VALID.]]),tabItens[[#This Row],[ATA DT.VALID.]]="",tabItens[[#This Row],[ATA DT.VALID.]]=" "),"",IF(TYPE(tabItens[[#This Row],[ATA DT.VALID.]])=1,ROUNDUP((tabItens[[#This Row],[ATA DT.VALID.]]-TODAY())/7,0),""))</f>
        <v/>
      </c>
      <c r="AQ560" s="382"/>
      <c r="AR560" s="383">
        <f>IF(ISBLANK(tabItens[[#This Row],[CÓDIGO]]),"",IFERROR(VLOOKUP(tabItens[[#This Row],[CÓDIGO]],Consumo!$C$2:$AC$862,26,FALSE),0))</f>
        <v>0</v>
      </c>
      <c r="AS560" s="384">
        <f>SUMIF(Consumo!$C$3:$C$862,tabItens[[#This Row],[CÓDIGO]],Consumo!$N$3:$N$862) + SUMIF(Consumo!$C$3:$C$862,tabItens[[#This Row],[CÓDIGO]],Consumo!$O$3:$O$862) + SUMIF(Consumo!$C$3:$C$862,tabItens[[#This Row],[CÓDIGO]],Consumo!$P$3:$P$862) + SUMIF(Consumo!$C$3:$C$862,tabItens[[#This Row],[CÓDIGO]],Consumo!$Q$3:$Q$862)</f>
        <v>0</v>
      </c>
      <c r="AT560" s="384">
        <f>SUMIF(Consumo!$C$3:$C$862,tabItens[[#This Row],[CÓDIGO]],Consumo!$Z$3:$Z$862)</f>
        <v>0</v>
      </c>
      <c r="AU560" s="385">
        <f>SUMIF(Consumo!$C$3:$C$862,tabItens[[#This Row],[CÓDIGO]],Consumo!$AA$3:$AA$862)</f>
        <v>0</v>
      </c>
      <c r="AV560" s="386">
        <f>SUMIF(Consumo!$C$3:$C$862,tabItens[[#This Row],[CÓDIGO]],Consumo!$Y$3:$Y$862)</f>
        <v>0</v>
      </c>
      <c r="AW560" s="359">
        <f>tabItens[[#This Row],[QTDE ATUAL]] + tabItens[[#This Row],[RC QTDE]] + tabItens[[#This Row],[AF SALDO]] + tabItens[[#This Row],[Recentes]]</f>
        <v>20</v>
      </c>
      <c r="AX560" s="387">
        <v>0</v>
      </c>
      <c r="AY560" s="387">
        <v>4</v>
      </c>
      <c r="AZ560" s="387">
        <f>IF(ISBLANK(tabItens[[#This Row],[CÓDIGO]]),"",tabItens[[#This Row],[PontoMês]] * (AZ$2+tabItens[[#This Row],[PontoQtM]]))</f>
        <v>0</v>
      </c>
      <c r="BA560" s="386">
        <f>tabItens[[#This Row],[PontoPed]] - tabItens[[#This Row],[Saldo]] + (1/10)</f>
        <v>-19.899999999999999</v>
      </c>
      <c r="BB560" s="386">
        <f xml:space="preserve"> tabItens[[#This Row],[PontoMês]] * BB$2 - tabItens[[#This Row],[QTDE ATUAL]] - (1/10)</f>
        <v>-20.100000000000001</v>
      </c>
      <c r="BC560" s="388">
        <f>IF( tabItens[[#This Row],[PontoPed]]&gt;0, IF(tabItens[[#This Row],[PontoPed]]&lt;1, 1, IF( tabItens[[#This Row],[Saldo]]&gt;tabItens[[#This Row],[PontoPed]], 0, (tabItens[[#This Row],[PontoPed]]-tabItens[[#This Row],[Saldo]])/tabItens[[#This Row],[PontoPed]] ) ), 0 )</f>
        <v>0</v>
      </c>
      <c r="BD560" s="389">
        <f>ROUNDDOWN(IF( OR( AND(tabItens[[#This Row],[PontoPed]]&lt;tabItens[[#This Row],[Saldo]],tabItens[[#This Row],[Saldo]]&gt;0), tabItens[[#This Row],[PontoPed]]=0), 99, IF(AND(tabItens[[#This Row],[Saldo]]=0,tabItens[[#This Row],[PontoPed]]&gt;0), 0, (1-tabItens[[#This Row],[PctAb]])*10 ) ),0)</f>
        <v>99</v>
      </c>
      <c r="BE560" s="390">
        <f>IF( tabItens[[#This Row],[Consumo]] &gt; tabItens[[#This Row],[04_MESES]]/4*$AV$2, tabItens[[#This Row],[Consumo]]/$AV$2, tabItens[[#This Row],[04_MESES]]/4 ) * $BE$2 + tabItens[[#This Row],[COMPRA_EXTRA]]</f>
        <v>0</v>
      </c>
      <c r="BF560" s="391">
        <f>MAX( tabItens[[#This Row],[Sugestão]] - tabItens[[#This Row],[LC]], 0 )</f>
        <v>0</v>
      </c>
      <c r="BG560" s="391">
        <f>SUMIF(Consumo!$C$3:$C$862,tabItens[[#This Row],[CÓDIGO]],Consumo!$E$3:$E$862)</f>
        <v>0</v>
      </c>
      <c r="BH560" s="392">
        <f>IF(AND(tabItens[[#This Row],[Pend]] &gt; 0,tabItens[[#This Row],[Consumo]] &lt;&gt; 0), tabItens[[#This Row],[Pend]] / tabItens[[#This Row],[Consumo]], 0 )</f>
        <v>0</v>
      </c>
      <c r="BI560" s="391"/>
      <c r="BJ560" s="391"/>
      <c r="BK560" s="393" t="s">
        <v>2081</v>
      </c>
    </row>
    <row r="561" spans="1:63" x14ac:dyDescent="0.3">
      <c r="A561" s="354">
        <v>105709</v>
      </c>
      <c r="B561" s="355" t="s">
        <v>1622</v>
      </c>
      <c r="C561" s="356" t="s">
        <v>256</v>
      </c>
      <c r="D561" s="357">
        <v>25</v>
      </c>
      <c r="E561" s="358"/>
      <c r="F561" s="358"/>
      <c r="G561" s="358" t="s">
        <v>883</v>
      </c>
      <c r="H561" s="359">
        <v>12</v>
      </c>
      <c r="I561" s="360">
        <v>103003</v>
      </c>
      <c r="J561" s="361">
        <v>25</v>
      </c>
      <c r="K561" s="362"/>
      <c r="L561" s="363">
        <f>IF(tabItens[[#This Row],[Média]] &gt; 0, tabItens[[#This Row],[QTDE ATUAL]] / tabItens[[#This Row],[Média]],999.9)</f>
        <v>999.9</v>
      </c>
      <c r="M561" s="364">
        <v>0</v>
      </c>
      <c r="N561" s="365">
        <f>tabItens[[#This Row],[VALOR UNIT.]] * tabItens[[#This Row],[LC]]</f>
        <v>0</v>
      </c>
      <c r="O561" s="366" t="s">
        <v>2086</v>
      </c>
      <c r="P561" s="367"/>
      <c r="Q561" s="368"/>
      <c r="R561" s="365"/>
      <c r="S561" s="369"/>
      <c r="T561" s="370">
        <f>ROUNDDOWN(IFERROR(tabItens[[#This Row],[ATA DT.VALID.]] - $D$1,0) / 30,0)</f>
        <v>-1507</v>
      </c>
      <c r="U561" s="355" t="s">
        <v>1557</v>
      </c>
      <c r="V561" s="371">
        <v>1</v>
      </c>
      <c r="W561" s="372" t="s">
        <v>2076</v>
      </c>
      <c r="X561" s="373">
        <v>54</v>
      </c>
      <c r="Y561" s="374">
        <v>19</v>
      </c>
      <c r="Z561" s="375"/>
      <c r="AA561" s="376"/>
      <c r="AB561" s="377"/>
      <c r="AC561" s="377"/>
      <c r="AD561" s="376"/>
      <c r="AE561" s="377"/>
      <c r="AF561" s="370"/>
      <c r="AG561" s="378" t="s">
        <v>2067</v>
      </c>
      <c r="AH561" s="379"/>
      <c r="AI561" s="370">
        <v>0</v>
      </c>
      <c r="AJ561" s="379">
        <v>43698</v>
      </c>
      <c r="AK561" s="379">
        <v>39538</v>
      </c>
      <c r="AL561" s="379">
        <v>43557</v>
      </c>
      <c r="AM561" s="369"/>
      <c r="AN561" s="358"/>
      <c r="AO561" s="380" t="str">
        <f>_xlfn.IFNA(IF(VLOOKUP(tabItens[[#This Row],[CÓDIGO]],tabExcluirDoEstoque[#Data],1,FALSE),"sim",""),"")</f>
        <v/>
      </c>
      <c r="AP561" s="381" t="str">
        <f ca="1">IF(OR(ISBLANK(tabItens[[#This Row],[ATA DT.VALID.]]),tabItens[[#This Row],[ATA DT.VALID.]]="",tabItens[[#This Row],[ATA DT.VALID.]]=" "),"",IF(TYPE(tabItens[[#This Row],[ATA DT.VALID.]])=1,ROUNDUP((tabItens[[#This Row],[ATA DT.VALID.]]-TODAY())/7,0),""))</f>
        <v/>
      </c>
      <c r="AQ561" s="382">
        <v>0</v>
      </c>
      <c r="AR561" s="383">
        <f>IF(ISBLANK(tabItens[[#This Row],[CÓDIGO]]),"",IFERROR(VLOOKUP(tabItens[[#This Row],[CÓDIGO]],Consumo!$C$2:$AC$862,26,FALSE),0))</f>
        <v>0</v>
      </c>
      <c r="AS561" s="384">
        <f>SUMIF(Consumo!$C$3:$C$862,tabItens[[#This Row],[CÓDIGO]],Consumo!$N$3:$N$862) + SUMIF(Consumo!$C$3:$C$862,tabItens[[#This Row],[CÓDIGO]],Consumo!$O$3:$O$862) + SUMIF(Consumo!$C$3:$C$862,tabItens[[#This Row],[CÓDIGO]],Consumo!$P$3:$P$862) + SUMIF(Consumo!$C$3:$C$862,tabItens[[#This Row],[CÓDIGO]],Consumo!$Q$3:$Q$862)</f>
        <v>0</v>
      </c>
      <c r="AT561" s="384">
        <f>SUMIF(Consumo!$C$3:$C$862,tabItens[[#This Row],[CÓDIGO]],Consumo!$Z$3:$Z$862)</f>
        <v>0</v>
      </c>
      <c r="AU561" s="385">
        <f>SUMIF(Consumo!$C$3:$C$862,tabItens[[#This Row],[CÓDIGO]],Consumo!$AA$3:$AA$862)</f>
        <v>0</v>
      </c>
      <c r="AV561" s="386">
        <f>SUMIF(Consumo!$C$3:$C$862,tabItens[[#This Row],[CÓDIGO]],Consumo!$Y$3:$Y$862)</f>
        <v>0</v>
      </c>
      <c r="AW561" s="359">
        <f>tabItens[[#This Row],[QTDE ATUAL]] + tabItens[[#This Row],[RC QTDE]] + tabItens[[#This Row],[AF SALDO]] + tabItens[[#This Row],[Recentes]]</f>
        <v>12</v>
      </c>
      <c r="AX561" s="387">
        <v>0</v>
      </c>
      <c r="AY561" s="387">
        <v>4</v>
      </c>
      <c r="AZ561" s="387">
        <f>IF(ISBLANK(tabItens[[#This Row],[CÓDIGO]]),"",tabItens[[#This Row],[PontoMês]] * (AZ$2+tabItens[[#This Row],[PontoQtM]]))</f>
        <v>0</v>
      </c>
      <c r="BA561" s="386">
        <f>tabItens[[#This Row],[PontoPed]] - tabItens[[#This Row],[Saldo]] + (1/10)</f>
        <v>-11.9</v>
      </c>
      <c r="BB561" s="386">
        <f xml:space="preserve"> tabItens[[#This Row],[PontoMês]] * BB$2 - tabItens[[#This Row],[QTDE ATUAL]] - (1/10)</f>
        <v>-12.1</v>
      </c>
      <c r="BC561" s="388">
        <f>IF( tabItens[[#This Row],[PontoPed]]&gt;0, IF(tabItens[[#This Row],[PontoPed]]&lt;1, 1, IF( tabItens[[#This Row],[Saldo]]&gt;tabItens[[#This Row],[PontoPed]], 0, (tabItens[[#This Row],[PontoPed]]-tabItens[[#This Row],[Saldo]])/tabItens[[#This Row],[PontoPed]] ) ), 0 )</f>
        <v>0</v>
      </c>
      <c r="BD561" s="389">
        <f>ROUNDDOWN(IF( OR( AND(tabItens[[#This Row],[PontoPed]]&lt;tabItens[[#This Row],[Saldo]],tabItens[[#This Row],[Saldo]]&gt;0), tabItens[[#This Row],[PontoPed]]=0), 99, IF(AND(tabItens[[#This Row],[Saldo]]=0,tabItens[[#This Row],[PontoPed]]&gt;0), 0, (1-tabItens[[#This Row],[PctAb]])*10 ) ),0)</f>
        <v>99</v>
      </c>
      <c r="BE561" s="390">
        <f>IF( tabItens[[#This Row],[Consumo]] &gt; tabItens[[#This Row],[04_MESES]]/4*$AV$2, tabItens[[#This Row],[Consumo]]/$AV$2, tabItens[[#This Row],[04_MESES]]/4 ) * $BE$2 + tabItens[[#This Row],[COMPRA_EXTRA]]</f>
        <v>0</v>
      </c>
      <c r="BF561" s="391">
        <f>MAX( tabItens[[#This Row],[Sugestão]] - tabItens[[#This Row],[LC]], 0 )</f>
        <v>0</v>
      </c>
      <c r="BG561" s="391">
        <f>SUMIF(Consumo!$C$3:$C$862,tabItens[[#This Row],[CÓDIGO]],Consumo!$E$3:$E$862)</f>
        <v>0</v>
      </c>
      <c r="BH561" s="392">
        <f>IF(AND(tabItens[[#This Row],[Pend]] &gt; 0,tabItens[[#This Row],[Consumo]] &lt;&gt; 0), tabItens[[#This Row],[Pend]] / tabItens[[#This Row],[Consumo]], 0 )</f>
        <v>0</v>
      </c>
      <c r="BI561" s="391"/>
      <c r="BJ561" s="391"/>
      <c r="BK561" s="393" t="s">
        <v>2081</v>
      </c>
    </row>
    <row r="562" spans="1:63" x14ac:dyDescent="0.3">
      <c r="A562" s="354">
        <v>105889</v>
      </c>
      <c r="B562" s="355" t="s">
        <v>1623</v>
      </c>
      <c r="C562" s="356" t="s">
        <v>256</v>
      </c>
      <c r="D562" s="357">
        <v>36.9</v>
      </c>
      <c r="E562" s="358"/>
      <c r="F562" s="358"/>
      <c r="G562" s="358" t="s">
        <v>883</v>
      </c>
      <c r="H562" s="359">
        <v>369</v>
      </c>
      <c r="I562" s="360">
        <v>103003</v>
      </c>
      <c r="J562" s="361">
        <v>36.9</v>
      </c>
      <c r="K562" s="362"/>
      <c r="L562" s="363">
        <f>IF(tabItens[[#This Row],[Média]] &gt; 0, tabItens[[#This Row],[QTDE ATUAL]] / tabItens[[#This Row],[Média]],999.9)</f>
        <v>999.9</v>
      </c>
      <c r="M562" s="364">
        <v>0</v>
      </c>
      <c r="N562" s="365">
        <f>tabItens[[#This Row],[VALOR UNIT.]] * tabItens[[#This Row],[LC]]</f>
        <v>0</v>
      </c>
      <c r="O562" s="366" t="s">
        <v>2140</v>
      </c>
      <c r="P562" s="367"/>
      <c r="Q562" s="368"/>
      <c r="R562" s="365"/>
      <c r="S562" s="369"/>
      <c r="T562" s="370">
        <f>ROUNDDOWN(IFERROR(tabItens[[#This Row],[ATA DT.VALID.]] - $D$1,0) / 30,0)</f>
        <v>-1507</v>
      </c>
      <c r="U562" s="355" t="s">
        <v>1333</v>
      </c>
      <c r="V562" s="371">
        <v>1</v>
      </c>
      <c r="W562" s="372" t="s">
        <v>2073</v>
      </c>
      <c r="X562" s="373">
        <v>69</v>
      </c>
      <c r="Y562" s="374">
        <v>2</v>
      </c>
      <c r="Z562" s="375"/>
      <c r="AA562" s="376"/>
      <c r="AB562" s="377"/>
      <c r="AC562" s="377"/>
      <c r="AD562" s="376"/>
      <c r="AE562" s="377"/>
      <c r="AF562" s="370"/>
      <c r="AG562" s="378" t="s">
        <v>2067</v>
      </c>
      <c r="AH562" s="379"/>
      <c r="AI562" s="370">
        <v>0</v>
      </c>
      <c r="AJ562" s="379">
        <v>43535</v>
      </c>
      <c r="AK562" s="379">
        <v>39546</v>
      </c>
      <c r="AL562" s="379">
        <v>43523</v>
      </c>
      <c r="AM562" s="369"/>
      <c r="AN562" s="358"/>
      <c r="AO562" s="380" t="str">
        <f>_xlfn.IFNA(IF(VLOOKUP(tabItens[[#This Row],[CÓDIGO]],tabExcluirDoEstoque[#Data],1,FALSE),"sim",""),"")</f>
        <v/>
      </c>
      <c r="AP562" s="381" t="str">
        <f ca="1">IF(OR(ISBLANK(tabItens[[#This Row],[ATA DT.VALID.]]),tabItens[[#This Row],[ATA DT.VALID.]]="",tabItens[[#This Row],[ATA DT.VALID.]]=" "),"",IF(TYPE(tabItens[[#This Row],[ATA DT.VALID.]])=1,ROUNDUP((tabItens[[#This Row],[ATA DT.VALID.]]-TODAY())/7,0),""))</f>
        <v/>
      </c>
      <c r="AQ562" s="382">
        <v>0</v>
      </c>
      <c r="AR562" s="383">
        <f>IF(ISBLANK(tabItens[[#This Row],[CÓDIGO]]),"",IFERROR(VLOOKUP(tabItens[[#This Row],[CÓDIGO]],Consumo!$C$2:$AC$862,26,FALSE),0))</f>
        <v>0</v>
      </c>
      <c r="AS562" s="384">
        <f>SUMIF(Consumo!$C$3:$C$862,tabItens[[#This Row],[CÓDIGO]],Consumo!$N$3:$N$862) + SUMIF(Consumo!$C$3:$C$862,tabItens[[#This Row],[CÓDIGO]],Consumo!$O$3:$O$862) + SUMIF(Consumo!$C$3:$C$862,tabItens[[#This Row],[CÓDIGO]],Consumo!$P$3:$P$862) + SUMIF(Consumo!$C$3:$C$862,tabItens[[#This Row],[CÓDIGO]],Consumo!$Q$3:$Q$862)</f>
        <v>0</v>
      </c>
      <c r="AT562" s="384">
        <f>SUMIF(Consumo!$C$3:$C$862,tabItens[[#This Row],[CÓDIGO]],Consumo!$Z$3:$Z$862)</f>
        <v>0</v>
      </c>
      <c r="AU562" s="385">
        <f>SUMIF(Consumo!$C$3:$C$862,tabItens[[#This Row],[CÓDIGO]],Consumo!$AA$3:$AA$862)</f>
        <v>0</v>
      </c>
      <c r="AV562" s="386">
        <f>SUMIF(Consumo!$C$3:$C$862,tabItens[[#This Row],[CÓDIGO]],Consumo!$Y$3:$Y$862)</f>
        <v>0</v>
      </c>
      <c r="AW562" s="359">
        <f>tabItens[[#This Row],[QTDE ATUAL]] + tabItens[[#This Row],[RC QTDE]] + tabItens[[#This Row],[AF SALDO]] + tabItens[[#This Row],[Recentes]]</f>
        <v>369</v>
      </c>
      <c r="AX562" s="387">
        <v>50</v>
      </c>
      <c r="AY562" s="387">
        <v>4</v>
      </c>
      <c r="AZ562" s="387">
        <f>IF(ISBLANK(tabItens[[#This Row],[CÓDIGO]]),"",tabItens[[#This Row],[PontoMês]] * (AZ$2+tabItens[[#This Row],[PontoQtM]]))</f>
        <v>200</v>
      </c>
      <c r="BA562" s="386">
        <f>tabItens[[#This Row],[PontoPed]] - tabItens[[#This Row],[Saldo]] + (1/10)</f>
        <v>-168.9</v>
      </c>
      <c r="BB562" s="386">
        <f xml:space="preserve"> tabItens[[#This Row],[PontoMês]] * BB$2 - tabItens[[#This Row],[QTDE ATUAL]] - (1/10)</f>
        <v>-319.10000000000002</v>
      </c>
      <c r="BC562" s="388">
        <f>IF( tabItens[[#This Row],[PontoPed]]&gt;0, IF(tabItens[[#This Row],[PontoPed]]&lt;1, 1, IF( tabItens[[#This Row],[Saldo]]&gt;tabItens[[#This Row],[PontoPed]], 0, (tabItens[[#This Row],[PontoPed]]-tabItens[[#This Row],[Saldo]])/tabItens[[#This Row],[PontoPed]] ) ), 0 )</f>
        <v>0</v>
      </c>
      <c r="BD562" s="389">
        <f>ROUNDDOWN(IF( OR( AND(tabItens[[#This Row],[PontoPed]]&lt;tabItens[[#This Row],[Saldo]],tabItens[[#This Row],[Saldo]]&gt;0), tabItens[[#This Row],[PontoPed]]=0), 99, IF(AND(tabItens[[#This Row],[Saldo]]=0,tabItens[[#This Row],[PontoPed]]&gt;0), 0, (1-tabItens[[#This Row],[PctAb]])*10 ) ),0)</f>
        <v>99</v>
      </c>
      <c r="BE562" s="390">
        <f>IF( tabItens[[#This Row],[Consumo]] &gt; tabItens[[#This Row],[04_MESES]]/4*$AV$2, tabItens[[#This Row],[Consumo]]/$AV$2, tabItens[[#This Row],[04_MESES]]/4 ) * $BE$2 + tabItens[[#This Row],[COMPRA_EXTRA]]</f>
        <v>0</v>
      </c>
      <c r="BF562" s="391">
        <f>MAX( tabItens[[#This Row],[Sugestão]] - tabItens[[#This Row],[LC]], 0 )</f>
        <v>0</v>
      </c>
      <c r="BG562" s="391">
        <f>SUMIF(Consumo!$C$3:$C$862,tabItens[[#This Row],[CÓDIGO]],Consumo!$E$3:$E$862)</f>
        <v>0</v>
      </c>
      <c r="BH562" s="392">
        <f>IF(AND(tabItens[[#This Row],[Pend]] &gt; 0,tabItens[[#This Row],[Consumo]] &lt;&gt; 0), tabItens[[#This Row],[Pend]] / tabItens[[#This Row],[Consumo]], 0 )</f>
        <v>0</v>
      </c>
      <c r="BI562" s="391"/>
      <c r="BJ562" s="391"/>
      <c r="BK562" s="393" t="s">
        <v>2081</v>
      </c>
    </row>
    <row r="563" spans="1:63" x14ac:dyDescent="0.3">
      <c r="A563" s="354">
        <v>106038</v>
      </c>
      <c r="B563" s="355" t="s">
        <v>1624</v>
      </c>
      <c r="C563" s="356" t="s">
        <v>256</v>
      </c>
      <c r="D563" s="357">
        <v>7.85</v>
      </c>
      <c r="E563" s="358"/>
      <c r="F563" s="358"/>
      <c r="G563" s="358" t="s">
        <v>883</v>
      </c>
      <c r="H563" s="359">
        <v>0</v>
      </c>
      <c r="I563" s="360">
        <v>103003</v>
      </c>
      <c r="J563" s="361">
        <v>7.85</v>
      </c>
      <c r="K563" s="362">
        <v>80</v>
      </c>
      <c r="L563" s="363">
        <f>IF(tabItens[[#This Row],[Média]] &gt; 0, tabItens[[#This Row],[QTDE ATUAL]] / tabItens[[#This Row],[Média]],999.9)</f>
        <v>0</v>
      </c>
      <c r="M563" s="364">
        <v>0</v>
      </c>
      <c r="N563" s="365">
        <f>tabItens[[#This Row],[VALOR UNIT.]] * tabItens[[#This Row],[LC]]</f>
        <v>0</v>
      </c>
      <c r="O563" s="366"/>
      <c r="P563" s="367"/>
      <c r="Q563" s="368"/>
      <c r="R563" s="365"/>
      <c r="S563" s="369"/>
      <c r="T563" s="370">
        <f>ROUNDDOWN(IFERROR(tabItens[[#This Row],[ATA DT.VALID.]] - $D$1,0) / 30,0)</f>
        <v>-1507</v>
      </c>
      <c r="U563" s="355" t="s">
        <v>1625</v>
      </c>
      <c r="V563" s="371">
        <v>1</v>
      </c>
      <c r="W563" s="372" t="s">
        <v>2080</v>
      </c>
      <c r="X563" s="373">
        <v>60</v>
      </c>
      <c r="Y563" s="374">
        <v>21</v>
      </c>
      <c r="Z563" s="375">
        <v>2239</v>
      </c>
      <c r="AA563" s="376">
        <v>2023</v>
      </c>
      <c r="AB563" s="377">
        <v>700</v>
      </c>
      <c r="AC563" s="377"/>
      <c r="AD563" s="376"/>
      <c r="AE563" s="377"/>
      <c r="AF563" s="370"/>
      <c r="AG563" s="378" t="s">
        <v>2067</v>
      </c>
      <c r="AH563" s="379"/>
      <c r="AI563" s="370">
        <v>26</v>
      </c>
      <c r="AJ563" s="379">
        <v>44365</v>
      </c>
      <c r="AK563" s="379">
        <v>39554</v>
      </c>
      <c r="AL563" s="379">
        <v>44176</v>
      </c>
      <c r="AM563" s="369"/>
      <c r="AN563" s="358"/>
      <c r="AO563" s="380" t="str">
        <f>_xlfn.IFNA(IF(VLOOKUP(tabItens[[#This Row],[CÓDIGO]],tabExcluirDoEstoque[#Data],1,FALSE),"sim",""),"")</f>
        <v/>
      </c>
      <c r="AP563" s="381" t="str">
        <f ca="1">IF(OR(ISBLANK(tabItens[[#This Row],[ATA DT.VALID.]]),tabItens[[#This Row],[ATA DT.VALID.]]="",tabItens[[#This Row],[ATA DT.VALID.]]=" "),"",IF(TYPE(tabItens[[#This Row],[ATA DT.VALID.]])=1,ROUNDUP((tabItens[[#This Row],[ATA DT.VALID.]]-TODAY())/7,0),""))</f>
        <v/>
      </c>
      <c r="AQ563" s="382">
        <v>0</v>
      </c>
      <c r="AR563" s="383" t="str">
        <f>IF(ISBLANK(tabItens[[#This Row],[CÓDIGO]]),"",IFERROR(VLOOKUP(tabItens[[#This Row],[CÓDIGO]],Consumo!$C$2:$AC$862,26,FALSE),0))</f>
        <v>12.2022</v>
      </c>
      <c r="AS563" s="384">
        <f>SUMIF(Consumo!$C$3:$C$862,tabItens[[#This Row],[CÓDIGO]],Consumo!$N$3:$N$862) + SUMIF(Consumo!$C$3:$C$862,tabItens[[#This Row],[CÓDIGO]],Consumo!$O$3:$O$862) + SUMIF(Consumo!$C$3:$C$862,tabItens[[#This Row],[CÓDIGO]],Consumo!$P$3:$P$862) + SUMIF(Consumo!$C$3:$C$862,tabItens[[#This Row],[CÓDIGO]],Consumo!$Q$3:$Q$862)</f>
        <v>0</v>
      </c>
      <c r="AT563" s="384">
        <f>SUMIF(Consumo!$C$3:$C$862,tabItens[[#This Row],[CÓDIGO]],Consumo!$Z$3:$Z$862)</f>
        <v>100</v>
      </c>
      <c r="AU563" s="385">
        <f>SUMIF(Consumo!$C$3:$C$862,tabItens[[#This Row],[CÓDIGO]],Consumo!$AA$3:$AA$862)</f>
        <v>80</v>
      </c>
      <c r="AV563" s="386">
        <f>SUMIF(Consumo!$C$3:$C$862,tabItens[[#This Row],[CÓDIGO]],Consumo!$Y$3:$Y$862)</f>
        <v>6.083333333333333</v>
      </c>
      <c r="AW563" s="359">
        <f>tabItens[[#This Row],[QTDE ATUAL]] + tabItens[[#This Row],[RC QTDE]] + tabItens[[#This Row],[AF SALDO]] + tabItens[[#This Row],[Recentes]]</f>
        <v>700</v>
      </c>
      <c r="AX563" s="387">
        <v>35</v>
      </c>
      <c r="AY563" s="387">
        <v>4</v>
      </c>
      <c r="AZ563" s="387">
        <f>IF(ISBLANK(tabItens[[#This Row],[CÓDIGO]]),"",tabItens[[#This Row],[PontoMês]] * (AZ$2+tabItens[[#This Row],[PontoQtM]]))</f>
        <v>140</v>
      </c>
      <c r="BA563" s="386">
        <f>tabItens[[#This Row],[PontoPed]] - tabItens[[#This Row],[Saldo]] + (1/10)</f>
        <v>-559.9</v>
      </c>
      <c r="BB563" s="386">
        <f xml:space="preserve"> tabItens[[#This Row],[PontoMês]] * BB$2 - tabItens[[#This Row],[QTDE ATUAL]] - (1/10)</f>
        <v>34.9</v>
      </c>
      <c r="BC563" s="388">
        <f>IF( tabItens[[#This Row],[PontoPed]]&gt;0, IF(tabItens[[#This Row],[PontoPed]]&lt;1, 1, IF( tabItens[[#This Row],[Saldo]]&gt;tabItens[[#This Row],[PontoPed]], 0, (tabItens[[#This Row],[PontoPed]]-tabItens[[#This Row],[Saldo]])/tabItens[[#This Row],[PontoPed]] ) ), 0 )</f>
        <v>0</v>
      </c>
      <c r="BD563" s="389">
        <f>ROUNDDOWN(IF( OR( AND(tabItens[[#This Row],[PontoPed]]&lt;tabItens[[#This Row],[Saldo]],tabItens[[#This Row],[Saldo]]&gt;0), tabItens[[#This Row],[PontoPed]]=0), 99, IF(AND(tabItens[[#This Row],[Saldo]]=0,tabItens[[#This Row],[PontoPed]]&gt;0), 0, (1-tabItens[[#This Row],[PctAb]])*10 ) ),0)</f>
        <v>99</v>
      </c>
      <c r="BE563" s="390">
        <f>IF( tabItens[[#This Row],[Consumo]] &gt; tabItens[[#This Row],[04_MESES]]/4*$AV$2, tabItens[[#This Row],[Consumo]]/$AV$2, tabItens[[#This Row],[04_MESES]]/4 ) * $BE$2 + tabItens[[#This Row],[COMPRA_EXTRA]]</f>
        <v>50</v>
      </c>
      <c r="BF563" s="391">
        <f>MAX( tabItens[[#This Row],[Sugestão]] - tabItens[[#This Row],[LC]], 0 )</f>
        <v>50</v>
      </c>
      <c r="BG563" s="391">
        <f>SUMIF(Consumo!$C$3:$C$862,tabItens[[#This Row],[CÓDIGO]],Consumo!$E$3:$E$862)</f>
        <v>20</v>
      </c>
      <c r="BH563" s="392">
        <f>IF(AND(tabItens[[#This Row],[Pend]] &gt; 0,tabItens[[#This Row],[Consumo]] &lt;&gt; 0), tabItens[[#This Row],[Pend]] / tabItens[[#This Row],[Consumo]], 0 )</f>
        <v>0.2</v>
      </c>
      <c r="BI563" s="391"/>
      <c r="BJ563" s="391"/>
      <c r="BK563" s="393" t="s">
        <v>2081</v>
      </c>
    </row>
    <row r="564" spans="1:63" x14ac:dyDescent="0.3">
      <c r="A564" s="354">
        <v>106129</v>
      </c>
      <c r="B564" s="355" t="s">
        <v>1626</v>
      </c>
      <c r="C564" s="356" t="s">
        <v>256</v>
      </c>
      <c r="D564" s="357">
        <v>92.9</v>
      </c>
      <c r="E564" s="358"/>
      <c r="F564" s="358"/>
      <c r="G564" s="358" t="s">
        <v>883</v>
      </c>
      <c r="H564" s="359">
        <v>1</v>
      </c>
      <c r="I564" s="360">
        <v>103003</v>
      </c>
      <c r="J564" s="361">
        <v>92.9</v>
      </c>
      <c r="K564" s="362">
        <v>15</v>
      </c>
      <c r="L564" s="363">
        <f>IF(tabItens[[#This Row],[Média]] &gt; 0, tabItens[[#This Row],[QTDE ATUAL]] / tabItens[[#This Row],[Média]],999.9)</f>
        <v>0.8571428571428571</v>
      </c>
      <c r="M564" s="364">
        <v>0</v>
      </c>
      <c r="N564" s="365">
        <f>tabItens[[#This Row],[VALOR UNIT.]] * tabItens[[#This Row],[LC]]</f>
        <v>0</v>
      </c>
      <c r="O564" s="366"/>
      <c r="P564" s="367"/>
      <c r="Q564" s="368"/>
      <c r="R564" s="365"/>
      <c r="S564" s="369"/>
      <c r="T564" s="370">
        <f>ROUNDDOWN(IFERROR(tabItens[[#This Row],[ATA DT.VALID.]] - $D$1,0) / 30,0)</f>
        <v>-1507</v>
      </c>
      <c r="U564" s="355" t="s">
        <v>1627</v>
      </c>
      <c r="V564" s="371">
        <v>1</v>
      </c>
      <c r="W564" s="372" t="s">
        <v>2072</v>
      </c>
      <c r="X564" s="373">
        <v>50</v>
      </c>
      <c r="Y564" s="374">
        <v>2</v>
      </c>
      <c r="Z564" s="375">
        <v>2391</v>
      </c>
      <c r="AA564" s="376">
        <v>2023</v>
      </c>
      <c r="AB564" s="377">
        <v>5</v>
      </c>
      <c r="AC564" s="377"/>
      <c r="AD564" s="376"/>
      <c r="AE564" s="377"/>
      <c r="AF564" s="370"/>
      <c r="AG564" s="378" t="s">
        <v>2067</v>
      </c>
      <c r="AH564" s="379"/>
      <c r="AI564" s="370">
        <v>6</v>
      </c>
      <c r="AJ564" s="379">
        <v>44186</v>
      </c>
      <c r="AK564" s="379">
        <v>39562</v>
      </c>
      <c r="AL564" s="379">
        <v>44176</v>
      </c>
      <c r="AM564" s="369"/>
      <c r="AN564" s="358"/>
      <c r="AO564" s="380" t="str">
        <f>_xlfn.IFNA(IF(VLOOKUP(tabItens[[#This Row],[CÓDIGO]],tabExcluirDoEstoque[#Data],1,FALSE),"sim",""),"")</f>
        <v/>
      </c>
      <c r="AP564" s="381" t="str">
        <f ca="1">IF(OR(ISBLANK(tabItens[[#This Row],[ATA DT.VALID.]]),tabItens[[#This Row],[ATA DT.VALID.]]="",tabItens[[#This Row],[ATA DT.VALID.]]=" "),"",IF(TYPE(tabItens[[#This Row],[ATA DT.VALID.]])=1,ROUNDUP((tabItens[[#This Row],[ATA DT.VALID.]]-TODAY())/7,0),""))</f>
        <v/>
      </c>
      <c r="AQ564" s="382"/>
      <c r="AR564" s="383" t="str">
        <f>IF(ISBLANK(tabItens[[#This Row],[CÓDIGO]]),"",IFERROR(VLOOKUP(tabItens[[#This Row],[CÓDIGO]],Consumo!$C$2:$AC$862,26,FALSE),0))</f>
        <v>04.2023</v>
      </c>
      <c r="AS564" s="384">
        <f>SUMIF(Consumo!$C$3:$C$862,tabItens[[#This Row],[CÓDIGO]],Consumo!$N$3:$N$862) + SUMIF(Consumo!$C$3:$C$862,tabItens[[#This Row],[CÓDIGO]],Consumo!$O$3:$O$862) + SUMIF(Consumo!$C$3:$C$862,tabItens[[#This Row],[CÓDIGO]],Consumo!$P$3:$P$862) + SUMIF(Consumo!$C$3:$C$862,tabItens[[#This Row],[CÓDIGO]],Consumo!$Q$3:$Q$862)</f>
        <v>0</v>
      </c>
      <c r="AT564" s="384">
        <f>SUMIF(Consumo!$C$3:$C$862,tabItens[[#This Row],[CÓDIGO]],Consumo!$Z$3:$Z$862)</f>
        <v>15</v>
      </c>
      <c r="AU564" s="385">
        <f>SUMIF(Consumo!$C$3:$C$862,tabItens[[#This Row],[CÓDIGO]],Consumo!$AA$3:$AA$862)</f>
        <v>6</v>
      </c>
      <c r="AV564" s="386">
        <f>SUMIF(Consumo!$C$3:$C$862,tabItens[[#This Row],[CÓDIGO]],Consumo!$Y$3:$Y$862)</f>
        <v>1.1666666666666667</v>
      </c>
      <c r="AW564" s="359">
        <f>tabItens[[#This Row],[QTDE ATUAL]] + tabItens[[#This Row],[RC QTDE]] + tabItens[[#This Row],[AF SALDO]] + tabItens[[#This Row],[Recentes]]</f>
        <v>6</v>
      </c>
      <c r="AX564" s="387">
        <v>1</v>
      </c>
      <c r="AY564" s="387">
        <v>4</v>
      </c>
      <c r="AZ564" s="387">
        <f>IF(ISBLANK(tabItens[[#This Row],[CÓDIGO]]),"",tabItens[[#This Row],[PontoMês]] * (AZ$2+tabItens[[#This Row],[PontoQtM]]))</f>
        <v>4</v>
      </c>
      <c r="BA564" s="386">
        <f>tabItens[[#This Row],[PontoPed]] - tabItens[[#This Row],[Saldo]] + (1/10)</f>
        <v>-1.9</v>
      </c>
      <c r="BB564" s="386">
        <f xml:space="preserve"> tabItens[[#This Row],[PontoMês]] * BB$2 - tabItens[[#This Row],[QTDE ATUAL]] - (1/10)</f>
        <v>-0.1</v>
      </c>
      <c r="BC564" s="388">
        <f>IF( tabItens[[#This Row],[PontoPed]]&gt;0, IF(tabItens[[#This Row],[PontoPed]]&lt;1, 1, IF( tabItens[[#This Row],[Saldo]]&gt;tabItens[[#This Row],[PontoPed]], 0, (tabItens[[#This Row],[PontoPed]]-tabItens[[#This Row],[Saldo]])/tabItens[[#This Row],[PontoPed]] ) ), 0 )</f>
        <v>0</v>
      </c>
      <c r="BD564" s="389">
        <f>ROUNDDOWN(IF( OR( AND(tabItens[[#This Row],[PontoPed]]&lt;tabItens[[#This Row],[Saldo]],tabItens[[#This Row],[Saldo]]&gt;0), tabItens[[#This Row],[PontoPed]]=0), 99, IF(AND(tabItens[[#This Row],[Saldo]]=0,tabItens[[#This Row],[PontoPed]]&gt;0), 0, (1-tabItens[[#This Row],[PctAb]])*10 ) ),0)</f>
        <v>99</v>
      </c>
      <c r="BE564" s="390">
        <f>IF( tabItens[[#This Row],[Consumo]] &gt; tabItens[[#This Row],[04_MESES]]/4*$AV$2, tabItens[[#This Row],[Consumo]]/$AV$2, tabItens[[#This Row],[04_MESES]]/4 ) * $BE$2 + tabItens[[#This Row],[COMPRA_EXTRA]]</f>
        <v>7.5</v>
      </c>
      <c r="BF564" s="391">
        <f>MAX( tabItens[[#This Row],[Sugestão]] - tabItens[[#This Row],[LC]], 0 )</f>
        <v>7.5</v>
      </c>
      <c r="BG564" s="391">
        <f>SUMIF(Consumo!$C$3:$C$862,tabItens[[#This Row],[CÓDIGO]],Consumo!$E$3:$E$862)</f>
        <v>0</v>
      </c>
      <c r="BH564" s="392">
        <f>IF(AND(tabItens[[#This Row],[Pend]] &gt; 0,tabItens[[#This Row],[Consumo]] &lt;&gt; 0), tabItens[[#This Row],[Pend]] / tabItens[[#This Row],[Consumo]], 0 )</f>
        <v>0</v>
      </c>
      <c r="BI564" s="391"/>
      <c r="BJ564" s="391"/>
      <c r="BK564" s="393" t="s">
        <v>2081</v>
      </c>
    </row>
    <row r="565" spans="1:63" x14ac:dyDescent="0.3">
      <c r="A565" s="354">
        <v>106130</v>
      </c>
      <c r="B565" s="355" t="s">
        <v>1628</v>
      </c>
      <c r="C565" s="356" t="s">
        <v>256</v>
      </c>
      <c r="D565" s="357">
        <v>49</v>
      </c>
      <c r="E565" s="358"/>
      <c r="F565" s="358"/>
      <c r="G565" s="358" t="s">
        <v>883</v>
      </c>
      <c r="H565" s="359">
        <v>2</v>
      </c>
      <c r="I565" s="360">
        <v>103003</v>
      </c>
      <c r="J565" s="361">
        <v>49</v>
      </c>
      <c r="K565" s="362">
        <v>12</v>
      </c>
      <c r="L565" s="363">
        <f>IF(tabItens[[#This Row],[Média]] &gt; 0, tabItens[[#This Row],[QTDE ATUAL]] / tabItens[[#This Row],[Média]],999.9)</f>
        <v>2.4</v>
      </c>
      <c r="M565" s="364">
        <v>0</v>
      </c>
      <c r="N565" s="365">
        <f>tabItens[[#This Row],[VALOR UNIT.]] * tabItens[[#This Row],[LC]]</f>
        <v>0</v>
      </c>
      <c r="O565" s="366"/>
      <c r="P565" s="367"/>
      <c r="Q565" s="368"/>
      <c r="R565" s="365"/>
      <c r="S565" s="369"/>
      <c r="T565" s="370">
        <f>ROUNDDOWN(IFERROR(tabItens[[#This Row],[ATA DT.VALID.]] - $D$1,0) / 30,0)</f>
        <v>-1507</v>
      </c>
      <c r="U565" s="355" t="s">
        <v>1627</v>
      </c>
      <c r="V565" s="371">
        <v>1</v>
      </c>
      <c r="W565" s="372" t="s">
        <v>2072</v>
      </c>
      <c r="X565" s="373">
        <v>50</v>
      </c>
      <c r="Y565" s="374">
        <v>2</v>
      </c>
      <c r="Z565" s="375">
        <v>2959</v>
      </c>
      <c r="AA565" s="376">
        <v>2023</v>
      </c>
      <c r="AB565" s="377">
        <v>6</v>
      </c>
      <c r="AC565" s="377"/>
      <c r="AD565" s="376"/>
      <c r="AE565" s="377"/>
      <c r="AF565" s="370"/>
      <c r="AG565" s="378" t="s">
        <v>2067</v>
      </c>
      <c r="AH565" s="379"/>
      <c r="AI565" s="370">
        <v>4</v>
      </c>
      <c r="AJ565" s="379">
        <v>43434</v>
      </c>
      <c r="AK565" s="379">
        <v>39562</v>
      </c>
      <c r="AL565" s="379">
        <v>43411</v>
      </c>
      <c r="AM565" s="369"/>
      <c r="AN565" s="358"/>
      <c r="AO565" s="380" t="str">
        <f>_xlfn.IFNA(IF(VLOOKUP(tabItens[[#This Row],[CÓDIGO]],tabExcluirDoEstoque[#Data],1,FALSE),"sim",""),"")</f>
        <v/>
      </c>
      <c r="AP565" s="381" t="str">
        <f ca="1">IF(OR(ISBLANK(tabItens[[#This Row],[ATA DT.VALID.]]),tabItens[[#This Row],[ATA DT.VALID.]]="",tabItens[[#This Row],[ATA DT.VALID.]]=" "),"",IF(TYPE(tabItens[[#This Row],[ATA DT.VALID.]])=1,ROUNDUP((tabItens[[#This Row],[ATA DT.VALID.]]-TODAY())/7,0),""))</f>
        <v/>
      </c>
      <c r="AQ565" s="382"/>
      <c r="AR565" s="383" t="str">
        <f>IF(ISBLANK(tabItens[[#This Row],[CÓDIGO]]),"",IFERROR(VLOOKUP(tabItens[[#This Row],[CÓDIGO]],Consumo!$C$2:$AC$862,26,FALSE),0))</f>
        <v>04.2023</v>
      </c>
      <c r="AS565" s="384">
        <f>SUMIF(Consumo!$C$3:$C$862,tabItens[[#This Row],[CÓDIGO]],Consumo!$N$3:$N$862) + SUMIF(Consumo!$C$3:$C$862,tabItens[[#This Row],[CÓDIGO]],Consumo!$O$3:$O$862) + SUMIF(Consumo!$C$3:$C$862,tabItens[[#This Row],[CÓDIGO]],Consumo!$P$3:$P$862) + SUMIF(Consumo!$C$3:$C$862,tabItens[[#This Row],[CÓDIGO]],Consumo!$Q$3:$Q$862)</f>
        <v>0</v>
      </c>
      <c r="AT565" s="384">
        <f>SUMIF(Consumo!$C$3:$C$862,tabItens[[#This Row],[CÓDIGO]],Consumo!$Z$3:$Z$862)</f>
        <v>12</v>
      </c>
      <c r="AU565" s="385">
        <f>SUMIF(Consumo!$C$3:$C$862,tabItens[[#This Row],[CÓDIGO]],Consumo!$AA$3:$AA$862)</f>
        <v>6</v>
      </c>
      <c r="AV565" s="386">
        <f>SUMIF(Consumo!$C$3:$C$862,tabItens[[#This Row],[CÓDIGO]],Consumo!$Y$3:$Y$862)</f>
        <v>0.83333333333333337</v>
      </c>
      <c r="AW565" s="359">
        <f>tabItens[[#This Row],[QTDE ATUAL]] + tabItens[[#This Row],[RC QTDE]] + tabItens[[#This Row],[AF SALDO]] + tabItens[[#This Row],[Recentes]]</f>
        <v>8</v>
      </c>
      <c r="AX565" s="387">
        <v>1</v>
      </c>
      <c r="AY565" s="387">
        <v>4</v>
      </c>
      <c r="AZ565" s="387">
        <f>IF(ISBLANK(tabItens[[#This Row],[CÓDIGO]]),"",tabItens[[#This Row],[PontoMês]] * (AZ$2+tabItens[[#This Row],[PontoQtM]]))</f>
        <v>4</v>
      </c>
      <c r="BA565" s="386">
        <f>tabItens[[#This Row],[PontoPed]] - tabItens[[#This Row],[Saldo]] + (1/10)</f>
        <v>-3.9</v>
      </c>
      <c r="BB565" s="386">
        <f xml:space="preserve"> tabItens[[#This Row],[PontoMês]] * BB$2 - tabItens[[#This Row],[QTDE ATUAL]] - (1/10)</f>
        <v>-1.1000000000000001</v>
      </c>
      <c r="BC565" s="388">
        <f>IF( tabItens[[#This Row],[PontoPed]]&gt;0, IF(tabItens[[#This Row],[PontoPed]]&lt;1, 1, IF( tabItens[[#This Row],[Saldo]]&gt;tabItens[[#This Row],[PontoPed]], 0, (tabItens[[#This Row],[PontoPed]]-tabItens[[#This Row],[Saldo]])/tabItens[[#This Row],[PontoPed]] ) ), 0 )</f>
        <v>0</v>
      </c>
      <c r="BD565" s="389">
        <f>ROUNDDOWN(IF( OR( AND(tabItens[[#This Row],[PontoPed]]&lt;tabItens[[#This Row],[Saldo]],tabItens[[#This Row],[Saldo]]&gt;0), tabItens[[#This Row],[PontoPed]]=0), 99, IF(AND(tabItens[[#This Row],[Saldo]]=0,tabItens[[#This Row],[PontoPed]]&gt;0), 0, (1-tabItens[[#This Row],[PctAb]])*10 ) ),0)</f>
        <v>99</v>
      </c>
      <c r="BE565" s="390">
        <f>IF( tabItens[[#This Row],[Consumo]] &gt; tabItens[[#This Row],[04_MESES]]/4*$AV$2, tabItens[[#This Row],[Consumo]]/$AV$2, tabItens[[#This Row],[04_MESES]]/4 ) * $BE$2 + tabItens[[#This Row],[COMPRA_EXTRA]]</f>
        <v>6</v>
      </c>
      <c r="BF565" s="391">
        <f>MAX( tabItens[[#This Row],[Sugestão]] - tabItens[[#This Row],[LC]], 0 )</f>
        <v>6</v>
      </c>
      <c r="BG565" s="391">
        <f>SUMIF(Consumo!$C$3:$C$862,tabItens[[#This Row],[CÓDIGO]],Consumo!$E$3:$E$862)</f>
        <v>0</v>
      </c>
      <c r="BH565" s="392">
        <f>IF(AND(tabItens[[#This Row],[Pend]] &gt; 0,tabItens[[#This Row],[Consumo]] &lt;&gt; 0), tabItens[[#This Row],[Pend]] / tabItens[[#This Row],[Consumo]], 0 )</f>
        <v>0</v>
      </c>
      <c r="BI565" s="391"/>
      <c r="BJ565" s="391"/>
      <c r="BK565" s="393" t="s">
        <v>2081</v>
      </c>
    </row>
    <row r="566" spans="1:63" x14ac:dyDescent="0.3">
      <c r="A566" s="354">
        <v>106131</v>
      </c>
      <c r="B566" s="355" t="s">
        <v>1629</v>
      </c>
      <c r="C566" s="356" t="s">
        <v>256</v>
      </c>
      <c r="D566" s="357">
        <v>49</v>
      </c>
      <c r="E566" s="358"/>
      <c r="F566" s="358"/>
      <c r="G566" s="358" t="s">
        <v>883</v>
      </c>
      <c r="H566" s="359">
        <v>1</v>
      </c>
      <c r="I566" s="360">
        <v>103003</v>
      </c>
      <c r="J566" s="361">
        <v>49</v>
      </c>
      <c r="K566" s="362">
        <v>15</v>
      </c>
      <c r="L566" s="363">
        <f>IF(tabItens[[#This Row],[Média]] &gt; 0, tabItens[[#This Row],[QTDE ATUAL]] / tabItens[[#This Row],[Média]],999.9)</f>
        <v>0.8571428571428571</v>
      </c>
      <c r="M566" s="364">
        <v>0</v>
      </c>
      <c r="N566" s="365">
        <f>tabItens[[#This Row],[VALOR UNIT.]] * tabItens[[#This Row],[LC]]</f>
        <v>0</v>
      </c>
      <c r="O566" s="366"/>
      <c r="P566" s="367"/>
      <c r="Q566" s="368"/>
      <c r="R566" s="365"/>
      <c r="S566" s="369"/>
      <c r="T566" s="370">
        <f>ROUNDDOWN(IFERROR(tabItens[[#This Row],[ATA DT.VALID.]] - $D$1,0) / 30,0)</f>
        <v>-1507</v>
      </c>
      <c r="U566" s="355" t="s">
        <v>1627</v>
      </c>
      <c r="V566" s="371">
        <v>1</v>
      </c>
      <c r="W566" s="372" t="s">
        <v>2072</v>
      </c>
      <c r="X566" s="373">
        <v>50</v>
      </c>
      <c r="Y566" s="374">
        <v>2</v>
      </c>
      <c r="Z566" s="375">
        <v>2959</v>
      </c>
      <c r="AA566" s="376">
        <v>2023</v>
      </c>
      <c r="AB566" s="377">
        <v>10</v>
      </c>
      <c r="AC566" s="377"/>
      <c r="AD566" s="376"/>
      <c r="AE566" s="377"/>
      <c r="AF566" s="370"/>
      <c r="AG566" s="378" t="s">
        <v>2067</v>
      </c>
      <c r="AH566" s="379"/>
      <c r="AI566" s="370">
        <v>6</v>
      </c>
      <c r="AJ566" s="379">
        <v>43434</v>
      </c>
      <c r="AK566" s="379">
        <v>39562</v>
      </c>
      <c r="AL566" s="379">
        <v>43411</v>
      </c>
      <c r="AM566" s="369"/>
      <c r="AN566" s="358"/>
      <c r="AO566" s="380" t="str">
        <f>_xlfn.IFNA(IF(VLOOKUP(tabItens[[#This Row],[CÓDIGO]],tabExcluirDoEstoque[#Data],1,FALSE),"sim",""),"")</f>
        <v/>
      </c>
      <c r="AP566" s="381" t="str">
        <f ca="1">IF(OR(ISBLANK(tabItens[[#This Row],[ATA DT.VALID.]]),tabItens[[#This Row],[ATA DT.VALID.]]="",tabItens[[#This Row],[ATA DT.VALID.]]=" "),"",IF(TYPE(tabItens[[#This Row],[ATA DT.VALID.]])=1,ROUNDUP((tabItens[[#This Row],[ATA DT.VALID.]]-TODAY())/7,0),""))</f>
        <v/>
      </c>
      <c r="AQ566" s="382"/>
      <c r="AR566" s="383" t="str">
        <f>IF(ISBLANK(tabItens[[#This Row],[CÓDIGO]]),"",IFERROR(VLOOKUP(tabItens[[#This Row],[CÓDIGO]],Consumo!$C$2:$AC$862,26,FALSE),0))</f>
        <v>04.2023</v>
      </c>
      <c r="AS566" s="384">
        <f>SUMIF(Consumo!$C$3:$C$862,tabItens[[#This Row],[CÓDIGO]],Consumo!$N$3:$N$862) + SUMIF(Consumo!$C$3:$C$862,tabItens[[#This Row],[CÓDIGO]],Consumo!$O$3:$O$862) + SUMIF(Consumo!$C$3:$C$862,tabItens[[#This Row],[CÓDIGO]],Consumo!$P$3:$P$862) + SUMIF(Consumo!$C$3:$C$862,tabItens[[#This Row],[CÓDIGO]],Consumo!$Q$3:$Q$862)</f>
        <v>0</v>
      </c>
      <c r="AT566" s="384">
        <f>SUMIF(Consumo!$C$3:$C$862,tabItens[[#This Row],[CÓDIGO]],Consumo!$Z$3:$Z$862)</f>
        <v>15</v>
      </c>
      <c r="AU566" s="385">
        <f>SUMIF(Consumo!$C$3:$C$862,tabItens[[#This Row],[CÓDIGO]],Consumo!$AA$3:$AA$862)</f>
        <v>6</v>
      </c>
      <c r="AV566" s="386">
        <f>SUMIF(Consumo!$C$3:$C$862,tabItens[[#This Row],[CÓDIGO]],Consumo!$Y$3:$Y$862)</f>
        <v>1.1666666666666667</v>
      </c>
      <c r="AW566" s="359">
        <f>tabItens[[#This Row],[QTDE ATUAL]] + tabItens[[#This Row],[RC QTDE]] + tabItens[[#This Row],[AF SALDO]] + tabItens[[#This Row],[Recentes]]</f>
        <v>11</v>
      </c>
      <c r="AX566" s="387">
        <v>1</v>
      </c>
      <c r="AY566" s="387">
        <v>4</v>
      </c>
      <c r="AZ566" s="387">
        <f>IF(ISBLANK(tabItens[[#This Row],[CÓDIGO]]),"",tabItens[[#This Row],[PontoMês]] * (AZ$2+tabItens[[#This Row],[PontoQtM]]))</f>
        <v>4</v>
      </c>
      <c r="BA566" s="386">
        <f>tabItens[[#This Row],[PontoPed]] - tabItens[[#This Row],[Saldo]] + (1/10)</f>
        <v>-6.9</v>
      </c>
      <c r="BB566" s="386">
        <f xml:space="preserve"> tabItens[[#This Row],[PontoMês]] * BB$2 - tabItens[[#This Row],[QTDE ATUAL]] - (1/10)</f>
        <v>-0.1</v>
      </c>
      <c r="BC566" s="388">
        <f>IF( tabItens[[#This Row],[PontoPed]]&gt;0, IF(tabItens[[#This Row],[PontoPed]]&lt;1, 1, IF( tabItens[[#This Row],[Saldo]]&gt;tabItens[[#This Row],[PontoPed]], 0, (tabItens[[#This Row],[PontoPed]]-tabItens[[#This Row],[Saldo]])/tabItens[[#This Row],[PontoPed]] ) ), 0 )</f>
        <v>0</v>
      </c>
      <c r="BD566" s="389">
        <f>ROUNDDOWN(IF( OR( AND(tabItens[[#This Row],[PontoPed]]&lt;tabItens[[#This Row],[Saldo]],tabItens[[#This Row],[Saldo]]&gt;0), tabItens[[#This Row],[PontoPed]]=0), 99, IF(AND(tabItens[[#This Row],[Saldo]]=0,tabItens[[#This Row],[PontoPed]]&gt;0), 0, (1-tabItens[[#This Row],[PctAb]])*10 ) ),0)</f>
        <v>99</v>
      </c>
      <c r="BE566" s="390">
        <f>IF( tabItens[[#This Row],[Consumo]] &gt; tabItens[[#This Row],[04_MESES]]/4*$AV$2, tabItens[[#This Row],[Consumo]]/$AV$2, tabItens[[#This Row],[04_MESES]]/4 ) * $BE$2 + tabItens[[#This Row],[COMPRA_EXTRA]]</f>
        <v>7.5</v>
      </c>
      <c r="BF566" s="391">
        <f>MAX( tabItens[[#This Row],[Sugestão]] - tabItens[[#This Row],[LC]], 0 )</f>
        <v>7.5</v>
      </c>
      <c r="BG566" s="391">
        <f>SUMIF(Consumo!$C$3:$C$862,tabItens[[#This Row],[CÓDIGO]],Consumo!$E$3:$E$862)</f>
        <v>0</v>
      </c>
      <c r="BH566" s="392">
        <f>IF(AND(tabItens[[#This Row],[Pend]] &gt; 0,tabItens[[#This Row],[Consumo]] &lt;&gt; 0), tabItens[[#This Row],[Pend]] / tabItens[[#This Row],[Consumo]], 0 )</f>
        <v>0</v>
      </c>
      <c r="BI566" s="391"/>
      <c r="BJ566" s="391"/>
      <c r="BK566" s="393" t="s">
        <v>2081</v>
      </c>
    </row>
    <row r="567" spans="1:63" x14ac:dyDescent="0.3">
      <c r="A567" s="354">
        <v>106375</v>
      </c>
      <c r="B567" s="355" t="s">
        <v>1630</v>
      </c>
      <c r="C567" s="356" t="s">
        <v>256</v>
      </c>
      <c r="D567" s="357">
        <v>45</v>
      </c>
      <c r="E567" s="358"/>
      <c r="F567" s="358"/>
      <c r="G567" s="358" t="s">
        <v>883</v>
      </c>
      <c r="H567" s="359">
        <v>1000</v>
      </c>
      <c r="I567" s="360">
        <v>103003</v>
      </c>
      <c r="J567" s="361">
        <v>45</v>
      </c>
      <c r="K567" s="362">
        <v>471</v>
      </c>
      <c r="L567" s="363">
        <f>IF(tabItens[[#This Row],[Média]] &gt; 0, tabItens[[#This Row],[QTDE ATUAL]] / tabItens[[#This Row],[Média]],999.9)</f>
        <v>24.948024948024948</v>
      </c>
      <c r="M567" s="364">
        <v>0</v>
      </c>
      <c r="N567" s="365">
        <f>tabItens[[#This Row],[VALOR UNIT.]] * tabItens[[#This Row],[LC]]</f>
        <v>0</v>
      </c>
      <c r="O567" s="366" t="s">
        <v>2112</v>
      </c>
      <c r="P567" s="367"/>
      <c r="Q567" s="368"/>
      <c r="R567" s="365"/>
      <c r="S567" s="369"/>
      <c r="T567" s="370">
        <f>ROUNDDOWN(IFERROR(tabItens[[#This Row],[ATA DT.VALID.]] - $D$1,0) / 30,0)</f>
        <v>-1507</v>
      </c>
      <c r="U567" s="355" t="s">
        <v>1270</v>
      </c>
      <c r="V567" s="371">
        <v>1</v>
      </c>
      <c r="W567" s="372" t="s">
        <v>2066</v>
      </c>
      <c r="X567" s="373">
        <v>51</v>
      </c>
      <c r="Y567" s="374">
        <v>17</v>
      </c>
      <c r="Z567" s="375"/>
      <c r="AA567" s="376"/>
      <c r="AB567" s="377"/>
      <c r="AC567" s="377"/>
      <c r="AD567" s="376"/>
      <c r="AE567" s="377"/>
      <c r="AF567" s="370"/>
      <c r="AG567" s="378" t="s">
        <v>2067</v>
      </c>
      <c r="AH567" s="379"/>
      <c r="AI567" s="370">
        <v>166</v>
      </c>
      <c r="AJ567" s="379">
        <v>45184</v>
      </c>
      <c r="AK567" s="379">
        <v>39580</v>
      </c>
      <c r="AL567" s="379">
        <v>45160</v>
      </c>
      <c r="AM567" s="369"/>
      <c r="AN567" s="358"/>
      <c r="AO567" s="380" t="str">
        <f>_xlfn.IFNA(IF(VLOOKUP(tabItens[[#This Row],[CÓDIGO]],tabExcluirDoEstoque[#Data],1,FALSE),"sim",""),"")</f>
        <v/>
      </c>
      <c r="AP567" s="381" t="str">
        <f ca="1">IF(OR(ISBLANK(tabItens[[#This Row],[ATA DT.VALID.]]),tabItens[[#This Row],[ATA DT.VALID.]]="",tabItens[[#This Row],[ATA DT.VALID.]]=" "),"",IF(TYPE(tabItens[[#This Row],[ATA DT.VALID.]])=1,ROUNDUP((tabItens[[#This Row],[ATA DT.VALID.]]-TODAY())/7,0),""))</f>
        <v/>
      </c>
      <c r="AQ567" s="382">
        <v>0</v>
      </c>
      <c r="AR567" s="383" t="str">
        <f>IF(ISBLANK(tabItens[[#This Row],[CÓDIGO]]),"",IFERROR(VLOOKUP(tabItens[[#This Row],[CÓDIGO]],Consumo!$C$2:$AC$862,26,FALSE),0))</f>
        <v>05.2023</v>
      </c>
      <c r="AS567" s="384">
        <f>SUMIF(Consumo!$C$3:$C$862,tabItens[[#This Row],[CÓDIGO]],Consumo!$N$3:$N$862) + SUMIF(Consumo!$C$3:$C$862,tabItens[[#This Row],[CÓDIGO]],Consumo!$O$3:$O$862) + SUMIF(Consumo!$C$3:$C$862,tabItens[[#This Row],[CÓDIGO]],Consumo!$P$3:$P$862) + SUMIF(Consumo!$C$3:$C$862,tabItens[[#This Row],[CÓDIGO]],Consumo!$Q$3:$Q$862)</f>
        <v>0</v>
      </c>
      <c r="AT567" s="384">
        <f>SUMIF(Consumo!$C$3:$C$862,tabItens[[#This Row],[CÓDIGO]],Consumo!$Z$3:$Z$862)</f>
        <v>541</v>
      </c>
      <c r="AU567" s="385">
        <f>SUMIF(Consumo!$C$3:$C$862,tabItens[[#This Row],[CÓDIGO]],Consumo!$AA$3:$AA$862)</f>
        <v>232</v>
      </c>
      <c r="AV567" s="386">
        <f>SUMIF(Consumo!$C$3:$C$862,tabItens[[#This Row],[CÓDIGO]],Consumo!$Y$3:$Y$862)</f>
        <v>40.083333333333336</v>
      </c>
      <c r="AW567" s="359">
        <f>tabItens[[#This Row],[QTDE ATUAL]] + tabItens[[#This Row],[RC QTDE]] + tabItens[[#This Row],[AF SALDO]] + tabItens[[#This Row],[Recentes]]</f>
        <v>1000</v>
      </c>
      <c r="AX567" s="387">
        <v>59</v>
      </c>
      <c r="AY567" s="387">
        <v>4</v>
      </c>
      <c r="AZ567" s="387">
        <f>IF(ISBLANK(tabItens[[#This Row],[CÓDIGO]]),"",tabItens[[#This Row],[PontoMês]] * (AZ$2+tabItens[[#This Row],[PontoQtM]]))</f>
        <v>236</v>
      </c>
      <c r="BA567" s="386">
        <f>tabItens[[#This Row],[PontoPed]] - tabItens[[#This Row],[Saldo]] + (1/10)</f>
        <v>-763.9</v>
      </c>
      <c r="BB567" s="386">
        <f xml:space="preserve"> tabItens[[#This Row],[PontoMês]] * BB$2 - tabItens[[#This Row],[QTDE ATUAL]] - (1/10)</f>
        <v>-941.1</v>
      </c>
      <c r="BC567" s="388">
        <f>IF( tabItens[[#This Row],[PontoPed]]&gt;0, IF(tabItens[[#This Row],[PontoPed]]&lt;1, 1, IF( tabItens[[#This Row],[Saldo]]&gt;tabItens[[#This Row],[PontoPed]], 0, (tabItens[[#This Row],[PontoPed]]-tabItens[[#This Row],[Saldo]])/tabItens[[#This Row],[PontoPed]] ) ), 0 )</f>
        <v>0</v>
      </c>
      <c r="BD567" s="389">
        <f>ROUNDDOWN(IF( OR( AND(tabItens[[#This Row],[PontoPed]]&lt;tabItens[[#This Row],[Saldo]],tabItens[[#This Row],[Saldo]]&gt;0), tabItens[[#This Row],[PontoPed]]=0), 99, IF(AND(tabItens[[#This Row],[Saldo]]=0,tabItens[[#This Row],[PontoPed]]&gt;0), 0, (1-tabItens[[#This Row],[PctAb]])*10 ) ),0)</f>
        <v>99</v>
      </c>
      <c r="BE567" s="390">
        <f>IF( tabItens[[#This Row],[Consumo]] &gt; tabItens[[#This Row],[04_MESES]]/4*$AV$2, tabItens[[#This Row],[Consumo]]/$AV$2, tabItens[[#This Row],[04_MESES]]/4 ) * $BE$2 + tabItens[[#This Row],[COMPRA_EXTRA]]</f>
        <v>270.5</v>
      </c>
      <c r="BF567" s="391">
        <f>MAX( tabItens[[#This Row],[Sugestão]] - tabItens[[#This Row],[LC]], 0 )</f>
        <v>270.5</v>
      </c>
      <c r="BG567" s="391">
        <f>SUMIF(Consumo!$C$3:$C$862,tabItens[[#This Row],[CÓDIGO]],Consumo!$E$3:$E$862)</f>
        <v>41</v>
      </c>
      <c r="BH567" s="392">
        <f>IF(AND(tabItens[[#This Row],[Pend]] &gt; 0,tabItens[[#This Row],[Consumo]] &lt;&gt; 0), tabItens[[#This Row],[Pend]] / tabItens[[#This Row],[Consumo]], 0 )</f>
        <v>7.5785582255083181E-2</v>
      </c>
      <c r="BI567" s="391"/>
      <c r="BJ567" s="391"/>
      <c r="BK567" s="393" t="s">
        <v>2081</v>
      </c>
    </row>
    <row r="568" spans="1:63" x14ac:dyDescent="0.3">
      <c r="A568" s="354">
        <v>106376</v>
      </c>
      <c r="B568" s="355" t="s">
        <v>1631</v>
      </c>
      <c r="C568" s="356" t="s">
        <v>256</v>
      </c>
      <c r="D568" s="357">
        <v>74.209999999999994</v>
      </c>
      <c r="E568" s="358"/>
      <c r="F568" s="358"/>
      <c r="G568" s="358" t="s">
        <v>883</v>
      </c>
      <c r="H568" s="359">
        <v>1001</v>
      </c>
      <c r="I568" s="360">
        <v>103003</v>
      </c>
      <c r="J568" s="361">
        <v>74.209999999999994</v>
      </c>
      <c r="K568" s="362">
        <v>1395</v>
      </c>
      <c r="L568" s="363">
        <f>IF(tabItens[[#This Row],[Média]] &gt; 0, tabItens[[#This Row],[QTDE ATUAL]] / tabItens[[#This Row],[Média]],999.9)</f>
        <v>6.437299035369775</v>
      </c>
      <c r="M568" s="364">
        <v>0</v>
      </c>
      <c r="N568" s="365">
        <f>tabItens[[#This Row],[VALOR UNIT.]] * tabItens[[#This Row],[LC]]</f>
        <v>0</v>
      </c>
      <c r="O568" s="366" t="s">
        <v>2112</v>
      </c>
      <c r="P568" s="367"/>
      <c r="Q568" s="368"/>
      <c r="R568" s="365"/>
      <c r="S568" s="369"/>
      <c r="T568" s="370">
        <f>ROUNDDOWN(IFERROR(tabItens[[#This Row],[ATA DT.VALID.]] - $D$1,0) / 30,0)</f>
        <v>-1507</v>
      </c>
      <c r="U568" s="355" t="s">
        <v>1270</v>
      </c>
      <c r="V568" s="371">
        <v>1</v>
      </c>
      <c r="W568" s="372" t="s">
        <v>2066</v>
      </c>
      <c r="X568" s="373">
        <v>51</v>
      </c>
      <c r="Y568" s="374">
        <v>17</v>
      </c>
      <c r="Z568" s="375"/>
      <c r="AA568" s="376"/>
      <c r="AB568" s="377"/>
      <c r="AC568" s="377"/>
      <c r="AD568" s="376"/>
      <c r="AE568" s="377"/>
      <c r="AF568" s="370"/>
      <c r="AG568" s="378" t="s">
        <v>2067</v>
      </c>
      <c r="AH568" s="379"/>
      <c r="AI568" s="370">
        <v>690</v>
      </c>
      <c r="AJ568" s="379">
        <v>44775</v>
      </c>
      <c r="AK568" s="379">
        <v>39580</v>
      </c>
      <c r="AL568" s="379">
        <v>44748</v>
      </c>
      <c r="AM568" s="369"/>
      <c r="AN568" s="358"/>
      <c r="AO568" s="380" t="str">
        <f>_xlfn.IFNA(IF(VLOOKUP(tabItens[[#This Row],[CÓDIGO]],tabExcluirDoEstoque[#Data],1,FALSE),"sim",""),"")</f>
        <v/>
      </c>
      <c r="AP568" s="381" t="str">
        <f ca="1">IF(OR(ISBLANK(tabItens[[#This Row],[ATA DT.VALID.]]),tabItens[[#This Row],[ATA DT.VALID.]]="",tabItens[[#This Row],[ATA DT.VALID.]]=" "),"",IF(TYPE(tabItens[[#This Row],[ATA DT.VALID.]])=1,ROUNDUP((tabItens[[#This Row],[ATA DT.VALID.]]-TODAY())/7,0),""))</f>
        <v/>
      </c>
      <c r="AQ568" s="382">
        <v>0</v>
      </c>
      <c r="AR568" s="383" t="str">
        <f>IF(ISBLANK(tabItens[[#This Row],[CÓDIGO]]),"",IFERROR(VLOOKUP(tabItens[[#This Row],[CÓDIGO]],Consumo!$C$2:$AC$862,26,FALSE),0))</f>
        <v>09.2023</v>
      </c>
      <c r="AS568" s="384">
        <f>SUMIF(Consumo!$C$3:$C$862,tabItens[[#This Row],[CÓDIGO]],Consumo!$N$3:$N$862) + SUMIF(Consumo!$C$3:$C$862,tabItens[[#This Row],[CÓDIGO]],Consumo!$O$3:$O$862) + SUMIF(Consumo!$C$3:$C$862,tabItens[[#This Row],[CÓDIGO]],Consumo!$P$3:$P$862) + SUMIF(Consumo!$C$3:$C$862,tabItens[[#This Row],[CÓDIGO]],Consumo!$Q$3:$Q$862)</f>
        <v>762</v>
      </c>
      <c r="AT568" s="384">
        <f>SUMIF(Consumo!$C$3:$C$862,tabItens[[#This Row],[CÓDIGO]],Consumo!$Z$3:$Z$862)</f>
        <v>1866</v>
      </c>
      <c r="AU568" s="385">
        <f>SUMIF(Consumo!$C$3:$C$862,tabItens[[#This Row],[CÓDIGO]],Consumo!$AA$3:$AA$862)</f>
        <v>323</v>
      </c>
      <c r="AV568" s="386">
        <f>SUMIF(Consumo!$C$3:$C$862,tabItens[[#This Row],[CÓDIGO]],Consumo!$Y$3:$Y$862)</f>
        <v>155.5</v>
      </c>
      <c r="AW568" s="359">
        <f>tabItens[[#This Row],[QTDE ATUAL]] + tabItens[[#This Row],[RC QTDE]] + tabItens[[#This Row],[AF SALDO]] + tabItens[[#This Row],[Recentes]]</f>
        <v>1001</v>
      </c>
      <c r="AX568" s="387">
        <v>293</v>
      </c>
      <c r="AY568" s="387">
        <v>4</v>
      </c>
      <c r="AZ568" s="387">
        <f>IF(ISBLANK(tabItens[[#This Row],[CÓDIGO]]),"",tabItens[[#This Row],[PontoMês]] * (AZ$2+tabItens[[#This Row],[PontoQtM]]))</f>
        <v>1172</v>
      </c>
      <c r="BA568" s="386">
        <f>tabItens[[#This Row],[PontoPed]] - tabItens[[#This Row],[Saldo]] + (1/10)</f>
        <v>171.1</v>
      </c>
      <c r="BB568" s="386">
        <f xml:space="preserve"> tabItens[[#This Row],[PontoMês]] * BB$2 - tabItens[[#This Row],[QTDE ATUAL]] - (1/10)</f>
        <v>-708.1</v>
      </c>
      <c r="BC568" s="388">
        <f>IF( tabItens[[#This Row],[PontoPed]]&gt;0, IF(tabItens[[#This Row],[PontoPed]]&lt;1, 1, IF( tabItens[[#This Row],[Saldo]]&gt;tabItens[[#This Row],[PontoPed]], 0, (tabItens[[#This Row],[PontoPed]]-tabItens[[#This Row],[Saldo]])/tabItens[[#This Row],[PontoPed]] ) ), 0 )</f>
        <v>0.14590443686006827</v>
      </c>
      <c r="BD568" s="389">
        <f>ROUNDDOWN(IF( OR( AND(tabItens[[#This Row],[PontoPed]]&lt;tabItens[[#This Row],[Saldo]],tabItens[[#This Row],[Saldo]]&gt;0), tabItens[[#This Row],[PontoPed]]=0), 99, IF(AND(tabItens[[#This Row],[Saldo]]=0,tabItens[[#This Row],[PontoPed]]&gt;0), 0, (1-tabItens[[#This Row],[PctAb]])*10 ) ),0)</f>
        <v>8</v>
      </c>
      <c r="BE568" s="390">
        <f>IF( tabItens[[#This Row],[Consumo]] &gt; tabItens[[#This Row],[04_MESES]]/4*$AV$2, tabItens[[#This Row],[Consumo]]/$AV$2, tabItens[[#This Row],[04_MESES]]/4 ) * $BE$2 + tabItens[[#This Row],[COMPRA_EXTRA]]</f>
        <v>1143</v>
      </c>
      <c r="BF568" s="391">
        <f>MAX( tabItens[[#This Row],[Sugestão]] - tabItens[[#This Row],[LC]], 0 )</f>
        <v>1143</v>
      </c>
      <c r="BG568" s="391">
        <f>SUMIF(Consumo!$C$3:$C$862,tabItens[[#This Row],[CÓDIGO]],Consumo!$E$3:$E$862)</f>
        <v>0</v>
      </c>
      <c r="BH568" s="392">
        <f>IF(AND(tabItens[[#This Row],[Pend]] &gt; 0,tabItens[[#This Row],[Consumo]] &lt;&gt; 0), tabItens[[#This Row],[Pend]] / tabItens[[#This Row],[Consumo]], 0 )</f>
        <v>0</v>
      </c>
      <c r="BI568" s="391"/>
      <c r="BJ568" s="391"/>
      <c r="BK568" s="393" t="s">
        <v>2081</v>
      </c>
    </row>
    <row r="569" spans="1:63" x14ac:dyDescent="0.3">
      <c r="A569" s="354">
        <v>106408</v>
      </c>
      <c r="B569" s="355" t="s">
        <v>1632</v>
      </c>
      <c r="C569" s="356" t="s">
        <v>256</v>
      </c>
      <c r="D569" s="357">
        <v>8.3000000000000007</v>
      </c>
      <c r="E569" s="358"/>
      <c r="F569" s="358"/>
      <c r="G569" s="358" t="s">
        <v>883</v>
      </c>
      <c r="H569" s="359">
        <v>54</v>
      </c>
      <c r="I569" s="360">
        <v>103003</v>
      </c>
      <c r="J569" s="361">
        <v>8.3000000000000007</v>
      </c>
      <c r="K569" s="362">
        <v>111</v>
      </c>
      <c r="L569" s="363">
        <f>IF(tabItens[[#This Row],[Média]] &gt; 0, tabItens[[#This Row],[QTDE ATUAL]] / tabItens[[#This Row],[Média]],999.9)</f>
        <v>6.8210526315789473</v>
      </c>
      <c r="M569" s="364">
        <v>0</v>
      </c>
      <c r="N569" s="365">
        <f>tabItens[[#This Row],[VALOR UNIT.]] * tabItens[[#This Row],[LC]]</f>
        <v>0</v>
      </c>
      <c r="O569" s="366"/>
      <c r="P569" s="367"/>
      <c r="Q569" s="368"/>
      <c r="R569" s="365"/>
      <c r="S569" s="369"/>
      <c r="T569" s="370">
        <f>ROUNDDOWN(IFERROR(tabItens[[#This Row],[ATA DT.VALID.]] - $D$1,0) / 30,0)</f>
        <v>-1507</v>
      </c>
      <c r="U569" s="355" t="s">
        <v>984</v>
      </c>
      <c r="V569" s="371">
        <v>1</v>
      </c>
      <c r="W569" s="372" t="s">
        <v>2072</v>
      </c>
      <c r="X569" s="373">
        <v>55</v>
      </c>
      <c r="Y569" s="374">
        <v>32</v>
      </c>
      <c r="Z569" s="375">
        <v>2442</v>
      </c>
      <c r="AA569" s="376">
        <v>2023</v>
      </c>
      <c r="AB569" s="377">
        <v>50</v>
      </c>
      <c r="AC569" s="377"/>
      <c r="AD569" s="376"/>
      <c r="AE569" s="377"/>
      <c r="AF569" s="370"/>
      <c r="AG569" s="378" t="s">
        <v>2067</v>
      </c>
      <c r="AH569" s="379"/>
      <c r="AI569" s="370">
        <v>38</v>
      </c>
      <c r="AJ569" s="379">
        <v>42229</v>
      </c>
      <c r="AK569" s="379">
        <v>39581</v>
      </c>
      <c r="AL569" s="379">
        <v>42205</v>
      </c>
      <c r="AM569" s="369"/>
      <c r="AN569" s="358"/>
      <c r="AO569" s="380" t="str">
        <f>_xlfn.IFNA(IF(VLOOKUP(tabItens[[#This Row],[CÓDIGO]],tabExcluirDoEstoque[#Data],1,FALSE),"sim",""),"")</f>
        <v/>
      </c>
      <c r="AP569" s="381" t="str">
        <f ca="1">IF(OR(ISBLANK(tabItens[[#This Row],[ATA DT.VALID.]]),tabItens[[#This Row],[ATA DT.VALID.]]="",tabItens[[#This Row],[ATA DT.VALID.]]=" "),"",IF(TYPE(tabItens[[#This Row],[ATA DT.VALID.]])=1,ROUNDUP((tabItens[[#This Row],[ATA DT.VALID.]]-TODAY())/7,0),""))</f>
        <v/>
      </c>
      <c r="AQ569" s="382"/>
      <c r="AR569" s="383" t="str">
        <f>IF(ISBLANK(tabItens[[#This Row],[CÓDIGO]]),"",IFERROR(VLOOKUP(tabItens[[#This Row],[CÓDIGO]],Consumo!$C$2:$AC$862,26,FALSE),0))</f>
        <v>07.2023</v>
      </c>
      <c r="AS569" s="384">
        <f>SUMIF(Consumo!$C$3:$C$862,tabItens[[#This Row],[CÓDIGO]],Consumo!$N$3:$N$862) + SUMIF(Consumo!$C$3:$C$862,tabItens[[#This Row],[CÓDIGO]],Consumo!$O$3:$O$862) + SUMIF(Consumo!$C$3:$C$862,tabItens[[#This Row],[CÓDIGO]],Consumo!$P$3:$P$862) + SUMIF(Consumo!$C$3:$C$862,tabItens[[#This Row],[CÓDIGO]],Consumo!$Q$3:$Q$862)</f>
        <v>10</v>
      </c>
      <c r="AT569" s="384">
        <f>SUMIF(Consumo!$C$3:$C$862,tabItens[[#This Row],[CÓDIGO]],Consumo!$Z$3:$Z$862)</f>
        <v>111</v>
      </c>
      <c r="AU569" s="385">
        <f>SUMIF(Consumo!$C$3:$C$862,tabItens[[#This Row],[CÓDIGO]],Consumo!$AA$3:$AA$862)</f>
        <v>59</v>
      </c>
      <c r="AV569" s="386">
        <f>SUMIF(Consumo!$C$3:$C$862,tabItens[[#This Row],[CÓDIGO]],Consumo!$Y$3:$Y$862)</f>
        <v>7.916666666666667</v>
      </c>
      <c r="AW569" s="359">
        <f>tabItens[[#This Row],[QTDE ATUAL]] + tabItens[[#This Row],[RC QTDE]] + tabItens[[#This Row],[AF SALDO]] + tabItens[[#This Row],[Recentes]]</f>
        <v>104</v>
      </c>
      <c r="AX569" s="387">
        <v>5</v>
      </c>
      <c r="AY569" s="387">
        <v>4</v>
      </c>
      <c r="AZ569" s="387">
        <f>IF(ISBLANK(tabItens[[#This Row],[CÓDIGO]]),"",tabItens[[#This Row],[PontoMês]] * (AZ$2+tabItens[[#This Row],[PontoQtM]]))</f>
        <v>20</v>
      </c>
      <c r="BA569" s="386">
        <f>tabItens[[#This Row],[PontoPed]] - tabItens[[#This Row],[Saldo]] + (1/10)</f>
        <v>-83.9</v>
      </c>
      <c r="BB569" s="386">
        <f xml:space="preserve"> tabItens[[#This Row],[PontoMês]] * BB$2 - tabItens[[#This Row],[QTDE ATUAL]] - (1/10)</f>
        <v>-49.1</v>
      </c>
      <c r="BC569" s="388">
        <f>IF( tabItens[[#This Row],[PontoPed]]&gt;0, IF(tabItens[[#This Row],[PontoPed]]&lt;1, 1, IF( tabItens[[#This Row],[Saldo]]&gt;tabItens[[#This Row],[PontoPed]], 0, (tabItens[[#This Row],[PontoPed]]-tabItens[[#This Row],[Saldo]])/tabItens[[#This Row],[PontoPed]] ) ), 0 )</f>
        <v>0</v>
      </c>
      <c r="BD569" s="389">
        <f>ROUNDDOWN(IF( OR( AND(tabItens[[#This Row],[PontoPed]]&lt;tabItens[[#This Row],[Saldo]],tabItens[[#This Row],[Saldo]]&gt;0), tabItens[[#This Row],[PontoPed]]=0), 99, IF(AND(tabItens[[#This Row],[Saldo]]=0,tabItens[[#This Row],[PontoPed]]&gt;0), 0, (1-tabItens[[#This Row],[PctAb]])*10 ) ),0)</f>
        <v>99</v>
      </c>
      <c r="BE569" s="390">
        <f>IF( tabItens[[#This Row],[Consumo]] &gt; tabItens[[#This Row],[04_MESES]]/4*$AV$2, tabItens[[#This Row],[Consumo]]/$AV$2, tabItens[[#This Row],[04_MESES]]/4 ) * $BE$2 + tabItens[[#This Row],[COMPRA_EXTRA]]</f>
        <v>55.5</v>
      </c>
      <c r="BF569" s="391">
        <f>MAX( tabItens[[#This Row],[Sugestão]] - tabItens[[#This Row],[LC]], 0 )</f>
        <v>55.5</v>
      </c>
      <c r="BG569" s="391">
        <f>SUMIF(Consumo!$C$3:$C$862,tabItens[[#This Row],[CÓDIGO]],Consumo!$E$3:$E$862)</f>
        <v>0</v>
      </c>
      <c r="BH569" s="392">
        <f>IF(AND(tabItens[[#This Row],[Pend]] &gt; 0,tabItens[[#This Row],[Consumo]] &lt;&gt; 0), tabItens[[#This Row],[Pend]] / tabItens[[#This Row],[Consumo]], 0 )</f>
        <v>0</v>
      </c>
      <c r="BI569" s="391"/>
      <c r="BJ569" s="391"/>
      <c r="BK569" s="393" t="s">
        <v>2081</v>
      </c>
    </row>
    <row r="570" spans="1:63" x14ac:dyDescent="0.3">
      <c r="A570" s="354">
        <v>106414</v>
      </c>
      <c r="B570" s="355" t="s">
        <v>1633</v>
      </c>
      <c r="C570" s="356" t="s">
        <v>256</v>
      </c>
      <c r="D570" s="357">
        <v>3.69</v>
      </c>
      <c r="E570" s="358"/>
      <c r="F570" s="358"/>
      <c r="G570" s="358" t="s">
        <v>883</v>
      </c>
      <c r="H570" s="359">
        <v>1912</v>
      </c>
      <c r="I570" s="360">
        <v>103003</v>
      </c>
      <c r="J570" s="361">
        <v>3.69</v>
      </c>
      <c r="K570" s="362">
        <v>2981</v>
      </c>
      <c r="L570" s="363">
        <f>IF(tabItens[[#This Row],[Média]] &gt; 0, tabItens[[#This Row],[QTDE ATUAL]] / tabItens[[#This Row],[Média]],999.9)</f>
        <v>5.0682571239231278</v>
      </c>
      <c r="M570" s="364">
        <v>0</v>
      </c>
      <c r="N570" s="365">
        <f>tabItens[[#This Row],[VALOR UNIT.]] * tabItens[[#This Row],[LC]]</f>
        <v>0</v>
      </c>
      <c r="O570" s="366" t="s">
        <v>2100</v>
      </c>
      <c r="P570" s="367"/>
      <c r="Q570" s="368"/>
      <c r="R570" s="365"/>
      <c r="S570" s="369"/>
      <c r="T570" s="370">
        <f>ROUNDDOWN(IFERROR(tabItens[[#This Row],[ATA DT.VALID.]] - $D$1,0) / 30,0)</f>
        <v>-1507</v>
      </c>
      <c r="U570" s="355" t="s">
        <v>984</v>
      </c>
      <c r="V570" s="371">
        <v>1</v>
      </c>
      <c r="W570" s="372" t="s">
        <v>2072</v>
      </c>
      <c r="X570" s="373">
        <v>55</v>
      </c>
      <c r="Y570" s="374">
        <v>32</v>
      </c>
      <c r="Z570" s="375">
        <v>10087</v>
      </c>
      <c r="AA570" s="376">
        <v>2023</v>
      </c>
      <c r="AB570" s="377">
        <v>1000</v>
      </c>
      <c r="AC570" s="377"/>
      <c r="AD570" s="376"/>
      <c r="AE570" s="377"/>
      <c r="AF570" s="370"/>
      <c r="AG570" s="378" t="s">
        <v>2067</v>
      </c>
      <c r="AH570" s="379"/>
      <c r="AI570" s="370">
        <v>1510</v>
      </c>
      <c r="AJ570" s="379">
        <v>44659</v>
      </c>
      <c r="AK570" s="379">
        <v>39581</v>
      </c>
      <c r="AL570" s="379">
        <v>44616</v>
      </c>
      <c r="AM570" s="369"/>
      <c r="AN570" s="358"/>
      <c r="AO570" s="380" t="str">
        <f>_xlfn.IFNA(IF(VLOOKUP(tabItens[[#This Row],[CÓDIGO]],tabExcluirDoEstoque[#Data],1,FALSE),"sim",""),"")</f>
        <v/>
      </c>
      <c r="AP570" s="381" t="str">
        <f ca="1">IF(OR(ISBLANK(tabItens[[#This Row],[ATA DT.VALID.]]),tabItens[[#This Row],[ATA DT.VALID.]]="",tabItens[[#This Row],[ATA DT.VALID.]]=" "),"",IF(TYPE(tabItens[[#This Row],[ATA DT.VALID.]])=1,ROUNDUP((tabItens[[#This Row],[ATA DT.VALID.]]-TODAY())/7,0),""))</f>
        <v/>
      </c>
      <c r="AQ570" s="382">
        <v>0</v>
      </c>
      <c r="AR570" s="383" t="str">
        <f>IF(ISBLANK(tabItens[[#This Row],[CÓDIGO]]),"",IFERROR(VLOOKUP(tabItens[[#This Row],[CÓDIGO]],Consumo!$C$2:$AC$862,26,FALSE),0))</f>
        <v>09.2023</v>
      </c>
      <c r="AS570" s="384">
        <f>SUMIF(Consumo!$C$3:$C$862,tabItens[[#This Row],[CÓDIGO]],Consumo!$N$3:$N$862) + SUMIF(Consumo!$C$3:$C$862,tabItens[[#This Row],[CÓDIGO]],Consumo!$O$3:$O$862) + SUMIF(Consumo!$C$3:$C$862,tabItens[[#This Row],[CÓDIGO]],Consumo!$P$3:$P$862) + SUMIF(Consumo!$C$3:$C$862,tabItens[[#This Row],[CÓDIGO]],Consumo!$Q$3:$Q$862)</f>
        <v>1640</v>
      </c>
      <c r="AT570" s="384">
        <f>SUMIF(Consumo!$C$3:$C$862,tabItens[[#This Row],[CÓDIGO]],Consumo!$Z$3:$Z$862)</f>
        <v>4527</v>
      </c>
      <c r="AU570" s="385">
        <f>SUMIF(Consumo!$C$3:$C$862,tabItens[[#This Row],[CÓDIGO]],Consumo!$AA$3:$AA$862)</f>
        <v>618</v>
      </c>
      <c r="AV570" s="386">
        <f>SUMIF(Consumo!$C$3:$C$862,tabItens[[#This Row],[CÓDIGO]],Consumo!$Y$3:$Y$862)</f>
        <v>377.25</v>
      </c>
      <c r="AW570" s="359">
        <f>tabItens[[#This Row],[QTDE ATUAL]] + tabItens[[#This Row],[RC QTDE]] + tabItens[[#This Row],[AF SALDO]] + tabItens[[#This Row],[Recentes]]</f>
        <v>2912</v>
      </c>
      <c r="AX570" s="387">
        <v>100</v>
      </c>
      <c r="AY570" s="387">
        <v>4</v>
      </c>
      <c r="AZ570" s="387">
        <f>IF(ISBLANK(tabItens[[#This Row],[CÓDIGO]]),"",tabItens[[#This Row],[PontoMês]] * (AZ$2+tabItens[[#This Row],[PontoQtM]]))</f>
        <v>400</v>
      </c>
      <c r="BA570" s="386">
        <f>tabItens[[#This Row],[PontoPed]] - tabItens[[#This Row],[Saldo]] + (1/10)</f>
        <v>-2511.9</v>
      </c>
      <c r="BB570" s="386">
        <f xml:space="preserve"> tabItens[[#This Row],[PontoMês]] * BB$2 - tabItens[[#This Row],[QTDE ATUAL]] - (1/10)</f>
        <v>-1812.1</v>
      </c>
      <c r="BC570" s="388">
        <f>IF( tabItens[[#This Row],[PontoPed]]&gt;0, IF(tabItens[[#This Row],[PontoPed]]&lt;1, 1, IF( tabItens[[#This Row],[Saldo]]&gt;tabItens[[#This Row],[PontoPed]], 0, (tabItens[[#This Row],[PontoPed]]-tabItens[[#This Row],[Saldo]])/tabItens[[#This Row],[PontoPed]] ) ), 0 )</f>
        <v>0</v>
      </c>
      <c r="BD570" s="389">
        <f>ROUNDDOWN(IF( OR( AND(tabItens[[#This Row],[PontoPed]]&lt;tabItens[[#This Row],[Saldo]],tabItens[[#This Row],[Saldo]]&gt;0), tabItens[[#This Row],[PontoPed]]=0), 99, IF(AND(tabItens[[#This Row],[Saldo]]=0,tabItens[[#This Row],[PontoPed]]&gt;0), 0, (1-tabItens[[#This Row],[PctAb]])*10 ) ),0)</f>
        <v>99</v>
      </c>
      <c r="BE570" s="390">
        <f>IF( tabItens[[#This Row],[Consumo]] &gt; tabItens[[#This Row],[04_MESES]]/4*$AV$2, tabItens[[#This Row],[Consumo]]/$AV$2, tabItens[[#This Row],[04_MESES]]/4 ) * $BE$2 + tabItens[[#This Row],[COMPRA_EXTRA]]</f>
        <v>2460</v>
      </c>
      <c r="BF570" s="391">
        <f>MAX( tabItens[[#This Row],[Sugestão]] - tabItens[[#This Row],[LC]], 0 )</f>
        <v>2460</v>
      </c>
      <c r="BG570" s="391">
        <f>SUMIF(Consumo!$C$3:$C$862,tabItens[[#This Row],[CÓDIGO]],Consumo!$E$3:$E$862)</f>
        <v>0</v>
      </c>
      <c r="BH570" s="392">
        <f>IF(AND(tabItens[[#This Row],[Pend]] &gt; 0,tabItens[[#This Row],[Consumo]] &lt;&gt; 0), tabItens[[#This Row],[Pend]] / tabItens[[#This Row],[Consumo]], 0 )</f>
        <v>0</v>
      </c>
      <c r="BI570" s="391"/>
      <c r="BJ570" s="391"/>
      <c r="BK570" s="393" t="s">
        <v>2081</v>
      </c>
    </row>
    <row r="571" spans="1:63" x14ac:dyDescent="0.3">
      <c r="A571" s="354">
        <v>106544</v>
      </c>
      <c r="B571" s="355" t="s">
        <v>1634</v>
      </c>
      <c r="C571" s="356" t="s">
        <v>256</v>
      </c>
      <c r="D571" s="357">
        <v>1.3</v>
      </c>
      <c r="E571" s="358"/>
      <c r="F571" s="358"/>
      <c r="G571" s="358" t="s">
        <v>883</v>
      </c>
      <c r="H571" s="359">
        <v>2000</v>
      </c>
      <c r="I571" s="360">
        <v>103003</v>
      </c>
      <c r="J571" s="361">
        <v>1.3</v>
      </c>
      <c r="K571" s="362">
        <v>2005</v>
      </c>
      <c r="L571" s="363">
        <f>IF(tabItens[[#This Row],[Média]] &gt; 0, tabItens[[#This Row],[QTDE ATUAL]] / tabItens[[#This Row],[Média]],999.9)</f>
        <v>9.8079280751941162</v>
      </c>
      <c r="M571" s="364">
        <v>0</v>
      </c>
      <c r="N571" s="365">
        <f>tabItens[[#This Row],[VALOR UNIT.]] * tabItens[[#This Row],[LC]]</f>
        <v>0</v>
      </c>
      <c r="O571" s="366" t="s">
        <v>2168</v>
      </c>
      <c r="P571" s="367"/>
      <c r="Q571" s="368"/>
      <c r="R571" s="365"/>
      <c r="S571" s="369"/>
      <c r="T571" s="370">
        <f>ROUNDDOWN(IFERROR(tabItens[[#This Row],[ATA DT.VALID.]] - $D$1,0) / 30,0)</f>
        <v>-1507</v>
      </c>
      <c r="U571" s="355" t="s">
        <v>1012</v>
      </c>
      <c r="V571" s="371">
        <v>1</v>
      </c>
      <c r="W571" s="372" t="s">
        <v>2066</v>
      </c>
      <c r="X571" s="373">
        <v>67</v>
      </c>
      <c r="Y571" s="374">
        <v>9</v>
      </c>
      <c r="Z571" s="375"/>
      <c r="AA571" s="376"/>
      <c r="AB571" s="377"/>
      <c r="AC571" s="377"/>
      <c r="AD571" s="376"/>
      <c r="AE571" s="377"/>
      <c r="AF571" s="370"/>
      <c r="AG571" s="378" t="s">
        <v>2067</v>
      </c>
      <c r="AH571" s="379"/>
      <c r="AI571" s="370">
        <v>696</v>
      </c>
      <c r="AJ571" s="379">
        <v>45201</v>
      </c>
      <c r="AK571" s="379">
        <v>39589</v>
      </c>
      <c r="AL571" s="379">
        <v>45189</v>
      </c>
      <c r="AM571" s="369"/>
      <c r="AN571" s="358"/>
      <c r="AO571" s="380" t="str">
        <f>_xlfn.IFNA(IF(VLOOKUP(tabItens[[#This Row],[CÓDIGO]],tabExcluirDoEstoque[#Data],1,FALSE),"sim",""),"")</f>
        <v/>
      </c>
      <c r="AP571" s="381" t="str">
        <f ca="1">IF(OR(ISBLANK(tabItens[[#This Row],[ATA DT.VALID.]]),tabItens[[#This Row],[ATA DT.VALID.]]="",tabItens[[#This Row],[ATA DT.VALID.]]=" "),"",IF(TYPE(tabItens[[#This Row],[ATA DT.VALID.]])=1,ROUNDUP((tabItens[[#This Row],[ATA DT.VALID.]]-TODAY())/7,0),""))</f>
        <v/>
      </c>
      <c r="AQ571" s="382">
        <v>0</v>
      </c>
      <c r="AR571" s="383" t="str">
        <f>IF(ISBLANK(tabItens[[#This Row],[CÓDIGO]]),"",IFERROR(VLOOKUP(tabItens[[#This Row],[CÓDIGO]],Consumo!$C$2:$AC$862,26,FALSE),0))</f>
        <v>05.2023</v>
      </c>
      <c r="AS571" s="384">
        <f>SUMIF(Consumo!$C$3:$C$862,tabItens[[#This Row],[CÓDIGO]],Consumo!$N$3:$N$862) + SUMIF(Consumo!$C$3:$C$862,tabItens[[#This Row],[CÓDIGO]],Consumo!$O$3:$O$862) + SUMIF(Consumo!$C$3:$C$862,tabItens[[#This Row],[CÓDIGO]],Consumo!$P$3:$P$862) + SUMIF(Consumo!$C$3:$C$862,tabItens[[#This Row],[CÓDIGO]],Consumo!$Q$3:$Q$862)</f>
        <v>0</v>
      </c>
      <c r="AT571" s="384">
        <f>SUMIF(Consumo!$C$3:$C$862,tabItens[[#This Row],[CÓDIGO]],Consumo!$Z$3:$Z$862)</f>
        <v>2447</v>
      </c>
      <c r="AU571" s="385">
        <f>SUMIF(Consumo!$C$3:$C$862,tabItens[[#This Row],[CÓDIGO]],Consumo!$AA$3:$AA$862)</f>
        <v>666</v>
      </c>
      <c r="AV571" s="386">
        <f>SUMIF(Consumo!$C$3:$C$862,tabItens[[#This Row],[CÓDIGO]],Consumo!$Y$3:$Y$862)</f>
        <v>203.91666666666666</v>
      </c>
      <c r="AW571" s="359">
        <f>tabItens[[#This Row],[QTDE ATUAL]] + tabItens[[#This Row],[RC QTDE]] + tabItens[[#This Row],[AF SALDO]] + tabItens[[#This Row],[Recentes]]</f>
        <v>2000</v>
      </c>
      <c r="AX571" s="387">
        <v>142</v>
      </c>
      <c r="AY571" s="387">
        <v>4</v>
      </c>
      <c r="AZ571" s="387">
        <f>IF(ISBLANK(tabItens[[#This Row],[CÓDIGO]]),"",tabItens[[#This Row],[PontoMês]] * (AZ$2+tabItens[[#This Row],[PontoQtM]]))</f>
        <v>568</v>
      </c>
      <c r="BA571" s="386">
        <f>tabItens[[#This Row],[PontoPed]] - tabItens[[#This Row],[Saldo]] + (1/10)</f>
        <v>-1431.9</v>
      </c>
      <c r="BB571" s="386">
        <f xml:space="preserve"> tabItens[[#This Row],[PontoMês]] * BB$2 - tabItens[[#This Row],[QTDE ATUAL]] - (1/10)</f>
        <v>-1858.1</v>
      </c>
      <c r="BC571" s="388">
        <f>IF( tabItens[[#This Row],[PontoPed]]&gt;0, IF(tabItens[[#This Row],[PontoPed]]&lt;1, 1, IF( tabItens[[#This Row],[Saldo]]&gt;tabItens[[#This Row],[PontoPed]], 0, (tabItens[[#This Row],[PontoPed]]-tabItens[[#This Row],[Saldo]])/tabItens[[#This Row],[PontoPed]] ) ), 0 )</f>
        <v>0</v>
      </c>
      <c r="BD571" s="389">
        <f>ROUNDDOWN(IF( OR( AND(tabItens[[#This Row],[PontoPed]]&lt;tabItens[[#This Row],[Saldo]],tabItens[[#This Row],[Saldo]]&gt;0), tabItens[[#This Row],[PontoPed]]=0), 99, IF(AND(tabItens[[#This Row],[Saldo]]=0,tabItens[[#This Row],[PontoPed]]&gt;0), 0, (1-tabItens[[#This Row],[PctAb]])*10 ) ),0)</f>
        <v>99</v>
      </c>
      <c r="BE571" s="390">
        <f>IF( tabItens[[#This Row],[Consumo]] &gt; tabItens[[#This Row],[04_MESES]]/4*$AV$2, tabItens[[#This Row],[Consumo]]/$AV$2, tabItens[[#This Row],[04_MESES]]/4 ) * $BE$2 + tabItens[[#This Row],[COMPRA_EXTRA]]</f>
        <v>1223.5</v>
      </c>
      <c r="BF571" s="391">
        <f>MAX( tabItens[[#This Row],[Sugestão]] - tabItens[[#This Row],[LC]], 0 )</f>
        <v>1223.5</v>
      </c>
      <c r="BG571" s="391">
        <f>SUMIF(Consumo!$C$3:$C$862,tabItens[[#This Row],[CÓDIGO]],Consumo!$E$3:$E$862)</f>
        <v>397</v>
      </c>
      <c r="BH571" s="392">
        <f>IF(AND(tabItens[[#This Row],[Pend]] &gt; 0,tabItens[[#This Row],[Consumo]] &lt;&gt; 0), tabItens[[#This Row],[Pend]] / tabItens[[#This Row],[Consumo]], 0 )</f>
        <v>0.16223947691050267</v>
      </c>
      <c r="BI571" s="391"/>
      <c r="BJ571" s="391"/>
      <c r="BK571" s="393" t="s">
        <v>2081</v>
      </c>
    </row>
    <row r="572" spans="1:63" x14ac:dyDescent="0.3">
      <c r="A572" s="354">
        <v>106546</v>
      </c>
      <c r="B572" s="355" t="s">
        <v>1635</v>
      </c>
      <c r="C572" s="356" t="s">
        <v>256</v>
      </c>
      <c r="D572" s="357">
        <v>2.04</v>
      </c>
      <c r="E572" s="358"/>
      <c r="F572" s="358"/>
      <c r="G572" s="358" t="s">
        <v>883</v>
      </c>
      <c r="H572" s="359">
        <v>931</v>
      </c>
      <c r="I572" s="360">
        <v>103003</v>
      </c>
      <c r="J572" s="361">
        <v>2.04</v>
      </c>
      <c r="K572" s="362">
        <v>1818</v>
      </c>
      <c r="L572" s="363">
        <f>IF(tabItens[[#This Row],[Média]] &gt; 0, tabItens[[#This Row],[QTDE ATUAL]] / tabItens[[#This Row],[Média]],999.9)</f>
        <v>6.0783460282916213</v>
      </c>
      <c r="M572" s="364">
        <v>0</v>
      </c>
      <c r="N572" s="365">
        <f>tabItens[[#This Row],[VALOR UNIT.]] * tabItens[[#This Row],[LC]]</f>
        <v>0</v>
      </c>
      <c r="O572" s="366" t="s">
        <v>2105</v>
      </c>
      <c r="P572" s="367"/>
      <c r="Q572" s="368"/>
      <c r="R572" s="365"/>
      <c r="S572" s="369"/>
      <c r="T572" s="370">
        <f>ROUNDDOWN(IFERROR(tabItens[[#This Row],[ATA DT.VALID.]] - $D$1,0) / 30,0)</f>
        <v>-1507</v>
      </c>
      <c r="U572" s="355" t="s">
        <v>1012</v>
      </c>
      <c r="V572" s="371">
        <v>1</v>
      </c>
      <c r="W572" s="372" t="s">
        <v>2066</v>
      </c>
      <c r="X572" s="373">
        <v>67</v>
      </c>
      <c r="Y572" s="374">
        <v>9</v>
      </c>
      <c r="Z572" s="375"/>
      <c r="AA572" s="376"/>
      <c r="AB572" s="377"/>
      <c r="AC572" s="377"/>
      <c r="AD572" s="376"/>
      <c r="AE572" s="377"/>
      <c r="AF572" s="370"/>
      <c r="AG572" s="378" t="s">
        <v>2067</v>
      </c>
      <c r="AH572" s="379"/>
      <c r="AI572" s="370">
        <v>612</v>
      </c>
      <c r="AJ572" s="379">
        <v>43866</v>
      </c>
      <c r="AK572" s="379">
        <v>39589</v>
      </c>
      <c r="AL572" s="379">
        <v>45105</v>
      </c>
      <c r="AM572" s="369"/>
      <c r="AN572" s="358"/>
      <c r="AO572" s="380" t="str">
        <f>_xlfn.IFNA(IF(VLOOKUP(tabItens[[#This Row],[CÓDIGO]],tabExcluirDoEstoque[#Data],1,FALSE),"sim",""),"")</f>
        <v/>
      </c>
      <c r="AP572" s="381" t="str">
        <f ca="1">IF(OR(ISBLANK(tabItens[[#This Row],[ATA DT.VALID.]]),tabItens[[#This Row],[ATA DT.VALID.]]="",tabItens[[#This Row],[ATA DT.VALID.]]=" "),"",IF(TYPE(tabItens[[#This Row],[ATA DT.VALID.]])=1,ROUNDUP((tabItens[[#This Row],[ATA DT.VALID.]]-TODAY())/7,0),""))</f>
        <v/>
      </c>
      <c r="AQ572" s="382">
        <v>0</v>
      </c>
      <c r="AR572" s="383" t="str">
        <f>IF(ISBLANK(tabItens[[#This Row],[CÓDIGO]]),"",IFERROR(VLOOKUP(tabItens[[#This Row],[CÓDIGO]],Consumo!$C$2:$AC$862,26,FALSE),0))</f>
        <v>09.2023</v>
      </c>
      <c r="AS572" s="384">
        <f>SUMIF(Consumo!$C$3:$C$862,tabItens[[#This Row],[CÓDIGO]],Consumo!$N$3:$N$862) + SUMIF(Consumo!$C$3:$C$862,tabItens[[#This Row],[CÓDIGO]],Consumo!$O$3:$O$862) + SUMIF(Consumo!$C$3:$C$862,tabItens[[#This Row],[CÓDIGO]],Consumo!$P$3:$P$862) + SUMIF(Consumo!$C$3:$C$862,tabItens[[#This Row],[CÓDIGO]],Consumo!$Q$3:$Q$862)</f>
        <v>500</v>
      </c>
      <c r="AT572" s="384">
        <f>SUMIF(Consumo!$C$3:$C$862,tabItens[[#This Row],[CÓDIGO]],Consumo!$Z$3:$Z$862)</f>
        <v>1838</v>
      </c>
      <c r="AU572" s="385">
        <f>SUMIF(Consumo!$C$3:$C$862,tabItens[[#This Row],[CÓDIGO]],Consumo!$AA$3:$AA$862)</f>
        <v>600</v>
      </c>
      <c r="AV572" s="386">
        <f>SUMIF(Consumo!$C$3:$C$862,tabItens[[#This Row],[CÓDIGO]],Consumo!$Y$3:$Y$862)</f>
        <v>153.16666666666666</v>
      </c>
      <c r="AW572" s="359">
        <f>tabItens[[#This Row],[QTDE ATUAL]] + tabItens[[#This Row],[RC QTDE]] + tabItens[[#This Row],[AF SALDO]] + tabItens[[#This Row],[Recentes]]</f>
        <v>931</v>
      </c>
      <c r="AX572" s="387">
        <v>150</v>
      </c>
      <c r="AY572" s="387">
        <v>4</v>
      </c>
      <c r="AZ572" s="387">
        <f>IF(ISBLANK(tabItens[[#This Row],[CÓDIGO]]),"",tabItens[[#This Row],[PontoMês]] * (AZ$2+tabItens[[#This Row],[PontoQtM]]))</f>
        <v>600</v>
      </c>
      <c r="BA572" s="386">
        <f>tabItens[[#This Row],[PontoPed]] - tabItens[[#This Row],[Saldo]] + (1/10)</f>
        <v>-330.9</v>
      </c>
      <c r="BB572" s="386">
        <f xml:space="preserve"> tabItens[[#This Row],[PontoMês]] * BB$2 - tabItens[[#This Row],[QTDE ATUAL]] - (1/10)</f>
        <v>-781.1</v>
      </c>
      <c r="BC572" s="388">
        <f>IF( tabItens[[#This Row],[PontoPed]]&gt;0, IF(tabItens[[#This Row],[PontoPed]]&lt;1, 1, IF( tabItens[[#This Row],[Saldo]]&gt;tabItens[[#This Row],[PontoPed]], 0, (tabItens[[#This Row],[PontoPed]]-tabItens[[#This Row],[Saldo]])/tabItens[[#This Row],[PontoPed]] ) ), 0 )</f>
        <v>0</v>
      </c>
      <c r="BD572" s="389">
        <f>ROUNDDOWN(IF( OR( AND(tabItens[[#This Row],[PontoPed]]&lt;tabItens[[#This Row],[Saldo]],tabItens[[#This Row],[Saldo]]&gt;0), tabItens[[#This Row],[PontoPed]]=0), 99, IF(AND(tabItens[[#This Row],[Saldo]]=0,tabItens[[#This Row],[PontoPed]]&gt;0), 0, (1-tabItens[[#This Row],[PctAb]])*10 ) ),0)</f>
        <v>99</v>
      </c>
      <c r="BE572" s="390">
        <f>IF( tabItens[[#This Row],[Consumo]] &gt; tabItens[[#This Row],[04_MESES]]/4*$AV$2, tabItens[[#This Row],[Consumo]]/$AV$2, tabItens[[#This Row],[04_MESES]]/4 ) * $BE$2 + tabItens[[#This Row],[COMPRA_EXTRA]]</f>
        <v>919</v>
      </c>
      <c r="BF572" s="391">
        <f>MAX( tabItens[[#This Row],[Sugestão]] - tabItens[[#This Row],[LC]], 0 )</f>
        <v>919</v>
      </c>
      <c r="BG572" s="391">
        <f>SUMIF(Consumo!$C$3:$C$862,tabItens[[#This Row],[CÓDIGO]],Consumo!$E$3:$E$862)</f>
        <v>0</v>
      </c>
      <c r="BH572" s="392">
        <f>IF(AND(tabItens[[#This Row],[Pend]] &gt; 0,tabItens[[#This Row],[Consumo]] &lt;&gt; 0), tabItens[[#This Row],[Pend]] / tabItens[[#This Row],[Consumo]], 0 )</f>
        <v>0</v>
      </c>
      <c r="BI572" s="391"/>
      <c r="BJ572" s="391"/>
      <c r="BK572" s="393" t="s">
        <v>2081</v>
      </c>
    </row>
    <row r="573" spans="1:63" x14ac:dyDescent="0.3">
      <c r="A573" s="354">
        <v>106697</v>
      </c>
      <c r="B573" s="355" t="s">
        <v>1636</v>
      </c>
      <c r="C573" s="356" t="s">
        <v>328</v>
      </c>
      <c r="D573" s="357">
        <v>3.39</v>
      </c>
      <c r="E573" s="358"/>
      <c r="F573" s="358"/>
      <c r="G573" s="358" t="s">
        <v>883</v>
      </c>
      <c r="H573" s="359">
        <v>850</v>
      </c>
      <c r="I573" s="360">
        <v>103003</v>
      </c>
      <c r="J573" s="361">
        <v>3.39</v>
      </c>
      <c r="K573" s="362">
        <v>3489</v>
      </c>
      <c r="L573" s="363">
        <f>IF(tabItens[[#This Row],[Média]] &gt; 0, tabItens[[#This Row],[QTDE ATUAL]] / tabItens[[#This Row],[Média]],999.9)</f>
        <v>2.1325527911352706</v>
      </c>
      <c r="M573" s="364">
        <v>0</v>
      </c>
      <c r="N573" s="365">
        <f>tabItens[[#This Row],[VALOR UNIT.]] * tabItens[[#This Row],[LC]]</f>
        <v>0</v>
      </c>
      <c r="O573" s="366"/>
      <c r="P573" s="367"/>
      <c r="Q573" s="368"/>
      <c r="R573" s="365"/>
      <c r="S573" s="369"/>
      <c r="T573" s="370">
        <f>ROUNDDOWN(IFERROR(tabItens[[#This Row],[ATA DT.VALID.]] - $D$1,0) / 30,0)</f>
        <v>-1507</v>
      </c>
      <c r="U573" s="355" t="s">
        <v>1452</v>
      </c>
      <c r="V573" s="371">
        <v>1</v>
      </c>
      <c r="W573" s="372" t="s">
        <v>2069</v>
      </c>
      <c r="X573" s="373">
        <v>45</v>
      </c>
      <c r="Y573" s="374">
        <v>30</v>
      </c>
      <c r="Z573" s="375">
        <v>6979</v>
      </c>
      <c r="AA573" s="376">
        <v>2023</v>
      </c>
      <c r="AB573" s="377">
        <v>300</v>
      </c>
      <c r="AC573" s="377"/>
      <c r="AD573" s="376"/>
      <c r="AE573" s="377"/>
      <c r="AF573" s="370"/>
      <c r="AG573" s="378" t="s">
        <v>2067</v>
      </c>
      <c r="AH573" s="379"/>
      <c r="AI573" s="370">
        <v>1712</v>
      </c>
      <c r="AJ573" s="379">
        <v>44928</v>
      </c>
      <c r="AK573" s="379">
        <v>39598</v>
      </c>
      <c r="AL573" s="379">
        <v>44910</v>
      </c>
      <c r="AM573" s="369"/>
      <c r="AN573" s="358"/>
      <c r="AO573" s="380" t="str">
        <f>_xlfn.IFNA(IF(VLOOKUP(tabItens[[#This Row],[CÓDIGO]],tabExcluirDoEstoque[#Data],1,FALSE),"sim",""),"")</f>
        <v/>
      </c>
      <c r="AP573" s="381" t="str">
        <f ca="1">IF(OR(ISBLANK(tabItens[[#This Row],[ATA DT.VALID.]]),tabItens[[#This Row],[ATA DT.VALID.]]="",tabItens[[#This Row],[ATA DT.VALID.]]=" "),"",IF(TYPE(tabItens[[#This Row],[ATA DT.VALID.]])=1,ROUNDUP((tabItens[[#This Row],[ATA DT.VALID.]]-TODAY())/7,0),""))</f>
        <v/>
      </c>
      <c r="AQ573" s="382"/>
      <c r="AR573" s="383" t="str">
        <f>IF(ISBLANK(tabItens[[#This Row],[CÓDIGO]]),"",IFERROR(VLOOKUP(tabItens[[#This Row],[CÓDIGO]],Consumo!$C$2:$AC$862,26,FALSE),0))</f>
        <v>09.2023</v>
      </c>
      <c r="AS573" s="384">
        <f>SUMIF(Consumo!$C$3:$C$862,tabItens[[#This Row],[CÓDIGO]],Consumo!$N$3:$N$862) + SUMIF(Consumo!$C$3:$C$862,tabItens[[#This Row],[CÓDIGO]],Consumo!$O$3:$O$862) + SUMIF(Consumo!$C$3:$C$862,tabItens[[#This Row],[CÓDIGO]],Consumo!$P$3:$P$862) + SUMIF(Consumo!$C$3:$C$862,tabItens[[#This Row],[CÓDIGO]],Consumo!$Q$3:$Q$862)</f>
        <v>1444</v>
      </c>
      <c r="AT573" s="384">
        <f>SUMIF(Consumo!$C$3:$C$862,tabItens[[#This Row],[CÓDIGO]],Consumo!$Z$3:$Z$862)</f>
        <v>5136</v>
      </c>
      <c r="AU573" s="385">
        <f>SUMIF(Consumo!$C$3:$C$862,tabItens[[#This Row],[CÓDIGO]],Consumo!$AA$3:$AA$862)</f>
        <v>1483</v>
      </c>
      <c r="AV573" s="386">
        <f>SUMIF(Consumo!$C$3:$C$862,tabItens[[#This Row],[CÓDIGO]],Consumo!$Y$3:$Y$862)</f>
        <v>398.58333333333331</v>
      </c>
      <c r="AW573" s="359">
        <f>tabItens[[#This Row],[QTDE ATUAL]] + tabItens[[#This Row],[RC QTDE]] + tabItens[[#This Row],[AF SALDO]] + tabItens[[#This Row],[Recentes]]</f>
        <v>1150</v>
      </c>
      <c r="AX573" s="387">
        <v>544</v>
      </c>
      <c r="AY573" s="387">
        <v>4</v>
      </c>
      <c r="AZ573" s="387">
        <f>IF(ISBLANK(tabItens[[#This Row],[CÓDIGO]]),"",tabItens[[#This Row],[PontoMês]] * (AZ$2+tabItens[[#This Row],[PontoQtM]]))</f>
        <v>2176</v>
      </c>
      <c r="BA573" s="386">
        <f>tabItens[[#This Row],[PontoPed]] - tabItens[[#This Row],[Saldo]] + (1/10)</f>
        <v>1026.0999999999999</v>
      </c>
      <c r="BB573" s="386">
        <f xml:space="preserve"> tabItens[[#This Row],[PontoMês]] * BB$2 - tabItens[[#This Row],[QTDE ATUAL]] - (1/10)</f>
        <v>-306.10000000000002</v>
      </c>
      <c r="BC573" s="388">
        <f>IF( tabItens[[#This Row],[PontoPed]]&gt;0, IF(tabItens[[#This Row],[PontoPed]]&lt;1, 1, IF( tabItens[[#This Row],[Saldo]]&gt;tabItens[[#This Row],[PontoPed]], 0, (tabItens[[#This Row],[PontoPed]]-tabItens[[#This Row],[Saldo]])/tabItens[[#This Row],[PontoPed]] ) ), 0 )</f>
        <v>0.47150735294117646</v>
      </c>
      <c r="BD573" s="389">
        <f>ROUNDDOWN(IF( OR( AND(tabItens[[#This Row],[PontoPed]]&lt;tabItens[[#This Row],[Saldo]],tabItens[[#This Row],[Saldo]]&gt;0), tabItens[[#This Row],[PontoPed]]=0), 99, IF(AND(tabItens[[#This Row],[Saldo]]=0,tabItens[[#This Row],[PontoPed]]&gt;0), 0, (1-tabItens[[#This Row],[PctAb]])*10 ) ),0)</f>
        <v>5</v>
      </c>
      <c r="BE573" s="390">
        <f>IF( tabItens[[#This Row],[Consumo]] &gt; tabItens[[#This Row],[04_MESES]]/4*$AV$2, tabItens[[#This Row],[Consumo]]/$AV$2, tabItens[[#This Row],[04_MESES]]/4 ) * $BE$2 + tabItens[[#This Row],[COMPRA_EXTRA]]</f>
        <v>2568</v>
      </c>
      <c r="BF573" s="391">
        <f>MAX( tabItens[[#This Row],[Sugestão]] - tabItens[[#This Row],[LC]], 0 )</f>
        <v>2568</v>
      </c>
      <c r="BG573" s="391">
        <f>SUMIF(Consumo!$C$3:$C$862,tabItens[[#This Row],[CÓDIGO]],Consumo!$E$3:$E$862)</f>
        <v>2</v>
      </c>
      <c r="BH573" s="392">
        <f>IF(AND(tabItens[[#This Row],[Pend]] &gt; 0,tabItens[[#This Row],[Consumo]] &lt;&gt; 0), tabItens[[#This Row],[Pend]] / tabItens[[#This Row],[Consumo]], 0 )</f>
        <v>3.8940809968847351E-4</v>
      </c>
      <c r="BI573" s="391"/>
      <c r="BJ573" s="391"/>
      <c r="BK573" s="393" t="s">
        <v>2081</v>
      </c>
    </row>
    <row r="574" spans="1:63" x14ac:dyDescent="0.3">
      <c r="A574" s="354">
        <v>106909</v>
      </c>
      <c r="B574" s="355" t="s">
        <v>1637</v>
      </c>
      <c r="C574" s="356" t="s">
        <v>256</v>
      </c>
      <c r="D574" s="357">
        <v>105.38</v>
      </c>
      <c r="E574" s="358"/>
      <c r="F574" s="358"/>
      <c r="G574" s="358" t="s">
        <v>883</v>
      </c>
      <c r="H574" s="359">
        <v>1</v>
      </c>
      <c r="I574" s="360">
        <v>103003</v>
      </c>
      <c r="J574" s="361">
        <v>105.38</v>
      </c>
      <c r="K574" s="362"/>
      <c r="L574" s="363">
        <f>IF(tabItens[[#This Row],[Média]] &gt; 0, tabItens[[#This Row],[QTDE ATUAL]] / tabItens[[#This Row],[Média]],999.9)</f>
        <v>999.9</v>
      </c>
      <c r="M574" s="364">
        <v>0</v>
      </c>
      <c r="N574" s="365">
        <f>tabItens[[#This Row],[VALOR UNIT.]] * tabItens[[#This Row],[LC]]</f>
        <v>0</v>
      </c>
      <c r="O574" s="366"/>
      <c r="P574" s="367"/>
      <c r="Q574" s="368"/>
      <c r="R574" s="365"/>
      <c r="S574" s="369"/>
      <c r="T574" s="370">
        <f>ROUNDDOWN(IFERROR(tabItens[[#This Row],[ATA DT.VALID.]] - $D$1,0) / 30,0)</f>
        <v>-1507</v>
      </c>
      <c r="U574" s="355" t="s">
        <v>1488</v>
      </c>
      <c r="V574" s="371">
        <v>1</v>
      </c>
      <c r="W574" s="372" t="s">
        <v>2076</v>
      </c>
      <c r="X574" s="373">
        <v>54</v>
      </c>
      <c r="Y574" s="374">
        <v>4</v>
      </c>
      <c r="Z574" s="375">
        <v>2813</v>
      </c>
      <c r="AA574" s="376">
        <v>2023</v>
      </c>
      <c r="AB574" s="377">
        <v>2</v>
      </c>
      <c r="AC574" s="377"/>
      <c r="AD574" s="376"/>
      <c r="AE574" s="377"/>
      <c r="AF574" s="370"/>
      <c r="AG574" s="378" t="s">
        <v>2067</v>
      </c>
      <c r="AH574" s="379"/>
      <c r="AI574" s="370">
        <v>0</v>
      </c>
      <c r="AJ574" s="379">
        <v>43703</v>
      </c>
      <c r="AK574" s="379">
        <v>39624</v>
      </c>
      <c r="AL574" s="379">
        <v>43677</v>
      </c>
      <c r="AM574" s="369"/>
      <c r="AN574" s="358"/>
      <c r="AO574" s="380" t="str">
        <f>_xlfn.IFNA(IF(VLOOKUP(tabItens[[#This Row],[CÓDIGO]],tabExcluirDoEstoque[#Data],1,FALSE),"sim",""),"")</f>
        <v/>
      </c>
      <c r="AP574" s="381" t="str">
        <f ca="1">IF(OR(ISBLANK(tabItens[[#This Row],[ATA DT.VALID.]]),tabItens[[#This Row],[ATA DT.VALID.]]="",tabItens[[#This Row],[ATA DT.VALID.]]=" "),"",IF(TYPE(tabItens[[#This Row],[ATA DT.VALID.]])=1,ROUNDUP((tabItens[[#This Row],[ATA DT.VALID.]]-TODAY())/7,0),""))</f>
        <v/>
      </c>
      <c r="AQ574" s="382"/>
      <c r="AR574" s="383">
        <f>IF(ISBLANK(tabItens[[#This Row],[CÓDIGO]]),"",IFERROR(VLOOKUP(tabItens[[#This Row],[CÓDIGO]],Consumo!$C$2:$AC$862,26,FALSE),0))</f>
        <v>0</v>
      </c>
      <c r="AS574" s="384">
        <f>SUMIF(Consumo!$C$3:$C$862,tabItens[[#This Row],[CÓDIGO]],Consumo!$N$3:$N$862) + SUMIF(Consumo!$C$3:$C$862,tabItens[[#This Row],[CÓDIGO]],Consumo!$O$3:$O$862) + SUMIF(Consumo!$C$3:$C$862,tabItens[[#This Row],[CÓDIGO]],Consumo!$P$3:$P$862) + SUMIF(Consumo!$C$3:$C$862,tabItens[[#This Row],[CÓDIGO]],Consumo!$Q$3:$Q$862)</f>
        <v>0</v>
      </c>
      <c r="AT574" s="384">
        <f>SUMIF(Consumo!$C$3:$C$862,tabItens[[#This Row],[CÓDIGO]],Consumo!$Z$3:$Z$862)</f>
        <v>0</v>
      </c>
      <c r="AU574" s="385">
        <f>SUMIF(Consumo!$C$3:$C$862,tabItens[[#This Row],[CÓDIGO]],Consumo!$AA$3:$AA$862)</f>
        <v>0</v>
      </c>
      <c r="AV574" s="386">
        <f>SUMIF(Consumo!$C$3:$C$862,tabItens[[#This Row],[CÓDIGO]],Consumo!$Y$3:$Y$862)</f>
        <v>0</v>
      </c>
      <c r="AW574" s="359">
        <f>tabItens[[#This Row],[QTDE ATUAL]] + tabItens[[#This Row],[RC QTDE]] + tabItens[[#This Row],[AF SALDO]] + tabItens[[#This Row],[Recentes]]</f>
        <v>3</v>
      </c>
      <c r="AX574" s="387">
        <v>0</v>
      </c>
      <c r="AY574" s="387">
        <v>4</v>
      </c>
      <c r="AZ574" s="387">
        <f>IF(ISBLANK(tabItens[[#This Row],[CÓDIGO]]),"",tabItens[[#This Row],[PontoMês]] * (AZ$2+tabItens[[#This Row],[PontoQtM]]))</f>
        <v>0</v>
      </c>
      <c r="BA574" s="386">
        <f>tabItens[[#This Row],[PontoPed]] - tabItens[[#This Row],[Saldo]] + (1/10)</f>
        <v>-2.9</v>
      </c>
      <c r="BB574" s="386">
        <f xml:space="preserve"> tabItens[[#This Row],[PontoMês]] * BB$2 - tabItens[[#This Row],[QTDE ATUAL]] - (1/10)</f>
        <v>-1.1000000000000001</v>
      </c>
      <c r="BC574" s="388">
        <f>IF( tabItens[[#This Row],[PontoPed]]&gt;0, IF(tabItens[[#This Row],[PontoPed]]&lt;1, 1, IF( tabItens[[#This Row],[Saldo]]&gt;tabItens[[#This Row],[PontoPed]], 0, (tabItens[[#This Row],[PontoPed]]-tabItens[[#This Row],[Saldo]])/tabItens[[#This Row],[PontoPed]] ) ), 0 )</f>
        <v>0</v>
      </c>
      <c r="BD574" s="389">
        <f>ROUNDDOWN(IF( OR( AND(tabItens[[#This Row],[PontoPed]]&lt;tabItens[[#This Row],[Saldo]],tabItens[[#This Row],[Saldo]]&gt;0), tabItens[[#This Row],[PontoPed]]=0), 99, IF(AND(tabItens[[#This Row],[Saldo]]=0,tabItens[[#This Row],[PontoPed]]&gt;0), 0, (1-tabItens[[#This Row],[PctAb]])*10 ) ),0)</f>
        <v>99</v>
      </c>
      <c r="BE574" s="390">
        <f>IF( tabItens[[#This Row],[Consumo]] &gt; tabItens[[#This Row],[04_MESES]]/4*$AV$2, tabItens[[#This Row],[Consumo]]/$AV$2, tabItens[[#This Row],[04_MESES]]/4 ) * $BE$2 + tabItens[[#This Row],[COMPRA_EXTRA]]</f>
        <v>0</v>
      </c>
      <c r="BF574" s="391">
        <f>MAX( tabItens[[#This Row],[Sugestão]] - tabItens[[#This Row],[LC]], 0 )</f>
        <v>0</v>
      </c>
      <c r="BG574" s="391">
        <f>SUMIF(Consumo!$C$3:$C$862,tabItens[[#This Row],[CÓDIGO]],Consumo!$E$3:$E$862)</f>
        <v>0</v>
      </c>
      <c r="BH574" s="392">
        <f>IF(AND(tabItens[[#This Row],[Pend]] &gt; 0,tabItens[[#This Row],[Consumo]] &lt;&gt; 0), tabItens[[#This Row],[Pend]] / tabItens[[#This Row],[Consumo]], 0 )</f>
        <v>0</v>
      </c>
      <c r="BI574" s="391"/>
      <c r="BJ574" s="391"/>
      <c r="BK574" s="393" t="s">
        <v>2081</v>
      </c>
    </row>
    <row r="575" spans="1:63" x14ac:dyDescent="0.3">
      <c r="A575" s="354">
        <v>106910</v>
      </c>
      <c r="B575" s="355" t="s">
        <v>1638</v>
      </c>
      <c r="C575" s="356" t="s">
        <v>256</v>
      </c>
      <c r="D575" s="357">
        <v>105.38</v>
      </c>
      <c r="E575" s="358"/>
      <c r="F575" s="358"/>
      <c r="G575" s="358" t="s">
        <v>883</v>
      </c>
      <c r="H575" s="359">
        <v>7</v>
      </c>
      <c r="I575" s="360">
        <v>103003</v>
      </c>
      <c r="J575" s="361">
        <v>105.38</v>
      </c>
      <c r="K575" s="362">
        <v>4</v>
      </c>
      <c r="L575" s="363">
        <f>IF(tabItens[[#This Row],[Média]] &gt; 0, tabItens[[#This Row],[QTDE ATUAL]] / tabItens[[#This Row],[Média]],999.9)</f>
        <v>42</v>
      </c>
      <c r="M575" s="364">
        <v>0</v>
      </c>
      <c r="N575" s="365">
        <f>tabItens[[#This Row],[VALOR UNIT.]] * tabItens[[#This Row],[LC]]</f>
        <v>0</v>
      </c>
      <c r="O575" s="366"/>
      <c r="P575" s="367"/>
      <c r="Q575" s="368"/>
      <c r="R575" s="365"/>
      <c r="S575" s="369"/>
      <c r="T575" s="370">
        <f>ROUNDDOWN(IFERROR(tabItens[[#This Row],[ATA DT.VALID.]] - $D$1,0) / 30,0)</f>
        <v>-1507</v>
      </c>
      <c r="U575" s="355" t="s">
        <v>1488</v>
      </c>
      <c r="V575" s="371">
        <v>1</v>
      </c>
      <c r="W575" s="372" t="s">
        <v>2076</v>
      </c>
      <c r="X575" s="373">
        <v>54</v>
      </c>
      <c r="Y575" s="374">
        <v>4</v>
      </c>
      <c r="Z575" s="375"/>
      <c r="AA575" s="376"/>
      <c r="AB575" s="377"/>
      <c r="AC575" s="377"/>
      <c r="AD575" s="376"/>
      <c r="AE575" s="377"/>
      <c r="AF575" s="370"/>
      <c r="AG575" s="378" t="s">
        <v>2067</v>
      </c>
      <c r="AH575" s="379"/>
      <c r="AI575" s="370">
        <v>0</v>
      </c>
      <c r="AJ575" s="379">
        <v>43703</v>
      </c>
      <c r="AK575" s="379">
        <v>39624</v>
      </c>
      <c r="AL575" s="379">
        <v>43677</v>
      </c>
      <c r="AM575" s="369"/>
      <c r="AN575" s="358"/>
      <c r="AO575" s="380" t="str">
        <f>_xlfn.IFNA(IF(VLOOKUP(tabItens[[#This Row],[CÓDIGO]],tabExcluirDoEstoque[#Data],1,FALSE),"sim",""),"")</f>
        <v/>
      </c>
      <c r="AP575" s="381" t="str">
        <f ca="1">IF(OR(ISBLANK(tabItens[[#This Row],[ATA DT.VALID.]]),tabItens[[#This Row],[ATA DT.VALID.]]="",tabItens[[#This Row],[ATA DT.VALID.]]=" "),"",IF(TYPE(tabItens[[#This Row],[ATA DT.VALID.]])=1,ROUNDUP((tabItens[[#This Row],[ATA DT.VALID.]]-TODAY())/7,0),""))</f>
        <v/>
      </c>
      <c r="AQ575" s="382"/>
      <c r="AR575" s="383" t="str">
        <f>IF(ISBLANK(tabItens[[#This Row],[CÓDIGO]]),"",IFERROR(VLOOKUP(tabItens[[#This Row],[CÓDIGO]],Consumo!$C$2:$AC$862,26,FALSE),0))</f>
        <v>07.2023</v>
      </c>
      <c r="AS575" s="384">
        <f>SUMIF(Consumo!$C$3:$C$862,tabItens[[#This Row],[CÓDIGO]],Consumo!$N$3:$N$862) + SUMIF(Consumo!$C$3:$C$862,tabItens[[#This Row],[CÓDIGO]],Consumo!$O$3:$O$862) + SUMIF(Consumo!$C$3:$C$862,tabItens[[#This Row],[CÓDIGO]],Consumo!$P$3:$P$862) + SUMIF(Consumo!$C$3:$C$862,tabItens[[#This Row],[CÓDIGO]],Consumo!$Q$3:$Q$862)</f>
        <v>2</v>
      </c>
      <c r="AT575" s="384">
        <f>SUMIF(Consumo!$C$3:$C$862,tabItens[[#This Row],[CÓDIGO]],Consumo!$Z$3:$Z$862)</f>
        <v>4</v>
      </c>
      <c r="AU575" s="385">
        <f>SUMIF(Consumo!$C$3:$C$862,tabItens[[#This Row],[CÓDIGO]],Consumo!$AA$3:$AA$862)</f>
        <v>2</v>
      </c>
      <c r="AV575" s="386">
        <f>SUMIF(Consumo!$C$3:$C$862,tabItens[[#This Row],[CÓDIGO]],Consumo!$Y$3:$Y$862)</f>
        <v>0.16666666666666666</v>
      </c>
      <c r="AW575" s="359">
        <f>tabItens[[#This Row],[QTDE ATUAL]] + tabItens[[#This Row],[RC QTDE]] + tabItens[[#This Row],[AF SALDO]] + tabItens[[#This Row],[Recentes]]</f>
        <v>7</v>
      </c>
      <c r="AX575" s="387">
        <v>0</v>
      </c>
      <c r="AY575" s="387">
        <v>4</v>
      </c>
      <c r="AZ575" s="387">
        <f>IF(ISBLANK(tabItens[[#This Row],[CÓDIGO]]),"",tabItens[[#This Row],[PontoMês]] * (AZ$2+tabItens[[#This Row],[PontoQtM]]))</f>
        <v>0</v>
      </c>
      <c r="BA575" s="386">
        <f>tabItens[[#This Row],[PontoPed]] - tabItens[[#This Row],[Saldo]] + (1/10)</f>
        <v>-6.9</v>
      </c>
      <c r="BB575" s="386">
        <f xml:space="preserve"> tabItens[[#This Row],[PontoMês]] * BB$2 - tabItens[[#This Row],[QTDE ATUAL]] - (1/10)</f>
        <v>-7.1</v>
      </c>
      <c r="BC575" s="388">
        <f>IF( tabItens[[#This Row],[PontoPed]]&gt;0, IF(tabItens[[#This Row],[PontoPed]]&lt;1, 1, IF( tabItens[[#This Row],[Saldo]]&gt;tabItens[[#This Row],[PontoPed]], 0, (tabItens[[#This Row],[PontoPed]]-tabItens[[#This Row],[Saldo]])/tabItens[[#This Row],[PontoPed]] ) ), 0 )</f>
        <v>0</v>
      </c>
      <c r="BD575" s="389">
        <f>ROUNDDOWN(IF( OR( AND(tabItens[[#This Row],[PontoPed]]&lt;tabItens[[#This Row],[Saldo]],tabItens[[#This Row],[Saldo]]&gt;0), tabItens[[#This Row],[PontoPed]]=0), 99, IF(AND(tabItens[[#This Row],[Saldo]]=0,tabItens[[#This Row],[PontoPed]]&gt;0), 0, (1-tabItens[[#This Row],[PctAb]])*10 ) ),0)</f>
        <v>99</v>
      </c>
      <c r="BE575" s="390">
        <f>IF( tabItens[[#This Row],[Consumo]] &gt; tabItens[[#This Row],[04_MESES]]/4*$AV$2, tabItens[[#This Row],[Consumo]]/$AV$2, tabItens[[#This Row],[04_MESES]]/4 ) * $BE$2 + tabItens[[#This Row],[COMPRA_EXTRA]]</f>
        <v>3</v>
      </c>
      <c r="BF575" s="391">
        <f>MAX( tabItens[[#This Row],[Sugestão]] - tabItens[[#This Row],[LC]], 0 )</f>
        <v>3</v>
      </c>
      <c r="BG575" s="391">
        <f>SUMIF(Consumo!$C$3:$C$862,tabItens[[#This Row],[CÓDIGO]],Consumo!$E$3:$E$862)</f>
        <v>0</v>
      </c>
      <c r="BH575" s="392">
        <f>IF(AND(tabItens[[#This Row],[Pend]] &gt; 0,tabItens[[#This Row],[Consumo]] &lt;&gt; 0), tabItens[[#This Row],[Pend]] / tabItens[[#This Row],[Consumo]], 0 )</f>
        <v>0</v>
      </c>
      <c r="BI575" s="391"/>
      <c r="BJ575" s="391"/>
      <c r="BK575" s="393" t="s">
        <v>2081</v>
      </c>
    </row>
    <row r="576" spans="1:63" x14ac:dyDescent="0.3">
      <c r="A576" s="354">
        <v>106911</v>
      </c>
      <c r="B576" s="355" t="s">
        <v>1639</v>
      </c>
      <c r="C576" s="356" t="s">
        <v>256</v>
      </c>
      <c r="D576" s="357">
        <v>105.39</v>
      </c>
      <c r="E576" s="358"/>
      <c r="F576" s="358"/>
      <c r="G576" s="358" t="s">
        <v>883</v>
      </c>
      <c r="H576" s="359">
        <v>6</v>
      </c>
      <c r="I576" s="360">
        <v>103003</v>
      </c>
      <c r="J576" s="361">
        <v>105.39</v>
      </c>
      <c r="K576" s="362">
        <v>2</v>
      </c>
      <c r="L576" s="363">
        <f>IF(tabItens[[#This Row],[Média]] &gt; 0, tabItens[[#This Row],[QTDE ATUAL]] / tabItens[[#This Row],[Média]],999.9)</f>
        <v>72</v>
      </c>
      <c r="M576" s="364">
        <v>0</v>
      </c>
      <c r="N576" s="365">
        <f>tabItens[[#This Row],[VALOR UNIT.]] * tabItens[[#This Row],[LC]]</f>
        <v>0</v>
      </c>
      <c r="O576" s="366"/>
      <c r="P576" s="367"/>
      <c r="Q576" s="368"/>
      <c r="R576" s="365"/>
      <c r="S576" s="369"/>
      <c r="T576" s="370">
        <f>ROUNDDOWN(IFERROR(tabItens[[#This Row],[ATA DT.VALID.]] - $D$1,0) / 30,0)</f>
        <v>-1507</v>
      </c>
      <c r="U576" s="355" t="s">
        <v>1488</v>
      </c>
      <c r="V576" s="371">
        <v>1</v>
      </c>
      <c r="W576" s="372" t="s">
        <v>2076</v>
      </c>
      <c r="X576" s="373">
        <v>54</v>
      </c>
      <c r="Y576" s="374">
        <v>4</v>
      </c>
      <c r="Z576" s="375"/>
      <c r="AA576" s="376"/>
      <c r="AB576" s="377"/>
      <c r="AC576" s="377"/>
      <c r="AD576" s="376"/>
      <c r="AE576" s="377"/>
      <c r="AF576" s="370"/>
      <c r="AG576" s="378" t="s">
        <v>2067</v>
      </c>
      <c r="AH576" s="379"/>
      <c r="AI576" s="370">
        <v>0</v>
      </c>
      <c r="AJ576" s="379">
        <v>43703</v>
      </c>
      <c r="AK576" s="379">
        <v>39624</v>
      </c>
      <c r="AL576" s="379">
        <v>43677</v>
      </c>
      <c r="AM576" s="369"/>
      <c r="AN576" s="358"/>
      <c r="AO576" s="380" t="str">
        <f>_xlfn.IFNA(IF(VLOOKUP(tabItens[[#This Row],[CÓDIGO]],tabExcluirDoEstoque[#Data],1,FALSE),"sim",""),"")</f>
        <v/>
      </c>
      <c r="AP576" s="381" t="str">
        <f ca="1">IF(OR(ISBLANK(tabItens[[#This Row],[ATA DT.VALID.]]),tabItens[[#This Row],[ATA DT.VALID.]]="",tabItens[[#This Row],[ATA DT.VALID.]]=" "),"",IF(TYPE(tabItens[[#This Row],[ATA DT.VALID.]])=1,ROUNDUP((tabItens[[#This Row],[ATA DT.VALID.]]-TODAY())/7,0),""))</f>
        <v/>
      </c>
      <c r="AQ576" s="382"/>
      <c r="AR576" s="383" t="str">
        <f>IF(ISBLANK(tabItens[[#This Row],[CÓDIGO]]),"",IFERROR(VLOOKUP(tabItens[[#This Row],[CÓDIGO]],Consumo!$C$2:$AC$862,26,FALSE),0))</f>
        <v>10.2022</v>
      </c>
      <c r="AS576" s="384">
        <f>SUMIF(Consumo!$C$3:$C$862,tabItens[[#This Row],[CÓDIGO]],Consumo!$N$3:$N$862) + SUMIF(Consumo!$C$3:$C$862,tabItens[[#This Row],[CÓDIGO]],Consumo!$O$3:$O$862) + SUMIF(Consumo!$C$3:$C$862,tabItens[[#This Row],[CÓDIGO]],Consumo!$P$3:$P$862) + SUMIF(Consumo!$C$3:$C$862,tabItens[[#This Row],[CÓDIGO]],Consumo!$Q$3:$Q$862)</f>
        <v>0</v>
      </c>
      <c r="AT576" s="384">
        <f>SUMIF(Consumo!$C$3:$C$862,tabItens[[#This Row],[CÓDIGO]],Consumo!$Z$3:$Z$862)</f>
        <v>2</v>
      </c>
      <c r="AU576" s="385">
        <f>SUMIF(Consumo!$C$3:$C$862,tabItens[[#This Row],[CÓDIGO]],Consumo!$AA$3:$AA$862)</f>
        <v>2</v>
      </c>
      <c r="AV576" s="386">
        <f>SUMIF(Consumo!$C$3:$C$862,tabItens[[#This Row],[CÓDIGO]],Consumo!$Y$3:$Y$862)</f>
        <v>8.3333333333333329E-2</v>
      </c>
      <c r="AW576" s="359">
        <f>tabItens[[#This Row],[QTDE ATUAL]] + tabItens[[#This Row],[RC QTDE]] + tabItens[[#This Row],[AF SALDO]] + tabItens[[#This Row],[Recentes]]</f>
        <v>6</v>
      </c>
      <c r="AX576" s="387">
        <v>0</v>
      </c>
      <c r="AY576" s="387">
        <v>4</v>
      </c>
      <c r="AZ576" s="387">
        <f>IF(ISBLANK(tabItens[[#This Row],[CÓDIGO]]),"",tabItens[[#This Row],[PontoMês]] * (AZ$2+tabItens[[#This Row],[PontoQtM]]))</f>
        <v>0</v>
      </c>
      <c r="BA576" s="386">
        <f>tabItens[[#This Row],[PontoPed]] - tabItens[[#This Row],[Saldo]] + (1/10)</f>
        <v>-5.9</v>
      </c>
      <c r="BB576" s="386">
        <f xml:space="preserve"> tabItens[[#This Row],[PontoMês]] * BB$2 - tabItens[[#This Row],[QTDE ATUAL]] - (1/10)</f>
        <v>-6.1</v>
      </c>
      <c r="BC576" s="388">
        <f>IF( tabItens[[#This Row],[PontoPed]]&gt;0, IF(tabItens[[#This Row],[PontoPed]]&lt;1, 1, IF( tabItens[[#This Row],[Saldo]]&gt;tabItens[[#This Row],[PontoPed]], 0, (tabItens[[#This Row],[PontoPed]]-tabItens[[#This Row],[Saldo]])/tabItens[[#This Row],[PontoPed]] ) ), 0 )</f>
        <v>0</v>
      </c>
      <c r="BD576" s="389">
        <f>ROUNDDOWN(IF( OR( AND(tabItens[[#This Row],[PontoPed]]&lt;tabItens[[#This Row],[Saldo]],tabItens[[#This Row],[Saldo]]&gt;0), tabItens[[#This Row],[PontoPed]]=0), 99, IF(AND(tabItens[[#This Row],[Saldo]]=0,tabItens[[#This Row],[PontoPed]]&gt;0), 0, (1-tabItens[[#This Row],[PctAb]])*10 ) ),0)</f>
        <v>99</v>
      </c>
      <c r="BE576" s="390">
        <f>IF( tabItens[[#This Row],[Consumo]] &gt; tabItens[[#This Row],[04_MESES]]/4*$AV$2, tabItens[[#This Row],[Consumo]]/$AV$2, tabItens[[#This Row],[04_MESES]]/4 ) * $BE$2 + tabItens[[#This Row],[COMPRA_EXTRA]]</f>
        <v>1</v>
      </c>
      <c r="BF576" s="391">
        <f>MAX( tabItens[[#This Row],[Sugestão]] - tabItens[[#This Row],[LC]], 0 )</f>
        <v>1</v>
      </c>
      <c r="BG576" s="391">
        <f>SUMIF(Consumo!$C$3:$C$862,tabItens[[#This Row],[CÓDIGO]],Consumo!$E$3:$E$862)</f>
        <v>0</v>
      </c>
      <c r="BH576" s="392">
        <f>IF(AND(tabItens[[#This Row],[Pend]] &gt; 0,tabItens[[#This Row],[Consumo]] &lt;&gt; 0), tabItens[[#This Row],[Pend]] / tabItens[[#This Row],[Consumo]], 0 )</f>
        <v>0</v>
      </c>
      <c r="BI576" s="391"/>
      <c r="BJ576" s="391"/>
      <c r="BK576" s="393" t="s">
        <v>2081</v>
      </c>
    </row>
    <row r="577" spans="1:63" x14ac:dyDescent="0.3">
      <c r="A577" s="354">
        <v>106913</v>
      </c>
      <c r="B577" s="355" t="s">
        <v>1640</v>
      </c>
      <c r="C577" s="356" t="s">
        <v>256</v>
      </c>
      <c r="D577" s="357">
        <v>105.39</v>
      </c>
      <c r="E577" s="358"/>
      <c r="F577" s="358"/>
      <c r="G577" s="358" t="s">
        <v>883</v>
      </c>
      <c r="H577" s="359">
        <v>0</v>
      </c>
      <c r="I577" s="360">
        <v>103003</v>
      </c>
      <c r="J577" s="361">
        <v>105.39</v>
      </c>
      <c r="K577" s="362">
        <v>1</v>
      </c>
      <c r="L577" s="363">
        <f>IF(tabItens[[#This Row],[Média]] &gt; 0, tabItens[[#This Row],[QTDE ATUAL]] / tabItens[[#This Row],[Média]],999.9)</f>
        <v>0</v>
      </c>
      <c r="M577" s="364">
        <v>0</v>
      </c>
      <c r="N577" s="365">
        <f>tabItens[[#This Row],[VALOR UNIT.]] * tabItens[[#This Row],[LC]]</f>
        <v>0</v>
      </c>
      <c r="O577" s="366"/>
      <c r="P577" s="367"/>
      <c r="Q577" s="368"/>
      <c r="R577" s="365"/>
      <c r="S577" s="369"/>
      <c r="T577" s="370">
        <f>ROUNDDOWN(IFERROR(tabItens[[#This Row],[ATA DT.VALID.]] - $D$1,0) / 30,0)</f>
        <v>-1507</v>
      </c>
      <c r="U577" s="355" t="s">
        <v>1488</v>
      </c>
      <c r="V577" s="371">
        <v>1</v>
      </c>
      <c r="W577" s="372" t="s">
        <v>2076</v>
      </c>
      <c r="X577" s="373">
        <v>54</v>
      </c>
      <c r="Y577" s="374">
        <v>4</v>
      </c>
      <c r="Z577" s="375">
        <v>2813</v>
      </c>
      <c r="AA577" s="376">
        <v>2023</v>
      </c>
      <c r="AB577" s="377">
        <v>2</v>
      </c>
      <c r="AC577" s="377"/>
      <c r="AD577" s="376"/>
      <c r="AE577" s="377"/>
      <c r="AF577" s="370"/>
      <c r="AG577" s="378" t="s">
        <v>2067</v>
      </c>
      <c r="AH577" s="379"/>
      <c r="AI577" s="370">
        <v>0</v>
      </c>
      <c r="AJ577" s="379">
        <v>43703</v>
      </c>
      <c r="AK577" s="379">
        <v>39624</v>
      </c>
      <c r="AL577" s="379">
        <v>43677</v>
      </c>
      <c r="AM577" s="369"/>
      <c r="AN577" s="358"/>
      <c r="AO577" s="380" t="str">
        <f>_xlfn.IFNA(IF(VLOOKUP(tabItens[[#This Row],[CÓDIGO]],tabExcluirDoEstoque[#Data],1,FALSE),"sim",""),"")</f>
        <v/>
      </c>
      <c r="AP577" s="381" t="str">
        <f ca="1">IF(OR(ISBLANK(tabItens[[#This Row],[ATA DT.VALID.]]),tabItens[[#This Row],[ATA DT.VALID.]]="",tabItens[[#This Row],[ATA DT.VALID.]]=" "),"",IF(TYPE(tabItens[[#This Row],[ATA DT.VALID.]])=1,ROUNDUP((tabItens[[#This Row],[ATA DT.VALID.]]-TODAY())/7,0),""))</f>
        <v/>
      </c>
      <c r="AQ577" s="382"/>
      <c r="AR577" s="383" t="str">
        <f>IF(ISBLANK(tabItens[[#This Row],[CÓDIGO]]),"",IFERROR(VLOOKUP(tabItens[[#This Row],[CÓDIGO]],Consumo!$C$2:$AC$862,26,FALSE),0))</f>
        <v>09.2023</v>
      </c>
      <c r="AS577" s="384">
        <f>SUMIF(Consumo!$C$3:$C$862,tabItens[[#This Row],[CÓDIGO]],Consumo!$N$3:$N$862) + SUMIF(Consumo!$C$3:$C$862,tabItens[[#This Row],[CÓDIGO]],Consumo!$O$3:$O$862) + SUMIF(Consumo!$C$3:$C$862,tabItens[[#This Row],[CÓDIGO]],Consumo!$P$3:$P$862) + SUMIF(Consumo!$C$3:$C$862,tabItens[[#This Row],[CÓDIGO]],Consumo!$Q$3:$Q$862)</f>
        <v>1</v>
      </c>
      <c r="AT577" s="384">
        <f>SUMIF(Consumo!$C$3:$C$862,tabItens[[#This Row],[CÓDIGO]],Consumo!$Z$3:$Z$862)</f>
        <v>2</v>
      </c>
      <c r="AU577" s="385">
        <f>SUMIF(Consumo!$C$3:$C$862,tabItens[[#This Row],[CÓDIGO]],Consumo!$AA$3:$AA$862)</f>
        <v>1</v>
      </c>
      <c r="AV577" s="386">
        <f>SUMIF(Consumo!$C$3:$C$862,tabItens[[#This Row],[CÓDIGO]],Consumo!$Y$3:$Y$862)</f>
        <v>8.3333333333333329E-2</v>
      </c>
      <c r="AW577" s="359">
        <f>tabItens[[#This Row],[QTDE ATUAL]] + tabItens[[#This Row],[RC QTDE]] + tabItens[[#This Row],[AF SALDO]] + tabItens[[#This Row],[Recentes]]</f>
        <v>2</v>
      </c>
      <c r="AX577" s="387">
        <v>0</v>
      </c>
      <c r="AY577" s="387">
        <v>4</v>
      </c>
      <c r="AZ577" s="387">
        <f>IF(ISBLANK(tabItens[[#This Row],[CÓDIGO]]),"",tabItens[[#This Row],[PontoMês]] * (AZ$2+tabItens[[#This Row],[PontoQtM]]))</f>
        <v>0</v>
      </c>
      <c r="BA577" s="386">
        <f>tabItens[[#This Row],[PontoPed]] - tabItens[[#This Row],[Saldo]] + (1/10)</f>
        <v>-1.9</v>
      </c>
      <c r="BB577" s="386">
        <f xml:space="preserve"> tabItens[[#This Row],[PontoMês]] * BB$2 - tabItens[[#This Row],[QTDE ATUAL]] - (1/10)</f>
        <v>-0.1</v>
      </c>
      <c r="BC577" s="388">
        <f>IF( tabItens[[#This Row],[PontoPed]]&gt;0, IF(tabItens[[#This Row],[PontoPed]]&lt;1, 1, IF( tabItens[[#This Row],[Saldo]]&gt;tabItens[[#This Row],[PontoPed]], 0, (tabItens[[#This Row],[PontoPed]]-tabItens[[#This Row],[Saldo]])/tabItens[[#This Row],[PontoPed]] ) ), 0 )</f>
        <v>0</v>
      </c>
      <c r="BD577" s="389">
        <f>ROUNDDOWN(IF( OR( AND(tabItens[[#This Row],[PontoPed]]&lt;tabItens[[#This Row],[Saldo]],tabItens[[#This Row],[Saldo]]&gt;0), tabItens[[#This Row],[PontoPed]]=0), 99, IF(AND(tabItens[[#This Row],[Saldo]]=0,tabItens[[#This Row],[PontoPed]]&gt;0), 0, (1-tabItens[[#This Row],[PctAb]])*10 ) ),0)</f>
        <v>99</v>
      </c>
      <c r="BE577" s="390">
        <f>IF( tabItens[[#This Row],[Consumo]] &gt; tabItens[[#This Row],[04_MESES]]/4*$AV$2, tabItens[[#This Row],[Consumo]]/$AV$2, tabItens[[#This Row],[04_MESES]]/4 ) * $BE$2 + tabItens[[#This Row],[COMPRA_EXTRA]]</f>
        <v>1.5</v>
      </c>
      <c r="BF577" s="391">
        <f>MAX( tabItens[[#This Row],[Sugestão]] - tabItens[[#This Row],[LC]], 0 )</f>
        <v>1.5</v>
      </c>
      <c r="BG577" s="391">
        <f>SUMIF(Consumo!$C$3:$C$862,tabItens[[#This Row],[CÓDIGO]],Consumo!$E$3:$E$862)</f>
        <v>1</v>
      </c>
      <c r="BH577" s="392">
        <f>IF(AND(tabItens[[#This Row],[Pend]] &gt; 0,tabItens[[#This Row],[Consumo]] &lt;&gt; 0), tabItens[[#This Row],[Pend]] / tabItens[[#This Row],[Consumo]], 0 )</f>
        <v>0.5</v>
      </c>
      <c r="BI577" s="391"/>
      <c r="BJ577" s="391"/>
      <c r="BK577" s="393" t="s">
        <v>2081</v>
      </c>
    </row>
    <row r="578" spans="1:63" x14ac:dyDescent="0.3">
      <c r="A578" s="354">
        <v>106914</v>
      </c>
      <c r="B578" s="355" t="s">
        <v>1641</v>
      </c>
      <c r="C578" s="356" t="s">
        <v>256</v>
      </c>
      <c r="D578" s="357">
        <v>86.54</v>
      </c>
      <c r="E578" s="358"/>
      <c r="F578" s="358"/>
      <c r="G578" s="358" t="s">
        <v>883</v>
      </c>
      <c r="H578" s="359">
        <v>3</v>
      </c>
      <c r="I578" s="360">
        <v>103003</v>
      </c>
      <c r="J578" s="361">
        <v>86.54</v>
      </c>
      <c r="K578" s="362"/>
      <c r="L578" s="363">
        <f>IF(tabItens[[#This Row],[Média]] &gt; 0, tabItens[[#This Row],[QTDE ATUAL]] / tabItens[[#This Row],[Média]],999.9)</f>
        <v>999.9</v>
      </c>
      <c r="M578" s="364">
        <v>0</v>
      </c>
      <c r="N578" s="365">
        <f>tabItens[[#This Row],[VALOR UNIT.]] * tabItens[[#This Row],[LC]]</f>
        <v>0</v>
      </c>
      <c r="O578" s="366" t="s">
        <v>2169</v>
      </c>
      <c r="P578" s="367"/>
      <c r="Q578" s="368"/>
      <c r="R578" s="365"/>
      <c r="S578" s="369"/>
      <c r="T578" s="370">
        <f>ROUNDDOWN(IFERROR(tabItens[[#This Row],[ATA DT.VALID.]] - $D$1,0) / 30,0)</f>
        <v>-1507</v>
      </c>
      <c r="U578" s="355" t="s">
        <v>1488</v>
      </c>
      <c r="V578" s="371">
        <v>1</v>
      </c>
      <c r="W578" s="372" t="s">
        <v>2076</v>
      </c>
      <c r="X578" s="373">
        <v>54</v>
      </c>
      <c r="Y578" s="374">
        <v>4</v>
      </c>
      <c r="Z578" s="375"/>
      <c r="AA578" s="376"/>
      <c r="AB578" s="377"/>
      <c r="AC578" s="377"/>
      <c r="AD578" s="376"/>
      <c r="AE578" s="377"/>
      <c r="AF578" s="370"/>
      <c r="AG578" s="378" t="s">
        <v>2067</v>
      </c>
      <c r="AH578" s="379"/>
      <c r="AI578" s="370">
        <v>0</v>
      </c>
      <c r="AJ578" s="379">
        <v>43703</v>
      </c>
      <c r="AK578" s="379">
        <v>39624</v>
      </c>
      <c r="AL578" s="379">
        <v>43677</v>
      </c>
      <c r="AM578" s="369"/>
      <c r="AN578" s="358"/>
      <c r="AO578" s="380" t="str">
        <f>_xlfn.IFNA(IF(VLOOKUP(tabItens[[#This Row],[CÓDIGO]],tabExcluirDoEstoque[#Data],1,FALSE),"sim",""),"")</f>
        <v/>
      </c>
      <c r="AP578" s="381" t="str">
        <f ca="1">IF(OR(ISBLANK(tabItens[[#This Row],[ATA DT.VALID.]]),tabItens[[#This Row],[ATA DT.VALID.]]="",tabItens[[#This Row],[ATA DT.VALID.]]=" "),"",IF(TYPE(tabItens[[#This Row],[ATA DT.VALID.]])=1,ROUNDUP((tabItens[[#This Row],[ATA DT.VALID.]]-TODAY())/7,0),""))</f>
        <v/>
      </c>
      <c r="AQ578" s="382">
        <v>0</v>
      </c>
      <c r="AR578" s="383">
        <f>IF(ISBLANK(tabItens[[#This Row],[CÓDIGO]]),"",IFERROR(VLOOKUP(tabItens[[#This Row],[CÓDIGO]],Consumo!$C$2:$AC$862,26,FALSE),0))</f>
        <v>0</v>
      </c>
      <c r="AS578" s="384">
        <f>SUMIF(Consumo!$C$3:$C$862,tabItens[[#This Row],[CÓDIGO]],Consumo!$N$3:$N$862) + SUMIF(Consumo!$C$3:$C$862,tabItens[[#This Row],[CÓDIGO]],Consumo!$O$3:$O$862) + SUMIF(Consumo!$C$3:$C$862,tabItens[[#This Row],[CÓDIGO]],Consumo!$P$3:$P$862) + SUMIF(Consumo!$C$3:$C$862,tabItens[[#This Row],[CÓDIGO]],Consumo!$Q$3:$Q$862)</f>
        <v>0</v>
      </c>
      <c r="AT578" s="384">
        <f>SUMIF(Consumo!$C$3:$C$862,tabItens[[#This Row],[CÓDIGO]],Consumo!$Z$3:$Z$862)</f>
        <v>0</v>
      </c>
      <c r="AU578" s="385">
        <f>SUMIF(Consumo!$C$3:$C$862,tabItens[[#This Row],[CÓDIGO]],Consumo!$AA$3:$AA$862)</f>
        <v>0</v>
      </c>
      <c r="AV578" s="386">
        <f>SUMIF(Consumo!$C$3:$C$862,tabItens[[#This Row],[CÓDIGO]],Consumo!$Y$3:$Y$862)</f>
        <v>0</v>
      </c>
      <c r="AW578" s="359">
        <f>tabItens[[#This Row],[QTDE ATUAL]] + tabItens[[#This Row],[RC QTDE]] + tabItens[[#This Row],[AF SALDO]] + tabItens[[#This Row],[Recentes]]</f>
        <v>3</v>
      </c>
      <c r="AX578" s="387">
        <v>0</v>
      </c>
      <c r="AY578" s="387">
        <v>4</v>
      </c>
      <c r="AZ578" s="387">
        <f>IF(ISBLANK(tabItens[[#This Row],[CÓDIGO]]),"",tabItens[[#This Row],[PontoMês]] * (AZ$2+tabItens[[#This Row],[PontoQtM]]))</f>
        <v>0</v>
      </c>
      <c r="BA578" s="386">
        <f>tabItens[[#This Row],[PontoPed]] - tabItens[[#This Row],[Saldo]] + (1/10)</f>
        <v>-2.9</v>
      </c>
      <c r="BB578" s="386">
        <f xml:space="preserve"> tabItens[[#This Row],[PontoMês]] * BB$2 - tabItens[[#This Row],[QTDE ATUAL]] - (1/10)</f>
        <v>-3.1</v>
      </c>
      <c r="BC578" s="388">
        <f>IF( tabItens[[#This Row],[PontoPed]]&gt;0, IF(tabItens[[#This Row],[PontoPed]]&lt;1, 1, IF( tabItens[[#This Row],[Saldo]]&gt;tabItens[[#This Row],[PontoPed]], 0, (tabItens[[#This Row],[PontoPed]]-tabItens[[#This Row],[Saldo]])/tabItens[[#This Row],[PontoPed]] ) ), 0 )</f>
        <v>0</v>
      </c>
      <c r="BD578" s="389">
        <f>ROUNDDOWN(IF( OR( AND(tabItens[[#This Row],[PontoPed]]&lt;tabItens[[#This Row],[Saldo]],tabItens[[#This Row],[Saldo]]&gt;0), tabItens[[#This Row],[PontoPed]]=0), 99, IF(AND(tabItens[[#This Row],[Saldo]]=0,tabItens[[#This Row],[PontoPed]]&gt;0), 0, (1-tabItens[[#This Row],[PctAb]])*10 ) ),0)</f>
        <v>99</v>
      </c>
      <c r="BE578" s="390">
        <f>IF( tabItens[[#This Row],[Consumo]] &gt; tabItens[[#This Row],[04_MESES]]/4*$AV$2, tabItens[[#This Row],[Consumo]]/$AV$2, tabItens[[#This Row],[04_MESES]]/4 ) * $BE$2 + tabItens[[#This Row],[COMPRA_EXTRA]]</f>
        <v>0</v>
      </c>
      <c r="BF578" s="391">
        <f>MAX( tabItens[[#This Row],[Sugestão]] - tabItens[[#This Row],[LC]], 0 )</f>
        <v>0</v>
      </c>
      <c r="BG578" s="391">
        <f>SUMIF(Consumo!$C$3:$C$862,tabItens[[#This Row],[CÓDIGO]],Consumo!$E$3:$E$862)</f>
        <v>0</v>
      </c>
      <c r="BH578" s="392">
        <f>IF(AND(tabItens[[#This Row],[Pend]] &gt; 0,tabItens[[#This Row],[Consumo]] &lt;&gt; 0), tabItens[[#This Row],[Pend]] / tabItens[[#This Row],[Consumo]], 0 )</f>
        <v>0</v>
      </c>
      <c r="BI578" s="391"/>
      <c r="BJ578" s="391"/>
      <c r="BK578" s="393" t="s">
        <v>2081</v>
      </c>
    </row>
    <row r="579" spans="1:63" x14ac:dyDescent="0.3">
      <c r="A579" s="354">
        <v>106916</v>
      </c>
      <c r="B579" s="355" t="s">
        <v>1642</v>
      </c>
      <c r="C579" s="356" t="s">
        <v>256</v>
      </c>
      <c r="D579" s="357">
        <v>86.54</v>
      </c>
      <c r="E579" s="358"/>
      <c r="F579" s="358"/>
      <c r="G579" s="358" t="s">
        <v>883</v>
      </c>
      <c r="H579" s="359">
        <v>8</v>
      </c>
      <c r="I579" s="360">
        <v>103003</v>
      </c>
      <c r="J579" s="361">
        <v>86.54</v>
      </c>
      <c r="K579" s="362"/>
      <c r="L579" s="363">
        <f>IF(tabItens[[#This Row],[Média]] &gt; 0, tabItens[[#This Row],[QTDE ATUAL]] / tabItens[[#This Row],[Média]],999.9)</f>
        <v>999.9</v>
      </c>
      <c r="M579" s="364">
        <v>0</v>
      </c>
      <c r="N579" s="365">
        <f>tabItens[[#This Row],[VALOR UNIT.]] * tabItens[[#This Row],[LC]]</f>
        <v>0</v>
      </c>
      <c r="O579" s="366" t="s">
        <v>2169</v>
      </c>
      <c r="P579" s="367"/>
      <c r="Q579" s="368"/>
      <c r="R579" s="365"/>
      <c r="S579" s="369"/>
      <c r="T579" s="370">
        <f>ROUNDDOWN(IFERROR(tabItens[[#This Row],[ATA DT.VALID.]] - $D$1,0) / 30,0)</f>
        <v>-1507</v>
      </c>
      <c r="U579" s="355" t="s">
        <v>1488</v>
      </c>
      <c r="V579" s="371">
        <v>1</v>
      </c>
      <c r="W579" s="372" t="s">
        <v>2076</v>
      </c>
      <c r="X579" s="373">
        <v>54</v>
      </c>
      <c r="Y579" s="374">
        <v>4</v>
      </c>
      <c r="Z579" s="375"/>
      <c r="AA579" s="376"/>
      <c r="AB579" s="377"/>
      <c r="AC579" s="377"/>
      <c r="AD579" s="376"/>
      <c r="AE579" s="377"/>
      <c r="AF579" s="370"/>
      <c r="AG579" s="378" t="s">
        <v>2067</v>
      </c>
      <c r="AH579" s="379"/>
      <c r="AI579" s="370">
        <v>0</v>
      </c>
      <c r="AJ579" s="379">
        <v>43703</v>
      </c>
      <c r="AK579" s="379">
        <v>39624</v>
      </c>
      <c r="AL579" s="379">
        <v>43677</v>
      </c>
      <c r="AM579" s="369"/>
      <c r="AN579" s="358"/>
      <c r="AO579" s="380" t="str">
        <f>_xlfn.IFNA(IF(VLOOKUP(tabItens[[#This Row],[CÓDIGO]],tabExcluirDoEstoque[#Data],1,FALSE),"sim",""),"")</f>
        <v/>
      </c>
      <c r="AP579" s="381" t="str">
        <f ca="1">IF(OR(ISBLANK(tabItens[[#This Row],[ATA DT.VALID.]]),tabItens[[#This Row],[ATA DT.VALID.]]="",tabItens[[#This Row],[ATA DT.VALID.]]=" "),"",IF(TYPE(tabItens[[#This Row],[ATA DT.VALID.]])=1,ROUNDUP((tabItens[[#This Row],[ATA DT.VALID.]]-TODAY())/7,0),""))</f>
        <v/>
      </c>
      <c r="AQ579" s="382">
        <v>0</v>
      </c>
      <c r="AR579" s="383">
        <f>IF(ISBLANK(tabItens[[#This Row],[CÓDIGO]]),"",IFERROR(VLOOKUP(tabItens[[#This Row],[CÓDIGO]],Consumo!$C$2:$AC$862,26,FALSE),0))</f>
        <v>0</v>
      </c>
      <c r="AS579" s="384">
        <f>SUMIF(Consumo!$C$3:$C$862,tabItens[[#This Row],[CÓDIGO]],Consumo!$N$3:$N$862) + SUMIF(Consumo!$C$3:$C$862,tabItens[[#This Row],[CÓDIGO]],Consumo!$O$3:$O$862) + SUMIF(Consumo!$C$3:$C$862,tabItens[[#This Row],[CÓDIGO]],Consumo!$P$3:$P$862) + SUMIF(Consumo!$C$3:$C$862,tabItens[[#This Row],[CÓDIGO]],Consumo!$Q$3:$Q$862)</f>
        <v>0</v>
      </c>
      <c r="AT579" s="384">
        <f>SUMIF(Consumo!$C$3:$C$862,tabItens[[#This Row],[CÓDIGO]],Consumo!$Z$3:$Z$862)</f>
        <v>0</v>
      </c>
      <c r="AU579" s="385">
        <f>SUMIF(Consumo!$C$3:$C$862,tabItens[[#This Row],[CÓDIGO]],Consumo!$AA$3:$AA$862)</f>
        <v>0</v>
      </c>
      <c r="AV579" s="386">
        <f>SUMIF(Consumo!$C$3:$C$862,tabItens[[#This Row],[CÓDIGO]],Consumo!$Y$3:$Y$862)</f>
        <v>0</v>
      </c>
      <c r="AW579" s="359">
        <f>tabItens[[#This Row],[QTDE ATUAL]] + tabItens[[#This Row],[RC QTDE]] + tabItens[[#This Row],[AF SALDO]] + tabItens[[#This Row],[Recentes]]</f>
        <v>8</v>
      </c>
      <c r="AX579" s="387">
        <v>0</v>
      </c>
      <c r="AY579" s="387">
        <v>4</v>
      </c>
      <c r="AZ579" s="387">
        <f>IF(ISBLANK(tabItens[[#This Row],[CÓDIGO]]),"",tabItens[[#This Row],[PontoMês]] * (AZ$2+tabItens[[#This Row],[PontoQtM]]))</f>
        <v>0</v>
      </c>
      <c r="BA579" s="386">
        <f>tabItens[[#This Row],[PontoPed]] - tabItens[[#This Row],[Saldo]] + (1/10)</f>
        <v>-7.9</v>
      </c>
      <c r="BB579" s="386">
        <f xml:space="preserve"> tabItens[[#This Row],[PontoMês]] * BB$2 - tabItens[[#This Row],[QTDE ATUAL]] - (1/10)</f>
        <v>-8.1</v>
      </c>
      <c r="BC579" s="388">
        <f>IF( tabItens[[#This Row],[PontoPed]]&gt;0, IF(tabItens[[#This Row],[PontoPed]]&lt;1, 1, IF( tabItens[[#This Row],[Saldo]]&gt;tabItens[[#This Row],[PontoPed]], 0, (tabItens[[#This Row],[PontoPed]]-tabItens[[#This Row],[Saldo]])/tabItens[[#This Row],[PontoPed]] ) ), 0 )</f>
        <v>0</v>
      </c>
      <c r="BD579" s="389">
        <f>ROUNDDOWN(IF( OR( AND(tabItens[[#This Row],[PontoPed]]&lt;tabItens[[#This Row],[Saldo]],tabItens[[#This Row],[Saldo]]&gt;0), tabItens[[#This Row],[PontoPed]]=0), 99, IF(AND(tabItens[[#This Row],[Saldo]]=0,tabItens[[#This Row],[PontoPed]]&gt;0), 0, (1-tabItens[[#This Row],[PctAb]])*10 ) ),0)</f>
        <v>99</v>
      </c>
      <c r="BE579" s="390">
        <f>IF( tabItens[[#This Row],[Consumo]] &gt; tabItens[[#This Row],[04_MESES]]/4*$AV$2, tabItens[[#This Row],[Consumo]]/$AV$2, tabItens[[#This Row],[04_MESES]]/4 ) * $BE$2 + tabItens[[#This Row],[COMPRA_EXTRA]]</f>
        <v>0</v>
      </c>
      <c r="BF579" s="391">
        <f>MAX( tabItens[[#This Row],[Sugestão]] - tabItens[[#This Row],[LC]], 0 )</f>
        <v>0</v>
      </c>
      <c r="BG579" s="391">
        <f>SUMIF(Consumo!$C$3:$C$862,tabItens[[#This Row],[CÓDIGO]],Consumo!$E$3:$E$862)</f>
        <v>0</v>
      </c>
      <c r="BH579" s="392">
        <f>IF(AND(tabItens[[#This Row],[Pend]] &gt; 0,tabItens[[#This Row],[Consumo]] &lt;&gt; 0), tabItens[[#This Row],[Pend]] / tabItens[[#This Row],[Consumo]], 0 )</f>
        <v>0</v>
      </c>
      <c r="BI579" s="391"/>
      <c r="BJ579" s="391"/>
      <c r="BK579" s="393" t="s">
        <v>2081</v>
      </c>
    </row>
    <row r="580" spans="1:63" x14ac:dyDescent="0.3">
      <c r="A580" s="354">
        <v>106917</v>
      </c>
      <c r="B580" s="355" t="s">
        <v>1643</v>
      </c>
      <c r="C580" s="356" t="s">
        <v>256</v>
      </c>
      <c r="D580" s="357">
        <v>86.56</v>
      </c>
      <c r="E580" s="358"/>
      <c r="F580" s="358"/>
      <c r="G580" s="358" t="s">
        <v>883</v>
      </c>
      <c r="H580" s="359">
        <v>0</v>
      </c>
      <c r="I580" s="360">
        <v>103003</v>
      </c>
      <c r="J580" s="361">
        <v>86.56</v>
      </c>
      <c r="K580" s="362">
        <v>1</v>
      </c>
      <c r="L580" s="363">
        <f>IF(tabItens[[#This Row],[Média]] &gt; 0, tabItens[[#This Row],[QTDE ATUAL]] / tabItens[[#This Row],[Média]],999.9)</f>
        <v>0</v>
      </c>
      <c r="M580" s="364">
        <v>0</v>
      </c>
      <c r="N580" s="365">
        <f>tabItens[[#This Row],[VALOR UNIT.]] * tabItens[[#This Row],[LC]]</f>
        <v>0</v>
      </c>
      <c r="O580" s="366" t="s">
        <v>2169</v>
      </c>
      <c r="P580" s="367"/>
      <c r="Q580" s="368"/>
      <c r="R580" s="365"/>
      <c r="S580" s="369"/>
      <c r="T580" s="370">
        <f>ROUNDDOWN(IFERROR(tabItens[[#This Row],[ATA DT.VALID.]] - $D$1,0) / 30,0)</f>
        <v>-1507</v>
      </c>
      <c r="U580" s="355" t="s">
        <v>1488</v>
      </c>
      <c r="V580" s="371">
        <v>1</v>
      </c>
      <c r="W580" s="372" t="s">
        <v>2076</v>
      </c>
      <c r="X580" s="373">
        <v>54</v>
      </c>
      <c r="Y580" s="374">
        <v>4</v>
      </c>
      <c r="Z580" s="375">
        <v>2813</v>
      </c>
      <c r="AA580" s="376">
        <v>2023</v>
      </c>
      <c r="AB580" s="377">
        <v>4</v>
      </c>
      <c r="AC580" s="377"/>
      <c r="AD580" s="376"/>
      <c r="AE580" s="377"/>
      <c r="AF580" s="370"/>
      <c r="AG580" s="378" t="s">
        <v>2067</v>
      </c>
      <c r="AH580" s="379"/>
      <c r="AI580" s="370">
        <v>0</v>
      </c>
      <c r="AJ580" s="379">
        <v>43703</v>
      </c>
      <c r="AK580" s="379">
        <v>39624</v>
      </c>
      <c r="AL580" s="379">
        <v>43677</v>
      </c>
      <c r="AM580" s="369"/>
      <c r="AN580" s="358"/>
      <c r="AO580" s="380" t="str">
        <f>_xlfn.IFNA(IF(VLOOKUP(tabItens[[#This Row],[CÓDIGO]],tabExcluirDoEstoque[#Data],1,FALSE),"sim",""),"")</f>
        <v/>
      </c>
      <c r="AP580" s="381" t="str">
        <f ca="1">IF(OR(ISBLANK(tabItens[[#This Row],[ATA DT.VALID.]]),tabItens[[#This Row],[ATA DT.VALID.]]="",tabItens[[#This Row],[ATA DT.VALID.]]=" "),"",IF(TYPE(tabItens[[#This Row],[ATA DT.VALID.]])=1,ROUNDUP((tabItens[[#This Row],[ATA DT.VALID.]]-TODAY())/7,0),""))</f>
        <v/>
      </c>
      <c r="AQ580" s="382">
        <v>0</v>
      </c>
      <c r="AR580" s="383" t="str">
        <f>IF(ISBLANK(tabItens[[#This Row],[CÓDIGO]]),"",IFERROR(VLOOKUP(tabItens[[#This Row],[CÓDIGO]],Consumo!$C$2:$AC$862,26,FALSE),0))</f>
        <v>10.2022</v>
      </c>
      <c r="AS580" s="384">
        <f>SUMIF(Consumo!$C$3:$C$862,tabItens[[#This Row],[CÓDIGO]],Consumo!$N$3:$N$862) + SUMIF(Consumo!$C$3:$C$862,tabItens[[#This Row],[CÓDIGO]],Consumo!$O$3:$O$862) + SUMIF(Consumo!$C$3:$C$862,tabItens[[#This Row],[CÓDIGO]],Consumo!$P$3:$P$862) + SUMIF(Consumo!$C$3:$C$862,tabItens[[#This Row],[CÓDIGO]],Consumo!$Q$3:$Q$862)</f>
        <v>0</v>
      </c>
      <c r="AT580" s="384">
        <f>SUMIF(Consumo!$C$3:$C$862,tabItens[[#This Row],[CÓDIGO]],Consumo!$Z$3:$Z$862)</f>
        <v>2</v>
      </c>
      <c r="AU580" s="385">
        <f>SUMIF(Consumo!$C$3:$C$862,tabItens[[#This Row],[CÓDIGO]],Consumo!$AA$3:$AA$862)</f>
        <v>1</v>
      </c>
      <c r="AV580" s="386">
        <f>SUMIF(Consumo!$C$3:$C$862,tabItens[[#This Row],[CÓDIGO]],Consumo!$Y$3:$Y$862)</f>
        <v>8.3333333333333329E-2</v>
      </c>
      <c r="AW580" s="359">
        <f>tabItens[[#This Row],[QTDE ATUAL]] + tabItens[[#This Row],[RC QTDE]] + tabItens[[#This Row],[AF SALDO]] + tabItens[[#This Row],[Recentes]]</f>
        <v>4</v>
      </c>
      <c r="AX580" s="387">
        <v>0</v>
      </c>
      <c r="AY580" s="387">
        <v>4</v>
      </c>
      <c r="AZ580" s="387">
        <f>IF(ISBLANK(tabItens[[#This Row],[CÓDIGO]]),"",tabItens[[#This Row],[PontoMês]] * (AZ$2+tabItens[[#This Row],[PontoQtM]]))</f>
        <v>0</v>
      </c>
      <c r="BA580" s="386">
        <f>tabItens[[#This Row],[PontoPed]] - tabItens[[#This Row],[Saldo]] + (1/10)</f>
        <v>-3.9</v>
      </c>
      <c r="BB580" s="386">
        <f xml:space="preserve"> tabItens[[#This Row],[PontoMês]] * BB$2 - tabItens[[#This Row],[QTDE ATUAL]] - (1/10)</f>
        <v>-0.1</v>
      </c>
      <c r="BC580" s="388">
        <f>IF( tabItens[[#This Row],[PontoPed]]&gt;0, IF(tabItens[[#This Row],[PontoPed]]&lt;1, 1, IF( tabItens[[#This Row],[Saldo]]&gt;tabItens[[#This Row],[PontoPed]], 0, (tabItens[[#This Row],[PontoPed]]-tabItens[[#This Row],[Saldo]])/tabItens[[#This Row],[PontoPed]] ) ), 0 )</f>
        <v>0</v>
      </c>
      <c r="BD580" s="389">
        <f>ROUNDDOWN(IF( OR( AND(tabItens[[#This Row],[PontoPed]]&lt;tabItens[[#This Row],[Saldo]],tabItens[[#This Row],[Saldo]]&gt;0), tabItens[[#This Row],[PontoPed]]=0), 99, IF(AND(tabItens[[#This Row],[Saldo]]=0,tabItens[[#This Row],[PontoPed]]&gt;0), 0, (1-tabItens[[#This Row],[PctAb]])*10 ) ),0)</f>
        <v>99</v>
      </c>
      <c r="BE580" s="390">
        <f>IF( tabItens[[#This Row],[Consumo]] &gt; tabItens[[#This Row],[04_MESES]]/4*$AV$2, tabItens[[#This Row],[Consumo]]/$AV$2, tabItens[[#This Row],[04_MESES]]/4 ) * $BE$2 + tabItens[[#This Row],[COMPRA_EXTRA]]</f>
        <v>1</v>
      </c>
      <c r="BF580" s="391">
        <f>MAX( tabItens[[#This Row],[Sugestão]] - tabItens[[#This Row],[LC]], 0 )</f>
        <v>1</v>
      </c>
      <c r="BG580" s="391">
        <f>SUMIF(Consumo!$C$3:$C$862,tabItens[[#This Row],[CÓDIGO]],Consumo!$E$3:$E$862)</f>
        <v>1</v>
      </c>
      <c r="BH580" s="392">
        <f>IF(AND(tabItens[[#This Row],[Pend]] &gt; 0,tabItens[[#This Row],[Consumo]] &lt;&gt; 0), tabItens[[#This Row],[Pend]] / tabItens[[#This Row],[Consumo]], 0 )</f>
        <v>0.5</v>
      </c>
      <c r="BI580" s="391"/>
      <c r="BJ580" s="391"/>
      <c r="BK580" s="393" t="s">
        <v>2081</v>
      </c>
    </row>
    <row r="581" spans="1:63" x14ac:dyDescent="0.3">
      <c r="A581" s="354">
        <v>106918</v>
      </c>
      <c r="B581" s="355" t="s">
        <v>1644</v>
      </c>
      <c r="C581" s="356" t="s">
        <v>256</v>
      </c>
      <c r="D581" s="357">
        <v>86.54</v>
      </c>
      <c r="E581" s="358"/>
      <c r="F581" s="358"/>
      <c r="G581" s="358" t="s">
        <v>883</v>
      </c>
      <c r="H581" s="359">
        <v>6</v>
      </c>
      <c r="I581" s="360">
        <v>103003</v>
      </c>
      <c r="J581" s="361">
        <v>86.54</v>
      </c>
      <c r="K581" s="362">
        <v>4</v>
      </c>
      <c r="L581" s="363">
        <f>IF(tabItens[[#This Row],[Média]] &gt; 0, tabItens[[#This Row],[QTDE ATUAL]] / tabItens[[#This Row],[Média]],999.9)</f>
        <v>36</v>
      </c>
      <c r="M581" s="364">
        <v>0</v>
      </c>
      <c r="N581" s="365">
        <f>tabItens[[#This Row],[VALOR UNIT.]] * tabItens[[#This Row],[LC]]</f>
        <v>0</v>
      </c>
      <c r="O581" s="366" t="s">
        <v>2169</v>
      </c>
      <c r="P581" s="367"/>
      <c r="Q581" s="368"/>
      <c r="R581" s="365"/>
      <c r="S581" s="369"/>
      <c r="T581" s="370">
        <f>ROUNDDOWN(IFERROR(tabItens[[#This Row],[ATA DT.VALID.]] - $D$1,0) / 30,0)</f>
        <v>-1507</v>
      </c>
      <c r="U581" s="355" t="s">
        <v>1488</v>
      </c>
      <c r="V581" s="371">
        <v>1</v>
      </c>
      <c r="W581" s="372" t="s">
        <v>2076</v>
      </c>
      <c r="X581" s="373">
        <v>54</v>
      </c>
      <c r="Y581" s="374">
        <v>4</v>
      </c>
      <c r="Z581" s="375"/>
      <c r="AA581" s="376"/>
      <c r="AB581" s="377"/>
      <c r="AC581" s="377"/>
      <c r="AD581" s="376"/>
      <c r="AE581" s="377"/>
      <c r="AF581" s="370"/>
      <c r="AG581" s="378" t="s">
        <v>2067</v>
      </c>
      <c r="AH581" s="379"/>
      <c r="AI581" s="370">
        <v>0</v>
      </c>
      <c r="AJ581" s="379">
        <v>43703</v>
      </c>
      <c r="AK581" s="379">
        <v>39624</v>
      </c>
      <c r="AL581" s="379">
        <v>43677</v>
      </c>
      <c r="AM581" s="369"/>
      <c r="AN581" s="358"/>
      <c r="AO581" s="380" t="str">
        <f>_xlfn.IFNA(IF(VLOOKUP(tabItens[[#This Row],[CÓDIGO]],tabExcluirDoEstoque[#Data],1,FALSE),"sim",""),"")</f>
        <v/>
      </c>
      <c r="AP581" s="381" t="str">
        <f ca="1">IF(OR(ISBLANK(tabItens[[#This Row],[ATA DT.VALID.]]),tabItens[[#This Row],[ATA DT.VALID.]]="",tabItens[[#This Row],[ATA DT.VALID.]]=" "),"",IF(TYPE(tabItens[[#This Row],[ATA DT.VALID.]])=1,ROUNDUP((tabItens[[#This Row],[ATA DT.VALID.]]-TODAY())/7,0),""))</f>
        <v/>
      </c>
      <c r="AQ581" s="382">
        <v>0</v>
      </c>
      <c r="AR581" s="383" t="str">
        <f>IF(ISBLANK(tabItens[[#This Row],[CÓDIGO]]),"",IFERROR(VLOOKUP(tabItens[[#This Row],[CÓDIGO]],Consumo!$C$2:$AC$862,26,FALSE),0))</f>
        <v>09.2023</v>
      </c>
      <c r="AS581" s="384">
        <f>SUMIF(Consumo!$C$3:$C$862,tabItens[[#This Row],[CÓDIGO]],Consumo!$N$3:$N$862) + SUMIF(Consumo!$C$3:$C$862,tabItens[[#This Row],[CÓDIGO]],Consumo!$O$3:$O$862) + SUMIF(Consumo!$C$3:$C$862,tabItens[[#This Row],[CÓDIGO]],Consumo!$P$3:$P$862) + SUMIF(Consumo!$C$3:$C$862,tabItens[[#This Row],[CÓDIGO]],Consumo!$Q$3:$Q$862)</f>
        <v>4</v>
      </c>
      <c r="AT581" s="384">
        <f>SUMIF(Consumo!$C$3:$C$862,tabItens[[#This Row],[CÓDIGO]],Consumo!$Z$3:$Z$862)</f>
        <v>4</v>
      </c>
      <c r="AU581" s="385">
        <f>SUMIF(Consumo!$C$3:$C$862,tabItens[[#This Row],[CÓDIGO]],Consumo!$AA$3:$AA$862)</f>
        <v>2</v>
      </c>
      <c r="AV581" s="386">
        <f>SUMIF(Consumo!$C$3:$C$862,tabItens[[#This Row],[CÓDIGO]],Consumo!$Y$3:$Y$862)</f>
        <v>0.16666666666666666</v>
      </c>
      <c r="AW581" s="359">
        <f>tabItens[[#This Row],[QTDE ATUAL]] + tabItens[[#This Row],[RC QTDE]] + tabItens[[#This Row],[AF SALDO]] + tabItens[[#This Row],[Recentes]]</f>
        <v>6</v>
      </c>
      <c r="AX581" s="387">
        <v>0</v>
      </c>
      <c r="AY581" s="387">
        <v>4</v>
      </c>
      <c r="AZ581" s="387">
        <f>IF(ISBLANK(tabItens[[#This Row],[CÓDIGO]]),"",tabItens[[#This Row],[PontoMês]] * (AZ$2+tabItens[[#This Row],[PontoQtM]]))</f>
        <v>0</v>
      </c>
      <c r="BA581" s="386">
        <f>tabItens[[#This Row],[PontoPed]] - tabItens[[#This Row],[Saldo]] + (1/10)</f>
        <v>-5.9</v>
      </c>
      <c r="BB581" s="386">
        <f xml:space="preserve"> tabItens[[#This Row],[PontoMês]] * BB$2 - tabItens[[#This Row],[QTDE ATUAL]] - (1/10)</f>
        <v>-6.1</v>
      </c>
      <c r="BC581" s="388">
        <f>IF( tabItens[[#This Row],[PontoPed]]&gt;0, IF(tabItens[[#This Row],[PontoPed]]&lt;1, 1, IF( tabItens[[#This Row],[Saldo]]&gt;tabItens[[#This Row],[PontoPed]], 0, (tabItens[[#This Row],[PontoPed]]-tabItens[[#This Row],[Saldo]])/tabItens[[#This Row],[PontoPed]] ) ), 0 )</f>
        <v>0</v>
      </c>
      <c r="BD581" s="389">
        <f>ROUNDDOWN(IF( OR( AND(tabItens[[#This Row],[PontoPed]]&lt;tabItens[[#This Row],[Saldo]],tabItens[[#This Row],[Saldo]]&gt;0), tabItens[[#This Row],[PontoPed]]=0), 99, IF(AND(tabItens[[#This Row],[Saldo]]=0,tabItens[[#This Row],[PontoPed]]&gt;0), 0, (1-tabItens[[#This Row],[PctAb]])*10 ) ),0)</f>
        <v>99</v>
      </c>
      <c r="BE581" s="390">
        <f>IF( tabItens[[#This Row],[Consumo]] &gt; tabItens[[#This Row],[04_MESES]]/4*$AV$2, tabItens[[#This Row],[Consumo]]/$AV$2, tabItens[[#This Row],[04_MESES]]/4 ) * $BE$2 + tabItens[[#This Row],[COMPRA_EXTRA]]</f>
        <v>6</v>
      </c>
      <c r="BF581" s="391">
        <f>MAX( tabItens[[#This Row],[Sugestão]] - tabItens[[#This Row],[LC]], 0 )</f>
        <v>6</v>
      </c>
      <c r="BG581" s="391">
        <f>SUMIF(Consumo!$C$3:$C$862,tabItens[[#This Row],[CÓDIGO]],Consumo!$E$3:$E$862)</f>
        <v>0</v>
      </c>
      <c r="BH581" s="392">
        <f>IF(AND(tabItens[[#This Row],[Pend]] &gt; 0,tabItens[[#This Row],[Consumo]] &lt;&gt; 0), tabItens[[#This Row],[Pend]] / tabItens[[#This Row],[Consumo]], 0 )</f>
        <v>0</v>
      </c>
      <c r="BI581" s="391"/>
      <c r="BJ581" s="391"/>
      <c r="BK581" s="393" t="s">
        <v>2081</v>
      </c>
    </row>
    <row r="582" spans="1:63" x14ac:dyDescent="0.3">
      <c r="A582" s="354">
        <v>106919</v>
      </c>
      <c r="B582" s="355" t="s">
        <v>1645</v>
      </c>
      <c r="C582" s="356" t="s">
        <v>256</v>
      </c>
      <c r="D582" s="357">
        <v>86.54</v>
      </c>
      <c r="E582" s="358"/>
      <c r="F582" s="358"/>
      <c r="G582" s="358" t="s">
        <v>883</v>
      </c>
      <c r="H582" s="359">
        <v>1</v>
      </c>
      <c r="I582" s="360">
        <v>103003</v>
      </c>
      <c r="J582" s="361">
        <v>86.54</v>
      </c>
      <c r="K582" s="362"/>
      <c r="L582" s="363">
        <f>IF(tabItens[[#This Row],[Média]] &gt; 0, tabItens[[#This Row],[QTDE ATUAL]] / tabItens[[#This Row],[Média]],999.9)</f>
        <v>999.9</v>
      </c>
      <c r="M582" s="364">
        <v>0</v>
      </c>
      <c r="N582" s="365">
        <f>tabItens[[#This Row],[VALOR UNIT.]] * tabItens[[#This Row],[LC]]</f>
        <v>0</v>
      </c>
      <c r="O582" s="366" t="s">
        <v>2169</v>
      </c>
      <c r="P582" s="367"/>
      <c r="Q582" s="368"/>
      <c r="R582" s="365"/>
      <c r="S582" s="369"/>
      <c r="T582" s="370">
        <f>ROUNDDOWN(IFERROR(tabItens[[#This Row],[ATA DT.VALID.]] - $D$1,0) / 30,0)</f>
        <v>-1507</v>
      </c>
      <c r="U582" s="355" t="s">
        <v>1488</v>
      </c>
      <c r="V582" s="371">
        <v>1</v>
      </c>
      <c r="W582" s="372" t="s">
        <v>2076</v>
      </c>
      <c r="X582" s="373">
        <v>54</v>
      </c>
      <c r="Y582" s="374">
        <v>4</v>
      </c>
      <c r="Z582" s="375">
        <v>2813</v>
      </c>
      <c r="AA582" s="376">
        <v>2023</v>
      </c>
      <c r="AB582" s="377">
        <v>2</v>
      </c>
      <c r="AC582" s="377"/>
      <c r="AD582" s="376"/>
      <c r="AE582" s="377"/>
      <c r="AF582" s="370"/>
      <c r="AG582" s="378" t="s">
        <v>2067</v>
      </c>
      <c r="AH582" s="379"/>
      <c r="AI582" s="370">
        <v>0</v>
      </c>
      <c r="AJ582" s="379">
        <v>43703</v>
      </c>
      <c r="AK582" s="379">
        <v>39624</v>
      </c>
      <c r="AL582" s="379">
        <v>43677</v>
      </c>
      <c r="AM582" s="369"/>
      <c r="AN582" s="358"/>
      <c r="AO582" s="380" t="str">
        <f>_xlfn.IFNA(IF(VLOOKUP(tabItens[[#This Row],[CÓDIGO]],tabExcluirDoEstoque[#Data],1,FALSE),"sim",""),"")</f>
        <v/>
      </c>
      <c r="AP582" s="381" t="str">
        <f ca="1">IF(OR(ISBLANK(tabItens[[#This Row],[ATA DT.VALID.]]),tabItens[[#This Row],[ATA DT.VALID.]]="",tabItens[[#This Row],[ATA DT.VALID.]]=" "),"",IF(TYPE(tabItens[[#This Row],[ATA DT.VALID.]])=1,ROUNDUP((tabItens[[#This Row],[ATA DT.VALID.]]-TODAY())/7,0),""))</f>
        <v/>
      </c>
      <c r="AQ582" s="382">
        <v>0</v>
      </c>
      <c r="AR582" s="383">
        <f>IF(ISBLANK(tabItens[[#This Row],[CÓDIGO]]),"",IFERROR(VLOOKUP(tabItens[[#This Row],[CÓDIGO]],Consumo!$C$2:$AC$862,26,FALSE),0))</f>
        <v>0</v>
      </c>
      <c r="AS582" s="384">
        <f>SUMIF(Consumo!$C$3:$C$862,tabItens[[#This Row],[CÓDIGO]],Consumo!$N$3:$N$862) + SUMIF(Consumo!$C$3:$C$862,tabItens[[#This Row],[CÓDIGO]],Consumo!$O$3:$O$862) + SUMIF(Consumo!$C$3:$C$862,tabItens[[#This Row],[CÓDIGO]],Consumo!$P$3:$P$862) + SUMIF(Consumo!$C$3:$C$862,tabItens[[#This Row],[CÓDIGO]],Consumo!$Q$3:$Q$862)</f>
        <v>0</v>
      </c>
      <c r="AT582" s="384">
        <f>SUMIF(Consumo!$C$3:$C$862,tabItens[[#This Row],[CÓDIGO]],Consumo!$Z$3:$Z$862)</f>
        <v>0</v>
      </c>
      <c r="AU582" s="385">
        <f>SUMIF(Consumo!$C$3:$C$862,tabItens[[#This Row],[CÓDIGO]],Consumo!$AA$3:$AA$862)</f>
        <v>0</v>
      </c>
      <c r="AV582" s="386">
        <f>SUMIF(Consumo!$C$3:$C$862,tabItens[[#This Row],[CÓDIGO]],Consumo!$Y$3:$Y$862)</f>
        <v>0</v>
      </c>
      <c r="AW582" s="359">
        <f>tabItens[[#This Row],[QTDE ATUAL]] + tabItens[[#This Row],[RC QTDE]] + tabItens[[#This Row],[AF SALDO]] + tabItens[[#This Row],[Recentes]]</f>
        <v>3</v>
      </c>
      <c r="AX582" s="387">
        <v>0</v>
      </c>
      <c r="AY582" s="387">
        <v>4</v>
      </c>
      <c r="AZ582" s="387">
        <f>IF(ISBLANK(tabItens[[#This Row],[CÓDIGO]]),"",tabItens[[#This Row],[PontoMês]] * (AZ$2+tabItens[[#This Row],[PontoQtM]]))</f>
        <v>0</v>
      </c>
      <c r="BA582" s="386">
        <f>tabItens[[#This Row],[PontoPed]] - tabItens[[#This Row],[Saldo]] + (1/10)</f>
        <v>-2.9</v>
      </c>
      <c r="BB582" s="386">
        <f xml:space="preserve"> tabItens[[#This Row],[PontoMês]] * BB$2 - tabItens[[#This Row],[QTDE ATUAL]] - (1/10)</f>
        <v>-1.1000000000000001</v>
      </c>
      <c r="BC582" s="388">
        <f>IF( tabItens[[#This Row],[PontoPed]]&gt;0, IF(tabItens[[#This Row],[PontoPed]]&lt;1, 1, IF( tabItens[[#This Row],[Saldo]]&gt;tabItens[[#This Row],[PontoPed]], 0, (tabItens[[#This Row],[PontoPed]]-tabItens[[#This Row],[Saldo]])/tabItens[[#This Row],[PontoPed]] ) ), 0 )</f>
        <v>0</v>
      </c>
      <c r="BD582" s="389">
        <f>ROUNDDOWN(IF( OR( AND(tabItens[[#This Row],[PontoPed]]&lt;tabItens[[#This Row],[Saldo]],tabItens[[#This Row],[Saldo]]&gt;0), tabItens[[#This Row],[PontoPed]]=0), 99, IF(AND(tabItens[[#This Row],[Saldo]]=0,tabItens[[#This Row],[PontoPed]]&gt;0), 0, (1-tabItens[[#This Row],[PctAb]])*10 ) ),0)</f>
        <v>99</v>
      </c>
      <c r="BE582" s="390">
        <f>IF( tabItens[[#This Row],[Consumo]] &gt; tabItens[[#This Row],[04_MESES]]/4*$AV$2, tabItens[[#This Row],[Consumo]]/$AV$2, tabItens[[#This Row],[04_MESES]]/4 ) * $BE$2 + tabItens[[#This Row],[COMPRA_EXTRA]]</f>
        <v>0</v>
      </c>
      <c r="BF582" s="391">
        <f>MAX( tabItens[[#This Row],[Sugestão]] - tabItens[[#This Row],[LC]], 0 )</f>
        <v>0</v>
      </c>
      <c r="BG582" s="391">
        <f>SUMIF(Consumo!$C$3:$C$862,tabItens[[#This Row],[CÓDIGO]],Consumo!$E$3:$E$862)</f>
        <v>0</v>
      </c>
      <c r="BH582" s="392">
        <f>IF(AND(tabItens[[#This Row],[Pend]] &gt; 0,tabItens[[#This Row],[Consumo]] &lt;&gt; 0), tabItens[[#This Row],[Pend]] / tabItens[[#This Row],[Consumo]], 0 )</f>
        <v>0</v>
      </c>
      <c r="BI582" s="391"/>
      <c r="BJ582" s="391"/>
      <c r="BK582" s="393" t="s">
        <v>2081</v>
      </c>
    </row>
    <row r="583" spans="1:63" x14ac:dyDescent="0.3">
      <c r="A583" s="354">
        <v>107401</v>
      </c>
      <c r="B583" s="355" t="s">
        <v>1646</v>
      </c>
      <c r="C583" s="356" t="s">
        <v>256</v>
      </c>
      <c r="D583" s="357">
        <v>6.9</v>
      </c>
      <c r="E583" s="358"/>
      <c r="F583" s="358"/>
      <c r="G583" s="358" t="s">
        <v>883</v>
      </c>
      <c r="H583" s="359">
        <v>201</v>
      </c>
      <c r="I583" s="360">
        <v>103003</v>
      </c>
      <c r="J583" s="361">
        <v>6.9</v>
      </c>
      <c r="K583" s="362">
        <v>55</v>
      </c>
      <c r="L583" s="363">
        <f>IF(tabItens[[#This Row],[Média]] &gt; 0, tabItens[[#This Row],[QTDE ATUAL]] / tabItens[[#This Row],[Média]],999.9)</f>
        <v>44.666666666666664</v>
      </c>
      <c r="M583" s="364">
        <v>0</v>
      </c>
      <c r="N583" s="365">
        <f>tabItens[[#This Row],[VALOR UNIT.]] * tabItens[[#This Row],[LC]]</f>
        <v>0</v>
      </c>
      <c r="O583" s="366" t="s">
        <v>2099</v>
      </c>
      <c r="P583" s="367"/>
      <c r="Q583" s="368"/>
      <c r="R583" s="365"/>
      <c r="S583" s="369"/>
      <c r="T583" s="370">
        <f>ROUNDDOWN(IFERROR(tabItens[[#This Row],[ATA DT.VALID.]] - $D$1,0) / 30,0)</f>
        <v>-1507</v>
      </c>
      <c r="U583" s="355" t="s">
        <v>960</v>
      </c>
      <c r="V583" s="371">
        <v>1</v>
      </c>
      <c r="W583" s="372" t="s">
        <v>2071</v>
      </c>
      <c r="X583" s="373">
        <v>61</v>
      </c>
      <c r="Y583" s="374">
        <v>8</v>
      </c>
      <c r="Z583" s="375"/>
      <c r="AA583" s="376"/>
      <c r="AB583" s="377"/>
      <c r="AC583" s="377"/>
      <c r="AD583" s="376"/>
      <c r="AE583" s="377"/>
      <c r="AF583" s="370"/>
      <c r="AG583" s="378" t="s">
        <v>2067</v>
      </c>
      <c r="AH583" s="379"/>
      <c r="AI583" s="370">
        <v>18</v>
      </c>
      <c r="AJ583" s="379">
        <v>44658</v>
      </c>
      <c r="AK583" s="379">
        <v>39671</v>
      </c>
      <c r="AL583" s="379">
        <v>44607</v>
      </c>
      <c r="AM583" s="369"/>
      <c r="AN583" s="358"/>
      <c r="AO583" s="380" t="str">
        <f>_xlfn.IFNA(IF(VLOOKUP(tabItens[[#This Row],[CÓDIGO]],tabExcluirDoEstoque[#Data],1,FALSE),"sim",""),"")</f>
        <v/>
      </c>
      <c r="AP583" s="381" t="str">
        <f ca="1">IF(OR(ISBLANK(tabItens[[#This Row],[ATA DT.VALID.]]),tabItens[[#This Row],[ATA DT.VALID.]]="",tabItens[[#This Row],[ATA DT.VALID.]]=" "),"",IF(TYPE(tabItens[[#This Row],[ATA DT.VALID.]])=1,ROUNDUP((tabItens[[#This Row],[ATA DT.VALID.]]-TODAY())/7,0),""))</f>
        <v/>
      </c>
      <c r="AQ583" s="382">
        <v>0</v>
      </c>
      <c r="AR583" s="383" t="str">
        <f>IF(ISBLANK(tabItens[[#This Row],[CÓDIGO]]),"",IFERROR(VLOOKUP(tabItens[[#This Row],[CÓDIGO]],Consumo!$C$2:$AC$862,26,FALSE),0))</f>
        <v>05.2023</v>
      </c>
      <c r="AS583" s="384">
        <f>SUMIF(Consumo!$C$3:$C$862,tabItens[[#This Row],[CÓDIGO]],Consumo!$N$3:$N$862) + SUMIF(Consumo!$C$3:$C$862,tabItens[[#This Row],[CÓDIGO]],Consumo!$O$3:$O$862) + SUMIF(Consumo!$C$3:$C$862,tabItens[[#This Row],[CÓDIGO]],Consumo!$P$3:$P$862) + SUMIF(Consumo!$C$3:$C$862,tabItens[[#This Row],[CÓDIGO]],Consumo!$Q$3:$Q$862)</f>
        <v>0</v>
      </c>
      <c r="AT583" s="384">
        <f>SUMIF(Consumo!$C$3:$C$862,tabItens[[#This Row],[CÓDIGO]],Consumo!$Z$3:$Z$862)</f>
        <v>56</v>
      </c>
      <c r="AU583" s="385">
        <f>SUMIF(Consumo!$C$3:$C$862,tabItens[[#This Row],[CÓDIGO]],Consumo!$AA$3:$AA$862)</f>
        <v>20</v>
      </c>
      <c r="AV583" s="386">
        <f>SUMIF(Consumo!$C$3:$C$862,tabItens[[#This Row],[CÓDIGO]],Consumo!$Y$3:$Y$862)</f>
        <v>4.5</v>
      </c>
      <c r="AW583" s="359">
        <f>tabItens[[#This Row],[QTDE ATUAL]] + tabItens[[#This Row],[RC QTDE]] + tabItens[[#This Row],[AF SALDO]] + tabItens[[#This Row],[Recentes]]</f>
        <v>201</v>
      </c>
      <c r="AX583" s="387">
        <v>7</v>
      </c>
      <c r="AY583" s="387">
        <v>4</v>
      </c>
      <c r="AZ583" s="387">
        <f>IF(ISBLANK(tabItens[[#This Row],[CÓDIGO]]),"",tabItens[[#This Row],[PontoMês]] * (AZ$2+tabItens[[#This Row],[PontoQtM]]))</f>
        <v>28</v>
      </c>
      <c r="BA583" s="386">
        <f>tabItens[[#This Row],[PontoPed]] - tabItens[[#This Row],[Saldo]] + (1/10)</f>
        <v>-172.9</v>
      </c>
      <c r="BB583" s="386">
        <f xml:space="preserve"> tabItens[[#This Row],[PontoMês]] * BB$2 - tabItens[[#This Row],[QTDE ATUAL]] - (1/10)</f>
        <v>-194.1</v>
      </c>
      <c r="BC583" s="388">
        <f>IF( tabItens[[#This Row],[PontoPed]]&gt;0, IF(tabItens[[#This Row],[PontoPed]]&lt;1, 1, IF( tabItens[[#This Row],[Saldo]]&gt;tabItens[[#This Row],[PontoPed]], 0, (tabItens[[#This Row],[PontoPed]]-tabItens[[#This Row],[Saldo]])/tabItens[[#This Row],[PontoPed]] ) ), 0 )</f>
        <v>0</v>
      </c>
      <c r="BD583" s="389">
        <f>ROUNDDOWN(IF( OR( AND(tabItens[[#This Row],[PontoPed]]&lt;tabItens[[#This Row],[Saldo]],tabItens[[#This Row],[Saldo]]&gt;0), tabItens[[#This Row],[PontoPed]]=0), 99, IF(AND(tabItens[[#This Row],[Saldo]]=0,tabItens[[#This Row],[PontoPed]]&gt;0), 0, (1-tabItens[[#This Row],[PctAb]])*10 ) ),0)</f>
        <v>99</v>
      </c>
      <c r="BE583" s="390">
        <f>IF( tabItens[[#This Row],[Consumo]] &gt; tabItens[[#This Row],[04_MESES]]/4*$AV$2, tabItens[[#This Row],[Consumo]]/$AV$2, tabItens[[#This Row],[04_MESES]]/4 ) * $BE$2 + tabItens[[#This Row],[COMPRA_EXTRA]]</f>
        <v>28</v>
      </c>
      <c r="BF583" s="391">
        <f>MAX( tabItens[[#This Row],[Sugestão]] - tabItens[[#This Row],[LC]], 0 )</f>
        <v>28</v>
      </c>
      <c r="BG583" s="391">
        <f>SUMIF(Consumo!$C$3:$C$862,tabItens[[#This Row],[CÓDIGO]],Consumo!$E$3:$E$862)</f>
        <v>0</v>
      </c>
      <c r="BH583" s="392">
        <f>IF(AND(tabItens[[#This Row],[Pend]] &gt; 0,tabItens[[#This Row],[Consumo]] &lt;&gt; 0), tabItens[[#This Row],[Pend]] / tabItens[[#This Row],[Consumo]], 0 )</f>
        <v>0</v>
      </c>
      <c r="BI583" s="391"/>
      <c r="BJ583" s="391"/>
      <c r="BK583" s="393" t="s">
        <v>2081</v>
      </c>
    </row>
    <row r="584" spans="1:63" x14ac:dyDescent="0.3">
      <c r="A584" s="354">
        <v>107483</v>
      </c>
      <c r="B584" s="355" t="s">
        <v>1647</v>
      </c>
      <c r="C584" s="356" t="s">
        <v>31</v>
      </c>
      <c r="D584" s="357">
        <v>15.3</v>
      </c>
      <c r="E584" s="358"/>
      <c r="F584" s="358"/>
      <c r="G584" s="358" t="s">
        <v>883</v>
      </c>
      <c r="H584" s="359">
        <v>51</v>
      </c>
      <c r="I584" s="360">
        <v>103003</v>
      </c>
      <c r="J584" s="361">
        <v>15.3</v>
      </c>
      <c r="K584" s="362">
        <v>227</v>
      </c>
      <c r="L584" s="363">
        <f>IF(tabItens[[#This Row],[Média]] &gt; 0, tabItens[[#This Row],[QTDE ATUAL]] / tabItens[[#This Row],[Média]],999.9)</f>
        <v>2.448</v>
      </c>
      <c r="M584" s="364">
        <v>0</v>
      </c>
      <c r="N584" s="365">
        <f>tabItens[[#This Row],[VALOR UNIT.]] * tabItens[[#This Row],[LC]]</f>
        <v>0</v>
      </c>
      <c r="O584" s="366" t="s">
        <v>2115</v>
      </c>
      <c r="P584" s="367"/>
      <c r="Q584" s="368"/>
      <c r="R584" s="365"/>
      <c r="S584" s="369"/>
      <c r="T584" s="370">
        <f>ROUNDDOWN(IFERROR(tabItens[[#This Row],[ATA DT.VALID.]] - $D$1,0) / 30,0)</f>
        <v>-1507</v>
      </c>
      <c r="U584" s="355" t="s">
        <v>1648</v>
      </c>
      <c r="V584" s="371">
        <v>1</v>
      </c>
      <c r="W584" s="372" t="s">
        <v>2072</v>
      </c>
      <c r="X584" s="373">
        <v>55</v>
      </c>
      <c r="Y584" s="374">
        <v>4</v>
      </c>
      <c r="Z584" s="375">
        <v>10090</v>
      </c>
      <c r="AA584" s="376">
        <v>2023</v>
      </c>
      <c r="AB584" s="377">
        <v>200</v>
      </c>
      <c r="AC584" s="377"/>
      <c r="AD584" s="376"/>
      <c r="AE584" s="377"/>
      <c r="AF584" s="370"/>
      <c r="AG584" s="378" t="s">
        <v>2067</v>
      </c>
      <c r="AH584" s="379"/>
      <c r="AI584" s="370">
        <v>90</v>
      </c>
      <c r="AJ584" s="379">
        <v>44874</v>
      </c>
      <c r="AK584" s="379">
        <v>39679</v>
      </c>
      <c r="AL584" s="379">
        <v>44845</v>
      </c>
      <c r="AM584" s="369"/>
      <c r="AN584" s="358"/>
      <c r="AO584" s="380" t="str">
        <f>_xlfn.IFNA(IF(VLOOKUP(tabItens[[#This Row],[CÓDIGO]],tabExcluirDoEstoque[#Data],1,FALSE),"sim",""),"")</f>
        <v/>
      </c>
      <c r="AP584" s="381" t="str">
        <f ca="1">IF(OR(ISBLANK(tabItens[[#This Row],[ATA DT.VALID.]]),tabItens[[#This Row],[ATA DT.VALID.]]="",tabItens[[#This Row],[ATA DT.VALID.]]=" "),"",IF(TYPE(tabItens[[#This Row],[ATA DT.VALID.]])=1,ROUNDUP((tabItens[[#This Row],[ATA DT.VALID.]]-TODAY())/7,0),""))</f>
        <v/>
      </c>
      <c r="AQ584" s="382">
        <v>0</v>
      </c>
      <c r="AR584" s="383" t="str">
        <f>IF(ISBLANK(tabItens[[#This Row],[CÓDIGO]]),"",IFERROR(VLOOKUP(tabItens[[#This Row],[CÓDIGO]],Consumo!$C$2:$AC$862,26,FALSE),0))</f>
        <v>08.2023</v>
      </c>
      <c r="AS584" s="384">
        <f>SUMIF(Consumo!$C$3:$C$862,tabItens[[#This Row],[CÓDIGO]],Consumo!$N$3:$N$862) + SUMIF(Consumo!$C$3:$C$862,tabItens[[#This Row],[CÓDIGO]],Consumo!$O$3:$O$862) + SUMIF(Consumo!$C$3:$C$862,tabItens[[#This Row],[CÓDIGO]],Consumo!$P$3:$P$862) + SUMIF(Consumo!$C$3:$C$862,tabItens[[#This Row],[CÓDIGO]],Consumo!$Q$3:$Q$862)</f>
        <v>152</v>
      </c>
      <c r="AT584" s="384">
        <f>SUMIF(Consumo!$C$3:$C$862,tabItens[[#This Row],[CÓDIGO]],Consumo!$Z$3:$Z$862)</f>
        <v>268</v>
      </c>
      <c r="AU584" s="385">
        <f>SUMIF(Consumo!$C$3:$C$862,tabItens[[#This Row],[CÓDIGO]],Consumo!$AA$3:$AA$862)</f>
        <v>92</v>
      </c>
      <c r="AV584" s="386">
        <f>SUMIF(Consumo!$C$3:$C$862,tabItens[[#This Row],[CÓDIGO]],Consumo!$Y$3:$Y$862)</f>
        <v>20.833333333333332</v>
      </c>
      <c r="AW584" s="359">
        <f>tabItens[[#This Row],[QTDE ATUAL]] + tabItens[[#This Row],[RC QTDE]] + tabItens[[#This Row],[AF SALDO]] + tabItens[[#This Row],[Recentes]]</f>
        <v>251</v>
      </c>
      <c r="AX584" s="387">
        <v>19</v>
      </c>
      <c r="AY584" s="387">
        <v>4</v>
      </c>
      <c r="AZ584" s="387">
        <f>IF(ISBLANK(tabItens[[#This Row],[CÓDIGO]]),"",tabItens[[#This Row],[PontoMês]] * (AZ$2+tabItens[[#This Row],[PontoQtM]]))</f>
        <v>76</v>
      </c>
      <c r="BA584" s="386">
        <f>tabItens[[#This Row],[PontoPed]] - tabItens[[#This Row],[Saldo]] + (1/10)</f>
        <v>-174.9</v>
      </c>
      <c r="BB584" s="386">
        <f xml:space="preserve"> tabItens[[#This Row],[PontoMês]] * BB$2 - tabItens[[#This Row],[QTDE ATUAL]] - (1/10)</f>
        <v>-32.1</v>
      </c>
      <c r="BC584" s="388">
        <f>IF( tabItens[[#This Row],[PontoPed]]&gt;0, IF(tabItens[[#This Row],[PontoPed]]&lt;1, 1, IF( tabItens[[#This Row],[Saldo]]&gt;tabItens[[#This Row],[PontoPed]], 0, (tabItens[[#This Row],[PontoPed]]-tabItens[[#This Row],[Saldo]])/tabItens[[#This Row],[PontoPed]] ) ), 0 )</f>
        <v>0</v>
      </c>
      <c r="BD584" s="389">
        <f>ROUNDDOWN(IF( OR( AND(tabItens[[#This Row],[PontoPed]]&lt;tabItens[[#This Row],[Saldo]],tabItens[[#This Row],[Saldo]]&gt;0), tabItens[[#This Row],[PontoPed]]=0), 99, IF(AND(tabItens[[#This Row],[Saldo]]=0,tabItens[[#This Row],[PontoPed]]&gt;0), 0, (1-tabItens[[#This Row],[PctAb]])*10 ) ),0)</f>
        <v>99</v>
      </c>
      <c r="BE584" s="390">
        <f>IF( tabItens[[#This Row],[Consumo]] &gt; tabItens[[#This Row],[04_MESES]]/4*$AV$2, tabItens[[#This Row],[Consumo]]/$AV$2, tabItens[[#This Row],[04_MESES]]/4 ) * $BE$2 + tabItens[[#This Row],[COMPRA_EXTRA]]</f>
        <v>228</v>
      </c>
      <c r="BF584" s="391">
        <f>MAX( tabItens[[#This Row],[Sugestão]] - tabItens[[#This Row],[LC]], 0 )</f>
        <v>228</v>
      </c>
      <c r="BG584" s="391">
        <f>SUMIF(Consumo!$C$3:$C$862,tabItens[[#This Row],[CÓDIGO]],Consumo!$E$3:$E$862)</f>
        <v>0</v>
      </c>
      <c r="BH584" s="392">
        <f>IF(AND(tabItens[[#This Row],[Pend]] &gt; 0,tabItens[[#This Row],[Consumo]] &lt;&gt; 0), tabItens[[#This Row],[Pend]] / tabItens[[#This Row],[Consumo]], 0 )</f>
        <v>0</v>
      </c>
      <c r="BI584" s="391"/>
      <c r="BJ584" s="391"/>
      <c r="BK584" s="393" t="s">
        <v>2081</v>
      </c>
    </row>
    <row r="585" spans="1:63" x14ac:dyDescent="0.3">
      <c r="A585" s="354">
        <v>107790</v>
      </c>
      <c r="B585" s="355" t="s">
        <v>1649</v>
      </c>
      <c r="C585" s="356" t="s">
        <v>256</v>
      </c>
      <c r="D585" s="357">
        <v>17.28</v>
      </c>
      <c r="E585" s="358"/>
      <c r="F585" s="358"/>
      <c r="G585" s="358" t="s">
        <v>883</v>
      </c>
      <c r="H585" s="359">
        <v>141</v>
      </c>
      <c r="I585" s="360">
        <v>103003</v>
      </c>
      <c r="J585" s="361">
        <v>17.28</v>
      </c>
      <c r="K585" s="362">
        <v>133</v>
      </c>
      <c r="L585" s="363">
        <f>IF(tabItens[[#This Row],[Média]] &gt; 0, tabItens[[#This Row],[QTDE ATUAL]] / tabItens[[#This Row],[Média]],999.9)</f>
        <v>12.260869565217391</v>
      </c>
      <c r="M585" s="364">
        <v>0</v>
      </c>
      <c r="N585" s="365">
        <f>tabItens[[#This Row],[VALOR UNIT.]] * tabItens[[#This Row],[LC]]</f>
        <v>0</v>
      </c>
      <c r="O585" s="366"/>
      <c r="P585" s="367"/>
      <c r="Q585" s="368"/>
      <c r="R585" s="365"/>
      <c r="S585" s="369"/>
      <c r="T585" s="370">
        <f>ROUNDDOWN(IFERROR(tabItens[[#This Row],[ATA DT.VALID.]] - $D$1,0) / 30,0)</f>
        <v>-1507</v>
      </c>
      <c r="U585" s="355" t="s">
        <v>1650</v>
      </c>
      <c r="V585" s="371">
        <v>1</v>
      </c>
      <c r="W585" s="372" t="s">
        <v>2072</v>
      </c>
      <c r="X585" s="373">
        <v>50</v>
      </c>
      <c r="Y585" s="374">
        <v>3</v>
      </c>
      <c r="Z585" s="375">
        <v>2412</v>
      </c>
      <c r="AA585" s="376">
        <v>2023</v>
      </c>
      <c r="AB585" s="377">
        <v>100</v>
      </c>
      <c r="AC585" s="377"/>
      <c r="AD585" s="376"/>
      <c r="AE585" s="377"/>
      <c r="AF585" s="370"/>
      <c r="AG585" s="378" t="s">
        <v>2067</v>
      </c>
      <c r="AH585" s="379"/>
      <c r="AI585" s="370">
        <v>46</v>
      </c>
      <c r="AJ585" s="379">
        <v>44634</v>
      </c>
      <c r="AK585" s="379">
        <v>39700</v>
      </c>
      <c r="AL585" s="379">
        <v>44616</v>
      </c>
      <c r="AM585" s="369"/>
      <c r="AN585" s="358"/>
      <c r="AO585" s="380" t="str">
        <f>_xlfn.IFNA(IF(VLOOKUP(tabItens[[#This Row],[CÓDIGO]],tabExcluirDoEstoque[#Data],1,FALSE),"sim",""),"")</f>
        <v/>
      </c>
      <c r="AP585" s="381" t="str">
        <f ca="1">IF(OR(ISBLANK(tabItens[[#This Row],[ATA DT.VALID.]]),tabItens[[#This Row],[ATA DT.VALID.]]="",tabItens[[#This Row],[ATA DT.VALID.]]=" "),"",IF(TYPE(tabItens[[#This Row],[ATA DT.VALID.]])=1,ROUNDUP((tabItens[[#This Row],[ATA DT.VALID.]]-TODAY())/7,0),""))</f>
        <v/>
      </c>
      <c r="AQ585" s="382"/>
      <c r="AR585" s="383" t="str">
        <f>IF(ISBLANK(tabItens[[#This Row],[CÓDIGO]]),"",IFERROR(VLOOKUP(tabItens[[#This Row],[CÓDIGO]],Consumo!$C$2:$AC$862,26,FALSE),0))</f>
        <v>04.2023</v>
      </c>
      <c r="AS585" s="384">
        <f>SUMIF(Consumo!$C$3:$C$862,tabItens[[#This Row],[CÓDIGO]],Consumo!$N$3:$N$862) + SUMIF(Consumo!$C$3:$C$862,tabItens[[#This Row],[CÓDIGO]],Consumo!$O$3:$O$862) + SUMIF(Consumo!$C$3:$C$862,tabItens[[#This Row],[CÓDIGO]],Consumo!$P$3:$P$862) + SUMIF(Consumo!$C$3:$C$862,tabItens[[#This Row],[CÓDIGO]],Consumo!$Q$3:$Q$862)</f>
        <v>0</v>
      </c>
      <c r="AT585" s="384">
        <f>SUMIF(Consumo!$C$3:$C$862,tabItens[[#This Row],[CÓDIGO]],Consumo!$Z$3:$Z$862)</f>
        <v>138</v>
      </c>
      <c r="AU585" s="385">
        <f>SUMIF(Consumo!$C$3:$C$862,tabItens[[#This Row],[CÓDIGO]],Consumo!$AA$3:$AA$862)</f>
        <v>38</v>
      </c>
      <c r="AV585" s="386">
        <f>SUMIF(Consumo!$C$3:$C$862,tabItens[[#This Row],[CÓDIGO]],Consumo!$Y$3:$Y$862)</f>
        <v>11.5</v>
      </c>
      <c r="AW585" s="359">
        <f>tabItens[[#This Row],[QTDE ATUAL]] + tabItens[[#This Row],[RC QTDE]] + tabItens[[#This Row],[AF SALDO]] + tabItens[[#This Row],[Recentes]]</f>
        <v>241</v>
      </c>
      <c r="AX585" s="387">
        <v>22</v>
      </c>
      <c r="AY585" s="387">
        <v>4</v>
      </c>
      <c r="AZ585" s="387">
        <f>IF(ISBLANK(tabItens[[#This Row],[CÓDIGO]]),"",tabItens[[#This Row],[PontoMês]] * (AZ$2+tabItens[[#This Row],[PontoQtM]]))</f>
        <v>88</v>
      </c>
      <c r="BA585" s="386">
        <f>tabItens[[#This Row],[PontoPed]] - tabItens[[#This Row],[Saldo]] + (1/10)</f>
        <v>-152.9</v>
      </c>
      <c r="BB585" s="386">
        <f xml:space="preserve"> tabItens[[#This Row],[PontoMês]] * BB$2 - tabItens[[#This Row],[QTDE ATUAL]] - (1/10)</f>
        <v>-119.1</v>
      </c>
      <c r="BC585" s="388">
        <f>IF( tabItens[[#This Row],[PontoPed]]&gt;0, IF(tabItens[[#This Row],[PontoPed]]&lt;1, 1, IF( tabItens[[#This Row],[Saldo]]&gt;tabItens[[#This Row],[PontoPed]], 0, (tabItens[[#This Row],[PontoPed]]-tabItens[[#This Row],[Saldo]])/tabItens[[#This Row],[PontoPed]] ) ), 0 )</f>
        <v>0</v>
      </c>
      <c r="BD585" s="389">
        <f>ROUNDDOWN(IF( OR( AND(tabItens[[#This Row],[PontoPed]]&lt;tabItens[[#This Row],[Saldo]],tabItens[[#This Row],[Saldo]]&gt;0), tabItens[[#This Row],[PontoPed]]=0), 99, IF(AND(tabItens[[#This Row],[Saldo]]=0,tabItens[[#This Row],[PontoPed]]&gt;0), 0, (1-tabItens[[#This Row],[PctAb]])*10 ) ),0)</f>
        <v>99</v>
      </c>
      <c r="BE585" s="390">
        <f>IF( tabItens[[#This Row],[Consumo]] &gt; tabItens[[#This Row],[04_MESES]]/4*$AV$2, tabItens[[#This Row],[Consumo]]/$AV$2, tabItens[[#This Row],[04_MESES]]/4 ) * $BE$2 + tabItens[[#This Row],[COMPRA_EXTRA]]</f>
        <v>69</v>
      </c>
      <c r="BF585" s="391">
        <f>MAX( tabItens[[#This Row],[Sugestão]] - tabItens[[#This Row],[LC]], 0 )</f>
        <v>69</v>
      </c>
      <c r="BG585" s="391">
        <f>SUMIF(Consumo!$C$3:$C$862,tabItens[[#This Row],[CÓDIGO]],Consumo!$E$3:$E$862)</f>
        <v>0</v>
      </c>
      <c r="BH585" s="392">
        <f>IF(AND(tabItens[[#This Row],[Pend]] &gt; 0,tabItens[[#This Row],[Consumo]] &lt;&gt; 0), tabItens[[#This Row],[Pend]] / tabItens[[#This Row],[Consumo]], 0 )</f>
        <v>0</v>
      </c>
      <c r="BI585" s="391"/>
      <c r="BJ585" s="391"/>
      <c r="BK585" s="393" t="s">
        <v>2081</v>
      </c>
    </row>
    <row r="586" spans="1:63" x14ac:dyDescent="0.3">
      <c r="A586" s="354">
        <v>107889</v>
      </c>
      <c r="B586" s="355" t="s">
        <v>1651</v>
      </c>
      <c r="C586" s="356" t="s">
        <v>31</v>
      </c>
      <c r="D586" s="357">
        <v>28.5</v>
      </c>
      <c r="E586" s="358"/>
      <c r="F586" s="358"/>
      <c r="G586" s="358" t="s">
        <v>883</v>
      </c>
      <c r="H586" s="359">
        <v>0</v>
      </c>
      <c r="I586" s="360">
        <v>103003</v>
      </c>
      <c r="J586" s="361">
        <v>28.5</v>
      </c>
      <c r="K586" s="362">
        <v>191</v>
      </c>
      <c r="L586" s="363">
        <f>IF(tabItens[[#This Row],[Média]] &gt; 0, tabItens[[#This Row],[QTDE ATUAL]] / tabItens[[#This Row],[Média]],999.9)</f>
        <v>0</v>
      </c>
      <c r="M586" s="364">
        <v>0</v>
      </c>
      <c r="N586" s="365">
        <f>tabItens[[#This Row],[VALOR UNIT.]] * tabItens[[#This Row],[LC]]</f>
        <v>0</v>
      </c>
      <c r="O586" s="366" t="s">
        <v>2115</v>
      </c>
      <c r="P586" s="367"/>
      <c r="Q586" s="368"/>
      <c r="R586" s="365"/>
      <c r="S586" s="369"/>
      <c r="T586" s="370">
        <f>ROUNDDOWN(IFERROR(tabItens[[#This Row],[ATA DT.VALID.]] - $D$1,0) / 30,0)</f>
        <v>-1507</v>
      </c>
      <c r="U586" s="355" t="s">
        <v>1286</v>
      </c>
      <c r="V586" s="371">
        <v>1</v>
      </c>
      <c r="W586" s="372" t="s">
        <v>2072</v>
      </c>
      <c r="X586" s="373">
        <v>55</v>
      </c>
      <c r="Y586" s="374">
        <v>9</v>
      </c>
      <c r="Z586" s="375"/>
      <c r="AA586" s="376"/>
      <c r="AB586" s="377"/>
      <c r="AC586" s="377">
        <v>9649</v>
      </c>
      <c r="AD586" s="376">
        <v>2023</v>
      </c>
      <c r="AE586" s="377">
        <v>0</v>
      </c>
      <c r="AF586" s="370">
        <v>200</v>
      </c>
      <c r="AG586" s="378" t="s">
        <v>2050</v>
      </c>
      <c r="AH586" s="379">
        <v>45162</v>
      </c>
      <c r="AI586" s="370">
        <v>70</v>
      </c>
      <c r="AJ586" s="379">
        <v>44874</v>
      </c>
      <c r="AK586" s="379">
        <v>39709</v>
      </c>
      <c r="AL586" s="379">
        <v>45145</v>
      </c>
      <c r="AM586" s="369"/>
      <c r="AN586" s="358"/>
      <c r="AO586" s="380" t="str">
        <f>_xlfn.IFNA(IF(VLOOKUP(tabItens[[#This Row],[CÓDIGO]],tabExcluirDoEstoque[#Data],1,FALSE),"sim",""),"")</f>
        <v/>
      </c>
      <c r="AP586" s="381" t="str">
        <f ca="1">IF(OR(ISBLANK(tabItens[[#This Row],[ATA DT.VALID.]]),tabItens[[#This Row],[ATA DT.VALID.]]="",tabItens[[#This Row],[ATA DT.VALID.]]=" "),"",IF(TYPE(tabItens[[#This Row],[ATA DT.VALID.]])=1,ROUNDUP((tabItens[[#This Row],[ATA DT.VALID.]]-TODAY())/7,0),""))</f>
        <v/>
      </c>
      <c r="AQ586" s="382">
        <v>0</v>
      </c>
      <c r="AR586" s="383" t="str">
        <f>IF(ISBLANK(tabItens[[#This Row],[CÓDIGO]]),"",IFERROR(VLOOKUP(tabItens[[#This Row],[CÓDIGO]],Consumo!$C$2:$AC$862,26,FALSE),0))</f>
        <v>07.2023</v>
      </c>
      <c r="AS586" s="384">
        <f>SUMIF(Consumo!$C$3:$C$862,tabItens[[#This Row],[CÓDIGO]],Consumo!$N$3:$N$862) + SUMIF(Consumo!$C$3:$C$862,tabItens[[#This Row],[CÓDIGO]],Consumo!$O$3:$O$862) + SUMIF(Consumo!$C$3:$C$862,tabItens[[#This Row],[CÓDIGO]],Consumo!$P$3:$P$862) + SUMIF(Consumo!$C$3:$C$862,tabItens[[#This Row],[CÓDIGO]],Consumo!$Q$3:$Q$862)</f>
        <v>39</v>
      </c>
      <c r="AT586" s="384">
        <f>SUMIF(Consumo!$C$3:$C$862,tabItens[[#This Row],[CÓDIGO]],Consumo!$Z$3:$Z$862)</f>
        <v>227</v>
      </c>
      <c r="AU586" s="385">
        <f>SUMIF(Consumo!$C$3:$C$862,tabItens[[#This Row],[CÓDIGO]],Consumo!$AA$3:$AA$862)</f>
        <v>57</v>
      </c>
      <c r="AV586" s="386">
        <f>SUMIF(Consumo!$C$3:$C$862,tabItens[[#This Row],[CÓDIGO]],Consumo!$Y$3:$Y$862)</f>
        <v>18.75</v>
      </c>
      <c r="AW586" s="359">
        <f>tabItens[[#This Row],[QTDE ATUAL]] + tabItens[[#This Row],[RC QTDE]] + tabItens[[#This Row],[AF SALDO]] + tabItens[[#This Row],[Recentes]]</f>
        <v>0</v>
      </c>
      <c r="AX586" s="387">
        <v>21</v>
      </c>
      <c r="AY586" s="387">
        <v>4</v>
      </c>
      <c r="AZ586" s="387">
        <f>IF(ISBLANK(tabItens[[#This Row],[CÓDIGO]]),"",tabItens[[#This Row],[PontoMês]] * (AZ$2+tabItens[[#This Row],[PontoQtM]]))</f>
        <v>84</v>
      </c>
      <c r="BA586" s="386">
        <f>tabItens[[#This Row],[PontoPed]] - tabItens[[#This Row],[Saldo]] + (1/10)</f>
        <v>84.1</v>
      </c>
      <c r="BB586" s="386">
        <f xml:space="preserve"> tabItens[[#This Row],[PontoMês]] * BB$2 - tabItens[[#This Row],[QTDE ATUAL]] - (1/10)</f>
        <v>20.9</v>
      </c>
      <c r="BC586" s="388">
        <f>IF( tabItens[[#This Row],[PontoPed]]&gt;0, IF(tabItens[[#This Row],[PontoPed]]&lt;1, 1, IF( tabItens[[#This Row],[Saldo]]&gt;tabItens[[#This Row],[PontoPed]], 0, (tabItens[[#This Row],[PontoPed]]-tabItens[[#This Row],[Saldo]])/tabItens[[#This Row],[PontoPed]] ) ), 0 )</f>
        <v>1</v>
      </c>
      <c r="BD586" s="389">
        <f>ROUNDDOWN(IF( OR( AND(tabItens[[#This Row],[PontoPed]]&lt;tabItens[[#This Row],[Saldo]],tabItens[[#This Row],[Saldo]]&gt;0), tabItens[[#This Row],[PontoPed]]=0), 99, IF(AND(tabItens[[#This Row],[Saldo]]=0,tabItens[[#This Row],[PontoPed]]&gt;0), 0, (1-tabItens[[#This Row],[PctAb]])*10 ) ),0)</f>
        <v>0</v>
      </c>
      <c r="BE586" s="390">
        <f>IF( tabItens[[#This Row],[Consumo]] &gt; tabItens[[#This Row],[04_MESES]]/4*$AV$2, tabItens[[#This Row],[Consumo]]/$AV$2, tabItens[[#This Row],[04_MESES]]/4 ) * $BE$2 + tabItens[[#This Row],[COMPRA_EXTRA]]</f>
        <v>113.5</v>
      </c>
      <c r="BF586" s="391">
        <f>MAX( tabItens[[#This Row],[Sugestão]] - tabItens[[#This Row],[LC]], 0 )</f>
        <v>113.5</v>
      </c>
      <c r="BG586" s="391">
        <f>SUMIF(Consumo!$C$3:$C$862,tabItens[[#This Row],[CÓDIGO]],Consumo!$E$3:$E$862)</f>
        <v>19</v>
      </c>
      <c r="BH586" s="392">
        <f>IF(AND(tabItens[[#This Row],[Pend]] &gt; 0,tabItens[[#This Row],[Consumo]] &lt;&gt; 0), tabItens[[#This Row],[Pend]] / tabItens[[#This Row],[Consumo]], 0 )</f>
        <v>8.3700440528634359E-2</v>
      </c>
      <c r="BI586" s="391"/>
      <c r="BJ586" s="391"/>
      <c r="BK586" s="393" t="s">
        <v>2081</v>
      </c>
    </row>
    <row r="587" spans="1:63" x14ac:dyDescent="0.3">
      <c r="A587" s="354">
        <v>107926</v>
      </c>
      <c r="B587" s="355" t="s">
        <v>1652</v>
      </c>
      <c r="C587" s="356" t="s">
        <v>256</v>
      </c>
      <c r="D587" s="357">
        <v>0.88</v>
      </c>
      <c r="E587" s="358"/>
      <c r="F587" s="358"/>
      <c r="G587" s="358" t="s">
        <v>883</v>
      </c>
      <c r="H587" s="359">
        <v>4424</v>
      </c>
      <c r="I587" s="360">
        <v>103003</v>
      </c>
      <c r="J587" s="361">
        <v>0.88</v>
      </c>
      <c r="K587" s="362">
        <v>4076</v>
      </c>
      <c r="L587" s="363">
        <f>IF(tabItens[[#This Row],[Média]] &gt; 0, tabItens[[#This Row],[QTDE ATUAL]] / tabItens[[#This Row],[Média]],999.9)</f>
        <v>14.689540675152186</v>
      </c>
      <c r="M587" s="364">
        <v>0</v>
      </c>
      <c r="N587" s="365">
        <f>tabItens[[#This Row],[VALOR UNIT.]] * tabItens[[#This Row],[LC]]</f>
        <v>0</v>
      </c>
      <c r="O587" s="366"/>
      <c r="P587" s="367"/>
      <c r="Q587" s="368"/>
      <c r="R587" s="365"/>
      <c r="S587" s="369"/>
      <c r="T587" s="370">
        <f>ROUNDDOWN(IFERROR(tabItens[[#This Row],[ATA DT.VALID.]] - $D$1,0) / 30,0)</f>
        <v>-1507</v>
      </c>
      <c r="U587" s="355" t="s">
        <v>1071</v>
      </c>
      <c r="V587" s="371">
        <v>1</v>
      </c>
      <c r="W587" s="372" t="s">
        <v>2074</v>
      </c>
      <c r="X587" s="373">
        <v>78</v>
      </c>
      <c r="Y587" s="374">
        <v>2</v>
      </c>
      <c r="Z587" s="375"/>
      <c r="AA587" s="376"/>
      <c r="AB587" s="377"/>
      <c r="AC587" s="377"/>
      <c r="AD587" s="376"/>
      <c r="AE587" s="377"/>
      <c r="AF587" s="370"/>
      <c r="AG587" s="378" t="s">
        <v>2067</v>
      </c>
      <c r="AH587" s="379"/>
      <c r="AI587" s="370">
        <v>1358</v>
      </c>
      <c r="AJ587" s="379">
        <v>45201</v>
      </c>
      <c r="AK587" s="379">
        <v>39710</v>
      </c>
      <c r="AL587" s="379">
        <v>45189</v>
      </c>
      <c r="AM587" s="369"/>
      <c r="AN587" s="358"/>
      <c r="AO587" s="380" t="str">
        <f>_xlfn.IFNA(IF(VLOOKUP(tabItens[[#This Row],[CÓDIGO]],tabExcluirDoEstoque[#Data],1,FALSE),"sim",""),"")</f>
        <v/>
      </c>
      <c r="AP587" s="381" t="str">
        <f ca="1">IF(OR(ISBLANK(tabItens[[#This Row],[ATA DT.VALID.]]),tabItens[[#This Row],[ATA DT.VALID.]]="",tabItens[[#This Row],[ATA DT.VALID.]]=" "),"",IF(TYPE(tabItens[[#This Row],[ATA DT.VALID.]])=1,ROUNDUP((tabItens[[#This Row],[ATA DT.VALID.]]-TODAY())/7,0),""))</f>
        <v/>
      </c>
      <c r="AQ587" s="382"/>
      <c r="AR587" s="383" t="str">
        <f>IF(ISBLANK(tabItens[[#This Row],[CÓDIGO]]),"",IFERROR(VLOOKUP(tabItens[[#This Row],[CÓDIGO]],Consumo!$C$2:$AC$862,26,FALSE),0))</f>
        <v>09.2023</v>
      </c>
      <c r="AS587" s="384">
        <f>SUMIF(Consumo!$C$3:$C$862,tabItens[[#This Row],[CÓDIGO]],Consumo!$N$3:$N$862) + SUMIF(Consumo!$C$3:$C$862,tabItens[[#This Row],[CÓDIGO]],Consumo!$O$3:$O$862) + SUMIF(Consumo!$C$3:$C$862,tabItens[[#This Row],[CÓDIGO]],Consumo!$P$3:$P$862) + SUMIF(Consumo!$C$3:$C$862,tabItens[[#This Row],[CÓDIGO]],Consumo!$Q$3:$Q$862)</f>
        <v>1016</v>
      </c>
      <c r="AT587" s="384">
        <f>SUMIF(Consumo!$C$3:$C$862,tabItens[[#This Row],[CÓDIGO]],Consumo!$Z$3:$Z$862)</f>
        <v>4076</v>
      </c>
      <c r="AU587" s="385">
        <f>SUMIF(Consumo!$C$3:$C$862,tabItens[[#This Row],[CÓDIGO]],Consumo!$AA$3:$AA$862)</f>
        <v>2060</v>
      </c>
      <c r="AV587" s="386">
        <f>SUMIF(Consumo!$C$3:$C$862,tabItens[[#This Row],[CÓDIGO]],Consumo!$Y$3:$Y$862)</f>
        <v>301.16666666666669</v>
      </c>
      <c r="AW587" s="359">
        <f>tabItens[[#This Row],[QTDE ATUAL]] + tabItens[[#This Row],[RC QTDE]] + tabItens[[#This Row],[AF SALDO]] + tabItens[[#This Row],[Recentes]]</f>
        <v>4424</v>
      </c>
      <c r="AX587" s="387">
        <v>209</v>
      </c>
      <c r="AY587" s="387">
        <v>4</v>
      </c>
      <c r="AZ587" s="387">
        <f>IF(ISBLANK(tabItens[[#This Row],[CÓDIGO]]),"",tabItens[[#This Row],[PontoMês]] * (AZ$2+tabItens[[#This Row],[PontoQtM]]))</f>
        <v>836</v>
      </c>
      <c r="BA587" s="386">
        <f>tabItens[[#This Row],[PontoPed]] - tabItens[[#This Row],[Saldo]] + (1/10)</f>
        <v>-3587.9</v>
      </c>
      <c r="BB587" s="386">
        <f xml:space="preserve"> tabItens[[#This Row],[PontoMês]] * BB$2 - tabItens[[#This Row],[QTDE ATUAL]] - (1/10)</f>
        <v>-4215.1000000000004</v>
      </c>
      <c r="BC587" s="388">
        <f>IF( tabItens[[#This Row],[PontoPed]]&gt;0, IF(tabItens[[#This Row],[PontoPed]]&lt;1, 1, IF( tabItens[[#This Row],[Saldo]]&gt;tabItens[[#This Row],[PontoPed]], 0, (tabItens[[#This Row],[PontoPed]]-tabItens[[#This Row],[Saldo]])/tabItens[[#This Row],[PontoPed]] ) ), 0 )</f>
        <v>0</v>
      </c>
      <c r="BD587" s="389">
        <f>ROUNDDOWN(IF( OR( AND(tabItens[[#This Row],[PontoPed]]&lt;tabItens[[#This Row],[Saldo]],tabItens[[#This Row],[Saldo]]&gt;0), tabItens[[#This Row],[PontoPed]]=0), 99, IF(AND(tabItens[[#This Row],[Saldo]]=0,tabItens[[#This Row],[PontoPed]]&gt;0), 0, (1-tabItens[[#This Row],[PctAb]])*10 ) ),0)</f>
        <v>99</v>
      </c>
      <c r="BE587" s="390">
        <f>IF( tabItens[[#This Row],[Consumo]] &gt; tabItens[[#This Row],[04_MESES]]/4*$AV$2, tabItens[[#This Row],[Consumo]]/$AV$2, tabItens[[#This Row],[04_MESES]]/4 ) * $BE$2 + tabItens[[#This Row],[COMPRA_EXTRA]]</f>
        <v>2038</v>
      </c>
      <c r="BF587" s="391">
        <f>MAX( tabItens[[#This Row],[Sugestão]] - tabItens[[#This Row],[LC]], 0 )</f>
        <v>2038</v>
      </c>
      <c r="BG587" s="391">
        <f>SUMIF(Consumo!$C$3:$C$862,tabItens[[#This Row],[CÓDIGO]],Consumo!$E$3:$E$862)</f>
        <v>0</v>
      </c>
      <c r="BH587" s="392">
        <f>IF(AND(tabItens[[#This Row],[Pend]] &gt; 0,tabItens[[#This Row],[Consumo]] &lt;&gt; 0), tabItens[[#This Row],[Pend]] / tabItens[[#This Row],[Consumo]], 0 )</f>
        <v>0</v>
      </c>
      <c r="BI587" s="391"/>
      <c r="BJ587" s="391"/>
      <c r="BK587" s="393" t="s">
        <v>2081</v>
      </c>
    </row>
    <row r="588" spans="1:63" x14ac:dyDescent="0.3">
      <c r="A588" s="354">
        <v>108393</v>
      </c>
      <c r="B588" s="355" t="s">
        <v>1653</v>
      </c>
      <c r="C588" s="356" t="s">
        <v>256</v>
      </c>
      <c r="D588" s="357">
        <v>71.66</v>
      </c>
      <c r="E588" s="358"/>
      <c r="F588" s="358"/>
      <c r="G588" s="358" t="s">
        <v>883</v>
      </c>
      <c r="H588" s="359">
        <v>161</v>
      </c>
      <c r="I588" s="360">
        <v>103003</v>
      </c>
      <c r="J588" s="361">
        <v>71.66</v>
      </c>
      <c r="K588" s="362">
        <v>44</v>
      </c>
      <c r="L588" s="363">
        <f>IF(tabItens[[#This Row],[Média]] &gt; 0, tabItens[[#This Row],[QTDE ATUAL]] / tabItens[[#This Row],[Média]],999.9)</f>
        <v>47.121951219512198</v>
      </c>
      <c r="M588" s="364">
        <v>0</v>
      </c>
      <c r="N588" s="365">
        <f>tabItens[[#This Row],[VALOR UNIT.]] * tabItens[[#This Row],[LC]]</f>
        <v>0</v>
      </c>
      <c r="O588" s="366" t="s">
        <v>2100</v>
      </c>
      <c r="P588" s="367"/>
      <c r="Q588" s="368"/>
      <c r="R588" s="365"/>
      <c r="S588" s="369"/>
      <c r="T588" s="370">
        <f>ROUNDDOWN(IFERROR(tabItens[[#This Row],[ATA DT.VALID.]] - $D$1,0) / 30,0)</f>
        <v>-1507</v>
      </c>
      <c r="U588" s="355" t="s">
        <v>1498</v>
      </c>
      <c r="V588" s="371">
        <v>1</v>
      </c>
      <c r="W588" s="372" t="s">
        <v>2072</v>
      </c>
      <c r="X588" s="373">
        <v>55</v>
      </c>
      <c r="Y588" s="374">
        <v>26</v>
      </c>
      <c r="Z588" s="375"/>
      <c r="AA588" s="376"/>
      <c r="AB588" s="377"/>
      <c r="AC588" s="377"/>
      <c r="AD588" s="376"/>
      <c r="AE588" s="377"/>
      <c r="AF588" s="370"/>
      <c r="AG588" s="378" t="s">
        <v>2067</v>
      </c>
      <c r="AH588" s="379"/>
      <c r="AI588" s="370">
        <v>14</v>
      </c>
      <c r="AJ588" s="379">
        <v>44649</v>
      </c>
      <c r="AK588" s="379">
        <v>39737</v>
      </c>
      <c r="AL588" s="379">
        <v>44616</v>
      </c>
      <c r="AM588" s="369"/>
      <c r="AN588" s="358"/>
      <c r="AO588" s="380" t="str">
        <f>_xlfn.IFNA(IF(VLOOKUP(tabItens[[#This Row],[CÓDIGO]],tabExcluirDoEstoque[#Data],1,FALSE),"sim",""),"")</f>
        <v/>
      </c>
      <c r="AP588" s="381" t="str">
        <f ca="1">IF(OR(ISBLANK(tabItens[[#This Row],[ATA DT.VALID.]]),tabItens[[#This Row],[ATA DT.VALID.]]="",tabItens[[#This Row],[ATA DT.VALID.]]=" "),"",IF(TYPE(tabItens[[#This Row],[ATA DT.VALID.]])=1,ROUNDUP((tabItens[[#This Row],[ATA DT.VALID.]]-TODAY())/7,0),""))</f>
        <v/>
      </c>
      <c r="AQ588" s="382">
        <v>0</v>
      </c>
      <c r="AR588" s="383" t="str">
        <f>IF(ISBLANK(tabItens[[#This Row],[CÓDIGO]]),"",IFERROR(VLOOKUP(tabItens[[#This Row],[CÓDIGO]],Consumo!$C$2:$AC$862,26,FALSE),0))</f>
        <v>04.2023</v>
      </c>
      <c r="AS588" s="384">
        <f>SUMIF(Consumo!$C$3:$C$862,tabItens[[#This Row],[CÓDIGO]],Consumo!$N$3:$N$862) + SUMIF(Consumo!$C$3:$C$862,tabItens[[#This Row],[CÓDIGO]],Consumo!$O$3:$O$862) + SUMIF(Consumo!$C$3:$C$862,tabItens[[#This Row],[CÓDIGO]],Consumo!$P$3:$P$862) + SUMIF(Consumo!$C$3:$C$862,tabItens[[#This Row],[CÓDIGO]],Consumo!$Q$3:$Q$862)</f>
        <v>0</v>
      </c>
      <c r="AT588" s="384">
        <f>SUMIF(Consumo!$C$3:$C$862,tabItens[[#This Row],[CÓDIGO]],Consumo!$Z$3:$Z$862)</f>
        <v>44</v>
      </c>
      <c r="AU588" s="385">
        <f>SUMIF(Consumo!$C$3:$C$862,tabItens[[#This Row],[CÓDIGO]],Consumo!$AA$3:$AA$862)</f>
        <v>18</v>
      </c>
      <c r="AV588" s="386">
        <f>SUMIF(Consumo!$C$3:$C$862,tabItens[[#This Row],[CÓDIGO]],Consumo!$Y$3:$Y$862)</f>
        <v>3.4166666666666665</v>
      </c>
      <c r="AW588" s="359">
        <f>tabItens[[#This Row],[QTDE ATUAL]] + tabItens[[#This Row],[RC QTDE]] + tabItens[[#This Row],[AF SALDO]] + tabItens[[#This Row],[Recentes]]</f>
        <v>161</v>
      </c>
      <c r="AX588" s="387">
        <v>10</v>
      </c>
      <c r="AY588" s="387">
        <v>4</v>
      </c>
      <c r="AZ588" s="387">
        <f>IF(ISBLANK(tabItens[[#This Row],[CÓDIGO]]),"",tabItens[[#This Row],[PontoMês]] * (AZ$2+tabItens[[#This Row],[PontoQtM]]))</f>
        <v>40</v>
      </c>
      <c r="BA588" s="386">
        <f>tabItens[[#This Row],[PontoPed]] - tabItens[[#This Row],[Saldo]] + (1/10)</f>
        <v>-120.9</v>
      </c>
      <c r="BB588" s="386">
        <f xml:space="preserve"> tabItens[[#This Row],[PontoMês]] * BB$2 - tabItens[[#This Row],[QTDE ATUAL]] - (1/10)</f>
        <v>-151.1</v>
      </c>
      <c r="BC588" s="388">
        <f>IF( tabItens[[#This Row],[PontoPed]]&gt;0, IF(tabItens[[#This Row],[PontoPed]]&lt;1, 1, IF( tabItens[[#This Row],[Saldo]]&gt;tabItens[[#This Row],[PontoPed]], 0, (tabItens[[#This Row],[PontoPed]]-tabItens[[#This Row],[Saldo]])/tabItens[[#This Row],[PontoPed]] ) ), 0 )</f>
        <v>0</v>
      </c>
      <c r="BD588" s="389">
        <f>ROUNDDOWN(IF( OR( AND(tabItens[[#This Row],[PontoPed]]&lt;tabItens[[#This Row],[Saldo]],tabItens[[#This Row],[Saldo]]&gt;0), tabItens[[#This Row],[PontoPed]]=0), 99, IF(AND(tabItens[[#This Row],[Saldo]]=0,tabItens[[#This Row],[PontoPed]]&gt;0), 0, (1-tabItens[[#This Row],[PctAb]])*10 ) ),0)</f>
        <v>99</v>
      </c>
      <c r="BE588" s="390">
        <f>IF( tabItens[[#This Row],[Consumo]] &gt; tabItens[[#This Row],[04_MESES]]/4*$AV$2, tabItens[[#This Row],[Consumo]]/$AV$2, tabItens[[#This Row],[04_MESES]]/4 ) * $BE$2 + tabItens[[#This Row],[COMPRA_EXTRA]]</f>
        <v>22</v>
      </c>
      <c r="BF588" s="391">
        <f>MAX( tabItens[[#This Row],[Sugestão]] - tabItens[[#This Row],[LC]], 0 )</f>
        <v>22</v>
      </c>
      <c r="BG588" s="391">
        <f>SUMIF(Consumo!$C$3:$C$862,tabItens[[#This Row],[CÓDIGO]],Consumo!$E$3:$E$862)</f>
        <v>0</v>
      </c>
      <c r="BH588" s="392">
        <f>IF(AND(tabItens[[#This Row],[Pend]] &gt; 0,tabItens[[#This Row],[Consumo]] &lt;&gt; 0), tabItens[[#This Row],[Pend]] / tabItens[[#This Row],[Consumo]], 0 )</f>
        <v>0</v>
      </c>
      <c r="BI588" s="391"/>
      <c r="BJ588" s="391"/>
      <c r="BK588" s="393" t="s">
        <v>2081</v>
      </c>
    </row>
    <row r="589" spans="1:63" x14ac:dyDescent="0.3">
      <c r="A589" s="354">
        <v>108398</v>
      </c>
      <c r="B589" s="355" t="s">
        <v>1654</v>
      </c>
      <c r="C589" s="356" t="s">
        <v>256</v>
      </c>
      <c r="D589" s="357">
        <v>588</v>
      </c>
      <c r="E589" s="358"/>
      <c r="F589" s="358"/>
      <c r="G589" s="358" t="s">
        <v>883</v>
      </c>
      <c r="H589" s="359">
        <v>5</v>
      </c>
      <c r="I589" s="360">
        <v>103003</v>
      </c>
      <c r="J589" s="361">
        <v>588</v>
      </c>
      <c r="K589" s="362">
        <v>4</v>
      </c>
      <c r="L589" s="363">
        <f>IF(tabItens[[#This Row],[Média]] &gt; 0, tabItens[[#This Row],[QTDE ATUAL]] / tabItens[[#This Row],[Média]],999.9)</f>
        <v>20</v>
      </c>
      <c r="M589" s="364">
        <v>0</v>
      </c>
      <c r="N589" s="365">
        <f>tabItens[[#This Row],[VALOR UNIT.]] * tabItens[[#This Row],[LC]]</f>
        <v>0</v>
      </c>
      <c r="O589" s="366"/>
      <c r="P589" s="367"/>
      <c r="Q589" s="368"/>
      <c r="R589" s="365"/>
      <c r="S589" s="369"/>
      <c r="T589" s="370">
        <f>ROUNDDOWN(IFERROR(tabItens[[#This Row],[ATA DT.VALID.]] - $D$1,0) / 30,0)</f>
        <v>-1507</v>
      </c>
      <c r="U589" s="355" t="s">
        <v>1655</v>
      </c>
      <c r="V589" s="371">
        <v>1</v>
      </c>
      <c r="W589" s="372" t="s">
        <v>2072</v>
      </c>
      <c r="X589" s="373">
        <v>55</v>
      </c>
      <c r="Y589" s="374">
        <v>30</v>
      </c>
      <c r="Z589" s="375">
        <v>10080</v>
      </c>
      <c r="AA589" s="376">
        <v>2023</v>
      </c>
      <c r="AB589" s="377">
        <v>20</v>
      </c>
      <c r="AC589" s="377"/>
      <c r="AD589" s="376"/>
      <c r="AE589" s="377"/>
      <c r="AF589" s="370"/>
      <c r="AG589" s="378" t="s">
        <v>2067</v>
      </c>
      <c r="AH589" s="379"/>
      <c r="AI589" s="370">
        <v>2</v>
      </c>
      <c r="AJ589" s="379">
        <v>42192</v>
      </c>
      <c r="AK589" s="379">
        <v>39737</v>
      </c>
      <c r="AL589" s="379">
        <v>42167</v>
      </c>
      <c r="AM589" s="369"/>
      <c r="AN589" s="358"/>
      <c r="AO589" s="380" t="str">
        <f>_xlfn.IFNA(IF(VLOOKUP(tabItens[[#This Row],[CÓDIGO]],tabExcluirDoEstoque[#Data],1,FALSE),"sim",""),"")</f>
        <v/>
      </c>
      <c r="AP589" s="381" t="str">
        <f ca="1">IF(OR(ISBLANK(tabItens[[#This Row],[ATA DT.VALID.]]),tabItens[[#This Row],[ATA DT.VALID.]]="",tabItens[[#This Row],[ATA DT.VALID.]]=" "),"",IF(TYPE(tabItens[[#This Row],[ATA DT.VALID.]])=1,ROUNDUP((tabItens[[#This Row],[ATA DT.VALID.]]-TODAY())/7,0),""))</f>
        <v/>
      </c>
      <c r="AQ589" s="382"/>
      <c r="AR589" s="383" t="str">
        <f>IF(ISBLANK(tabItens[[#This Row],[CÓDIGO]]),"",IFERROR(VLOOKUP(tabItens[[#This Row],[CÓDIGO]],Consumo!$C$2:$AC$862,26,FALSE),0))</f>
        <v>06.2023</v>
      </c>
      <c r="AS589" s="384">
        <f>SUMIF(Consumo!$C$3:$C$862,tabItens[[#This Row],[CÓDIGO]],Consumo!$N$3:$N$862) + SUMIF(Consumo!$C$3:$C$862,tabItens[[#This Row],[CÓDIGO]],Consumo!$O$3:$O$862) + SUMIF(Consumo!$C$3:$C$862,tabItens[[#This Row],[CÓDIGO]],Consumo!$P$3:$P$862) + SUMIF(Consumo!$C$3:$C$862,tabItens[[#This Row],[CÓDIGO]],Consumo!$Q$3:$Q$862)</f>
        <v>2</v>
      </c>
      <c r="AT589" s="384">
        <f>SUMIF(Consumo!$C$3:$C$862,tabItens[[#This Row],[CÓDIGO]],Consumo!$Z$3:$Z$862)</f>
        <v>4</v>
      </c>
      <c r="AU589" s="385">
        <f>SUMIF(Consumo!$C$3:$C$862,tabItens[[#This Row],[CÓDIGO]],Consumo!$AA$3:$AA$862)</f>
        <v>2</v>
      </c>
      <c r="AV589" s="386">
        <f>SUMIF(Consumo!$C$3:$C$862,tabItens[[#This Row],[CÓDIGO]],Consumo!$Y$3:$Y$862)</f>
        <v>0.25</v>
      </c>
      <c r="AW589" s="359">
        <f>tabItens[[#This Row],[QTDE ATUAL]] + tabItens[[#This Row],[RC QTDE]] + tabItens[[#This Row],[AF SALDO]] + tabItens[[#This Row],[Recentes]]</f>
        <v>25</v>
      </c>
      <c r="AX589" s="387">
        <v>1</v>
      </c>
      <c r="AY589" s="387">
        <v>4</v>
      </c>
      <c r="AZ589" s="387">
        <f>IF(ISBLANK(tabItens[[#This Row],[CÓDIGO]]),"",tabItens[[#This Row],[PontoMês]] * (AZ$2+tabItens[[#This Row],[PontoQtM]]))</f>
        <v>4</v>
      </c>
      <c r="BA589" s="386">
        <f>tabItens[[#This Row],[PontoPed]] - tabItens[[#This Row],[Saldo]] + (1/10)</f>
        <v>-20.9</v>
      </c>
      <c r="BB589" s="386">
        <f xml:space="preserve"> tabItens[[#This Row],[PontoMês]] * BB$2 - tabItens[[#This Row],[QTDE ATUAL]] - (1/10)</f>
        <v>-4.0999999999999996</v>
      </c>
      <c r="BC589" s="388">
        <f>IF( tabItens[[#This Row],[PontoPed]]&gt;0, IF(tabItens[[#This Row],[PontoPed]]&lt;1, 1, IF( tabItens[[#This Row],[Saldo]]&gt;tabItens[[#This Row],[PontoPed]], 0, (tabItens[[#This Row],[PontoPed]]-tabItens[[#This Row],[Saldo]])/tabItens[[#This Row],[PontoPed]] ) ), 0 )</f>
        <v>0</v>
      </c>
      <c r="BD589" s="389">
        <f>ROUNDDOWN(IF( OR( AND(tabItens[[#This Row],[PontoPed]]&lt;tabItens[[#This Row],[Saldo]],tabItens[[#This Row],[Saldo]]&gt;0), tabItens[[#This Row],[PontoPed]]=0), 99, IF(AND(tabItens[[#This Row],[Saldo]]=0,tabItens[[#This Row],[PontoPed]]&gt;0), 0, (1-tabItens[[#This Row],[PctAb]])*10 ) ),0)</f>
        <v>99</v>
      </c>
      <c r="BE589" s="390">
        <f>IF( tabItens[[#This Row],[Consumo]] &gt; tabItens[[#This Row],[04_MESES]]/4*$AV$2, tabItens[[#This Row],[Consumo]]/$AV$2, tabItens[[#This Row],[04_MESES]]/4 ) * $BE$2 + tabItens[[#This Row],[COMPRA_EXTRA]]</f>
        <v>3</v>
      </c>
      <c r="BF589" s="391">
        <f>MAX( tabItens[[#This Row],[Sugestão]] - tabItens[[#This Row],[LC]], 0 )</f>
        <v>3</v>
      </c>
      <c r="BG589" s="391">
        <f>SUMIF(Consumo!$C$3:$C$862,tabItens[[#This Row],[CÓDIGO]],Consumo!$E$3:$E$862)</f>
        <v>0</v>
      </c>
      <c r="BH589" s="392">
        <f>IF(AND(tabItens[[#This Row],[Pend]] &gt; 0,tabItens[[#This Row],[Consumo]] &lt;&gt; 0), tabItens[[#This Row],[Pend]] / tabItens[[#This Row],[Consumo]], 0 )</f>
        <v>0</v>
      </c>
      <c r="BI589" s="391"/>
      <c r="BJ589" s="391"/>
      <c r="BK589" s="393" t="s">
        <v>2081</v>
      </c>
    </row>
    <row r="590" spans="1:63" x14ac:dyDescent="0.3">
      <c r="A590" s="354">
        <v>108440</v>
      </c>
      <c r="B590" s="355" t="s">
        <v>685</v>
      </c>
      <c r="C590" s="356" t="s">
        <v>31</v>
      </c>
      <c r="D590" s="357">
        <v>45</v>
      </c>
      <c r="E590" s="358"/>
      <c r="F590" s="358"/>
      <c r="G590" s="358" t="s">
        <v>883</v>
      </c>
      <c r="H590" s="359">
        <v>6</v>
      </c>
      <c r="I590" s="360">
        <v>103003</v>
      </c>
      <c r="J590" s="361">
        <v>45</v>
      </c>
      <c r="K590" s="362">
        <v>4</v>
      </c>
      <c r="L590" s="363">
        <f>IF(tabItens[[#This Row],[Média]] &gt; 0, tabItens[[#This Row],[QTDE ATUAL]] / tabItens[[#This Row],[Média]],999.9)</f>
        <v>36</v>
      </c>
      <c r="M590" s="364">
        <v>0</v>
      </c>
      <c r="N590" s="365">
        <f>tabItens[[#This Row],[VALOR UNIT.]] * tabItens[[#This Row],[LC]]</f>
        <v>0</v>
      </c>
      <c r="O590" s="366" t="s">
        <v>2170</v>
      </c>
      <c r="P590" s="367"/>
      <c r="Q590" s="368"/>
      <c r="R590" s="365"/>
      <c r="S590" s="369"/>
      <c r="T590" s="370">
        <f>ROUNDDOWN(IFERROR(tabItens[[#This Row],[ATA DT.VALID.]] - $D$1,0) / 30,0)</f>
        <v>-1507</v>
      </c>
      <c r="U590" s="355" t="s">
        <v>1081</v>
      </c>
      <c r="V590" s="371">
        <v>1</v>
      </c>
      <c r="W590" s="372" t="s">
        <v>2072</v>
      </c>
      <c r="X590" s="373">
        <v>55</v>
      </c>
      <c r="Y590" s="374">
        <v>49</v>
      </c>
      <c r="Z590" s="375"/>
      <c r="AA590" s="376"/>
      <c r="AB590" s="377"/>
      <c r="AC590" s="377"/>
      <c r="AD590" s="376"/>
      <c r="AE590" s="377"/>
      <c r="AF590" s="370"/>
      <c r="AG590" s="378" t="s">
        <v>2067</v>
      </c>
      <c r="AH590" s="379"/>
      <c r="AI590" s="370">
        <v>0</v>
      </c>
      <c r="AJ590" s="379">
        <v>43924</v>
      </c>
      <c r="AK590" s="379">
        <v>39738</v>
      </c>
      <c r="AL590" s="379">
        <v>43880</v>
      </c>
      <c r="AM590" s="369"/>
      <c r="AN590" s="358"/>
      <c r="AO590" s="380" t="str">
        <f>_xlfn.IFNA(IF(VLOOKUP(tabItens[[#This Row],[CÓDIGO]],tabExcluirDoEstoque[#Data],1,FALSE),"sim",""),"")</f>
        <v>sim</v>
      </c>
      <c r="AP590" s="381" t="str">
        <f ca="1">IF(OR(ISBLANK(tabItens[[#This Row],[ATA DT.VALID.]]),tabItens[[#This Row],[ATA DT.VALID.]]="",tabItens[[#This Row],[ATA DT.VALID.]]=" "),"",IF(TYPE(tabItens[[#This Row],[ATA DT.VALID.]])=1,ROUNDUP((tabItens[[#This Row],[ATA DT.VALID.]]-TODAY())/7,0),""))</f>
        <v/>
      </c>
      <c r="AQ590" s="382">
        <v>0</v>
      </c>
      <c r="AR590" s="383" t="str">
        <f>IF(ISBLANK(tabItens[[#This Row],[CÓDIGO]]),"",IFERROR(VLOOKUP(tabItens[[#This Row],[CÓDIGO]],Consumo!$C$2:$AC$862,26,FALSE),0))</f>
        <v>08.2023</v>
      </c>
      <c r="AS590" s="384">
        <f>SUMIF(Consumo!$C$3:$C$862,tabItens[[#This Row],[CÓDIGO]],Consumo!$N$3:$N$862) + SUMIF(Consumo!$C$3:$C$862,tabItens[[#This Row],[CÓDIGO]],Consumo!$O$3:$O$862) + SUMIF(Consumo!$C$3:$C$862,tabItens[[#This Row],[CÓDIGO]],Consumo!$P$3:$P$862) + SUMIF(Consumo!$C$3:$C$862,tabItens[[#This Row],[CÓDIGO]],Consumo!$Q$3:$Q$862)</f>
        <v>4</v>
      </c>
      <c r="AT590" s="384">
        <f>SUMIF(Consumo!$C$3:$C$862,tabItens[[#This Row],[CÓDIGO]],Consumo!$Z$3:$Z$862)</f>
        <v>4</v>
      </c>
      <c r="AU590" s="385">
        <f>SUMIF(Consumo!$C$3:$C$862,tabItens[[#This Row],[CÓDIGO]],Consumo!$AA$3:$AA$862)</f>
        <v>4</v>
      </c>
      <c r="AV590" s="386">
        <f>SUMIF(Consumo!$C$3:$C$862,tabItens[[#This Row],[CÓDIGO]],Consumo!$Y$3:$Y$862)</f>
        <v>0.16666666666666666</v>
      </c>
      <c r="AW590" s="359">
        <f>tabItens[[#This Row],[QTDE ATUAL]] + tabItens[[#This Row],[RC QTDE]] + tabItens[[#This Row],[AF SALDO]] + tabItens[[#This Row],[Recentes]]</f>
        <v>6</v>
      </c>
      <c r="AX590" s="387">
        <v>10</v>
      </c>
      <c r="AY590" s="387">
        <v>4</v>
      </c>
      <c r="AZ590" s="387">
        <f>IF(ISBLANK(tabItens[[#This Row],[CÓDIGO]]),"",tabItens[[#This Row],[PontoMês]] * (AZ$2+tabItens[[#This Row],[PontoQtM]]))</f>
        <v>40</v>
      </c>
      <c r="BA590" s="386">
        <f>tabItens[[#This Row],[PontoPed]] - tabItens[[#This Row],[Saldo]] + (1/10)</f>
        <v>34.1</v>
      </c>
      <c r="BB590" s="386">
        <f xml:space="preserve"> tabItens[[#This Row],[PontoMês]] * BB$2 - tabItens[[#This Row],[QTDE ATUAL]] - (1/10)</f>
        <v>3.9</v>
      </c>
      <c r="BC590" s="388">
        <f>IF( tabItens[[#This Row],[PontoPed]]&gt;0, IF(tabItens[[#This Row],[PontoPed]]&lt;1, 1, IF( tabItens[[#This Row],[Saldo]]&gt;tabItens[[#This Row],[PontoPed]], 0, (tabItens[[#This Row],[PontoPed]]-tabItens[[#This Row],[Saldo]])/tabItens[[#This Row],[PontoPed]] ) ), 0 )</f>
        <v>0.85</v>
      </c>
      <c r="BD590" s="389">
        <f>ROUNDDOWN(IF( OR( AND(tabItens[[#This Row],[PontoPed]]&lt;tabItens[[#This Row],[Saldo]],tabItens[[#This Row],[Saldo]]&gt;0), tabItens[[#This Row],[PontoPed]]=0), 99, IF(AND(tabItens[[#This Row],[Saldo]]=0,tabItens[[#This Row],[PontoPed]]&gt;0), 0, (1-tabItens[[#This Row],[PctAb]])*10 ) ),0)</f>
        <v>1</v>
      </c>
      <c r="BE590" s="390">
        <f>IF( tabItens[[#This Row],[Consumo]] &gt; tabItens[[#This Row],[04_MESES]]/4*$AV$2, tabItens[[#This Row],[Consumo]]/$AV$2, tabItens[[#This Row],[04_MESES]]/4 ) * $BE$2 + tabItens[[#This Row],[COMPRA_EXTRA]]</f>
        <v>6</v>
      </c>
      <c r="BF590" s="391">
        <f>MAX( tabItens[[#This Row],[Sugestão]] - tabItens[[#This Row],[LC]], 0 )</f>
        <v>6</v>
      </c>
      <c r="BG590" s="391">
        <f>SUMIF(Consumo!$C$3:$C$862,tabItens[[#This Row],[CÓDIGO]],Consumo!$E$3:$E$862)</f>
        <v>0</v>
      </c>
      <c r="BH590" s="392">
        <f>IF(AND(tabItens[[#This Row],[Pend]] &gt; 0,tabItens[[#This Row],[Consumo]] &lt;&gt; 0), tabItens[[#This Row],[Pend]] / tabItens[[#This Row],[Consumo]], 0 )</f>
        <v>0</v>
      </c>
      <c r="BI590" s="391"/>
      <c r="BJ590" s="391"/>
      <c r="BK590" s="393" t="s">
        <v>2081</v>
      </c>
    </row>
    <row r="591" spans="1:63" x14ac:dyDescent="0.3">
      <c r="A591" s="354">
        <v>108697</v>
      </c>
      <c r="B591" s="355" t="s">
        <v>1656</v>
      </c>
      <c r="C591" s="356" t="s">
        <v>256</v>
      </c>
      <c r="D591" s="357">
        <v>50.85</v>
      </c>
      <c r="E591" s="358"/>
      <c r="F591" s="358"/>
      <c r="G591" s="358" t="s">
        <v>883</v>
      </c>
      <c r="H591" s="359">
        <v>37</v>
      </c>
      <c r="I591" s="360">
        <v>103003</v>
      </c>
      <c r="J591" s="361">
        <v>50.85</v>
      </c>
      <c r="K591" s="362">
        <v>11</v>
      </c>
      <c r="L591" s="363">
        <f>IF(tabItens[[#This Row],[Média]] &gt; 0, tabItens[[#This Row],[QTDE ATUAL]] / tabItens[[#This Row],[Média]],999.9)</f>
        <v>44.4</v>
      </c>
      <c r="M591" s="364">
        <v>0</v>
      </c>
      <c r="N591" s="365">
        <f>tabItens[[#This Row],[VALOR UNIT.]] * tabItens[[#This Row],[LC]]</f>
        <v>0</v>
      </c>
      <c r="O591" s="366"/>
      <c r="P591" s="367"/>
      <c r="Q591" s="368"/>
      <c r="R591" s="365"/>
      <c r="S591" s="369"/>
      <c r="T591" s="370">
        <f>ROUNDDOWN(IFERROR(tabItens[[#This Row],[ATA DT.VALID.]] - $D$1,0) / 30,0)</f>
        <v>-1507</v>
      </c>
      <c r="U591" s="355" t="s">
        <v>1657</v>
      </c>
      <c r="V591" s="371">
        <v>1</v>
      </c>
      <c r="W591" s="372" t="s">
        <v>2072</v>
      </c>
      <c r="X591" s="373">
        <v>55</v>
      </c>
      <c r="Y591" s="374">
        <v>48</v>
      </c>
      <c r="Z591" s="375"/>
      <c r="AA591" s="376"/>
      <c r="AB591" s="377"/>
      <c r="AC591" s="377"/>
      <c r="AD591" s="376"/>
      <c r="AE591" s="377"/>
      <c r="AF591" s="370"/>
      <c r="AG591" s="378" t="s">
        <v>2067</v>
      </c>
      <c r="AH591" s="379"/>
      <c r="AI591" s="370">
        <v>4</v>
      </c>
      <c r="AJ591" s="379">
        <v>39820</v>
      </c>
      <c r="AK591" s="379">
        <v>39759</v>
      </c>
      <c r="AL591" s="379">
        <v>43402</v>
      </c>
      <c r="AM591" s="369"/>
      <c r="AN591" s="358"/>
      <c r="AO591" s="380" t="str">
        <f>_xlfn.IFNA(IF(VLOOKUP(tabItens[[#This Row],[CÓDIGO]],tabExcluirDoEstoque[#Data],1,FALSE),"sim",""),"")</f>
        <v/>
      </c>
      <c r="AP591" s="381" t="str">
        <f ca="1">IF(OR(ISBLANK(tabItens[[#This Row],[ATA DT.VALID.]]),tabItens[[#This Row],[ATA DT.VALID.]]="",tabItens[[#This Row],[ATA DT.VALID.]]=" "),"",IF(TYPE(tabItens[[#This Row],[ATA DT.VALID.]])=1,ROUNDUP((tabItens[[#This Row],[ATA DT.VALID.]]-TODAY())/7,0),""))</f>
        <v/>
      </c>
      <c r="AQ591" s="382"/>
      <c r="AR591" s="383" t="str">
        <f>IF(ISBLANK(tabItens[[#This Row],[CÓDIGO]]),"",IFERROR(VLOOKUP(tabItens[[#This Row],[CÓDIGO]],Consumo!$C$2:$AC$862,26,FALSE),0))</f>
        <v>06.2023</v>
      </c>
      <c r="AS591" s="384">
        <f>SUMIF(Consumo!$C$3:$C$862,tabItens[[#This Row],[CÓDIGO]],Consumo!$N$3:$N$862) + SUMIF(Consumo!$C$3:$C$862,tabItens[[#This Row],[CÓDIGO]],Consumo!$O$3:$O$862) + SUMIF(Consumo!$C$3:$C$862,tabItens[[#This Row],[CÓDIGO]],Consumo!$P$3:$P$862) + SUMIF(Consumo!$C$3:$C$862,tabItens[[#This Row],[CÓDIGO]],Consumo!$Q$3:$Q$862)</f>
        <v>6</v>
      </c>
      <c r="AT591" s="384">
        <f>SUMIF(Consumo!$C$3:$C$862,tabItens[[#This Row],[CÓDIGO]],Consumo!$Z$3:$Z$862)</f>
        <v>11</v>
      </c>
      <c r="AU591" s="385">
        <f>SUMIF(Consumo!$C$3:$C$862,tabItens[[#This Row],[CÓDIGO]],Consumo!$AA$3:$AA$862)</f>
        <v>6</v>
      </c>
      <c r="AV591" s="386">
        <f>SUMIF(Consumo!$C$3:$C$862,tabItens[[#This Row],[CÓDIGO]],Consumo!$Y$3:$Y$862)</f>
        <v>0.83333333333333337</v>
      </c>
      <c r="AW591" s="359">
        <f>tabItens[[#This Row],[QTDE ATUAL]] + tabItens[[#This Row],[RC QTDE]] + tabItens[[#This Row],[AF SALDO]] + tabItens[[#This Row],[Recentes]]</f>
        <v>37</v>
      </c>
      <c r="AX591" s="387">
        <v>1</v>
      </c>
      <c r="AY591" s="387">
        <v>4</v>
      </c>
      <c r="AZ591" s="387">
        <f>IF(ISBLANK(tabItens[[#This Row],[CÓDIGO]]),"",tabItens[[#This Row],[PontoMês]] * (AZ$2+tabItens[[#This Row],[PontoQtM]]))</f>
        <v>4</v>
      </c>
      <c r="BA591" s="386">
        <f>tabItens[[#This Row],[PontoPed]] - tabItens[[#This Row],[Saldo]] + (1/10)</f>
        <v>-32.9</v>
      </c>
      <c r="BB591" s="386">
        <f xml:space="preserve"> tabItens[[#This Row],[PontoMês]] * BB$2 - tabItens[[#This Row],[QTDE ATUAL]] - (1/10)</f>
        <v>-36.1</v>
      </c>
      <c r="BC591" s="388">
        <f>IF( tabItens[[#This Row],[PontoPed]]&gt;0, IF(tabItens[[#This Row],[PontoPed]]&lt;1, 1, IF( tabItens[[#This Row],[Saldo]]&gt;tabItens[[#This Row],[PontoPed]], 0, (tabItens[[#This Row],[PontoPed]]-tabItens[[#This Row],[Saldo]])/tabItens[[#This Row],[PontoPed]] ) ), 0 )</f>
        <v>0</v>
      </c>
      <c r="BD591" s="389">
        <f>ROUNDDOWN(IF( OR( AND(tabItens[[#This Row],[PontoPed]]&lt;tabItens[[#This Row],[Saldo]],tabItens[[#This Row],[Saldo]]&gt;0), tabItens[[#This Row],[PontoPed]]=0), 99, IF(AND(tabItens[[#This Row],[Saldo]]=0,tabItens[[#This Row],[PontoPed]]&gt;0), 0, (1-tabItens[[#This Row],[PctAb]])*10 ) ),0)</f>
        <v>99</v>
      </c>
      <c r="BE591" s="390">
        <f>IF( tabItens[[#This Row],[Consumo]] &gt; tabItens[[#This Row],[04_MESES]]/4*$AV$2, tabItens[[#This Row],[Consumo]]/$AV$2, tabItens[[#This Row],[04_MESES]]/4 ) * $BE$2 + tabItens[[#This Row],[COMPRA_EXTRA]]</f>
        <v>9</v>
      </c>
      <c r="BF591" s="391">
        <f>MAX( tabItens[[#This Row],[Sugestão]] - tabItens[[#This Row],[LC]], 0 )</f>
        <v>9</v>
      </c>
      <c r="BG591" s="391">
        <f>SUMIF(Consumo!$C$3:$C$862,tabItens[[#This Row],[CÓDIGO]],Consumo!$E$3:$E$862)</f>
        <v>0</v>
      </c>
      <c r="BH591" s="392">
        <f>IF(AND(tabItens[[#This Row],[Pend]] &gt; 0,tabItens[[#This Row],[Consumo]] &lt;&gt; 0), tabItens[[#This Row],[Pend]] / tabItens[[#This Row],[Consumo]], 0 )</f>
        <v>0</v>
      </c>
      <c r="BI591" s="391"/>
      <c r="BJ591" s="391"/>
      <c r="BK591" s="393" t="s">
        <v>2081</v>
      </c>
    </row>
    <row r="592" spans="1:63" x14ac:dyDescent="0.3">
      <c r="A592" s="354">
        <v>108711</v>
      </c>
      <c r="B592" s="355" t="s">
        <v>1658</v>
      </c>
      <c r="C592" s="356" t="s">
        <v>31</v>
      </c>
      <c r="D592" s="357">
        <v>36.5</v>
      </c>
      <c r="E592" s="358"/>
      <c r="F592" s="358"/>
      <c r="G592" s="358" t="s">
        <v>883</v>
      </c>
      <c r="H592" s="359">
        <v>108</v>
      </c>
      <c r="I592" s="360">
        <v>103003</v>
      </c>
      <c r="J592" s="361">
        <v>36.5</v>
      </c>
      <c r="K592" s="362">
        <v>1</v>
      </c>
      <c r="L592" s="363">
        <f>IF(tabItens[[#This Row],[Média]] &gt; 0, tabItens[[#This Row],[QTDE ATUAL]] / tabItens[[#This Row],[Média]],999.9)</f>
        <v>999.9</v>
      </c>
      <c r="M592" s="364">
        <v>0</v>
      </c>
      <c r="N592" s="365">
        <f>tabItens[[#This Row],[VALOR UNIT.]] * tabItens[[#This Row],[LC]]</f>
        <v>0</v>
      </c>
      <c r="O592" s="366" t="s">
        <v>2171</v>
      </c>
      <c r="P592" s="367"/>
      <c r="Q592" s="368"/>
      <c r="R592" s="365"/>
      <c r="S592" s="369"/>
      <c r="T592" s="370">
        <f>ROUNDDOWN(IFERROR(tabItens[[#This Row],[ATA DT.VALID.]] - $D$1,0) / 30,0)</f>
        <v>-1507</v>
      </c>
      <c r="U592" s="355" t="s">
        <v>1659</v>
      </c>
      <c r="V592" s="371">
        <v>1</v>
      </c>
      <c r="W592" s="372" t="s">
        <v>2071</v>
      </c>
      <c r="X592" s="373">
        <v>61</v>
      </c>
      <c r="Y592" s="374">
        <v>10</v>
      </c>
      <c r="Z592" s="375"/>
      <c r="AA592" s="376"/>
      <c r="AB592" s="377"/>
      <c r="AC592" s="377"/>
      <c r="AD592" s="376"/>
      <c r="AE592" s="377"/>
      <c r="AF592" s="370"/>
      <c r="AG592" s="378" t="s">
        <v>2067</v>
      </c>
      <c r="AH592" s="379"/>
      <c r="AI592" s="370">
        <v>0</v>
      </c>
      <c r="AJ592" s="379">
        <v>43739</v>
      </c>
      <c r="AK592" s="379">
        <v>39762</v>
      </c>
      <c r="AL592" s="379">
        <v>44462</v>
      </c>
      <c r="AM592" s="369"/>
      <c r="AN592" s="358"/>
      <c r="AO592" s="380" t="str">
        <f>_xlfn.IFNA(IF(VLOOKUP(tabItens[[#This Row],[CÓDIGO]],tabExcluirDoEstoque[#Data],1,FALSE),"sim",""),"")</f>
        <v/>
      </c>
      <c r="AP592" s="381" t="str">
        <f ca="1">IF(OR(ISBLANK(tabItens[[#This Row],[ATA DT.VALID.]]),tabItens[[#This Row],[ATA DT.VALID.]]="",tabItens[[#This Row],[ATA DT.VALID.]]=" "),"",IF(TYPE(tabItens[[#This Row],[ATA DT.VALID.]])=1,ROUNDUP((tabItens[[#This Row],[ATA DT.VALID.]]-TODAY())/7,0),""))</f>
        <v/>
      </c>
      <c r="AQ592" s="382">
        <v>0</v>
      </c>
      <c r="AR592" s="383" t="str">
        <f>IF(ISBLANK(tabItens[[#This Row],[CÓDIGO]]),"",IFERROR(VLOOKUP(tabItens[[#This Row],[CÓDIGO]],Consumo!$C$2:$AC$862,26,FALSE),0))</f>
        <v>11.2022</v>
      </c>
      <c r="AS592" s="384">
        <f>SUMIF(Consumo!$C$3:$C$862,tabItens[[#This Row],[CÓDIGO]],Consumo!$N$3:$N$862) + SUMIF(Consumo!$C$3:$C$862,tabItens[[#This Row],[CÓDIGO]],Consumo!$O$3:$O$862) + SUMIF(Consumo!$C$3:$C$862,tabItens[[#This Row],[CÓDIGO]],Consumo!$P$3:$P$862) + SUMIF(Consumo!$C$3:$C$862,tabItens[[#This Row],[CÓDIGO]],Consumo!$Q$3:$Q$862)</f>
        <v>0</v>
      </c>
      <c r="AT592" s="384">
        <f>SUMIF(Consumo!$C$3:$C$862,tabItens[[#This Row],[CÓDIGO]],Consumo!$Z$3:$Z$862)</f>
        <v>1</v>
      </c>
      <c r="AU592" s="385">
        <f>SUMIF(Consumo!$C$3:$C$862,tabItens[[#This Row],[CÓDIGO]],Consumo!$AA$3:$AA$862)</f>
        <v>1</v>
      </c>
      <c r="AV592" s="386">
        <f>SUMIF(Consumo!$C$3:$C$862,tabItens[[#This Row],[CÓDIGO]],Consumo!$Y$3:$Y$862)</f>
        <v>0</v>
      </c>
      <c r="AW592" s="359">
        <f>tabItens[[#This Row],[QTDE ATUAL]] + tabItens[[#This Row],[RC QTDE]] + tabItens[[#This Row],[AF SALDO]] + tabItens[[#This Row],[Recentes]]</f>
        <v>108</v>
      </c>
      <c r="AX592" s="387">
        <v>25</v>
      </c>
      <c r="AY592" s="387">
        <v>4</v>
      </c>
      <c r="AZ592" s="387">
        <f>IF(ISBLANK(tabItens[[#This Row],[CÓDIGO]]),"",tabItens[[#This Row],[PontoMês]] * (AZ$2+tabItens[[#This Row],[PontoQtM]]))</f>
        <v>100</v>
      </c>
      <c r="BA592" s="386">
        <f>tabItens[[#This Row],[PontoPed]] - tabItens[[#This Row],[Saldo]] + (1/10)</f>
        <v>-7.9</v>
      </c>
      <c r="BB592" s="386">
        <f xml:space="preserve"> tabItens[[#This Row],[PontoMês]] * BB$2 - tabItens[[#This Row],[QTDE ATUAL]] - (1/10)</f>
        <v>-83.1</v>
      </c>
      <c r="BC592" s="388">
        <f>IF( tabItens[[#This Row],[PontoPed]]&gt;0, IF(tabItens[[#This Row],[PontoPed]]&lt;1, 1, IF( tabItens[[#This Row],[Saldo]]&gt;tabItens[[#This Row],[PontoPed]], 0, (tabItens[[#This Row],[PontoPed]]-tabItens[[#This Row],[Saldo]])/tabItens[[#This Row],[PontoPed]] ) ), 0 )</f>
        <v>0</v>
      </c>
      <c r="BD592" s="389">
        <f>ROUNDDOWN(IF( OR( AND(tabItens[[#This Row],[PontoPed]]&lt;tabItens[[#This Row],[Saldo]],tabItens[[#This Row],[Saldo]]&gt;0), tabItens[[#This Row],[PontoPed]]=0), 99, IF(AND(tabItens[[#This Row],[Saldo]]=0,tabItens[[#This Row],[PontoPed]]&gt;0), 0, (1-tabItens[[#This Row],[PctAb]])*10 ) ),0)</f>
        <v>99</v>
      </c>
      <c r="BE592" s="390">
        <f>IF( tabItens[[#This Row],[Consumo]] &gt; tabItens[[#This Row],[04_MESES]]/4*$AV$2, tabItens[[#This Row],[Consumo]]/$AV$2, tabItens[[#This Row],[04_MESES]]/4 ) * $BE$2 + tabItens[[#This Row],[COMPRA_EXTRA]]</f>
        <v>0.5</v>
      </c>
      <c r="BF592" s="391">
        <f>MAX( tabItens[[#This Row],[Sugestão]] - tabItens[[#This Row],[LC]], 0 )</f>
        <v>0.5</v>
      </c>
      <c r="BG592" s="391">
        <f>SUMIF(Consumo!$C$3:$C$862,tabItens[[#This Row],[CÓDIGO]],Consumo!$E$3:$E$862)</f>
        <v>0</v>
      </c>
      <c r="BH592" s="392">
        <f>IF(AND(tabItens[[#This Row],[Pend]] &gt; 0,tabItens[[#This Row],[Consumo]] &lt;&gt; 0), tabItens[[#This Row],[Pend]] / tabItens[[#This Row],[Consumo]], 0 )</f>
        <v>0</v>
      </c>
      <c r="BI592" s="391"/>
      <c r="BJ592" s="391"/>
      <c r="BK592" s="393" t="s">
        <v>2081</v>
      </c>
    </row>
    <row r="593" spans="1:63" x14ac:dyDescent="0.3">
      <c r="A593" s="354">
        <v>109251</v>
      </c>
      <c r="B593" s="355" t="s">
        <v>1660</v>
      </c>
      <c r="C593" s="356" t="s">
        <v>31</v>
      </c>
      <c r="D593" s="357">
        <v>0.52</v>
      </c>
      <c r="E593" s="358" t="s">
        <v>1051</v>
      </c>
      <c r="F593" s="358" t="s">
        <v>1052</v>
      </c>
      <c r="G593" s="358" t="s">
        <v>1053</v>
      </c>
      <c r="H593" s="359">
        <v>259</v>
      </c>
      <c r="I593" s="360">
        <v>103003</v>
      </c>
      <c r="J593" s="361">
        <v>0.66</v>
      </c>
      <c r="K593" s="362">
        <v>169</v>
      </c>
      <c r="L593" s="363">
        <f>IF(tabItens[[#This Row],[Média]] &gt; 0, tabItens[[#This Row],[QTDE ATUAL]] / tabItens[[#This Row],[Média]],999.9)</f>
        <v>26.338983050847457</v>
      </c>
      <c r="M593" s="364">
        <v>0</v>
      </c>
      <c r="N593" s="365">
        <f>tabItens[[#This Row],[VALOR UNIT.]] * tabItens[[#This Row],[LC]]</f>
        <v>0</v>
      </c>
      <c r="O593" s="366" t="s">
        <v>1054</v>
      </c>
      <c r="P593" s="367">
        <v>0</v>
      </c>
      <c r="Q593" s="368">
        <v>294300</v>
      </c>
      <c r="R593" s="365">
        <v>160836</v>
      </c>
      <c r="S593" s="369">
        <v>45446</v>
      </c>
      <c r="T593" s="370">
        <f>ROUNDDOWN(IFERROR(tabItens[[#This Row],[ATA DT.VALID.]] - $D$1,0) / 30,0)</f>
        <v>7</v>
      </c>
      <c r="U593" s="355" t="s">
        <v>892</v>
      </c>
      <c r="V593" s="371">
        <v>1</v>
      </c>
      <c r="W593" s="372" t="s">
        <v>2068</v>
      </c>
      <c r="X593" s="373">
        <v>72</v>
      </c>
      <c r="Y593" s="374">
        <v>6</v>
      </c>
      <c r="Z593" s="375"/>
      <c r="AA593" s="376"/>
      <c r="AB593" s="377"/>
      <c r="AC593" s="377"/>
      <c r="AD593" s="376"/>
      <c r="AE593" s="377"/>
      <c r="AF593" s="370"/>
      <c r="AG593" s="378" t="s">
        <v>2067</v>
      </c>
      <c r="AH593" s="379"/>
      <c r="AI593" s="370">
        <v>0</v>
      </c>
      <c r="AJ593" s="379">
        <v>44337</v>
      </c>
      <c r="AK593" s="379">
        <v>39832</v>
      </c>
      <c r="AL593" s="379">
        <v>45133</v>
      </c>
      <c r="AM593" s="369"/>
      <c r="AN593" s="358"/>
      <c r="AO593" s="380" t="str">
        <f>_xlfn.IFNA(IF(VLOOKUP(tabItens[[#This Row],[CÓDIGO]],tabExcluirDoEstoque[#Data],1,FALSE),"sim",""),"")</f>
        <v>sim</v>
      </c>
      <c r="AP593" s="381">
        <f ca="1">IF(OR(ISBLANK(tabItens[[#This Row],[ATA DT.VALID.]]),tabItens[[#This Row],[ATA DT.VALID.]]="",tabItens[[#This Row],[ATA DT.VALID.]]=" "),"",IF(TYPE(tabItens[[#This Row],[ATA DT.VALID.]])=1,ROUNDUP((tabItens[[#This Row],[ATA DT.VALID.]]-TODAY())/7,0),""))</f>
        <v>27</v>
      </c>
      <c r="AQ593" s="382">
        <v>0</v>
      </c>
      <c r="AR593" s="383" t="str">
        <f>IF(ISBLANK(tabItens[[#This Row],[CÓDIGO]]),"",IFERROR(VLOOKUP(tabItens[[#This Row],[CÓDIGO]],Consumo!$C$2:$AC$862,26,FALSE),0))</f>
        <v>09.2023</v>
      </c>
      <c r="AS593" s="384">
        <f>SUMIF(Consumo!$C$3:$C$862,tabItens[[#This Row],[CÓDIGO]],Consumo!$N$3:$N$862) + SUMIF(Consumo!$C$3:$C$862,tabItens[[#This Row],[CÓDIGO]],Consumo!$O$3:$O$862) + SUMIF(Consumo!$C$3:$C$862,tabItens[[#This Row],[CÓDIGO]],Consumo!$P$3:$P$862) + SUMIF(Consumo!$C$3:$C$862,tabItens[[#This Row],[CÓDIGO]],Consumo!$Q$3:$Q$862)</f>
        <v>169</v>
      </c>
      <c r="AT593" s="384">
        <f>SUMIF(Consumo!$C$3:$C$862,tabItens[[#This Row],[CÓDIGO]],Consumo!$Z$3:$Z$862)</f>
        <v>169</v>
      </c>
      <c r="AU593" s="385">
        <f>SUMIF(Consumo!$C$3:$C$862,tabItens[[#This Row],[CÓDIGO]],Consumo!$AA$3:$AA$862)</f>
        <v>151</v>
      </c>
      <c r="AV593" s="386">
        <f>SUMIF(Consumo!$C$3:$C$862,tabItens[[#This Row],[CÓDIGO]],Consumo!$Y$3:$Y$862)</f>
        <v>9.8333333333333339</v>
      </c>
      <c r="AW593" s="359">
        <f>tabItens[[#This Row],[QTDE ATUAL]] + tabItens[[#This Row],[RC QTDE]] + tabItens[[#This Row],[AF SALDO]] + tabItens[[#This Row],[Recentes]]</f>
        <v>259</v>
      </c>
      <c r="AX593" s="387">
        <v>67</v>
      </c>
      <c r="AY593" s="387">
        <v>4</v>
      </c>
      <c r="AZ593" s="387">
        <f>IF(ISBLANK(tabItens[[#This Row],[CÓDIGO]]),"",tabItens[[#This Row],[PontoMês]] * (AZ$2+tabItens[[#This Row],[PontoQtM]]))</f>
        <v>268</v>
      </c>
      <c r="BA593" s="386">
        <f>tabItens[[#This Row],[PontoPed]] - tabItens[[#This Row],[Saldo]] + (1/10)</f>
        <v>9.1</v>
      </c>
      <c r="BB593" s="386">
        <f xml:space="preserve"> tabItens[[#This Row],[PontoMês]] * BB$2 - tabItens[[#This Row],[QTDE ATUAL]] - (1/10)</f>
        <v>-192.1</v>
      </c>
      <c r="BC593" s="388">
        <f>IF( tabItens[[#This Row],[PontoPed]]&gt;0, IF(tabItens[[#This Row],[PontoPed]]&lt;1, 1, IF( tabItens[[#This Row],[Saldo]]&gt;tabItens[[#This Row],[PontoPed]], 0, (tabItens[[#This Row],[PontoPed]]-tabItens[[#This Row],[Saldo]])/tabItens[[#This Row],[PontoPed]] ) ), 0 )</f>
        <v>3.3582089552238806E-2</v>
      </c>
      <c r="BD593" s="389">
        <f>ROUNDDOWN(IF( OR( AND(tabItens[[#This Row],[PontoPed]]&lt;tabItens[[#This Row],[Saldo]],tabItens[[#This Row],[Saldo]]&gt;0), tabItens[[#This Row],[PontoPed]]=0), 99, IF(AND(tabItens[[#This Row],[Saldo]]=0,tabItens[[#This Row],[PontoPed]]&gt;0), 0, (1-tabItens[[#This Row],[PctAb]])*10 ) ),0)</f>
        <v>9</v>
      </c>
      <c r="BE593" s="390">
        <f>IF( tabItens[[#This Row],[Consumo]] &gt; tabItens[[#This Row],[04_MESES]]/4*$AV$2, tabItens[[#This Row],[Consumo]]/$AV$2, tabItens[[#This Row],[04_MESES]]/4 ) * $BE$2 + tabItens[[#This Row],[COMPRA_EXTRA]]</f>
        <v>253.5</v>
      </c>
      <c r="BF593" s="391">
        <f>MAX( tabItens[[#This Row],[Sugestão]] - tabItens[[#This Row],[LC]], 0 )</f>
        <v>253.5</v>
      </c>
      <c r="BG593" s="391">
        <f>SUMIF(Consumo!$C$3:$C$862,tabItens[[#This Row],[CÓDIGO]],Consumo!$E$3:$E$862)</f>
        <v>0</v>
      </c>
      <c r="BH593" s="392">
        <f>IF(AND(tabItens[[#This Row],[Pend]] &gt; 0,tabItens[[#This Row],[Consumo]] &lt;&gt; 0), tabItens[[#This Row],[Pend]] / tabItens[[#This Row],[Consumo]], 0 )</f>
        <v>0</v>
      </c>
      <c r="BI593" s="391"/>
      <c r="BJ593" s="391"/>
      <c r="BK593" s="393" t="s">
        <v>2081</v>
      </c>
    </row>
    <row r="594" spans="1:63" x14ac:dyDescent="0.3">
      <c r="A594" s="354">
        <v>109848</v>
      </c>
      <c r="B594" s="355" t="s">
        <v>1661</v>
      </c>
      <c r="C594" s="356" t="s">
        <v>1662</v>
      </c>
      <c r="D594" s="357">
        <v>48.5</v>
      </c>
      <c r="E594" s="358"/>
      <c r="F594" s="358"/>
      <c r="G594" s="358" t="s">
        <v>883</v>
      </c>
      <c r="H594" s="359">
        <v>7</v>
      </c>
      <c r="I594" s="360">
        <v>103003</v>
      </c>
      <c r="J594" s="361">
        <v>48.5</v>
      </c>
      <c r="K594" s="362">
        <v>63</v>
      </c>
      <c r="L594" s="363">
        <f>IF(tabItens[[#This Row],[Média]] &gt; 0, tabItens[[#This Row],[QTDE ATUAL]] / tabItens[[#This Row],[Média]],999.9)</f>
        <v>1.4</v>
      </c>
      <c r="M594" s="364">
        <v>0</v>
      </c>
      <c r="N594" s="365">
        <f>tabItens[[#This Row],[VALOR UNIT.]] * tabItens[[#This Row],[LC]]</f>
        <v>0</v>
      </c>
      <c r="O594" s="366" t="s">
        <v>2162</v>
      </c>
      <c r="P594" s="367"/>
      <c r="Q594" s="368"/>
      <c r="R594" s="365"/>
      <c r="S594" s="369"/>
      <c r="T594" s="370">
        <f>ROUNDDOWN(IFERROR(tabItens[[#This Row],[ATA DT.VALID.]] - $D$1,0) / 30,0)</f>
        <v>-1507</v>
      </c>
      <c r="U594" s="355" t="s">
        <v>1387</v>
      </c>
      <c r="V594" s="371">
        <v>1</v>
      </c>
      <c r="W594" s="372" t="s">
        <v>2070</v>
      </c>
      <c r="X594" s="373">
        <v>76</v>
      </c>
      <c r="Y594" s="374">
        <v>9</v>
      </c>
      <c r="Z594" s="375"/>
      <c r="AA594" s="376"/>
      <c r="AB594" s="377"/>
      <c r="AC594" s="377">
        <v>11598</v>
      </c>
      <c r="AD594" s="376">
        <v>2023</v>
      </c>
      <c r="AE594" s="377">
        <v>200</v>
      </c>
      <c r="AF594" s="370">
        <v>200</v>
      </c>
      <c r="AG594" s="378" t="s">
        <v>2062</v>
      </c>
      <c r="AH594" s="379">
        <v>45217</v>
      </c>
      <c r="AI594" s="370">
        <v>22</v>
      </c>
      <c r="AJ594" s="379">
        <v>44725</v>
      </c>
      <c r="AK594" s="379">
        <v>39857</v>
      </c>
      <c r="AL594" s="379">
        <v>45181</v>
      </c>
      <c r="AM594" s="369"/>
      <c r="AN594" s="358"/>
      <c r="AO594" s="380" t="str">
        <f>_xlfn.IFNA(IF(VLOOKUP(tabItens[[#This Row],[CÓDIGO]],tabExcluirDoEstoque[#Data],1,FALSE),"sim",""),"")</f>
        <v/>
      </c>
      <c r="AP594" s="381" t="str">
        <f ca="1">IF(OR(ISBLANK(tabItens[[#This Row],[ATA DT.VALID.]]),tabItens[[#This Row],[ATA DT.VALID.]]="",tabItens[[#This Row],[ATA DT.VALID.]]=" "),"",IF(TYPE(tabItens[[#This Row],[ATA DT.VALID.]])=1,ROUNDUP((tabItens[[#This Row],[ATA DT.VALID.]]-TODAY())/7,0),""))</f>
        <v/>
      </c>
      <c r="AQ594" s="382">
        <v>0</v>
      </c>
      <c r="AR594" s="383" t="str">
        <f>IF(ISBLANK(tabItens[[#This Row],[CÓDIGO]]),"",IFERROR(VLOOKUP(tabItens[[#This Row],[CÓDIGO]],Consumo!$C$2:$AC$862,26,FALSE),0))</f>
        <v>03.2023</v>
      </c>
      <c r="AS594" s="384">
        <f>SUMIF(Consumo!$C$3:$C$862,tabItens[[#This Row],[CÓDIGO]],Consumo!$N$3:$N$862) + SUMIF(Consumo!$C$3:$C$862,tabItens[[#This Row],[CÓDIGO]],Consumo!$O$3:$O$862) + SUMIF(Consumo!$C$3:$C$862,tabItens[[#This Row],[CÓDIGO]],Consumo!$P$3:$P$862) + SUMIF(Consumo!$C$3:$C$862,tabItens[[#This Row],[CÓDIGO]],Consumo!$Q$3:$Q$862)</f>
        <v>0</v>
      </c>
      <c r="AT594" s="384">
        <f>SUMIF(Consumo!$C$3:$C$862,tabItens[[#This Row],[CÓDIGO]],Consumo!$Z$3:$Z$862)</f>
        <v>63</v>
      </c>
      <c r="AU594" s="385">
        <f>SUMIF(Consumo!$C$3:$C$862,tabItens[[#This Row],[CÓDIGO]],Consumo!$AA$3:$AA$862)</f>
        <v>25</v>
      </c>
      <c r="AV594" s="386">
        <f>SUMIF(Consumo!$C$3:$C$862,tabItens[[#This Row],[CÓDIGO]],Consumo!$Y$3:$Y$862)</f>
        <v>5</v>
      </c>
      <c r="AW594" s="359">
        <f>tabItens[[#This Row],[QTDE ATUAL]] + tabItens[[#This Row],[RC QTDE]] + tabItens[[#This Row],[AF SALDO]] + tabItens[[#This Row],[Recentes]]</f>
        <v>207</v>
      </c>
      <c r="AX594" s="387">
        <v>5</v>
      </c>
      <c r="AY594" s="387">
        <v>4</v>
      </c>
      <c r="AZ594" s="387">
        <f>IF(ISBLANK(tabItens[[#This Row],[CÓDIGO]]),"",tabItens[[#This Row],[PontoMês]] * (AZ$2+tabItens[[#This Row],[PontoQtM]]))</f>
        <v>20</v>
      </c>
      <c r="BA594" s="386">
        <f>tabItens[[#This Row],[PontoPed]] - tabItens[[#This Row],[Saldo]] + (1/10)</f>
        <v>-186.9</v>
      </c>
      <c r="BB594" s="386">
        <f xml:space="preserve"> tabItens[[#This Row],[PontoMês]] * BB$2 - tabItens[[#This Row],[QTDE ATUAL]] - (1/10)</f>
        <v>-2.1</v>
      </c>
      <c r="BC594" s="388">
        <f>IF( tabItens[[#This Row],[PontoPed]]&gt;0, IF(tabItens[[#This Row],[PontoPed]]&lt;1, 1, IF( tabItens[[#This Row],[Saldo]]&gt;tabItens[[#This Row],[PontoPed]], 0, (tabItens[[#This Row],[PontoPed]]-tabItens[[#This Row],[Saldo]])/tabItens[[#This Row],[PontoPed]] ) ), 0 )</f>
        <v>0</v>
      </c>
      <c r="BD594" s="389">
        <f>ROUNDDOWN(IF( OR( AND(tabItens[[#This Row],[PontoPed]]&lt;tabItens[[#This Row],[Saldo]],tabItens[[#This Row],[Saldo]]&gt;0), tabItens[[#This Row],[PontoPed]]=0), 99, IF(AND(tabItens[[#This Row],[Saldo]]=0,tabItens[[#This Row],[PontoPed]]&gt;0), 0, (1-tabItens[[#This Row],[PctAb]])*10 ) ),0)</f>
        <v>99</v>
      </c>
      <c r="BE594" s="390">
        <f>IF( tabItens[[#This Row],[Consumo]] &gt; tabItens[[#This Row],[04_MESES]]/4*$AV$2, tabItens[[#This Row],[Consumo]]/$AV$2, tabItens[[#This Row],[04_MESES]]/4 ) * $BE$2 + tabItens[[#This Row],[COMPRA_EXTRA]]</f>
        <v>31.5</v>
      </c>
      <c r="BF594" s="391">
        <f>MAX( tabItens[[#This Row],[Sugestão]] - tabItens[[#This Row],[LC]], 0 )</f>
        <v>31.5</v>
      </c>
      <c r="BG594" s="391">
        <f>SUMIF(Consumo!$C$3:$C$862,tabItens[[#This Row],[CÓDIGO]],Consumo!$E$3:$E$862)</f>
        <v>0</v>
      </c>
      <c r="BH594" s="392">
        <f>IF(AND(tabItens[[#This Row],[Pend]] &gt; 0,tabItens[[#This Row],[Consumo]] &lt;&gt; 0), tabItens[[#This Row],[Pend]] / tabItens[[#This Row],[Consumo]], 0 )</f>
        <v>0</v>
      </c>
      <c r="BI594" s="391"/>
      <c r="BJ594" s="391"/>
      <c r="BK594" s="393" t="s">
        <v>2081</v>
      </c>
    </row>
    <row r="595" spans="1:63" x14ac:dyDescent="0.3">
      <c r="A595" s="354">
        <v>109944</v>
      </c>
      <c r="B595" s="355" t="s">
        <v>1663</v>
      </c>
      <c r="C595" s="356" t="s">
        <v>256</v>
      </c>
      <c r="D595" s="357">
        <v>290</v>
      </c>
      <c r="E595" s="358"/>
      <c r="F595" s="358"/>
      <c r="G595" s="358" t="s">
        <v>883</v>
      </c>
      <c r="H595" s="359">
        <v>110</v>
      </c>
      <c r="I595" s="360">
        <v>103003</v>
      </c>
      <c r="J595" s="361">
        <v>290</v>
      </c>
      <c r="K595" s="362">
        <v>440</v>
      </c>
      <c r="L595" s="363">
        <f>IF(tabItens[[#This Row],[Média]] &gt; 0, tabItens[[#This Row],[QTDE ATUAL]] / tabItens[[#This Row],[Média]],999.9)</f>
        <v>3.3502538071065988</v>
      </c>
      <c r="M595" s="364">
        <v>0</v>
      </c>
      <c r="N595" s="365">
        <f>tabItens[[#This Row],[VALOR UNIT.]] * tabItens[[#This Row],[LC]]</f>
        <v>0</v>
      </c>
      <c r="O595" s="366" t="s">
        <v>2131</v>
      </c>
      <c r="P595" s="367"/>
      <c r="Q595" s="368"/>
      <c r="R595" s="365"/>
      <c r="S595" s="369"/>
      <c r="T595" s="370">
        <f>ROUNDDOWN(IFERROR(tabItens[[#This Row],[ATA DT.VALID.]] - $D$1,0) / 30,0)</f>
        <v>-1507</v>
      </c>
      <c r="U595" s="355" t="s">
        <v>1110</v>
      </c>
      <c r="V595" s="371">
        <v>1</v>
      </c>
      <c r="W595" s="372" t="s">
        <v>2074</v>
      </c>
      <c r="X595" s="373">
        <v>74</v>
      </c>
      <c r="Y595" s="374">
        <v>8</v>
      </c>
      <c r="Z595" s="375"/>
      <c r="AA595" s="376"/>
      <c r="AB595" s="377"/>
      <c r="AC595" s="377"/>
      <c r="AD595" s="376"/>
      <c r="AE595" s="377"/>
      <c r="AF595" s="370"/>
      <c r="AG595" s="378" t="s">
        <v>2067</v>
      </c>
      <c r="AH595" s="379"/>
      <c r="AI595" s="370">
        <v>146</v>
      </c>
      <c r="AJ595" s="379">
        <v>44546</v>
      </c>
      <c r="AK595" s="379">
        <v>39875</v>
      </c>
      <c r="AL595" s="379">
        <v>44511</v>
      </c>
      <c r="AM595" s="369"/>
      <c r="AN595" s="358"/>
      <c r="AO595" s="380" t="str">
        <f>_xlfn.IFNA(IF(VLOOKUP(tabItens[[#This Row],[CÓDIGO]],tabExcluirDoEstoque[#Data],1,FALSE),"sim",""),"")</f>
        <v/>
      </c>
      <c r="AP595" s="381" t="str">
        <f ca="1">IF(OR(ISBLANK(tabItens[[#This Row],[ATA DT.VALID.]]),tabItens[[#This Row],[ATA DT.VALID.]]="",tabItens[[#This Row],[ATA DT.VALID.]]=" "),"",IF(TYPE(tabItens[[#This Row],[ATA DT.VALID.]])=1,ROUNDUP((tabItens[[#This Row],[ATA DT.VALID.]]-TODAY())/7,0),""))</f>
        <v/>
      </c>
      <c r="AQ595" s="382">
        <v>0</v>
      </c>
      <c r="AR595" s="383" t="str">
        <f>IF(ISBLANK(tabItens[[#This Row],[CÓDIGO]]),"",IFERROR(VLOOKUP(tabItens[[#This Row],[CÓDIGO]],Consumo!$C$2:$AC$862,26,FALSE),0))</f>
        <v>09.2023</v>
      </c>
      <c r="AS595" s="384">
        <f>SUMIF(Consumo!$C$3:$C$862,tabItens[[#This Row],[CÓDIGO]],Consumo!$N$3:$N$862) + SUMIF(Consumo!$C$3:$C$862,tabItens[[#This Row],[CÓDIGO]],Consumo!$O$3:$O$862) + SUMIF(Consumo!$C$3:$C$862,tabItens[[#This Row],[CÓDIGO]],Consumo!$P$3:$P$862) + SUMIF(Consumo!$C$3:$C$862,tabItens[[#This Row],[CÓDIGO]],Consumo!$Q$3:$Q$862)</f>
        <v>80</v>
      </c>
      <c r="AT595" s="384">
        <f>SUMIF(Consumo!$C$3:$C$862,tabItens[[#This Row],[CÓDIGO]],Consumo!$Z$3:$Z$862)</f>
        <v>440</v>
      </c>
      <c r="AU595" s="385">
        <f>SUMIF(Consumo!$C$3:$C$862,tabItens[[#This Row],[CÓDIGO]],Consumo!$AA$3:$AA$862)</f>
        <v>200</v>
      </c>
      <c r="AV595" s="386">
        <f>SUMIF(Consumo!$C$3:$C$862,tabItens[[#This Row],[CÓDIGO]],Consumo!$Y$3:$Y$862)</f>
        <v>32.833333333333336</v>
      </c>
      <c r="AW595" s="359">
        <f>tabItens[[#This Row],[QTDE ATUAL]] + tabItens[[#This Row],[RC QTDE]] + tabItens[[#This Row],[AF SALDO]] + tabItens[[#This Row],[Recentes]]</f>
        <v>110</v>
      </c>
      <c r="AX595" s="387">
        <v>50</v>
      </c>
      <c r="AY595" s="387">
        <v>4</v>
      </c>
      <c r="AZ595" s="387">
        <f>IF(ISBLANK(tabItens[[#This Row],[CÓDIGO]]),"",tabItens[[#This Row],[PontoMês]] * (AZ$2+tabItens[[#This Row],[PontoQtM]]))</f>
        <v>200</v>
      </c>
      <c r="BA595" s="386">
        <f>tabItens[[#This Row],[PontoPed]] - tabItens[[#This Row],[Saldo]] + (1/10)</f>
        <v>90.1</v>
      </c>
      <c r="BB595" s="386">
        <f xml:space="preserve"> tabItens[[#This Row],[PontoMês]] * BB$2 - tabItens[[#This Row],[QTDE ATUAL]] - (1/10)</f>
        <v>-60.1</v>
      </c>
      <c r="BC595" s="388">
        <f>IF( tabItens[[#This Row],[PontoPed]]&gt;0, IF(tabItens[[#This Row],[PontoPed]]&lt;1, 1, IF( tabItens[[#This Row],[Saldo]]&gt;tabItens[[#This Row],[PontoPed]], 0, (tabItens[[#This Row],[PontoPed]]-tabItens[[#This Row],[Saldo]])/tabItens[[#This Row],[PontoPed]] ) ), 0 )</f>
        <v>0.45</v>
      </c>
      <c r="BD595" s="389">
        <f>ROUNDDOWN(IF( OR( AND(tabItens[[#This Row],[PontoPed]]&lt;tabItens[[#This Row],[Saldo]],tabItens[[#This Row],[Saldo]]&gt;0), tabItens[[#This Row],[PontoPed]]=0), 99, IF(AND(tabItens[[#This Row],[Saldo]]=0,tabItens[[#This Row],[PontoPed]]&gt;0), 0, (1-tabItens[[#This Row],[PctAb]])*10 ) ),0)</f>
        <v>5</v>
      </c>
      <c r="BE595" s="390">
        <f>IF( tabItens[[#This Row],[Consumo]] &gt; tabItens[[#This Row],[04_MESES]]/4*$AV$2, tabItens[[#This Row],[Consumo]]/$AV$2, tabItens[[#This Row],[04_MESES]]/4 ) * $BE$2 + tabItens[[#This Row],[COMPRA_EXTRA]]</f>
        <v>220</v>
      </c>
      <c r="BF595" s="391">
        <f>MAX( tabItens[[#This Row],[Sugestão]] - tabItens[[#This Row],[LC]], 0 )</f>
        <v>220</v>
      </c>
      <c r="BG595" s="391">
        <f>SUMIF(Consumo!$C$3:$C$862,tabItens[[#This Row],[CÓDIGO]],Consumo!$E$3:$E$862)</f>
        <v>0</v>
      </c>
      <c r="BH595" s="392">
        <f>IF(AND(tabItens[[#This Row],[Pend]] &gt; 0,tabItens[[#This Row],[Consumo]] &lt;&gt; 0), tabItens[[#This Row],[Pend]] / tabItens[[#This Row],[Consumo]], 0 )</f>
        <v>0</v>
      </c>
      <c r="BI595" s="391"/>
      <c r="BJ595" s="391"/>
      <c r="BK595" s="393" t="s">
        <v>2081</v>
      </c>
    </row>
    <row r="596" spans="1:63" x14ac:dyDescent="0.3">
      <c r="A596" s="354">
        <v>109986</v>
      </c>
      <c r="B596" s="355" t="s">
        <v>1664</v>
      </c>
      <c r="C596" s="356" t="s">
        <v>256</v>
      </c>
      <c r="D596" s="357">
        <v>14.5</v>
      </c>
      <c r="E596" s="358"/>
      <c r="F596" s="358"/>
      <c r="G596" s="358" t="s">
        <v>883</v>
      </c>
      <c r="H596" s="359">
        <v>98</v>
      </c>
      <c r="I596" s="360">
        <v>103003</v>
      </c>
      <c r="J596" s="361">
        <v>14.5</v>
      </c>
      <c r="K596" s="362"/>
      <c r="L596" s="363">
        <f>IF(tabItens[[#This Row],[Média]] &gt; 0, tabItens[[#This Row],[QTDE ATUAL]] / tabItens[[#This Row],[Média]],999.9)</f>
        <v>999.9</v>
      </c>
      <c r="M596" s="364">
        <v>0</v>
      </c>
      <c r="N596" s="365">
        <f>tabItens[[#This Row],[VALOR UNIT.]] * tabItens[[#This Row],[LC]]</f>
        <v>0</v>
      </c>
      <c r="O596" s="366" t="s">
        <v>2168</v>
      </c>
      <c r="P596" s="367"/>
      <c r="Q596" s="368"/>
      <c r="R596" s="365"/>
      <c r="S596" s="369"/>
      <c r="T596" s="370">
        <f>ROUNDDOWN(IFERROR(tabItens[[#This Row],[ATA DT.VALID.]] - $D$1,0) / 30,0)</f>
        <v>-1507</v>
      </c>
      <c r="U596" s="355" t="s">
        <v>1272</v>
      </c>
      <c r="V596" s="371">
        <v>1</v>
      </c>
      <c r="W596" s="372" t="s">
        <v>2073</v>
      </c>
      <c r="X596" s="373">
        <v>83</v>
      </c>
      <c r="Y596" s="374">
        <v>4</v>
      </c>
      <c r="Z596" s="375"/>
      <c r="AA596" s="376"/>
      <c r="AB596" s="377"/>
      <c r="AC596" s="377"/>
      <c r="AD596" s="376"/>
      <c r="AE596" s="377"/>
      <c r="AF596" s="370"/>
      <c r="AG596" s="378" t="s">
        <v>2067</v>
      </c>
      <c r="AH596" s="379"/>
      <c r="AI596" s="370">
        <v>0</v>
      </c>
      <c r="AJ596" s="379">
        <v>43614</v>
      </c>
      <c r="AK596" s="379">
        <v>39877</v>
      </c>
      <c r="AL596" s="379">
        <v>43588</v>
      </c>
      <c r="AM596" s="369"/>
      <c r="AN596" s="358"/>
      <c r="AO596" s="380" t="str">
        <f>_xlfn.IFNA(IF(VLOOKUP(tabItens[[#This Row],[CÓDIGO]],tabExcluirDoEstoque[#Data],1,FALSE),"sim",""),"")</f>
        <v/>
      </c>
      <c r="AP596" s="381" t="str">
        <f ca="1">IF(OR(ISBLANK(tabItens[[#This Row],[ATA DT.VALID.]]),tabItens[[#This Row],[ATA DT.VALID.]]="",tabItens[[#This Row],[ATA DT.VALID.]]=" "),"",IF(TYPE(tabItens[[#This Row],[ATA DT.VALID.]])=1,ROUNDUP((tabItens[[#This Row],[ATA DT.VALID.]]-TODAY())/7,0),""))</f>
        <v/>
      </c>
      <c r="AQ596" s="382">
        <v>0</v>
      </c>
      <c r="AR596" s="383">
        <f>IF(ISBLANK(tabItens[[#This Row],[CÓDIGO]]),"",IFERROR(VLOOKUP(tabItens[[#This Row],[CÓDIGO]],Consumo!$C$2:$AC$862,26,FALSE),0))</f>
        <v>0</v>
      </c>
      <c r="AS596" s="384">
        <f>SUMIF(Consumo!$C$3:$C$862,tabItens[[#This Row],[CÓDIGO]],Consumo!$N$3:$N$862) + SUMIF(Consumo!$C$3:$C$862,tabItens[[#This Row],[CÓDIGO]],Consumo!$O$3:$O$862) + SUMIF(Consumo!$C$3:$C$862,tabItens[[#This Row],[CÓDIGO]],Consumo!$P$3:$P$862) + SUMIF(Consumo!$C$3:$C$862,tabItens[[#This Row],[CÓDIGO]],Consumo!$Q$3:$Q$862)</f>
        <v>0</v>
      </c>
      <c r="AT596" s="384">
        <f>SUMIF(Consumo!$C$3:$C$862,tabItens[[#This Row],[CÓDIGO]],Consumo!$Z$3:$Z$862)</f>
        <v>0</v>
      </c>
      <c r="AU596" s="385">
        <f>SUMIF(Consumo!$C$3:$C$862,tabItens[[#This Row],[CÓDIGO]],Consumo!$AA$3:$AA$862)</f>
        <v>0</v>
      </c>
      <c r="AV596" s="386">
        <f>SUMIF(Consumo!$C$3:$C$862,tabItens[[#This Row],[CÓDIGO]],Consumo!$Y$3:$Y$862)</f>
        <v>0</v>
      </c>
      <c r="AW596" s="359">
        <f>tabItens[[#This Row],[QTDE ATUAL]] + tabItens[[#This Row],[RC QTDE]] + tabItens[[#This Row],[AF SALDO]] + tabItens[[#This Row],[Recentes]]</f>
        <v>98</v>
      </c>
      <c r="AX596" s="387">
        <v>10</v>
      </c>
      <c r="AY596" s="387">
        <v>4</v>
      </c>
      <c r="AZ596" s="387">
        <f>IF(ISBLANK(tabItens[[#This Row],[CÓDIGO]]),"",tabItens[[#This Row],[PontoMês]] * (AZ$2+tabItens[[#This Row],[PontoQtM]]))</f>
        <v>40</v>
      </c>
      <c r="BA596" s="386">
        <f>tabItens[[#This Row],[PontoPed]] - tabItens[[#This Row],[Saldo]] + (1/10)</f>
        <v>-57.9</v>
      </c>
      <c r="BB596" s="386">
        <f xml:space="preserve"> tabItens[[#This Row],[PontoMês]] * BB$2 - tabItens[[#This Row],[QTDE ATUAL]] - (1/10)</f>
        <v>-88.1</v>
      </c>
      <c r="BC596" s="388">
        <f>IF( tabItens[[#This Row],[PontoPed]]&gt;0, IF(tabItens[[#This Row],[PontoPed]]&lt;1, 1, IF( tabItens[[#This Row],[Saldo]]&gt;tabItens[[#This Row],[PontoPed]], 0, (tabItens[[#This Row],[PontoPed]]-tabItens[[#This Row],[Saldo]])/tabItens[[#This Row],[PontoPed]] ) ), 0 )</f>
        <v>0</v>
      </c>
      <c r="BD596" s="389">
        <f>ROUNDDOWN(IF( OR( AND(tabItens[[#This Row],[PontoPed]]&lt;tabItens[[#This Row],[Saldo]],tabItens[[#This Row],[Saldo]]&gt;0), tabItens[[#This Row],[PontoPed]]=0), 99, IF(AND(tabItens[[#This Row],[Saldo]]=0,tabItens[[#This Row],[PontoPed]]&gt;0), 0, (1-tabItens[[#This Row],[PctAb]])*10 ) ),0)</f>
        <v>99</v>
      </c>
      <c r="BE596" s="390">
        <f>IF( tabItens[[#This Row],[Consumo]] &gt; tabItens[[#This Row],[04_MESES]]/4*$AV$2, tabItens[[#This Row],[Consumo]]/$AV$2, tabItens[[#This Row],[04_MESES]]/4 ) * $BE$2 + tabItens[[#This Row],[COMPRA_EXTRA]]</f>
        <v>0</v>
      </c>
      <c r="BF596" s="391">
        <f>MAX( tabItens[[#This Row],[Sugestão]] - tabItens[[#This Row],[LC]], 0 )</f>
        <v>0</v>
      </c>
      <c r="BG596" s="391">
        <f>SUMIF(Consumo!$C$3:$C$862,tabItens[[#This Row],[CÓDIGO]],Consumo!$E$3:$E$862)</f>
        <v>0</v>
      </c>
      <c r="BH596" s="392">
        <f>IF(AND(tabItens[[#This Row],[Pend]] &gt; 0,tabItens[[#This Row],[Consumo]] &lt;&gt; 0), tabItens[[#This Row],[Pend]] / tabItens[[#This Row],[Consumo]], 0 )</f>
        <v>0</v>
      </c>
      <c r="BI596" s="391"/>
      <c r="BJ596" s="391"/>
      <c r="BK596" s="393" t="s">
        <v>2081</v>
      </c>
    </row>
    <row r="597" spans="1:63" x14ac:dyDescent="0.3">
      <c r="A597" s="354">
        <v>110578</v>
      </c>
      <c r="B597" s="355" t="s">
        <v>1665</v>
      </c>
      <c r="C597" s="356" t="s">
        <v>1666</v>
      </c>
      <c r="D597" s="357">
        <v>5.09</v>
      </c>
      <c r="E597" s="358"/>
      <c r="F597" s="358"/>
      <c r="G597" s="358" t="s">
        <v>883</v>
      </c>
      <c r="H597" s="359">
        <v>140</v>
      </c>
      <c r="I597" s="360">
        <v>103003</v>
      </c>
      <c r="J597" s="361">
        <v>5.09</v>
      </c>
      <c r="K597" s="362">
        <v>135</v>
      </c>
      <c r="L597" s="363">
        <f>IF(tabItens[[#This Row],[Média]] &gt; 0, tabItens[[#This Row],[QTDE ATUAL]] / tabItens[[#This Row],[Média]],999.9)</f>
        <v>7.6712328767123283</v>
      </c>
      <c r="M597" s="364">
        <v>0</v>
      </c>
      <c r="N597" s="365">
        <f>tabItens[[#This Row],[VALOR UNIT.]] * tabItens[[#This Row],[LC]]</f>
        <v>0</v>
      </c>
      <c r="O597" s="366" t="s">
        <v>2172</v>
      </c>
      <c r="P597" s="367"/>
      <c r="Q597" s="368"/>
      <c r="R597" s="365"/>
      <c r="S597" s="369"/>
      <c r="T597" s="370">
        <f>ROUNDDOWN(IFERROR(tabItens[[#This Row],[ATA DT.VALID.]] - $D$1,0) / 30,0)</f>
        <v>-1507</v>
      </c>
      <c r="U597" s="355" t="s">
        <v>1530</v>
      </c>
      <c r="V597" s="371">
        <v>1</v>
      </c>
      <c r="W597" s="372" t="s">
        <v>2068</v>
      </c>
      <c r="X597" s="373">
        <v>72</v>
      </c>
      <c r="Y597" s="374">
        <v>9</v>
      </c>
      <c r="Z597" s="375"/>
      <c r="AA597" s="376"/>
      <c r="AB597" s="377"/>
      <c r="AC597" s="377"/>
      <c r="AD597" s="376"/>
      <c r="AE597" s="377"/>
      <c r="AF597" s="370"/>
      <c r="AG597" s="378" t="s">
        <v>2067</v>
      </c>
      <c r="AH597" s="379"/>
      <c r="AI597" s="370">
        <v>120</v>
      </c>
      <c r="AJ597" s="379">
        <v>45180</v>
      </c>
      <c r="AK597" s="379">
        <v>39916</v>
      </c>
      <c r="AL597" s="379">
        <v>45145</v>
      </c>
      <c r="AM597" s="369"/>
      <c r="AN597" s="358"/>
      <c r="AO597" s="380" t="str">
        <f>_xlfn.IFNA(IF(VLOOKUP(tabItens[[#This Row],[CÓDIGO]],tabExcluirDoEstoque[#Data],1,FALSE),"sim",""),"")</f>
        <v/>
      </c>
      <c r="AP597" s="381" t="str">
        <f ca="1">IF(OR(ISBLANK(tabItens[[#This Row],[ATA DT.VALID.]]),tabItens[[#This Row],[ATA DT.VALID.]]="",tabItens[[#This Row],[ATA DT.VALID.]]=" "),"",IF(TYPE(tabItens[[#This Row],[ATA DT.VALID.]])=1,ROUNDUP((tabItens[[#This Row],[ATA DT.VALID.]]-TODAY())/7,0),""))</f>
        <v/>
      </c>
      <c r="AQ597" s="382">
        <v>0</v>
      </c>
      <c r="AR597" s="383" t="str">
        <f>IF(ISBLANK(tabItens[[#This Row],[CÓDIGO]]),"",IFERROR(VLOOKUP(tabItens[[#This Row],[CÓDIGO]],Consumo!$C$2:$AC$862,26,FALSE),0))</f>
        <v>09.2023</v>
      </c>
      <c r="AS597" s="384">
        <f>SUMIF(Consumo!$C$3:$C$862,tabItens[[#This Row],[CÓDIGO]],Consumo!$N$3:$N$862) + SUMIF(Consumo!$C$3:$C$862,tabItens[[#This Row],[CÓDIGO]],Consumo!$O$3:$O$862) + SUMIF(Consumo!$C$3:$C$862,tabItens[[#This Row],[CÓDIGO]],Consumo!$P$3:$P$862) + SUMIF(Consumo!$C$3:$C$862,tabItens[[#This Row],[CÓDIGO]],Consumo!$Q$3:$Q$862)</f>
        <v>58</v>
      </c>
      <c r="AT597" s="384">
        <f>SUMIF(Consumo!$C$3:$C$862,tabItens[[#This Row],[CÓDIGO]],Consumo!$Z$3:$Z$862)</f>
        <v>220</v>
      </c>
      <c r="AU597" s="385">
        <f>SUMIF(Consumo!$C$3:$C$862,tabItens[[#This Row],[CÓDIGO]],Consumo!$AA$3:$AA$862)</f>
        <v>30</v>
      </c>
      <c r="AV597" s="386">
        <f>SUMIF(Consumo!$C$3:$C$862,tabItens[[#This Row],[CÓDIGO]],Consumo!$Y$3:$Y$862)</f>
        <v>18.25</v>
      </c>
      <c r="AW597" s="359">
        <f>tabItens[[#This Row],[QTDE ATUAL]] + tabItens[[#This Row],[RC QTDE]] + tabItens[[#This Row],[AF SALDO]] + tabItens[[#This Row],[Recentes]]</f>
        <v>140</v>
      </c>
      <c r="AX597" s="387">
        <v>31</v>
      </c>
      <c r="AY597" s="387">
        <v>4</v>
      </c>
      <c r="AZ597" s="387">
        <f>IF(ISBLANK(tabItens[[#This Row],[CÓDIGO]]),"",tabItens[[#This Row],[PontoMês]] * (AZ$2+tabItens[[#This Row],[PontoQtM]]))</f>
        <v>124</v>
      </c>
      <c r="BA597" s="386">
        <f>tabItens[[#This Row],[PontoPed]] - tabItens[[#This Row],[Saldo]] + (1/10)</f>
        <v>-15.9</v>
      </c>
      <c r="BB597" s="386">
        <f xml:space="preserve"> tabItens[[#This Row],[PontoMês]] * BB$2 - tabItens[[#This Row],[QTDE ATUAL]] - (1/10)</f>
        <v>-109.1</v>
      </c>
      <c r="BC597" s="388">
        <f>IF( tabItens[[#This Row],[PontoPed]]&gt;0, IF(tabItens[[#This Row],[PontoPed]]&lt;1, 1, IF( tabItens[[#This Row],[Saldo]]&gt;tabItens[[#This Row],[PontoPed]], 0, (tabItens[[#This Row],[PontoPed]]-tabItens[[#This Row],[Saldo]])/tabItens[[#This Row],[PontoPed]] ) ), 0 )</f>
        <v>0</v>
      </c>
      <c r="BD597" s="389">
        <f>ROUNDDOWN(IF( OR( AND(tabItens[[#This Row],[PontoPed]]&lt;tabItens[[#This Row],[Saldo]],tabItens[[#This Row],[Saldo]]&gt;0), tabItens[[#This Row],[PontoPed]]=0), 99, IF(AND(tabItens[[#This Row],[Saldo]]=0,tabItens[[#This Row],[PontoPed]]&gt;0), 0, (1-tabItens[[#This Row],[PctAb]])*10 ) ),0)</f>
        <v>99</v>
      </c>
      <c r="BE597" s="390">
        <f>IF( tabItens[[#This Row],[Consumo]] &gt; tabItens[[#This Row],[04_MESES]]/4*$AV$2, tabItens[[#This Row],[Consumo]]/$AV$2, tabItens[[#This Row],[04_MESES]]/4 ) * $BE$2 + tabItens[[#This Row],[COMPRA_EXTRA]]</f>
        <v>110</v>
      </c>
      <c r="BF597" s="391">
        <f>MAX( tabItens[[#This Row],[Sugestão]] - tabItens[[#This Row],[LC]], 0 )</f>
        <v>110</v>
      </c>
      <c r="BG597" s="391">
        <f>SUMIF(Consumo!$C$3:$C$862,tabItens[[#This Row],[CÓDIGO]],Consumo!$E$3:$E$862)</f>
        <v>0</v>
      </c>
      <c r="BH597" s="392">
        <f>IF(AND(tabItens[[#This Row],[Pend]] &gt; 0,tabItens[[#This Row],[Consumo]] &lt;&gt; 0), tabItens[[#This Row],[Pend]] / tabItens[[#This Row],[Consumo]], 0 )</f>
        <v>0</v>
      </c>
      <c r="BI597" s="391"/>
      <c r="BJ597" s="391"/>
      <c r="BK597" s="393" t="s">
        <v>2081</v>
      </c>
    </row>
    <row r="598" spans="1:63" x14ac:dyDescent="0.3">
      <c r="A598" s="354">
        <v>110702</v>
      </c>
      <c r="B598" s="355" t="s">
        <v>1667</v>
      </c>
      <c r="C598" s="356" t="s">
        <v>256</v>
      </c>
      <c r="D598" s="357">
        <v>16.79</v>
      </c>
      <c r="E598" s="358"/>
      <c r="F598" s="358"/>
      <c r="G598" s="358" t="s">
        <v>883</v>
      </c>
      <c r="H598" s="359">
        <v>136</v>
      </c>
      <c r="I598" s="360">
        <v>103003</v>
      </c>
      <c r="J598" s="361">
        <v>16.79</v>
      </c>
      <c r="K598" s="362">
        <v>17</v>
      </c>
      <c r="L598" s="363">
        <f>IF(tabItens[[#This Row],[Média]] &gt; 0, tabItens[[#This Row],[QTDE ATUAL]] / tabItens[[#This Row],[Média]],999.9)</f>
        <v>116.57142857142857</v>
      </c>
      <c r="M598" s="364">
        <v>0</v>
      </c>
      <c r="N598" s="365">
        <f>tabItens[[#This Row],[VALOR UNIT.]] * tabItens[[#This Row],[LC]]</f>
        <v>0</v>
      </c>
      <c r="O598" s="366"/>
      <c r="P598" s="367"/>
      <c r="Q598" s="368"/>
      <c r="R598" s="365"/>
      <c r="S598" s="369"/>
      <c r="T598" s="370">
        <f>ROUNDDOWN(IFERROR(tabItens[[#This Row],[ATA DT.VALID.]] - $D$1,0) / 30,0)</f>
        <v>-1507</v>
      </c>
      <c r="U598" s="355" t="s">
        <v>984</v>
      </c>
      <c r="V598" s="371">
        <v>1</v>
      </c>
      <c r="W598" s="372" t="s">
        <v>2072</v>
      </c>
      <c r="X598" s="373">
        <v>55</v>
      </c>
      <c r="Y598" s="374">
        <v>32</v>
      </c>
      <c r="Z598" s="375">
        <v>2956</v>
      </c>
      <c r="AA598" s="376">
        <v>2023</v>
      </c>
      <c r="AB598" s="377">
        <v>50</v>
      </c>
      <c r="AC598" s="377"/>
      <c r="AD598" s="376"/>
      <c r="AE598" s="377"/>
      <c r="AF598" s="370"/>
      <c r="AG598" s="378" t="s">
        <v>2067</v>
      </c>
      <c r="AH598" s="379"/>
      <c r="AI598" s="370">
        <v>6</v>
      </c>
      <c r="AJ598" s="379">
        <v>42216</v>
      </c>
      <c r="AK598" s="379">
        <v>39927</v>
      </c>
      <c r="AL598" s="379">
        <v>42205</v>
      </c>
      <c r="AM598" s="369"/>
      <c r="AN598" s="358"/>
      <c r="AO598" s="380" t="str">
        <f>_xlfn.IFNA(IF(VLOOKUP(tabItens[[#This Row],[CÓDIGO]],tabExcluirDoEstoque[#Data],1,FALSE),"sim",""),"")</f>
        <v/>
      </c>
      <c r="AP598" s="381" t="str">
        <f ca="1">IF(OR(ISBLANK(tabItens[[#This Row],[ATA DT.VALID.]]),tabItens[[#This Row],[ATA DT.VALID.]]="",tabItens[[#This Row],[ATA DT.VALID.]]=" "),"",IF(TYPE(tabItens[[#This Row],[ATA DT.VALID.]])=1,ROUNDUP((tabItens[[#This Row],[ATA DT.VALID.]]-TODAY())/7,0),""))</f>
        <v/>
      </c>
      <c r="AQ598" s="382"/>
      <c r="AR598" s="383" t="str">
        <f>IF(ISBLANK(tabItens[[#This Row],[CÓDIGO]]),"",IFERROR(VLOOKUP(tabItens[[#This Row],[CÓDIGO]],Consumo!$C$2:$AC$862,26,FALSE),0))</f>
        <v>05.2023</v>
      </c>
      <c r="AS598" s="384">
        <f>SUMIF(Consumo!$C$3:$C$862,tabItens[[#This Row],[CÓDIGO]],Consumo!$N$3:$N$862) + SUMIF(Consumo!$C$3:$C$862,tabItens[[#This Row],[CÓDIGO]],Consumo!$O$3:$O$862) + SUMIF(Consumo!$C$3:$C$862,tabItens[[#This Row],[CÓDIGO]],Consumo!$P$3:$P$862) + SUMIF(Consumo!$C$3:$C$862,tabItens[[#This Row],[CÓDIGO]],Consumo!$Q$3:$Q$862)</f>
        <v>0</v>
      </c>
      <c r="AT598" s="384">
        <f>SUMIF(Consumo!$C$3:$C$862,tabItens[[#This Row],[CÓDIGO]],Consumo!$Z$3:$Z$862)</f>
        <v>17</v>
      </c>
      <c r="AU598" s="385">
        <f>SUMIF(Consumo!$C$3:$C$862,tabItens[[#This Row],[CÓDIGO]],Consumo!$AA$3:$AA$862)</f>
        <v>10</v>
      </c>
      <c r="AV598" s="386">
        <f>SUMIF(Consumo!$C$3:$C$862,tabItens[[#This Row],[CÓDIGO]],Consumo!$Y$3:$Y$862)</f>
        <v>1.1666666666666667</v>
      </c>
      <c r="AW598" s="359">
        <f>tabItens[[#This Row],[QTDE ATUAL]] + tabItens[[#This Row],[RC QTDE]] + tabItens[[#This Row],[AF SALDO]] + tabItens[[#This Row],[Recentes]]</f>
        <v>186</v>
      </c>
      <c r="AX598" s="387">
        <v>6</v>
      </c>
      <c r="AY598" s="387">
        <v>4</v>
      </c>
      <c r="AZ598" s="387">
        <f>IF(ISBLANK(tabItens[[#This Row],[CÓDIGO]]),"",tabItens[[#This Row],[PontoMês]] * (AZ$2+tabItens[[#This Row],[PontoQtM]]))</f>
        <v>24</v>
      </c>
      <c r="BA598" s="386">
        <f>tabItens[[#This Row],[PontoPed]] - tabItens[[#This Row],[Saldo]] + (1/10)</f>
        <v>-161.9</v>
      </c>
      <c r="BB598" s="386">
        <f xml:space="preserve"> tabItens[[#This Row],[PontoMês]] * BB$2 - tabItens[[#This Row],[QTDE ATUAL]] - (1/10)</f>
        <v>-130.1</v>
      </c>
      <c r="BC598" s="388">
        <f>IF( tabItens[[#This Row],[PontoPed]]&gt;0, IF(tabItens[[#This Row],[PontoPed]]&lt;1, 1, IF( tabItens[[#This Row],[Saldo]]&gt;tabItens[[#This Row],[PontoPed]], 0, (tabItens[[#This Row],[PontoPed]]-tabItens[[#This Row],[Saldo]])/tabItens[[#This Row],[PontoPed]] ) ), 0 )</f>
        <v>0</v>
      </c>
      <c r="BD598" s="389">
        <f>ROUNDDOWN(IF( OR( AND(tabItens[[#This Row],[PontoPed]]&lt;tabItens[[#This Row],[Saldo]],tabItens[[#This Row],[Saldo]]&gt;0), tabItens[[#This Row],[PontoPed]]=0), 99, IF(AND(tabItens[[#This Row],[Saldo]]=0,tabItens[[#This Row],[PontoPed]]&gt;0), 0, (1-tabItens[[#This Row],[PctAb]])*10 ) ),0)</f>
        <v>99</v>
      </c>
      <c r="BE598" s="390">
        <f>IF( tabItens[[#This Row],[Consumo]] &gt; tabItens[[#This Row],[04_MESES]]/4*$AV$2, tabItens[[#This Row],[Consumo]]/$AV$2, tabItens[[#This Row],[04_MESES]]/4 ) * $BE$2 + tabItens[[#This Row],[COMPRA_EXTRA]]</f>
        <v>8.5</v>
      </c>
      <c r="BF598" s="391">
        <f>MAX( tabItens[[#This Row],[Sugestão]] - tabItens[[#This Row],[LC]], 0 )</f>
        <v>8.5</v>
      </c>
      <c r="BG598" s="391">
        <f>SUMIF(Consumo!$C$3:$C$862,tabItens[[#This Row],[CÓDIGO]],Consumo!$E$3:$E$862)</f>
        <v>0</v>
      </c>
      <c r="BH598" s="392">
        <f>IF(AND(tabItens[[#This Row],[Pend]] &gt; 0,tabItens[[#This Row],[Consumo]] &lt;&gt; 0), tabItens[[#This Row],[Pend]] / tabItens[[#This Row],[Consumo]], 0 )</f>
        <v>0</v>
      </c>
      <c r="BI598" s="391"/>
      <c r="BJ598" s="391"/>
      <c r="BK598" s="393" t="s">
        <v>2081</v>
      </c>
    </row>
    <row r="599" spans="1:63" x14ac:dyDescent="0.3">
      <c r="A599" s="354">
        <v>110771</v>
      </c>
      <c r="B599" s="355" t="s">
        <v>1668</v>
      </c>
      <c r="C599" s="356" t="s">
        <v>256</v>
      </c>
      <c r="D599" s="357">
        <v>19.3</v>
      </c>
      <c r="E599" s="358"/>
      <c r="F599" s="358"/>
      <c r="G599" s="358" t="s">
        <v>883</v>
      </c>
      <c r="H599" s="359">
        <v>30</v>
      </c>
      <c r="I599" s="360">
        <v>103003</v>
      </c>
      <c r="J599" s="361">
        <v>19.3</v>
      </c>
      <c r="K599" s="362">
        <v>93</v>
      </c>
      <c r="L599" s="363">
        <f>IF(tabItens[[#This Row],[Média]] &gt; 0, tabItens[[#This Row],[QTDE ATUAL]] / tabItens[[#This Row],[Média]],999.9)</f>
        <v>3.75</v>
      </c>
      <c r="M599" s="364">
        <v>0</v>
      </c>
      <c r="N599" s="365">
        <f>tabItens[[#This Row],[VALOR UNIT.]] * tabItens[[#This Row],[LC]]</f>
        <v>0</v>
      </c>
      <c r="O599" s="366" t="s">
        <v>2118</v>
      </c>
      <c r="P599" s="367"/>
      <c r="Q599" s="368"/>
      <c r="R599" s="365"/>
      <c r="S599" s="369"/>
      <c r="T599" s="370">
        <f>ROUNDDOWN(IFERROR(tabItens[[#This Row],[ATA DT.VALID.]] - $D$1,0) / 30,0)</f>
        <v>-1507</v>
      </c>
      <c r="U599" s="355" t="s">
        <v>1498</v>
      </c>
      <c r="V599" s="371">
        <v>1</v>
      </c>
      <c r="W599" s="372" t="s">
        <v>2072</v>
      </c>
      <c r="X599" s="373">
        <v>55</v>
      </c>
      <c r="Y599" s="374">
        <v>26</v>
      </c>
      <c r="Z599" s="375">
        <v>2560</v>
      </c>
      <c r="AA599" s="376">
        <v>2023</v>
      </c>
      <c r="AB599" s="377">
        <v>30</v>
      </c>
      <c r="AC599" s="377"/>
      <c r="AD599" s="376"/>
      <c r="AE599" s="377"/>
      <c r="AF599" s="370"/>
      <c r="AG599" s="378" t="s">
        <v>2067</v>
      </c>
      <c r="AH599" s="379"/>
      <c r="AI599" s="370">
        <v>32</v>
      </c>
      <c r="AJ599" s="379">
        <v>44336</v>
      </c>
      <c r="AK599" s="379">
        <v>39933</v>
      </c>
      <c r="AL599" s="379">
        <v>44333</v>
      </c>
      <c r="AM599" s="369"/>
      <c r="AN599" s="358"/>
      <c r="AO599" s="380" t="str">
        <f>_xlfn.IFNA(IF(VLOOKUP(tabItens[[#This Row],[CÓDIGO]],tabExcluirDoEstoque[#Data],1,FALSE),"sim",""),"")</f>
        <v/>
      </c>
      <c r="AP599" s="381" t="str">
        <f ca="1">IF(OR(ISBLANK(tabItens[[#This Row],[ATA DT.VALID.]]),tabItens[[#This Row],[ATA DT.VALID.]]="",tabItens[[#This Row],[ATA DT.VALID.]]=" "),"",IF(TYPE(tabItens[[#This Row],[ATA DT.VALID.]])=1,ROUNDUP((tabItens[[#This Row],[ATA DT.VALID.]]-TODAY())/7,0),""))</f>
        <v/>
      </c>
      <c r="AQ599" s="382">
        <v>0</v>
      </c>
      <c r="AR599" s="383" t="str">
        <f>IF(ISBLANK(tabItens[[#This Row],[CÓDIGO]]),"",IFERROR(VLOOKUP(tabItens[[#This Row],[CÓDIGO]],Consumo!$C$2:$AC$862,26,FALSE),0))</f>
        <v>09.2023</v>
      </c>
      <c r="AS599" s="384">
        <f>SUMIF(Consumo!$C$3:$C$862,tabItens[[#This Row],[CÓDIGO]],Consumo!$N$3:$N$862) + SUMIF(Consumo!$C$3:$C$862,tabItens[[#This Row],[CÓDIGO]],Consumo!$O$3:$O$862) + SUMIF(Consumo!$C$3:$C$862,tabItens[[#This Row],[CÓDIGO]],Consumo!$P$3:$P$862) + SUMIF(Consumo!$C$3:$C$862,tabItens[[#This Row],[CÓDIGO]],Consumo!$Q$3:$Q$862)</f>
        <v>37</v>
      </c>
      <c r="AT599" s="384">
        <f>SUMIF(Consumo!$C$3:$C$862,tabItens[[#This Row],[CÓDIGO]],Consumo!$Z$3:$Z$862)</f>
        <v>96</v>
      </c>
      <c r="AU599" s="385">
        <f>SUMIF(Consumo!$C$3:$C$862,tabItens[[#This Row],[CÓDIGO]],Consumo!$AA$3:$AA$862)</f>
        <v>27</v>
      </c>
      <c r="AV599" s="386">
        <f>SUMIF(Consumo!$C$3:$C$862,tabItens[[#This Row],[CÓDIGO]],Consumo!$Y$3:$Y$862)</f>
        <v>8</v>
      </c>
      <c r="AW599" s="359">
        <f>tabItens[[#This Row],[QTDE ATUAL]] + tabItens[[#This Row],[RC QTDE]] + tabItens[[#This Row],[AF SALDO]] + tabItens[[#This Row],[Recentes]]</f>
        <v>60</v>
      </c>
      <c r="AX599" s="387">
        <v>8</v>
      </c>
      <c r="AY599" s="387">
        <v>4</v>
      </c>
      <c r="AZ599" s="387">
        <f>IF(ISBLANK(tabItens[[#This Row],[CÓDIGO]]),"",tabItens[[#This Row],[PontoMês]] * (AZ$2+tabItens[[#This Row],[PontoQtM]]))</f>
        <v>32</v>
      </c>
      <c r="BA599" s="386">
        <f>tabItens[[#This Row],[PontoPed]] - tabItens[[#This Row],[Saldo]] + (1/10)</f>
        <v>-27.9</v>
      </c>
      <c r="BB599" s="386">
        <f xml:space="preserve"> tabItens[[#This Row],[PontoMês]] * BB$2 - tabItens[[#This Row],[QTDE ATUAL]] - (1/10)</f>
        <v>-22.1</v>
      </c>
      <c r="BC599" s="388">
        <f>IF( tabItens[[#This Row],[PontoPed]]&gt;0, IF(tabItens[[#This Row],[PontoPed]]&lt;1, 1, IF( tabItens[[#This Row],[Saldo]]&gt;tabItens[[#This Row],[PontoPed]], 0, (tabItens[[#This Row],[PontoPed]]-tabItens[[#This Row],[Saldo]])/tabItens[[#This Row],[PontoPed]] ) ), 0 )</f>
        <v>0</v>
      </c>
      <c r="BD599" s="389">
        <f>ROUNDDOWN(IF( OR( AND(tabItens[[#This Row],[PontoPed]]&lt;tabItens[[#This Row],[Saldo]],tabItens[[#This Row],[Saldo]]&gt;0), tabItens[[#This Row],[PontoPed]]=0), 99, IF(AND(tabItens[[#This Row],[Saldo]]=0,tabItens[[#This Row],[PontoPed]]&gt;0), 0, (1-tabItens[[#This Row],[PctAb]])*10 ) ),0)</f>
        <v>99</v>
      </c>
      <c r="BE599" s="390">
        <f>IF( tabItens[[#This Row],[Consumo]] &gt; tabItens[[#This Row],[04_MESES]]/4*$AV$2, tabItens[[#This Row],[Consumo]]/$AV$2, tabItens[[#This Row],[04_MESES]]/4 ) * $BE$2 + tabItens[[#This Row],[COMPRA_EXTRA]]</f>
        <v>55.5</v>
      </c>
      <c r="BF599" s="391">
        <f>MAX( tabItens[[#This Row],[Sugestão]] - tabItens[[#This Row],[LC]], 0 )</f>
        <v>55.5</v>
      </c>
      <c r="BG599" s="391">
        <f>SUMIF(Consumo!$C$3:$C$862,tabItens[[#This Row],[CÓDIGO]],Consumo!$E$3:$E$862)</f>
        <v>0</v>
      </c>
      <c r="BH599" s="392">
        <f>IF(AND(tabItens[[#This Row],[Pend]] &gt; 0,tabItens[[#This Row],[Consumo]] &lt;&gt; 0), tabItens[[#This Row],[Pend]] / tabItens[[#This Row],[Consumo]], 0 )</f>
        <v>0</v>
      </c>
      <c r="BI599" s="391"/>
      <c r="BJ599" s="391"/>
      <c r="BK599" s="393" t="s">
        <v>2081</v>
      </c>
    </row>
    <row r="600" spans="1:63" x14ac:dyDescent="0.3">
      <c r="A600" s="354">
        <v>110888</v>
      </c>
      <c r="B600" s="355" t="s">
        <v>1669</v>
      </c>
      <c r="C600" s="356" t="s">
        <v>256</v>
      </c>
      <c r="D600" s="357">
        <v>280</v>
      </c>
      <c r="E600" s="358"/>
      <c r="F600" s="358"/>
      <c r="G600" s="358" t="s">
        <v>883</v>
      </c>
      <c r="H600" s="359">
        <v>0</v>
      </c>
      <c r="I600" s="360">
        <v>103003</v>
      </c>
      <c r="J600" s="361">
        <v>280</v>
      </c>
      <c r="K600" s="362">
        <v>3</v>
      </c>
      <c r="L600" s="363">
        <f>IF(tabItens[[#This Row],[Média]] &gt; 0, tabItens[[#This Row],[QTDE ATUAL]] / tabItens[[#This Row],[Média]],999.9)</f>
        <v>0</v>
      </c>
      <c r="M600" s="364">
        <v>0</v>
      </c>
      <c r="N600" s="365">
        <f>tabItens[[#This Row],[VALOR UNIT.]] * tabItens[[#This Row],[LC]]</f>
        <v>0</v>
      </c>
      <c r="O600" s="366" t="s">
        <v>2118</v>
      </c>
      <c r="P600" s="367"/>
      <c r="Q600" s="368"/>
      <c r="R600" s="365"/>
      <c r="S600" s="369"/>
      <c r="T600" s="370">
        <f>ROUNDDOWN(IFERROR(tabItens[[#This Row],[ATA DT.VALID.]] - $D$1,0) / 30,0)</f>
        <v>-1507</v>
      </c>
      <c r="U600" s="355" t="s">
        <v>1498</v>
      </c>
      <c r="V600" s="371">
        <v>1</v>
      </c>
      <c r="W600" s="372" t="s">
        <v>2072</v>
      </c>
      <c r="X600" s="373">
        <v>55</v>
      </c>
      <c r="Y600" s="374">
        <v>26</v>
      </c>
      <c r="Z600" s="375">
        <v>2560</v>
      </c>
      <c r="AA600" s="376">
        <v>2023</v>
      </c>
      <c r="AB600" s="377">
        <v>2</v>
      </c>
      <c r="AC600" s="377"/>
      <c r="AD600" s="376"/>
      <c r="AE600" s="377"/>
      <c r="AF600" s="370"/>
      <c r="AG600" s="378" t="s">
        <v>2067</v>
      </c>
      <c r="AH600" s="379"/>
      <c r="AI600" s="370">
        <v>2</v>
      </c>
      <c r="AJ600" s="379">
        <v>44874</v>
      </c>
      <c r="AK600" s="379">
        <v>39944</v>
      </c>
      <c r="AL600" s="379">
        <v>44845</v>
      </c>
      <c r="AM600" s="369"/>
      <c r="AN600" s="358"/>
      <c r="AO600" s="380" t="str">
        <f>_xlfn.IFNA(IF(VLOOKUP(tabItens[[#This Row],[CÓDIGO]],tabExcluirDoEstoque[#Data],1,FALSE),"sim",""),"")</f>
        <v/>
      </c>
      <c r="AP600" s="381" t="str">
        <f ca="1">IF(OR(ISBLANK(tabItens[[#This Row],[ATA DT.VALID.]]),tabItens[[#This Row],[ATA DT.VALID.]]="",tabItens[[#This Row],[ATA DT.VALID.]]=" "),"",IF(TYPE(tabItens[[#This Row],[ATA DT.VALID.]])=1,ROUNDUP((tabItens[[#This Row],[ATA DT.VALID.]]-TODAY())/7,0),""))</f>
        <v/>
      </c>
      <c r="AQ600" s="382">
        <v>0</v>
      </c>
      <c r="AR600" s="383" t="str">
        <f>IF(ISBLANK(tabItens[[#This Row],[CÓDIGO]]),"",IFERROR(VLOOKUP(tabItens[[#This Row],[CÓDIGO]],Consumo!$C$2:$AC$862,26,FALSE),0))</f>
        <v>04.2023</v>
      </c>
      <c r="AS600" s="384">
        <f>SUMIF(Consumo!$C$3:$C$862,tabItens[[#This Row],[CÓDIGO]],Consumo!$N$3:$N$862) + SUMIF(Consumo!$C$3:$C$862,tabItens[[#This Row],[CÓDIGO]],Consumo!$O$3:$O$862) + SUMIF(Consumo!$C$3:$C$862,tabItens[[#This Row],[CÓDIGO]],Consumo!$P$3:$P$862) + SUMIF(Consumo!$C$3:$C$862,tabItens[[#This Row],[CÓDIGO]],Consumo!$Q$3:$Q$862)</f>
        <v>0</v>
      </c>
      <c r="AT600" s="384">
        <f>SUMIF(Consumo!$C$3:$C$862,tabItens[[#This Row],[CÓDIGO]],Consumo!$Z$3:$Z$862)</f>
        <v>3</v>
      </c>
      <c r="AU600" s="385">
        <f>SUMIF(Consumo!$C$3:$C$862,tabItens[[#This Row],[CÓDIGO]],Consumo!$AA$3:$AA$862)</f>
        <v>2</v>
      </c>
      <c r="AV600" s="386">
        <f>SUMIF(Consumo!$C$3:$C$862,tabItens[[#This Row],[CÓDIGO]],Consumo!$Y$3:$Y$862)</f>
        <v>0.16666666666666666</v>
      </c>
      <c r="AW600" s="359">
        <f>tabItens[[#This Row],[QTDE ATUAL]] + tabItens[[#This Row],[RC QTDE]] + tabItens[[#This Row],[AF SALDO]] + tabItens[[#This Row],[Recentes]]</f>
        <v>2</v>
      </c>
      <c r="AX600" s="387">
        <v>1</v>
      </c>
      <c r="AY600" s="387">
        <v>4</v>
      </c>
      <c r="AZ600" s="387">
        <f>IF(ISBLANK(tabItens[[#This Row],[CÓDIGO]]),"",tabItens[[#This Row],[PontoMês]] * (AZ$2+tabItens[[#This Row],[PontoQtM]]))</f>
        <v>4</v>
      </c>
      <c r="BA600" s="386">
        <f>tabItens[[#This Row],[PontoPed]] - tabItens[[#This Row],[Saldo]] + (1/10)</f>
        <v>2.1</v>
      </c>
      <c r="BB600" s="386">
        <f xml:space="preserve"> tabItens[[#This Row],[PontoMês]] * BB$2 - tabItens[[#This Row],[QTDE ATUAL]] - (1/10)</f>
        <v>0.9</v>
      </c>
      <c r="BC600" s="388">
        <f>IF( tabItens[[#This Row],[PontoPed]]&gt;0, IF(tabItens[[#This Row],[PontoPed]]&lt;1, 1, IF( tabItens[[#This Row],[Saldo]]&gt;tabItens[[#This Row],[PontoPed]], 0, (tabItens[[#This Row],[PontoPed]]-tabItens[[#This Row],[Saldo]])/tabItens[[#This Row],[PontoPed]] ) ), 0 )</f>
        <v>0.5</v>
      </c>
      <c r="BD600" s="389">
        <f>ROUNDDOWN(IF( OR( AND(tabItens[[#This Row],[PontoPed]]&lt;tabItens[[#This Row],[Saldo]],tabItens[[#This Row],[Saldo]]&gt;0), tabItens[[#This Row],[PontoPed]]=0), 99, IF(AND(tabItens[[#This Row],[Saldo]]=0,tabItens[[#This Row],[PontoPed]]&gt;0), 0, (1-tabItens[[#This Row],[PctAb]])*10 ) ),0)</f>
        <v>5</v>
      </c>
      <c r="BE600" s="390">
        <f>IF( tabItens[[#This Row],[Consumo]] &gt; tabItens[[#This Row],[04_MESES]]/4*$AV$2, tabItens[[#This Row],[Consumo]]/$AV$2, tabItens[[#This Row],[04_MESES]]/4 ) * $BE$2 + tabItens[[#This Row],[COMPRA_EXTRA]]</f>
        <v>1.5</v>
      </c>
      <c r="BF600" s="391">
        <f>MAX( tabItens[[#This Row],[Sugestão]] - tabItens[[#This Row],[LC]], 0 )</f>
        <v>1.5</v>
      </c>
      <c r="BG600" s="391">
        <f>SUMIF(Consumo!$C$3:$C$862,tabItens[[#This Row],[CÓDIGO]],Consumo!$E$3:$E$862)</f>
        <v>0</v>
      </c>
      <c r="BH600" s="392">
        <f>IF(AND(tabItens[[#This Row],[Pend]] &gt; 0,tabItens[[#This Row],[Consumo]] &lt;&gt; 0), tabItens[[#This Row],[Pend]] / tabItens[[#This Row],[Consumo]], 0 )</f>
        <v>0</v>
      </c>
      <c r="BI600" s="391"/>
      <c r="BJ600" s="391"/>
      <c r="BK600" s="393" t="s">
        <v>2081</v>
      </c>
    </row>
    <row r="601" spans="1:63" x14ac:dyDescent="0.3">
      <c r="A601" s="354">
        <v>110889</v>
      </c>
      <c r="B601" s="355" t="s">
        <v>1670</v>
      </c>
      <c r="C601" s="356" t="s">
        <v>265</v>
      </c>
      <c r="D601" s="357">
        <v>27.99</v>
      </c>
      <c r="E601" s="358"/>
      <c r="F601" s="358"/>
      <c r="G601" s="358" t="s">
        <v>883</v>
      </c>
      <c r="H601" s="359">
        <v>80</v>
      </c>
      <c r="I601" s="360">
        <v>103003</v>
      </c>
      <c r="J601" s="361">
        <v>27.99</v>
      </c>
      <c r="K601" s="362">
        <v>220</v>
      </c>
      <c r="L601" s="363">
        <f>IF(tabItens[[#This Row],[Média]] &gt; 0, tabItens[[#This Row],[QTDE ATUAL]] / tabItens[[#This Row],[Média]],999.9)</f>
        <v>6.6206896551724137</v>
      </c>
      <c r="M601" s="364">
        <v>0</v>
      </c>
      <c r="N601" s="365">
        <f>tabItens[[#This Row],[VALOR UNIT.]] * tabItens[[#This Row],[LC]]</f>
        <v>0</v>
      </c>
      <c r="O601" s="366"/>
      <c r="P601" s="367"/>
      <c r="Q601" s="368"/>
      <c r="R601" s="365"/>
      <c r="S601" s="369"/>
      <c r="T601" s="370">
        <f>ROUNDDOWN(IFERROR(tabItens[[#This Row],[ATA DT.VALID.]] - $D$1,0) / 30,0)</f>
        <v>-1507</v>
      </c>
      <c r="U601" s="355" t="s">
        <v>1671</v>
      </c>
      <c r="V601" s="371">
        <v>1</v>
      </c>
      <c r="W601" s="372" t="s">
        <v>2072</v>
      </c>
      <c r="X601" s="373">
        <v>55</v>
      </c>
      <c r="Y601" s="374">
        <v>19</v>
      </c>
      <c r="Z601" s="375" t="s">
        <v>2075</v>
      </c>
      <c r="AA601" s="376">
        <v>2023</v>
      </c>
      <c r="AB601" s="377">
        <v>300</v>
      </c>
      <c r="AC601" s="377"/>
      <c r="AD601" s="376"/>
      <c r="AE601" s="377"/>
      <c r="AF601" s="370"/>
      <c r="AG601" s="378" t="s">
        <v>2067</v>
      </c>
      <c r="AH601" s="379"/>
      <c r="AI601" s="370">
        <v>74</v>
      </c>
      <c r="AJ601" s="379">
        <v>40288</v>
      </c>
      <c r="AK601" s="379">
        <v>39944</v>
      </c>
      <c r="AL601" s="379">
        <v>40252</v>
      </c>
      <c r="AM601" s="369"/>
      <c r="AN601" s="358"/>
      <c r="AO601" s="380" t="str">
        <f>_xlfn.IFNA(IF(VLOOKUP(tabItens[[#This Row],[CÓDIGO]],tabExcluirDoEstoque[#Data],1,FALSE),"sim",""),"")</f>
        <v/>
      </c>
      <c r="AP601" s="381" t="str">
        <f ca="1">IF(OR(ISBLANK(tabItens[[#This Row],[ATA DT.VALID.]]),tabItens[[#This Row],[ATA DT.VALID.]]="",tabItens[[#This Row],[ATA DT.VALID.]]=" "),"",IF(TYPE(tabItens[[#This Row],[ATA DT.VALID.]])=1,ROUNDUP((tabItens[[#This Row],[ATA DT.VALID.]]-TODAY())/7,0),""))</f>
        <v/>
      </c>
      <c r="AQ601" s="382"/>
      <c r="AR601" s="383" t="str">
        <f>IF(ISBLANK(tabItens[[#This Row],[CÓDIGO]]),"",IFERROR(VLOOKUP(tabItens[[#This Row],[CÓDIGO]],Consumo!$C$2:$AC$862,26,FALSE),0))</f>
        <v>11.2022</v>
      </c>
      <c r="AS601" s="384">
        <f>SUMIF(Consumo!$C$3:$C$862,tabItens[[#This Row],[CÓDIGO]],Consumo!$N$3:$N$862) + SUMIF(Consumo!$C$3:$C$862,tabItens[[#This Row],[CÓDIGO]],Consumo!$O$3:$O$862) + SUMIF(Consumo!$C$3:$C$862,tabItens[[#This Row],[CÓDIGO]],Consumo!$P$3:$P$862) + SUMIF(Consumo!$C$3:$C$862,tabItens[[#This Row],[CÓDIGO]],Consumo!$Q$3:$Q$862)</f>
        <v>0</v>
      </c>
      <c r="AT601" s="384">
        <f>SUMIF(Consumo!$C$3:$C$862,tabItens[[#This Row],[CÓDIGO]],Consumo!$Z$3:$Z$862)</f>
        <v>220</v>
      </c>
      <c r="AU601" s="385">
        <f>SUMIF(Consumo!$C$3:$C$862,tabItens[[#This Row],[CÓDIGO]],Consumo!$AA$3:$AA$862)</f>
        <v>220</v>
      </c>
      <c r="AV601" s="386">
        <f>SUMIF(Consumo!$C$3:$C$862,tabItens[[#This Row],[CÓDIGO]],Consumo!$Y$3:$Y$862)</f>
        <v>12.083333333333334</v>
      </c>
      <c r="AW601" s="359">
        <f>tabItens[[#This Row],[QTDE ATUAL]] + tabItens[[#This Row],[RC QTDE]] + tabItens[[#This Row],[AF SALDO]] + tabItens[[#This Row],[Recentes]]</f>
        <v>380</v>
      </c>
      <c r="AX601" s="387">
        <v>0</v>
      </c>
      <c r="AY601" s="387">
        <v>4</v>
      </c>
      <c r="AZ601" s="387">
        <f>IF(ISBLANK(tabItens[[#This Row],[CÓDIGO]]),"",tabItens[[#This Row],[PontoMês]] * (AZ$2+tabItens[[#This Row],[PontoQtM]]))</f>
        <v>0</v>
      </c>
      <c r="BA601" s="386">
        <f>tabItens[[#This Row],[PontoPed]] - tabItens[[#This Row],[Saldo]] + (1/10)</f>
        <v>-379.9</v>
      </c>
      <c r="BB601" s="386">
        <f xml:space="preserve"> tabItens[[#This Row],[PontoMês]] * BB$2 - tabItens[[#This Row],[QTDE ATUAL]] - (1/10)</f>
        <v>-80.099999999999994</v>
      </c>
      <c r="BC601" s="388">
        <f>IF( tabItens[[#This Row],[PontoPed]]&gt;0, IF(tabItens[[#This Row],[PontoPed]]&lt;1, 1, IF( tabItens[[#This Row],[Saldo]]&gt;tabItens[[#This Row],[PontoPed]], 0, (tabItens[[#This Row],[PontoPed]]-tabItens[[#This Row],[Saldo]])/tabItens[[#This Row],[PontoPed]] ) ), 0 )</f>
        <v>0</v>
      </c>
      <c r="BD601" s="389">
        <f>ROUNDDOWN(IF( OR( AND(tabItens[[#This Row],[PontoPed]]&lt;tabItens[[#This Row],[Saldo]],tabItens[[#This Row],[Saldo]]&gt;0), tabItens[[#This Row],[PontoPed]]=0), 99, IF(AND(tabItens[[#This Row],[Saldo]]=0,tabItens[[#This Row],[PontoPed]]&gt;0), 0, (1-tabItens[[#This Row],[PctAb]])*10 ) ),0)</f>
        <v>99</v>
      </c>
      <c r="BE601" s="390">
        <f>IF( tabItens[[#This Row],[Consumo]] &gt; tabItens[[#This Row],[04_MESES]]/4*$AV$2, tabItens[[#This Row],[Consumo]]/$AV$2, tabItens[[#This Row],[04_MESES]]/4 ) * $BE$2 + tabItens[[#This Row],[COMPRA_EXTRA]]</f>
        <v>110</v>
      </c>
      <c r="BF601" s="391">
        <f>MAX( tabItens[[#This Row],[Sugestão]] - tabItens[[#This Row],[LC]], 0 )</f>
        <v>110</v>
      </c>
      <c r="BG601" s="391">
        <f>SUMIF(Consumo!$C$3:$C$862,tabItens[[#This Row],[CÓDIGO]],Consumo!$E$3:$E$862)</f>
        <v>0</v>
      </c>
      <c r="BH601" s="392">
        <f>IF(AND(tabItens[[#This Row],[Pend]] &gt; 0,tabItens[[#This Row],[Consumo]] &lt;&gt; 0), tabItens[[#This Row],[Pend]] / tabItens[[#This Row],[Consumo]], 0 )</f>
        <v>0</v>
      </c>
      <c r="BI601" s="391"/>
      <c r="BJ601" s="391"/>
      <c r="BK601" s="393" t="s">
        <v>2081</v>
      </c>
    </row>
    <row r="602" spans="1:63" x14ac:dyDescent="0.3">
      <c r="A602" s="354">
        <v>110892</v>
      </c>
      <c r="B602" s="355" t="s">
        <v>1672</v>
      </c>
      <c r="C602" s="356" t="s">
        <v>256</v>
      </c>
      <c r="D602" s="357">
        <v>9.9</v>
      </c>
      <c r="E602" s="358"/>
      <c r="F602" s="358"/>
      <c r="G602" s="358" t="s">
        <v>883</v>
      </c>
      <c r="H602" s="359">
        <v>154</v>
      </c>
      <c r="I602" s="360">
        <v>103003</v>
      </c>
      <c r="J602" s="361">
        <v>9.9</v>
      </c>
      <c r="K602" s="362">
        <v>35</v>
      </c>
      <c r="L602" s="363">
        <f>IF(tabItens[[#This Row],[Média]] &gt; 0, tabItens[[#This Row],[QTDE ATUAL]] / tabItens[[#This Row],[Média]],999.9)</f>
        <v>61.6</v>
      </c>
      <c r="M602" s="364">
        <v>0</v>
      </c>
      <c r="N602" s="365">
        <f>tabItens[[#This Row],[VALOR UNIT.]] * tabItens[[#This Row],[LC]]</f>
        <v>0</v>
      </c>
      <c r="O602" s="366"/>
      <c r="P602" s="367"/>
      <c r="Q602" s="368"/>
      <c r="R602" s="365"/>
      <c r="S602" s="369"/>
      <c r="T602" s="370">
        <f>ROUNDDOWN(IFERROR(tabItens[[#This Row],[ATA DT.VALID.]] - $D$1,0) / 30,0)</f>
        <v>-1507</v>
      </c>
      <c r="U602" s="355" t="s">
        <v>1098</v>
      </c>
      <c r="V602" s="371">
        <v>1</v>
      </c>
      <c r="W602" s="372" t="s">
        <v>2072</v>
      </c>
      <c r="X602" s="373">
        <v>55</v>
      </c>
      <c r="Y602" s="374">
        <v>35</v>
      </c>
      <c r="Z602" s="375"/>
      <c r="AA602" s="376"/>
      <c r="AB602" s="377"/>
      <c r="AC602" s="377"/>
      <c r="AD602" s="376"/>
      <c r="AE602" s="377"/>
      <c r="AF602" s="370"/>
      <c r="AG602" s="378" t="s">
        <v>2067</v>
      </c>
      <c r="AH602" s="379"/>
      <c r="AI602" s="370">
        <v>12</v>
      </c>
      <c r="AJ602" s="379">
        <v>41577</v>
      </c>
      <c r="AK602" s="379">
        <v>39944</v>
      </c>
      <c r="AL602" s="379">
        <v>43859</v>
      </c>
      <c r="AM602" s="369"/>
      <c r="AN602" s="358"/>
      <c r="AO602" s="380" t="str">
        <f>_xlfn.IFNA(IF(VLOOKUP(tabItens[[#This Row],[CÓDIGO]],tabExcluirDoEstoque[#Data],1,FALSE),"sim",""),"")</f>
        <v/>
      </c>
      <c r="AP602" s="381" t="str">
        <f ca="1">IF(OR(ISBLANK(tabItens[[#This Row],[ATA DT.VALID.]]),tabItens[[#This Row],[ATA DT.VALID.]]="",tabItens[[#This Row],[ATA DT.VALID.]]=" "),"",IF(TYPE(tabItens[[#This Row],[ATA DT.VALID.]])=1,ROUNDUP((tabItens[[#This Row],[ATA DT.VALID.]]-TODAY())/7,0),""))</f>
        <v/>
      </c>
      <c r="AQ602" s="382"/>
      <c r="AR602" s="383" t="str">
        <f>IF(ISBLANK(tabItens[[#This Row],[CÓDIGO]]),"",IFERROR(VLOOKUP(tabItens[[#This Row],[CÓDIGO]],Consumo!$C$2:$AC$862,26,FALSE),0))</f>
        <v>06.2023</v>
      </c>
      <c r="AS602" s="384">
        <f>SUMIF(Consumo!$C$3:$C$862,tabItens[[#This Row],[CÓDIGO]],Consumo!$N$3:$N$862) + SUMIF(Consumo!$C$3:$C$862,tabItens[[#This Row],[CÓDIGO]],Consumo!$O$3:$O$862) + SUMIF(Consumo!$C$3:$C$862,tabItens[[#This Row],[CÓDIGO]],Consumo!$P$3:$P$862) + SUMIF(Consumo!$C$3:$C$862,tabItens[[#This Row],[CÓDIGO]],Consumo!$Q$3:$Q$862)</f>
        <v>10</v>
      </c>
      <c r="AT602" s="384">
        <f>SUMIF(Consumo!$C$3:$C$862,tabItens[[#This Row],[CÓDIGO]],Consumo!$Z$3:$Z$862)</f>
        <v>35</v>
      </c>
      <c r="AU602" s="385">
        <f>SUMIF(Consumo!$C$3:$C$862,tabItens[[#This Row],[CÓDIGO]],Consumo!$AA$3:$AA$862)</f>
        <v>19</v>
      </c>
      <c r="AV602" s="386">
        <f>SUMIF(Consumo!$C$3:$C$862,tabItens[[#This Row],[CÓDIGO]],Consumo!$Y$3:$Y$862)</f>
        <v>2.5</v>
      </c>
      <c r="AW602" s="359">
        <f>tabItens[[#This Row],[QTDE ATUAL]] + tabItens[[#This Row],[RC QTDE]] + tabItens[[#This Row],[AF SALDO]] + tabItens[[#This Row],[Recentes]]</f>
        <v>154</v>
      </c>
      <c r="AX602" s="387">
        <v>0</v>
      </c>
      <c r="AY602" s="387">
        <v>4</v>
      </c>
      <c r="AZ602" s="387">
        <f>IF(ISBLANK(tabItens[[#This Row],[CÓDIGO]]),"",tabItens[[#This Row],[PontoMês]] * (AZ$2+tabItens[[#This Row],[PontoQtM]]))</f>
        <v>0</v>
      </c>
      <c r="BA602" s="386">
        <f>tabItens[[#This Row],[PontoPed]] - tabItens[[#This Row],[Saldo]] + (1/10)</f>
        <v>-153.9</v>
      </c>
      <c r="BB602" s="386">
        <f xml:space="preserve"> tabItens[[#This Row],[PontoMês]] * BB$2 - tabItens[[#This Row],[QTDE ATUAL]] - (1/10)</f>
        <v>-154.1</v>
      </c>
      <c r="BC602" s="388">
        <f>IF( tabItens[[#This Row],[PontoPed]]&gt;0, IF(tabItens[[#This Row],[PontoPed]]&lt;1, 1, IF( tabItens[[#This Row],[Saldo]]&gt;tabItens[[#This Row],[PontoPed]], 0, (tabItens[[#This Row],[PontoPed]]-tabItens[[#This Row],[Saldo]])/tabItens[[#This Row],[PontoPed]] ) ), 0 )</f>
        <v>0</v>
      </c>
      <c r="BD602" s="389">
        <f>ROUNDDOWN(IF( OR( AND(tabItens[[#This Row],[PontoPed]]&lt;tabItens[[#This Row],[Saldo]],tabItens[[#This Row],[Saldo]]&gt;0), tabItens[[#This Row],[PontoPed]]=0), 99, IF(AND(tabItens[[#This Row],[Saldo]]=0,tabItens[[#This Row],[PontoPed]]&gt;0), 0, (1-tabItens[[#This Row],[PctAb]])*10 ) ),0)</f>
        <v>99</v>
      </c>
      <c r="BE602" s="390">
        <f>IF( tabItens[[#This Row],[Consumo]] &gt; tabItens[[#This Row],[04_MESES]]/4*$AV$2, tabItens[[#This Row],[Consumo]]/$AV$2, tabItens[[#This Row],[04_MESES]]/4 ) * $BE$2 + tabItens[[#This Row],[COMPRA_EXTRA]]</f>
        <v>17.5</v>
      </c>
      <c r="BF602" s="391">
        <f>MAX( tabItens[[#This Row],[Sugestão]] - tabItens[[#This Row],[LC]], 0 )</f>
        <v>17.5</v>
      </c>
      <c r="BG602" s="391">
        <f>SUMIF(Consumo!$C$3:$C$862,tabItens[[#This Row],[CÓDIGO]],Consumo!$E$3:$E$862)</f>
        <v>0</v>
      </c>
      <c r="BH602" s="392">
        <f>IF(AND(tabItens[[#This Row],[Pend]] &gt; 0,tabItens[[#This Row],[Consumo]] &lt;&gt; 0), tabItens[[#This Row],[Pend]] / tabItens[[#This Row],[Consumo]], 0 )</f>
        <v>0</v>
      </c>
      <c r="BI602" s="391"/>
      <c r="BJ602" s="391"/>
      <c r="BK602" s="393" t="s">
        <v>2081</v>
      </c>
    </row>
    <row r="603" spans="1:63" x14ac:dyDescent="0.3">
      <c r="A603" s="354">
        <v>110893</v>
      </c>
      <c r="B603" s="355" t="s">
        <v>1673</v>
      </c>
      <c r="C603" s="356" t="s">
        <v>256</v>
      </c>
      <c r="D603" s="357">
        <v>8</v>
      </c>
      <c r="E603" s="358"/>
      <c r="F603" s="358"/>
      <c r="G603" s="358" t="s">
        <v>883</v>
      </c>
      <c r="H603" s="359">
        <v>119</v>
      </c>
      <c r="I603" s="360">
        <v>103003</v>
      </c>
      <c r="J603" s="361">
        <v>8</v>
      </c>
      <c r="K603" s="362">
        <v>35</v>
      </c>
      <c r="L603" s="363">
        <f>IF(tabItens[[#This Row],[Média]] &gt; 0, tabItens[[#This Row],[QTDE ATUAL]] / tabItens[[#This Row],[Média]],999.9)</f>
        <v>47.6</v>
      </c>
      <c r="M603" s="364">
        <v>0</v>
      </c>
      <c r="N603" s="365">
        <f>tabItens[[#This Row],[VALOR UNIT.]] * tabItens[[#This Row],[LC]]</f>
        <v>0</v>
      </c>
      <c r="O603" s="366"/>
      <c r="P603" s="367"/>
      <c r="Q603" s="368"/>
      <c r="R603" s="365"/>
      <c r="S603" s="369"/>
      <c r="T603" s="370">
        <f>ROUNDDOWN(IFERROR(tabItens[[#This Row],[ATA DT.VALID.]] - $D$1,0) / 30,0)</f>
        <v>-1507</v>
      </c>
      <c r="U603" s="355" t="s">
        <v>1098</v>
      </c>
      <c r="V603" s="371">
        <v>1</v>
      </c>
      <c r="W603" s="372" t="s">
        <v>2072</v>
      </c>
      <c r="X603" s="373">
        <v>55</v>
      </c>
      <c r="Y603" s="374">
        <v>35</v>
      </c>
      <c r="Z603" s="375">
        <v>2956</v>
      </c>
      <c r="AA603" s="376">
        <v>2023</v>
      </c>
      <c r="AB603" s="377">
        <v>40</v>
      </c>
      <c r="AC603" s="377"/>
      <c r="AD603" s="376"/>
      <c r="AE603" s="377"/>
      <c r="AF603" s="370"/>
      <c r="AG603" s="378" t="s">
        <v>2067</v>
      </c>
      <c r="AH603" s="379"/>
      <c r="AI603" s="370">
        <v>12</v>
      </c>
      <c r="AJ603" s="379">
        <v>44348</v>
      </c>
      <c r="AK603" s="379">
        <v>39944</v>
      </c>
      <c r="AL603" s="379">
        <v>44333</v>
      </c>
      <c r="AM603" s="369"/>
      <c r="AN603" s="358"/>
      <c r="AO603" s="380" t="str">
        <f>_xlfn.IFNA(IF(VLOOKUP(tabItens[[#This Row],[CÓDIGO]],tabExcluirDoEstoque[#Data],1,FALSE),"sim",""),"")</f>
        <v/>
      </c>
      <c r="AP603" s="381" t="str">
        <f ca="1">IF(OR(ISBLANK(tabItens[[#This Row],[ATA DT.VALID.]]),tabItens[[#This Row],[ATA DT.VALID.]]="",tabItens[[#This Row],[ATA DT.VALID.]]=" "),"",IF(TYPE(tabItens[[#This Row],[ATA DT.VALID.]])=1,ROUNDUP((tabItens[[#This Row],[ATA DT.VALID.]]-TODAY())/7,0),""))</f>
        <v/>
      </c>
      <c r="AQ603" s="382"/>
      <c r="AR603" s="383" t="str">
        <f>IF(ISBLANK(tabItens[[#This Row],[CÓDIGO]]),"",IFERROR(VLOOKUP(tabItens[[#This Row],[CÓDIGO]],Consumo!$C$2:$AC$862,26,FALSE),0))</f>
        <v>06.2023</v>
      </c>
      <c r="AS603" s="384">
        <f>SUMIF(Consumo!$C$3:$C$862,tabItens[[#This Row],[CÓDIGO]],Consumo!$N$3:$N$862) + SUMIF(Consumo!$C$3:$C$862,tabItens[[#This Row],[CÓDIGO]],Consumo!$O$3:$O$862) + SUMIF(Consumo!$C$3:$C$862,tabItens[[#This Row],[CÓDIGO]],Consumo!$P$3:$P$862) + SUMIF(Consumo!$C$3:$C$862,tabItens[[#This Row],[CÓDIGO]],Consumo!$Q$3:$Q$862)</f>
        <v>20</v>
      </c>
      <c r="AT603" s="384">
        <f>SUMIF(Consumo!$C$3:$C$862,tabItens[[#This Row],[CÓDIGO]],Consumo!$Z$3:$Z$862)</f>
        <v>35</v>
      </c>
      <c r="AU603" s="385">
        <f>SUMIF(Consumo!$C$3:$C$862,tabItens[[#This Row],[CÓDIGO]],Consumo!$AA$3:$AA$862)</f>
        <v>20</v>
      </c>
      <c r="AV603" s="386">
        <f>SUMIF(Consumo!$C$3:$C$862,tabItens[[#This Row],[CÓDIGO]],Consumo!$Y$3:$Y$862)</f>
        <v>2.5</v>
      </c>
      <c r="AW603" s="359">
        <f>tabItens[[#This Row],[QTDE ATUAL]] + tabItens[[#This Row],[RC QTDE]] + tabItens[[#This Row],[AF SALDO]] + tabItens[[#This Row],[Recentes]]</f>
        <v>159</v>
      </c>
      <c r="AX603" s="387">
        <v>0</v>
      </c>
      <c r="AY603" s="387">
        <v>4</v>
      </c>
      <c r="AZ603" s="387">
        <f>IF(ISBLANK(tabItens[[#This Row],[CÓDIGO]]),"",tabItens[[#This Row],[PontoMês]] * (AZ$2+tabItens[[#This Row],[PontoQtM]]))</f>
        <v>0</v>
      </c>
      <c r="BA603" s="386">
        <f>tabItens[[#This Row],[PontoPed]] - tabItens[[#This Row],[Saldo]] + (1/10)</f>
        <v>-158.9</v>
      </c>
      <c r="BB603" s="386">
        <f xml:space="preserve"> tabItens[[#This Row],[PontoMês]] * BB$2 - tabItens[[#This Row],[QTDE ATUAL]] - (1/10)</f>
        <v>-119.1</v>
      </c>
      <c r="BC603" s="388">
        <f>IF( tabItens[[#This Row],[PontoPed]]&gt;0, IF(tabItens[[#This Row],[PontoPed]]&lt;1, 1, IF( tabItens[[#This Row],[Saldo]]&gt;tabItens[[#This Row],[PontoPed]], 0, (tabItens[[#This Row],[PontoPed]]-tabItens[[#This Row],[Saldo]])/tabItens[[#This Row],[PontoPed]] ) ), 0 )</f>
        <v>0</v>
      </c>
      <c r="BD603" s="389">
        <f>ROUNDDOWN(IF( OR( AND(tabItens[[#This Row],[PontoPed]]&lt;tabItens[[#This Row],[Saldo]],tabItens[[#This Row],[Saldo]]&gt;0), tabItens[[#This Row],[PontoPed]]=0), 99, IF(AND(tabItens[[#This Row],[Saldo]]=0,tabItens[[#This Row],[PontoPed]]&gt;0), 0, (1-tabItens[[#This Row],[PctAb]])*10 ) ),0)</f>
        <v>99</v>
      </c>
      <c r="BE603" s="390">
        <f>IF( tabItens[[#This Row],[Consumo]] &gt; tabItens[[#This Row],[04_MESES]]/4*$AV$2, tabItens[[#This Row],[Consumo]]/$AV$2, tabItens[[#This Row],[04_MESES]]/4 ) * $BE$2 + tabItens[[#This Row],[COMPRA_EXTRA]]</f>
        <v>30</v>
      </c>
      <c r="BF603" s="391">
        <f>MAX( tabItens[[#This Row],[Sugestão]] - tabItens[[#This Row],[LC]], 0 )</f>
        <v>30</v>
      </c>
      <c r="BG603" s="391">
        <f>SUMIF(Consumo!$C$3:$C$862,tabItens[[#This Row],[CÓDIGO]],Consumo!$E$3:$E$862)</f>
        <v>0</v>
      </c>
      <c r="BH603" s="392">
        <f>IF(AND(tabItens[[#This Row],[Pend]] &gt; 0,tabItens[[#This Row],[Consumo]] &lt;&gt; 0), tabItens[[#This Row],[Pend]] / tabItens[[#This Row],[Consumo]], 0 )</f>
        <v>0</v>
      </c>
      <c r="BI603" s="391"/>
      <c r="BJ603" s="391"/>
      <c r="BK603" s="393" t="s">
        <v>2081</v>
      </c>
    </row>
    <row r="604" spans="1:63" x14ac:dyDescent="0.3">
      <c r="A604" s="354">
        <v>110895</v>
      </c>
      <c r="B604" s="355" t="s">
        <v>1674</v>
      </c>
      <c r="C604" s="356" t="s">
        <v>256</v>
      </c>
      <c r="D604" s="357">
        <v>4.45</v>
      </c>
      <c r="E604" s="358"/>
      <c r="F604" s="358"/>
      <c r="G604" s="358" t="s">
        <v>883</v>
      </c>
      <c r="H604" s="359">
        <v>193</v>
      </c>
      <c r="I604" s="360">
        <v>103003</v>
      </c>
      <c r="J604" s="361">
        <v>4.45</v>
      </c>
      <c r="K604" s="362">
        <v>182</v>
      </c>
      <c r="L604" s="363">
        <f>IF(tabItens[[#This Row],[Média]] &gt; 0, tabItens[[#This Row],[QTDE ATUAL]] / tabItens[[#This Row],[Média]],999.9)</f>
        <v>12.586956521739131</v>
      </c>
      <c r="M604" s="364">
        <v>0</v>
      </c>
      <c r="N604" s="365">
        <f>tabItens[[#This Row],[VALOR UNIT.]] * tabItens[[#This Row],[LC]]</f>
        <v>0</v>
      </c>
      <c r="O604" s="366" t="s">
        <v>2100</v>
      </c>
      <c r="P604" s="367"/>
      <c r="Q604" s="368"/>
      <c r="R604" s="365"/>
      <c r="S604" s="369"/>
      <c r="T604" s="370">
        <f>ROUNDDOWN(IFERROR(tabItens[[#This Row],[ATA DT.VALID.]] - $D$1,0) / 30,0)</f>
        <v>-1507</v>
      </c>
      <c r="U604" s="355" t="s">
        <v>981</v>
      </c>
      <c r="V604" s="371">
        <v>1</v>
      </c>
      <c r="W604" s="372" t="s">
        <v>2072</v>
      </c>
      <c r="X604" s="373">
        <v>55</v>
      </c>
      <c r="Y604" s="374">
        <v>7</v>
      </c>
      <c r="Z604" s="375"/>
      <c r="AA604" s="376"/>
      <c r="AB604" s="377"/>
      <c r="AC604" s="377"/>
      <c r="AD604" s="376"/>
      <c r="AE604" s="377"/>
      <c r="AF604" s="370"/>
      <c r="AG604" s="378" t="s">
        <v>2067</v>
      </c>
      <c r="AH604" s="379"/>
      <c r="AI604" s="370">
        <v>66</v>
      </c>
      <c r="AJ604" s="379">
        <v>44638</v>
      </c>
      <c r="AK604" s="379">
        <v>39944</v>
      </c>
      <c r="AL604" s="379">
        <v>44616</v>
      </c>
      <c r="AM604" s="369"/>
      <c r="AN604" s="358"/>
      <c r="AO604" s="380" t="str">
        <f>_xlfn.IFNA(IF(VLOOKUP(tabItens[[#This Row],[CÓDIGO]],tabExcluirDoEstoque[#Data],1,FALSE),"sim",""),"")</f>
        <v/>
      </c>
      <c r="AP604" s="381" t="str">
        <f ca="1">IF(OR(ISBLANK(tabItens[[#This Row],[ATA DT.VALID.]]),tabItens[[#This Row],[ATA DT.VALID.]]="",tabItens[[#This Row],[ATA DT.VALID.]]=" "),"",IF(TYPE(tabItens[[#This Row],[ATA DT.VALID.]])=1,ROUNDUP((tabItens[[#This Row],[ATA DT.VALID.]]-TODAY())/7,0),""))</f>
        <v/>
      </c>
      <c r="AQ604" s="382">
        <v>0</v>
      </c>
      <c r="AR604" s="383" t="str">
        <f>IF(ISBLANK(tabItens[[#This Row],[CÓDIGO]]),"",IFERROR(VLOOKUP(tabItens[[#This Row],[CÓDIGO]],Consumo!$C$2:$AC$862,26,FALSE),0))</f>
        <v>07.2023</v>
      </c>
      <c r="AS604" s="384">
        <f>SUMIF(Consumo!$C$3:$C$862,tabItens[[#This Row],[CÓDIGO]],Consumo!$N$3:$N$862) + SUMIF(Consumo!$C$3:$C$862,tabItens[[#This Row],[CÓDIGO]],Consumo!$O$3:$O$862) + SUMIF(Consumo!$C$3:$C$862,tabItens[[#This Row],[CÓDIGO]],Consumo!$P$3:$P$862) + SUMIF(Consumo!$C$3:$C$862,tabItens[[#This Row],[CÓDIGO]],Consumo!$Q$3:$Q$862)</f>
        <v>105</v>
      </c>
      <c r="AT604" s="384">
        <f>SUMIF(Consumo!$C$3:$C$862,tabItens[[#This Row],[CÓDIGO]],Consumo!$Z$3:$Z$862)</f>
        <v>200</v>
      </c>
      <c r="AU604" s="385">
        <f>SUMIF(Consumo!$C$3:$C$862,tabItens[[#This Row],[CÓDIGO]],Consumo!$AA$3:$AA$862)</f>
        <v>75</v>
      </c>
      <c r="AV604" s="386">
        <f>SUMIF(Consumo!$C$3:$C$862,tabItens[[#This Row],[CÓDIGO]],Consumo!$Y$3:$Y$862)</f>
        <v>15.333333333333334</v>
      </c>
      <c r="AW604" s="359">
        <f>tabItens[[#This Row],[QTDE ATUAL]] + tabItens[[#This Row],[RC QTDE]] + tabItens[[#This Row],[AF SALDO]] + tabItens[[#This Row],[Recentes]]</f>
        <v>193</v>
      </c>
      <c r="AX604" s="387">
        <v>34</v>
      </c>
      <c r="AY604" s="387">
        <v>4</v>
      </c>
      <c r="AZ604" s="387">
        <f>IF(ISBLANK(tabItens[[#This Row],[CÓDIGO]]),"",tabItens[[#This Row],[PontoMês]] * (AZ$2+tabItens[[#This Row],[PontoQtM]]))</f>
        <v>136</v>
      </c>
      <c r="BA604" s="386">
        <f>tabItens[[#This Row],[PontoPed]] - tabItens[[#This Row],[Saldo]] + (1/10)</f>
        <v>-56.9</v>
      </c>
      <c r="BB604" s="386">
        <f xml:space="preserve"> tabItens[[#This Row],[PontoMês]] * BB$2 - tabItens[[#This Row],[QTDE ATUAL]] - (1/10)</f>
        <v>-159.1</v>
      </c>
      <c r="BC604" s="388">
        <f>IF( tabItens[[#This Row],[PontoPed]]&gt;0, IF(tabItens[[#This Row],[PontoPed]]&lt;1, 1, IF( tabItens[[#This Row],[Saldo]]&gt;tabItens[[#This Row],[PontoPed]], 0, (tabItens[[#This Row],[PontoPed]]-tabItens[[#This Row],[Saldo]])/tabItens[[#This Row],[PontoPed]] ) ), 0 )</f>
        <v>0</v>
      </c>
      <c r="BD604" s="389">
        <f>ROUNDDOWN(IF( OR( AND(tabItens[[#This Row],[PontoPed]]&lt;tabItens[[#This Row],[Saldo]],tabItens[[#This Row],[Saldo]]&gt;0), tabItens[[#This Row],[PontoPed]]=0), 99, IF(AND(tabItens[[#This Row],[Saldo]]=0,tabItens[[#This Row],[PontoPed]]&gt;0), 0, (1-tabItens[[#This Row],[PctAb]])*10 ) ),0)</f>
        <v>99</v>
      </c>
      <c r="BE604" s="390">
        <f>IF( tabItens[[#This Row],[Consumo]] &gt; tabItens[[#This Row],[04_MESES]]/4*$AV$2, tabItens[[#This Row],[Consumo]]/$AV$2, tabItens[[#This Row],[04_MESES]]/4 ) * $BE$2 + tabItens[[#This Row],[COMPRA_EXTRA]]</f>
        <v>157.5</v>
      </c>
      <c r="BF604" s="391">
        <f>MAX( tabItens[[#This Row],[Sugestão]] - tabItens[[#This Row],[LC]], 0 )</f>
        <v>157.5</v>
      </c>
      <c r="BG604" s="391">
        <f>SUMIF(Consumo!$C$3:$C$862,tabItens[[#This Row],[CÓDIGO]],Consumo!$E$3:$E$862)</f>
        <v>0</v>
      </c>
      <c r="BH604" s="392">
        <f>IF(AND(tabItens[[#This Row],[Pend]] &gt; 0,tabItens[[#This Row],[Consumo]] &lt;&gt; 0), tabItens[[#This Row],[Pend]] / tabItens[[#This Row],[Consumo]], 0 )</f>
        <v>0</v>
      </c>
      <c r="BI604" s="391"/>
      <c r="BJ604" s="391"/>
      <c r="BK604" s="393" t="s">
        <v>2081</v>
      </c>
    </row>
    <row r="605" spans="1:63" x14ac:dyDescent="0.3">
      <c r="A605" s="354">
        <v>110896</v>
      </c>
      <c r="B605" s="355" t="s">
        <v>1675</v>
      </c>
      <c r="C605" s="356" t="s">
        <v>256</v>
      </c>
      <c r="D605" s="357">
        <v>6.4</v>
      </c>
      <c r="E605" s="358"/>
      <c r="F605" s="358"/>
      <c r="G605" s="358" t="s">
        <v>883</v>
      </c>
      <c r="H605" s="359">
        <v>22</v>
      </c>
      <c r="I605" s="360">
        <v>103003</v>
      </c>
      <c r="J605" s="361">
        <v>6.4</v>
      </c>
      <c r="K605" s="362">
        <v>32</v>
      </c>
      <c r="L605" s="363">
        <f>IF(tabItens[[#This Row],[Média]] &gt; 0, tabItens[[#This Row],[QTDE ATUAL]] / tabItens[[#This Row],[Média]],999.9)</f>
        <v>9.7777777777777786</v>
      </c>
      <c r="M605" s="364">
        <v>0</v>
      </c>
      <c r="N605" s="365">
        <f>tabItens[[#This Row],[VALOR UNIT.]] * tabItens[[#This Row],[LC]]</f>
        <v>0</v>
      </c>
      <c r="O605" s="366" t="s">
        <v>2100</v>
      </c>
      <c r="P605" s="367"/>
      <c r="Q605" s="368"/>
      <c r="R605" s="365"/>
      <c r="S605" s="369"/>
      <c r="T605" s="370">
        <f>ROUNDDOWN(IFERROR(tabItens[[#This Row],[ATA DT.VALID.]] - $D$1,0) / 30,0)</f>
        <v>-1507</v>
      </c>
      <c r="U605" s="355" t="s">
        <v>981</v>
      </c>
      <c r="V605" s="371">
        <v>1</v>
      </c>
      <c r="W605" s="372" t="s">
        <v>2072</v>
      </c>
      <c r="X605" s="373">
        <v>55</v>
      </c>
      <c r="Y605" s="374">
        <v>7</v>
      </c>
      <c r="Z605" s="375"/>
      <c r="AA605" s="376"/>
      <c r="AB605" s="377"/>
      <c r="AC605" s="377"/>
      <c r="AD605" s="376"/>
      <c r="AE605" s="377"/>
      <c r="AF605" s="370"/>
      <c r="AG605" s="378" t="s">
        <v>2067</v>
      </c>
      <c r="AH605" s="379"/>
      <c r="AI605" s="370">
        <v>12</v>
      </c>
      <c r="AJ605" s="379">
        <v>43812</v>
      </c>
      <c r="AK605" s="379">
        <v>39944</v>
      </c>
      <c r="AL605" s="379">
        <v>43783</v>
      </c>
      <c r="AM605" s="369"/>
      <c r="AN605" s="358"/>
      <c r="AO605" s="380" t="str">
        <f>_xlfn.IFNA(IF(VLOOKUP(tabItens[[#This Row],[CÓDIGO]],tabExcluirDoEstoque[#Data],1,FALSE),"sim",""),"")</f>
        <v/>
      </c>
      <c r="AP605" s="381" t="str">
        <f ca="1">IF(OR(ISBLANK(tabItens[[#This Row],[ATA DT.VALID.]]),tabItens[[#This Row],[ATA DT.VALID.]]="",tabItens[[#This Row],[ATA DT.VALID.]]=" "),"",IF(TYPE(tabItens[[#This Row],[ATA DT.VALID.]])=1,ROUNDUP((tabItens[[#This Row],[ATA DT.VALID.]]-TODAY())/7,0),""))</f>
        <v/>
      </c>
      <c r="AQ605" s="382">
        <v>0</v>
      </c>
      <c r="AR605" s="383" t="str">
        <f>IF(ISBLANK(tabItens[[#This Row],[CÓDIGO]]),"",IFERROR(VLOOKUP(tabItens[[#This Row],[CÓDIGO]],Consumo!$C$2:$AC$862,26,FALSE),0))</f>
        <v>08.2023</v>
      </c>
      <c r="AS605" s="384">
        <f>SUMIF(Consumo!$C$3:$C$862,tabItens[[#This Row],[CÓDIGO]],Consumo!$N$3:$N$862) + SUMIF(Consumo!$C$3:$C$862,tabItens[[#This Row],[CÓDIGO]],Consumo!$O$3:$O$862) + SUMIF(Consumo!$C$3:$C$862,tabItens[[#This Row],[CÓDIGO]],Consumo!$P$3:$P$862) + SUMIF(Consumo!$C$3:$C$862,tabItens[[#This Row],[CÓDIGO]],Consumo!$Q$3:$Q$862)</f>
        <v>20</v>
      </c>
      <c r="AT605" s="384">
        <f>SUMIF(Consumo!$C$3:$C$862,tabItens[[#This Row],[CÓDIGO]],Consumo!$Z$3:$Z$862)</f>
        <v>32</v>
      </c>
      <c r="AU605" s="385">
        <f>SUMIF(Consumo!$C$3:$C$862,tabItens[[#This Row],[CÓDIGO]],Consumo!$AA$3:$AA$862)</f>
        <v>20</v>
      </c>
      <c r="AV605" s="386">
        <f>SUMIF(Consumo!$C$3:$C$862,tabItens[[#This Row],[CÓDIGO]],Consumo!$Y$3:$Y$862)</f>
        <v>2.25</v>
      </c>
      <c r="AW605" s="359">
        <f>tabItens[[#This Row],[QTDE ATUAL]] + tabItens[[#This Row],[RC QTDE]] + tabItens[[#This Row],[AF SALDO]] + tabItens[[#This Row],[Recentes]]</f>
        <v>22</v>
      </c>
      <c r="AX605" s="387">
        <v>5</v>
      </c>
      <c r="AY605" s="387">
        <v>4</v>
      </c>
      <c r="AZ605" s="387">
        <f>IF(ISBLANK(tabItens[[#This Row],[CÓDIGO]]),"",tabItens[[#This Row],[PontoMês]] * (AZ$2+tabItens[[#This Row],[PontoQtM]]))</f>
        <v>20</v>
      </c>
      <c r="BA605" s="386">
        <f>tabItens[[#This Row],[PontoPed]] - tabItens[[#This Row],[Saldo]] + (1/10)</f>
        <v>-1.9</v>
      </c>
      <c r="BB605" s="386">
        <f xml:space="preserve"> tabItens[[#This Row],[PontoMês]] * BB$2 - tabItens[[#This Row],[QTDE ATUAL]] - (1/10)</f>
        <v>-17.100000000000001</v>
      </c>
      <c r="BC605" s="388">
        <f>IF( tabItens[[#This Row],[PontoPed]]&gt;0, IF(tabItens[[#This Row],[PontoPed]]&lt;1, 1, IF( tabItens[[#This Row],[Saldo]]&gt;tabItens[[#This Row],[PontoPed]], 0, (tabItens[[#This Row],[PontoPed]]-tabItens[[#This Row],[Saldo]])/tabItens[[#This Row],[PontoPed]] ) ), 0 )</f>
        <v>0</v>
      </c>
      <c r="BD605" s="389">
        <f>ROUNDDOWN(IF( OR( AND(tabItens[[#This Row],[PontoPed]]&lt;tabItens[[#This Row],[Saldo]],tabItens[[#This Row],[Saldo]]&gt;0), tabItens[[#This Row],[PontoPed]]=0), 99, IF(AND(tabItens[[#This Row],[Saldo]]=0,tabItens[[#This Row],[PontoPed]]&gt;0), 0, (1-tabItens[[#This Row],[PctAb]])*10 ) ),0)</f>
        <v>99</v>
      </c>
      <c r="BE605" s="390">
        <f>IF( tabItens[[#This Row],[Consumo]] &gt; tabItens[[#This Row],[04_MESES]]/4*$AV$2, tabItens[[#This Row],[Consumo]]/$AV$2, tabItens[[#This Row],[04_MESES]]/4 ) * $BE$2 + tabItens[[#This Row],[COMPRA_EXTRA]]</f>
        <v>30</v>
      </c>
      <c r="BF605" s="391">
        <f>MAX( tabItens[[#This Row],[Sugestão]] - tabItens[[#This Row],[LC]], 0 )</f>
        <v>30</v>
      </c>
      <c r="BG605" s="391">
        <f>SUMIF(Consumo!$C$3:$C$862,tabItens[[#This Row],[CÓDIGO]],Consumo!$E$3:$E$862)</f>
        <v>0</v>
      </c>
      <c r="BH605" s="392">
        <f>IF(AND(tabItens[[#This Row],[Pend]] &gt; 0,tabItens[[#This Row],[Consumo]] &lt;&gt; 0), tabItens[[#This Row],[Pend]] / tabItens[[#This Row],[Consumo]], 0 )</f>
        <v>0</v>
      </c>
      <c r="BI605" s="391"/>
      <c r="BJ605" s="391"/>
      <c r="BK605" s="393" t="s">
        <v>2081</v>
      </c>
    </row>
    <row r="606" spans="1:63" x14ac:dyDescent="0.3">
      <c r="A606" s="354">
        <v>111336</v>
      </c>
      <c r="B606" s="355" t="s">
        <v>1676</v>
      </c>
      <c r="C606" s="356" t="s">
        <v>338</v>
      </c>
      <c r="D606" s="357">
        <v>270</v>
      </c>
      <c r="E606" s="358"/>
      <c r="F606" s="358"/>
      <c r="G606" s="358" t="s">
        <v>883</v>
      </c>
      <c r="H606" s="359">
        <v>622</v>
      </c>
      <c r="I606" s="360">
        <v>103003</v>
      </c>
      <c r="J606" s="361">
        <v>270</v>
      </c>
      <c r="K606" s="362">
        <v>446</v>
      </c>
      <c r="L606" s="363">
        <f>IF(tabItens[[#This Row],[Média]] &gt; 0, tabItens[[#This Row],[QTDE ATUAL]] / tabItens[[#This Row],[Média]],999.9)</f>
        <v>15.982869379014991</v>
      </c>
      <c r="M606" s="364">
        <v>0</v>
      </c>
      <c r="N606" s="365">
        <f>tabItens[[#This Row],[VALOR UNIT.]] * tabItens[[#This Row],[LC]]</f>
        <v>0</v>
      </c>
      <c r="O606" s="366" t="s">
        <v>2133</v>
      </c>
      <c r="P606" s="367"/>
      <c r="Q606" s="368"/>
      <c r="R606" s="365"/>
      <c r="S606" s="369"/>
      <c r="T606" s="370">
        <f>ROUNDDOWN(IFERROR(tabItens[[#This Row],[ATA DT.VALID.]] - $D$1,0) / 30,0)</f>
        <v>-1507</v>
      </c>
      <c r="U606" s="355" t="s">
        <v>1367</v>
      </c>
      <c r="V606" s="371">
        <v>1</v>
      </c>
      <c r="W606" s="372" t="s">
        <v>2073</v>
      </c>
      <c r="X606" s="373">
        <v>69</v>
      </c>
      <c r="Y606" s="374">
        <v>17</v>
      </c>
      <c r="Z606" s="375"/>
      <c r="AA606" s="376"/>
      <c r="AB606" s="377"/>
      <c r="AC606" s="377"/>
      <c r="AD606" s="376"/>
      <c r="AE606" s="377"/>
      <c r="AF606" s="370"/>
      <c r="AG606" s="378" t="s">
        <v>2067</v>
      </c>
      <c r="AH606" s="379"/>
      <c r="AI606" s="370">
        <v>156</v>
      </c>
      <c r="AJ606" s="379">
        <v>45163</v>
      </c>
      <c r="AK606" s="379">
        <v>39981</v>
      </c>
      <c r="AL606" s="379">
        <v>45156</v>
      </c>
      <c r="AM606" s="369"/>
      <c r="AN606" s="358"/>
      <c r="AO606" s="380" t="str">
        <f>_xlfn.IFNA(IF(VLOOKUP(tabItens[[#This Row],[CÓDIGO]],tabExcluirDoEstoque[#Data],1,FALSE),"sim",""),"")</f>
        <v/>
      </c>
      <c r="AP606" s="381" t="str">
        <f ca="1">IF(OR(ISBLANK(tabItens[[#This Row],[ATA DT.VALID.]]),tabItens[[#This Row],[ATA DT.VALID.]]="",tabItens[[#This Row],[ATA DT.VALID.]]=" "),"",IF(TYPE(tabItens[[#This Row],[ATA DT.VALID.]])=1,ROUNDUP((tabItens[[#This Row],[ATA DT.VALID.]]-TODAY())/7,0),""))</f>
        <v/>
      </c>
      <c r="AQ606" s="382">
        <v>0</v>
      </c>
      <c r="AR606" s="383" t="str">
        <f>IF(ISBLANK(tabItens[[#This Row],[CÓDIGO]]),"",IFERROR(VLOOKUP(tabItens[[#This Row],[CÓDIGO]],Consumo!$C$2:$AC$862,26,FALSE),0))</f>
        <v>06.2023</v>
      </c>
      <c r="AS606" s="384">
        <f>SUMIF(Consumo!$C$3:$C$862,tabItens[[#This Row],[CÓDIGO]],Consumo!$N$3:$N$862) + SUMIF(Consumo!$C$3:$C$862,tabItens[[#This Row],[CÓDIGO]],Consumo!$O$3:$O$862) + SUMIF(Consumo!$C$3:$C$862,tabItens[[#This Row],[CÓDIGO]],Consumo!$P$3:$P$862) + SUMIF(Consumo!$C$3:$C$862,tabItens[[#This Row],[CÓDIGO]],Consumo!$Q$3:$Q$862)</f>
        <v>91</v>
      </c>
      <c r="AT606" s="384">
        <f>SUMIF(Consumo!$C$3:$C$862,tabItens[[#This Row],[CÓDIGO]],Consumo!$Z$3:$Z$862)</f>
        <v>467</v>
      </c>
      <c r="AU606" s="385">
        <f>SUMIF(Consumo!$C$3:$C$862,tabItens[[#This Row],[CÓDIGO]],Consumo!$AA$3:$AA$862)</f>
        <v>120</v>
      </c>
      <c r="AV606" s="386">
        <f>SUMIF(Consumo!$C$3:$C$862,tabItens[[#This Row],[CÓDIGO]],Consumo!$Y$3:$Y$862)</f>
        <v>38.916666666666664</v>
      </c>
      <c r="AW606" s="359">
        <f>tabItens[[#This Row],[QTDE ATUAL]] + tabItens[[#This Row],[RC QTDE]] + tabItens[[#This Row],[AF SALDO]] + tabItens[[#This Row],[Recentes]]</f>
        <v>622</v>
      </c>
      <c r="AX606" s="387">
        <v>30</v>
      </c>
      <c r="AY606" s="387">
        <v>4</v>
      </c>
      <c r="AZ606" s="387">
        <f>IF(ISBLANK(tabItens[[#This Row],[CÓDIGO]]),"",tabItens[[#This Row],[PontoMês]] * (AZ$2+tabItens[[#This Row],[PontoQtM]]))</f>
        <v>120</v>
      </c>
      <c r="BA606" s="386">
        <f>tabItens[[#This Row],[PontoPed]] - tabItens[[#This Row],[Saldo]] + (1/10)</f>
        <v>-501.9</v>
      </c>
      <c r="BB606" s="386">
        <f xml:space="preserve"> tabItens[[#This Row],[PontoMês]] * BB$2 - tabItens[[#This Row],[QTDE ATUAL]] - (1/10)</f>
        <v>-592.1</v>
      </c>
      <c r="BC606" s="388">
        <f>IF( tabItens[[#This Row],[PontoPed]]&gt;0, IF(tabItens[[#This Row],[PontoPed]]&lt;1, 1, IF( tabItens[[#This Row],[Saldo]]&gt;tabItens[[#This Row],[PontoPed]], 0, (tabItens[[#This Row],[PontoPed]]-tabItens[[#This Row],[Saldo]])/tabItens[[#This Row],[PontoPed]] ) ), 0 )</f>
        <v>0</v>
      </c>
      <c r="BD606" s="389">
        <f>ROUNDDOWN(IF( OR( AND(tabItens[[#This Row],[PontoPed]]&lt;tabItens[[#This Row],[Saldo]],tabItens[[#This Row],[Saldo]]&gt;0), tabItens[[#This Row],[PontoPed]]=0), 99, IF(AND(tabItens[[#This Row],[Saldo]]=0,tabItens[[#This Row],[PontoPed]]&gt;0), 0, (1-tabItens[[#This Row],[PctAb]])*10 ) ),0)</f>
        <v>99</v>
      </c>
      <c r="BE606" s="390">
        <f>IF( tabItens[[#This Row],[Consumo]] &gt; tabItens[[#This Row],[04_MESES]]/4*$AV$2, tabItens[[#This Row],[Consumo]]/$AV$2, tabItens[[#This Row],[04_MESES]]/4 ) * $BE$2 + tabItens[[#This Row],[COMPRA_EXTRA]]</f>
        <v>233.5</v>
      </c>
      <c r="BF606" s="391">
        <f>MAX( tabItens[[#This Row],[Sugestão]] - tabItens[[#This Row],[LC]], 0 )</f>
        <v>233.5</v>
      </c>
      <c r="BG606" s="391">
        <f>SUMIF(Consumo!$C$3:$C$862,tabItens[[#This Row],[CÓDIGO]],Consumo!$E$3:$E$862)</f>
        <v>0</v>
      </c>
      <c r="BH606" s="392">
        <f>IF(AND(tabItens[[#This Row],[Pend]] &gt; 0,tabItens[[#This Row],[Consumo]] &lt;&gt; 0), tabItens[[#This Row],[Pend]] / tabItens[[#This Row],[Consumo]], 0 )</f>
        <v>0</v>
      </c>
      <c r="BI606" s="391"/>
      <c r="BJ606" s="391"/>
      <c r="BK606" s="393" t="s">
        <v>2081</v>
      </c>
    </row>
    <row r="607" spans="1:63" x14ac:dyDescent="0.3">
      <c r="A607" s="354">
        <v>111524</v>
      </c>
      <c r="B607" s="355" t="s">
        <v>1677</v>
      </c>
      <c r="C607" s="356" t="s">
        <v>256</v>
      </c>
      <c r="D607" s="357">
        <v>40</v>
      </c>
      <c r="E607" s="358"/>
      <c r="F607" s="358"/>
      <c r="G607" s="358" t="s">
        <v>883</v>
      </c>
      <c r="H607" s="359">
        <v>89</v>
      </c>
      <c r="I607" s="360">
        <v>103003</v>
      </c>
      <c r="J607" s="361">
        <v>40</v>
      </c>
      <c r="K607" s="362">
        <v>330</v>
      </c>
      <c r="L607" s="363">
        <f>IF(tabItens[[#This Row],[Média]] &gt; 0, tabItens[[#This Row],[QTDE ATUAL]] / tabItens[[#This Row],[Média]],999.9)</f>
        <v>2.6305418719211819</v>
      </c>
      <c r="M607" s="364">
        <v>0</v>
      </c>
      <c r="N607" s="365">
        <f>tabItens[[#This Row],[VALOR UNIT.]] * tabItens[[#This Row],[LC]]</f>
        <v>0</v>
      </c>
      <c r="O607" s="366" t="s">
        <v>2102</v>
      </c>
      <c r="P607" s="367"/>
      <c r="Q607" s="368"/>
      <c r="R607" s="365"/>
      <c r="S607" s="369"/>
      <c r="T607" s="370">
        <f>ROUNDDOWN(IFERROR(tabItens[[#This Row],[ATA DT.VALID.]] - $D$1,0) / 30,0)</f>
        <v>-1507</v>
      </c>
      <c r="U607" s="355" t="s">
        <v>1009</v>
      </c>
      <c r="V607" s="371">
        <v>1</v>
      </c>
      <c r="W607" s="372" t="s">
        <v>2071</v>
      </c>
      <c r="X607" s="373">
        <v>61</v>
      </c>
      <c r="Y607" s="374">
        <v>14</v>
      </c>
      <c r="Z607" s="375"/>
      <c r="AA607" s="376"/>
      <c r="AB607" s="377"/>
      <c r="AC607" s="377"/>
      <c r="AD607" s="376"/>
      <c r="AE607" s="377"/>
      <c r="AF607" s="370"/>
      <c r="AG607" s="378" t="s">
        <v>2067</v>
      </c>
      <c r="AH607" s="379"/>
      <c r="AI607" s="370">
        <v>136</v>
      </c>
      <c r="AJ607" s="379">
        <v>45166</v>
      </c>
      <c r="AK607" s="379">
        <v>39988</v>
      </c>
      <c r="AL607" s="379">
        <v>45145</v>
      </c>
      <c r="AM607" s="369"/>
      <c r="AN607" s="358"/>
      <c r="AO607" s="380" t="str">
        <f>_xlfn.IFNA(IF(VLOOKUP(tabItens[[#This Row],[CÓDIGO]],tabExcluirDoEstoque[#Data],1,FALSE),"sim",""),"")</f>
        <v/>
      </c>
      <c r="AP607" s="381" t="str">
        <f ca="1">IF(OR(ISBLANK(tabItens[[#This Row],[ATA DT.VALID.]]),tabItens[[#This Row],[ATA DT.VALID.]]="",tabItens[[#This Row],[ATA DT.VALID.]]=" "),"",IF(TYPE(tabItens[[#This Row],[ATA DT.VALID.]])=1,ROUNDUP((tabItens[[#This Row],[ATA DT.VALID.]]-TODAY())/7,0),""))</f>
        <v/>
      </c>
      <c r="AQ607" s="382">
        <v>0</v>
      </c>
      <c r="AR607" s="383" t="str">
        <f>IF(ISBLANK(tabItens[[#This Row],[CÓDIGO]]),"",IFERROR(VLOOKUP(tabItens[[#This Row],[CÓDIGO]],Consumo!$C$2:$AC$862,26,FALSE),0))</f>
        <v>09.2023</v>
      </c>
      <c r="AS607" s="384">
        <f>SUMIF(Consumo!$C$3:$C$862,tabItens[[#This Row],[CÓDIGO]],Consumo!$N$3:$N$862) + SUMIF(Consumo!$C$3:$C$862,tabItens[[#This Row],[CÓDIGO]],Consumo!$O$3:$O$862) + SUMIF(Consumo!$C$3:$C$862,tabItens[[#This Row],[CÓDIGO]],Consumo!$P$3:$P$862) + SUMIF(Consumo!$C$3:$C$862,tabItens[[#This Row],[CÓDIGO]],Consumo!$Q$3:$Q$862)</f>
        <v>168</v>
      </c>
      <c r="AT607" s="384">
        <f>SUMIF(Consumo!$C$3:$C$862,tabItens[[#This Row],[CÓDIGO]],Consumo!$Z$3:$Z$862)</f>
        <v>406</v>
      </c>
      <c r="AU607" s="385">
        <f>SUMIF(Consumo!$C$3:$C$862,tabItens[[#This Row],[CÓDIGO]],Consumo!$AA$3:$AA$862)</f>
        <v>88</v>
      </c>
      <c r="AV607" s="386">
        <f>SUMIF(Consumo!$C$3:$C$862,tabItens[[#This Row],[CÓDIGO]],Consumo!$Y$3:$Y$862)</f>
        <v>33.833333333333336</v>
      </c>
      <c r="AW607" s="359">
        <f>tabItens[[#This Row],[QTDE ATUAL]] + tabItens[[#This Row],[RC QTDE]] + tabItens[[#This Row],[AF SALDO]] + tabItens[[#This Row],[Recentes]]</f>
        <v>89</v>
      </c>
      <c r="AX607" s="387">
        <v>24</v>
      </c>
      <c r="AY607" s="387">
        <v>4</v>
      </c>
      <c r="AZ607" s="387">
        <f>IF(ISBLANK(tabItens[[#This Row],[CÓDIGO]]),"",tabItens[[#This Row],[PontoMês]] * (AZ$2+tabItens[[#This Row],[PontoQtM]]))</f>
        <v>96</v>
      </c>
      <c r="BA607" s="386">
        <f>tabItens[[#This Row],[PontoPed]] - tabItens[[#This Row],[Saldo]] + (1/10)</f>
        <v>7.1</v>
      </c>
      <c r="BB607" s="386">
        <f xml:space="preserve"> tabItens[[#This Row],[PontoMês]] * BB$2 - tabItens[[#This Row],[QTDE ATUAL]] - (1/10)</f>
        <v>-65.099999999999994</v>
      </c>
      <c r="BC607" s="388">
        <f>IF( tabItens[[#This Row],[PontoPed]]&gt;0, IF(tabItens[[#This Row],[PontoPed]]&lt;1, 1, IF( tabItens[[#This Row],[Saldo]]&gt;tabItens[[#This Row],[PontoPed]], 0, (tabItens[[#This Row],[PontoPed]]-tabItens[[#This Row],[Saldo]])/tabItens[[#This Row],[PontoPed]] ) ), 0 )</f>
        <v>7.2916666666666671E-2</v>
      </c>
      <c r="BD607" s="389">
        <f>ROUNDDOWN(IF( OR( AND(tabItens[[#This Row],[PontoPed]]&lt;tabItens[[#This Row],[Saldo]],tabItens[[#This Row],[Saldo]]&gt;0), tabItens[[#This Row],[PontoPed]]=0), 99, IF(AND(tabItens[[#This Row],[Saldo]]=0,tabItens[[#This Row],[PontoPed]]&gt;0), 0, (1-tabItens[[#This Row],[PctAb]])*10 ) ),0)</f>
        <v>9</v>
      </c>
      <c r="BE607" s="390">
        <f>IF( tabItens[[#This Row],[Consumo]] &gt; tabItens[[#This Row],[04_MESES]]/4*$AV$2, tabItens[[#This Row],[Consumo]]/$AV$2, tabItens[[#This Row],[04_MESES]]/4 ) * $BE$2 + tabItens[[#This Row],[COMPRA_EXTRA]]</f>
        <v>252</v>
      </c>
      <c r="BF607" s="391">
        <f>MAX( tabItens[[#This Row],[Sugestão]] - tabItens[[#This Row],[LC]], 0 )</f>
        <v>252</v>
      </c>
      <c r="BG607" s="391">
        <f>SUMIF(Consumo!$C$3:$C$862,tabItens[[#This Row],[CÓDIGO]],Consumo!$E$3:$E$862)</f>
        <v>0</v>
      </c>
      <c r="BH607" s="392">
        <f>IF(AND(tabItens[[#This Row],[Pend]] &gt; 0,tabItens[[#This Row],[Consumo]] &lt;&gt; 0), tabItens[[#This Row],[Pend]] / tabItens[[#This Row],[Consumo]], 0 )</f>
        <v>0</v>
      </c>
      <c r="BI607" s="391"/>
      <c r="BJ607" s="391"/>
      <c r="BK607" s="393" t="s">
        <v>2081</v>
      </c>
    </row>
    <row r="608" spans="1:63" x14ac:dyDescent="0.3">
      <c r="A608" s="354">
        <v>111806</v>
      </c>
      <c r="B608" s="355" t="s">
        <v>1678</v>
      </c>
      <c r="C608" s="356" t="s">
        <v>256</v>
      </c>
      <c r="D608" s="357">
        <v>2.1</v>
      </c>
      <c r="E608" s="358"/>
      <c r="F608" s="358"/>
      <c r="G608" s="358" t="s">
        <v>883</v>
      </c>
      <c r="H608" s="359">
        <v>0</v>
      </c>
      <c r="I608" s="360">
        <v>103003</v>
      </c>
      <c r="J608" s="361">
        <v>2.1</v>
      </c>
      <c r="K608" s="362">
        <v>1215</v>
      </c>
      <c r="L608" s="363">
        <f>IF(tabItens[[#This Row],[Média]] &gt; 0, tabItens[[#This Row],[QTDE ATUAL]] / tabItens[[#This Row],[Média]],999.9)</f>
        <v>0</v>
      </c>
      <c r="M608" s="364">
        <v>0</v>
      </c>
      <c r="N608" s="365">
        <f>tabItens[[#This Row],[VALOR UNIT.]] * tabItens[[#This Row],[LC]]</f>
        <v>0</v>
      </c>
      <c r="O608" s="366" t="s">
        <v>2100</v>
      </c>
      <c r="P608" s="367"/>
      <c r="Q608" s="368"/>
      <c r="R608" s="365"/>
      <c r="S608" s="369"/>
      <c r="T608" s="370">
        <f>ROUNDDOWN(IFERROR(tabItens[[#This Row],[ATA DT.VALID.]] - $D$1,0) / 30,0)</f>
        <v>-1507</v>
      </c>
      <c r="U608" s="355" t="s">
        <v>984</v>
      </c>
      <c r="V608" s="371">
        <v>1</v>
      </c>
      <c r="W608" s="372" t="s">
        <v>2072</v>
      </c>
      <c r="X608" s="373">
        <v>55</v>
      </c>
      <c r="Y608" s="374">
        <v>32</v>
      </c>
      <c r="Z608" s="375">
        <v>10087</v>
      </c>
      <c r="AA608" s="376">
        <v>2023</v>
      </c>
      <c r="AB608" s="377">
        <v>2000</v>
      </c>
      <c r="AC608" s="377"/>
      <c r="AD608" s="376"/>
      <c r="AE608" s="377"/>
      <c r="AF608" s="370"/>
      <c r="AG608" s="378" t="s">
        <v>2067</v>
      </c>
      <c r="AH608" s="379"/>
      <c r="AI608" s="370">
        <v>406</v>
      </c>
      <c r="AJ608" s="379">
        <v>44631</v>
      </c>
      <c r="AK608" s="379">
        <v>40011</v>
      </c>
      <c r="AL608" s="379">
        <v>44616</v>
      </c>
      <c r="AM608" s="369"/>
      <c r="AN608" s="358"/>
      <c r="AO608" s="380" t="str">
        <f>_xlfn.IFNA(IF(VLOOKUP(tabItens[[#This Row],[CÓDIGO]],tabExcluirDoEstoque[#Data],1,FALSE),"sim",""),"")</f>
        <v/>
      </c>
      <c r="AP608" s="381" t="str">
        <f ca="1">IF(OR(ISBLANK(tabItens[[#This Row],[ATA DT.VALID.]]),tabItens[[#This Row],[ATA DT.VALID.]]="",tabItens[[#This Row],[ATA DT.VALID.]]=" "),"",IF(TYPE(tabItens[[#This Row],[ATA DT.VALID.]])=1,ROUNDUP((tabItens[[#This Row],[ATA DT.VALID.]]-TODAY())/7,0),""))</f>
        <v/>
      </c>
      <c r="AQ608" s="382">
        <v>0</v>
      </c>
      <c r="AR608" s="383" t="str">
        <f>IF(ISBLANK(tabItens[[#This Row],[CÓDIGO]]),"",IFERROR(VLOOKUP(tabItens[[#This Row],[CÓDIGO]],Consumo!$C$2:$AC$862,26,FALSE),0))</f>
        <v>06.2023</v>
      </c>
      <c r="AS608" s="384">
        <f>SUMIF(Consumo!$C$3:$C$862,tabItens[[#This Row],[CÓDIGO]],Consumo!$N$3:$N$862) + SUMIF(Consumo!$C$3:$C$862,tabItens[[#This Row],[CÓDIGO]],Consumo!$O$3:$O$862) + SUMIF(Consumo!$C$3:$C$862,tabItens[[#This Row],[CÓDIGO]],Consumo!$P$3:$P$862) + SUMIF(Consumo!$C$3:$C$862,tabItens[[#This Row],[CÓDIGO]],Consumo!$Q$3:$Q$862)</f>
        <v>9</v>
      </c>
      <c r="AT608" s="384">
        <f>SUMIF(Consumo!$C$3:$C$862,tabItens[[#This Row],[CÓDIGO]],Consumo!$Z$3:$Z$862)</f>
        <v>1614</v>
      </c>
      <c r="AU608" s="385">
        <f>SUMIF(Consumo!$C$3:$C$862,tabItens[[#This Row],[CÓDIGO]],Consumo!$AA$3:$AA$862)</f>
        <v>493</v>
      </c>
      <c r="AV608" s="386">
        <f>SUMIF(Consumo!$C$3:$C$862,tabItens[[#This Row],[CÓDIGO]],Consumo!$Y$3:$Y$862)</f>
        <v>134.5</v>
      </c>
      <c r="AW608" s="359">
        <f>tabItens[[#This Row],[QTDE ATUAL]] + tabItens[[#This Row],[RC QTDE]] + tabItens[[#This Row],[AF SALDO]] + tabItens[[#This Row],[Recentes]]</f>
        <v>2000</v>
      </c>
      <c r="AX608" s="387">
        <v>60</v>
      </c>
      <c r="AY608" s="387">
        <v>4</v>
      </c>
      <c r="AZ608" s="387">
        <f>IF(ISBLANK(tabItens[[#This Row],[CÓDIGO]]),"",tabItens[[#This Row],[PontoMês]] * (AZ$2+tabItens[[#This Row],[PontoQtM]]))</f>
        <v>240</v>
      </c>
      <c r="BA608" s="386">
        <f>tabItens[[#This Row],[PontoPed]] - tabItens[[#This Row],[Saldo]] + (1/10)</f>
        <v>-1759.9</v>
      </c>
      <c r="BB608" s="386">
        <f xml:space="preserve"> tabItens[[#This Row],[PontoMês]] * BB$2 - tabItens[[#This Row],[QTDE ATUAL]] - (1/10)</f>
        <v>59.9</v>
      </c>
      <c r="BC608" s="388">
        <f>IF( tabItens[[#This Row],[PontoPed]]&gt;0, IF(tabItens[[#This Row],[PontoPed]]&lt;1, 1, IF( tabItens[[#This Row],[Saldo]]&gt;tabItens[[#This Row],[PontoPed]], 0, (tabItens[[#This Row],[PontoPed]]-tabItens[[#This Row],[Saldo]])/tabItens[[#This Row],[PontoPed]] ) ), 0 )</f>
        <v>0</v>
      </c>
      <c r="BD608" s="389">
        <f>ROUNDDOWN(IF( OR( AND(tabItens[[#This Row],[PontoPed]]&lt;tabItens[[#This Row],[Saldo]],tabItens[[#This Row],[Saldo]]&gt;0), tabItens[[#This Row],[PontoPed]]=0), 99, IF(AND(tabItens[[#This Row],[Saldo]]=0,tabItens[[#This Row],[PontoPed]]&gt;0), 0, (1-tabItens[[#This Row],[PctAb]])*10 ) ),0)</f>
        <v>99</v>
      </c>
      <c r="BE608" s="390">
        <f>IF( tabItens[[#This Row],[Consumo]] &gt; tabItens[[#This Row],[04_MESES]]/4*$AV$2, tabItens[[#This Row],[Consumo]]/$AV$2, tabItens[[#This Row],[04_MESES]]/4 ) * $BE$2 + tabItens[[#This Row],[COMPRA_EXTRA]]</f>
        <v>807</v>
      </c>
      <c r="BF608" s="391">
        <f>MAX( tabItens[[#This Row],[Sugestão]] - tabItens[[#This Row],[LC]], 0 )</f>
        <v>807</v>
      </c>
      <c r="BG608" s="391">
        <f>SUMIF(Consumo!$C$3:$C$862,tabItens[[#This Row],[CÓDIGO]],Consumo!$E$3:$E$862)</f>
        <v>399</v>
      </c>
      <c r="BH608" s="392">
        <f>IF(AND(tabItens[[#This Row],[Pend]] &gt; 0,tabItens[[#This Row],[Consumo]] &lt;&gt; 0), tabItens[[#This Row],[Pend]] / tabItens[[#This Row],[Consumo]], 0 )</f>
        <v>0.24721189591078066</v>
      </c>
      <c r="BI608" s="391"/>
      <c r="BJ608" s="391"/>
      <c r="BK608" s="393" t="s">
        <v>2081</v>
      </c>
    </row>
    <row r="609" spans="1:63" x14ac:dyDescent="0.3">
      <c r="A609" s="354">
        <v>111841</v>
      </c>
      <c r="B609" s="355" t="s">
        <v>1679</v>
      </c>
      <c r="C609" s="356" t="s">
        <v>31</v>
      </c>
      <c r="D609" s="357">
        <v>379.88</v>
      </c>
      <c r="E609" s="358"/>
      <c r="F609" s="358"/>
      <c r="G609" s="358" t="s">
        <v>883</v>
      </c>
      <c r="H609" s="359">
        <v>21</v>
      </c>
      <c r="I609" s="360">
        <v>103003</v>
      </c>
      <c r="J609" s="361">
        <v>379.88</v>
      </c>
      <c r="K609" s="362">
        <v>6</v>
      </c>
      <c r="L609" s="363">
        <f>IF(tabItens[[#This Row],[Média]] &gt; 0, tabItens[[#This Row],[QTDE ATUAL]] / tabItens[[#This Row],[Média]],999.9)</f>
        <v>50.4</v>
      </c>
      <c r="M609" s="364">
        <v>0</v>
      </c>
      <c r="N609" s="365">
        <f>tabItens[[#This Row],[VALOR UNIT.]] * tabItens[[#This Row],[LC]]</f>
        <v>0</v>
      </c>
      <c r="O609" s="366"/>
      <c r="P609" s="367"/>
      <c r="Q609" s="368"/>
      <c r="R609" s="365"/>
      <c r="S609" s="369"/>
      <c r="T609" s="370">
        <f>ROUNDDOWN(IFERROR(tabItens[[#This Row],[ATA DT.VALID.]] - $D$1,0) / 30,0)</f>
        <v>-1507</v>
      </c>
      <c r="U609" s="355" t="s">
        <v>1655</v>
      </c>
      <c r="V609" s="371">
        <v>1</v>
      </c>
      <c r="W609" s="372" t="s">
        <v>2072</v>
      </c>
      <c r="X609" s="373">
        <v>55</v>
      </c>
      <c r="Y609" s="374">
        <v>30</v>
      </c>
      <c r="Z609" s="375"/>
      <c r="AA609" s="376"/>
      <c r="AB609" s="377"/>
      <c r="AC609" s="377"/>
      <c r="AD609" s="376"/>
      <c r="AE609" s="377"/>
      <c r="AF609" s="370"/>
      <c r="AG609" s="378" t="s">
        <v>2067</v>
      </c>
      <c r="AH609" s="379"/>
      <c r="AI609" s="370">
        <v>2</v>
      </c>
      <c r="AJ609" s="379">
        <v>44043</v>
      </c>
      <c r="AK609" s="379">
        <v>40015</v>
      </c>
      <c r="AL609" s="379">
        <v>44028</v>
      </c>
      <c r="AM609" s="369"/>
      <c r="AN609" s="358"/>
      <c r="AO609" s="380" t="str">
        <f>_xlfn.IFNA(IF(VLOOKUP(tabItens[[#This Row],[CÓDIGO]],tabExcluirDoEstoque[#Data],1,FALSE),"sim",""),"")</f>
        <v/>
      </c>
      <c r="AP609" s="381" t="str">
        <f ca="1">IF(OR(ISBLANK(tabItens[[#This Row],[ATA DT.VALID.]]),tabItens[[#This Row],[ATA DT.VALID.]]="",tabItens[[#This Row],[ATA DT.VALID.]]=" "),"",IF(TYPE(tabItens[[#This Row],[ATA DT.VALID.]])=1,ROUNDUP((tabItens[[#This Row],[ATA DT.VALID.]]-TODAY())/7,0),""))</f>
        <v/>
      </c>
      <c r="AQ609" s="382"/>
      <c r="AR609" s="383" t="str">
        <f>IF(ISBLANK(tabItens[[#This Row],[CÓDIGO]]),"",IFERROR(VLOOKUP(tabItens[[#This Row],[CÓDIGO]],Consumo!$C$2:$AC$862,26,FALSE),0))</f>
        <v>07.2023</v>
      </c>
      <c r="AS609" s="384">
        <f>SUMIF(Consumo!$C$3:$C$862,tabItens[[#This Row],[CÓDIGO]],Consumo!$N$3:$N$862) + SUMIF(Consumo!$C$3:$C$862,tabItens[[#This Row],[CÓDIGO]],Consumo!$O$3:$O$862) + SUMIF(Consumo!$C$3:$C$862,tabItens[[#This Row],[CÓDIGO]],Consumo!$P$3:$P$862) + SUMIF(Consumo!$C$3:$C$862,tabItens[[#This Row],[CÓDIGO]],Consumo!$Q$3:$Q$862)</f>
        <v>2</v>
      </c>
      <c r="AT609" s="384">
        <f>SUMIF(Consumo!$C$3:$C$862,tabItens[[#This Row],[CÓDIGO]],Consumo!$Z$3:$Z$862)</f>
        <v>6</v>
      </c>
      <c r="AU609" s="385">
        <f>SUMIF(Consumo!$C$3:$C$862,tabItens[[#This Row],[CÓDIGO]],Consumo!$AA$3:$AA$862)</f>
        <v>2</v>
      </c>
      <c r="AV609" s="386">
        <f>SUMIF(Consumo!$C$3:$C$862,tabItens[[#This Row],[CÓDIGO]],Consumo!$Y$3:$Y$862)</f>
        <v>0.41666666666666669</v>
      </c>
      <c r="AW609" s="359">
        <f>tabItens[[#This Row],[QTDE ATUAL]] + tabItens[[#This Row],[RC QTDE]] + tabItens[[#This Row],[AF SALDO]] + tabItens[[#This Row],[Recentes]]</f>
        <v>21</v>
      </c>
      <c r="AX609" s="387">
        <v>1</v>
      </c>
      <c r="AY609" s="387">
        <v>4</v>
      </c>
      <c r="AZ609" s="387">
        <f>IF(ISBLANK(tabItens[[#This Row],[CÓDIGO]]),"",tabItens[[#This Row],[PontoMês]] * (AZ$2+tabItens[[#This Row],[PontoQtM]]))</f>
        <v>4</v>
      </c>
      <c r="BA609" s="386">
        <f>tabItens[[#This Row],[PontoPed]] - tabItens[[#This Row],[Saldo]] + (1/10)</f>
        <v>-16.899999999999999</v>
      </c>
      <c r="BB609" s="386">
        <f xml:space="preserve"> tabItens[[#This Row],[PontoMês]] * BB$2 - tabItens[[#This Row],[QTDE ATUAL]] - (1/10)</f>
        <v>-20.100000000000001</v>
      </c>
      <c r="BC609" s="388">
        <f>IF( tabItens[[#This Row],[PontoPed]]&gt;0, IF(tabItens[[#This Row],[PontoPed]]&lt;1, 1, IF( tabItens[[#This Row],[Saldo]]&gt;tabItens[[#This Row],[PontoPed]], 0, (tabItens[[#This Row],[PontoPed]]-tabItens[[#This Row],[Saldo]])/tabItens[[#This Row],[PontoPed]] ) ), 0 )</f>
        <v>0</v>
      </c>
      <c r="BD609" s="389">
        <f>ROUNDDOWN(IF( OR( AND(tabItens[[#This Row],[PontoPed]]&lt;tabItens[[#This Row],[Saldo]],tabItens[[#This Row],[Saldo]]&gt;0), tabItens[[#This Row],[PontoPed]]=0), 99, IF(AND(tabItens[[#This Row],[Saldo]]=0,tabItens[[#This Row],[PontoPed]]&gt;0), 0, (1-tabItens[[#This Row],[PctAb]])*10 ) ),0)</f>
        <v>99</v>
      </c>
      <c r="BE609" s="390">
        <f>IF( tabItens[[#This Row],[Consumo]] &gt; tabItens[[#This Row],[04_MESES]]/4*$AV$2, tabItens[[#This Row],[Consumo]]/$AV$2, tabItens[[#This Row],[04_MESES]]/4 ) * $BE$2 + tabItens[[#This Row],[COMPRA_EXTRA]]</f>
        <v>3</v>
      </c>
      <c r="BF609" s="391">
        <f>MAX( tabItens[[#This Row],[Sugestão]] - tabItens[[#This Row],[LC]], 0 )</f>
        <v>3</v>
      </c>
      <c r="BG609" s="391">
        <f>SUMIF(Consumo!$C$3:$C$862,tabItens[[#This Row],[CÓDIGO]],Consumo!$E$3:$E$862)</f>
        <v>0</v>
      </c>
      <c r="BH609" s="392">
        <f>IF(AND(tabItens[[#This Row],[Pend]] &gt; 0,tabItens[[#This Row],[Consumo]] &lt;&gt; 0), tabItens[[#This Row],[Pend]] / tabItens[[#This Row],[Consumo]], 0 )</f>
        <v>0</v>
      </c>
      <c r="BI609" s="391"/>
      <c r="BJ609" s="391"/>
      <c r="BK609" s="393" t="s">
        <v>2081</v>
      </c>
    </row>
    <row r="610" spans="1:63" x14ac:dyDescent="0.3">
      <c r="A610" s="354">
        <v>112109</v>
      </c>
      <c r="B610" s="355" t="s">
        <v>1680</v>
      </c>
      <c r="C610" s="356" t="s">
        <v>328</v>
      </c>
      <c r="D610" s="357">
        <v>5.5</v>
      </c>
      <c r="E610" s="358"/>
      <c r="F610" s="358"/>
      <c r="G610" s="358" t="s">
        <v>883</v>
      </c>
      <c r="H610" s="359">
        <v>12614</v>
      </c>
      <c r="I610" s="360">
        <v>103003</v>
      </c>
      <c r="J610" s="361">
        <v>5.5</v>
      </c>
      <c r="K610" s="362">
        <v>13138</v>
      </c>
      <c r="L610" s="363">
        <f>IF(tabItens[[#This Row],[Média]] &gt; 0, tabItens[[#This Row],[QTDE ATUAL]] / tabItens[[#This Row],[Média]],999.9)</f>
        <v>10.35986585449319</v>
      </c>
      <c r="M610" s="364">
        <v>0</v>
      </c>
      <c r="N610" s="365">
        <f>tabItens[[#This Row],[VALOR UNIT.]] * tabItens[[#This Row],[LC]]</f>
        <v>0</v>
      </c>
      <c r="O610" s="366" t="s">
        <v>2173</v>
      </c>
      <c r="P610" s="367"/>
      <c r="Q610" s="368"/>
      <c r="R610" s="365"/>
      <c r="S610" s="369"/>
      <c r="T610" s="370">
        <f>ROUNDDOWN(IFERROR(tabItens[[#This Row],[ATA DT.VALID.]] - $D$1,0) / 30,0)</f>
        <v>-1507</v>
      </c>
      <c r="U610" s="355" t="s">
        <v>1440</v>
      </c>
      <c r="V610" s="371">
        <v>1</v>
      </c>
      <c r="W610" s="372" t="s">
        <v>2068</v>
      </c>
      <c r="X610" s="373">
        <v>72</v>
      </c>
      <c r="Y610" s="374">
        <v>8</v>
      </c>
      <c r="Z610" s="375"/>
      <c r="AA610" s="376"/>
      <c r="AB610" s="377"/>
      <c r="AC610" s="377"/>
      <c r="AD610" s="376"/>
      <c r="AE610" s="377"/>
      <c r="AF610" s="370"/>
      <c r="AG610" s="378" t="s">
        <v>2067</v>
      </c>
      <c r="AH610" s="379"/>
      <c r="AI610" s="370">
        <v>7634</v>
      </c>
      <c r="AJ610" s="379">
        <v>44886</v>
      </c>
      <c r="AK610" s="379">
        <v>40043</v>
      </c>
      <c r="AL610" s="379">
        <v>44854</v>
      </c>
      <c r="AM610" s="369"/>
      <c r="AN610" s="358"/>
      <c r="AO610" s="380" t="str">
        <f>_xlfn.IFNA(IF(VLOOKUP(tabItens[[#This Row],[CÓDIGO]],tabExcluirDoEstoque[#Data],1,FALSE),"sim",""),"")</f>
        <v/>
      </c>
      <c r="AP610" s="381" t="str">
        <f ca="1">IF(OR(ISBLANK(tabItens[[#This Row],[ATA DT.VALID.]]),tabItens[[#This Row],[ATA DT.VALID.]]="",tabItens[[#This Row],[ATA DT.VALID.]]=" "),"",IF(TYPE(tabItens[[#This Row],[ATA DT.VALID.]])=1,ROUNDUP((tabItens[[#This Row],[ATA DT.VALID.]]-TODAY())/7,0),""))</f>
        <v/>
      </c>
      <c r="AQ610" s="382">
        <v>0</v>
      </c>
      <c r="AR610" s="383" t="str">
        <f>IF(ISBLANK(tabItens[[#This Row],[CÓDIGO]]),"",IFERROR(VLOOKUP(tabItens[[#This Row],[CÓDIGO]],Consumo!$C$2:$AC$862,26,FALSE),0))</f>
        <v>09.2023</v>
      </c>
      <c r="AS610" s="384">
        <f>SUMIF(Consumo!$C$3:$C$862,tabItens[[#This Row],[CÓDIGO]],Consumo!$N$3:$N$862) + SUMIF(Consumo!$C$3:$C$862,tabItens[[#This Row],[CÓDIGO]],Consumo!$O$3:$O$862) + SUMIF(Consumo!$C$3:$C$862,tabItens[[#This Row],[CÓDIGO]],Consumo!$P$3:$P$862) + SUMIF(Consumo!$C$3:$C$862,tabItens[[#This Row],[CÓDIGO]],Consumo!$Q$3:$Q$862)</f>
        <v>3425</v>
      </c>
      <c r="AT610" s="384">
        <f>SUMIF(Consumo!$C$3:$C$862,tabItens[[#This Row],[CÓDIGO]],Consumo!$Z$3:$Z$862)</f>
        <v>17041</v>
      </c>
      <c r="AU610" s="385">
        <f>SUMIF(Consumo!$C$3:$C$862,tabItens[[#This Row],[CÓDIGO]],Consumo!$AA$3:$AA$862)</f>
        <v>7812</v>
      </c>
      <c r="AV610" s="386">
        <f>SUMIF(Consumo!$C$3:$C$862,tabItens[[#This Row],[CÓDIGO]],Consumo!$Y$3:$Y$862)</f>
        <v>1217.5833333333333</v>
      </c>
      <c r="AW610" s="359">
        <f>tabItens[[#This Row],[QTDE ATUAL]] + tabItens[[#This Row],[RC QTDE]] + tabItens[[#This Row],[AF SALDO]] + tabItens[[#This Row],[Recentes]]</f>
        <v>12614</v>
      </c>
      <c r="AX610" s="387">
        <v>1500</v>
      </c>
      <c r="AY610" s="387">
        <v>3</v>
      </c>
      <c r="AZ610" s="387">
        <f>IF(ISBLANK(tabItens[[#This Row],[CÓDIGO]]),"",tabItens[[#This Row],[PontoMês]] * (AZ$2+tabItens[[#This Row],[PontoQtM]]))</f>
        <v>4500</v>
      </c>
      <c r="BA610" s="386">
        <f>tabItens[[#This Row],[PontoPed]] - tabItens[[#This Row],[Saldo]] + (1/10)</f>
        <v>-8113.9</v>
      </c>
      <c r="BB610" s="386">
        <f xml:space="preserve"> tabItens[[#This Row],[PontoMês]] * BB$2 - tabItens[[#This Row],[QTDE ATUAL]] - (1/10)</f>
        <v>-11114.1</v>
      </c>
      <c r="BC610" s="388">
        <f>IF( tabItens[[#This Row],[PontoPed]]&gt;0, IF(tabItens[[#This Row],[PontoPed]]&lt;1, 1, IF( tabItens[[#This Row],[Saldo]]&gt;tabItens[[#This Row],[PontoPed]], 0, (tabItens[[#This Row],[PontoPed]]-tabItens[[#This Row],[Saldo]])/tabItens[[#This Row],[PontoPed]] ) ), 0 )</f>
        <v>0</v>
      </c>
      <c r="BD610" s="389">
        <f>ROUNDDOWN(IF( OR( AND(tabItens[[#This Row],[PontoPed]]&lt;tabItens[[#This Row],[Saldo]],tabItens[[#This Row],[Saldo]]&gt;0), tabItens[[#This Row],[PontoPed]]=0), 99, IF(AND(tabItens[[#This Row],[Saldo]]=0,tabItens[[#This Row],[PontoPed]]&gt;0), 0, (1-tabItens[[#This Row],[PctAb]])*10 ) ),0)</f>
        <v>99</v>
      </c>
      <c r="BE610" s="390">
        <f>IF( tabItens[[#This Row],[Consumo]] &gt; tabItens[[#This Row],[04_MESES]]/4*$AV$2, tabItens[[#This Row],[Consumo]]/$AV$2, tabItens[[#This Row],[04_MESES]]/4 ) * $BE$2 + tabItens[[#This Row],[COMPRA_EXTRA]]</f>
        <v>8520.5</v>
      </c>
      <c r="BF610" s="391">
        <f>MAX( tabItens[[#This Row],[Sugestão]] - tabItens[[#This Row],[LC]], 0 )</f>
        <v>8520.5</v>
      </c>
      <c r="BG610" s="391">
        <f>SUMIF(Consumo!$C$3:$C$862,tabItens[[#This Row],[CÓDIGO]],Consumo!$E$3:$E$862)</f>
        <v>20</v>
      </c>
      <c r="BH610" s="392">
        <f>IF(AND(tabItens[[#This Row],[Pend]] &gt; 0,tabItens[[#This Row],[Consumo]] &lt;&gt; 0), tabItens[[#This Row],[Pend]] / tabItens[[#This Row],[Consumo]], 0 )</f>
        <v>1.1736400445983217E-3</v>
      </c>
      <c r="BI610" s="391"/>
      <c r="BJ610" s="391"/>
      <c r="BK610" s="393" t="s">
        <v>2081</v>
      </c>
    </row>
    <row r="611" spans="1:63" x14ac:dyDescent="0.3">
      <c r="A611" s="354">
        <v>112154</v>
      </c>
      <c r="B611" s="355" t="s">
        <v>1681</v>
      </c>
      <c r="C611" s="356" t="s">
        <v>31</v>
      </c>
      <c r="D611" s="357">
        <v>6.05</v>
      </c>
      <c r="E611" s="358"/>
      <c r="F611" s="358"/>
      <c r="G611" s="358" t="s">
        <v>883</v>
      </c>
      <c r="H611" s="359">
        <v>0</v>
      </c>
      <c r="I611" s="360">
        <v>103003</v>
      </c>
      <c r="J611" s="361">
        <v>6.05</v>
      </c>
      <c r="K611" s="362">
        <v>359</v>
      </c>
      <c r="L611" s="363">
        <f>IF(tabItens[[#This Row],[Média]] &gt; 0, tabItens[[#This Row],[QTDE ATUAL]] / tabItens[[#This Row],[Média]],999.9)</f>
        <v>0</v>
      </c>
      <c r="M611" s="364">
        <v>0</v>
      </c>
      <c r="N611" s="365">
        <f>tabItens[[#This Row],[VALOR UNIT.]] * tabItens[[#This Row],[LC]]</f>
        <v>0</v>
      </c>
      <c r="O611" s="366" t="s">
        <v>2115</v>
      </c>
      <c r="P611" s="367"/>
      <c r="Q611" s="368"/>
      <c r="R611" s="365"/>
      <c r="S611" s="369"/>
      <c r="T611" s="370">
        <f>ROUNDDOWN(IFERROR(tabItens[[#This Row],[ATA DT.VALID.]] - $D$1,0) / 30,0)</f>
        <v>-1507</v>
      </c>
      <c r="U611" s="355" t="s">
        <v>1682</v>
      </c>
      <c r="V611" s="371">
        <v>1</v>
      </c>
      <c r="W611" s="372" t="s">
        <v>2072</v>
      </c>
      <c r="X611" s="373">
        <v>55</v>
      </c>
      <c r="Y611" s="374">
        <v>37</v>
      </c>
      <c r="Z611" s="375">
        <v>10083</v>
      </c>
      <c r="AA611" s="376">
        <v>2023</v>
      </c>
      <c r="AB611" s="377">
        <v>600</v>
      </c>
      <c r="AC611" s="377"/>
      <c r="AD611" s="376"/>
      <c r="AE611" s="377"/>
      <c r="AF611" s="370"/>
      <c r="AG611" s="378" t="s">
        <v>2067</v>
      </c>
      <c r="AH611" s="379"/>
      <c r="AI611" s="370">
        <v>140</v>
      </c>
      <c r="AJ611" s="379">
        <v>44544</v>
      </c>
      <c r="AK611" s="379">
        <v>40045</v>
      </c>
      <c r="AL611" s="379">
        <v>45195</v>
      </c>
      <c r="AM611" s="369"/>
      <c r="AN611" s="358"/>
      <c r="AO611" s="380" t="str">
        <f>_xlfn.IFNA(IF(VLOOKUP(tabItens[[#This Row],[CÓDIGO]],tabExcluirDoEstoque[#Data],1,FALSE),"sim",""),"")</f>
        <v/>
      </c>
      <c r="AP611" s="381" t="str">
        <f ca="1">IF(OR(ISBLANK(tabItens[[#This Row],[ATA DT.VALID.]]),tabItens[[#This Row],[ATA DT.VALID.]]="",tabItens[[#This Row],[ATA DT.VALID.]]=" "),"",IF(TYPE(tabItens[[#This Row],[ATA DT.VALID.]])=1,ROUNDUP((tabItens[[#This Row],[ATA DT.VALID.]]-TODAY())/7,0),""))</f>
        <v/>
      </c>
      <c r="AQ611" s="382">
        <v>0</v>
      </c>
      <c r="AR611" s="383" t="str">
        <f>IF(ISBLANK(tabItens[[#This Row],[CÓDIGO]]),"",IFERROR(VLOOKUP(tabItens[[#This Row],[CÓDIGO]],Consumo!$C$2:$AC$862,26,FALSE),0))</f>
        <v>09.2023</v>
      </c>
      <c r="AS611" s="384">
        <f>SUMIF(Consumo!$C$3:$C$862,tabItens[[#This Row],[CÓDIGO]],Consumo!$N$3:$N$862) + SUMIF(Consumo!$C$3:$C$862,tabItens[[#This Row],[CÓDIGO]],Consumo!$O$3:$O$862) + SUMIF(Consumo!$C$3:$C$862,tabItens[[#This Row],[CÓDIGO]],Consumo!$P$3:$P$862) + SUMIF(Consumo!$C$3:$C$862,tabItens[[#This Row],[CÓDIGO]],Consumo!$Q$3:$Q$862)</f>
        <v>68</v>
      </c>
      <c r="AT611" s="384">
        <f>SUMIF(Consumo!$C$3:$C$862,tabItens[[#This Row],[CÓDIGO]],Consumo!$Z$3:$Z$862)</f>
        <v>444</v>
      </c>
      <c r="AU611" s="385">
        <f>SUMIF(Consumo!$C$3:$C$862,tabItens[[#This Row],[CÓDIGO]],Consumo!$AA$3:$AA$862)</f>
        <v>114</v>
      </c>
      <c r="AV611" s="386">
        <f>SUMIF(Consumo!$C$3:$C$862,tabItens[[#This Row],[CÓDIGO]],Consumo!$Y$3:$Y$862)</f>
        <v>36.166666666666664</v>
      </c>
      <c r="AW611" s="359">
        <f>tabItens[[#This Row],[QTDE ATUAL]] + tabItens[[#This Row],[RC QTDE]] + tabItens[[#This Row],[AF SALDO]] + tabItens[[#This Row],[Recentes]]</f>
        <v>600</v>
      </c>
      <c r="AX611" s="387">
        <v>35</v>
      </c>
      <c r="AY611" s="387">
        <v>4</v>
      </c>
      <c r="AZ611" s="387">
        <f>IF(ISBLANK(tabItens[[#This Row],[CÓDIGO]]),"",tabItens[[#This Row],[PontoMês]] * (AZ$2+tabItens[[#This Row],[PontoQtM]]))</f>
        <v>140</v>
      </c>
      <c r="BA611" s="386">
        <f>tabItens[[#This Row],[PontoPed]] - tabItens[[#This Row],[Saldo]] + (1/10)</f>
        <v>-459.9</v>
      </c>
      <c r="BB611" s="386">
        <f xml:space="preserve"> tabItens[[#This Row],[PontoMês]] * BB$2 - tabItens[[#This Row],[QTDE ATUAL]] - (1/10)</f>
        <v>34.9</v>
      </c>
      <c r="BC611" s="388">
        <f>IF( tabItens[[#This Row],[PontoPed]]&gt;0, IF(tabItens[[#This Row],[PontoPed]]&lt;1, 1, IF( tabItens[[#This Row],[Saldo]]&gt;tabItens[[#This Row],[PontoPed]], 0, (tabItens[[#This Row],[PontoPed]]-tabItens[[#This Row],[Saldo]])/tabItens[[#This Row],[PontoPed]] ) ), 0 )</f>
        <v>0</v>
      </c>
      <c r="BD611" s="389">
        <f>ROUNDDOWN(IF( OR( AND(tabItens[[#This Row],[PontoPed]]&lt;tabItens[[#This Row],[Saldo]],tabItens[[#This Row],[Saldo]]&gt;0), tabItens[[#This Row],[PontoPed]]=0), 99, IF(AND(tabItens[[#This Row],[Saldo]]=0,tabItens[[#This Row],[PontoPed]]&gt;0), 0, (1-tabItens[[#This Row],[PctAb]])*10 ) ),0)</f>
        <v>99</v>
      </c>
      <c r="BE611" s="390">
        <f>IF( tabItens[[#This Row],[Consumo]] &gt; tabItens[[#This Row],[04_MESES]]/4*$AV$2, tabItens[[#This Row],[Consumo]]/$AV$2, tabItens[[#This Row],[04_MESES]]/4 ) * $BE$2 + tabItens[[#This Row],[COMPRA_EXTRA]]</f>
        <v>222</v>
      </c>
      <c r="BF611" s="391">
        <f>MAX( tabItens[[#This Row],[Sugestão]] - tabItens[[#This Row],[LC]], 0 )</f>
        <v>222</v>
      </c>
      <c r="BG611" s="391">
        <f>SUMIF(Consumo!$C$3:$C$862,tabItens[[#This Row],[CÓDIGO]],Consumo!$E$3:$E$862)</f>
        <v>27</v>
      </c>
      <c r="BH611" s="392">
        <f>IF(AND(tabItens[[#This Row],[Pend]] &gt; 0,tabItens[[#This Row],[Consumo]] &lt;&gt; 0), tabItens[[#This Row],[Pend]] / tabItens[[#This Row],[Consumo]], 0 )</f>
        <v>6.0810810810810814E-2</v>
      </c>
      <c r="BI611" s="391"/>
      <c r="BJ611" s="391"/>
      <c r="BK611" s="393" t="s">
        <v>2081</v>
      </c>
    </row>
    <row r="612" spans="1:63" x14ac:dyDescent="0.3">
      <c r="A612" s="354">
        <v>112155</v>
      </c>
      <c r="B612" s="355" t="s">
        <v>1683</v>
      </c>
      <c r="C612" s="356" t="s">
        <v>31</v>
      </c>
      <c r="D612" s="357">
        <v>6.09</v>
      </c>
      <c r="E612" s="358"/>
      <c r="F612" s="358"/>
      <c r="G612" s="358" t="s">
        <v>883</v>
      </c>
      <c r="H612" s="359">
        <v>0</v>
      </c>
      <c r="I612" s="360">
        <v>103003</v>
      </c>
      <c r="J612" s="361">
        <v>6.09</v>
      </c>
      <c r="K612" s="362">
        <v>252</v>
      </c>
      <c r="L612" s="363">
        <f>IF(tabItens[[#This Row],[Média]] &gt; 0, tabItens[[#This Row],[QTDE ATUAL]] / tabItens[[#This Row],[Média]],999.9)</f>
        <v>0</v>
      </c>
      <c r="M612" s="364">
        <v>0</v>
      </c>
      <c r="N612" s="365">
        <f>tabItens[[#This Row],[VALOR UNIT.]] * tabItens[[#This Row],[LC]]</f>
        <v>0</v>
      </c>
      <c r="O612" s="366" t="s">
        <v>2115</v>
      </c>
      <c r="P612" s="367"/>
      <c r="Q612" s="368"/>
      <c r="R612" s="365"/>
      <c r="S612" s="369"/>
      <c r="T612" s="370">
        <f>ROUNDDOWN(IFERROR(tabItens[[#This Row],[ATA DT.VALID.]] - $D$1,0) / 30,0)</f>
        <v>-1507</v>
      </c>
      <c r="U612" s="355" t="s">
        <v>1682</v>
      </c>
      <c r="V612" s="371">
        <v>1</v>
      </c>
      <c r="W612" s="372" t="s">
        <v>2072</v>
      </c>
      <c r="X612" s="373">
        <v>55</v>
      </c>
      <c r="Y612" s="374">
        <v>37</v>
      </c>
      <c r="Z612" s="375">
        <v>9003</v>
      </c>
      <c r="AA612" s="376">
        <v>2023</v>
      </c>
      <c r="AB612" s="377">
        <v>100</v>
      </c>
      <c r="AC612" s="377"/>
      <c r="AD612" s="376"/>
      <c r="AE612" s="377"/>
      <c r="AF612" s="370"/>
      <c r="AG612" s="378" t="s">
        <v>2067</v>
      </c>
      <c r="AH612" s="379"/>
      <c r="AI612" s="370">
        <v>88</v>
      </c>
      <c r="AJ612" s="379">
        <v>44951</v>
      </c>
      <c r="AK612" s="379">
        <v>40045</v>
      </c>
      <c r="AL612" s="379">
        <v>45195</v>
      </c>
      <c r="AM612" s="369"/>
      <c r="AN612" s="358"/>
      <c r="AO612" s="380" t="str">
        <f>_xlfn.IFNA(IF(VLOOKUP(tabItens[[#This Row],[CÓDIGO]],tabExcluirDoEstoque[#Data],1,FALSE),"sim",""),"")</f>
        <v/>
      </c>
      <c r="AP612" s="381" t="str">
        <f ca="1">IF(OR(ISBLANK(tabItens[[#This Row],[ATA DT.VALID.]]),tabItens[[#This Row],[ATA DT.VALID.]]="",tabItens[[#This Row],[ATA DT.VALID.]]=" "),"",IF(TYPE(tabItens[[#This Row],[ATA DT.VALID.]])=1,ROUNDUP((tabItens[[#This Row],[ATA DT.VALID.]]-TODAY())/7,0),""))</f>
        <v/>
      </c>
      <c r="AQ612" s="382">
        <v>0</v>
      </c>
      <c r="AR612" s="383" t="str">
        <f>IF(ISBLANK(tabItens[[#This Row],[CÓDIGO]]),"",IFERROR(VLOOKUP(tabItens[[#This Row],[CÓDIGO]],Consumo!$C$2:$AC$862,26,FALSE),0))</f>
        <v>08.2023</v>
      </c>
      <c r="AS612" s="384">
        <f>SUMIF(Consumo!$C$3:$C$862,tabItens[[#This Row],[CÓDIGO]],Consumo!$N$3:$N$862) + SUMIF(Consumo!$C$3:$C$862,tabItens[[#This Row],[CÓDIGO]],Consumo!$O$3:$O$862) + SUMIF(Consumo!$C$3:$C$862,tabItens[[#This Row],[CÓDIGO]],Consumo!$P$3:$P$862) + SUMIF(Consumo!$C$3:$C$862,tabItens[[#This Row],[CÓDIGO]],Consumo!$Q$3:$Q$862)</f>
        <v>122</v>
      </c>
      <c r="AT612" s="384">
        <f>SUMIF(Consumo!$C$3:$C$862,tabItens[[#This Row],[CÓDIGO]],Consumo!$Z$3:$Z$862)</f>
        <v>260</v>
      </c>
      <c r="AU612" s="385">
        <f>SUMIF(Consumo!$C$3:$C$862,tabItens[[#This Row],[CÓDIGO]],Consumo!$AA$3:$AA$862)</f>
        <v>100</v>
      </c>
      <c r="AV612" s="386">
        <f>SUMIF(Consumo!$C$3:$C$862,tabItens[[#This Row],[CÓDIGO]],Consumo!$Y$3:$Y$862)</f>
        <v>20.083333333333332</v>
      </c>
      <c r="AW612" s="359">
        <f>tabItens[[#This Row],[QTDE ATUAL]] + tabItens[[#This Row],[RC QTDE]] + tabItens[[#This Row],[AF SALDO]] + tabItens[[#This Row],[Recentes]]</f>
        <v>100</v>
      </c>
      <c r="AX612" s="387">
        <v>17</v>
      </c>
      <c r="AY612" s="387">
        <v>4</v>
      </c>
      <c r="AZ612" s="387">
        <f>IF(ISBLANK(tabItens[[#This Row],[CÓDIGO]]),"",tabItens[[#This Row],[PontoMês]] * (AZ$2+tabItens[[#This Row],[PontoQtM]]))</f>
        <v>68</v>
      </c>
      <c r="BA612" s="386">
        <f>tabItens[[#This Row],[PontoPed]] - tabItens[[#This Row],[Saldo]] + (1/10)</f>
        <v>-31.9</v>
      </c>
      <c r="BB612" s="386">
        <f xml:space="preserve"> tabItens[[#This Row],[PontoMês]] * BB$2 - tabItens[[#This Row],[QTDE ATUAL]] - (1/10)</f>
        <v>16.899999999999999</v>
      </c>
      <c r="BC612" s="388">
        <f>IF( tabItens[[#This Row],[PontoPed]]&gt;0, IF(tabItens[[#This Row],[PontoPed]]&lt;1, 1, IF( tabItens[[#This Row],[Saldo]]&gt;tabItens[[#This Row],[PontoPed]], 0, (tabItens[[#This Row],[PontoPed]]-tabItens[[#This Row],[Saldo]])/tabItens[[#This Row],[PontoPed]] ) ), 0 )</f>
        <v>0</v>
      </c>
      <c r="BD612" s="389">
        <f>ROUNDDOWN(IF( OR( AND(tabItens[[#This Row],[PontoPed]]&lt;tabItens[[#This Row],[Saldo]],tabItens[[#This Row],[Saldo]]&gt;0), tabItens[[#This Row],[PontoPed]]=0), 99, IF(AND(tabItens[[#This Row],[Saldo]]=0,tabItens[[#This Row],[PontoPed]]&gt;0), 0, (1-tabItens[[#This Row],[PctAb]])*10 ) ),0)</f>
        <v>99</v>
      </c>
      <c r="BE612" s="390">
        <f>IF( tabItens[[#This Row],[Consumo]] &gt; tabItens[[#This Row],[04_MESES]]/4*$AV$2, tabItens[[#This Row],[Consumo]]/$AV$2, tabItens[[#This Row],[04_MESES]]/4 ) * $BE$2 + tabItens[[#This Row],[COMPRA_EXTRA]]</f>
        <v>183</v>
      </c>
      <c r="BF612" s="391">
        <f>MAX( tabItens[[#This Row],[Sugestão]] - tabItens[[#This Row],[LC]], 0 )</f>
        <v>183</v>
      </c>
      <c r="BG612" s="391">
        <f>SUMIF(Consumo!$C$3:$C$862,tabItens[[#This Row],[CÓDIGO]],Consumo!$E$3:$E$862)</f>
        <v>8</v>
      </c>
      <c r="BH612" s="392">
        <f>IF(AND(tabItens[[#This Row],[Pend]] &gt; 0,tabItens[[#This Row],[Consumo]] &lt;&gt; 0), tabItens[[#This Row],[Pend]] / tabItens[[#This Row],[Consumo]], 0 )</f>
        <v>3.0769230769230771E-2</v>
      </c>
      <c r="BI612" s="391"/>
      <c r="BJ612" s="391"/>
      <c r="BK612" s="393" t="s">
        <v>2081</v>
      </c>
    </row>
    <row r="613" spans="1:63" x14ac:dyDescent="0.3">
      <c r="A613" s="354">
        <v>112156</v>
      </c>
      <c r="B613" s="355" t="s">
        <v>1684</v>
      </c>
      <c r="C613" s="356" t="s">
        <v>31</v>
      </c>
      <c r="D613" s="357">
        <v>3.8</v>
      </c>
      <c r="E613" s="358"/>
      <c r="F613" s="358"/>
      <c r="G613" s="358" t="s">
        <v>883</v>
      </c>
      <c r="H613" s="359">
        <v>112</v>
      </c>
      <c r="I613" s="360">
        <v>103003</v>
      </c>
      <c r="J613" s="361">
        <v>3.8</v>
      </c>
      <c r="K613" s="362">
        <v>440</v>
      </c>
      <c r="L613" s="363">
        <f>IF(tabItens[[#This Row],[Média]] &gt; 0, tabItens[[#This Row],[QTDE ATUAL]] / tabItens[[#This Row],[Média]],999.9)</f>
        <v>3.1549295774647885</v>
      </c>
      <c r="M613" s="364">
        <v>0</v>
      </c>
      <c r="N613" s="365">
        <f>tabItens[[#This Row],[VALOR UNIT.]] * tabItens[[#This Row],[LC]]</f>
        <v>0</v>
      </c>
      <c r="O613" s="366" t="s">
        <v>2115</v>
      </c>
      <c r="P613" s="367"/>
      <c r="Q613" s="368"/>
      <c r="R613" s="365"/>
      <c r="S613" s="369"/>
      <c r="T613" s="370">
        <f>ROUNDDOWN(IFERROR(tabItens[[#This Row],[ATA DT.VALID.]] - $D$1,0) / 30,0)</f>
        <v>-1507</v>
      </c>
      <c r="U613" s="355" t="s">
        <v>1682</v>
      </c>
      <c r="V613" s="371">
        <v>1</v>
      </c>
      <c r="W613" s="372" t="s">
        <v>2072</v>
      </c>
      <c r="X613" s="373">
        <v>55</v>
      </c>
      <c r="Y613" s="374">
        <v>37</v>
      </c>
      <c r="Z613" s="375">
        <v>2649</v>
      </c>
      <c r="AA613" s="376">
        <v>2023</v>
      </c>
      <c r="AB613" s="377">
        <v>200</v>
      </c>
      <c r="AC613" s="377"/>
      <c r="AD613" s="376"/>
      <c r="AE613" s="377"/>
      <c r="AF613" s="370"/>
      <c r="AG613" s="378" t="s">
        <v>2067</v>
      </c>
      <c r="AH613" s="379"/>
      <c r="AI613" s="370">
        <v>172</v>
      </c>
      <c r="AJ613" s="379">
        <v>44855</v>
      </c>
      <c r="AK613" s="379">
        <v>40045</v>
      </c>
      <c r="AL613" s="379">
        <v>44845</v>
      </c>
      <c r="AM613" s="369"/>
      <c r="AN613" s="358"/>
      <c r="AO613" s="380" t="str">
        <f>_xlfn.IFNA(IF(VLOOKUP(tabItens[[#This Row],[CÓDIGO]],tabExcluirDoEstoque[#Data],1,FALSE),"sim",""),"")</f>
        <v/>
      </c>
      <c r="AP613" s="381" t="str">
        <f ca="1">IF(OR(ISBLANK(tabItens[[#This Row],[ATA DT.VALID.]]),tabItens[[#This Row],[ATA DT.VALID.]]="",tabItens[[#This Row],[ATA DT.VALID.]]=" "),"",IF(TYPE(tabItens[[#This Row],[ATA DT.VALID.]])=1,ROUNDUP((tabItens[[#This Row],[ATA DT.VALID.]]-TODAY())/7,0),""))</f>
        <v/>
      </c>
      <c r="AQ613" s="382">
        <v>0</v>
      </c>
      <c r="AR613" s="383" t="str">
        <f>IF(ISBLANK(tabItens[[#This Row],[CÓDIGO]]),"",IFERROR(VLOOKUP(tabItens[[#This Row],[CÓDIGO]],Consumo!$C$2:$AC$862,26,FALSE),0))</f>
        <v>09.2023</v>
      </c>
      <c r="AS613" s="384">
        <f>SUMIF(Consumo!$C$3:$C$862,tabItens[[#This Row],[CÓDIGO]],Consumo!$N$3:$N$862) + SUMIF(Consumo!$C$3:$C$862,tabItens[[#This Row],[CÓDIGO]],Consumo!$O$3:$O$862) + SUMIF(Consumo!$C$3:$C$862,tabItens[[#This Row],[CÓDIGO]],Consumo!$P$3:$P$862) + SUMIF(Consumo!$C$3:$C$862,tabItens[[#This Row],[CÓDIGO]],Consumo!$Q$3:$Q$862)</f>
        <v>83</v>
      </c>
      <c r="AT613" s="384">
        <f>SUMIF(Consumo!$C$3:$C$862,tabItens[[#This Row],[CÓDIGO]],Consumo!$Z$3:$Z$862)</f>
        <v>498</v>
      </c>
      <c r="AU613" s="385">
        <f>SUMIF(Consumo!$C$3:$C$862,tabItens[[#This Row],[CÓDIGO]],Consumo!$AA$3:$AA$862)</f>
        <v>245</v>
      </c>
      <c r="AV613" s="386">
        <f>SUMIF(Consumo!$C$3:$C$862,tabItens[[#This Row],[CÓDIGO]],Consumo!$Y$3:$Y$862)</f>
        <v>35.5</v>
      </c>
      <c r="AW613" s="359">
        <f>tabItens[[#This Row],[QTDE ATUAL]] + tabItens[[#This Row],[RC QTDE]] + tabItens[[#This Row],[AF SALDO]] + tabItens[[#This Row],[Recentes]]</f>
        <v>312</v>
      </c>
      <c r="AX613" s="387">
        <v>50</v>
      </c>
      <c r="AY613" s="387">
        <v>4</v>
      </c>
      <c r="AZ613" s="387">
        <f>IF(ISBLANK(tabItens[[#This Row],[CÓDIGO]]),"",tabItens[[#This Row],[PontoMês]] * (AZ$2+tabItens[[#This Row],[PontoQtM]]))</f>
        <v>200</v>
      </c>
      <c r="BA613" s="386">
        <f>tabItens[[#This Row],[PontoPed]] - tabItens[[#This Row],[Saldo]] + (1/10)</f>
        <v>-111.9</v>
      </c>
      <c r="BB613" s="386">
        <f xml:space="preserve"> tabItens[[#This Row],[PontoMês]] * BB$2 - tabItens[[#This Row],[QTDE ATUAL]] - (1/10)</f>
        <v>-62.1</v>
      </c>
      <c r="BC613" s="388">
        <f>IF( tabItens[[#This Row],[PontoPed]]&gt;0, IF(tabItens[[#This Row],[PontoPed]]&lt;1, 1, IF( tabItens[[#This Row],[Saldo]]&gt;tabItens[[#This Row],[PontoPed]], 0, (tabItens[[#This Row],[PontoPed]]-tabItens[[#This Row],[Saldo]])/tabItens[[#This Row],[PontoPed]] ) ), 0 )</f>
        <v>0</v>
      </c>
      <c r="BD613" s="389">
        <f>ROUNDDOWN(IF( OR( AND(tabItens[[#This Row],[PontoPed]]&lt;tabItens[[#This Row],[Saldo]],tabItens[[#This Row],[Saldo]]&gt;0), tabItens[[#This Row],[PontoPed]]=0), 99, IF(AND(tabItens[[#This Row],[Saldo]]=0,tabItens[[#This Row],[PontoPed]]&gt;0), 0, (1-tabItens[[#This Row],[PctAb]])*10 ) ),0)</f>
        <v>99</v>
      </c>
      <c r="BE613" s="390">
        <f>IF( tabItens[[#This Row],[Consumo]] &gt; tabItens[[#This Row],[04_MESES]]/4*$AV$2, tabItens[[#This Row],[Consumo]]/$AV$2, tabItens[[#This Row],[04_MESES]]/4 ) * $BE$2 + tabItens[[#This Row],[COMPRA_EXTRA]]</f>
        <v>249</v>
      </c>
      <c r="BF613" s="391">
        <f>MAX( tabItens[[#This Row],[Sugestão]] - tabItens[[#This Row],[LC]], 0 )</f>
        <v>249</v>
      </c>
      <c r="BG613" s="391">
        <f>SUMIF(Consumo!$C$3:$C$862,tabItens[[#This Row],[CÓDIGO]],Consumo!$E$3:$E$862)</f>
        <v>0</v>
      </c>
      <c r="BH613" s="392">
        <f>IF(AND(tabItens[[#This Row],[Pend]] &gt; 0,tabItens[[#This Row],[Consumo]] &lt;&gt; 0), tabItens[[#This Row],[Pend]] / tabItens[[#This Row],[Consumo]], 0 )</f>
        <v>0</v>
      </c>
      <c r="BI613" s="391"/>
      <c r="BJ613" s="391"/>
      <c r="BK613" s="393" t="s">
        <v>2081</v>
      </c>
    </row>
    <row r="614" spans="1:63" x14ac:dyDescent="0.3">
      <c r="A614" s="354">
        <v>112157</v>
      </c>
      <c r="B614" s="355" t="s">
        <v>1685</v>
      </c>
      <c r="C614" s="356" t="s">
        <v>31</v>
      </c>
      <c r="D614" s="357">
        <v>5.69</v>
      </c>
      <c r="E614" s="358"/>
      <c r="F614" s="358"/>
      <c r="G614" s="358" t="s">
        <v>883</v>
      </c>
      <c r="H614" s="359">
        <v>53</v>
      </c>
      <c r="I614" s="360">
        <v>103003</v>
      </c>
      <c r="J614" s="361">
        <v>5.69</v>
      </c>
      <c r="K614" s="362">
        <v>64</v>
      </c>
      <c r="L614" s="363">
        <f>IF(tabItens[[#This Row],[Média]] &gt; 0, tabItens[[#This Row],[QTDE ATUAL]] / tabItens[[#This Row],[Média]],999.9)</f>
        <v>12</v>
      </c>
      <c r="M614" s="364">
        <v>0</v>
      </c>
      <c r="N614" s="365">
        <f>tabItens[[#This Row],[VALOR UNIT.]] * tabItens[[#This Row],[LC]]</f>
        <v>0</v>
      </c>
      <c r="O614" s="366" t="s">
        <v>2115</v>
      </c>
      <c r="P614" s="367"/>
      <c r="Q614" s="368"/>
      <c r="R614" s="365"/>
      <c r="S614" s="369"/>
      <c r="T614" s="370">
        <f>ROUNDDOWN(IFERROR(tabItens[[#This Row],[ATA DT.VALID.]] - $D$1,0) / 30,0)</f>
        <v>-1507</v>
      </c>
      <c r="U614" s="355" t="s">
        <v>1682</v>
      </c>
      <c r="V614" s="371">
        <v>1</v>
      </c>
      <c r="W614" s="372" t="s">
        <v>2072</v>
      </c>
      <c r="X614" s="373">
        <v>55</v>
      </c>
      <c r="Y614" s="374">
        <v>37</v>
      </c>
      <c r="Z614" s="375"/>
      <c r="AA614" s="376"/>
      <c r="AB614" s="377"/>
      <c r="AC614" s="377"/>
      <c r="AD614" s="376"/>
      <c r="AE614" s="377"/>
      <c r="AF614" s="370"/>
      <c r="AG614" s="378" t="s">
        <v>2067</v>
      </c>
      <c r="AH614" s="379"/>
      <c r="AI614" s="370">
        <v>22</v>
      </c>
      <c r="AJ614" s="379">
        <v>44224</v>
      </c>
      <c r="AK614" s="379">
        <v>40045</v>
      </c>
      <c r="AL614" s="379">
        <v>44725</v>
      </c>
      <c r="AM614" s="369"/>
      <c r="AN614" s="358"/>
      <c r="AO614" s="380" t="str">
        <f>_xlfn.IFNA(IF(VLOOKUP(tabItens[[#This Row],[CÓDIGO]],tabExcluirDoEstoque[#Data],1,FALSE),"sim",""),"")</f>
        <v/>
      </c>
      <c r="AP614" s="381" t="str">
        <f ca="1">IF(OR(ISBLANK(tabItens[[#This Row],[ATA DT.VALID.]]),tabItens[[#This Row],[ATA DT.VALID.]]="",tabItens[[#This Row],[ATA DT.VALID.]]=" "),"",IF(TYPE(tabItens[[#This Row],[ATA DT.VALID.]])=1,ROUNDUP((tabItens[[#This Row],[ATA DT.VALID.]]-TODAY())/7,0),""))</f>
        <v/>
      </c>
      <c r="AQ614" s="382">
        <v>0</v>
      </c>
      <c r="AR614" s="383" t="str">
        <f>IF(ISBLANK(tabItens[[#This Row],[CÓDIGO]]),"",IFERROR(VLOOKUP(tabItens[[#This Row],[CÓDIGO]],Consumo!$C$2:$AC$862,26,FALSE),0))</f>
        <v>08.2023</v>
      </c>
      <c r="AS614" s="384">
        <f>SUMIF(Consumo!$C$3:$C$862,tabItens[[#This Row],[CÓDIGO]],Consumo!$N$3:$N$862) + SUMIF(Consumo!$C$3:$C$862,tabItens[[#This Row],[CÓDIGO]],Consumo!$O$3:$O$862) + SUMIF(Consumo!$C$3:$C$862,tabItens[[#This Row],[CÓDIGO]],Consumo!$P$3:$P$862) + SUMIF(Consumo!$C$3:$C$862,tabItens[[#This Row],[CÓDIGO]],Consumo!$Q$3:$Q$862)</f>
        <v>60</v>
      </c>
      <c r="AT614" s="384">
        <f>SUMIF(Consumo!$C$3:$C$862,tabItens[[#This Row],[CÓDIGO]],Consumo!$Z$3:$Z$862)</f>
        <v>64</v>
      </c>
      <c r="AU614" s="385">
        <f>SUMIF(Consumo!$C$3:$C$862,tabItens[[#This Row],[CÓDIGO]],Consumo!$AA$3:$AA$862)</f>
        <v>40</v>
      </c>
      <c r="AV614" s="386">
        <f>SUMIF(Consumo!$C$3:$C$862,tabItens[[#This Row],[CÓDIGO]],Consumo!$Y$3:$Y$862)</f>
        <v>4.416666666666667</v>
      </c>
      <c r="AW614" s="359">
        <f>tabItens[[#This Row],[QTDE ATUAL]] + tabItens[[#This Row],[RC QTDE]] + tabItens[[#This Row],[AF SALDO]] + tabItens[[#This Row],[Recentes]]</f>
        <v>53</v>
      </c>
      <c r="AX614" s="387">
        <v>12</v>
      </c>
      <c r="AY614" s="387">
        <v>4</v>
      </c>
      <c r="AZ614" s="387">
        <f>IF(ISBLANK(tabItens[[#This Row],[CÓDIGO]]),"",tabItens[[#This Row],[PontoMês]] * (AZ$2+tabItens[[#This Row],[PontoQtM]]))</f>
        <v>48</v>
      </c>
      <c r="BA614" s="386">
        <f>tabItens[[#This Row],[PontoPed]] - tabItens[[#This Row],[Saldo]] + (1/10)</f>
        <v>-4.9000000000000004</v>
      </c>
      <c r="BB614" s="386">
        <f xml:space="preserve"> tabItens[[#This Row],[PontoMês]] * BB$2 - tabItens[[#This Row],[QTDE ATUAL]] - (1/10)</f>
        <v>-41.1</v>
      </c>
      <c r="BC614" s="388">
        <f>IF( tabItens[[#This Row],[PontoPed]]&gt;0, IF(tabItens[[#This Row],[PontoPed]]&lt;1, 1, IF( tabItens[[#This Row],[Saldo]]&gt;tabItens[[#This Row],[PontoPed]], 0, (tabItens[[#This Row],[PontoPed]]-tabItens[[#This Row],[Saldo]])/tabItens[[#This Row],[PontoPed]] ) ), 0 )</f>
        <v>0</v>
      </c>
      <c r="BD614" s="389">
        <f>ROUNDDOWN(IF( OR( AND(tabItens[[#This Row],[PontoPed]]&lt;tabItens[[#This Row],[Saldo]],tabItens[[#This Row],[Saldo]]&gt;0), tabItens[[#This Row],[PontoPed]]=0), 99, IF(AND(tabItens[[#This Row],[Saldo]]=0,tabItens[[#This Row],[PontoPed]]&gt;0), 0, (1-tabItens[[#This Row],[PctAb]])*10 ) ),0)</f>
        <v>99</v>
      </c>
      <c r="BE614" s="390">
        <f>IF( tabItens[[#This Row],[Consumo]] &gt; tabItens[[#This Row],[04_MESES]]/4*$AV$2, tabItens[[#This Row],[Consumo]]/$AV$2, tabItens[[#This Row],[04_MESES]]/4 ) * $BE$2 + tabItens[[#This Row],[COMPRA_EXTRA]]</f>
        <v>90</v>
      </c>
      <c r="BF614" s="391">
        <f>MAX( tabItens[[#This Row],[Sugestão]] - tabItens[[#This Row],[LC]], 0 )</f>
        <v>90</v>
      </c>
      <c r="BG614" s="391">
        <f>SUMIF(Consumo!$C$3:$C$862,tabItens[[#This Row],[CÓDIGO]],Consumo!$E$3:$E$862)</f>
        <v>0</v>
      </c>
      <c r="BH614" s="392">
        <f>IF(AND(tabItens[[#This Row],[Pend]] &gt; 0,tabItens[[#This Row],[Consumo]] &lt;&gt; 0), tabItens[[#This Row],[Pend]] / tabItens[[#This Row],[Consumo]], 0 )</f>
        <v>0</v>
      </c>
      <c r="BI614" s="391"/>
      <c r="BJ614" s="391"/>
      <c r="BK614" s="393" t="s">
        <v>2081</v>
      </c>
    </row>
    <row r="615" spans="1:63" x14ac:dyDescent="0.3">
      <c r="A615" s="354">
        <v>112158</v>
      </c>
      <c r="B615" s="355" t="s">
        <v>1686</v>
      </c>
      <c r="C615" s="356" t="s">
        <v>31</v>
      </c>
      <c r="D615" s="357">
        <v>9.49</v>
      </c>
      <c r="E615" s="358"/>
      <c r="F615" s="358"/>
      <c r="G615" s="358" t="s">
        <v>883</v>
      </c>
      <c r="H615" s="359">
        <v>198</v>
      </c>
      <c r="I615" s="360">
        <v>103003</v>
      </c>
      <c r="J615" s="361">
        <v>9.49</v>
      </c>
      <c r="K615" s="362">
        <v>154</v>
      </c>
      <c r="L615" s="363">
        <f>IF(tabItens[[#This Row],[Média]] &gt; 0, tabItens[[#This Row],[QTDE ATUAL]] / tabItens[[#This Row],[Média]],999.9)</f>
        <v>12.774193548387096</v>
      </c>
      <c r="M615" s="364">
        <v>0</v>
      </c>
      <c r="N615" s="365">
        <f>tabItens[[#This Row],[VALOR UNIT.]] * tabItens[[#This Row],[LC]]</f>
        <v>0</v>
      </c>
      <c r="O615" s="366" t="s">
        <v>2100</v>
      </c>
      <c r="P615" s="367"/>
      <c r="Q615" s="368"/>
      <c r="R615" s="365"/>
      <c r="S615" s="369"/>
      <c r="T615" s="370">
        <f>ROUNDDOWN(IFERROR(tabItens[[#This Row],[ATA DT.VALID.]] - $D$1,0) / 30,0)</f>
        <v>-1507</v>
      </c>
      <c r="U615" s="355" t="s">
        <v>981</v>
      </c>
      <c r="V615" s="371">
        <v>1</v>
      </c>
      <c r="W615" s="372" t="s">
        <v>2072</v>
      </c>
      <c r="X615" s="373">
        <v>55</v>
      </c>
      <c r="Y615" s="374">
        <v>7</v>
      </c>
      <c r="Z615" s="375"/>
      <c r="AA615" s="376"/>
      <c r="AB615" s="377"/>
      <c r="AC615" s="377"/>
      <c r="AD615" s="376"/>
      <c r="AE615" s="377"/>
      <c r="AF615" s="370"/>
      <c r="AG615" s="378" t="s">
        <v>2067</v>
      </c>
      <c r="AH615" s="379"/>
      <c r="AI615" s="370">
        <v>64</v>
      </c>
      <c r="AJ615" s="379">
        <v>44544</v>
      </c>
      <c r="AK615" s="379">
        <v>40045</v>
      </c>
      <c r="AL615" s="379">
        <v>44516</v>
      </c>
      <c r="AM615" s="369"/>
      <c r="AN615" s="358"/>
      <c r="AO615" s="380" t="str">
        <f>_xlfn.IFNA(IF(VLOOKUP(tabItens[[#This Row],[CÓDIGO]],tabExcluirDoEstoque[#Data],1,FALSE),"sim",""),"")</f>
        <v/>
      </c>
      <c r="AP615" s="381" t="str">
        <f ca="1">IF(OR(ISBLANK(tabItens[[#This Row],[ATA DT.VALID.]]),tabItens[[#This Row],[ATA DT.VALID.]]="",tabItens[[#This Row],[ATA DT.VALID.]]=" "),"",IF(TYPE(tabItens[[#This Row],[ATA DT.VALID.]])=1,ROUNDUP((tabItens[[#This Row],[ATA DT.VALID.]]-TODAY())/7,0),""))</f>
        <v/>
      </c>
      <c r="AQ615" s="382">
        <v>0</v>
      </c>
      <c r="AR615" s="383" t="str">
        <f>IF(ISBLANK(tabItens[[#This Row],[CÓDIGO]]),"",IFERROR(VLOOKUP(tabItens[[#This Row],[CÓDIGO]],Consumo!$C$2:$AC$862,26,FALSE),0))</f>
        <v>09.2023</v>
      </c>
      <c r="AS615" s="384">
        <f>SUMIF(Consumo!$C$3:$C$862,tabItens[[#This Row],[CÓDIGO]],Consumo!$N$3:$N$862) + SUMIF(Consumo!$C$3:$C$862,tabItens[[#This Row],[CÓDIGO]],Consumo!$O$3:$O$862) + SUMIF(Consumo!$C$3:$C$862,tabItens[[#This Row],[CÓDIGO]],Consumo!$P$3:$P$862) + SUMIF(Consumo!$C$3:$C$862,tabItens[[#This Row],[CÓDIGO]],Consumo!$Q$3:$Q$862)</f>
        <v>70</v>
      </c>
      <c r="AT615" s="384">
        <f>SUMIF(Consumo!$C$3:$C$862,tabItens[[#This Row],[CÓDIGO]],Consumo!$Z$3:$Z$862)</f>
        <v>193</v>
      </c>
      <c r="AU615" s="385">
        <f>SUMIF(Consumo!$C$3:$C$862,tabItens[[#This Row],[CÓDIGO]],Consumo!$AA$3:$AA$862)</f>
        <v>50</v>
      </c>
      <c r="AV615" s="386">
        <f>SUMIF(Consumo!$C$3:$C$862,tabItens[[#This Row],[CÓDIGO]],Consumo!$Y$3:$Y$862)</f>
        <v>15.5</v>
      </c>
      <c r="AW615" s="359">
        <f>tabItens[[#This Row],[QTDE ATUAL]] + tabItens[[#This Row],[RC QTDE]] + tabItens[[#This Row],[AF SALDO]] + tabItens[[#This Row],[Recentes]]</f>
        <v>198</v>
      </c>
      <c r="AX615" s="387">
        <v>21</v>
      </c>
      <c r="AY615" s="387">
        <v>4</v>
      </c>
      <c r="AZ615" s="387">
        <f>IF(ISBLANK(tabItens[[#This Row],[CÓDIGO]]),"",tabItens[[#This Row],[PontoMês]] * (AZ$2+tabItens[[#This Row],[PontoQtM]]))</f>
        <v>84</v>
      </c>
      <c r="BA615" s="386">
        <f>tabItens[[#This Row],[PontoPed]] - tabItens[[#This Row],[Saldo]] + (1/10)</f>
        <v>-113.9</v>
      </c>
      <c r="BB615" s="386">
        <f xml:space="preserve"> tabItens[[#This Row],[PontoMês]] * BB$2 - tabItens[[#This Row],[QTDE ATUAL]] - (1/10)</f>
        <v>-177.1</v>
      </c>
      <c r="BC615" s="388">
        <f>IF( tabItens[[#This Row],[PontoPed]]&gt;0, IF(tabItens[[#This Row],[PontoPed]]&lt;1, 1, IF( tabItens[[#This Row],[Saldo]]&gt;tabItens[[#This Row],[PontoPed]], 0, (tabItens[[#This Row],[PontoPed]]-tabItens[[#This Row],[Saldo]])/tabItens[[#This Row],[PontoPed]] ) ), 0 )</f>
        <v>0</v>
      </c>
      <c r="BD615" s="389">
        <f>ROUNDDOWN(IF( OR( AND(tabItens[[#This Row],[PontoPed]]&lt;tabItens[[#This Row],[Saldo]],tabItens[[#This Row],[Saldo]]&gt;0), tabItens[[#This Row],[PontoPed]]=0), 99, IF(AND(tabItens[[#This Row],[Saldo]]=0,tabItens[[#This Row],[PontoPed]]&gt;0), 0, (1-tabItens[[#This Row],[PctAb]])*10 ) ),0)</f>
        <v>99</v>
      </c>
      <c r="BE615" s="390">
        <f>IF( tabItens[[#This Row],[Consumo]] &gt; tabItens[[#This Row],[04_MESES]]/4*$AV$2, tabItens[[#This Row],[Consumo]]/$AV$2, tabItens[[#This Row],[04_MESES]]/4 ) * $BE$2 + tabItens[[#This Row],[COMPRA_EXTRA]]</f>
        <v>105</v>
      </c>
      <c r="BF615" s="391">
        <f>MAX( tabItens[[#This Row],[Sugestão]] - tabItens[[#This Row],[LC]], 0 )</f>
        <v>105</v>
      </c>
      <c r="BG615" s="391">
        <f>SUMIF(Consumo!$C$3:$C$862,tabItens[[#This Row],[CÓDIGO]],Consumo!$E$3:$E$862)</f>
        <v>0</v>
      </c>
      <c r="BH615" s="392">
        <f>IF(AND(tabItens[[#This Row],[Pend]] &gt; 0,tabItens[[#This Row],[Consumo]] &lt;&gt; 0), tabItens[[#This Row],[Pend]] / tabItens[[#This Row],[Consumo]], 0 )</f>
        <v>0</v>
      </c>
      <c r="BI615" s="391"/>
      <c r="BJ615" s="391"/>
      <c r="BK615" s="393" t="s">
        <v>2081</v>
      </c>
    </row>
    <row r="616" spans="1:63" x14ac:dyDescent="0.3">
      <c r="A616" s="354">
        <v>112159</v>
      </c>
      <c r="B616" s="355" t="s">
        <v>1687</v>
      </c>
      <c r="C616" s="356" t="s">
        <v>31</v>
      </c>
      <c r="D616" s="357">
        <v>17.48</v>
      </c>
      <c r="E616" s="358"/>
      <c r="F616" s="358"/>
      <c r="G616" s="358" t="s">
        <v>883</v>
      </c>
      <c r="H616" s="359">
        <v>306</v>
      </c>
      <c r="I616" s="360">
        <v>103003</v>
      </c>
      <c r="J616" s="361">
        <v>17.48</v>
      </c>
      <c r="K616" s="362">
        <v>52</v>
      </c>
      <c r="L616" s="363">
        <f>IF(tabItens[[#This Row],[Média]] &gt; 0, tabItens[[#This Row],[QTDE ATUAL]] / tabItens[[#This Row],[Média]],999.9)</f>
        <v>73.44</v>
      </c>
      <c r="M616" s="364">
        <v>0</v>
      </c>
      <c r="N616" s="365">
        <f>tabItens[[#This Row],[VALOR UNIT.]] * tabItens[[#This Row],[LC]]</f>
        <v>0</v>
      </c>
      <c r="O616" s="366" t="s">
        <v>2100</v>
      </c>
      <c r="P616" s="367"/>
      <c r="Q616" s="368"/>
      <c r="R616" s="365"/>
      <c r="S616" s="369"/>
      <c r="T616" s="370">
        <f>ROUNDDOWN(IFERROR(tabItens[[#This Row],[ATA DT.VALID.]] - $D$1,0) / 30,0)</f>
        <v>-1507</v>
      </c>
      <c r="U616" s="355" t="s">
        <v>981</v>
      </c>
      <c r="V616" s="371">
        <v>1</v>
      </c>
      <c r="W616" s="372" t="s">
        <v>2072</v>
      </c>
      <c r="X616" s="373">
        <v>55</v>
      </c>
      <c r="Y616" s="374">
        <v>7</v>
      </c>
      <c r="Z616" s="375"/>
      <c r="AA616" s="376"/>
      <c r="AB616" s="377"/>
      <c r="AC616" s="377"/>
      <c r="AD616" s="376"/>
      <c r="AE616" s="377"/>
      <c r="AF616" s="370"/>
      <c r="AG616" s="378" t="s">
        <v>2067</v>
      </c>
      <c r="AH616" s="379"/>
      <c r="AI616" s="370">
        <v>18</v>
      </c>
      <c r="AJ616" s="379">
        <v>44544</v>
      </c>
      <c r="AK616" s="379">
        <v>40045</v>
      </c>
      <c r="AL616" s="379">
        <v>44516</v>
      </c>
      <c r="AM616" s="369"/>
      <c r="AN616" s="358"/>
      <c r="AO616" s="380" t="str">
        <f>_xlfn.IFNA(IF(VLOOKUP(tabItens[[#This Row],[CÓDIGO]],tabExcluirDoEstoque[#Data],1,FALSE),"sim",""),"")</f>
        <v/>
      </c>
      <c r="AP616" s="381" t="str">
        <f ca="1">IF(OR(ISBLANK(tabItens[[#This Row],[ATA DT.VALID.]]),tabItens[[#This Row],[ATA DT.VALID.]]="",tabItens[[#This Row],[ATA DT.VALID.]]=" "),"",IF(TYPE(tabItens[[#This Row],[ATA DT.VALID.]])=1,ROUNDUP((tabItens[[#This Row],[ATA DT.VALID.]]-TODAY())/7,0),""))</f>
        <v/>
      </c>
      <c r="AQ616" s="382">
        <v>0</v>
      </c>
      <c r="AR616" s="383" t="str">
        <f>IF(ISBLANK(tabItens[[#This Row],[CÓDIGO]]),"",IFERROR(VLOOKUP(tabItens[[#This Row],[CÓDIGO]],Consumo!$C$2:$AC$862,26,FALSE),0))</f>
        <v>05.2023</v>
      </c>
      <c r="AS616" s="384">
        <f>SUMIF(Consumo!$C$3:$C$862,tabItens[[#This Row],[CÓDIGO]],Consumo!$N$3:$N$862) + SUMIF(Consumo!$C$3:$C$862,tabItens[[#This Row],[CÓDIGO]],Consumo!$O$3:$O$862) + SUMIF(Consumo!$C$3:$C$862,tabItens[[#This Row],[CÓDIGO]],Consumo!$P$3:$P$862) + SUMIF(Consumo!$C$3:$C$862,tabItens[[#This Row],[CÓDIGO]],Consumo!$Q$3:$Q$862)</f>
        <v>0</v>
      </c>
      <c r="AT616" s="384">
        <f>SUMIF(Consumo!$C$3:$C$862,tabItens[[#This Row],[CÓDIGO]],Consumo!$Z$3:$Z$862)</f>
        <v>52</v>
      </c>
      <c r="AU616" s="385">
        <f>SUMIF(Consumo!$C$3:$C$862,tabItens[[#This Row],[CÓDIGO]],Consumo!$AA$3:$AA$862)</f>
        <v>20</v>
      </c>
      <c r="AV616" s="386">
        <f>SUMIF(Consumo!$C$3:$C$862,tabItens[[#This Row],[CÓDIGO]],Consumo!$Y$3:$Y$862)</f>
        <v>4.166666666666667</v>
      </c>
      <c r="AW616" s="359">
        <f>tabItens[[#This Row],[QTDE ATUAL]] + tabItens[[#This Row],[RC QTDE]] + tabItens[[#This Row],[AF SALDO]] + tabItens[[#This Row],[Recentes]]</f>
        <v>306</v>
      </c>
      <c r="AX616" s="387">
        <v>7</v>
      </c>
      <c r="AY616" s="387">
        <v>4</v>
      </c>
      <c r="AZ616" s="387">
        <f>IF(ISBLANK(tabItens[[#This Row],[CÓDIGO]]),"",tabItens[[#This Row],[PontoMês]] * (AZ$2+tabItens[[#This Row],[PontoQtM]]))</f>
        <v>28</v>
      </c>
      <c r="BA616" s="386">
        <f>tabItens[[#This Row],[PontoPed]] - tabItens[[#This Row],[Saldo]] + (1/10)</f>
        <v>-277.89999999999998</v>
      </c>
      <c r="BB616" s="386">
        <f xml:space="preserve"> tabItens[[#This Row],[PontoMês]] * BB$2 - tabItens[[#This Row],[QTDE ATUAL]] - (1/10)</f>
        <v>-299.10000000000002</v>
      </c>
      <c r="BC616" s="388">
        <f>IF( tabItens[[#This Row],[PontoPed]]&gt;0, IF(tabItens[[#This Row],[PontoPed]]&lt;1, 1, IF( tabItens[[#This Row],[Saldo]]&gt;tabItens[[#This Row],[PontoPed]], 0, (tabItens[[#This Row],[PontoPed]]-tabItens[[#This Row],[Saldo]])/tabItens[[#This Row],[PontoPed]] ) ), 0 )</f>
        <v>0</v>
      </c>
      <c r="BD616" s="389">
        <f>ROUNDDOWN(IF( OR( AND(tabItens[[#This Row],[PontoPed]]&lt;tabItens[[#This Row],[Saldo]],tabItens[[#This Row],[Saldo]]&gt;0), tabItens[[#This Row],[PontoPed]]=0), 99, IF(AND(tabItens[[#This Row],[Saldo]]=0,tabItens[[#This Row],[PontoPed]]&gt;0), 0, (1-tabItens[[#This Row],[PctAb]])*10 ) ),0)</f>
        <v>99</v>
      </c>
      <c r="BE616" s="390">
        <f>IF( tabItens[[#This Row],[Consumo]] &gt; tabItens[[#This Row],[04_MESES]]/4*$AV$2, tabItens[[#This Row],[Consumo]]/$AV$2, tabItens[[#This Row],[04_MESES]]/4 ) * $BE$2 + tabItens[[#This Row],[COMPRA_EXTRA]]</f>
        <v>26</v>
      </c>
      <c r="BF616" s="391">
        <f>MAX( tabItens[[#This Row],[Sugestão]] - tabItens[[#This Row],[LC]], 0 )</f>
        <v>26</v>
      </c>
      <c r="BG616" s="391">
        <f>SUMIF(Consumo!$C$3:$C$862,tabItens[[#This Row],[CÓDIGO]],Consumo!$E$3:$E$862)</f>
        <v>0</v>
      </c>
      <c r="BH616" s="392">
        <f>IF(AND(tabItens[[#This Row],[Pend]] &gt; 0,tabItens[[#This Row],[Consumo]] &lt;&gt; 0), tabItens[[#This Row],[Pend]] / tabItens[[#This Row],[Consumo]], 0 )</f>
        <v>0</v>
      </c>
      <c r="BI616" s="391"/>
      <c r="BJ616" s="391"/>
      <c r="BK616" s="393" t="s">
        <v>2081</v>
      </c>
    </row>
    <row r="617" spans="1:63" x14ac:dyDescent="0.3">
      <c r="A617" s="354">
        <v>112162</v>
      </c>
      <c r="B617" s="355" t="s">
        <v>1688</v>
      </c>
      <c r="C617" s="356" t="s">
        <v>31</v>
      </c>
      <c r="D617" s="357">
        <v>4.4000000000000004</v>
      </c>
      <c r="E617" s="358"/>
      <c r="F617" s="358"/>
      <c r="G617" s="358" t="s">
        <v>883</v>
      </c>
      <c r="H617" s="359">
        <v>163</v>
      </c>
      <c r="I617" s="360">
        <v>103003</v>
      </c>
      <c r="J617" s="361">
        <v>4.4000000000000004</v>
      </c>
      <c r="K617" s="362">
        <v>122</v>
      </c>
      <c r="L617" s="363">
        <f>IF(tabItens[[#This Row],[Média]] &gt; 0, tabItens[[#This Row],[QTDE ATUAL]] / tabItens[[#This Row],[Média]],999.9)</f>
        <v>17.309734513274336</v>
      </c>
      <c r="M617" s="364">
        <v>0</v>
      </c>
      <c r="N617" s="365">
        <f>tabItens[[#This Row],[VALOR UNIT.]] * tabItens[[#This Row],[LC]]</f>
        <v>0</v>
      </c>
      <c r="O617" s="366" t="s">
        <v>2100</v>
      </c>
      <c r="P617" s="367"/>
      <c r="Q617" s="368"/>
      <c r="R617" s="365"/>
      <c r="S617" s="369"/>
      <c r="T617" s="370">
        <f>ROUNDDOWN(IFERROR(tabItens[[#This Row],[ATA DT.VALID.]] - $D$1,0) / 30,0)</f>
        <v>-1507</v>
      </c>
      <c r="U617" s="355" t="s">
        <v>981</v>
      </c>
      <c r="V617" s="371">
        <v>1</v>
      </c>
      <c r="W617" s="372" t="s">
        <v>2072</v>
      </c>
      <c r="X617" s="373">
        <v>55</v>
      </c>
      <c r="Y617" s="374">
        <v>7</v>
      </c>
      <c r="Z617" s="375">
        <v>2442</v>
      </c>
      <c r="AA617" s="376">
        <v>2023</v>
      </c>
      <c r="AB617" s="377">
        <v>100</v>
      </c>
      <c r="AC617" s="377"/>
      <c r="AD617" s="376"/>
      <c r="AE617" s="377"/>
      <c r="AF617" s="370"/>
      <c r="AG617" s="378" t="s">
        <v>2067</v>
      </c>
      <c r="AH617" s="379"/>
      <c r="AI617" s="370">
        <v>40</v>
      </c>
      <c r="AJ617" s="379">
        <v>44638</v>
      </c>
      <c r="AK617" s="379">
        <v>40045</v>
      </c>
      <c r="AL617" s="379">
        <v>44616</v>
      </c>
      <c r="AM617" s="369"/>
      <c r="AN617" s="358"/>
      <c r="AO617" s="380" t="str">
        <f>_xlfn.IFNA(IF(VLOOKUP(tabItens[[#This Row],[CÓDIGO]],tabExcluirDoEstoque[#Data],1,FALSE),"sim",""),"")</f>
        <v/>
      </c>
      <c r="AP617" s="381" t="str">
        <f ca="1">IF(OR(ISBLANK(tabItens[[#This Row],[ATA DT.VALID.]]),tabItens[[#This Row],[ATA DT.VALID.]]="",tabItens[[#This Row],[ATA DT.VALID.]]=" "),"",IF(TYPE(tabItens[[#This Row],[ATA DT.VALID.]])=1,ROUNDUP((tabItens[[#This Row],[ATA DT.VALID.]]-TODAY())/7,0),""))</f>
        <v/>
      </c>
      <c r="AQ617" s="382">
        <v>0</v>
      </c>
      <c r="AR617" s="383" t="str">
        <f>IF(ISBLANK(tabItens[[#This Row],[CÓDIGO]]),"",IFERROR(VLOOKUP(tabItens[[#This Row],[CÓDIGO]],Consumo!$C$2:$AC$862,26,FALSE),0))</f>
        <v>09.2023</v>
      </c>
      <c r="AS617" s="384">
        <f>SUMIF(Consumo!$C$3:$C$862,tabItens[[#This Row],[CÓDIGO]],Consumo!$N$3:$N$862) + SUMIF(Consumo!$C$3:$C$862,tabItens[[#This Row],[CÓDIGO]],Consumo!$O$3:$O$862) + SUMIF(Consumo!$C$3:$C$862,tabItens[[#This Row],[CÓDIGO]],Consumo!$P$3:$P$862) + SUMIF(Consumo!$C$3:$C$862,tabItens[[#This Row],[CÓDIGO]],Consumo!$Q$3:$Q$862)</f>
        <v>100</v>
      </c>
      <c r="AT617" s="384">
        <f>SUMIF(Consumo!$C$3:$C$862,tabItens[[#This Row],[CÓDIGO]],Consumo!$Z$3:$Z$862)</f>
        <v>122</v>
      </c>
      <c r="AU617" s="385">
        <f>SUMIF(Consumo!$C$3:$C$862,tabItens[[#This Row],[CÓDIGO]],Consumo!$AA$3:$AA$862)</f>
        <v>50</v>
      </c>
      <c r="AV617" s="386">
        <f>SUMIF(Consumo!$C$3:$C$862,tabItens[[#This Row],[CÓDIGO]],Consumo!$Y$3:$Y$862)</f>
        <v>9.4166666666666661</v>
      </c>
      <c r="AW617" s="359">
        <f>tabItens[[#This Row],[QTDE ATUAL]] + tabItens[[#This Row],[RC QTDE]] + tabItens[[#This Row],[AF SALDO]] + tabItens[[#This Row],[Recentes]]</f>
        <v>263</v>
      </c>
      <c r="AX617" s="387">
        <v>20</v>
      </c>
      <c r="AY617" s="387">
        <v>4</v>
      </c>
      <c r="AZ617" s="387">
        <f>IF(ISBLANK(tabItens[[#This Row],[CÓDIGO]]),"",tabItens[[#This Row],[PontoMês]] * (AZ$2+tabItens[[#This Row],[PontoQtM]]))</f>
        <v>80</v>
      </c>
      <c r="BA617" s="386">
        <f>tabItens[[#This Row],[PontoPed]] - tabItens[[#This Row],[Saldo]] + (1/10)</f>
        <v>-182.9</v>
      </c>
      <c r="BB617" s="386">
        <f xml:space="preserve"> tabItens[[#This Row],[PontoMês]] * BB$2 - tabItens[[#This Row],[QTDE ATUAL]] - (1/10)</f>
        <v>-143.1</v>
      </c>
      <c r="BC617" s="388">
        <f>IF( tabItens[[#This Row],[PontoPed]]&gt;0, IF(tabItens[[#This Row],[PontoPed]]&lt;1, 1, IF( tabItens[[#This Row],[Saldo]]&gt;tabItens[[#This Row],[PontoPed]], 0, (tabItens[[#This Row],[PontoPed]]-tabItens[[#This Row],[Saldo]])/tabItens[[#This Row],[PontoPed]] ) ), 0 )</f>
        <v>0</v>
      </c>
      <c r="BD617" s="389">
        <f>ROUNDDOWN(IF( OR( AND(tabItens[[#This Row],[PontoPed]]&lt;tabItens[[#This Row],[Saldo]],tabItens[[#This Row],[Saldo]]&gt;0), tabItens[[#This Row],[PontoPed]]=0), 99, IF(AND(tabItens[[#This Row],[Saldo]]=0,tabItens[[#This Row],[PontoPed]]&gt;0), 0, (1-tabItens[[#This Row],[PctAb]])*10 ) ),0)</f>
        <v>99</v>
      </c>
      <c r="BE617" s="390">
        <f>IF( tabItens[[#This Row],[Consumo]] &gt; tabItens[[#This Row],[04_MESES]]/4*$AV$2, tabItens[[#This Row],[Consumo]]/$AV$2, tabItens[[#This Row],[04_MESES]]/4 ) * $BE$2 + tabItens[[#This Row],[COMPRA_EXTRA]]</f>
        <v>150</v>
      </c>
      <c r="BF617" s="391">
        <f>MAX( tabItens[[#This Row],[Sugestão]] - tabItens[[#This Row],[LC]], 0 )</f>
        <v>150</v>
      </c>
      <c r="BG617" s="391">
        <f>SUMIF(Consumo!$C$3:$C$862,tabItens[[#This Row],[CÓDIGO]],Consumo!$E$3:$E$862)</f>
        <v>0</v>
      </c>
      <c r="BH617" s="392">
        <f>IF(AND(tabItens[[#This Row],[Pend]] &gt; 0,tabItens[[#This Row],[Consumo]] &lt;&gt; 0), tabItens[[#This Row],[Pend]] / tabItens[[#This Row],[Consumo]], 0 )</f>
        <v>0</v>
      </c>
      <c r="BI617" s="391"/>
      <c r="BJ617" s="391"/>
      <c r="BK617" s="393" t="s">
        <v>2081</v>
      </c>
    </row>
    <row r="618" spans="1:63" x14ac:dyDescent="0.3">
      <c r="A618" s="354">
        <v>112163</v>
      </c>
      <c r="B618" s="355" t="s">
        <v>1689</v>
      </c>
      <c r="C618" s="356" t="s">
        <v>31</v>
      </c>
      <c r="D618" s="357">
        <v>7.0540000000000003</v>
      </c>
      <c r="E618" s="358"/>
      <c r="F618" s="358"/>
      <c r="G618" s="358" t="s">
        <v>883</v>
      </c>
      <c r="H618" s="359">
        <v>108</v>
      </c>
      <c r="I618" s="360">
        <v>103003</v>
      </c>
      <c r="J618" s="361">
        <v>7.0540000000000003</v>
      </c>
      <c r="K618" s="362">
        <v>565</v>
      </c>
      <c r="L618" s="363">
        <f>IF(tabItens[[#This Row],[Média]] &gt; 0, tabItens[[#This Row],[QTDE ATUAL]] / tabItens[[#This Row],[Média]],999.9)</f>
        <v>1.8330975954738331</v>
      </c>
      <c r="M618" s="364">
        <v>0</v>
      </c>
      <c r="N618" s="365">
        <f>tabItens[[#This Row],[VALOR UNIT.]] * tabItens[[#This Row],[LC]]</f>
        <v>0</v>
      </c>
      <c r="O618" s="366" t="s">
        <v>2100</v>
      </c>
      <c r="P618" s="367"/>
      <c r="Q618" s="368"/>
      <c r="R618" s="365"/>
      <c r="S618" s="369"/>
      <c r="T618" s="370">
        <f>ROUNDDOWN(IFERROR(tabItens[[#This Row],[ATA DT.VALID.]] - $D$1,0) / 30,0)</f>
        <v>-1507</v>
      </c>
      <c r="U618" s="355" t="s">
        <v>981</v>
      </c>
      <c r="V618" s="371">
        <v>1</v>
      </c>
      <c r="W618" s="372" t="s">
        <v>2072</v>
      </c>
      <c r="X618" s="373">
        <v>55</v>
      </c>
      <c r="Y618" s="374">
        <v>7</v>
      </c>
      <c r="Z618" s="375">
        <v>10087</v>
      </c>
      <c r="AA618" s="376">
        <v>2023</v>
      </c>
      <c r="AB618" s="377">
        <v>1000</v>
      </c>
      <c r="AC618" s="377"/>
      <c r="AD618" s="376"/>
      <c r="AE618" s="377"/>
      <c r="AF618" s="370"/>
      <c r="AG618" s="378" t="s">
        <v>2067</v>
      </c>
      <c r="AH618" s="379"/>
      <c r="AI618" s="370">
        <v>248</v>
      </c>
      <c r="AJ618" s="379">
        <v>44638</v>
      </c>
      <c r="AK618" s="379">
        <v>40045</v>
      </c>
      <c r="AL618" s="379">
        <v>45191</v>
      </c>
      <c r="AM618" s="369"/>
      <c r="AN618" s="358"/>
      <c r="AO618" s="380" t="str">
        <f>_xlfn.IFNA(IF(VLOOKUP(tabItens[[#This Row],[CÓDIGO]],tabExcluirDoEstoque[#Data],1,FALSE),"sim",""),"")</f>
        <v/>
      </c>
      <c r="AP618" s="381" t="str">
        <f ca="1">IF(OR(ISBLANK(tabItens[[#This Row],[ATA DT.VALID.]]),tabItens[[#This Row],[ATA DT.VALID.]]="",tabItens[[#This Row],[ATA DT.VALID.]]=" "),"",IF(TYPE(tabItens[[#This Row],[ATA DT.VALID.]])=1,ROUNDUP((tabItens[[#This Row],[ATA DT.VALID.]]-TODAY())/7,0),""))</f>
        <v/>
      </c>
      <c r="AQ618" s="382">
        <v>0</v>
      </c>
      <c r="AR618" s="383" t="str">
        <f>IF(ISBLANK(tabItens[[#This Row],[CÓDIGO]]),"",IFERROR(VLOOKUP(tabItens[[#This Row],[CÓDIGO]],Consumo!$C$2:$AC$862,26,FALSE),0))</f>
        <v>09.2023</v>
      </c>
      <c r="AS618" s="384">
        <f>SUMIF(Consumo!$C$3:$C$862,tabItens[[#This Row],[CÓDIGO]],Consumo!$N$3:$N$862) + SUMIF(Consumo!$C$3:$C$862,tabItens[[#This Row],[CÓDIGO]],Consumo!$O$3:$O$862) + SUMIF(Consumo!$C$3:$C$862,tabItens[[#This Row],[CÓDIGO]],Consumo!$P$3:$P$862) + SUMIF(Consumo!$C$3:$C$862,tabItens[[#This Row],[CÓDIGO]],Consumo!$Q$3:$Q$862)</f>
        <v>192</v>
      </c>
      <c r="AT618" s="384">
        <f>SUMIF(Consumo!$C$3:$C$862,tabItens[[#This Row],[CÓDIGO]],Consumo!$Z$3:$Z$862)</f>
        <v>745</v>
      </c>
      <c r="AU618" s="385">
        <f>SUMIF(Consumo!$C$3:$C$862,tabItens[[#This Row],[CÓDIGO]],Consumo!$AA$3:$AA$862)</f>
        <v>198</v>
      </c>
      <c r="AV618" s="386">
        <f>SUMIF(Consumo!$C$3:$C$862,tabItens[[#This Row],[CÓDIGO]],Consumo!$Y$3:$Y$862)</f>
        <v>58.916666666666664</v>
      </c>
      <c r="AW618" s="359">
        <f>tabItens[[#This Row],[QTDE ATUAL]] + tabItens[[#This Row],[RC QTDE]] + tabItens[[#This Row],[AF SALDO]] + tabItens[[#This Row],[Recentes]]</f>
        <v>1108</v>
      </c>
      <c r="AX618" s="387">
        <v>61</v>
      </c>
      <c r="AY618" s="387">
        <v>4</v>
      </c>
      <c r="AZ618" s="387">
        <f>IF(ISBLANK(tabItens[[#This Row],[CÓDIGO]]),"",tabItens[[#This Row],[PontoMês]] * (AZ$2+tabItens[[#This Row],[PontoQtM]]))</f>
        <v>244</v>
      </c>
      <c r="BA618" s="386">
        <f>tabItens[[#This Row],[PontoPed]] - tabItens[[#This Row],[Saldo]] + (1/10)</f>
        <v>-863.9</v>
      </c>
      <c r="BB618" s="386">
        <f xml:space="preserve"> tabItens[[#This Row],[PontoMês]] * BB$2 - tabItens[[#This Row],[QTDE ATUAL]] - (1/10)</f>
        <v>-47.1</v>
      </c>
      <c r="BC618" s="388">
        <f>IF( tabItens[[#This Row],[PontoPed]]&gt;0, IF(tabItens[[#This Row],[PontoPed]]&lt;1, 1, IF( tabItens[[#This Row],[Saldo]]&gt;tabItens[[#This Row],[PontoPed]], 0, (tabItens[[#This Row],[PontoPed]]-tabItens[[#This Row],[Saldo]])/tabItens[[#This Row],[PontoPed]] ) ), 0 )</f>
        <v>0</v>
      </c>
      <c r="BD618" s="389">
        <f>ROUNDDOWN(IF( OR( AND(tabItens[[#This Row],[PontoPed]]&lt;tabItens[[#This Row],[Saldo]],tabItens[[#This Row],[Saldo]]&gt;0), tabItens[[#This Row],[PontoPed]]=0), 99, IF(AND(tabItens[[#This Row],[Saldo]]=0,tabItens[[#This Row],[PontoPed]]&gt;0), 0, (1-tabItens[[#This Row],[PctAb]])*10 ) ),0)</f>
        <v>99</v>
      </c>
      <c r="BE618" s="390">
        <f>IF( tabItens[[#This Row],[Consumo]] &gt; tabItens[[#This Row],[04_MESES]]/4*$AV$2, tabItens[[#This Row],[Consumo]]/$AV$2, tabItens[[#This Row],[04_MESES]]/4 ) * $BE$2 + tabItens[[#This Row],[COMPRA_EXTRA]]</f>
        <v>372.5</v>
      </c>
      <c r="BF618" s="391">
        <f>MAX( tabItens[[#This Row],[Sugestão]] - tabItens[[#This Row],[LC]], 0 )</f>
        <v>372.5</v>
      </c>
      <c r="BG618" s="391">
        <f>SUMIF(Consumo!$C$3:$C$862,tabItens[[#This Row],[CÓDIGO]],Consumo!$E$3:$E$862)</f>
        <v>0</v>
      </c>
      <c r="BH618" s="392">
        <f>IF(AND(tabItens[[#This Row],[Pend]] &gt; 0,tabItens[[#This Row],[Consumo]] &lt;&gt; 0), tabItens[[#This Row],[Pend]] / tabItens[[#This Row],[Consumo]], 0 )</f>
        <v>0</v>
      </c>
      <c r="BI618" s="391"/>
      <c r="BJ618" s="391"/>
      <c r="BK618" s="393" t="s">
        <v>2081</v>
      </c>
    </row>
    <row r="619" spans="1:63" x14ac:dyDescent="0.3">
      <c r="A619" s="354">
        <v>112494</v>
      </c>
      <c r="B619" s="355" t="s">
        <v>1690</v>
      </c>
      <c r="C619" s="356" t="s">
        <v>31</v>
      </c>
      <c r="D619" s="357">
        <v>4.8</v>
      </c>
      <c r="E619" s="358"/>
      <c r="F619" s="358"/>
      <c r="G619" s="358" t="s">
        <v>883</v>
      </c>
      <c r="H619" s="359">
        <v>376</v>
      </c>
      <c r="I619" s="360">
        <v>103003</v>
      </c>
      <c r="J619" s="361">
        <v>4.8</v>
      </c>
      <c r="K619" s="362">
        <v>57</v>
      </c>
      <c r="L619" s="363">
        <f>IF(tabItens[[#This Row],[Média]] &gt; 0, tabItens[[#This Row],[QTDE ATUAL]] / tabItens[[#This Row],[Média]],999.9)</f>
        <v>86.769230769230774</v>
      </c>
      <c r="M619" s="364">
        <v>0</v>
      </c>
      <c r="N619" s="365">
        <f>tabItens[[#This Row],[VALOR UNIT.]] * tabItens[[#This Row],[LC]]</f>
        <v>0</v>
      </c>
      <c r="O619" s="366"/>
      <c r="P619" s="367"/>
      <c r="Q619" s="368"/>
      <c r="R619" s="365"/>
      <c r="S619" s="369"/>
      <c r="T619" s="370">
        <f>ROUNDDOWN(IFERROR(tabItens[[#This Row],[ATA DT.VALID.]] - $D$1,0) / 30,0)</f>
        <v>-1507</v>
      </c>
      <c r="U619" s="355" t="s">
        <v>1098</v>
      </c>
      <c r="V619" s="371">
        <v>1</v>
      </c>
      <c r="W619" s="372" t="s">
        <v>2072</v>
      </c>
      <c r="X619" s="373">
        <v>55</v>
      </c>
      <c r="Y619" s="374">
        <v>35</v>
      </c>
      <c r="Z619" s="375"/>
      <c r="AA619" s="376"/>
      <c r="AB619" s="377"/>
      <c r="AC619" s="377"/>
      <c r="AD619" s="376"/>
      <c r="AE619" s="377"/>
      <c r="AF619" s="370"/>
      <c r="AG619" s="378" t="s">
        <v>2067</v>
      </c>
      <c r="AH619" s="379"/>
      <c r="AI619" s="370">
        <v>20</v>
      </c>
      <c r="AJ619" s="379">
        <v>44536</v>
      </c>
      <c r="AK619" s="379">
        <v>40064</v>
      </c>
      <c r="AL619" s="379">
        <v>44516</v>
      </c>
      <c r="AM619" s="369"/>
      <c r="AN619" s="358"/>
      <c r="AO619" s="380" t="str">
        <f>_xlfn.IFNA(IF(VLOOKUP(tabItens[[#This Row],[CÓDIGO]],tabExcluirDoEstoque[#Data],1,FALSE),"sim",""),"")</f>
        <v/>
      </c>
      <c r="AP619" s="381" t="str">
        <f ca="1">IF(OR(ISBLANK(tabItens[[#This Row],[ATA DT.VALID.]]),tabItens[[#This Row],[ATA DT.VALID.]]="",tabItens[[#This Row],[ATA DT.VALID.]]=" "),"",IF(TYPE(tabItens[[#This Row],[ATA DT.VALID.]])=1,ROUNDUP((tabItens[[#This Row],[ATA DT.VALID.]]-TODAY())/7,0),""))</f>
        <v/>
      </c>
      <c r="AQ619" s="382"/>
      <c r="AR619" s="383" t="str">
        <f>IF(ISBLANK(tabItens[[#This Row],[CÓDIGO]]),"",IFERROR(VLOOKUP(tabItens[[#This Row],[CÓDIGO]],Consumo!$C$2:$AC$862,26,FALSE),0))</f>
        <v>06.2023</v>
      </c>
      <c r="AS619" s="384">
        <f>SUMIF(Consumo!$C$3:$C$862,tabItens[[#This Row],[CÓDIGO]],Consumo!$N$3:$N$862) + SUMIF(Consumo!$C$3:$C$862,tabItens[[#This Row],[CÓDIGO]],Consumo!$O$3:$O$862) + SUMIF(Consumo!$C$3:$C$862,tabItens[[#This Row],[CÓDIGO]],Consumo!$P$3:$P$862) + SUMIF(Consumo!$C$3:$C$862,tabItens[[#This Row],[CÓDIGO]],Consumo!$Q$3:$Q$862)</f>
        <v>20</v>
      </c>
      <c r="AT619" s="384">
        <f>SUMIF(Consumo!$C$3:$C$862,tabItens[[#This Row],[CÓDIGO]],Consumo!$Z$3:$Z$862)</f>
        <v>57</v>
      </c>
      <c r="AU619" s="385">
        <f>SUMIF(Consumo!$C$3:$C$862,tabItens[[#This Row],[CÓDIGO]],Consumo!$AA$3:$AA$862)</f>
        <v>28</v>
      </c>
      <c r="AV619" s="386">
        <f>SUMIF(Consumo!$C$3:$C$862,tabItens[[#This Row],[CÓDIGO]],Consumo!$Y$3:$Y$862)</f>
        <v>4.333333333333333</v>
      </c>
      <c r="AW619" s="359">
        <f>tabItens[[#This Row],[QTDE ATUAL]] + tabItens[[#This Row],[RC QTDE]] + tabItens[[#This Row],[AF SALDO]] + tabItens[[#This Row],[Recentes]]</f>
        <v>376</v>
      </c>
      <c r="AX619" s="387">
        <v>3</v>
      </c>
      <c r="AY619" s="387">
        <v>4</v>
      </c>
      <c r="AZ619" s="387">
        <f>IF(ISBLANK(tabItens[[#This Row],[CÓDIGO]]),"",tabItens[[#This Row],[PontoMês]] * (AZ$2+tabItens[[#This Row],[PontoQtM]]))</f>
        <v>12</v>
      </c>
      <c r="BA619" s="386">
        <f>tabItens[[#This Row],[PontoPed]] - tabItens[[#This Row],[Saldo]] + (1/10)</f>
        <v>-363.9</v>
      </c>
      <c r="BB619" s="386">
        <f xml:space="preserve"> tabItens[[#This Row],[PontoMês]] * BB$2 - tabItens[[#This Row],[QTDE ATUAL]] - (1/10)</f>
        <v>-373.1</v>
      </c>
      <c r="BC619" s="388">
        <f>IF( tabItens[[#This Row],[PontoPed]]&gt;0, IF(tabItens[[#This Row],[PontoPed]]&lt;1, 1, IF( tabItens[[#This Row],[Saldo]]&gt;tabItens[[#This Row],[PontoPed]], 0, (tabItens[[#This Row],[PontoPed]]-tabItens[[#This Row],[Saldo]])/tabItens[[#This Row],[PontoPed]] ) ), 0 )</f>
        <v>0</v>
      </c>
      <c r="BD619" s="389">
        <f>ROUNDDOWN(IF( OR( AND(tabItens[[#This Row],[PontoPed]]&lt;tabItens[[#This Row],[Saldo]],tabItens[[#This Row],[Saldo]]&gt;0), tabItens[[#This Row],[PontoPed]]=0), 99, IF(AND(tabItens[[#This Row],[Saldo]]=0,tabItens[[#This Row],[PontoPed]]&gt;0), 0, (1-tabItens[[#This Row],[PctAb]])*10 ) ),0)</f>
        <v>99</v>
      </c>
      <c r="BE619" s="390">
        <f>IF( tabItens[[#This Row],[Consumo]] &gt; tabItens[[#This Row],[04_MESES]]/4*$AV$2, tabItens[[#This Row],[Consumo]]/$AV$2, tabItens[[#This Row],[04_MESES]]/4 ) * $BE$2 + tabItens[[#This Row],[COMPRA_EXTRA]]</f>
        <v>30</v>
      </c>
      <c r="BF619" s="391">
        <f>MAX( tabItens[[#This Row],[Sugestão]] - tabItens[[#This Row],[LC]], 0 )</f>
        <v>30</v>
      </c>
      <c r="BG619" s="391">
        <f>SUMIF(Consumo!$C$3:$C$862,tabItens[[#This Row],[CÓDIGO]],Consumo!$E$3:$E$862)</f>
        <v>0</v>
      </c>
      <c r="BH619" s="392">
        <f>IF(AND(tabItens[[#This Row],[Pend]] &gt; 0,tabItens[[#This Row],[Consumo]] &lt;&gt; 0), tabItens[[#This Row],[Pend]] / tabItens[[#This Row],[Consumo]], 0 )</f>
        <v>0</v>
      </c>
      <c r="BI619" s="391"/>
      <c r="BJ619" s="391"/>
      <c r="BK619" s="393" t="s">
        <v>2081</v>
      </c>
    </row>
    <row r="620" spans="1:63" x14ac:dyDescent="0.3">
      <c r="A620" s="354">
        <v>113238</v>
      </c>
      <c r="B620" s="355" t="s">
        <v>1691</v>
      </c>
      <c r="C620" s="356" t="s">
        <v>1602</v>
      </c>
      <c r="D620" s="357">
        <v>1166.6600000000001</v>
      </c>
      <c r="E620" s="358"/>
      <c r="F620" s="358"/>
      <c r="G620" s="358" t="s">
        <v>883</v>
      </c>
      <c r="H620" s="359">
        <v>48</v>
      </c>
      <c r="I620" s="360">
        <v>103003</v>
      </c>
      <c r="J620" s="361">
        <v>1166.6600000000001</v>
      </c>
      <c r="K620" s="362">
        <v>14</v>
      </c>
      <c r="L620" s="363">
        <f>IF(tabItens[[#This Row],[Média]] &gt; 0, tabItens[[#This Row],[QTDE ATUAL]] / tabItens[[#This Row],[Média]],999.9)</f>
        <v>36</v>
      </c>
      <c r="M620" s="364">
        <v>0</v>
      </c>
      <c r="N620" s="365">
        <f>tabItens[[#This Row],[VALOR UNIT.]] * tabItens[[#This Row],[LC]]</f>
        <v>0</v>
      </c>
      <c r="O620" s="366"/>
      <c r="P620" s="367"/>
      <c r="Q620" s="368"/>
      <c r="R620" s="365"/>
      <c r="S620" s="369"/>
      <c r="T620" s="370">
        <f>ROUNDDOWN(IFERROR(tabItens[[#This Row],[ATA DT.VALID.]] - $D$1,0) / 30,0)</f>
        <v>-1507</v>
      </c>
      <c r="U620" s="355" t="s">
        <v>1071</v>
      </c>
      <c r="V620" s="371">
        <v>1</v>
      </c>
      <c r="W620" s="372" t="s">
        <v>2072</v>
      </c>
      <c r="X620" s="373">
        <v>55</v>
      </c>
      <c r="Y620" s="374">
        <v>27</v>
      </c>
      <c r="Z620" s="375"/>
      <c r="AA620" s="376"/>
      <c r="AB620" s="377"/>
      <c r="AC620" s="377"/>
      <c r="AD620" s="376"/>
      <c r="AE620" s="377"/>
      <c r="AF620" s="370"/>
      <c r="AG620" s="378" t="s">
        <v>2067</v>
      </c>
      <c r="AH620" s="379"/>
      <c r="AI620" s="370">
        <v>6</v>
      </c>
      <c r="AJ620" s="379">
        <v>44536</v>
      </c>
      <c r="AK620" s="379">
        <v>40113</v>
      </c>
      <c r="AL620" s="379">
        <v>44516</v>
      </c>
      <c r="AM620" s="369"/>
      <c r="AN620" s="358"/>
      <c r="AO620" s="380" t="str">
        <f>_xlfn.IFNA(IF(VLOOKUP(tabItens[[#This Row],[CÓDIGO]],tabExcluirDoEstoque[#Data],1,FALSE),"sim",""),"")</f>
        <v/>
      </c>
      <c r="AP620" s="381" t="str">
        <f ca="1">IF(OR(ISBLANK(tabItens[[#This Row],[ATA DT.VALID.]]),tabItens[[#This Row],[ATA DT.VALID.]]="",tabItens[[#This Row],[ATA DT.VALID.]]=" "),"",IF(TYPE(tabItens[[#This Row],[ATA DT.VALID.]])=1,ROUNDUP((tabItens[[#This Row],[ATA DT.VALID.]]-TODAY())/7,0),""))</f>
        <v/>
      </c>
      <c r="AQ620" s="382"/>
      <c r="AR620" s="383" t="str">
        <f>IF(ISBLANK(tabItens[[#This Row],[CÓDIGO]]),"",IFERROR(VLOOKUP(tabItens[[#This Row],[CÓDIGO]],Consumo!$C$2:$AC$862,26,FALSE),0))</f>
        <v>08.2023</v>
      </c>
      <c r="AS620" s="384">
        <f>SUMIF(Consumo!$C$3:$C$862,tabItens[[#This Row],[CÓDIGO]],Consumo!$N$3:$N$862) + SUMIF(Consumo!$C$3:$C$862,tabItens[[#This Row],[CÓDIGO]],Consumo!$O$3:$O$862) + SUMIF(Consumo!$C$3:$C$862,tabItens[[#This Row],[CÓDIGO]],Consumo!$P$3:$P$862) + SUMIF(Consumo!$C$3:$C$862,tabItens[[#This Row],[CÓDIGO]],Consumo!$Q$3:$Q$862)</f>
        <v>8</v>
      </c>
      <c r="AT620" s="384">
        <f>SUMIF(Consumo!$C$3:$C$862,tabItens[[#This Row],[CÓDIGO]],Consumo!$Z$3:$Z$862)</f>
        <v>16</v>
      </c>
      <c r="AU620" s="385">
        <f>SUMIF(Consumo!$C$3:$C$862,tabItens[[#This Row],[CÓDIGO]],Consumo!$AA$3:$AA$862)</f>
        <v>4</v>
      </c>
      <c r="AV620" s="386">
        <f>SUMIF(Consumo!$C$3:$C$862,tabItens[[#This Row],[CÓDIGO]],Consumo!$Y$3:$Y$862)</f>
        <v>1.3333333333333333</v>
      </c>
      <c r="AW620" s="359">
        <f>tabItens[[#This Row],[QTDE ATUAL]] + tabItens[[#This Row],[RC QTDE]] + tabItens[[#This Row],[AF SALDO]] + tabItens[[#This Row],[Recentes]]</f>
        <v>48</v>
      </c>
      <c r="AX620" s="387">
        <v>0</v>
      </c>
      <c r="AY620" s="387">
        <v>4</v>
      </c>
      <c r="AZ620" s="387">
        <f>IF(ISBLANK(tabItens[[#This Row],[CÓDIGO]]),"",tabItens[[#This Row],[PontoMês]] * (AZ$2+tabItens[[#This Row],[PontoQtM]]))</f>
        <v>0</v>
      </c>
      <c r="BA620" s="386">
        <f>tabItens[[#This Row],[PontoPed]] - tabItens[[#This Row],[Saldo]] + (1/10)</f>
        <v>-47.9</v>
      </c>
      <c r="BB620" s="386">
        <f xml:space="preserve"> tabItens[[#This Row],[PontoMês]] * BB$2 - tabItens[[#This Row],[QTDE ATUAL]] - (1/10)</f>
        <v>-48.1</v>
      </c>
      <c r="BC620" s="388">
        <f>IF( tabItens[[#This Row],[PontoPed]]&gt;0, IF(tabItens[[#This Row],[PontoPed]]&lt;1, 1, IF( tabItens[[#This Row],[Saldo]]&gt;tabItens[[#This Row],[PontoPed]], 0, (tabItens[[#This Row],[PontoPed]]-tabItens[[#This Row],[Saldo]])/tabItens[[#This Row],[PontoPed]] ) ), 0 )</f>
        <v>0</v>
      </c>
      <c r="BD620" s="389">
        <f>ROUNDDOWN(IF( OR( AND(tabItens[[#This Row],[PontoPed]]&lt;tabItens[[#This Row],[Saldo]],tabItens[[#This Row],[Saldo]]&gt;0), tabItens[[#This Row],[PontoPed]]=0), 99, IF(AND(tabItens[[#This Row],[Saldo]]=0,tabItens[[#This Row],[PontoPed]]&gt;0), 0, (1-tabItens[[#This Row],[PctAb]])*10 ) ),0)</f>
        <v>99</v>
      </c>
      <c r="BE620" s="390">
        <f>IF( tabItens[[#This Row],[Consumo]] &gt; tabItens[[#This Row],[04_MESES]]/4*$AV$2, tabItens[[#This Row],[Consumo]]/$AV$2, tabItens[[#This Row],[04_MESES]]/4 ) * $BE$2 + tabItens[[#This Row],[COMPRA_EXTRA]]</f>
        <v>12</v>
      </c>
      <c r="BF620" s="391">
        <f>MAX( tabItens[[#This Row],[Sugestão]] - tabItens[[#This Row],[LC]], 0 )</f>
        <v>12</v>
      </c>
      <c r="BG620" s="391">
        <f>SUMIF(Consumo!$C$3:$C$862,tabItens[[#This Row],[CÓDIGO]],Consumo!$E$3:$E$862)</f>
        <v>0</v>
      </c>
      <c r="BH620" s="392">
        <f>IF(AND(tabItens[[#This Row],[Pend]] &gt; 0,tabItens[[#This Row],[Consumo]] &lt;&gt; 0), tabItens[[#This Row],[Pend]] / tabItens[[#This Row],[Consumo]], 0 )</f>
        <v>0</v>
      </c>
      <c r="BI620" s="391"/>
      <c r="BJ620" s="391"/>
      <c r="BK620" s="393" t="s">
        <v>2081</v>
      </c>
    </row>
    <row r="621" spans="1:63" x14ac:dyDescent="0.3">
      <c r="A621" s="354">
        <v>113242</v>
      </c>
      <c r="B621" s="355" t="s">
        <v>1692</v>
      </c>
      <c r="C621" s="356" t="s">
        <v>31</v>
      </c>
      <c r="D621" s="357">
        <v>6.25</v>
      </c>
      <c r="E621" s="358"/>
      <c r="F621" s="358"/>
      <c r="G621" s="358" t="s">
        <v>883</v>
      </c>
      <c r="H621" s="359">
        <v>100</v>
      </c>
      <c r="I621" s="360">
        <v>103003</v>
      </c>
      <c r="J621" s="361">
        <v>6.25</v>
      </c>
      <c r="K621" s="362">
        <v>59</v>
      </c>
      <c r="L621" s="363">
        <f>IF(tabItens[[#This Row],[Média]] &gt; 0, tabItens[[#This Row],[QTDE ATUAL]] / tabItens[[#This Row],[Média]],999.9)</f>
        <v>23.07692307692308</v>
      </c>
      <c r="M621" s="364">
        <v>0</v>
      </c>
      <c r="N621" s="365">
        <f>tabItens[[#This Row],[VALOR UNIT.]] * tabItens[[#This Row],[LC]]</f>
        <v>0</v>
      </c>
      <c r="O621" s="366"/>
      <c r="P621" s="367"/>
      <c r="Q621" s="368"/>
      <c r="R621" s="365"/>
      <c r="S621" s="369"/>
      <c r="T621" s="370">
        <f>ROUNDDOWN(IFERROR(tabItens[[#This Row],[ATA DT.VALID.]] - $D$1,0) / 30,0)</f>
        <v>-1507</v>
      </c>
      <c r="U621" s="355" t="s">
        <v>1098</v>
      </c>
      <c r="V621" s="371">
        <v>1</v>
      </c>
      <c r="W621" s="372" t="s">
        <v>2072</v>
      </c>
      <c r="X621" s="373">
        <v>55</v>
      </c>
      <c r="Y621" s="374">
        <v>35</v>
      </c>
      <c r="Z621" s="375">
        <v>2956</v>
      </c>
      <c r="AA621" s="376">
        <v>2023</v>
      </c>
      <c r="AB621" s="377">
        <v>50</v>
      </c>
      <c r="AC621" s="377"/>
      <c r="AD621" s="376"/>
      <c r="AE621" s="377"/>
      <c r="AF621" s="370"/>
      <c r="AG621" s="378" t="s">
        <v>2067</v>
      </c>
      <c r="AH621" s="379"/>
      <c r="AI621" s="370">
        <v>20</v>
      </c>
      <c r="AJ621" s="379">
        <v>44530</v>
      </c>
      <c r="AK621" s="379">
        <v>40113</v>
      </c>
      <c r="AL621" s="379">
        <v>44393</v>
      </c>
      <c r="AM621" s="369"/>
      <c r="AN621" s="358"/>
      <c r="AO621" s="380" t="str">
        <f>_xlfn.IFNA(IF(VLOOKUP(tabItens[[#This Row],[CÓDIGO]],tabExcluirDoEstoque[#Data],1,FALSE),"sim",""),"")</f>
        <v/>
      </c>
      <c r="AP621" s="381" t="str">
        <f ca="1">IF(OR(ISBLANK(tabItens[[#This Row],[ATA DT.VALID.]]),tabItens[[#This Row],[ATA DT.VALID.]]="",tabItens[[#This Row],[ATA DT.VALID.]]=" "),"",IF(TYPE(tabItens[[#This Row],[ATA DT.VALID.]])=1,ROUNDUP((tabItens[[#This Row],[ATA DT.VALID.]]-TODAY())/7,0),""))</f>
        <v/>
      </c>
      <c r="AQ621" s="382"/>
      <c r="AR621" s="383" t="str">
        <f>IF(ISBLANK(tabItens[[#This Row],[CÓDIGO]]),"",IFERROR(VLOOKUP(tabItens[[#This Row],[CÓDIGO]],Consumo!$C$2:$AC$862,26,FALSE),0))</f>
        <v>06.2023</v>
      </c>
      <c r="AS621" s="384">
        <f>SUMIF(Consumo!$C$3:$C$862,tabItens[[#This Row],[CÓDIGO]],Consumo!$N$3:$N$862) + SUMIF(Consumo!$C$3:$C$862,tabItens[[#This Row],[CÓDIGO]],Consumo!$O$3:$O$862) + SUMIF(Consumo!$C$3:$C$862,tabItens[[#This Row],[CÓDIGO]],Consumo!$P$3:$P$862) + SUMIF(Consumo!$C$3:$C$862,tabItens[[#This Row],[CÓDIGO]],Consumo!$Q$3:$Q$862)</f>
        <v>32</v>
      </c>
      <c r="AT621" s="384">
        <f>SUMIF(Consumo!$C$3:$C$862,tabItens[[#This Row],[CÓDIGO]],Consumo!$Z$3:$Z$862)</f>
        <v>59</v>
      </c>
      <c r="AU621" s="385">
        <f>SUMIF(Consumo!$C$3:$C$862,tabItens[[#This Row],[CÓDIGO]],Consumo!$AA$3:$AA$862)</f>
        <v>32</v>
      </c>
      <c r="AV621" s="386">
        <f>SUMIF(Consumo!$C$3:$C$862,tabItens[[#This Row],[CÓDIGO]],Consumo!$Y$3:$Y$862)</f>
        <v>4.333333333333333</v>
      </c>
      <c r="AW621" s="359">
        <f>tabItens[[#This Row],[QTDE ATUAL]] + tabItens[[#This Row],[RC QTDE]] + tabItens[[#This Row],[AF SALDO]] + tabItens[[#This Row],[Recentes]]</f>
        <v>150</v>
      </c>
      <c r="AX621" s="387">
        <v>2</v>
      </c>
      <c r="AY621" s="387">
        <v>4</v>
      </c>
      <c r="AZ621" s="387">
        <f>IF(ISBLANK(tabItens[[#This Row],[CÓDIGO]]),"",tabItens[[#This Row],[PontoMês]] * (AZ$2+tabItens[[#This Row],[PontoQtM]]))</f>
        <v>8</v>
      </c>
      <c r="BA621" s="386">
        <f>tabItens[[#This Row],[PontoPed]] - tabItens[[#This Row],[Saldo]] + (1/10)</f>
        <v>-141.9</v>
      </c>
      <c r="BB621" s="386">
        <f xml:space="preserve"> tabItens[[#This Row],[PontoMês]] * BB$2 - tabItens[[#This Row],[QTDE ATUAL]] - (1/10)</f>
        <v>-98.1</v>
      </c>
      <c r="BC621" s="388">
        <f>IF( tabItens[[#This Row],[PontoPed]]&gt;0, IF(tabItens[[#This Row],[PontoPed]]&lt;1, 1, IF( tabItens[[#This Row],[Saldo]]&gt;tabItens[[#This Row],[PontoPed]], 0, (tabItens[[#This Row],[PontoPed]]-tabItens[[#This Row],[Saldo]])/tabItens[[#This Row],[PontoPed]] ) ), 0 )</f>
        <v>0</v>
      </c>
      <c r="BD621" s="389">
        <f>ROUNDDOWN(IF( OR( AND(tabItens[[#This Row],[PontoPed]]&lt;tabItens[[#This Row],[Saldo]],tabItens[[#This Row],[Saldo]]&gt;0), tabItens[[#This Row],[PontoPed]]=0), 99, IF(AND(tabItens[[#This Row],[Saldo]]=0,tabItens[[#This Row],[PontoPed]]&gt;0), 0, (1-tabItens[[#This Row],[PctAb]])*10 ) ),0)</f>
        <v>99</v>
      </c>
      <c r="BE621" s="390">
        <f>IF( tabItens[[#This Row],[Consumo]] &gt; tabItens[[#This Row],[04_MESES]]/4*$AV$2, tabItens[[#This Row],[Consumo]]/$AV$2, tabItens[[#This Row],[04_MESES]]/4 ) * $BE$2 + tabItens[[#This Row],[COMPRA_EXTRA]]</f>
        <v>48</v>
      </c>
      <c r="BF621" s="391">
        <f>MAX( tabItens[[#This Row],[Sugestão]] - tabItens[[#This Row],[LC]], 0 )</f>
        <v>48</v>
      </c>
      <c r="BG621" s="391">
        <f>SUMIF(Consumo!$C$3:$C$862,tabItens[[#This Row],[CÓDIGO]],Consumo!$E$3:$E$862)</f>
        <v>0</v>
      </c>
      <c r="BH621" s="392">
        <f>IF(AND(tabItens[[#This Row],[Pend]] &gt; 0,tabItens[[#This Row],[Consumo]] &lt;&gt; 0), tabItens[[#This Row],[Pend]] / tabItens[[#This Row],[Consumo]], 0 )</f>
        <v>0</v>
      </c>
      <c r="BI621" s="391"/>
      <c r="BJ621" s="391"/>
      <c r="BK621" s="393" t="s">
        <v>2081</v>
      </c>
    </row>
    <row r="622" spans="1:63" x14ac:dyDescent="0.3">
      <c r="A622" s="354">
        <v>113581</v>
      </c>
      <c r="B622" s="355" t="s">
        <v>1693</v>
      </c>
      <c r="C622" s="356" t="s">
        <v>256</v>
      </c>
      <c r="D622" s="357">
        <v>4.9800000000000004</v>
      </c>
      <c r="E622" s="358"/>
      <c r="F622" s="358"/>
      <c r="G622" s="358" t="s">
        <v>883</v>
      </c>
      <c r="H622" s="359">
        <v>729</v>
      </c>
      <c r="I622" s="360">
        <v>103003</v>
      </c>
      <c r="J622" s="361">
        <v>4.9800000000000004</v>
      </c>
      <c r="K622" s="362">
        <v>316</v>
      </c>
      <c r="L622" s="363">
        <f>IF(tabItens[[#This Row],[Média]] &gt; 0, tabItens[[#This Row],[QTDE ATUAL]] / tabItens[[#This Row],[Média]],999.9)</f>
        <v>22.035264483627202</v>
      </c>
      <c r="M622" s="364">
        <v>0</v>
      </c>
      <c r="N622" s="365">
        <f>tabItens[[#This Row],[VALOR UNIT.]] * tabItens[[#This Row],[LC]]</f>
        <v>0</v>
      </c>
      <c r="O622" s="366" t="s">
        <v>2099</v>
      </c>
      <c r="P622" s="367"/>
      <c r="Q622" s="368"/>
      <c r="R622" s="365"/>
      <c r="S622" s="369"/>
      <c r="T622" s="370">
        <f>ROUNDDOWN(IFERROR(tabItens[[#This Row],[ATA DT.VALID.]] - $D$1,0) / 30,0)</f>
        <v>-1507</v>
      </c>
      <c r="U622" s="355" t="s">
        <v>1005</v>
      </c>
      <c r="V622" s="371">
        <v>1</v>
      </c>
      <c r="W622" s="372" t="s">
        <v>2071</v>
      </c>
      <c r="X622" s="373">
        <v>61</v>
      </c>
      <c r="Y622" s="374">
        <v>15</v>
      </c>
      <c r="Z622" s="375"/>
      <c r="AA622" s="376"/>
      <c r="AB622" s="377"/>
      <c r="AC622" s="377"/>
      <c r="AD622" s="376"/>
      <c r="AE622" s="377"/>
      <c r="AF622" s="370"/>
      <c r="AG622" s="378" t="s">
        <v>2067</v>
      </c>
      <c r="AH622" s="379"/>
      <c r="AI622" s="370">
        <v>134</v>
      </c>
      <c r="AJ622" s="379">
        <v>45184</v>
      </c>
      <c r="AK622" s="379">
        <v>40143</v>
      </c>
      <c r="AL622" s="379">
        <v>45145</v>
      </c>
      <c r="AM622" s="369"/>
      <c r="AN622" s="358"/>
      <c r="AO622" s="380" t="str">
        <f>_xlfn.IFNA(IF(VLOOKUP(tabItens[[#This Row],[CÓDIGO]],tabExcluirDoEstoque[#Data],1,FALSE),"sim",""),"")</f>
        <v/>
      </c>
      <c r="AP622" s="381" t="str">
        <f ca="1">IF(OR(ISBLANK(tabItens[[#This Row],[ATA DT.VALID.]]),tabItens[[#This Row],[ATA DT.VALID.]]="",tabItens[[#This Row],[ATA DT.VALID.]]=" "),"",IF(TYPE(tabItens[[#This Row],[ATA DT.VALID.]])=1,ROUNDUP((tabItens[[#This Row],[ATA DT.VALID.]]-TODAY())/7,0),""))</f>
        <v/>
      </c>
      <c r="AQ622" s="382">
        <v>0</v>
      </c>
      <c r="AR622" s="383" t="str">
        <f>IF(ISBLANK(tabItens[[#This Row],[CÓDIGO]]),"",IFERROR(VLOOKUP(tabItens[[#This Row],[CÓDIGO]],Consumo!$C$2:$AC$862,26,FALSE),0))</f>
        <v>08.2023</v>
      </c>
      <c r="AS622" s="384">
        <f>SUMIF(Consumo!$C$3:$C$862,tabItens[[#This Row],[CÓDIGO]],Consumo!$N$3:$N$862) + SUMIF(Consumo!$C$3:$C$862,tabItens[[#This Row],[CÓDIGO]],Consumo!$O$3:$O$862) + SUMIF(Consumo!$C$3:$C$862,tabItens[[#This Row],[CÓDIGO]],Consumo!$P$3:$P$862) + SUMIF(Consumo!$C$3:$C$862,tabItens[[#This Row],[CÓDIGO]],Consumo!$Q$3:$Q$862)</f>
        <v>130</v>
      </c>
      <c r="AT622" s="384">
        <f>SUMIF(Consumo!$C$3:$C$862,tabItens[[#This Row],[CÓDIGO]],Consumo!$Z$3:$Z$862)</f>
        <v>401</v>
      </c>
      <c r="AU622" s="385">
        <f>SUMIF(Consumo!$C$3:$C$862,tabItens[[#This Row],[CÓDIGO]],Consumo!$AA$3:$AA$862)</f>
        <v>90</v>
      </c>
      <c r="AV622" s="386">
        <f>SUMIF(Consumo!$C$3:$C$862,tabItens[[#This Row],[CÓDIGO]],Consumo!$Y$3:$Y$862)</f>
        <v>33.083333333333336</v>
      </c>
      <c r="AW622" s="359">
        <f>tabItens[[#This Row],[QTDE ATUAL]] + tabItens[[#This Row],[RC QTDE]] + tabItens[[#This Row],[AF SALDO]] + tabItens[[#This Row],[Recentes]]</f>
        <v>729</v>
      </c>
      <c r="AX622" s="387">
        <v>71</v>
      </c>
      <c r="AY622" s="387">
        <v>4</v>
      </c>
      <c r="AZ622" s="387">
        <f>IF(ISBLANK(tabItens[[#This Row],[CÓDIGO]]),"",tabItens[[#This Row],[PontoMês]] * (AZ$2+tabItens[[#This Row],[PontoQtM]]))</f>
        <v>284</v>
      </c>
      <c r="BA622" s="386">
        <f>tabItens[[#This Row],[PontoPed]] - tabItens[[#This Row],[Saldo]] + (1/10)</f>
        <v>-444.9</v>
      </c>
      <c r="BB622" s="386">
        <f xml:space="preserve"> tabItens[[#This Row],[PontoMês]] * BB$2 - tabItens[[#This Row],[QTDE ATUAL]] - (1/10)</f>
        <v>-658.1</v>
      </c>
      <c r="BC622" s="388">
        <f>IF( tabItens[[#This Row],[PontoPed]]&gt;0, IF(tabItens[[#This Row],[PontoPed]]&lt;1, 1, IF( tabItens[[#This Row],[Saldo]]&gt;tabItens[[#This Row],[PontoPed]], 0, (tabItens[[#This Row],[PontoPed]]-tabItens[[#This Row],[Saldo]])/tabItens[[#This Row],[PontoPed]] ) ), 0 )</f>
        <v>0</v>
      </c>
      <c r="BD622" s="389">
        <f>ROUNDDOWN(IF( OR( AND(tabItens[[#This Row],[PontoPed]]&lt;tabItens[[#This Row],[Saldo]],tabItens[[#This Row],[Saldo]]&gt;0), tabItens[[#This Row],[PontoPed]]=0), 99, IF(AND(tabItens[[#This Row],[Saldo]]=0,tabItens[[#This Row],[PontoPed]]&gt;0), 0, (1-tabItens[[#This Row],[PctAb]])*10 ) ),0)</f>
        <v>99</v>
      </c>
      <c r="BE622" s="390">
        <f>IF( tabItens[[#This Row],[Consumo]] &gt; tabItens[[#This Row],[04_MESES]]/4*$AV$2, tabItens[[#This Row],[Consumo]]/$AV$2, tabItens[[#This Row],[04_MESES]]/4 ) * $BE$2 + tabItens[[#This Row],[COMPRA_EXTRA]]</f>
        <v>200.5</v>
      </c>
      <c r="BF622" s="391">
        <f>MAX( tabItens[[#This Row],[Sugestão]] - tabItens[[#This Row],[LC]], 0 )</f>
        <v>200.5</v>
      </c>
      <c r="BG622" s="391">
        <f>SUMIF(Consumo!$C$3:$C$862,tabItens[[#This Row],[CÓDIGO]],Consumo!$E$3:$E$862)</f>
        <v>0</v>
      </c>
      <c r="BH622" s="392">
        <f>IF(AND(tabItens[[#This Row],[Pend]] &gt; 0,tabItens[[#This Row],[Consumo]] &lt;&gt; 0), tabItens[[#This Row],[Pend]] / tabItens[[#This Row],[Consumo]], 0 )</f>
        <v>0</v>
      </c>
      <c r="BI622" s="391"/>
      <c r="BJ622" s="391"/>
      <c r="BK622" s="393" t="s">
        <v>2081</v>
      </c>
    </row>
    <row r="623" spans="1:63" x14ac:dyDescent="0.3">
      <c r="A623" s="354">
        <v>113634</v>
      </c>
      <c r="B623" s="355" t="s">
        <v>1694</v>
      </c>
      <c r="C623" s="356" t="s">
        <v>31</v>
      </c>
      <c r="D623" s="357">
        <v>15.25</v>
      </c>
      <c r="E623" s="358"/>
      <c r="F623" s="358"/>
      <c r="G623" s="358" t="s">
        <v>883</v>
      </c>
      <c r="H623" s="359">
        <v>63</v>
      </c>
      <c r="I623" s="360">
        <v>103003</v>
      </c>
      <c r="J623" s="361">
        <v>15.25</v>
      </c>
      <c r="K623" s="362">
        <v>4</v>
      </c>
      <c r="L623" s="363">
        <f>IF(tabItens[[#This Row],[Média]] &gt; 0, tabItens[[#This Row],[QTDE ATUAL]] / tabItens[[#This Row],[Média]],999.9)</f>
        <v>252</v>
      </c>
      <c r="M623" s="364">
        <v>0</v>
      </c>
      <c r="N623" s="365">
        <f>tabItens[[#This Row],[VALOR UNIT.]] * tabItens[[#This Row],[LC]]</f>
        <v>0</v>
      </c>
      <c r="O623" s="366" t="s">
        <v>2114</v>
      </c>
      <c r="P623" s="367"/>
      <c r="Q623" s="368"/>
      <c r="R623" s="365"/>
      <c r="S623" s="369"/>
      <c r="T623" s="370">
        <f>ROUNDDOWN(IFERROR(tabItens[[#This Row],[ATA DT.VALID.]] - $D$1,0) / 30,0)</f>
        <v>-1507</v>
      </c>
      <c r="U623" s="355" t="s">
        <v>979</v>
      </c>
      <c r="V623" s="371">
        <v>1</v>
      </c>
      <c r="W623" s="372" t="s">
        <v>2072</v>
      </c>
      <c r="X623" s="373">
        <v>55</v>
      </c>
      <c r="Y623" s="374">
        <v>31</v>
      </c>
      <c r="Z623" s="375"/>
      <c r="AA623" s="376"/>
      <c r="AB623" s="377"/>
      <c r="AC623" s="377"/>
      <c r="AD623" s="376"/>
      <c r="AE623" s="377"/>
      <c r="AF623" s="370"/>
      <c r="AG623" s="378" t="s">
        <v>2067</v>
      </c>
      <c r="AH623" s="379"/>
      <c r="AI623" s="370">
        <v>2</v>
      </c>
      <c r="AJ623" s="379">
        <v>43916</v>
      </c>
      <c r="AK623" s="379">
        <v>40150</v>
      </c>
      <c r="AL623" s="379">
        <v>43865</v>
      </c>
      <c r="AM623" s="369"/>
      <c r="AN623" s="358"/>
      <c r="AO623" s="380" t="str">
        <f>_xlfn.IFNA(IF(VLOOKUP(tabItens[[#This Row],[CÓDIGO]],tabExcluirDoEstoque[#Data],1,FALSE),"sim",""),"")</f>
        <v/>
      </c>
      <c r="AP623" s="381" t="str">
        <f ca="1">IF(OR(ISBLANK(tabItens[[#This Row],[ATA DT.VALID.]]),tabItens[[#This Row],[ATA DT.VALID.]]="",tabItens[[#This Row],[ATA DT.VALID.]]=" "),"",IF(TYPE(tabItens[[#This Row],[ATA DT.VALID.]])=1,ROUNDUP((tabItens[[#This Row],[ATA DT.VALID.]]-TODAY())/7,0),""))</f>
        <v/>
      </c>
      <c r="AQ623" s="382">
        <v>0</v>
      </c>
      <c r="AR623" s="383" t="str">
        <f>IF(ISBLANK(tabItens[[#This Row],[CÓDIGO]]),"",IFERROR(VLOOKUP(tabItens[[#This Row],[CÓDIGO]],Consumo!$C$2:$AC$862,26,FALSE),0))</f>
        <v>03.2023</v>
      </c>
      <c r="AS623" s="384">
        <f>SUMIF(Consumo!$C$3:$C$862,tabItens[[#This Row],[CÓDIGO]],Consumo!$N$3:$N$862) + SUMIF(Consumo!$C$3:$C$862,tabItens[[#This Row],[CÓDIGO]],Consumo!$O$3:$O$862) + SUMIF(Consumo!$C$3:$C$862,tabItens[[#This Row],[CÓDIGO]],Consumo!$P$3:$P$862) + SUMIF(Consumo!$C$3:$C$862,tabItens[[#This Row],[CÓDIGO]],Consumo!$Q$3:$Q$862)</f>
        <v>0</v>
      </c>
      <c r="AT623" s="384">
        <f>SUMIF(Consumo!$C$3:$C$862,tabItens[[#This Row],[CÓDIGO]],Consumo!$Z$3:$Z$862)</f>
        <v>4</v>
      </c>
      <c r="AU623" s="385">
        <f>SUMIF(Consumo!$C$3:$C$862,tabItens[[#This Row],[CÓDIGO]],Consumo!$AA$3:$AA$862)</f>
        <v>3</v>
      </c>
      <c r="AV623" s="386">
        <f>SUMIF(Consumo!$C$3:$C$862,tabItens[[#This Row],[CÓDIGO]],Consumo!$Y$3:$Y$862)</f>
        <v>0.25</v>
      </c>
      <c r="AW623" s="359">
        <f>tabItens[[#This Row],[QTDE ATUAL]] + tabItens[[#This Row],[RC QTDE]] + tabItens[[#This Row],[AF SALDO]] + tabItens[[#This Row],[Recentes]]</f>
        <v>63</v>
      </c>
      <c r="AX623" s="387">
        <v>5</v>
      </c>
      <c r="AY623" s="387">
        <v>4</v>
      </c>
      <c r="AZ623" s="387">
        <f>IF(ISBLANK(tabItens[[#This Row],[CÓDIGO]]),"",tabItens[[#This Row],[PontoMês]] * (AZ$2+tabItens[[#This Row],[PontoQtM]]))</f>
        <v>20</v>
      </c>
      <c r="BA623" s="386">
        <f>tabItens[[#This Row],[PontoPed]] - tabItens[[#This Row],[Saldo]] + (1/10)</f>
        <v>-42.9</v>
      </c>
      <c r="BB623" s="386">
        <f xml:space="preserve"> tabItens[[#This Row],[PontoMês]] * BB$2 - tabItens[[#This Row],[QTDE ATUAL]] - (1/10)</f>
        <v>-58.1</v>
      </c>
      <c r="BC623" s="388">
        <f>IF( tabItens[[#This Row],[PontoPed]]&gt;0, IF(tabItens[[#This Row],[PontoPed]]&lt;1, 1, IF( tabItens[[#This Row],[Saldo]]&gt;tabItens[[#This Row],[PontoPed]], 0, (tabItens[[#This Row],[PontoPed]]-tabItens[[#This Row],[Saldo]])/tabItens[[#This Row],[PontoPed]] ) ), 0 )</f>
        <v>0</v>
      </c>
      <c r="BD623" s="389">
        <f>ROUNDDOWN(IF( OR( AND(tabItens[[#This Row],[PontoPed]]&lt;tabItens[[#This Row],[Saldo]],tabItens[[#This Row],[Saldo]]&gt;0), tabItens[[#This Row],[PontoPed]]=0), 99, IF(AND(tabItens[[#This Row],[Saldo]]=0,tabItens[[#This Row],[PontoPed]]&gt;0), 0, (1-tabItens[[#This Row],[PctAb]])*10 ) ),0)</f>
        <v>99</v>
      </c>
      <c r="BE623" s="390">
        <f>IF( tabItens[[#This Row],[Consumo]] &gt; tabItens[[#This Row],[04_MESES]]/4*$AV$2, tabItens[[#This Row],[Consumo]]/$AV$2, tabItens[[#This Row],[04_MESES]]/4 ) * $BE$2 + tabItens[[#This Row],[COMPRA_EXTRA]]</f>
        <v>2</v>
      </c>
      <c r="BF623" s="391">
        <f>MAX( tabItens[[#This Row],[Sugestão]] - tabItens[[#This Row],[LC]], 0 )</f>
        <v>2</v>
      </c>
      <c r="BG623" s="391">
        <f>SUMIF(Consumo!$C$3:$C$862,tabItens[[#This Row],[CÓDIGO]],Consumo!$E$3:$E$862)</f>
        <v>0</v>
      </c>
      <c r="BH623" s="392">
        <f>IF(AND(tabItens[[#This Row],[Pend]] &gt; 0,tabItens[[#This Row],[Consumo]] &lt;&gt; 0), tabItens[[#This Row],[Pend]] / tabItens[[#This Row],[Consumo]], 0 )</f>
        <v>0</v>
      </c>
      <c r="BI623" s="391"/>
      <c r="BJ623" s="391"/>
      <c r="BK623" s="393" t="s">
        <v>2081</v>
      </c>
    </row>
    <row r="624" spans="1:63" x14ac:dyDescent="0.3">
      <c r="A624" s="354">
        <v>113846</v>
      </c>
      <c r="B624" s="355" t="s">
        <v>1695</v>
      </c>
      <c r="C624" s="356" t="s">
        <v>604</v>
      </c>
      <c r="D624" s="357">
        <v>2.93</v>
      </c>
      <c r="E624" s="358"/>
      <c r="F624" s="358"/>
      <c r="G624" s="358" t="s">
        <v>883</v>
      </c>
      <c r="H624" s="359">
        <v>2255</v>
      </c>
      <c r="I624" s="360">
        <v>103003</v>
      </c>
      <c r="J624" s="361">
        <v>2.93</v>
      </c>
      <c r="K624" s="362">
        <v>997</v>
      </c>
      <c r="L624" s="363">
        <f>IF(tabItens[[#This Row],[Média]] &gt; 0, tabItens[[#This Row],[QTDE ATUAL]] / tabItens[[#This Row],[Média]],999.9)</f>
        <v>25.576559546313799</v>
      </c>
      <c r="M624" s="364">
        <v>0</v>
      </c>
      <c r="N624" s="365">
        <f>tabItens[[#This Row],[VALOR UNIT.]] * tabItens[[#This Row],[LC]]</f>
        <v>0</v>
      </c>
      <c r="O624" s="366" t="s">
        <v>2092</v>
      </c>
      <c r="P624" s="367"/>
      <c r="Q624" s="368"/>
      <c r="R624" s="365"/>
      <c r="S624" s="369"/>
      <c r="T624" s="370">
        <f>ROUNDDOWN(IFERROR(tabItens[[#This Row],[ATA DT.VALID.]] - $D$1,0) / 30,0)</f>
        <v>-1507</v>
      </c>
      <c r="U624" s="355" t="s">
        <v>1304</v>
      </c>
      <c r="V624" s="371">
        <v>1</v>
      </c>
      <c r="W624" s="372" t="s">
        <v>2066</v>
      </c>
      <c r="X624" s="373">
        <v>51</v>
      </c>
      <c r="Y624" s="374">
        <v>19</v>
      </c>
      <c r="Z624" s="375"/>
      <c r="AA624" s="376"/>
      <c r="AB624" s="377"/>
      <c r="AC624" s="377"/>
      <c r="AD624" s="376"/>
      <c r="AE624" s="377"/>
      <c r="AF624" s="370"/>
      <c r="AG624" s="378" t="s">
        <v>2067</v>
      </c>
      <c r="AH624" s="379"/>
      <c r="AI624" s="370">
        <v>378</v>
      </c>
      <c r="AJ624" s="379">
        <v>45201</v>
      </c>
      <c r="AK624" s="379">
        <v>40198</v>
      </c>
      <c r="AL624" s="379">
        <v>45161</v>
      </c>
      <c r="AM624" s="369"/>
      <c r="AN624" s="358"/>
      <c r="AO624" s="380" t="str">
        <f>_xlfn.IFNA(IF(VLOOKUP(tabItens[[#This Row],[CÓDIGO]],tabExcluirDoEstoque[#Data],1,FALSE),"sim",""),"")</f>
        <v/>
      </c>
      <c r="AP624" s="381" t="str">
        <f ca="1">IF(OR(ISBLANK(tabItens[[#This Row],[ATA DT.VALID.]]),tabItens[[#This Row],[ATA DT.VALID.]]="",tabItens[[#This Row],[ATA DT.VALID.]]=" "),"",IF(TYPE(tabItens[[#This Row],[ATA DT.VALID.]])=1,ROUNDUP((tabItens[[#This Row],[ATA DT.VALID.]]-TODAY())/7,0),""))</f>
        <v/>
      </c>
      <c r="AQ624" s="382">
        <v>0</v>
      </c>
      <c r="AR624" s="383" t="str">
        <f>IF(ISBLANK(tabItens[[#This Row],[CÓDIGO]]),"",IFERROR(VLOOKUP(tabItens[[#This Row],[CÓDIGO]],Consumo!$C$2:$AC$862,26,FALSE),0))</f>
        <v>09.2023</v>
      </c>
      <c r="AS624" s="384">
        <f>SUMIF(Consumo!$C$3:$C$862,tabItens[[#This Row],[CÓDIGO]],Consumo!$N$3:$N$862) + SUMIF(Consumo!$C$3:$C$862,tabItens[[#This Row],[CÓDIGO]],Consumo!$O$3:$O$862) + SUMIF(Consumo!$C$3:$C$862,tabItens[[#This Row],[CÓDIGO]],Consumo!$P$3:$P$862) + SUMIF(Consumo!$C$3:$C$862,tabItens[[#This Row],[CÓDIGO]],Consumo!$Q$3:$Q$862)</f>
        <v>480</v>
      </c>
      <c r="AT624" s="384">
        <f>SUMIF(Consumo!$C$3:$C$862,tabItens[[#This Row],[CÓDIGO]],Consumo!$Z$3:$Z$862)</f>
        <v>1068</v>
      </c>
      <c r="AU624" s="385">
        <f>SUMIF(Consumo!$C$3:$C$862,tabItens[[#This Row],[CÓDIGO]],Consumo!$AA$3:$AA$862)</f>
        <v>300</v>
      </c>
      <c r="AV624" s="386">
        <f>SUMIF(Consumo!$C$3:$C$862,tabItens[[#This Row],[CÓDIGO]],Consumo!$Y$3:$Y$862)</f>
        <v>88.166666666666671</v>
      </c>
      <c r="AW624" s="359">
        <f>tabItens[[#This Row],[QTDE ATUAL]] + tabItens[[#This Row],[RC QTDE]] + tabItens[[#This Row],[AF SALDO]] + tabItens[[#This Row],[Recentes]]</f>
        <v>2255</v>
      </c>
      <c r="AX624" s="387">
        <v>92</v>
      </c>
      <c r="AY624" s="387">
        <v>4</v>
      </c>
      <c r="AZ624" s="387">
        <f>IF(ISBLANK(tabItens[[#This Row],[CÓDIGO]]),"",tabItens[[#This Row],[PontoMês]] * (AZ$2+tabItens[[#This Row],[PontoQtM]]))</f>
        <v>368</v>
      </c>
      <c r="BA624" s="386">
        <f>tabItens[[#This Row],[PontoPed]] - tabItens[[#This Row],[Saldo]] + (1/10)</f>
        <v>-1886.9</v>
      </c>
      <c r="BB624" s="386">
        <f xml:space="preserve"> tabItens[[#This Row],[PontoMês]] * BB$2 - tabItens[[#This Row],[QTDE ATUAL]] - (1/10)</f>
        <v>-2163.1</v>
      </c>
      <c r="BC624" s="388">
        <f>IF( tabItens[[#This Row],[PontoPed]]&gt;0, IF(tabItens[[#This Row],[PontoPed]]&lt;1, 1, IF( tabItens[[#This Row],[Saldo]]&gt;tabItens[[#This Row],[PontoPed]], 0, (tabItens[[#This Row],[PontoPed]]-tabItens[[#This Row],[Saldo]])/tabItens[[#This Row],[PontoPed]] ) ), 0 )</f>
        <v>0</v>
      </c>
      <c r="BD624" s="389">
        <f>ROUNDDOWN(IF( OR( AND(tabItens[[#This Row],[PontoPed]]&lt;tabItens[[#This Row],[Saldo]],tabItens[[#This Row],[Saldo]]&gt;0), tabItens[[#This Row],[PontoPed]]=0), 99, IF(AND(tabItens[[#This Row],[Saldo]]=0,tabItens[[#This Row],[PontoPed]]&gt;0), 0, (1-tabItens[[#This Row],[PctAb]])*10 ) ),0)</f>
        <v>99</v>
      </c>
      <c r="BE624" s="390">
        <f>IF( tabItens[[#This Row],[Consumo]] &gt; tabItens[[#This Row],[04_MESES]]/4*$AV$2, tabItens[[#This Row],[Consumo]]/$AV$2, tabItens[[#This Row],[04_MESES]]/4 ) * $BE$2 + tabItens[[#This Row],[COMPRA_EXTRA]]</f>
        <v>720</v>
      </c>
      <c r="BF624" s="391">
        <f>MAX( tabItens[[#This Row],[Sugestão]] - tabItens[[#This Row],[LC]], 0 )</f>
        <v>720</v>
      </c>
      <c r="BG624" s="391">
        <f>SUMIF(Consumo!$C$3:$C$862,tabItens[[#This Row],[CÓDIGO]],Consumo!$E$3:$E$862)</f>
        <v>0</v>
      </c>
      <c r="BH624" s="392">
        <f>IF(AND(tabItens[[#This Row],[Pend]] &gt; 0,tabItens[[#This Row],[Consumo]] &lt;&gt; 0), tabItens[[#This Row],[Pend]] / tabItens[[#This Row],[Consumo]], 0 )</f>
        <v>0</v>
      </c>
      <c r="BI624" s="391"/>
      <c r="BJ624" s="391"/>
      <c r="BK624" s="393" t="s">
        <v>2081</v>
      </c>
    </row>
    <row r="625" spans="1:63" x14ac:dyDescent="0.3">
      <c r="A625" s="354">
        <v>114297</v>
      </c>
      <c r="B625" s="355" t="s">
        <v>1696</v>
      </c>
      <c r="C625" s="356" t="s">
        <v>256</v>
      </c>
      <c r="D625" s="357">
        <v>2.06</v>
      </c>
      <c r="E625" s="358"/>
      <c r="F625" s="358"/>
      <c r="G625" s="358" t="s">
        <v>883</v>
      </c>
      <c r="H625" s="359">
        <v>4224</v>
      </c>
      <c r="I625" s="360">
        <v>103003</v>
      </c>
      <c r="J625" s="361">
        <v>2.06</v>
      </c>
      <c r="K625" s="362">
        <v>53</v>
      </c>
      <c r="L625" s="363">
        <f>IF(tabItens[[#This Row],[Média]] &gt; 0, tabItens[[#This Row],[QTDE ATUAL]] / tabItens[[#This Row],[Média]],999.9)</f>
        <v>1078.4680851063831</v>
      </c>
      <c r="M625" s="364">
        <v>0</v>
      </c>
      <c r="N625" s="365">
        <f>tabItens[[#This Row],[VALOR UNIT.]] * tabItens[[#This Row],[LC]]</f>
        <v>0</v>
      </c>
      <c r="O625" s="366" t="s">
        <v>2121</v>
      </c>
      <c r="P625" s="367"/>
      <c r="Q625" s="368"/>
      <c r="R625" s="365"/>
      <c r="S625" s="369"/>
      <c r="T625" s="370">
        <f>ROUNDDOWN(IFERROR(tabItens[[#This Row],[ATA DT.VALID.]] - $D$1,0) / 30,0)</f>
        <v>-1507</v>
      </c>
      <c r="U625" s="355" t="s">
        <v>1270</v>
      </c>
      <c r="V625" s="371">
        <v>1</v>
      </c>
      <c r="W625" s="372" t="s">
        <v>2066</v>
      </c>
      <c r="X625" s="373">
        <v>51</v>
      </c>
      <c r="Y625" s="374">
        <v>17</v>
      </c>
      <c r="Z625" s="375"/>
      <c r="AA625" s="376"/>
      <c r="AB625" s="377"/>
      <c r="AC625" s="377"/>
      <c r="AD625" s="376"/>
      <c r="AE625" s="377"/>
      <c r="AF625" s="370"/>
      <c r="AG625" s="378" t="s">
        <v>2067</v>
      </c>
      <c r="AH625" s="379"/>
      <c r="AI625" s="370">
        <v>18</v>
      </c>
      <c r="AJ625" s="379">
        <v>42552</v>
      </c>
      <c r="AK625" s="379">
        <v>40240</v>
      </c>
      <c r="AL625" s="379">
        <v>42543</v>
      </c>
      <c r="AM625" s="369"/>
      <c r="AN625" s="358"/>
      <c r="AO625" s="380" t="str">
        <f>_xlfn.IFNA(IF(VLOOKUP(tabItens[[#This Row],[CÓDIGO]],tabExcluirDoEstoque[#Data],1,FALSE),"sim",""),"")</f>
        <v/>
      </c>
      <c r="AP625" s="381" t="str">
        <f ca="1">IF(OR(ISBLANK(tabItens[[#This Row],[ATA DT.VALID.]]),tabItens[[#This Row],[ATA DT.VALID.]]="",tabItens[[#This Row],[ATA DT.VALID.]]=" "),"",IF(TYPE(tabItens[[#This Row],[ATA DT.VALID.]])=1,ROUNDUP((tabItens[[#This Row],[ATA DT.VALID.]]-TODAY())/7,0),""))</f>
        <v/>
      </c>
      <c r="AQ625" s="382">
        <v>0</v>
      </c>
      <c r="AR625" s="383" t="str">
        <f>IF(ISBLANK(tabItens[[#This Row],[CÓDIGO]]),"",IFERROR(VLOOKUP(tabItens[[#This Row],[CÓDIGO]],Consumo!$C$2:$AC$862,26,FALSE),0))</f>
        <v>02.2023</v>
      </c>
      <c r="AS625" s="384">
        <f>SUMIF(Consumo!$C$3:$C$862,tabItens[[#This Row],[CÓDIGO]],Consumo!$N$3:$N$862) + SUMIF(Consumo!$C$3:$C$862,tabItens[[#This Row],[CÓDIGO]],Consumo!$O$3:$O$862) + SUMIF(Consumo!$C$3:$C$862,tabItens[[#This Row],[CÓDIGO]],Consumo!$P$3:$P$862) + SUMIF(Consumo!$C$3:$C$862,tabItens[[#This Row],[CÓDIGO]],Consumo!$Q$3:$Q$862)</f>
        <v>0</v>
      </c>
      <c r="AT625" s="384">
        <f>SUMIF(Consumo!$C$3:$C$862,tabItens[[#This Row],[CÓDIGO]],Consumo!$Z$3:$Z$862)</f>
        <v>53</v>
      </c>
      <c r="AU625" s="385">
        <f>SUMIF(Consumo!$C$3:$C$862,tabItens[[#This Row],[CÓDIGO]],Consumo!$AA$3:$AA$862)</f>
        <v>28</v>
      </c>
      <c r="AV625" s="386">
        <f>SUMIF(Consumo!$C$3:$C$862,tabItens[[#This Row],[CÓDIGO]],Consumo!$Y$3:$Y$862)</f>
        <v>3.9166666666666665</v>
      </c>
      <c r="AW625" s="359">
        <f>tabItens[[#This Row],[QTDE ATUAL]] + tabItens[[#This Row],[RC QTDE]] + tabItens[[#This Row],[AF SALDO]] + tabItens[[#This Row],[Recentes]]</f>
        <v>4224</v>
      </c>
      <c r="AX625" s="387">
        <v>49</v>
      </c>
      <c r="AY625" s="387">
        <v>4</v>
      </c>
      <c r="AZ625" s="387">
        <f>IF(ISBLANK(tabItens[[#This Row],[CÓDIGO]]),"",tabItens[[#This Row],[PontoMês]] * (AZ$2+tabItens[[#This Row],[PontoQtM]]))</f>
        <v>196</v>
      </c>
      <c r="BA625" s="386">
        <f>tabItens[[#This Row],[PontoPed]] - tabItens[[#This Row],[Saldo]] + (1/10)</f>
        <v>-4027.9</v>
      </c>
      <c r="BB625" s="386">
        <f xml:space="preserve"> tabItens[[#This Row],[PontoMês]] * BB$2 - tabItens[[#This Row],[QTDE ATUAL]] - (1/10)</f>
        <v>-4175.1000000000004</v>
      </c>
      <c r="BC625" s="388">
        <f>IF( tabItens[[#This Row],[PontoPed]]&gt;0, IF(tabItens[[#This Row],[PontoPed]]&lt;1, 1, IF( tabItens[[#This Row],[Saldo]]&gt;tabItens[[#This Row],[PontoPed]], 0, (tabItens[[#This Row],[PontoPed]]-tabItens[[#This Row],[Saldo]])/tabItens[[#This Row],[PontoPed]] ) ), 0 )</f>
        <v>0</v>
      </c>
      <c r="BD625" s="389">
        <f>ROUNDDOWN(IF( OR( AND(tabItens[[#This Row],[PontoPed]]&lt;tabItens[[#This Row],[Saldo]],tabItens[[#This Row],[Saldo]]&gt;0), tabItens[[#This Row],[PontoPed]]=0), 99, IF(AND(tabItens[[#This Row],[Saldo]]=0,tabItens[[#This Row],[PontoPed]]&gt;0), 0, (1-tabItens[[#This Row],[PctAb]])*10 ) ),0)</f>
        <v>99</v>
      </c>
      <c r="BE625" s="390">
        <f>IF( tabItens[[#This Row],[Consumo]] &gt; tabItens[[#This Row],[04_MESES]]/4*$AV$2, tabItens[[#This Row],[Consumo]]/$AV$2, tabItens[[#This Row],[04_MESES]]/4 ) * $BE$2 + tabItens[[#This Row],[COMPRA_EXTRA]]</f>
        <v>26.5</v>
      </c>
      <c r="BF625" s="391">
        <f>MAX( tabItens[[#This Row],[Sugestão]] - tabItens[[#This Row],[LC]], 0 )</f>
        <v>26.5</v>
      </c>
      <c r="BG625" s="391">
        <f>SUMIF(Consumo!$C$3:$C$862,tabItens[[#This Row],[CÓDIGO]],Consumo!$E$3:$E$862)</f>
        <v>0</v>
      </c>
      <c r="BH625" s="392">
        <f>IF(AND(tabItens[[#This Row],[Pend]] &gt; 0,tabItens[[#This Row],[Consumo]] &lt;&gt; 0), tabItens[[#This Row],[Pend]] / tabItens[[#This Row],[Consumo]], 0 )</f>
        <v>0</v>
      </c>
      <c r="BI625" s="391"/>
      <c r="BJ625" s="391"/>
      <c r="BK625" s="393" t="s">
        <v>2081</v>
      </c>
    </row>
    <row r="626" spans="1:63" x14ac:dyDescent="0.3">
      <c r="A626" s="354">
        <v>114299</v>
      </c>
      <c r="B626" s="355" t="s">
        <v>1697</v>
      </c>
      <c r="C626" s="356" t="s">
        <v>256</v>
      </c>
      <c r="D626" s="357">
        <v>16.850000000000001</v>
      </c>
      <c r="E626" s="358"/>
      <c r="F626" s="358"/>
      <c r="G626" s="358" t="s">
        <v>883</v>
      </c>
      <c r="H626" s="359">
        <v>174</v>
      </c>
      <c r="I626" s="360">
        <v>103003</v>
      </c>
      <c r="J626" s="361">
        <v>16.850000000000001</v>
      </c>
      <c r="K626" s="362"/>
      <c r="L626" s="363">
        <f>IF(tabItens[[#This Row],[Média]] &gt; 0, tabItens[[#This Row],[QTDE ATUAL]] / tabItens[[#This Row],[Média]],999.9)</f>
        <v>999.9</v>
      </c>
      <c r="M626" s="364">
        <v>0</v>
      </c>
      <c r="N626" s="365">
        <f>tabItens[[#This Row],[VALOR UNIT.]] * tabItens[[#This Row],[LC]]</f>
        <v>0</v>
      </c>
      <c r="O626" s="366" t="s">
        <v>2112</v>
      </c>
      <c r="P626" s="367"/>
      <c r="Q626" s="368"/>
      <c r="R626" s="365"/>
      <c r="S626" s="369"/>
      <c r="T626" s="370">
        <f>ROUNDDOWN(IFERROR(tabItens[[#This Row],[ATA DT.VALID.]] - $D$1,0) / 30,0)</f>
        <v>-1507</v>
      </c>
      <c r="U626" s="355" t="s">
        <v>1270</v>
      </c>
      <c r="V626" s="371">
        <v>1</v>
      </c>
      <c r="W626" s="372" t="s">
        <v>2066</v>
      </c>
      <c r="X626" s="373">
        <v>51</v>
      </c>
      <c r="Y626" s="374">
        <v>17</v>
      </c>
      <c r="Z626" s="375"/>
      <c r="AA626" s="376"/>
      <c r="AB626" s="377"/>
      <c r="AC626" s="377"/>
      <c r="AD626" s="376"/>
      <c r="AE626" s="377"/>
      <c r="AF626" s="370"/>
      <c r="AG626" s="378" t="s">
        <v>2067</v>
      </c>
      <c r="AH626" s="379"/>
      <c r="AI626" s="370">
        <v>0</v>
      </c>
      <c r="AJ626" s="379">
        <v>43070</v>
      </c>
      <c r="AK626" s="379">
        <v>40240</v>
      </c>
      <c r="AL626" s="379">
        <v>42996</v>
      </c>
      <c r="AM626" s="369"/>
      <c r="AN626" s="358"/>
      <c r="AO626" s="380" t="str">
        <f>_xlfn.IFNA(IF(VLOOKUP(tabItens[[#This Row],[CÓDIGO]],tabExcluirDoEstoque[#Data],1,FALSE),"sim",""),"")</f>
        <v/>
      </c>
      <c r="AP626" s="381" t="str">
        <f ca="1">IF(OR(ISBLANK(tabItens[[#This Row],[ATA DT.VALID.]]),tabItens[[#This Row],[ATA DT.VALID.]]="",tabItens[[#This Row],[ATA DT.VALID.]]=" "),"",IF(TYPE(tabItens[[#This Row],[ATA DT.VALID.]])=1,ROUNDUP((tabItens[[#This Row],[ATA DT.VALID.]]-TODAY())/7,0),""))</f>
        <v/>
      </c>
      <c r="AQ626" s="382">
        <v>0</v>
      </c>
      <c r="AR626" s="383">
        <f>IF(ISBLANK(tabItens[[#This Row],[CÓDIGO]]),"",IFERROR(VLOOKUP(tabItens[[#This Row],[CÓDIGO]],Consumo!$C$2:$AC$862,26,FALSE),0))</f>
        <v>0</v>
      </c>
      <c r="AS626" s="384">
        <f>SUMIF(Consumo!$C$3:$C$862,tabItens[[#This Row],[CÓDIGO]],Consumo!$N$3:$N$862) + SUMIF(Consumo!$C$3:$C$862,tabItens[[#This Row],[CÓDIGO]],Consumo!$O$3:$O$862) + SUMIF(Consumo!$C$3:$C$862,tabItens[[#This Row],[CÓDIGO]],Consumo!$P$3:$P$862) + SUMIF(Consumo!$C$3:$C$862,tabItens[[#This Row],[CÓDIGO]],Consumo!$Q$3:$Q$862)</f>
        <v>0</v>
      </c>
      <c r="AT626" s="384">
        <f>SUMIF(Consumo!$C$3:$C$862,tabItens[[#This Row],[CÓDIGO]],Consumo!$Z$3:$Z$862)</f>
        <v>0</v>
      </c>
      <c r="AU626" s="385">
        <f>SUMIF(Consumo!$C$3:$C$862,tabItens[[#This Row],[CÓDIGO]],Consumo!$AA$3:$AA$862)</f>
        <v>0</v>
      </c>
      <c r="AV626" s="386">
        <f>SUMIF(Consumo!$C$3:$C$862,tabItens[[#This Row],[CÓDIGO]],Consumo!$Y$3:$Y$862)</f>
        <v>0</v>
      </c>
      <c r="AW626" s="359">
        <f>tabItens[[#This Row],[QTDE ATUAL]] + tabItens[[#This Row],[RC QTDE]] + tabItens[[#This Row],[AF SALDO]] + tabItens[[#This Row],[Recentes]]</f>
        <v>174</v>
      </c>
      <c r="AX626" s="387">
        <v>15</v>
      </c>
      <c r="AY626" s="387">
        <v>4</v>
      </c>
      <c r="AZ626" s="387">
        <f>IF(ISBLANK(tabItens[[#This Row],[CÓDIGO]]),"",tabItens[[#This Row],[PontoMês]] * (AZ$2+tabItens[[#This Row],[PontoQtM]]))</f>
        <v>60</v>
      </c>
      <c r="BA626" s="386">
        <f>tabItens[[#This Row],[PontoPed]] - tabItens[[#This Row],[Saldo]] + (1/10)</f>
        <v>-113.9</v>
      </c>
      <c r="BB626" s="386">
        <f xml:space="preserve"> tabItens[[#This Row],[PontoMês]] * BB$2 - tabItens[[#This Row],[QTDE ATUAL]] - (1/10)</f>
        <v>-159.1</v>
      </c>
      <c r="BC626" s="388">
        <f>IF( tabItens[[#This Row],[PontoPed]]&gt;0, IF(tabItens[[#This Row],[PontoPed]]&lt;1, 1, IF( tabItens[[#This Row],[Saldo]]&gt;tabItens[[#This Row],[PontoPed]], 0, (tabItens[[#This Row],[PontoPed]]-tabItens[[#This Row],[Saldo]])/tabItens[[#This Row],[PontoPed]] ) ), 0 )</f>
        <v>0</v>
      </c>
      <c r="BD626" s="389">
        <f>ROUNDDOWN(IF( OR( AND(tabItens[[#This Row],[PontoPed]]&lt;tabItens[[#This Row],[Saldo]],tabItens[[#This Row],[Saldo]]&gt;0), tabItens[[#This Row],[PontoPed]]=0), 99, IF(AND(tabItens[[#This Row],[Saldo]]=0,tabItens[[#This Row],[PontoPed]]&gt;0), 0, (1-tabItens[[#This Row],[PctAb]])*10 ) ),0)</f>
        <v>99</v>
      </c>
      <c r="BE626" s="390">
        <f>IF( tabItens[[#This Row],[Consumo]] &gt; tabItens[[#This Row],[04_MESES]]/4*$AV$2, tabItens[[#This Row],[Consumo]]/$AV$2, tabItens[[#This Row],[04_MESES]]/4 ) * $BE$2 + tabItens[[#This Row],[COMPRA_EXTRA]]</f>
        <v>0</v>
      </c>
      <c r="BF626" s="391">
        <f>MAX( tabItens[[#This Row],[Sugestão]] - tabItens[[#This Row],[LC]], 0 )</f>
        <v>0</v>
      </c>
      <c r="BG626" s="391">
        <f>SUMIF(Consumo!$C$3:$C$862,tabItens[[#This Row],[CÓDIGO]],Consumo!$E$3:$E$862)</f>
        <v>0</v>
      </c>
      <c r="BH626" s="392">
        <f>IF(AND(tabItens[[#This Row],[Pend]] &gt; 0,tabItens[[#This Row],[Consumo]] &lt;&gt; 0), tabItens[[#This Row],[Pend]] / tabItens[[#This Row],[Consumo]], 0 )</f>
        <v>0</v>
      </c>
      <c r="BI626" s="391"/>
      <c r="BJ626" s="391"/>
      <c r="BK626" s="393" t="s">
        <v>2081</v>
      </c>
    </row>
    <row r="627" spans="1:63" x14ac:dyDescent="0.3">
      <c r="A627" s="354">
        <v>114430</v>
      </c>
      <c r="B627" s="355" t="s">
        <v>1698</v>
      </c>
      <c r="C627" s="356" t="s">
        <v>31</v>
      </c>
      <c r="D627" s="357">
        <v>25.14</v>
      </c>
      <c r="E627" s="358"/>
      <c r="F627" s="358"/>
      <c r="G627" s="358" t="s">
        <v>883</v>
      </c>
      <c r="H627" s="359">
        <v>132</v>
      </c>
      <c r="I627" s="360">
        <v>103003</v>
      </c>
      <c r="J627" s="361">
        <v>18.645340000000001</v>
      </c>
      <c r="K627" s="362">
        <v>269</v>
      </c>
      <c r="L627" s="363">
        <f>IF(tabItens[[#This Row],[Média]] &gt; 0, tabItens[[#This Row],[QTDE ATUAL]] / tabItens[[#This Row],[Média]],999.9)</f>
        <v>4.071979434447301</v>
      </c>
      <c r="M627" s="364">
        <v>0</v>
      </c>
      <c r="N627" s="365">
        <f>tabItens[[#This Row],[VALOR UNIT.]] * tabItens[[#This Row],[LC]]</f>
        <v>0</v>
      </c>
      <c r="O627" s="366" t="s">
        <v>2174</v>
      </c>
      <c r="P627" s="367"/>
      <c r="Q627" s="368"/>
      <c r="R627" s="365"/>
      <c r="S627" s="369"/>
      <c r="T627" s="370">
        <f>ROUNDDOWN(IFERROR(tabItens[[#This Row],[ATA DT.VALID.]] - $D$1,0) / 30,0)</f>
        <v>-1507</v>
      </c>
      <c r="U627" s="355" t="s">
        <v>1699</v>
      </c>
      <c r="V627" s="371">
        <v>1</v>
      </c>
      <c r="W627" s="372" t="s">
        <v>2068</v>
      </c>
      <c r="X627" s="373">
        <v>62</v>
      </c>
      <c r="Y627" s="374">
        <v>25</v>
      </c>
      <c r="Z627" s="375"/>
      <c r="AA627" s="376"/>
      <c r="AB627" s="377"/>
      <c r="AC627" s="377"/>
      <c r="AD627" s="376"/>
      <c r="AE627" s="377"/>
      <c r="AF627" s="370"/>
      <c r="AG627" s="378" t="s">
        <v>2067</v>
      </c>
      <c r="AH627" s="379"/>
      <c r="AI627" s="370">
        <v>134</v>
      </c>
      <c r="AJ627" s="379">
        <v>45167</v>
      </c>
      <c r="AK627" s="379">
        <v>40249</v>
      </c>
      <c r="AL627" s="379">
        <v>45153</v>
      </c>
      <c r="AM627" s="369"/>
      <c r="AN627" s="358"/>
      <c r="AO627" s="380" t="str">
        <f>_xlfn.IFNA(IF(VLOOKUP(tabItens[[#This Row],[CÓDIGO]],tabExcluirDoEstoque[#Data],1,FALSE),"sim",""),"")</f>
        <v/>
      </c>
      <c r="AP627" s="381" t="str">
        <f ca="1">IF(OR(ISBLANK(tabItens[[#This Row],[ATA DT.VALID.]]),tabItens[[#This Row],[ATA DT.VALID.]]="",tabItens[[#This Row],[ATA DT.VALID.]]=" "),"",IF(TYPE(tabItens[[#This Row],[ATA DT.VALID.]])=1,ROUNDUP((tabItens[[#This Row],[ATA DT.VALID.]]-TODAY())/7,0),""))</f>
        <v/>
      </c>
      <c r="AQ627" s="382">
        <v>0</v>
      </c>
      <c r="AR627" s="383" t="str">
        <f>IF(ISBLANK(tabItens[[#This Row],[CÓDIGO]]),"",IFERROR(VLOOKUP(tabItens[[#This Row],[CÓDIGO]],Consumo!$C$2:$AC$862,26,FALSE),0))</f>
        <v>09.2023</v>
      </c>
      <c r="AS627" s="384">
        <f>SUMIF(Consumo!$C$3:$C$862,tabItens[[#This Row],[CÓDIGO]],Consumo!$N$3:$N$862) + SUMIF(Consumo!$C$3:$C$862,tabItens[[#This Row],[CÓDIGO]],Consumo!$O$3:$O$862) + SUMIF(Consumo!$C$3:$C$862,tabItens[[#This Row],[CÓDIGO]],Consumo!$P$3:$P$862) + SUMIF(Consumo!$C$3:$C$862,tabItens[[#This Row],[CÓDIGO]],Consumo!$Q$3:$Q$862)</f>
        <v>124</v>
      </c>
      <c r="AT627" s="384">
        <f>SUMIF(Consumo!$C$3:$C$862,tabItens[[#This Row],[CÓDIGO]],Consumo!$Z$3:$Z$862)</f>
        <v>399</v>
      </c>
      <c r="AU627" s="385">
        <f>SUMIF(Consumo!$C$3:$C$862,tabItens[[#This Row],[CÓDIGO]],Consumo!$AA$3:$AA$862)</f>
        <v>76</v>
      </c>
      <c r="AV627" s="386">
        <f>SUMIF(Consumo!$C$3:$C$862,tabItens[[#This Row],[CÓDIGO]],Consumo!$Y$3:$Y$862)</f>
        <v>32.416666666666664</v>
      </c>
      <c r="AW627" s="359">
        <f>tabItens[[#This Row],[QTDE ATUAL]] + tabItens[[#This Row],[RC QTDE]] + tabItens[[#This Row],[AF SALDO]] + tabItens[[#This Row],[Recentes]]</f>
        <v>132</v>
      </c>
      <c r="AX627" s="387">
        <v>15</v>
      </c>
      <c r="AY627" s="387">
        <v>4</v>
      </c>
      <c r="AZ627" s="387">
        <f>IF(ISBLANK(tabItens[[#This Row],[CÓDIGO]]),"",tabItens[[#This Row],[PontoMês]] * (AZ$2+tabItens[[#This Row],[PontoQtM]]))</f>
        <v>60</v>
      </c>
      <c r="BA627" s="386">
        <f>tabItens[[#This Row],[PontoPed]] - tabItens[[#This Row],[Saldo]] + (1/10)</f>
        <v>-71.900000000000006</v>
      </c>
      <c r="BB627" s="386">
        <f xml:space="preserve"> tabItens[[#This Row],[PontoMês]] * BB$2 - tabItens[[#This Row],[QTDE ATUAL]] - (1/10)</f>
        <v>-117.1</v>
      </c>
      <c r="BC627" s="388">
        <f>IF( tabItens[[#This Row],[PontoPed]]&gt;0, IF(tabItens[[#This Row],[PontoPed]]&lt;1, 1, IF( tabItens[[#This Row],[Saldo]]&gt;tabItens[[#This Row],[PontoPed]], 0, (tabItens[[#This Row],[PontoPed]]-tabItens[[#This Row],[Saldo]])/tabItens[[#This Row],[PontoPed]] ) ), 0 )</f>
        <v>0</v>
      </c>
      <c r="BD627" s="389">
        <f>ROUNDDOWN(IF( OR( AND(tabItens[[#This Row],[PontoPed]]&lt;tabItens[[#This Row],[Saldo]],tabItens[[#This Row],[Saldo]]&gt;0), tabItens[[#This Row],[PontoPed]]=0), 99, IF(AND(tabItens[[#This Row],[Saldo]]=0,tabItens[[#This Row],[PontoPed]]&gt;0), 0, (1-tabItens[[#This Row],[PctAb]])*10 ) ),0)</f>
        <v>99</v>
      </c>
      <c r="BE627" s="390">
        <f>IF( tabItens[[#This Row],[Consumo]] &gt; tabItens[[#This Row],[04_MESES]]/4*$AV$2, tabItens[[#This Row],[Consumo]]/$AV$2, tabItens[[#This Row],[04_MESES]]/4 ) * $BE$2 + tabItens[[#This Row],[COMPRA_EXTRA]]</f>
        <v>199.5</v>
      </c>
      <c r="BF627" s="391">
        <f>MAX( tabItens[[#This Row],[Sugestão]] - tabItens[[#This Row],[LC]], 0 )</f>
        <v>199.5</v>
      </c>
      <c r="BG627" s="391">
        <f>SUMIF(Consumo!$C$3:$C$862,tabItens[[#This Row],[CÓDIGO]],Consumo!$E$3:$E$862)</f>
        <v>0</v>
      </c>
      <c r="BH627" s="392">
        <f>IF(AND(tabItens[[#This Row],[Pend]] &gt; 0,tabItens[[#This Row],[Consumo]] &lt;&gt; 0), tabItens[[#This Row],[Pend]] / tabItens[[#This Row],[Consumo]], 0 )</f>
        <v>0</v>
      </c>
      <c r="BI627" s="391"/>
      <c r="BJ627" s="391"/>
      <c r="BK627" s="393" t="s">
        <v>2081</v>
      </c>
    </row>
    <row r="628" spans="1:63" x14ac:dyDescent="0.3">
      <c r="A628" s="354">
        <v>114771</v>
      </c>
      <c r="B628" s="355" t="s">
        <v>1700</v>
      </c>
      <c r="C628" s="356" t="s">
        <v>256</v>
      </c>
      <c r="D628" s="357">
        <v>40.35</v>
      </c>
      <c r="E628" s="358"/>
      <c r="F628" s="358"/>
      <c r="G628" s="358" t="s">
        <v>883</v>
      </c>
      <c r="H628" s="359">
        <v>105</v>
      </c>
      <c r="I628" s="360">
        <v>103003</v>
      </c>
      <c r="J628" s="361">
        <v>40.35</v>
      </c>
      <c r="K628" s="362"/>
      <c r="L628" s="363">
        <f>IF(tabItens[[#This Row],[Média]] &gt; 0, tabItens[[#This Row],[QTDE ATUAL]] / tabItens[[#This Row],[Média]],999.9)</f>
        <v>999.9</v>
      </c>
      <c r="M628" s="364">
        <v>0</v>
      </c>
      <c r="N628" s="365">
        <f>tabItens[[#This Row],[VALOR UNIT.]] * tabItens[[#This Row],[LC]]</f>
        <v>0</v>
      </c>
      <c r="O628" s="366"/>
      <c r="P628" s="367"/>
      <c r="Q628" s="368"/>
      <c r="R628" s="365"/>
      <c r="S628" s="369"/>
      <c r="T628" s="370">
        <f>ROUNDDOWN(IFERROR(tabItens[[#This Row],[ATA DT.VALID.]] - $D$1,0) / 30,0)</f>
        <v>-1507</v>
      </c>
      <c r="U628" s="355" t="s">
        <v>979</v>
      </c>
      <c r="V628" s="371">
        <v>1</v>
      </c>
      <c r="W628" s="372" t="s">
        <v>2072</v>
      </c>
      <c r="X628" s="373">
        <v>55</v>
      </c>
      <c r="Y628" s="374">
        <v>31</v>
      </c>
      <c r="Z628" s="375"/>
      <c r="AA628" s="376"/>
      <c r="AB628" s="377"/>
      <c r="AC628" s="377"/>
      <c r="AD628" s="376"/>
      <c r="AE628" s="377"/>
      <c r="AF628" s="370"/>
      <c r="AG628" s="378" t="s">
        <v>2067</v>
      </c>
      <c r="AH628" s="379"/>
      <c r="AI628" s="370">
        <v>0</v>
      </c>
      <c r="AJ628" s="379">
        <v>40581</v>
      </c>
      <c r="AK628" s="379">
        <v>40275</v>
      </c>
      <c r="AL628" s="379">
        <v>40527</v>
      </c>
      <c r="AM628" s="369"/>
      <c r="AN628" s="358"/>
      <c r="AO628" s="380" t="str">
        <f>_xlfn.IFNA(IF(VLOOKUP(tabItens[[#This Row],[CÓDIGO]],tabExcluirDoEstoque[#Data],1,FALSE),"sim",""),"")</f>
        <v/>
      </c>
      <c r="AP628" s="381" t="str">
        <f ca="1">IF(OR(ISBLANK(tabItens[[#This Row],[ATA DT.VALID.]]),tabItens[[#This Row],[ATA DT.VALID.]]="",tabItens[[#This Row],[ATA DT.VALID.]]=" "),"",IF(TYPE(tabItens[[#This Row],[ATA DT.VALID.]])=1,ROUNDUP((tabItens[[#This Row],[ATA DT.VALID.]]-TODAY())/7,0),""))</f>
        <v/>
      </c>
      <c r="AQ628" s="382"/>
      <c r="AR628" s="383">
        <f>IF(ISBLANK(tabItens[[#This Row],[CÓDIGO]]),"",IFERROR(VLOOKUP(tabItens[[#This Row],[CÓDIGO]],Consumo!$C$2:$AC$862,26,FALSE),0))</f>
        <v>0</v>
      </c>
      <c r="AS628" s="384">
        <f>SUMIF(Consumo!$C$3:$C$862,tabItens[[#This Row],[CÓDIGO]],Consumo!$N$3:$N$862) + SUMIF(Consumo!$C$3:$C$862,tabItens[[#This Row],[CÓDIGO]],Consumo!$O$3:$O$862) + SUMIF(Consumo!$C$3:$C$862,tabItens[[#This Row],[CÓDIGO]],Consumo!$P$3:$P$862) + SUMIF(Consumo!$C$3:$C$862,tabItens[[#This Row],[CÓDIGO]],Consumo!$Q$3:$Q$862)</f>
        <v>0</v>
      </c>
      <c r="AT628" s="384">
        <f>SUMIF(Consumo!$C$3:$C$862,tabItens[[#This Row],[CÓDIGO]],Consumo!$Z$3:$Z$862)</f>
        <v>0</v>
      </c>
      <c r="AU628" s="385">
        <f>SUMIF(Consumo!$C$3:$C$862,tabItens[[#This Row],[CÓDIGO]],Consumo!$AA$3:$AA$862)</f>
        <v>0</v>
      </c>
      <c r="AV628" s="386">
        <f>SUMIF(Consumo!$C$3:$C$862,tabItens[[#This Row],[CÓDIGO]],Consumo!$Y$3:$Y$862)</f>
        <v>0</v>
      </c>
      <c r="AW628" s="359">
        <f>tabItens[[#This Row],[QTDE ATUAL]] + tabItens[[#This Row],[RC QTDE]] + tabItens[[#This Row],[AF SALDO]] + tabItens[[#This Row],[Recentes]]</f>
        <v>105</v>
      </c>
      <c r="AX628" s="387">
        <v>1</v>
      </c>
      <c r="AY628" s="387">
        <v>4</v>
      </c>
      <c r="AZ628" s="387">
        <f>IF(ISBLANK(tabItens[[#This Row],[CÓDIGO]]),"",tabItens[[#This Row],[PontoMês]] * (AZ$2+tabItens[[#This Row],[PontoQtM]]))</f>
        <v>4</v>
      </c>
      <c r="BA628" s="386">
        <f>tabItens[[#This Row],[PontoPed]] - tabItens[[#This Row],[Saldo]] + (1/10)</f>
        <v>-100.9</v>
      </c>
      <c r="BB628" s="386">
        <f xml:space="preserve"> tabItens[[#This Row],[PontoMês]] * BB$2 - tabItens[[#This Row],[QTDE ATUAL]] - (1/10)</f>
        <v>-104.1</v>
      </c>
      <c r="BC628" s="388">
        <f>IF( tabItens[[#This Row],[PontoPed]]&gt;0, IF(tabItens[[#This Row],[PontoPed]]&lt;1, 1, IF( tabItens[[#This Row],[Saldo]]&gt;tabItens[[#This Row],[PontoPed]], 0, (tabItens[[#This Row],[PontoPed]]-tabItens[[#This Row],[Saldo]])/tabItens[[#This Row],[PontoPed]] ) ), 0 )</f>
        <v>0</v>
      </c>
      <c r="BD628" s="389">
        <f>ROUNDDOWN(IF( OR( AND(tabItens[[#This Row],[PontoPed]]&lt;tabItens[[#This Row],[Saldo]],tabItens[[#This Row],[Saldo]]&gt;0), tabItens[[#This Row],[PontoPed]]=0), 99, IF(AND(tabItens[[#This Row],[Saldo]]=0,tabItens[[#This Row],[PontoPed]]&gt;0), 0, (1-tabItens[[#This Row],[PctAb]])*10 ) ),0)</f>
        <v>99</v>
      </c>
      <c r="BE628" s="390">
        <f>IF( tabItens[[#This Row],[Consumo]] &gt; tabItens[[#This Row],[04_MESES]]/4*$AV$2, tabItens[[#This Row],[Consumo]]/$AV$2, tabItens[[#This Row],[04_MESES]]/4 ) * $BE$2 + tabItens[[#This Row],[COMPRA_EXTRA]]</f>
        <v>0</v>
      </c>
      <c r="BF628" s="391">
        <f>MAX( tabItens[[#This Row],[Sugestão]] - tabItens[[#This Row],[LC]], 0 )</f>
        <v>0</v>
      </c>
      <c r="BG628" s="391">
        <f>SUMIF(Consumo!$C$3:$C$862,tabItens[[#This Row],[CÓDIGO]],Consumo!$E$3:$E$862)</f>
        <v>0</v>
      </c>
      <c r="BH628" s="392">
        <f>IF(AND(tabItens[[#This Row],[Pend]] &gt; 0,tabItens[[#This Row],[Consumo]] &lt;&gt; 0), tabItens[[#This Row],[Pend]] / tabItens[[#This Row],[Consumo]], 0 )</f>
        <v>0</v>
      </c>
      <c r="BI628" s="391"/>
      <c r="BJ628" s="391"/>
      <c r="BK628" s="393" t="s">
        <v>2081</v>
      </c>
    </row>
    <row r="629" spans="1:63" x14ac:dyDescent="0.3">
      <c r="A629" s="354">
        <v>114772</v>
      </c>
      <c r="B629" s="355" t="s">
        <v>1701</v>
      </c>
      <c r="C629" s="356" t="s">
        <v>256</v>
      </c>
      <c r="D629" s="357">
        <v>51.4</v>
      </c>
      <c r="E629" s="358"/>
      <c r="F629" s="358"/>
      <c r="G629" s="358" t="s">
        <v>883</v>
      </c>
      <c r="H629" s="359">
        <v>35</v>
      </c>
      <c r="I629" s="360">
        <v>103003</v>
      </c>
      <c r="J629" s="361">
        <v>51.4</v>
      </c>
      <c r="K629" s="362"/>
      <c r="L629" s="363">
        <f>IF(tabItens[[#This Row],[Média]] &gt; 0, tabItens[[#This Row],[QTDE ATUAL]] / tabItens[[#This Row],[Média]],999.9)</f>
        <v>999.9</v>
      </c>
      <c r="M629" s="364">
        <v>0</v>
      </c>
      <c r="N629" s="365">
        <f>tabItens[[#This Row],[VALOR UNIT.]] * tabItens[[#This Row],[LC]]</f>
        <v>0</v>
      </c>
      <c r="O629" s="366" t="s">
        <v>2175</v>
      </c>
      <c r="P629" s="367"/>
      <c r="Q629" s="368"/>
      <c r="R629" s="365"/>
      <c r="S629" s="369"/>
      <c r="T629" s="370">
        <f>ROUNDDOWN(IFERROR(tabItens[[#This Row],[ATA DT.VALID.]] - $D$1,0) / 30,0)</f>
        <v>-1507</v>
      </c>
      <c r="U629" s="355" t="s">
        <v>979</v>
      </c>
      <c r="V629" s="371">
        <v>1</v>
      </c>
      <c r="W629" s="372" t="s">
        <v>2072</v>
      </c>
      <c r="X629" s="373">
        <v>55</v>
      </c>
      <c r="Y629" s="374">
        <v>31</v>
      </c>
      <c r="Z629" s="375"/>
      <c r="AA629" s="376"/>
      <c r="AB629" s="377"/>
      <c r="AC629" s="377"/>
      <c r="AD629" s="376"/>
      <c r="AE629" s="377"/>
      <c r="AF629" s="370"/>
      <c r="AG629" s="378" t="s">
        <v>2067</v>
      </c>
      <c r="AH629" s="379"/>
      <c r="AI629" s="370">
        <v>0</v>
      </c>
      <c r="AJ629" s="379">
        <v>40403</v>
      </c>
      <c r="AK629" s="379">
        <v>40275</v>
      </c>
      <c r="AL629" s="379">
        <v>40337</v>
      </c>
      <c r="AM629" s="369"/>
      <c r="AN629" s="358"/>
      <c r="AO629" s="380" t="str">
        <f>_xlfn.IFNA(IF(VLOOKUP(tabItens[[#This Row],[CÓDIGO]],tabExcluirDoEstoque[#Data],1,FALSE),"sim",""),"")</f>
        <v/>
      </c>
      <c r="AP629" s="381" t="str">
        <f ca="1">IF(OR(ISBLANK(tabItens[[#This Row],[ATA DT.VALID.]]),tabItens[[#This Row],[ATA DT.VALID.]]="",tabItens[[#This Row],[ATA DT.VALID.]]=" "),"",IF(TYPE(tabItens[[#This Row],[ATA DT.VALID.]])=1,ROUNDUP((tabItens[[#This Row],[ATA DT.VALID.]]-TODAY())/7,0),""))</f>
        <v/>
      </c>
      <c r="AQ629" s="382">
        <v>0</v>
      </c>
      <c r="AR629" s="383">
        <f>IF(ISBLANK(tabItens[[#This Row],[CÓDIGO]]),"",IFERROR(VLOOKUP(tabItens[[#This Row],[CÓDIGO]],Consumo!$C$2:$AC$862,26,FALSE),0))</f>
        <v>0</v>
      </c>
      <c r="AS629" s="384">
        <f>SUMIF(Consumo!$C$3:$C$862,tabItens[[#This Row],[CÓDIGO]],Consumo!$N$3:$N$862) + SUMIF(Consumo!$C$3:$C$862,tabItens[[#This Row],[CÓDIGO]],Consumo!$O$3:$O$862) + SUMIF(Consumo!$C$3:$C$862,tabItens[[#This Row],[CÓDIGO]],Consumo!$P$3:$P$862) + SUMIF(Consumo!$C$3:$C$862,tabItens[[#This Row],[CÓDIGO]],Consumo!$Q$3:$Q$862)</f>
        <v>0</v>
      </c>
      <c r="AT629" s="384">
        <f>SUMIF(Consumo!$C$3:$C$862,tabItens[[#This Row],[CÓDIGO]],Consumo!$Z$3:$Z$862)</f>
        <v>0</v>
      </c>
      <c r="AU629" s="385">
        <f>SUMIF(Consumo!$C$3:$C$862,tabItens[[#This Row],[CÓDIGO]],Consumo!$AA$3:$AA$862)</f>
        <v>0</v>
      </c>
      <c r="AV629" s="386">
        <f>SUMIF(Consumo!$C$3:$C$862,tabItens[[#This Row],[CÓDIGO]],Consumo!$Y$3:$Y$862)</f>
        <v>0</v>
      </c>
      <c r="AW629" s="359">
        <f>tabItens[[#This Row],[QTDE ATUAL]] + tabItens[[#This Row],[RC QTDE]] + tabItens[[#This Row],[AF SALDO]] + tabItens[[#This Row],[Recentes]]</f>
        <v>35</v>
      </c>
      <c r="AX629" s="387">
        <v>1</v>
      </c>
      <c r="AY629" s="387">
        <v>4</v>
      </c>
      <c r="AZ629" s="387">
        <f>IF(ISBLANK(tabItens[[#This Row],[CÓDIGO]]),"",tabItens[[#This Row],[PontoMês]] * (AZ$2+tabItens[[#This Row],[PontoQtM]]))</f>
        <v>4</v>
      </c>
      <c r="BA629" s="386">
        <f>tabItens[[#This Row],[PontoPed]] - tabItens[[#This Row],[Saldo]] + (1/10)</f>
        <v>-30.9</v>
      </c>
      <c r="BB629" s="386">
        <f xml:space="preserve"> tabItens[[#This Row],[PontoMês]] * BB$2 - tabItens[[#This Row],[QTDE ATUAL]] - (1/10)</f>
        <v>-34.1</v>
      </c>
      <c r="BC629" s="388">
        <f>IF( tabItens[[#This Row],[PontoPed]]&gt;0, IF(tabItens[[#This Row],[PontoPed]]&lt;1, 1, IF( tabItens[[#This Row],[Saldo]]&gt;tabItens[[#This Row],[PontoPed]], 0, (tabItens[[#This Row],[PontoPed]]-tabItens[[#This Row],[Saldo]])/tabItens[[#This Row],[PontoPed]] ) ), 0 )</f>
        <v>0</v>
      </c>
      <c r="BD629" s="389">
        <f>ROUNDDOWN(IF( OR( AND(tabItens[[#This Row],[PontoPed]]&lt;tabItens[[#This Row],[Saldo]],tabItens[[#This Row],[Saldo]]&gt;0), tabItens[[#This Row],[PontoPed]]=0), 99, IF(AND(tabItens[[#This Row],[Saldo]]=0,tabItens[[#This Row],[PontoPed]]&gt;0), 0, (1-tabItens[[#This Row],[PctAb]])*10 ) ),0)</f>
        <v>99</v>
      </c>
      <c r="BE629" s="390">
        <f>IF( tabItens[[#This Row],[Consumo]] &gt; tabItens[[#This Row],[04_MESES]]/4*$AV$2, tabItens[[#This Row],[Consumo]]/$AV$2, tabItens[[#This Row],[04_MESES]]/4 ) * $BE$2 + tabItens[[#This Row],[COMPRA_EXTRA]]</f>
        <v>0</v>
      </c>
      <c r="BF629" s="391">
        <f>MAX( tabItens[[#This Row],[Sugestão]] - tabItens[[#This Row],[LC]], 0 )</f>
        <v>0</v>
      </c>
      <c r="BG629" s="391">
        <f>SUMIF(Consumo!$C$3:$C$862,tabItens[[#This Row],[CÓDIGO]],Consumo!$E$3:$E$862)</f>
        <v>0</v>
      </c>
      <c r="BH629" s="392">
        <f>IF(AND(tabItens[[#This Row],[Pend]] &gt; 0,tabItens[[#This Row],[Consumo]] &lt;&gt; 0), tabItens[[#This Row],[Pend]] / tabItens[[#This Row],[Consumo]], 0 )</f>
        <v>0</v>
      </c>
      <c r="BI629" s="391"/>
      <c r="BJ629" s="391"/>
      <c r="BK629" s="393" t="s">
        <v>2081</v>
      </c>
    </row>
    <row r="630" spans="1:63" x14ac:dyDescent="0.3">
      <c r="A630" s="354">
        <v>114773</v>
      </c>
      <c r="B630" s="355" t="s">
        <v>1702</v>
      </c>
      <c r="C630" s="356" t="s">
        <v>256</v>
      </c>
      <c r="D630" s="357">
        <v>151.62</v>
      </c>
      <c r="E630" s="358"/>
      <c r="F630" s="358"/>
      <c r="G630" s="358" t="s">
        <v>883</v>
      </c>
      <c r="H630" s="359">
        <v>11</v>
      </c>
      <c r="I630" s="360">
        <v>103003</v>
      </c>
      <c r="J630" s="361">
        <v>151.62</v>
      </c>
      <c r="K630" s="362">
        <v>10</v>
      </c>
      <c r="L630" s="363">
        <f>IF(tabItens[[#This Row],[Média]] &gt; 0, tabItens[[#This Row],[QTDE ATUAL]] / tabItens[[#This Row],[Média]],999.9)</f>
        <v>13.2</v>
      </c>
      <c r="M630" s="364">
        <v>0</v>
      </c>
      <c r="N630" s="365">
        <f>tabItens[[#This Row],[VALOR UNIT.]] * tabItens[[#This Row],[LC]]</f>
        <v>0</v>
      </c>
      <c r="O630" s="366"/>
      <c r="P630" s="367"/>
      <c r="Q630" s="368"/>
      <c r="R630" s="365"/>
      <c r="S630" s="369"/>
      <c r="T630" s="370">
        <f>ROUNDDOWN(IFERROR(tabItens[[#This Row],[ATA DT.VALID.]] - $D$1,0) / 30,0)</f>
        <v>-1507</v>
      </c>
      <c r="U630" s="355" t="s">
        <v>1655</v>
      </c>
      <c r="V630" s="371">
        <v>1</v>
      </c>
      <c r="W630" s="372" t="s">
        <v>2072</v>
      </c>
      <c r="X630" s="373">
        <v>55</v>
      </c>
      <c r="Y630" s="374">
        <v>30</v>
      </c>
      <c r="Z630" s="375">
        <v>2956</v>
      </c>
      <c r="AA630" s="376">
        <v>2023</v>
      </c>
      <c r="AB630" s="377">
        <v>5</v>
      </c>
      <c r="AC630" s="377"/>
      <c r="AD630" s="376"/>
      <c r="AE630" s="377"/>
      <c r="AF630" s="370"/>
      <c r="AG630" s="378" t="s">
        <v>2067</v>
      </c>
      <c r="AH630" s="379"/>
      <c r="AI630" s="370">
        <v>4</v>
      </c>
      <c r="AJ630" s="379">
        <v>44628</v>
      </c>
      <c r="AK630" s="379">
        <v>40275</v>
      </c>
      <c r="AL630" s="379">
        <v>44616</v>
      </c>
      <c r="AM630" s="369"/>
      <c r="AN630" s="358"/>
      <c r="AO630" s="380" t="str">
        <f>_xlfn.IFNA(IF(VLOOKUP(tabItens[[#This Row],[CÓDIGO]],tabExcluirDoEstoque[#Data],1,FALSE),"sim",""),"")</f>
        <v/>
      </c>
      <c r="AP630" s="381" t="str">
        <f ca="1">IF(OR(ISBLANK(tabItens[[#This Row],[ATA DT.VALID.]]),tabItens[[#This Row],[ATA DT.VALID.]]="",tabItens[[#This Row],[ATA DT.VALID.]]=" "),"",IF(TYPE(tabItens[[#This Row],[ATA DT.VALID.]])=1,ROUNDUP((tabItens[[#This Row],[ATA DT.VALID.]]-TODAY())/7,0),""))</f>
        <v/>
      </c>
      <c r="AQ630" s="382"/>
      <c r="AR630" s="383" t="str">
        <f>IF(ISBLANK(tabItens[[#This Row],[CÓDIGO]]),"",IFERROR(VLOOKUP(tabItens[[#This Row],[CÓDIGO]],Consumo!$C$2:$AC$862,26,FALSE),0))</f>
        <v>09.2023</v>
      </c>
      <c r="AS630" s="384">
        <f>SUMIF(Consumo!$C$3:$C$862,tabItens[[#This Row],[CÓDIGO]],Consumo!$N$3:$N$862) + SUMIF(Consumo!$C$3:$C$862,tabItens[[#This Row],[CÓDIGO]],Consumo!$O$3:$O$862) + SUMIF(Consumo!$C$3:$C$862,tabItens[[#This Row],[CÓDIGO]],Consumo!$P$3:$P$862) + SUMIF(Consumo!$C$3:$C$862,tabItens[[#This Row],[CÓDIGO]],Consumo!$Q$3:$Q$862)</f>
        <v>5</v>
      </c>
      <c r="AT630" s="384">
        <f>SUMIF(Consumo!$C$3:$C$862,tabItens[[#This Row],[CÓDIGO]],Consumo!$Z$3:$Z$862)</f>
        <v>10</v>
      </c>
      <c r="AU630" s="385">
        <f>SUMIF(Consumo!$C$3:$C$862,tabItens[[#This Row],[CÓDIGO]],Consumo!$AA$3:$AA$862)</f>
        <v>2</v>
      </c>
      <c r="AV630" s="386">
        <f>SUMIF(Consumo!$C$3:$C$862,tabItens[[#This Row],[CÓDIGO]],Consumo!$Y$3:$Y$862)</f>
        <v>0.83333333333333337</v>
      </c>
      <c r="AW630" s="359">
        <f>tabItens[[#This Row],[QTDE ATUAL]] + tabItens[[#This Row],[RC QTDE]] + tabItens[[#This Row],[AF SALDO]] + tabItens[[#This Row],[Recentes]]</f>
        <v>16</v>
      </c>
      <c r="AX630" s="387">
        <v>1</v>
      </c>
      <c r="AY630" s="387">
        <v>4</v>
      </c>
      <c r="AZ630" s="387">
        <f>IF(ISBLANK(tabItens[[#This Row],[CÓDIGO]]),"",tabItens[[#This Row],[PontoMês]] * (AZ$2+tabItens[[#This Row],[PontoQtM]]))</f>
        <v>4</v>
      </c>
      <c r="BA630" s="386">
        <f>tabItens[[#This Row],[PontoPed]] - tabItens[[#This Row],[Saldo]] + (1/10)</f>
        <v>-11.9</v>
      </c>
      <c r="BB630" s="386">
        <f xml:space="preserve"> tabItens[[#This Row],[PontoMês]] * BB$2 - tabItens[[#This Row],[QTDE ATUAL]] - (1/10)</f>
        <v>-10.1</v>
      </c>
      <c r="BC630" s="388">
        <f>IF( tabItens[[#This Row],[PontoPed]]&gt;0, IF(tabItens[[#This Row],[PontoPed]]&lt;1, 1, IF( tabItens[[#This Row],[Saldo]]&gt;tabItens[[#This Row],[PontoPed]], 0, (tabItens[[#This Row],[PontoPed]]-tabItens[[#This Row],[Saldo]])/tabItens[[#This Row],[PontoPed]] ) ), 0 )</f>
        <v>0</v>
      </c>
      <c r="BD630" s="389">
        <f>ROUNDDOWN(IF( OR( AND(tabItens[[#This Row],[PontoPed]]&lt;tabItens[[#This Row],[Saldo]],tabItens[[#This Row],[Saldo]]&gt;0), tabItens[[#This Row],[PontoPed]]=0), 99, IF(AND(tabItens[[#This Row],[Saldo]]=0,tabItens[[#This Row],[PontoPed]]&gt;0), 0, (1-tabItens[[#This Row],[PctAb]])*10 ) ),0)</f>
        <v>99</v>
      </c>
      <c r="BE630" s="390">
        <f>IF( tabItens[[#This Row],[Consumo]] &gt; tabItens[[#This Row],[04_MESES]]/4*$AV$2, tabItens[[#This Row],[Consumo]]/$AV$2, tabItens[[#This Row],[04_MESES]]/4 ) * $BE$2 + tabItens[[#This Row],[COMPRA_EXTRA]]</f>
        <v>7.5</v>
      </c>
      <c r="BF630" s="391">
        <f>MAX( tabItens[[#This Row],[Sugestão]] - tabItens[[#This Row],[LC]], 0 )</f>
        <v>7.5</v>
      </c>
      <c r="BG630" s="391">
        <f>SUMIF(Consumo!$C$3:$C$862,tabItens[[#This Row],[CÓDIGO]],Consumo!$E$3:$E$862)</f>
        <v>0</v>
      </c>
      <c r="BH630" s="392">
        <f>IF(AND(tabItens[[#This Row],[Pend]] &gt; 0,tabItens[[#This Row],[Consumo]] &lt;&gt; 0), tabItens[[#This Row],[Pend]] / tabItens[[#This Row],[Consumo]], 0 )</f>
        <v>0</v>
      </c>
      <c r="BI630" s="391"/>
      <c r="BJ630" s="391"/>
      <c r="BK630" s="393" t="s">
        <v>2081</v>
      </c>
    </row>
    <row r="631" spans="1:63" x14ac:dyDescent="0.3">
      <c r="A631" s="354">
        <v>114822</v>
      </c>
      <c r="B631" s="355" t="s">
        <v>1703</v>
      </c>
      <c r="C631" s="356" t="s">
        <v>31</v>
      </c>
      <c r="D631" s="357">
        <v>280</v>
      </c>
      <c r="E631" s="358"/>
      <c r="F631" s="358"/>
      <c r="G631" s="358" t="s">
        <v>883</v>
      </c>
      <c r="H631" s="359">
        <v>39</v>
      </c>
      <c r="I631" s="360">
        <v>103003</v>
      </c>
      <c r="J631" s="361">
        <v>280</v>
      </c>
      <c r="K631" s="362">
        <v>24</v>
      </c>
      <c r="L631" s="363">
        <f>IF(tabItens[[#This Row],[Média]] &gt; 0, tabItens[[#This Row],[QTDE ATUAL]] / tabItens[[#This Row],[Média]],999.9)</f>
        <v>21.272727272727273</v>
      </c>
      <c r="M631" s="364">
        <v>0</v>
      </c>
      <c r="N631" s="365">
        <f>tabItens[[#This Row],[VALOR UNIT.]] * tabItens[[#This Row],[LC]]</f>
        <v>0</v>
      </c>
      <c r="O631" s="366" t="s">
        <v>2176</v>
      </c>
      <c r="P631" s="367"/>
      <c r="Q631" s="368"/>
      <c r="R631" s="365"/>
      <c r="S631" s="369"/>
      <c r="T631" s="370">
        <f>ROUNDDOWN(IFERROR(tabItens[[#This Row],[ATA DT.VALID.]] - $D$1,0) / 30,0)</f>
        <v>-1507</v>
      </c>
      <c r="U631" s="355" t="s">
        <v>960</v>
      </c>
      <c r="V631" s="371">
        <v>1</v>
      </c>
      <c r="W631" s="372" t="s">
        <v>2071</v>
      </c>
      <c r="X631" s="373">
        <v>61</v>
      </c>
      <c r="Y631" s="374">
        <v>8</v>
      </c>
      <c r="Z631" s="375"/>
      <c r="AA631" s="376"/>
      <c r="AB631" s="377"/>
      <c r="AC631" s="377"/>
      <c r="AD631" s="376"/>
      <c r="AE631" s="377"/>
      <c r="AF631" s="370"/>
      <c r="AG631" s="378" t="s">
        <v>2067</v>
      </c>
      <c r="AH631" s="379"/>
      <c r="AI631" s="370">
        <v>8</v>
      </c>
      <c r="AJ631" s="379">
        <v>43803</v>
      </c>
      <c r="AK631" s="379">
        <v>40277</v>
      </c>
      <c r="AL631" s="379">
        <v>43788</v>
      </c>
      <c r="AM631" s="369"/>
      <c r="AN631" s="358"/>
      <c r="AO631" s="380" t="str">
        <f>_xlfn.IFNA(IF(VLOOKUP(tabItens[[#This Row],[CÓDIGO]],tabExcluirDoEstoque[#Data],1,FALSE),"sim",""),"")</f>
        <v/>
      </c>
      <c r="AP631" s="381" t="str">
        <f ca="1">IF(OR(ISBLANK(tabItens[[#This Row],[ATA DT.VALID.]]),tabItens[[#This Row],[ATA DT.VALID.]]="",tabItens[[#This Row],[ATA DT.VALID.]]=" "),"",IF(TYPE(tabItens[[#This Row],[ATA DT.VALID.]])=1,ROUNDUP((tabItens[[#This Row],[ATA DT.VALID.]]-TODAY())/7,0),""))</f>
        <v/>
      </c>
      <c r="AQ631" s="382">
        <v>0</v>
      </c>
      <c r="AR631" s="383" t="str">
        <f>IF(ISBLANK(tabItens[[#This Row],[CÓDIGO]]),"",IFERROR(VLOOKUP(tabItens[[#This Row],[CÓDIGO]],Consumo!$C$2:$AC$862,26,FALSE),0))</f>
        <v>08.2023</v>
      </c>
      <c r="AS631" s="384">
        <f>SUMIF(Consumo!$C$3:$C$862,tabItens[[#This Row],[CÓDIGO]],Consumo!$N$3:$N$862) + SUMIF(Consumo!$C$3:$C$862,tabItens[[#This Row],[CÓDIGO]],Consumo!$O$3:$O$862) + SUMIF(Consumo!$C$3:$C$862,tabItens[[#This Row],[CÓDIGO]],Consumo!$P$3:$P$862) + SUMIF(Consumo!$C$3:$C$862,tabItens[[#This Row],[CÓDIGO]],Consumo!$Q$3:$Q$862)</f>
        <v>3</v>
      </c>
      <c r="AT631" s="384">
        <f>SUMIF(Consumo!$C$3:$C$862,tabItens[[#This Row],[CÓDIGO]],Consumo!$Z$3:$Z$862)</f>
        <v>24</v>
      </c>
      <c r="AU631" s="385">
        <f>SUMIF(Consumo!$C$3:$C$862,tabItens[[#This Row],[CÓDIGO]],Consumo!$AA$3:$AA$862)</f>
        <v>10</v>
      </c>
      <c r="AV631" s="386">
        <f>SUMIF(Consumo!$C$3:$C$862,tabItens[[#This Row],[CÓDIGO]],Consumo!$Y$3:$Y$862)</f>
        <v>1.8333333333333333</v>
      </c>
      <c r="AW631" s="359">
        <f>tabItens[[#This Row],[QTDE ATUAL]] + tabItens[[#This Row],[RC QTDE]] + tabItens[[#This Row],[AF SALDO]] + tabItens[[#This Row],[Recentes]]</f>
        <v>39</v>
      </c>
      <c r="AX631" s="387">
        <v>3</v>
      </c>
      <c r="AY631" s="387">
        <v>4</v>
      </c>
      <c r="AZ631" s="387">
        <f>IF(ISBLANK(tabItens[[#This Row],[CÓDIGO]]),"",tabItens[[#This Row],[PontoMês]] * (AZ$2+tabItens[[#This Row],[PontoQtM]]))</f>
        <v>12</v>
      </c>
      <c r="BA631" s="386">
        <f>tabItens[[#This Row],[PontoPed]] - tabItens[[#This Row],[Saldo]] + (1/10)</f>
        <v>-26.9</v>
      </c>
      <c r="BB631" s="386">
        <f xml:space="preserve"> tabItens[[#This Row],[PontoMês]] * BB$2 - tabItens[[#This Row],[QTDE ATUAL]] - (1/10)</f>
        <v>-36.1</v>
      </c>
      <c r="BC631" s="388">
        <f>IF( tabItens[[#This Row],[PontoPed]]&gt;0, IF(tabItens[[#This Row],[PontoPed]]&lt;1, 1, IF( tabItens[[#This Row],[Saldo]]&gt;tabItens[[#This Row],[PontoPed]], 0, (tabItens[[#This Row],[PontoPed]]-tabItens[[#This Row],[Saldo]])/tabItens[[#This Row],[PontoPed]] ) ), 0 )</f>
        <v>0</v>
      </c>
      <c r="BD631" s="389">
        <f>ROUNDDOWN(IF( OR( AND(tabItens[[#This Row],[PontoPed]]&lt;tabItens[[#This Row],[Saldo]],tabItens[[#This Row],[Saldo]]&gt;0), tabItens[[#This Row],[PontoPed]]=0), 99, IF(AND(tabItens[[#This Row],[Saldo]]=0,tabItens[[#This Row],[PontoPed]]&gt;0), 0, (1-tabItens[[#This Row],[PctAb]])*10 ) ),0)</f>
        <v>99</v>
      </c>
      <c r="BE631" s="390">
        <f>IF( tabItens[[#This Row],[Consumo]] &gt; tabItens[[#This Row],[04_MESES]]/4*$AV$2, tabItens[[#This Row],[Consumo]]/$AV$2, tabItens[[#This Row],[04_MESES]]/4 ) * $BE$2 + tabItens[[#This Row],[COMPRA_EXTRA]]</f>
        <v>12</v>
      </c>
      <c r="BF631" s="391">
        <f>MAX( tabItens[[#This Row],[Sugestão]] - tabItens[[#This Row],[LC]], 0 )</f>
        <v>12</v>
      </c>
      <c r="BG631" s="391">
        <f>SUMIF(Consumo!$C$3:$C$862,tabItens[[#This Row],[CÓDIGO]],Consumo!$E$3:$E$862)</f>
        <v>0</v>
      </c>
      <c r="BH631" s="392">
        <f>IF(AND(tabItens[[#This Row],[Pend]] &gt; 0,tabItens[[#This Row],[Consumo]] &lt;&gt; 0), tabItens[[#This Row],[Pend]] / tabItens[[#This Row],[Consumo]], 0 )</f>
        <v>0</v>
      </c>
      <c r="BI631" s="391"/>
      <c r="BJ631" s="391"/>
      <c r="BK631" s="393" t="s">
        <v>2081</v>
      </c>
    </row>
    <row r="632" spans="1:63" x14ac:dyDescent="0.3">
      <c r="A632" s="354">
        <v>114852</v>
      </c>
      <c r="B632" s="355" t="s">
        <v>1704</v>
      </c>
      <c r="C632" s="356" t="s">
        <v>256</v>
      </c>
      <c r="D632" s="357">
        <v>160</v>
      </c>
      <c r="E632" s="358"/>
      <c r="F632" s="358"/>
      <c r="G632" s="358" t="s">
        <v>883</v>
      </c>
      <c r="H632" s="359">
        <v>133</v>
      </c>
      <c r="I632" s="360">
        <v>103003</v>
      </c>
      <c r="J632" s="361">
        <v>160</v>
      </c>
      <c r="K632" s="362">
        <v>69</v>
      </c>
      <c r="L632" s="363">
        <f>IF(tabItens[[#This Row],[Média]] &gt; 0, tabItens[[#This Row],[QTDE ATUAL]] / tabItens[[#This Row],[Média]],999.9)</f>
        <v>24.181818181818183</v>
      </c>
      <c r="M632" s="364">
        <v>0</v>
      </c>
      <c r="N632" s="365">
        <f>tabItens[[#This Row],[VALOR UNIT.]] * tabItens[[#This Row],[LC]]</f>
        <v>0</v>
      </c>
      <c r="O632" s="366" t="s">
        <v>2122</v>
      </c>
      <c r="P632" s="367"/>
      <c r="Q632" s="368"/>
      <c r="R632" s="365"/>
      <c r="S632" s="369"/>
      <c r="T632" s="370">
        <f>ROUNDDOWN(IFERROR(tabItens[[#This Row],[ATA DT.VALID.]] - $D$1,0) / 30,0)</f>
        <v>-1507</v>
      </c>
      <c r="U632" s="355" t="s">
        <v>1335</v>
      </c>
      <c r="V632" s="371">
        <v>1</v>
      </c>
      <c r="W632" s="372" t="s">
        <v>2066</v>
      </c>
      <c r="X632" s="373">
        <v>74</v>
      </c>
      <c r="Y632" s="374">
        <v>3</v>
      </c>
      <c r="Z632" s="375"/>
      <c r="AA632" s="376"/>
      <c r="AB632" s="377"/>
      <c r="AC632" s="377"/>
      <c r="AD632" s="376"/>
      <c r="AE632" s="377"/>
      <c r="AF632" s="370"/>
      <c r="AG632" s="378" t="s">
        <v>2067</v>
      </c>
      <c r="AH632" s="379"/>
      <c r="AI632" s="370">
        <v>54</v>
      </c>
      <c r="AJ632" s="379">
        <v>44195</v>
      </c>
      <c r="AK632" s="379">
        <v>40280</v>
      </c>
      <c r="AL632" s="379">
        <v>44372</v>
      </c>
      <c r="AM632" s="369"/>
      <c r="AN632" s="358"/>
      <c r="AO632" s="380" t="str">
        <f>_xlfn.IFNA(IF(VLOOKUP(tabItens[[#This Row],[CÓDIGO]],tabExcluirDoEstoque[#Data],1,FALSE),"sim",""),"")</f>
        <v/>
      </c>
      <c r="AP632" s="381" t="str">
        <f ca="1">IF(OR(ISBLANK(tabItens[[#This Row],[ATA DT.VALID.]]),tabItens[[#This Row],[ATA DT.VALID.]]="",tabItens[[#This Row],[ATA DT.VALID.]]=" "),"",IF(TYPE(tabItens[[#This Row],[ATA DT.VALID.]])=1,ROUNDUP((tabItens[[#This Row],[ATA DT.VALID.]]-TODAY())/7,0),""))</f>
        <v/>
      </c>
      <c r="AQ632" s="382">
        <v>0</v>
      </c>
      <c r="AR632" s="383" t="str">
        <f>IF(ISBLANK(tabItens[[#This Row],[CÓDIGO]]),"",IFERROR(VLOOKUP(tabItens[[#This Row],[CÓDIGO]],Consumo!$C$2:$AC$862,26,FALSE),0))</f>
        <v>06.2023</v>
      </c>
      <c r="AS632" s="384">
        <f>SUMIF(Consumo!$C$3:$C$862,tabItens[[#This Row],[CÓDIGO]],Consumo!$N$3:$N$862) + SUMIF(Consumo!$C$3:$C$862,tabItens[[#This Row],[CÓDIGO]],Consumo!$O$3:$O$862) + SUMIF(Consumo!$C$3:$C$862,tabItens[[#This Row],[CÓDIGO]],Consumo!$P$3:$P$862) + SUMIF(Consumo!$C$3:$C$862,tabItens[[#This Row],[CÓDIGO]],Consumo!$Q$3:$Q$862)</f>
        <v>14</v>
      </c>
      <c r="AT632" s="384">
        <f>SUMIF(Consumo!$C$3:$C$862,tabItens[[#This Row],[CÓDIGO]],Consumo!$Z$3:$Z$862)</f>
        <v>69</v>
      </c>
      <c r="AU632" s="385">
        <f>SUMIF(Consumo!$C$3:$C$862,tabItens[[#This Row],[CÓDIGO]],Consumo!$AA$3:$AA$862)</f>
        <v>30</v>
      </c>
      <c r="AV632" s="386">
        <f>SUMIF(Consumo!$C$3:$C$862,tabItens[[#This Row],[CÓDIGO]],Consumo!$Y$3:$Y$862)</f>
        <v>5.5</v>
      </c>
      <c r="AW632" s="359">
        <f>tabItens[[#This Row],[QTDE ATUAL]] + tabItens[[#This Row],[RC QTDE]] + tabItens[[#This Row],[AF SALDO]] + tabItens[[#This Row],[Recentes]]</f>
        <v>133</v>
      </c>
      <c r="AX632" s="387">
        <v>13</v>
      </c>
      <c r="AY632" s="387">
        <v>4</v>
      </c>
      <c r="AZ632" s="387">
        <f>IF(ISBLANK(tabItens[[#This Row],[CÓDIGO]]),"",tabItens[[#This Row],[PontoMês]] * (AZ$2+tabItens[[#This Row],[PontoQtM]]))</f>
        <v>52</v>
      </c>
      <c r="BA632" s="386">
        <f>tabItens[[#This Row],[PontoPed]] - tabItens[[#This Row],[Saldo]] + (1/10)</f>
        <v>-80.900000000000006</v>
      </c>
      <c r="BB632" s="386">
        <f xml:space="preserve"> tabItens[[#This Row],[PontoMês]] * BB$2 - tabItens[[#This Row],[QTDE ATUAL]] - (1/10)</f>
        <v>-120.1</v>
      </c>
      <c r="BC632" s="388">
        <f>IF( tabItens[[#This Row],[PontoPed]]&gt;0, IF(tabItens[[#This Row],[PontoPed]]&lt;1, 1, IF( tabItens[[#This Row],[Saldo]]&gt;tabItens[[#This Row],[PontoPed]], 0, (tabItens[[#This Row],[PontoPed]]-tabItens[[#This Row],[Saldo]])/tabItens[[#This Row],[PontoPed]] ) ), 0 )</f>
        <v>0</v>
      </c>
      <c r="BD632" s="389">
        <f>ROUNDDOWN(IF( OR( AND(tabItens[[#This Row],[PontoPed]]&lt;tabItens[[#This Row],[Saldo]],tabItens[[#This Row],[Saldo]]&gt;0), tabItens[[#This Row],[PontoPed]]=0), 99, IF(AND(tabItens[[#This Row],[Saldo]]=0,tabItens[[#This Row],[PontoPed]]&gt;0), 0, (1-tabItens[[#This Row],[PctAb]])*10 ) ),0)</f>
        <v>99</v>
      </c>
      <c r="BE632" s="390">
        <f>IF( tabItens[[#This Row],[Consumo]] &gt; tabItens[[#This Row],[04_MESES]]/4*$AV$2, tabItens[[#This Row],[Consumo]]/$AV$2, tabItens[[#This Row],[04_MESES]]/4 ) * $BE$2 + tabItens[[#This Row],[COMPRA_EXTRA]]</f>
        <v>34.5</v>
      </c>
      <c r="BF632" s="391">
        <f>MAX( tabItens[[#This Row],[Sugestão]] - tabItens[[#This Row],[LC]], 0 )</f>
        <v>34.5</v>
      </c>
      <c r="BG632" s="391">
        <f>SUMIF(Consumo!$C$3:$C$862,tabItens[[#This Row],[CÓDIGO]],Consumo!$E$3:$E$862)</f>
        <v>0</v>
      </c>
      <c r="BH632" s="392">
        <f>IF(AND(tabItens[[#This Row],[Pend]] &gt; 0,tabItens[[#This Row],[Consumo]] &lt;&gt; 0), tabItens[[#This Row],[Pend]] / tabItens[[#This Row],[Consumo]], 0 )</f>
        <v>0</v>
      </c>
      <c r="BI632" s="391"/>
      <c r="BJ632" s="391"/>
      <c r="BK632" s="393" t="s">
        <v>2081</v>
      </c>
    </row>
    <row r="633" spans="1:63" x14ac:dyDescent="0.3">
      <c r="A633" s="354">
        <v>114853</v>
      </c>
      <c r="B633" s="355" t="s">
        <v>1705</v>
      </c>
      <c r="C633" s="356" t="s">
        <v>256</v>
      </c>
      <c r="D633" s="357">
        <v>168.35</v>
      </c>
      <c r="E633" s="358"/>
      <c r="F633" s="358"/>
      <c r="G633" s="358" t="s">
        <v>883</v>
      </c>
      <c r="H633" s="359">
        <v>161</v>
      </c>
      <c r="I633" s="360">
        <v>103003</v>
      </c>
      <c r="J633" s="361">
        <v>168.35</v>
      </c>
      <c r="K633" s="362">
        <v>47</v>
      </c>
      <c r="L633" s="363">
        <f>IF(tabItens[[#This Row],[Média]] &gt; 0, tabItens[[#This Row],[QTDE ATUAL]] / tabItens[[#This Row],[Média]],999.9)</f>
        <v>42</v>
      </c>
      <c r="M633" s="364">
        <v>0</v>
      </c>
      <c r="N633" s="365">
        <f>tabItens[[#This Row],[VALOR UNIT.]] * tabItens[[#This Row],[LC]]</f>
        <v>0</v>
      </c>
      <c r="O633" s="366" t="s">
        <v>2122</v>
      </c>
      <c r="P633" s="367"/>
      <c r="Q633" s="368"/>
      <c r="R633" s="365"/>
      <c r="S633" s="369"/>
      <c r="T633" s="370">
        <f>ROUNDDOWN(IFERROR(tabItens[[#This Row],[ATA DT.VALID.]] - $D$1,0) / 30,0)</f>
        <v>-1507</v>
      </c>
      <c r="U633" s="355" t="s">
        <v>1335</v>
      </c>
      <c r="V633" s="371">
        <v>1</v>
      </c>
      <c r="W633" s="372" t="s">
        <v>2066</v>
      </c>
      <c r="X633" s="373">
        <v>74</v>
      </c>
      <c r="Y633" s="374">
        <v>3</v>
      </c>
      <c r="Z633" s="375"/>
      <c r="AA633" s="376"/>
      <c r="AB633" s="377"/>
      <c r="AC633" s="377"/>
      <c r="AD633" s="376"/>
      <c r="AE633" s="377"/>
      <c r="AF633" s="370"/>
      <c r="AG633" s="378" t="s">
        <v>2067</v>
      </c>
      <c r="AH633" s="379"/>
      <c r="AI633" s="370">
        <v>16</v>
      </c>
      <c r="AJ633" s="379">
        <v>44165</v>
      </c>
      <c r="AK633" s="379">
        <v>40280</v>
      </c>
      <c r="AL633" s="379">
        <v>44133</v>
      </c>
      <c r="AM633" s="369"/>
      <c r="AN633" s="358"/>
      <c r="AO633" s="380" t="str">
        <f>_xlfn.IFNA(IF(VLOOKUP(tabItens[[#This Row],[CÓDIGO]],tabExcluirDoEstoque[#Data],1,FALSE),"sim",""),"")</f>
        <v/>
      </c>
      <c r="AP633" s="381" t="str">
        <f ca="1">IF(OR(ISBLANK(tabItens[[#This Row],[ATA DT.VALID.]]),tabItens[[#This Row],[ATA DT.VALID.]]="",tabItens[[#This Row],[ATA DT.VALID.]]=" "),"",IF(TYPE(tabItens[[#This Row],[ATA DT.VALID.]])=1,ROUNDUP((tabItens[[#This Row],[ATA DT.VALID.]]-TODAY())/7,0),""))</f>
        <v/>
      </c>
      <c r="AQ633" s="382">
        <v>0</v>
      </c>
      <c r="AR633" s="383" t="str">
        <f>IF(ISBLANK(tabItens[[#This Row],[CÓDIGO]]),"",IFERROR(VLOOKUP(tabItens[[#This Row],[CÓDIGO]],Consumo!$C$2:$AC$862,26,FALSE),0))</f>
        <v>07.2023</v>
      </c>
      <c r="AS633" s="384">
        <f>SUMIF(Consumo!$C$3:$C$862,tabItens[[#This Row],[CÓDIGO]],Consumo!$N$3:$N$862) + SUMIF(Consumo!$C$3:$C$862,tabItens[[#This Row],[CÓDIGO]],Consumo!$O$3:$O$862) + SUMIF(Consumo!$C$3:$C$862,tabItens[[#This Row],[CÓDIGO]],Consumo!$P$3:$P$862) + SUMIF(Consumo!$C$3:$C$862,tabItens[[#This Row],[CÓDIGO]],Consumo!$Q$3:$Q$862)</f>
        <v>17</v>
      </c>
      <c r="AT633" s="384">
        <f>SUMIF(Consumo!$C$3:$C$862,tabItens[[#This Row],[CÓDIGO]],Consumo!$Z$3:$Z$862)</f>
        <v>47</v>
      </c>
      <c r="AU633" s="385">
        <f>SUMIF(Consumo!$C$3:$C$862,tabItens[[#This Row],[CÓDIGO]],Consumo!$AA$3:$AA$862)</f>
        <v>16</v>
      </c>
      <c r="AV633" s="386">
        <f>SUMIF(Consumo!$C$3:$C$862,tabItens[[#This Row],[CÓDIGO]],Consumo!$Y$3:$Y$862)</f>
        <v>3.8333333333333335</v>
      </c>
      <c r="AW633" s="359">
        <f>tabItens[[#This Row],[QTDE ATUAL]] + tabItens[[#This Row],[RC QTDE]] + tabItens[[#This Row],[AF SALDO]] + tabItens[[#This Row],[Recentes]]</f>
        <v>161</v>
      </c>
      <c r="AX633" s="387">
        <v>13</v>
      </c>
      <c r="AY633" s="387">
        <v>4</v>
      </c>
      <c r="AZ633" s="387">
        <f>IF(ISBLANK(tabItens[[#This Row],[CÓDIGO]]),"",tabItens[[#This Row],[PontoMês]] * (AZ$2+tabItens[[#This Row],[PontoQtM]]))</f>
        <v>52</v>
      </c>
      <c r="BA633" s="386">
        <f>tabItens[[#This Row],[PontoPed]] - tabItens[[#This Row],[Saldo]] + (1/10)</f>
        <v>-108.9</v>
      </c>
      <c r="BB633" s="386">
        <f xml:space="preserve"> tabItens[[#This Row],[PontoMês]] * BB$2 - tabItens[[#This Row],[QTDE ATUAL]] - (1/10)</f>
        <v>-148.1</v>
      </c>
      <c r="BC633" s="388">
        <f>IF( tabItens[[#This Row],[PontoPed]]&gt;0, IF(tabItens[[#This Row],[PontoPed]]&lt;1, 1, IF( tabItens[[#This Row],[Saldo]]&gt;tabItens[[#This Row],[PontoPed]], 0, (tabItens[[#This Row],[PontoPed]]-tabItens[[#This Row],[Saldo]])/tabItens[[#This Row],[PontoPed]] ) ), 0 )</f>
        <v>0</v>
      </c>
      <c r="BD633" s="389">
        <f>ROUNDDOWN(IF( OR( AND(tabItens[[#This Row],[PontoPed]]&lt;tabItens[[#This Row],[Saldo]],tabItens[[#This Row],[Saldo]]&gt;0), tabItens[[#This Row],[PontoPed]]=0), 99, IF(AND(tabItens[[#This Row],[Saldo]]=0,tabItens[[#This Row],[PontoPed]]&gt;0), 0, (1-tabItens[[#This Row],[PctAb]])*10 ) ),0)</f>
        <v>99</v>
      </c>
      <c r="BE633" s="390">
        <f>IF( tabItens[[#This Row],[Consumo]] &gt; tabItens[[#This Row],[04_MESES]]/4*$AV$2, tabItens[[#This Row],[Consumo]]/$AV$2, tabItens[[#This Row],[04_MESES]]/4 ) * $BE$2 + tabItens[[#This Row],[COMPRA_EXTRA]]</f>
        <v>25.5</v>
      </c>
      <c r="BF633" s="391">
        <f>MAX( tabItens[[#This Row],[Sugestão]] - tabItens[[#This Row],[LC]], 0 )</f>
        <v>25.5</v>
      </c>
      <c r="BG633" s="391">
        <f>SUMIF(Consumo!$C$3:$C$862,tabItens[[#This Row],[CÓDIGO]],Consumo!$E$3:$E$862)</f>
        <v>0</v>
      </c>
      <c r="BH633" s="392">
        <f>IF(AND(tabItens[[#This Row],[Pend]] &gt; 0,tabItens[[#This Row],[Consumo]] &lt;&gt; 0), tabItens[[#This Row],[Pend]] / tabItens[[#This Row],[Consumo]], 0 )</f>
        <v>0</v>
      </c>
      <c r="BI633" s="391"/>
      <c r="BJ633" s="391"/>
      <c r="BK633" s="393" t="s">
        <v>2081</v>
      </c>
    </row>
    <row r="634" spans="1:63" x14ac:dyDescent="0.3">
      <c r="A634" s="354">
        <v>114923</v>
      </c>
      <c r="B634" s="355" t="s">
        <v>1706</v>
      </c>
      <c r="C634" s="356" t="s">
        <v>256</v>
      </c>
      <c r="D634" s="357">
        <v>0.24</v>
      </c>
      <c r="E634" s="358"/>
      <c r="F634" s="358"/>
      <c r="G634" s="358" t="s">
        <v>883</v>
      </c>
      <c r="H634" s="359">
        <v>5742</v>
      </c>
      <c r="I634" s="360">
        <v>103003</v>
      </c>
      <c r="J634" s="361">
        <v>0.24</v>
      </c>
      <c r="K634" s="362">
        <v>1318</v>
      </c>
      <c r="L634" s="363">
        <f>IF(tabItens[[#This Row],[Média]] &gt; 0, tabItens[[#This Row],[QTDE ATUAL]] / tabItens[[#This Row],[Média]],999.9)</f>
        <v>53.705378020265002</v>
      </c>
      <c r="M634" s="364">
        <v>0</v>
      </c>
      <c r="N634" s="365">
        <f>tabItens[[#This Row],[VALOR UNIT.]] * tabItens[[#This Row],[LC]]</f>
        <v>0</v>
      </c>
      <c r="O634" s="366"/>
      <c r="P634" s="367"/>
      <c r="Q634" s="368"/>
      <c r="R634" s="365"/>
      <c r="S634" s="369"/>
      <c r="T634" s="370">
        <f>ROUNDDOWN(IFERROR(tabItens[[#This Row],[ATA DT.VALID.]] - $D$1,0) / 30,0)</f>
        <v>-1507</v>
      </c>
      <c r="U634" s="355" t="s">
        <v>1447</v>
      </c>
      <c r="V634" s="371">
        <v>1</v>
      </c>
      <c r="W634" s="372" t="s">
        <v>2074</v>
      </c>
      <c r="X634" s="373">
        <v>67</v>
      </c>
      <c r="Y634" s="374">
        <v>18</v>
      </c>
      <c r="Z634" s="375"/>
      <c r="AA634" s="376"/>
      <c r="AB634" s="377"/>
      <c r="AC634" s="377"/>
      <c r="AD634" s="376"/>
      <c r="AE634" s="377"/>
      <c r="AF634" s="370"/>
      <c r="AG634" s="378" t="s">
        <v>2067</v>
      </c>
      <c r="AH634" s="379"/>
      <c r="AI634" s="370">
        <v>478</v>
      </c>
      <c r="AJ634" s="379">
        <v>44071</v>
      </c>
      <c r="AK634" s="379">
        <v>40288</v>
      </c>
      <c r="AL634" s="379">
        <v>44040</v>
      </c>
      <c r="AM634" s="369"/>
      <c r="AN634" s="358"/>
      <c r="AO634" s="380" t="str">
        <f>_xlfn.IFNA(IF(VLOOKUP(tabItens[[#This Row],[CÓDIGO]],tabExcluirDoEstoque[#Data],1,FALSE),"sim",""),"")</f>
        <v/>
      </c>
      <c r="AP634" s="381" t="str">
        <f ca="1">IF(OR(ISBLANK(tabItens[[#This Row],[ATA DT.VALID.]]),tabItens[[#This Row],[ATA DT.VALID.]]="",tabItens[[#This Row],[ATA DT.VALID.]]=" "),"",IF(TYPE(tabItens[[#This Row],[ATA DT.VALID.]])=1,ROUNDUP((tabItens[[#This Row],[ATA DT.VALID.]]-TODAY())/7,0),""))</f>
        <v/>
      </c>
      <c r="AQ634" s="382"/>
      <c r="AR634" s="383" t="str">
        <f>IF(ISBLANK(tabItens[[#This Row],[CÓDIGO]]),"",IFERROR(VLOOKUP(tabItens[[#This Row],[CÓDIGO]],Consumo!$C$2:$AC$862,26,FALSE),0))</f>
        <v>08.2023</v>
      </c>
      <c r="AS634" s="384">
        <f>SUMIF(Consumo!$C$3:$C$862,tabItens[[#This Row],[CÓDIGO]],Consumo!$N$3:$N$862) + SUMIF(Consumo!$C$3:$C$862,tabItens[[#This Row],[CÓDIGO]],Consumo!$O$3:$O$862) + SUMIF(Consumo!$C$3:$C$862,tabItens[[#This Row],[CÓDIGO]],Consumo!$P$3:$P$862) + SUMIF(Consumo!$C$3:$C$862,tabItens[[#This Row],[CÓDIGO]],Consumo!$Q$3:$Q$862)</f>
        <v>800</v>
      </c>
      <c r="AT634" s="384">
        <f>SUMIF(Consumo!$C$3:$C$862,tabItens[[#This Row],[CÓDIGO]],Consumo!$Z$3:$Z$862)</f>
        <v>1428</v>
      </c>
      <c r="AU634" s="385">
        <f>SUMIF(Consumo!$C$3:$C$862,tabItens[[#This Row],[CÓDIGO]],Consumo!$AA$3:$AA$862)</f>
        <v>600</v>
      </c>
      <c r="AV634" s="386">
        <f>SUMIF(Consumo!$C$3:$C$862,tabItens[[#This Row],[CÓDIGO]],Consumo!$Y$3:$Y$862)</f>
        <v>106.91666666666667</v>
      </c>
      <c r="AW634" s="359">
        <f>tabItens[[#This Row],[QTDE ATUAL]] + tabItens[[#This Row],[RC QTDE]] + tabItens[[#This Row],[AF SALDO]] + tabItens[[#This Row],[Recentes]]</f>
        <v>5742</v>
      </c>
      <c r="AX634" s="387">
        <v>172</v>
      </c>
      <c r="AY634" s="387">
        <v>4</v>
      </c>
      <c r="AZ634" s="387">
        <f>IF(ISBLANK(tabItens[[#This Row],[CÓDIGO]]),"",tabItens[[#This Row],[PontoMês]] * (AZ$2+tabItens[[#This Row],[PontoQtM]]))</f>
        <v>688</v>
      </c>
      <c r="BA634" s="386">
        <f>tabItens[[#This Row],[PontoPed]] - tabItens[[#This Row],[Saldo]] + (1/10)</f>
        <v>-5053.8999999999996</v>
      </c>
      <c r="BB634" s="386">
        <f xml:space="preserve"> tabItens[[#This Row],[PontoMês]] * BB$2 - tabItens[[#This Row],[QTDE ATUAL]] - (1/10)</f>
        <v>-5570.1</v>
      </c>
      <c r="BC634" s="388">
        <f>IF( tabItens[[#This Row],[PontoPed]]&gt;0, IF(tabItens[[#This Row],[PontoPed]]&lt;1, 1, IF( tabItens[[#This Row],[Saldo]]&gt;tabItens[[#This Row],[PontoPed]], 0, (tabItens[[#This Row],[PontoPed]]-tabItens[[#This Row],[Saldo]])/tabItens[[#This Row],[PontoPed]] ) ), 0 )</f>
        <v>0</v>
      </c>
      <c r="BD634" s="389">
        <f>ROUNDDOWN(IF( OR( AND(tabItens[[#This Row],[PontoPed]]&lt;tabItens[[#This Row],[Saldo]],tabItens[[#This Row],[Saldo]]&gt;0), tabItens[[#This Row],[PontoPed]]=0), 99, IF(AND(tabItens[[#This Row],[Saldo]]=0,tabItens[[#This Row],[PontoPed]]&gt;0), 0, (1-tabItens[[#This Row],[PctAb]])*10 ) ),0)</f>
        <v>99</v>
      </c>
      <c r="BE634" s="390">
        <f>IF( tabItens[[#This Row],[Consumo]] &gt; tabItens[[#This Row],[04_MESES]]/4*$AV$2, tabItens[[#This Row],[Consumo]]/$AV$2, tabItens[[#This Row],[04_MESES]]/4 ) * $BE$2 + tabItens[[#This Row],[COMPRA_EXTRA]]</f>
        <v>1200</v>
      </c>
      <c r="BF634" s="391">
        <f>MAX( tabItens[[#This Row],[Sugestão]] - tabItens[[#This Row],[LC]], 0 )</f>
        <v>1200</v>
      </c>
      <c r="BG634" s="391">
        <f>SUMIF(Consumo!$C$3:$C$862,tabItens[[#This Row],[CÓDIGO]],Consumo!$E$3:$E$862)</f>
        <v>0</v>
      </c>
      <c r="BH634" s="392">
        <f>IF(AND(tabItens[[#This Row],[Pend]] &gt; 0,tabItens[[#This Row],[Consumo]] &lt;&gt; 0), tabItens[[#This Row],[Pend]] / tabItens[[#This Row],[Consumo]], 0 )</f>
        <v>0</v>
      </c>
      <c r="BI634" s="391"/>
      <c r="BJ634" s="391"/>
      <c r="BK634" s="393" t="s">
        <v>2081</v>
      </c>
    </row>
    <row r="635" spans="1:63" x14ac:dyDescent="0.3">
      <c r="A635" s="354">
        <v>114976</v>
      </c>
      <c r="B635" s="355" t="s">
        <v>1707</v>
      </c>
      <c r="C635" s="356" t="s">
        <v>265</v>
      </c>
      <c r="D635" s="357">
        <v>90.5</v>
      </c>
      <c r="E635" s="358"/>
      <c r="F635" s="358"/>
      <c r="G635" s="358" t="s">
        <v>883</v>
      </c>
      <c r="H635" s="359">
        <v>634</v>
      </c>
      <c r="I635" s="360">
        <v>103003</v>
      </c>
      <c r="J635" s="361">
        <v>90.5</v>
      </c>
      <c r="K635" s="362">
        <v>53</v>
      </c>
      <c r="L635" s="363">
        <f>IF(tabItens[[#This Row],[Média]] &gt; 0, tabItens[[#This Row],[QTDE ATUAL]] / tabItens[[#This Row],[Média]],999.9)</f>
        <v>211.33333333333334</v>
      </c>
      <c r="M635" s="364">
        <v>0</v>
      </c>
      <c r="N635" s="365">
        <f>tabItens[[#This Row],[VALOR UNIT.]] * tabItens[[#This Row],[LC]]</f>
        <v>0</v>
      </c>
      <c r="O635" s="366" t="s">
        <v>2177</v>
      </c>
      <c r="P635" s="367"/>
      <c r="Q635" s="368"/>
      <c r="R635" s="365"/>
      <c r="S635" s="369"/>
      <c r="T635" s="370">
        <f>ROUNDDOWN(IFERROR(tabItens[[#This Row],[ATA DT.VALID.]] - $D$1,0) / 30,0)</f>
        <v>-1507</v>
      </c>
      <c r="U635" s="355" t="s">
        <v>1671</v>
      </c>
      <c r="V635" s="371">
        <v>1</v>
      </c>
      <c r="W635" s="372" t="s">
        <v>2072</v>
      </c>
      <c r="X635" s="373">
        <v>55</v>
      </c>
      <c r="Y635" s="374">
        <v>19</v>
      </c>
      <c r="Z635" s="375"/>
      <c r="AA635" s="376"/>
      <c r="AB635" s="377"/>
      <c r="AC635" s="377"/>
      <c r="AD635" s="376"/>
      <c r="AE635" s="377"/>
      <c r="AF635" s="370"/>
      <c r="AG635" s="378" t="s">
        <v>2067</v>
      </c>
      <c r="AH635" s="379"/>
      <c r="AI635" s="370">
        <v>18</v>
      </c>
      <c r="AJ635" s="379">
        <v>41884</v>
      </c>
      <c r="AK635" s="379">
        <v>40291</v>
      </c>
      <c r="AL635" s="379">
        <v>43580</v>
      </c>
      <c r="AM635" s="369"/>
      <c r="AN635" s="358"/>
      <c r="AO635" s="380" t="str">
        <f>_xlfn.IFNA(IF(VLOOKUP(tabItens[[#This Row],[CÓDIGO]],tabExcluirDoEstoque[#Data],1,FALSE),"sim",""),"")</f>
        <v/>
      </c>
      <c r="AP635" s="381" t="str">
        <f ca="1">IF(OR(ISBLANK(tabItens[[#This Row],[ATA DT.VALID.]]),tabItens[[#This Row],[ATA DT.VALID.]]="",tabItens[[#This Row],[ATA DT.VALID.]]=" "),"",IF(TYPE(tabItens[[#This Row],[ATA DT.VALID.]])=1,ROUNDUP((tabItens[[#This Row],[ATA DT.VALID.]]-TODAY())/7,0),""))</f>
        <v/>
      </c>
      <c r="AQ635" s="382">
        <v>0</v>
      </c>
      <c r="AR635" s="383" t="str">
        <f>IF(ISBLANK(tabItens[[#This Row],[CÓDIGO]]),"",IFERROR(VLOOKUP(tabItens[[#This Row],[CÓDIGO]],Consumo!$C$2:$AC$862,26,FALSE),0))</f>
        <v>01.2023</v>
      </c>
      <c r="AS635" s="384">
        <f>SUMIF(Consumo!$C$3:$C$862,tabItens[[#This Row],[CÓDIGO]],Consumo!$N$3:$N$862) + SUMIF(Consumo!$C$3:$C$862,tabItens[[#This Row],[CÓDIGO]],Consumo!$O$3:$O$862) + SUMIF(Consumo!$C$3:$C$862,tabItens[[#This Row],[CÓDIGO]],Consumo!$P$3:$P$862) + SUMIF(Consumo!$C$3:$C$862,tabItens[[#This Row],[CÓDIGO]],Consumo!$Q$3:$Q$862)</f>
        <v>0</v>
      </c>
      <c r="AT635" s="384">
        <f>SUMIF(Consumo!$C$3:$C$862,tabItens[[#This Row],[CÓDIGO]],Consumo!$Z$3:$Z$862)</f>
        <v>53</v>
      </c>
      <c r="AU635" s="385">
        <f>SUMIF(Consumo!$C$3:$C$862,tabItens[[#This Row],[CÓDIGO]],Consumo!$AA$3:$AA$862)</f>
        <v>50</v>
      </c>
      <c r="AV635" s="386">
        <f>SUMIF(Consumo!$C$3:$C$862,tabItens[[#This Row],[CÓDIGO]],Consumo!$Y$3:$Y$862)</f>
        <v>3</v>
      </c>
      <c r="AW635" s="359">
        <f>tabItens[[#This Row],[QTDE ATUAL]] + tabItens[[#This Row],[RC QTDE]] + tabItens[[#This Row],[AF SALDO]] + tabItens[[#This Row],[Recentes]]</f>
        <v>634</v>
      </c>
      <c r="AX635" s="387">
        <v>25</v>
      </c>
      <c r="AY635" s="387">
        <v>4</v>
      </c>
      <c r="AZ635" s="387">
        <f>IF(ISBLANK(tabItens[[#This Row],[CÓDIGO]]),"",tabItens[[#This Row],[PontoMês]] * (AZ$2+tabItens[[#This Row],[PontoQtM]]))</f>
        <v>100</v>
      </c>
      <c r="BA635" s="386">
        <f>tabItens[[#This Row],[PontoPed]] - tabItens[[#This Row],[Saldo]] + (1/10)</f>
        <v>-533.9</v>
      </c>
      <c r="BB635" s="386">
        <f xml:space="preserve"> tabItens[[#This Row],[PontoMês]] * BB$2 - tabItens[[#This Row],[QTDE ATUAL]] - (1/10)</f>
        <v>-609.1</v>
      </c>
      <c r="BC635" s="388">
        <f>IF( tabItens[[#This Row],[PontoPed]]&gt;0, IF(tabItens[[#This Row],[PontoPed]]&lt;1, 1, IF( tabItens[[#This Row],[Saldo]]&gt;tabItens[[#This Row],[PontoPed]], 0, (tabItens[[#This Row],[PontoPed]]-tabItens[[#This Row],[Saldo]])/tabItens[[#This Row],[PontoPed]] ) ), 0 )</f>
        <v>0</v>
      </c>
      <c r="BD635" s="389">
        <f>ROUNDDOWN(IF( OR( AND(tabItens[[#This Row],[PontoPed]]&lt;tabItens[[#This Row],[Saldo]],tabItens[[#This Row],[Saldo]]&gt;0), tabItens[[#This Row],[PontoPed]]=0), 99, IF(AND(tabItens[[#This Row],[Saldo]]=0,tabItens[[#This Row],[PontoPed]]&gt;0), 0, (1-tabItens[[#This Row],[PctAb]])*10 ) ),0)</f>
        <v>99</v>
      </c>
      <c r="BE635" s="390">
        <f>IF( tabItens[[#This Row],[Consumo]] &gt; tabItens[[#This Row],[04_MESES]]/4*$AV$2, tabItens[[#This Row],[Consumo]]/$AV$2, tabItens[[#This Row],[04_MESES]]/4 ) * $BE$2 + tabItens[[#This Row],[COMPRA_EXTRA]]</f>
        <v>26.5</v>
      </c>
      <c r="BF635" s="391">
        <f>MAX( tabItens[[#This Row],[Sugestão]] - tabItens[[#This Row],[LC]], 0 )</f>
        <v>26.5</v>
      </c>
      <c r="BG635" s="391">
        <f>SUMIF(Consumo!$C$3:$C$862,tabItens[[#This Row],[CÓDIGO]],Consumo!$E$3:$E$862)</f>
        <v>0</v>
      </c>
      <c r="BH635" s="392">
        <f>IF(AND(tabItens[[#This Row],[Pend]] &gt; 0,tabItens[[#This Row],[Consumo]] &lt;&gt; 0), tabItens[[#This Row],[Pend]] / tabItens[[#This Row],[Consumo]], 0 )</f>
        <v>0</v>
      </c>
      <c r="BI635" s="391"/>
      <c r="BJ635" s="391"/>
      <c r="BK635" s="393" t="s">
        <v>2081</v>
      </c>
    </row>
    <row r="636" spans="1:63" x14ac:dyDescent="0.3">
      <c r="A636" s="354">
        <v>115060</v>
      </c>
      <c r="B636" s="355" t="s">
        <v>1708</v>
      </c>
      <c r="C636" s="356" t="s">
        <v>31</v>
      </c>
      <c r="D636" s="357">
        <v>572.15</v>
      </c>
      <c r="E636" s="358"/>
      <c r="F636" s="358"/>
      <c r="G636" s="358" t="s">
        <v>883</v>
      </c>
      <c r="H636" s="359">
        <v>37</v>
      </c>
      <c r="I636" s="360">
        <v>103003</v>
      </c>
      <c r="J636" s="361">
        <v>572.15</v>
      </c>
      <c r="K636" s="362"/>
      <c r="L636" s="363">
        <f>IF(tabItens[[#This Row],[Média]] &gt; 0, tabItens[[#This Row],[QTDE ATUAL]] / tabItens[[#This Row],[Média]],999.9)</f>
        <v>999.9</v>
      </c>
      <c r="M636" s="364">
        <v>0</v>
      </c>
      <c r="N636" s="365">
        <f>tabItens[[#This Row],[VALOR UNIT.]] * tabItens[[#This Row],[LC]]</f>
        <v>0</v>
      </c>
      <c r="O636" s="366" t="s">
        <v>2133</v>
      </c>
      <c r="P636" s="367"/>
      <c r="Q636" s="368"/>
      <c r="R636" s="365"/>
      <c r="S636" s="369"/>
      <c r="T636" s="370">
        <f>ROUNDDOWN(IFERROR(tabItens[[#This Row],[ATA DT.VALID.]] - $D$1,0) / 30,0)</f>
        <v>-1507</v>
      </c>
      <c r="U636" s="355" t="s">
        <v>1709</v>
      </c>
      <c r="V636" s="371">
        <v>1</v>
      </c>
      <c r="W636" s="372" t="s">
        <v>2066</v>
      </c>
      <c r="X636" s="373">
        <v>69</v>
      </c>
      <c r="Y636" s="374">
        <v>11</v>
      </c>
      <c r="Z636" s="375"/>
      <c r="AA636" s="376"/>
      <c r="AB636" s="377"/>
      <c r="AC636" s="377"/>
      <c r="AD636" s="376"/>
      <c r="AE636" s="377"/>
      <c r="AF636" s="370"/>
      <c r="AG636" s="378" t="s">
        <v>2067</v>
      </c>
      <c r="AH636" s="379"/>
      <c r="AI636" s="370">
        <v>0</v>
      </c>
      <c r="AJ636" s="379">
        <v>43749</v>
      </c>
      <c r="AK636" s="379">
        <v>40295</v>
      </c>
      <c r="AL636" s="379">
        <v>43997</v>
      </c>
      <c r="AM636" s="369"/>
      <c r="AN636" s="358"/>
      <c r="AO636" s="380" t="str">
        <f>_xlfn.IFNA(IF(VLOOKUP(tabItens[[#This Row],[CÓDIGO]],tabExcluirDoEstoque[#Data],1,FALSE),"sim",""),"")</f>
        <v/>
      </c>
      <c r="AP636" s="381" t="str">
        <f ca="1">IF(OR(ISBLANK(tabItens[[#This Row],[ATA DT.VALID.]]),tabItens[[#This Row],[ATA DT.VALID.]]="",tabItens[[#This Row],[ATA DT.VALID.]]=" "),"",IF(TYPE(tabItens[[#This Row],[ATA DT.VALID.]])=1,ROUNDUP((tabItens[[#This Row],[ATA DT.VALID.]]-TODAY())/7,0),""))</f>
        <v/>
      </c>
      <c r="AQ636" s="382">
        <v>0</v>
      </c>
      <c r="AR636" s="383">
        <f>IF(ISBLANK(tabItens[[#This Row],[CÓDIGO]]),"",IFERROR(VLOOKUP(tabItens[[#This Row],[CÓDIGO]],Consumo!$C$2:$AC$862,26,FALSE),0))</f>
        <v>0</v>
      </c>
      <c r="AS636" s="384">
        <f>SUMIF(Consumo!$C$3:$C$862,tabItens[[#This Row],[CÓDIGO]],Consumo!$N$3:$N$862) + SUMIF(Consumo!$C$3:$C$862,tabItens[[#This Row],[CÓDIGO]],Consumo!$O$3:$O$862) + SUMIF(Consumo!$C$3:$C$862,tabItens[[#This Row],[CÓDIGO]],Consumo!$P$3:$P$862) + SUMIF(Consumo!$C$3:$C$862,tabItens[[#This Row],[CÓDIGO]],Consumo!$Q$3:$Q$862)</f>
        <v>0</v>
      </c>
      <c r="AT636" s="384">
        <f>SUMIF(Consumo!$C$3:$C$862,tabItens[[#This Row],[CÓDIGO]],Consumo!$Z$3:$Z$862)</f>
        <v>0</v>
      </c>
      <c r="AU636" s="385">
        <f>SUMIF(Consumo!$C$3:$C$862,tabItens[[#This Row],[CÓDIGO]],Consumo!$AA$3:$AA$862)</f>
        <v>0</v>
      </c>
      <c r="AV636" s="386">
        <f>SUMIF(Consumo!$C$3:$C$862,tabItens[[#This Row],[CÓDIGO]],Consumo!$Y$3:$Y$862)</f>
        <v>0</v>
      </c>
      <c r="AW636" s="359">
        <f>tabItens[[#This Row],[QTDE ATUAL]] + tabItens[[#This Row],[RC QTDE]] + tabItens[[#This Row],[AF SALDO]] + tabItens[[#This Row],[Recentes]]</f>
        <v>37</v>
      </c>
      <c r="AX636" s="387">
        <v>5</v>
      </c>
      <c r="AY636" s="387">
        <v>4</v>
      </c>
      <c r="AZ636" s="387">
        <f>IF(ISBLANK(tabItens[[#This Row],[CÓDIGO]]),"",tabItens[[#This Row],[PontoMês]] * (AZ$2+tabItens[[#This Row],[PontoQtM]]))</f>
        <v>20</v>
      </c>
      <c r="BA636" s="386">
        <f>tabItens[[#This Row],[PontoPed]] - tabItens[[#This Row],[Saldo]] + (1/10)</f>
        <v>-16.899999999999999</v>
      </c>
      <c r="BB636" s="386">
        <f xml:space="preserve"> tabItens[[#This Row],[PontoMês]] * BB$2 - tabItens[[#This Row],[QTDE ATUAL]] - (1/10)</f>
        <v>-32.1</v>
      </c>
      <c r="BC636" s="388">
        <f>IF( tabItens[[#This Row],[PontoPed]]&gt;0, IF(tabItens[[#This Row],[PontoPed]]&lt;1, 1, IF( tabItens[[#This Row],[Saldo]]&gt;tabItens[[#This Row],[PontoPed]], 0, (tabItens[[#This Row],[PontoPed]]-tabItens[[#This Row],[Saldo]])/tabItens[[#This Row],[PontoPed]] ) ), 0 )</f>
        <v>0</v>
      </c>
      <c r="BD636" s="389">
        <f>ROUNDDOWN(IF( OR( AND(tabItens[[#This Row],[PontoPed]]&lt;tabItens[[#This Row],[Saldo]],tabItens[[#This Row],[Saldo]]&gt;0), tabItens[[#This Row],[PontoPed]]=0), 99, IF(AND(tabItens[[#This Row],[Saldo]]=0,tabItens[[#This Row],[PontoPed]]&gt;0), 0, (1-tabItens[[#This Row],[PctAb]])*10 ) ),0)</f>
        <v>99</v>
      </c>
      <c r="BE636" s="390">
        <f>IF( tabItens[[#This Row],[Consumo]] &gt; tabItens[[#This Row],[04_MESES]]/4*$AV$2, tabItens[[#This Row],[Consumo]]/$AV$2, tabItens[[#This Row],[04_MESES]]/4 ) * $BE$2 + tabItens[[#This Row],[COMPRA_EXTRA]]</f>
        <v>0</v>
      </c>
      <c r="BF636" s="391">
        <f>MAX( tabItens[[#This Row],[Sugestão]] - tabItens[[#This Row],[LC]], 0 )</f>
        <v>0</v>
      </c>
      <c r="BG636" s="391">
        <f>SUMIF(Consumo!$C$3:$C$862,tabItens[[#This Row],[CÓDIGO]],Consumo!$E$3:$E$862)</f>
        <v>0</v>
      </c>
      <c r="BH636" s="392">
        <f>IF(AND(tabItens[[#This Row],[Pend]] &gt; 0,tabItens[[#This Row],[Consumo]] &lt;&gt; 0), tabItens[[#This Row],[Pend]] / tabItens[[#This Row],[Consumo]], 0 )</f>
        <v>0</v>
      </c>
      <c r="BI636" s="391"/>
      <c r="BJ636" s="391"/>
      <c r="BK636" s="393" t="s">
        <v>2081</v>
      </c>
    </row>
    <row r="637" spans="1:63" x14ac:dyDescent="0.3">
      <c r="A637" s="354">
        <v>115135</v>
      </c>
      <c r="B637" s="355" t="s">
        <v>710</v>
      </c>
      <c r="C637" s="356" t="s">
        <v>256</v>
      </c>
      <c r="D637" s="357">
        <v>15</v>
      </c>
      <c r="E637" s="358"/>
      <c r="F637" s="358"/>
      <c r="G637" s="358" t="s">
        <v>883</v>
      </c>
      <c r="H637" s="359">
        <v>177</v>
      </c>
      <c r="I637" s="360">
        <v>103003</v>
      </c>
      <c r="J637" s="361">
        <v>15</v>
      </c>
      <c r="K637" s="362">
        <v>3</v>
      </c>
      <c r="L637" s="363">
        <f>IF(tabItens[[#This Row],[Média]] &gt; 0, tabItens[[#This Row],[QTDE ATUAL]] / tabItens[[#This Row],[Média]],999.9)</f>
        <v>2124</v>
      </c>
      <c r="M637" s="364">
        <v>0</v>
      </c>
      <c r="N637" s="365">
        <f>tabItens[[#This Row],[VALOR UNIT.]] * tabItens[[#This Row],[LC]]</f>
        <v>0</v>
      </c>
      <c r="O637" s="366"/>
      <c r="P637" s="367"/>
      <c r="Q637" s="368"/>
      <c r="R637" s="365"/>
      <c r="S637" s="369"/>
      <c r="T637" s="370">
        <f>ROUNDDOWN(IFERROR(tabItens[[#This Row],[ATA DT.VALID.]] - $D$1,0) / 30,0)</f>
        <v>-1507</v>
      </c>
      <c r="U637" s="355" t="s">
        <v>1270</v>
      </c>
      <c r="V637" s="371">
        <v>1</v>
      </c>
      <c r="W637" s="372" t="s">
        <v>2066</v>
      </c>
      <c r="X637" s="373">
        <v>51</v>
      </c>
      <c r="Y637" s="374">
        <v>17</v>
      </c>
      <c r="Z637" s="375"/>
      <c r="AA637" s="376"/>
      <c r="AB637" s="377"/>
      <c r="AC637" s="377"/>
      <c r="AD637" s="376"/>
      <c r="AE637" s="377"/>
      <c r="AF637" s="370"/>
      <c r="AG637" s="378" t="s">
        <v>2067</v>
      </c>
      <c r="AH637" s="379"/>
      <c r="AI637" s="370">
        <v>2</v>
      </c>
      <c r="AJ637" s="379">
        <v>40673</v>
      </c>
      <c r="AK637" s="379">
        <v>40303</v>
      </c>
      <c r="AL637" s="379">
        <v>40613</v>
      </c>
      <c r="AM637" s="369"/>
      <c r="AN637" s="358"/>
      <c r="AO637" s="380" t="str">
        <f>_xlfn.IFNA(IF(VLOOKUP(tabItens[[#This Row],[CÓDIGO]],tabExcluirDoEstoque[#Data],1,FALSE),"sim",""),"")</f>
        <v>sim</v>
      </c>
      <c r="AP637" s="381" t="str">
        <f ca="1">IF(OR(ISBLANK(tabItens[[#This Row],[ATA DT.VALID.]]),tabItens[[#This Row],[ATA DT.VALID.]]="",tabItens[[#This Row],[ATA DT.VALID.]]=" "),"",IF(TYPE(tabItens[[#This Row],[ATA DT.VALID.]])=1,ROUNDUP((tabItens[[#This Row],[ATA DT.VALID.]]-TODAY())/7,0),""))</f>
        <v/>
      </c>
      <c r="AQ637" s="382"/>
      <c r="AR637" s="383" t="str">
        <f>IF(ISBLANK(tabItens[[#This Row],[CÓDIGO]]),"",IFERROR(VLOOKUP(tabItens[[#This Row],[CÓDIGO]],Consumo!$C$2:$AC$862,26,FALSE),0))</f>
        <v>05.2023</v>
      </c>
      <c r="AS637" s="384">
        <f>SUMIF(Consumo!$C$3:$C$862,tabItens[[#This Row],[CÓDIGO]],Consumo!$N$3:$N$862) + SUMIF(Consumo!$C$3:$C$862,tabItens[[#This Row],[CÓDIGO]],Consumo!$O$3:$O$862) + SUMIF(Consumo!$C$3:$C$862,tabItens[[#This Row],[CÓDIGO]],Consumo!$P$3:$P$862) + SUMIF(Consumo!$C$3:$C$862,tabItens[[#This Row],[CÓDIGO]],Consumo!$Q$3:$Q$862)</f>
        <v>0</v>
      </c>
      <c r="AT637" s="384">
        <f>SUMIF(Consumo!$C$3:$C$862,tabItens[[#This Row],[CÓDIGO]],Consumo!$Z$3:$Z$862)</f>
        <v>3</v>
      </c>
      <c r="AU637" s="385">
        <f>SUMIF(Consumo!$C$3:$C$862,tabItens[[#This Row],[CÓDIGO]],Consumo!$AA$3:$AA$862)</f>
        <v>3</v>
      </c>
      <c r="AV637" s="386">
        <f>SUMIF(Consumo!$C$3:$C$862,tabItens[[#This Row],[CÓDIGO]],Consumo!$Y$3:$Y$862)</f>
        <v>8.3333333333333329E-2</v>
      </c>
      <c r="AW637" s="359">
        <f>tabItens[[#This Row],[QTDE ATUAL]] + tabItens[[#This Row],[RC QTDE]] + tabItens[[#This Row],[AF SALDO]] + tabItens[[#This Row],[Recentes]]</f>
        <v>177</v>
      </c>
      <c r="AX637" s="387">
        <v>0</v>
      </c>
      <c r="AY637" s="387">
        <v>0</v>
      </c>
      <c r="AZ637" s="387">
        <f>IF(ISBLANK(tabItens[[#This Row],[CÓDIGO]]),"",tabItens[[#This Row],[PontoMês]] * (AZ$2+tabItens[[#This Row],[PontoQtM]]))</f>
        <v>0</v>
      </c>
      <c r="BA637" s="386">
        <f>tabItens[[#This Row],[PontoPed]] - tabItens[[#This Row],[Saldo]] + (1/10)</f>
        <v>-176.9</v>
      </c>
      <c r="BB637" s="386">
        <f xml:space="preserve"> tabItens[[#This Row],[PontoMês]] * BB$2 - tabItens[[#This Row],[QTDE ATUAL]] - (1/10)</f>
        <v>-177.1</v>
      </c>
      <c r="BC637" s="388">
        <f>IF( tabItens[[#This Row],[PontoPed]]&gt;0, IF(tabItens[[#This Row],[PontoPed]]&lt;1, 1, IF( tabItens[[#This Row],[Saldo]]&gt;tabItens[[#This Row],[PontoPed]], 0, (tabItens[[#This Row],[PontoPed]]-tabItens[[#This Row],[Saldo]])/tabItens[[#This Row],[PontoPed]] ) ), 0 )</f>
        <v>0</v>
      </c>
      <c r="BD637" s="389">
        <f>ROUNDDOWN(IF( OR( AND(tabItens[[#This Row],[PontoPed]]&lt;tabItens[[#This Row],[Saldo]],tabItens[[#This Row],[Saldo]]&gt;0), tabItens[[#This Row],[PontoPed]]=0), 99, IF(AND(tabItens[[#This Row],[Saldo]]=0,tabItens[[#This Row],[PontoPed]]&gt;0), 0, (1-tabItens[[#This Row],[PctAb]])*10 ) ),0)</f>
        <v>99</v>
      </c>
      <c r="BE637" s="390">
        <f>IF( tabItens[[#This Row],[Consumo]] &gt; tabItens[[#This Row],[04_MESES]]/4*$AV$2, tabItens[[#This Row],[Consumo]]/$AV$2, tabItens[[#This Row],[04_MESES]]/4 ) * $BE$2 + tabItens[[#This Row],[COMPRA_EXTRA]]</f>
        <v>1.5</v>
      </c>
      <c r="BF637" s="391">
        <f>MAX( tabItens[[#This Row],[Sugestão]] - tabItens[[#This Row],[LC]], 0 )</f>
        <v>1.5</v>
      </c>
      <c r="BG637" s="391">
        <f>SUMIF(Consumo!$C$3:$C$862,tabItens[[#This Row],[CÓDIGO]],Consumo!$E$3:$E$862)</f>
        <v>0</v>
      </c>
      <c r="BH637" s="392">
        <f>IF(AND(tabItens[[#This Row],[Pend]] &gt; 0,tabItens[[#This Row],[Consumo]] &lt;&gt; 0), tabItens[[#This Row],[Pend]] / tabItens[[#This Row],[Consumo]], 0 )</f>
        <v>0</v>
      </c>
      <c r="BI637" s="391"/>
      <c r="BJ637" s="391"/>
      <c r="BK637" s="393" t="s">
        <v>2081</v>
      </c>
    </row>
    <row r="638" spans="1:63" x14ac:dyDescent="0.3">
      <c r="A638" s="354">
        <v>115282</v>
      </c>
      <c r="B638" s="355" t="s">
        <v>1710</v>
      </c>
      <c r="C638" s="356" t="s">
        <v>386</v>
      </c>
      <c r="D638" s="357">
        <v>39.9</v>
      </c>
      <c r="E638" s="358"/>
      <c r="F638" s="358"/>
      <c r="G638" s="358" t="s">
        <v>883</v>
      </c>
      <c r="H638" s="359">
        <v>1080</v>
      </c>
      <c r="I638" s="360">
        <v>103003</v>
      </c>
      <c r="J638" s="361">
        <v>39.9</v>
      </c>
      <c r="K638" s="362">
        <v>477</v>
      </c>
      <c r="L638" s="363">
        <f>IF(tabItens[[#This Row],[Média]] &gt; 0, tabItens[[#This Row],[QTDE ATUAL]] / tabItens[[#This Row],[Média]],999.9)</f>
        <v>24.685714285714287</v>
      </c>
      <c r="M638" s="364">
        <v>0</v>
      </c>
      <c r="N638" s="365">
        <f>tabItens[[#This Row],[VALOR UNIT.]] * tabItens[[#This Row],[LC]]</f>
        <v>0</v>
      </c>
      <c r="O638" s="366" t="s">
        <v>2178</v>
      </c>
      <c r="P638" s="367"/>
      <c r="Q638" s="368"/>
      <c r="R638" s="365"/>
      <c r="S638" s="369"/>
      <c r="T638" s="370">
        <f>ROUNDDOWN(IFERROR(tabItens[[#This Row],[ATA DT.VALID.]] - $D$1,0) / 30,0)</f>
        <v>-1507</v>
      </c>
      <c r="U638" s="355" t="s">
        <v>1711</v>
      </c>
      <c r="V638" s="371">
        <v>1</v>
      </c>
      <c r="W638" s="372" t="s">
        <v>2068</v>
      </c>
      <c r="X638" s="373">
        <v>73</v>
      </c>
      <c r="Y638" s="374">
        <v>10</v>
      </c>
      <c r="Z638" s="375">
        <v>2924</v>
      </c>
      <c r="AA638" s="376">
        <v>2023</v>
      </c>
      <c r="AB638" s="377">
        <v>1000</v>
      </c>
      <c r="AC638" s="377"/>
      <c r="AD638" s="376"/>
      <c r="AE638" s="377"/>
      <c r="AF638" s="370"/>
      <c r="AG638" s="378" t="s">
        <v>2067</v>
      </c>
      <c r="AH638" s="379"/>
      <c r="AI638" s="370">
        <v>198</v>
      </c>
      <c r="AJ638" s="379">
        <v>44914</v>
      </c>
      <c r="AK638" s="379">
        <v>40312</v>
      </c>
      <c r="AL638" s="379">
        <v>45076</v>
      </c>
      <c r="AM638" s="369"/>
      <c r="AN638" s="358"/>
      <c r="AO638" s="380" t="str">
        <f>_xlfn.IFNA(IF(VLOOKUP(tabItens[[#This Row],[CÓDIGO]],tabExcluirDoEstoque[#Data],1,FALSE),"sim",""),"")</f>
        <v/>
      </c>
      <c r="AP638" s="381" t="str">
        <f ca="1">IF(OR(ISBLANK(tabItens[[#This Row],[ATA DT.VALID.]]),tabItens[[#This Row],[ATA DT.VALID.]]="",tabItens[[#This Row],[ATA DT.VALID.]]=" "),"",IF(TYPE(tabItens[[#This Row],[ATA DT.VALID.]])=1,ROUNDUP((tabItens[[#This Row],[ATA DT.VALID.]]-TODAY())/7,0),""))</f>
        <v/>
      </c>
      <c r="AQ638" s="382">
        <v>0</v>
      </c>
      <c r="AR638" s="383" t="str">
        <f>IF(ISBLANK(tabItens[[#This Row],[CÓDIGO]]),"",IFERROR(VLOOKUP(tabItens[[#This Row],[CÓDIGO]],Consumo!$C$2:$AC$862,26,FALSE),0))</f>
        <v>09.2023</v>
      </c>
      <c r="AS638" s="384">
        <f>SUMIF(Consumo!$C$3:$C$862,tabItens[[#This Row],[CÓDIGO]],Consumo!$N$3:$N$862) + SUMIF(Consumo!$C$3:$C$862,tabItens[[#This Row],[CÓDIGO]],Consumo!$O$3:$O$862) + SUMIF(Consumo!$C$3:$C$862,tabItens[[#This Row],[CÓDIGO]],Consumo!$P$3:$P$862) + SUMIF(Consumo!$C$3:$C$862,tabItens[[#This Row],[CÓDIGO]],Consumo!$Q$3:$Q$862)</f>
        <v>108</v>
      </c>
      <c r="AT638" s="384">
        <f>SUMIF(Consumo!$C$3:$C$862,tabItens[[#This Row],[CÓDIGO]],Consumo!$Z$3:$Z$862)</f>
        <v>594</v>
      </c>
      <c r="AU638" s="385">
        <f>SUMIF(Consumo!$C$3:$C$862,tabItens[[#This Row],[CÓDIGO]],Consumo!$AA$3:$AA$862)</f>
        <v>250</v>
      </c>
      <c r="AV638" s="386">
        <f>SUMIF(Consumo!$C$3:$C$862,tabItens[[#This Row],[CÓDIGO]],Consumo!$Y$3:$Y$862)</f>
        <v>43.75</v>
      </c>
      <c r="AW638" s="359">
        <f>tabItens[[#This Row],[QTDE ATUAL]] + tabItens[[#This Row],[RC QTDE]] + tabItens[[#This Row],[AF SALDO]] + tabItens[[#This Row],[Recentes]]</f>
        <v>2080</v>
      </c>
      <c r="AX638" s="387">
        <v>37</v>
      </c>
      <c r="AY638" s="387">
        <v>4</v>
      </c>
      <c r="AZ638" s="387">
        <f>IF(ISBLANK(tabItens[[#This Row],[CÓDIGO]]),"",tabItens[[#This Row],[PontoMês]] * (AZ$2+tabItens[[#This Row],[PontoQtM]]))</f>
        <v>148</v>
      </c>
      <c r="BA638" s="386">
        <f>tabItens[[#This Row],[PontoPed]] - tabItens[[#This Row],[Saldo]] + (1/10)</f>
        <v>-1931.9</v>
      </c>
      <c r="BB638" s="386">
        <f xml:space="preserve"> tabItens[[#This Row],[PontoMês]] * BB$2 - tabItens[[#This Row],[QTDE ATUAL]] - (1/10)</f>
        <v>-1043.0999999999999</v>
      </c>
      <c r="BC638" s="388">
        <f>IF( tabItens[[#This Row],[PontoPed]]&gt;0, IF(tabItens[[#This Row],[PontoPed]]&lt;1, 1, IF( tabItens[[#This Row],[Saldo]]&gt;tabItens[[#This Row],[PontoPed]], 0, (tabItens[[#This Row],[PontoPed]]-tabItens[[#This Row],[Saldo]])/tabItens[[#This Row],[PontoPed]] ) ), 0 )</f>
        <v>0</v>
      </c>
      <c r="BD638" s="389">
        <f>ROUNDDOWN(IF( OR( AND(tabItens[[#This Row],[PontoPed]]&lt;tabItens[[#This Row],[Saldo]],tabItens[[#This Row],[Saldo]]&gt;0), tabItens[[#This Row],[PontoPed]]=0), 99, IF(AND(tabItens[[#This Row],[Saldo]]=0,tabItens[[#This Row],[PontoPed]]&gt;0), 0, (1-tabItens[[#This Row],[PctAb]])*10 ) ),0)</f>
        <v>99</v>
      </c>
      <c r="BE638" s="390">
        <f>IF( tabItens[[#This Row],[Consumo]] &gt; tabItens[[#This Row],[04_MESES]]/4*$AV$2, tabItens[[#This Row],[Consumo]]/$AV$2, tabItens[[#This Row],[04_MESES]]/4 ) * $BE$2 + tabItens[[#This Row],[COMPRA_EXTRA]]</f>
        <v>297</v>
      </c>
      <c r="BF638" s="391">
        <f>MAX( tabItens[[#This Row],[Sugestão]] - tabItens[[#This Row],[LC]], 0 )</f>
        <v>297</v>
      </c>
      <c r="BG638" s="391">
        <f>SUMIF(Consumo!$C$3:$C$862,tabItens[[#This Row],[CÓDIGO]],Consumo!$E$3:$E$862)</f>
        <v>3</v>
      </c>
      <c r="BH638" s="392">
        <f>IF(AND(tabItens[[#This Row],[Pend]] &gt; 0,tabItens[[#This Row],[Consumo]] &lt;&gt; 0), tabItens[[#This Row],[Pend]] / tabItens[[#This Row],[Consumo]], 0 )</f>
        <v>5.0505050505050509E-3</v>
      </c>
      <c r="BI638" s="391"/>
      <c r="BJ638" s="391"/>
      <c r="BK638" s="393" t="s">
        <v>2081</v>
      </c>
    </row>
    <row r="639" spans="1:63" x14ac:dyDescent="0.3">
      <c r="A639" s="354">
        <v>115765</v>
      </c>
      <c r="B639" s="355" t="s">
        <v>1712</v>
      </c>
      <c r="C639" s="356" t="s">
        <v>262</v>
      </c>
      <c r="D639" s="357">
        <v>145</v>
      </c>
      <c r="E639" s="358"/>
      <c r="F639" s="358"/>
      <c r="G639" s="358" t="s">
        <v>883</v>
      </c>
      <c r="H639" s="359">
        <v>766</v>
      </c>
      <c r="I639" s="360">
        <v>103003</v>
      </c>
      <c r="J639" s="361">
        <v>145</v>
      </c>
      <c r="K639" s="362">
        <v>1030</v>
      </c>
      <c r="L639" s="363">
        <f>IF(tabItens[[#This Row],[Média]] &gt; 0, tabItens[[#This Row],[QTDE ATUAL]] / tabItens[[#This Row],[Média]],999.9)</f>
        <v>8.1852181656277825</v>
      </c>
      <c r="M639" s="364">
        <v>0</v>
      </c>
      <c r="N639" s="365">
        <f>tabItens[[#This Row],[VALOR UNIT.]] * tabItens[[#This Row],[LC]]</f>
        <v>0</v>
      </c>
      <c r="O639" s="366" t="s">
        <v>2085</v>
      </c>
      <c r="P639" s="367"/>
      <c r="Q639" s="368"/>
      <c r="R639" s="365"/>
      <c r="S639" s="369"/>
      <c r="T639" s="370">
        <f>ROUNDDOWN(IFERROR(tabItens[[#This Row],[ATA DT.VALID.]] - $D$1,0) / 30,0)</f>
        <v>-1507</v>
      </c>
      <c r="U639" s="355" t="s">
        <v>1713</v>
      </c>
      <c r="V639" s="371">
        <v>1</v>
      </c>
      <c r="W639" s="372" t="s">
        <v>2069</v>
      </c>
      <c r="X639" s="373">
        <v>45</v>
      </c>
      <c r="Y639" s="374">
        <v>20</v>
      </c>
      <c r="Z639" s="375"/>
      <c r="AA639" s="376"/>
      <c r="AB639" s="377"/>
      <c r="AC639" s="377"/>
      <c r="AD639" s="376"/>
      <c r="AE639" s="377"/>
      <c r="AF639" s="370"/>
      <c r="AG639" s="378" t="s">
        <v>2067</v>
      </c>
      <c r="AH639" s="379"/>
      <c r="AI639" s="370">
        <v>448</v>
      </c>
      <c r="AJ639" s="379">
        <v>44970</v>
      </c>
      <c r="AK639" s="379">
        <v>40347</v>
      </c>
      <c r="AL639" s="379">
        <v>44959</v>
      </c>
      <c r="AM639" s="369"/>
      <c r="AN639" s="358"/>
      <c r="AO639" s="380" t="str">
        <f>_xlfn.IFNA(IF(VLOOKUP(tabItens[[#This Row],[CÓDIGO]],tabExcluirDoEstoque[#Data],1,FALSE),"sim",""),"")</f>
        <v/>
      </c>
      <c r="AP639" s="381" t="str">
        <f ca="1">IF(OR(ISBLANK(tabItens[[#This Row],[ATA DT.VALID.]]),tabItens[[#This Row],[ATA DT.VALID.]]="",tabItens[[#This Row],[ATA DT.VALID.]]=" "),"",IF(TYPE(tabItens[[#This Row],[ATA DT.VALID.]])=1,ROUNDUP((tabItens[[#This Row],[ATA DT.VALID.]]-TODAY())/7,0),""))</f>
        <v/>
      </c>
      <c r="AQ639" s="382">
        <v>0</v>
      </c>
      <c r="AR639" s="383" t="str">
        <f>IF(ISBLANK(tabItens[[#This Row],[CÓDIGO]]),"",IFERROR(VLOOKUP(tabItens[[#This Row],[CÓDIGO]],Consumo!$C$2:$AC$862,26,FALSE),0))</f>
        <v>09.2023</v>
      </c>
      <c r="AS639" s="384">
        <f>SUMIF(Consumo!$C$3:$C$862,tabItens[[#This Row],[CÓDIGO]],Consumo!$N$3:$N$862) + SUMIF(Consumo!$C$3:$C$862,tabItens[[#This Row],[CÓDIGO]],Consumo!$O$3:$O$862) + SUMIF(Consumo!$C$3:$C$862,tabItens[[#This Row],[CÓDIGO]],Consumo!$P$3:$P$862) + SUMIF(Consumo!$C$3:$C$862,tabItens[[#This Row],[CÓDIGO]],Consumo!$Q$3:$Q$862)</f>
        <v>290</v>
      </c>
      <c r="AT639" s="384">
        <f>SUMIF(Consumo!$C$3:$C$862,tabItens[[#This Row],[CÓDIGO]],Consumo!$Z$3:$Z$862)</f>
        <v>1328</v>
      </c>
      <c r="AU639" s="385">
        <f>SUMIF(Consumo!$C$3:$C$862,tabItens[[#This Row],[CÓDIGO]],Consumo!$AA$3:$AA$862)</f>
        <v>643</v>
      </c>
      <c r="AV639" s="386">
        <f>SUMIF(Consumo!$C$3:$C$862,tabItens[[#This Row],[CÓDIGO]],Consumo!$Y$3:$Y$862)</f>
        <v>93.583333333333329</v>
      </c>
      <c r="AW639" s="359">
        <f>tabItens[[#This Row],[QTDE ATUAL]] + tabItens[[#This Row],[RC QTDE]] + tabItens[[#This Row],[AF SALDO]] + tabItens[[#This Row],[Recentes]]</f>
        <v>766</v>
      </c>
      <c r="AX639" s="387">
        <v>69</v>
      </c>
      <c r="AY639" s="387">
        <v>4</v>
      </c>
      <c r="AZ639" s="387">
        <f>IF(ISBLANK(tabItens[[#This Row],[CÓDIGO]]),"",tabItens[[#This Row],[PontoMês]] * (AZ$2+tabItens[[#This Row],[PontoQtM]]))</f>
        <v>276</v>
      </c>
      <c r="BA639" s="386">
        <f>tabItens[[#This Row],[PontoPed]] - tabItens[[#This Row],[Saldo]] + (1/10)</f>
        <v>-489.9</v>
      </c>
      <c r="BB639" s="386">
        <f xml:space="preserve"> tabItens[[#This Row],[PontoMês]] * BB$2 - tabItens[[#This Row],[QTDE ATUAL]] - (1/10)</f>
        <v>-697.1</v>
      </c>
      <c r="BC639" s="388">
        <f>IF( tabItens[[#This Row],[PontoPed]]&gt;0, IF(tabItens[[#This Row],[PontoPed]]&lt;1, 1, IF( tabItens[[#This Row],[Saldo]]&gt;tabItens[[#This Row],[PontoPed]], 0, (tabItens[[#This Row],[PontoPed]]-tabItens[[#This Row],[Saldo]])/tabItens[[#This Row],[PontoPed]] ) ), 0 )</f>
        <v>0</v>
      </c>
      <c r="BD639" s="389">
        <f>ROUNDDOWN(IF( OR( AND(tabItens[[#This Row],[PontoPed]]&lt;tabItens[[#This Row],[Saldo]],tabItens[[#This Row],[Saldo]]&gt;0), tabItens[[#This Row],[PontoPed]]=0), 99, IF(AND(tabItens[[#This Row],[Saldo]]=0,tabItens[[#This Row],[PontoPed]]&gt;0), 0, (1-tabItens[[#This Row],[PctAb]])*10 ) ),0)</f>
        <v>99</v>
      </c>
      <c r="BE639" s="390">
        <f>IF( tabItens[[#This Row],[Consumo]] &gt; tabItens[[#This Row],[04_MESES]]/4*$AV$2, tabItens[[#This Row],[Consumo]]/$AV$2, tabItens[[#This Row],[04_MESES]]/4 ) * $BE$2 + tabItens[[#This Row],[COMPRA_EXTRA]]</f>
        <v>664</v>
      </c>
      <c r="BF639" s="391">
        <f>MAX( tabItens[[#This Row],[Sugestão]] - tabItens[[#This Row],[LC]], 0 )</f>
        <v>664</v>
      </c>
      <c r="BG639" s="391">
        <f>SUMIF(Consumo!$C$3:$C$862,tabItens[[#This Row],[CÓDIGO]],Consumo!$E$3:$E$862)</f>
        <v>11</v>
      </c>
      <c r="BH639" s="392">
        <f>IF(AND(tabItens[[#This Row],[Pend]] &gt; 0,tabItens[[#This Row],[Consumo]] &lt;&gt; 0), tabItens[[#This Row],[Pend]] / tabItens[[#This Row],[Consumo]], 0 )</f>
        <v>8.2831325301204826E-3</v>
      </c>
      <c r="BI639" s="391"/>
      <c r="BJ639" s="391"/>
      <c r="BK639" s="393" t="s">
        <v>2081</v>
      </c>
    </row>
    <row r="640" spans="1:63" x14ac:dyDescent="0.3">
      <c r="A640" s="354">
        <v>115805</v>
      </c>
      <c r="B640" s="355" t="s">
        <v>1714</v>
      </c>
      <c r="C640" s="356" t="s">
        <v>256</v>
      </c>
      <c r="D640" s="357">
        <v>37.799999999999997</v>
      </c>
      <c r="E640" s="358"/>
      <c r="F640" s="358"/>
      <c r="G640" s="358" t="s">
        <v>883</v>
      </c>
      <c r="H640" s="359">
        <v>155</v>
      </c>
      <c r="I640" s="360">
        <v>103003</v>
      </c>
      <c r="J640" s="361">
        <v>37.799999999999997</v>
      </c>
      <c r="K640" s="362">
        <v>219</v>
      </c>
      <c r="L640" s="363">
        <f>IF(tabItens[[#This Row],[Média]] &gt; 0, tabItens[[#This Row],[QTDE ATUAL]] / tabItens[[#This Row],[Média]],999.9)</f>
        <v>7.265625</v>
      </c>
      <c r="M640" s="364">
        <v>0</v>
      </c>
      <c r="N640" s="365">
        <f>tabItens[[#This Row],[VALOR UNIT.]] * tabItens[[#This Row],[LC]]</f>
        <v>0</v>
      </c>
      <c r="O640" s="366" t="s">
        <v>2146</v>
      </c>
      <c r="P640" s="367"/>
      <c r="Q640" s="368"/>
      <c r="R640" s="365"/>
      <c r="S640" s="369"/>
      <c r="T640" s="370">
        <f>ROUNDDOWN(IFERROR(tabItens[[#This Row],[ATA DT.VALID.]] - $D$1,0) / 30,0)</f>
        <v>-1507</v>
      </c>
      <c r="U640" s="355" t="s">
        <v>1005</v>
      </c>
      <c r="V640" s="371">
        <v>1</v>
      </c>
      <c r="W640" s="372" t="s">
        <v>2071</v>
      </c>
      <c r="X640" s="373">
        <v>61</v>
      </c>
      <c r="Y640" s="374">
        <v>15</v>
      </c>
      <c r="Z640" s="375"/>
      <c r="AA640" s="376"/>
      <c r="AB640" s="377"/>
      <c r="AC640" s="377"/>
      <c r="AD640" s="376"/>
      <c r="AE640" s="377"/>
      <c r="AF640" s="370"/>
      <c r="AG640" s="378" t="s">
        <v>2067</v>
      </c>
      <c r="AH640" s="379"/>
      <c r="AI640" s="370">
        <v>86</v>
      </c>
      <c r="AJ640" s="379">
        <v>45156</v>
      </c>
      <c r="AK640" s="379">
        <v>40352</v>
      </c>
      <c r="AL640" s="379">
        <v>45145</v>
      </c>
      <c r="AM640" s="369"/>
      <c r="AN640" s="358"/>
      <c r="AO640" s="380" t="str">
        <f>_xlfn.IFNA(IF(VLOOKUP(tabItens[[#This Row],[CÓDIGO]],tabExcluirDoEstoque[#Data],1,FALSE),"sim",""),"")</f>
        <v/>
      </c>
      <c r="AP640" s="381" t="str">
        <f ca="1">IF(OR(ISBLANK(tabItens[[#This Row],[ATA DT.VALID.]]),tabItens[[#This Row],[ATA DT.VALID.]]="",tabItens[[#This Row],[ATA DT.VALID.]]=" "),"",IF(TYPE(tabItens[[#This Row],[ATA DT.VALID.]])=1,ROUNDUP((tabItens[[#This Row],[ATA DT.VALID.]]-TODAY())/7,0),""))</f>
        <v/>
      </c>
      <c r="AQ640" s="382">
        <v>0</v>
      </c>
      <c r="AR640" s="383" t="str">
        <f>IF(ISBLANK(tabItens[[#This Row],[CÓDIGO]]),"",IFERROR(VLOOKUP(tabItens[[#This Row],[CÓDIGO]],Consumo!$C$2:$AC$862,26,FALSE),0))</f>
        <v>09.2023</v>
      </c>
      <c r="AS640" s="384">
        <f>SUMIF(Consumo!$C$3:$C$862,tabItens[[#This Row],[CÓDIGO]],Consumo!$N$3:$N$862) + SUMIF(Consumo!$C$3:$C$862,tabItens[[#This Row],[CÓDIGO]],Consumo!$O$3:$O$862) + SUMIF(Consumo!$C$3:$C$862,tabItens[[#This Row],[CÓDIGO]],Consumo!$P$3:$P$862) + SUMIF(Consumo!$C$3:$C$862,tabItens[[#This Row],[CÓDIGO]],Consumo!$Q$3:$Q$862)</f>
        <v>86</v>
      </c>
      <c r="AT640" s="384">
        <f>SUMIF(Consumo!$C$3:$C$862,tabItens[[#This Row],[CÓDIGO]],Consumo!$Z$3:$Z$862)</f>
        <v>256</v>
      </c>
      <c r="AU640" s="385">
        <f>SUMIF(Consumo!$C$3:$C$862,tabItens[[#This Row],[CÓDIGO]],Consumo!$AA$3:$AA$862)</f>
        <v>60</v>
      </c>
      <c r="AV640" s="386">
        <f>SUMIF(Consumo!$C$3:$C$862,tabItens[[#This Row],[CÓDIGO]],Consumo!$Y$3:$Y$862)</f>
        <v>21.333333333333332</v>
      </c>
      <c r="AW640" s="359">
        <f>tabItens[[#This Row],[QTDE ATUAL]] + tabItens[[#This Row],[RC QTDE]] + tabItens[[#This Row],[AF SALDO]] + tabItens[[#This Row],[Recentes]]</f>
        <v>155</v>
      </c>
      <c r="AX640" s="387">
        <v>0</v>
      </c>
      <c r="AY640" s="387">
        <v>0</v>
      </c>
      <c r="AZ640" s="387">
        <f>IF(ISBLANK(tabItens[[#This Row],[CÓDIGO]]),"",tabItens[[#This Row],[PontoMês]] * (AZ$2+tabItens[[#This Row],[PontoQtM]]))</f>
        <v>0</v>
      </c>
      <c r="BA640" s="386">
        <f>tabItens[[#This Row],[PontoPed]] - tabItens[[#This Row],[Saldo]] + (1/10)</f>
        <v>-154.9</v>
      </c>
      <c r="BB640" s="386">
        <f xml:space="preserve"> tabItens[[#This Row],[PontoMês]] * BB$2 - tabItens[[#This Row],[QTDE ATUAL]] - (1/10)</f>
        <v>-155.1</v>
      </c>
      <c r="BC640" s="388">
        <f>IF( tabItens[[#This Row],[PontoPed]]&gt;0, IF(tabItens[[#This Row],[PontoPed]]&lt;1, 1, IF( tabItens[[#This Row],[Saldo]]&gt;tabItens[[#This Row],[PontoPed]], 0, (tabItens[[#This Row],[PontoPed]]-tabItens[[#This Row],[Saldo]])/tabItens[[#This Row],[PontoPed]] ) ), 0 )</f>
        <v>0</v>
      </c>
      <c r="BD640" s="389">
        <f>ROUNDDOWN(IF( OR( AND(tabItens[[#This Row],[PontoPed]]&lt;tabItens[[#This Row],[Saldo]],tabItens[[#This Row],[Saldo]]&gt;0), tabItens[[#This Row],[PontoPed]]=0), 99, IF(AND(tabItens[[#This Row],[Saldo]]=0,tabItens[[#This Row],[PontoPed]]&gt;0), 0, (1-tabItens[[#This Row],[PctAb]])*10 ) ),0)</f>
        <v>99</v>
      </c>
      <c r="BE640" s="390">
        <f>IF( tabItens[[#This Row],[Consumo]] &gt; tabItens[[#This Row],[04_MESES]]/4*$AV$2, tabItens[[#This Row],[Consumo]]/$AV$2, tabItens[[#This Row],[04_MESES]]/4 ) * $BE$2 + tabItens[[#This Row],[COMPRA_EXTRA]]</f>
        <v>129</v>
      </c>
      <c r="BF640" s="391">
        <f>MAX( tabItens[[#This Row],[Sugestão]] - tabItens[[#This Row],[LC]], 0 )</f>
        <v>129</v>
      </c>
      <c r="BG640" s="391">
        <f>SUMIF(Consumo!$C$3:$C$862,tabItens[[#This Row],[CÓDIGO]],Consumo!$E$3:$E$862)</f>
        <v>0</v>
      </c>
      <c r="BH640" s="392">
        <f>IF(AND(tabItens[[#This Row],[Pend]] &gt; 0,tabItens[[#This Row],[Consumo]] &lt;&gt; 0), tabItens[[#This Row],[Pend]] / tabItens[[#This Row],[Consumo]], 0 )</f>
        <v>0</v>
      </c>
      <c r="BI640" s="391"/>
      <c r="BJ640" s="391"/>
      <c r="BK640" s="393" t="s">
        <v>2081</v>
      </c>
    </row>
    <row r="641" spans="1:63" x14ac:dyDescent="0.3">
      <c r="A641" s="354">
        <v>115807</v>
      </c>
      <c r="B641" s="355" t="s">
        <v>1715</v>
      </c>
      <c r="C641" s="356" t="s">
        <v>31</v>
      </c>
      <c r="D641" s="357">
        <v>332.59</v>
      </c>
      <c r="E641" s="358"/>
      <c r="F641" s="358"/>
      <c r="G641" s="358" t="s">
        <v>883</v>
      </c>
      <c r="H641" s="359">
        <v>0</v>
      </c>
      <c r="I641" s="360">
        <v>103003</v>
      </c>
      <c r="J641" s="361">
        <v>332.59</v>
      </c>
      <c r="K641" s="362">
        <v>322</v>
      </c>
      <c r="L641" s="363">
        <f>IF(tabItens[[#This Row],[Média]] &gt; 0, tabItens[[#This Row],[QTDE ATUAL]] / tabItens[[#This Row],[Média]],999.9)</f>
        <v>0</v>
      </c>
      <c r="M641" s="364">
        <v>0</v>
      </c>
      <c r="N641" s="365">
        <f>tabItens[[#This Row],[VALOR UNIT.]] * tabItens[[#This Row],[LC]]</f>
        <v>0</v>
      </c>
      <c r="O641" s="366" t="s">
        <v>2179</v>
      </c>
      <c r="P641" s="367"/>
      <c r="Q641" s="368"/>
      <c r="R641" s="365"/>
      <c r="S641" s="369"/>
      <c r="T641" s="370">
        <f>ROUNDDOWN(IFERROR(tabItens[[#This Row],[ATA DT.VALID.]] - $D$1,0) / 30,0)</f>
        <v>-1507</v>
      </c>
      <c r="U641" s="355" t="s">
        <v>1110</v>
      </c>
      <c r="V641" s="371">
        <v>1</v>
      </c>
      <c r="W641" s="372" t="s">
        <v>2074</v>
      </c>
      <c r="X641" s="373">
        <v>74</v>
      </c>
      <c r="Y641" s="374">
        <v>8</v>
      </c>
      <c r="Z641" s="375">
        <v>8994</v>
      </c>
      <c r="AA641" s="376">
        <v>2023</v>
      </c>
      <c r="AB641" s="377">
        <v>170</v>
      </c>
      <c r="AC641" s="377"/>
      <c r="AD641" s="376"/>
      <c r="AE641" s="377"/>
      <c r="AF641" s="370"/>
      <c r="AG641" s="378" t="s">
        <v>2067</v>
      </c>
      <c r="AH641" s="379"/>
      <c r="AI641" s="370">
        <v>134</v>
      </c>
      <c r="AJ641" s="379">
        <v>44792</v>
      </c>
      <c r="AK641" s="379">
        <v>40352</v>
      </c>
      <c r="AL641" s="379">
        <v>44720</v>
      </c>
      <c r="AM641" s="369"/>
      <c r="AN641" s="358"/>
      <c r="AO641" s="380" t="str">
        <f>_xlfn.IFNA(IF(VLOOKUP(tabItens[[#This Row],[CÓDIGO]],tabExcluirDoEstoque[#Data],1,FALSE),"sim",""),"")</f>
        <v/>
      </c>
      <c r="AP641" s="381" t="str">
        <f ca="1">IF(OR(ISBLANK(tabItens[[#This Row],[ATA DT.VALID.]]),tabItens[[#This Row],[ATA DT.VALID.]]="",tabItens[[#This Row],[ATA DT.VALID.]]=" "),"",IF(TYPE(tabItens[[#This Row],[ATA DT.VALID.]])=1,ROUNDUP((tabItens[[#This Row],[ATA DT.VALID.]]-TODAY())/7,0),""))</f>
        <v/>
      </c>
      <c r="AQ641" s="382">
        <v>0</v>
      </c>
      <c r="AR641" s="383" t="str">
        <f>IF(ISBLANK(tabItens[[#This Row],[CÓDIGO]]),"",IFERROR(VLOOKUP(tabItens[[#This Row],[CÓDIGO]],Consumo!$C$2:$AC$862,26,FALSE),0))</f>
        <v>07.2023</v>
      </c>
      <c r="AS641" s="384">
        <f>SUMIF(Consumo!$C$3:$C$862,tabItens[[#This Row],[CÓDIGO]],Consumo!$N$3:$N$862) + SUMIF(Consumo!$C$3:$C$862,tabItens[[#This Row],[CÓDIGO]],Consumo!$O$3:$O$862) + SUMIF(Consumo!$C$3:$C$862,tabItens[[#This Row],[CÓDIGO]],Consumo!$P$3:$P$862) + SUMIF(Consumo!$C$3:$C$862,tabItens[[#This Row],[CÓDIGO]],Consumo!$Q$3:$Q$862)</f>
        <v>122</v>
      </c>
      <c r="AT641" s="384">
        <f>SUMIF(Consumo!$C$3:$C$862,tabItens[[#This Row],[CÓDIGO]],Consumo!$Z$3:$Z$862)</f>
        <v>402</v>
      </c>
      <c r="AU641" s="385">
        <f>SUMIF(Consumo!$C$3:$C$862,tabItens[[#This Row],[CÓDIGO]],Consumo!$AA$3:$AA$862)</f>
        <v>122</v>
      </c>
      <c r="AV641" s="386">
        <f>SUMIF(Consumo!$C$3:$C$862,tabItens[[#This Row],[CÓDIGO]],Consumo!$Y$3:$Y$862)</f>
        <v>31.75</v>
      </c>
      <c r="AW641" s="359">
        <f>tabItens[[#This Row],[QTDE ATUAL]] + tabItens[[#This Row],[RC QTDE]] + tabItens[[#This Row],[AF SALDO]] + tabItens[[#This Row],[Recentes]]</f>
        <v>170</v>
      </c>
      <c r="AX641" s="387">
        <v>42</v>
      </c>
      <c r="AY641" s="387">
        <v>4</v>
      </c>
      <c r="AZ641" s="387">
        <f>IF(ISBLANK(tabItens[[#This Row],[CÓDIGO]]),"",tabItens[[#This Row],[PontoMês]] * (AZ$2+tabItens[[#This Row],[PontoQtM]]))</f>
        <v>168</v>
      </c>
      <c r="BA641" s="386">
        <f>tabItens[[#This Row],[PontoPed]] - tabItens[[#This Row],[Saldo]] + (1/10)</f>
        <v>-1.9</v>
      </c>
      <c r="BB641" s="386">
        <f xml:space="preserve"> tabItens[[#This Row],[PontoMês]] * BB$2 - tabItens[[#This Row],[QTDE ATUAL]] - (1/10)</f>
        <v>41.9</v>
      </c>
      <c r="BC641" s="388">
        <f>IF( tabItens[[#This Row],[PontoPed]]&gt;0, IF(tabItens[[#This Row],[PontoPed]]&lt;1, 1, IF( tabItens[[#This Row],[Saldo]]&gt;tabItens[[#This Row],[PontoPed]], 0, (tabItens[[#This Row],[PontoPed]]-tabItens[[#This Row],[Saldo]])/tabItens[[#This Row],[PontoPed]] ) ), 0 )</f>
        <v>0</v>
      </c>
      <c r="BD641" s="389">
        <f>ROUNDDOWN(IF( OR( AND(tabItens[[#This Row],[PontoPed]]&lt;tabItens[[#This Row],[Saldo]],tabItens[[#This Row],[Saldo]]&gt;0), tabItens[[#This Row],[PontoPed]]=0), 99, IF(AND(tabItens[[#This Row],[Saldo]]=0,tabItens[[#This Row],[PontoPed]]&gt;0), 0, (1-tabItens[[#This Row],[PctAb]])*10 ) ),0)</f>
        <v>99</v>
      </c>
      <c r="BE641" s="390">
        <f>IF( tabItens[[#This Row],[Consumo]] &gt; tabItens[[#This Row],[04_MESES]]/4*$AV$2, tabItens[[#This Row],[Consumo]]/$AV$2, tabItens[[#This Row],[04_MESES]]/4 ) * $BE$2 + tabItens[[#This Row],[COMPRA_EXTRA]]</f>
        <v>201</v>
      </c>
      <c r="BF641" s="391">
        <f>MAX( tabItens[[#This Row],[Sugestão]] - tabItens[[#This Row],[LC]], 0 )</f>
        <v>201</v>
      </c>
      <c r="BG641" s="391">
        <f>SUMIF(Consumo!$C$3:$C$862,tabItens[[#This Row],[CÓDIGO]],Consumo!$E$3:$E$862)</f>
        <v>0</v>
      </c>
      <c r="BH641" s="392">
        <f>IF(AND(tabItens[[#This Row],[Pend]] &gt; 0,tabItens[[#This Row],[Consumo]] &lt;&gt; 0), tabItens[[#This Row],[Pend]] / tabItens[[#This Row],[Consumo]], 0 )</f>
        <v>0</v>
      </c>
      <c r="BI641" s="391"/>
      <c r="BJ641" s="391"/>
      <c r="BK641" s="393" t="s">
        <v>2081</v>
      </c>
    </row>
    <row r="642" spans="1:63" x14ac:dyDescent="0.3">
      <c r="A642" s="354">
        <v>115840</v>
      </c>
      <c r="B642" s="355" t="s">
        <v>1716</v>
      </c>
      <c r="C642" s="356" t="s">
        <v>31</v>
      </c>
      <c r="D642" s="357">
        <v>849.2</v>
      </c>
      <c r="E642" s="358"/>
      <c r="F642" s="358"/>
      <c r="G642" s="358" t="s">
        <v>883</v>
      </c>
      <c r="H642" s="359">
        <v>25</v>
      </c>
      <c r="I642" s="360">
        <v>103003</v>
      </c>
      <c r="J642" s="361">
        <v>849.2</v>
      </c>
      <c r="K642" s="362">
        <v>7</v>
      </c>
      <c r="L642" s="363">
        <f>IF(tabItens[[#This Row],[Média]] &gt; 0, tabItens[[#This Row],[QTDE ATUAL]] / tabItens[[#This Row],[Média]],999.9)</f>
        <v>60</v>
      </c>
      <c r="M642" s="364">
        <v>0</v>
      </c>
      <c r="N642" s="365">
        <f>tabItens[[#This Row],[VALOR UNIT.]] * tabItens[[#This Row],[LC]]</f>
        <v>0</v>
      </c>
      <c r="O642" s="366" t="s">
        <v>2157</v>
      </c>
      <c r="P642" s="367"/>
      <c r="Q642" s="368"/>
      <c r="R642" s="365"/>
      <c r="S642" s="369"/>
      <c r="T642" s="370">
        <f>ROUNDDOWN(IFERROR(tabItens[[#This Row],[ATA DT.VALID.]] - $D$1,0) / 30,0)</f>
        <v>-1507</v>
      </c>
      <c r="U642" s="355" t="s">
        <v>1207</v>
      </c>
      <c r="V642" s="371">
        <v>1</v>
      </c>
      <c r="W642" s="372" t="s">
        <v>2066</v>
      </c>
      <c r="X642" s="373">
        <v>51</v>
      </c>
      <c r="Y642" s="374">
        <v>26</v>
      </c>
      <c r="Z642" s="375"/>
      <c r="AA642" s="376"/>
      <c r="AB642" s="377"/>
      <c r="AC642" s="377"/>
      <c r="AD642" s="376"/>
      <c r="AE642" s="377"/>
      <c r="AF642" s="370"/>
      <c r="AG642" s="378" t="s">
        <v>2067</v>
      </c>
      <c r="AH642" s="379"/>
      <c r="AI642" s="370">
        <v>2</v>
      </c>
      <c r="AJ642" s="379">
        <v>44188</v>
      </c>
      <c r="AK642" s="379">
        <v>40357</v>
      </c>
      <c r="AL642" s="379">
        <v>44176</v>
      </c>
      <c r="AM642" s="369"/>
      <c r="AN642" s="358"/>
      <c r="AO642" s="380" t="str">
        <f>_xlfn.IFNA(IF(VLOOKUP(tabItens[[#This Row],[CÓDIGO]],tabExcluirDoEstoque[#Data],1,FALSE),"sim",""),"")</f>
        <v/>
      </c>
      <c r="AP642" s="381" t="str">
        <f ca="1">IF(OR(ISBLANK(tabItens[[#This Row],[ATA DT.VALID.]]),tabItens[[#This Row],[ATA DT.VALID.]]="",tabItens[[#This Row],[ATA DT.VALID.]]=" "),"",IF(TYPE(tabItens[[#This Row],[ATA DT.VALID.]])=1,ROUNDUP((tabItens[[#This Row],[ATA DT.VALID.]]-TODAY())/7,0),""))</f>
        <v/>
      </c>
      <c r="AQ642" s="382">
        <v>0</v>
      </c>
      <c r="AR642" s="383" t="str">
        <f>IF(ISBLANK(tabItens[[#This Row],[CÓDIGO]]),"",IFERROR(VLOOKUP(tabItens[[#This Row],[CÓDIGO]],Consumo!$C$2:$AC$862,26,FALSE),0))</f>
        <v>07.2023</v>
      </c>
      <c r="AS642" s="384">
        <f>SUMIF(Consumo!$C$3:$C$862,tabItens[[#This Row],[CÓDIGO]],Consumo!$N$3:$N$862) + SUMIF(Consumo!$C$3:$C$862,tabItens[[#This Row],[CÓDIGO]],Consumo!$O$3:$O$862) + SUMIF(Consumo!$C$3:$C$862,tabItens[[#This Row],[CÓDIGO]],Consumo!$P$3:$P$862) + SUMIF(Consumo!$C$3:$C$862,tabItens[[#This Row],[CÓDIGO]],Consumo!$Q$3:$Q$862)</f>
        <v>7</v>
      </c>
      <c r="AT642" s="384">
        <f>SUMIF(Consumo!$C$3:$C$862,tabItens[[#This Row],[CÓDIGO]],Consumo!$Z$3:$Z$862)</f>
        <v>7</v>
      </c>
      <c r="AU642" s="385">
        <f>SUMIF(Consumo!$C$3:$C$862,tabItens[[#This Row],[CÓDIGO]],Consumo!$AA$3:$AA$862)</f>
        <v>6</v>
      </c>
      <c r="AV642" s="386">
        <f>SUMIF(Consumo!$C$3:$C$862,tabItens[[#This Row],[CÓDIGO]],Consumo!$Y$3:$Y$862)</f>
        <v>0.41666666666666669</v>
      </c>
      <c r="AW642" s="359">
        <f>tabItens[[#This Row],[QTDE ATUAL]] + tabItens[[#This Row],[RC QTDE]] + tabItens[[#This Row],[AF SALDO]] + tabItens[[#This Row],[Recentes]]</f>
        <v>25</v>
      </c>
      <c r="AX642" s="387">
        <v>3</v>
      </c>
      <c r="AY642" s="387">
        <v>4</v>
      </c>
      <c r="AZ642" s="387">
        <f>IF(ISBLANK(tabItens[[#This Row],[CÓDIGO]]),"",tabItens[[#This Row],[PontoMês]] * (AZ$2+tabItens[[#This Row],[PontoQtM]]))</f>
        <v>12</v>
      </c>
      <c r="BA642" s="386">
        <f>tabItens[[#This Row],[PontoPed]] - tabItens[[#This Row],[Saldo]] + (1/10)</f>
        <v>-12.9</v>
      </c>
      <c r="BB642" s="386">
        <f xml:space="preserve"> tabItens[[#This Row],[PontoMês]] * BB$2 - tabItens[[#This Row],[QTDE ATUAL]] - (1/10)</f>
        <v>-22.1</v>
      </c>
      <c r="BC642" s="388">
        <f>IF( tabItens[[#This Row],[PontoPed]]&gt;0, IF(tabItens[[#This Row],[PontoPed]]&lt;1, 1, IF( tabItens[[#This Row],[Saldo]]&gt;tabItens[[#This Row],[PontoPed]], 0, (tabItens[[#This Row],[PontoPed]]-tabItens[[#This Row],[Saldo]])/tabItens[[#This Row],[PontoPed]] ) ), 0 )</f>
        <v>0</v>
      </c>
      <c r="BD642" s="389">
        <f>ROUNDDOWN(IF( OR( AND(tabItens[[#This Row],[PontoPed]]&lt;tabItens[[#This Row],[Saldo]],tabItens[[#This Row],[Saldo]]&gt;0), tabItens[[#This Row],[PontoPed]]=0), 99, IF(AND(tabItens[[#This Row],[Saldo]]=0,tabItens[[#This Row],[PontoPed]]&gt;0), 0, (1-tabItens[[#This Row],[PctAb]])*10 ) ),0)</f>
        <v>99</v>
      </c>
      <c r="BE642" s="390">
        <f>IF( tabItens[[#This Row],[Consumo]] &gt; tabItens[[#This Row],[04_MESES]]/4*$AV$2, tabItens[[#This Row],[Consumo]]/$AV$2, tabItens[[#This Row],[04_MESES]]/4 ) * $BE$2 + tabItens[[#This Row],[COMPRA_EXTRA]]</f>
        <v>10.5</v>
      </c>
      <c r="BF642" s="391">
        <f>MAX( tabItens[[#This Row],[Sugestão]] - tabItens[[#This Row],[LC]], 0 )</f>
        <v>10.5</v>
      </c>
      <c r="BG642" s="391">
        <f>SUMIF(Consumo!$C$3:$C$862,tabItens[[#This Row],[CÓDIGO]],Consumo!$E$3:$E$862)</f>
        <v>0</v>
      </c>
      <c r="BH642" s="392">
        <f>IF(AND(tabItens[[#This Row],[Pend]] &gt; 0,tabItens[[#This Row],[Consumo]] &lt;&gt; 0), tabItens[[#This Row],[Pend]] / tabItens[[#This Row],[Consumo]], 0 )</f>
        <v>0</v>
      </c>
      <c r="BI642" s="391"/>
      <c r="BJ642" s="391"/>
      <c r="BK642" s="393" t="s">
        <v>2081</v>
      </c>
    </row>
    <row r="643" spans="1:63" x14ac:dyDescent="0.3">
      <c r="A643" s="354">
        <v>115841</v>
      </c>
      <c r="B643" s="355" t="s">
        <v>1717</v>
      </c>
      <c r="C643" s="356" t="s">
        <v>31</v>
      </c>
      <c r="D643" s="357">
        <v>719.5</v>
      </c>
      <c r="E643" s="358"/>
      <c r="F643" s="358"/>
      <c r="G643" s="358" t="s">
        <v>883</v>
      </c>
      <c r="H643" s="359">
        <v>14</v>
      </c>
      <c r="I643" s="360">
        <v>103003</v>
      </c>
      <c r="J643" s="361">
        <v>719.5</v>
      </c>
      <c r="K643" s="362"/>
      <c r="L643" s="363">
        <f>IF(tabItens[[#This Row],[Média]] &gt; 0, tabItens[[#This Row],[QTDE ATUAL]] / tabItens[[#This Row],[Média]],999.9)</f>
        <v>999.9</v>
      </c>
      <c r="M643" s="364">
        <v>0</v>
      </c>
      <c r="N643" s="365">
        <f>tabItens[[#This Row],[VALOR UNIT.]] * tabItens[[#This Row],[LC]]</f>
        <v>0</v>
      </c>
      <c r="O643" s="366" t="s">
        <v>2090</v>
      </c>
      <c r="P643" s="367"/>
      <c r="Q643" s="368"/>
      <c r="R643" s="365"/>
      <c r="S643" s="369"/>
      <c r="T643" s="370">
        <f>ROUNDDOWN(IFERROR(tabItens[[#This Row],[ATA DT.VALID.]] - $D$1,0) / 30,0)</f>
        <v>-1507</v>
      </c>
      <c r="U643" s="355" t="s">
        <v>1207</v>
      </c>
      <c r="V643" s="371">
        <v>1</v>
      </c>
      <c r="W643" s="372" t="s">
        <v>2066</v>
      </c>
      <c r="X643" s="373">
        <v>51</v>
      </c>
      <c r="Y643" s="374">
        <v>26</v>
      </c>
      <c r="Z643" s="375"/>
      <c r="AA643" s="376"/>
      <c r="AB643" s="377"/>
      <c r="AC643" s="377"/>
      <c r="AD643" s="376"/>
      <c r="AE643" s="377"/>
      <c r="AF643" s="370"/>
      <c r="AG643" s="378" t="s">
        <v>2067</v>
      </c>
      <c r="AH643" s="379"/>
      <c r="AI643" s="370">
        <v>0</v>
      </c>
      <c r="AJ643" s="379">
        <v>43455</v>
      </c>
      <c r="AK643" s="379">
        <v>40357</v>
      </c>
      <c r="AL643" s="379">
        <v>44377</v>
      </c>
      <c r="AM643" s="369"/>
      <c r="AN643" s="358"/>
      <c r="AO643" s="380" t="str">
        <f>_xlfn.IFNA(IF(VLOOKUP(tabItens[[#This Row],[CÓDIGO]],tabExcluirDoEstoque[#Data],1,FALSE),"sim",""),"")</f>
        <v/>
      </c>
      <c r="AP643" s="381" t="str">
        <f ca="1">IF(OR(ISBLANK(tabItens[[#This Row],[ATA DT.VALID.]]),tabItens[[#This Row],[ATA DT.VALID.]]="",tabItens[[#This Row],[ATA DT.VALID.]]=" "),"",IF(TYPE(tabItens[[#This Row],[ATA DT.VALID.]])=1,ROUNDUP((tabItens[[#This Row],[ATA DT.VALID.]]-TODAY())/7,0),""))</f>
        <v/>
      </c>
      <c r="AQ643" s="382">
        <v>0</v>
      </c>
      <c r="AR643" s="383">
        <f>IF(ISBLANK(tabItens[[#This Row],[CÓDIGO]]),"",IFERROR(VLOOKUP(tabItens[[#This Row],[CÓDIGO]],Consumo!$C$2:$AC$862,26,FALSE),0))</f>
        <v>0</v>
      </c>
      <c r="AS643" s="384">
        <f>SUMIF(Consumo!$C$3:$C$862,tabItens[[#This Row],[CÓDIGO]],Consumo!$N$3:$N$862) + SUMIF(Consumo!$C$3:$C$862,tabItens[[#This Row],[CÓDIGO]],Consumo!$O$3:$O$862) + SUMIF(Consumo!$C$3:$C$862,tabItens[[#This Row],[CÓDIGO]],Consumo!$P$3:$P$862) + SUMIF(Consumo!$C$3:$C$862,tabItens[[#This Row],[CÓDIGO]],Consumo!$Q$3:$Q$862)</f>
        <v>0</v>
      </c>
      <c r="AT643" s="384">
        <f>SUMIF(Consumo!$C$3:$C$862,tabItens[[#This Row],[CÓDIGO]],Consumo!$Z$3:$Z$862)</f>
        <v>0</v>
      </c>
      <c r="AU643" s="385">
        <f>SUMIF(Consumo!$C$3:$C$862,tabItens[[#This Row],[CÓDIGO]],Consumo!$AA$3:$AA$862)</f>
        <v>0</v>
      </c>
      <c r="AV643" s="386">
        <f>SUMIF(Consumo!$C$3:$C$862,tabItens[[#This Row],[CÓDIGO]],Consumo!$Y$3:$Y$862)</f>
        <v>0</v>
      </c>
      <c r="AW643" s="359">
        <f>tabItens[[#This Row],[QTDE ATUAL]] + tabItens[[#This Row],[RC QTDE]] + tabItens[[#This Row],[AF SALDO]] + tabItens[[#This Row],[Recentes]]</f>
        <v>14</v>
      </c>
      <c r="AX643" s="387">
        <v>3</v>
      </c>
      <c r="AY643" s="387">
        <v>4</v>
      </c>
      <c r="AZ643" s="387">
        <f>IF(ISBLANK(tabItens[[#This Row],[CÓDIGO]]),"",tabItens[[#This Row],[PontoMês]] * (AZ$2+tabItens[[#This Row],[PontoQtM]]))</f>
        <v>12</v>
      </c>
      <c r="BA643" s="386">
        <f>tabItens[[#This Row],[PontoPed]] - tabItens[[#This Row],[Saldo]] + (1/10)</f>
        <v>-1.9</v>
      </c>
      <c r="BB643" s="386">
        <f xml:space="preserve"> tabItens[[#This Row],[PontoMês]] * BB$2 - tabItens[[#This Row],[QTDE ATUAL]] - (1/10)</f>
        <v>-11.1</v>
      </c>
      <c r="BC643" s="388">
        <f>IF( tabItens[[#This Row],[PontoPed]]&gt;0, IF(tabItens[[#This Row],[PontoPed]]&lt;1, 1, IF( tabItens[[#This Row],[Saldo]]&gt;tabItens[[#This Row],[PontoPed]], 0, (tabItens[[#This Row],[PontoPed]]-tabItens[[#This Row],[Saldo]])/tabItens[[#This Row],[PontoPed]] ) ), 0 )</f>
        <v>0</v>
      </c>
      <c r="BD643" s="389">
        <f>ROUNDDOWN(IF( OR( AND(tabItens[[#This Row],[PontoPed]]&lt;tabItens[[#This Row],[Saldo]],tabItens[[#This Row],[Saldo]]&gt;0), tabItens[[#This Row],[PontoPed]]=0), 99, IF(AND(tabItens[[#This Row],[Saldo]]=0,tabItens[[#This Row],[PontoPed]]&gt;0), 0, (1-tabItens[[#This Row],[PctAb]])*10 ) ),0)</f>
        <v>99</v>
      </c>
      <c r="BE643" s="390">
        <f>IF( tabItens[[#This Row],[Consumo]] &gt; tabItens[[#This Row],[04_MESES]]/4*$AV$2, tabItens[[#This Row],[Consumo]]/$AV$2, tabItens[[#This Row],[04_MESES]]/4 ) * $BE$2 + tabItens[[#This Row],[COMPRA_EXTRA]]</f>
        <v>0</v>
      </c>
      <c r="BF643" s="391">
        <f>MAX( tabItens[[#This Row],[Sugestão]] - tabItens[[#This Row],[LC]], 0 )</f>
        <v>0</v>
      </c>
      <c r="BG643" s="391">
        <f>SUMIF(Consumo!$C$3:$C$862,tabItens[[#This Row],[CÓDIGO]],Consumo!$E$3:$E$862)</f>
        <v>0</v>
      </c>
      <c r="BH643" s="392">
        <f>IF(AND(tabItens[[#This Row],[Pend]] &gt; 0,tabItens[[#This Row],[Consumo]] &lt;&gt; 0), tabItens[[#This Row],[Pend]] / tabItens[[#This Row],[Consumo]], 0 )</f>
        <v>0</v>
      </c>
      <c r="BI643" s="391"/>
      <c r="BJ643" s="391"/>
      <c r="BK643" s="393" t="s">
        <v>2081</v>
      </c>
    </row>
    <row r="644" spans="1:63" x14ac:dyDescent="0.3">
      <c r="A644" s="354">
        <v>116466</v>
      </c>
      <c r="B644" s="355" t="s">
        <v>1718</v>
      </c>
      <c r="C644" s="356" t="s">
        <v>31</v>
      </c>
      <c r="D644" s="357">
        <v>1.44</v>
      </c>
      <c r="E644" s="358"/>
      <c r="F644" s="358"/>
      <c r="G644" s="358" t="s">
        <v>883</v>
      </c>
      <c r="H644" s="359">
        <v>2339</v>
      </c>
      <c r="I644" s="360">
        <v>103003</v>
      </c>
      <c r="J644" s="361">
        <v>1.44</v>
      </c>
      <c r="K644" s="362">
        <v>7256</v>
      </c>
      <c r="L644" s="363">
        <f>IF(tabItens[[#This Row],[Média]] &gt; 0, tabItens[[#This Row],[QTDE ATUAL]] / tabItens[[#This Row],[Média]],999.9)</f>
        <v>3.8208548870133408</v>
      </c>
      <c r="M644" s="364">
        <v>0</v>
      </c>
      <c r="N644" s="365">
        <f>tabItens[[#This Row],[VALOR UNIT.]] * tabItens[[#This Row],[LC]]</f>
        <v>0</v>
      </c>
      <c r="O644" s="366" t="s">
        <v>2180</v>
      </c>
      <c r="P644" s="367"/>
      <c r="Q644" s="368"/>
      <c r="R644" s="365"/>
      <c r="S644" s="369"/>
      <c r="T644" s="370">
        <f>ROUNDDOWN(IFERROR(tabItens[[#This Row],[ATA DT.VALID.]] - $D$1,0) / 30,0)</f>
        <v>-1507</v>
      </c>
      <c r="U644" s="355" t="s">
        <v>1255</v>
      </c>
      <c r="V644" s="371">
        <v>1</v>
      </c>
      <c r="W644" s="372" t="s">
        <v>2073</v>
      </c>
      <c r="X644" s="373">
        <v>69</v>
      </c>
      <c r="Y644" s="374">
        <v>3</v>
      </c>
      <c r="Z644" s="375"/>
      <c r="AA644" s="376"/>
      <c r="AB644" s="377"/>
      <c r="AC644" s="377"/>
      <c r="AD644" s="376"/>
      <c r="AE644" s="377"/>
      <c r="AF644" s="370"/>
      <c r="AG644" s="378" t="s">
        <v>2067</v>
      </c>
      <c r="AH644" s="379"/>
      <c r="AI644" s="370">
        <v>2668</v>
      </c>
      <c r="AJ644" s="379">
        <v>45215</v>
      </c>
      <c r="AK644" s="379">
        <v>40382</v>
      </c>
      <c r="AL644" s="379">
        <v>45189</v>
      </c>
      <c r="AM644" s="369"/>
      <c r="AN644" s="358"/>
      <c r="AO644" s="380" t="str">
        <f>_xlfn.IFNA(IF(VLOOKUP(tabItens[[#This Row],[CÓDIGO]],tabExcluirDoEstoque[#Data],1,FALSE),"sim",""),"")</f>
        <v/>
      </c>
      <c r="AP644" s="381" t="str">
        <f ca="1">IF(OR(ISBLANK(tabItens[[#This Row],[ATA DT.VALID.]]),tabItens[[#This Row],[ATA DT.VALID.]]="",tabItens[[#This Row],[ATA DT.VALID.]]=" "),"",IF(TYPE(tabItens[[#This Row],[ATA DT.VALID.]])=1,ROUNDUP((tabItens[[#This Row],[ATA DT.VALID.]]-TODAY())/7,0),""))</f>
        <v/>
      </c>
      <c r="AQ644" s="382">
        <v>0</v>
      </c>
      <c r="AR644" s="383" t="str">
        <f>IF(ISBLANK(tabItens[[#This Row],[CÓDIGO]]),"",IFERROR(VLOOKUP(tabItens[[#This Row],[CÓDIGO]],Consumo!$C$2:$AC$862,26,FALSE),0))</f>
        <v>08.2023</v>
      </c>
      <c r="AS644" s="384">
        <f>SUMIF(Consumo!$C$3:$C$862,tabItens[[#This Row],[CÓDIGO]],Consumo!$N$3:$N$862) + SUMIF(Consumo!$C$3:$C$862,tabItens[[#This Row],[CÓDIGO]],Consumo!$O$3:$O$862) + SUMIF(Consumo!$C$3:$C$862,tabItens[[#This Row],[CÓDIGO]],Consumo!$P$3:$P$862) + SUMIF(Consumo!$C$3:$C$862,tabItens[[#This Row],[CÓDIGO]],Consumo!$Q$3:$Q$862)</f>
        <v>5056</v>
      </c>
      <c r="AT644" s="384">
        <f>SUMIF(Consumo!$C$3:$C$862,tabItens[[#This Row],[CÓDIGO]],Consumo!$Z$3:$Z$862)</f>
        <v>8006</v>
      </c>
      <c r="AU644" s="385">
        <f>SUMIF(Consumo!$C$3:$C$862,tabItens[[#This Row],[CÓDIGO]],Consumo!$AA$3:$AA$862)</f>
        <v>3000</v>
      </c>
      <c r="AV644" s="386">
        <f>SUMIF(Consumo!$C$3:$C$862,tabItens[[#This Row],[CÓDIGO]],Consumo!$Y$3:$Y$862)</f>
        <v>612.16666666666663</v>
      </c>
      <c r="AW644" s="359">
        <f>tabItens[[#This Row],[QTDE ATUAL]] + tabItens[[#This Row],[RC QTDE]] + tabItens[[#This Row],[AF SALDO]] + tabItens[[#This Row],[Recentes]]</f>
        <v>2339</v>
      </c>
      <c r="AX644" s="387">
        <v>709</v>
      </c>
      <c r="AY644" s="387">
        <v>4</v>
      </c>
      <c r="AZ644" s="387">
        <f>IF(ISBLANK(tabItens[[#This Row],[CÓDIGO]]),"",tabItens[[#This Row],[PontoMês]] * (AZ$2+tabItens[[#This Row],[PontoQtM]]))</f>
        <v>2836</v>
      </c>
      <c r="BA644" s="386">
        <f>tabItens[[#This Row],[PontoPed]] - tabItens[[#This Row],[Saldo]] + (1/10)</f>
        <v>497.1</v>
      </c>
      <c r="BB644" s="386">
        <f xml:space="preserve"> tabItens[[#This Row],[PontoMês]] * BB$2 - tabItens[[#This Row],[QTDE ATUAL]] - (1/10)</f>
        <v>-1630.1</v>
      </c>
      <c r="BC644" s="388">
        <f>IF( tabItens[[#This Row],[PontoPed]]&gt;0, IF(tabItens[[#This Row],[PontoPed]]&lt;1, 1, IF( tabItens[[#This Row],[Saldo]]&gt;tabItens[[#This Row],[PontoPed]], 0, (tabItens[[#This Row],[PontoPed]]-tabItens[[#This Row],[Saldo]])/tabItens[[#This Row],[PontoPed]] ) ), 0 )</f>
        <v>0.17524682651622003</v>
      </c>
      <c r="BD644" s="389">
        <f>ROUNDDOWN(IF( OR( AND(tabItens[[#This Row],[PontoPed]]&lt;tabItens[[#This Row],[Saldo]],tabItens[[#This Row],[Saldo]]&gt;0), tabItens[[#This Row],[PontoPed]]=0), 99, IF(AND(tabItens[[#This Row],[Saldo]]=0,tabItens[[#This Row],[PontoPed]]&gt;0), 0, (1-tabItens[[#This Row],[PctAb]])*10 ) ),0)</f>
        <v>8</v>
      </c>
      <c r="BE644" s="390">
        <f>IF( tabItens[[#This Row],[Consumo]] &gt; tabItens[[#This Row],[04_MESES]]/4*$AV$2, tabItens[[#This Row],[Consumo]]/$AV$2, tabItens[[#This Row],[04_MESES]]/4 ) * $BE$2 + tabItens[[#This Row],[COMPRA_EXTRA]]</f>
        <v>7584</v>
      </c>
      <c r="BF644" s="391">
        <f>MAX( tabItens[[#This Row],[Sugestão]] - tabItens[[#This Row],[LC]], 0 )</f>
        <v>7584</v>
      </c>
      <c r="BG644" s="391">
        <f>SUMIF(Consumo!$C$3:$C$862,tabItens[[#This Row],[CÓDIGO]],Consumo!$E$3:$E$862)</f>
        <v>0</v>
      </c>
      <c r="BH644" s="392">
        <f>IF(AND(tabItens[[#This Row],[Pend]] &gt; 0,tabItens[[#This Row],[Consumo]] &lt;&gt; 0), tabItens[[#This Row],[Pend]] / tabItens[[#This Row],[Consumo]], 0 )</f>
        <v>0</v>
      </c>
      <c r="BI644" s="391"/>
      <c r="BJ644" s="391"/>
      <c r="BK644" s="393" t="s">
        <v>2081</v>
      </c>
    </row>
    <row r="645" spans="1:63" x14ac:dyDescent="0.3">
      <c r="A645" s="354">
        <v>116751</v>
      </c>
      <c r="B645" s="355" t="s">
        <v>1719</v>
      </c>
      <c r="C645" s="356" t="s">
        <v>338</v>
      </c>
      <c r="D645" s="357">
        <v>35.47</v>
      </c>
      <c r="E645" s="358"/>
      <c r="F645" s="358"/>
      <c r="G645" s="358" t="s">
        <v>883</v>
      </c>
      <c r="H645" s="359">
        <v>906</v>
      </c>
      <c r="I645" s="360">
        <v>103003</v>
      </c>
      <c r="J645" s="361">
        <v>35.47</v>
      </c>
      <c r="K645" s="362">
        <v>19</v>
      </c>
      <c r="L645" s="363">
        <f>IF(tabItens[[#This Row],[Média]] &gt; 0, tabItens[[#This Row],[QTDE ATUAL]] / tabItens[[#This Row],[Média]],999.9)</f>
        <v>906</v>
      </c>
      <c r="M645" s="364">
        <v>0</v>
      </c>
      <c r="N645" s="365">
        <f>tabItens[[#This Row],[VALOR UNIT.]] * tabItens[[#This Row],[LC]]</f>
        <v>0</v>
      </c>
      <c r="O645" s="366" t="s">
        <v>2149</v>
      </c>
      <c r="P645" s="367"/>
      <c r="Q645" s="368"/>
      <c r="R645" s="365"/>
      <c r="S645" s="369"/>
      <c r="T645" s="370">
        <f>ROUNDDOWN(IFERROR(tabItens[[#This Row],[ATA DT.VALID.]] - $D$1,0) / 30,0)</f>
        <v>-1507</v>
      </c>
      <c r="U645" s="355" t="s">
        <v>1333</v>
      </c>
      <c r="V645" s="371">
        <v>1</v>
      </c>
      <c r="W645" s="372" t="s">
        <v>2073</v>
      </c>
      <c r="X645" s="373">
        <v>69</v>
      </c>
      <c r="Y645" s="374">
        <v>2</v>
      </c>
      <c r="Z645" s="375"/>
      <c r="AA645" s="376"/>
      <c r="AB645" s="377"/>
      <c r="AC645" s="377"/>
      <c r="AD645" s="376"/>
      <c r="AE645" s="377"/>
      <c r="AF645" s="370"/>
      <c r="AG645" s="378" t="s">
        <v>2067</v>
      </c>
      <c r="AH645" s="379"/>
      <c r="AI645" s="370">
        <v>6</v>
      </c>
      <c r="AJ645" s="379">
        <v>43622</v>
      </c>
      <c r="AK645" s="379">
        <v>40395</v>
      </c>
      <c r="AL645" s="379">
        <v>43614</v>
      </c>
      <c r="AM645" s="369"/>
      <c r="AN645" s="358"/>
      <c r="AO645" s="380" t="str">
        <f>_xlfn.IFNA(IF(VLOOKUP(tabItens[[#This Row],[CÓDIGO]],tabExcluirDoEstoque[#Data],1,FALSE),"sim",""),"")</f>
        <v/>
      </c>
      <c r="AP645" s="381" t="str">
        <f ca="1">IF(OR(ISBLANK(tabItens[[#This Row],[ATA DT.VALID.]]),tabItens[[#This Row],[ATA DT.VALID.]]="",tabItens[[#This Row],[ATA DT.VALID.]]=" "),"",IF(TYPE(tabItens[[#This Row],[ATA DT.VALID.]])=1,ROUNDUP((tabItens[[#This Row],[ATA DT.VALID.]]-TODAY())/7,0),""))</f>
        <v/>
      </c>
      <c r="AQ645" s="382">
        <v>0</v>
      </c>
      <c r="AR645" s="383" t="str">
        <f>IF(ISBLANK(tabItens[[#This Row],[CÓDIGO]]),"",IFERROR(VLOOKUP(tabItens[[#This Row],[CÓDIGO]],Consumo!$C$2:$AC$862,26,FALSE),0))</f>
        <v>12.2022</v>
      </c>
      <c r="AS645" s="384">
        <f>SUMIF(Consumo!$C$3:$C$862,tabItens[[#This Row],[CÓDIGO]],Consumo!$N$3:$N$862) + SUMIF(Consumo!$C$3:$C$862,tabItens[[#This Row],[CÓDIGO]],Consumo!$O$3:$O$862) + SUMIF(Consumo!$C$3:$C$862,tabItens[[#This Row],[CÓDIGO]],Consumo!$P$3:$P$862) + SUMIF(Consumo!$C$3:$C$862,tabItens[[#This Row],[CÓDIGO]],Consumo!$Q$3:$Q$862)</f>
        <v>0</v>
      </c>
      <c r="AT645" s="384">
        <f>SUMIF(Consumo!$C$3:$C$862,tabItens[[#This Row],[CÓDIGO]],Consumo!$Z$3:$Z$862)</f>
        <v>19</v>
      </c>
      <c r="AU645" s="385">
        <f>SUMIF(Consumo!$C$3:$C$862,tabItens[[#This Row],[CÓDIGO]],Consumo!$AA$3:$AA$862)</f>
        <v>19</v>
      </c>
      <c r="AV645" s="386">
        <f>SUMIF(Consumo!$C$3:$C$862,tabItens[[#This Row],[CÓDIGO]],Consumo!$Y$3:$Y$862)</f>
        <v>1</v>
      </c>
      <c r="AW645" s="359">
        <f>tabItens[[#This Row],[QTDE ATUAL]] + tabItens[[#This Row],[RC QTDE]] + tabItens[[#This Row],[AF SALDO]] + tabItens[[#This Row],[Recentes]]</f>
        <v>906</v>
      </c>
      <c r="AX645" s="387">
        <v>9</v>
      </c>
      <c r="AY645" s="387">
        <v>4</v>
      </c>
      <c r="AZ645" s="387">
        <f>IF(ISBLANK(tabItens[[#This Row],[CÓDIGO]]),"",tabItens[[#This Row],[PontoMês]] * (AZ$2+tabItens[[#This Row],[PontoQtM]]))</f>
        <v>36</v>
      </c>
      <c r="BA645" s="386">
        <f>tabItens[[#This Row],[PontoPed]] - tabItens[[#This Row],[Saldo]] + (1/10)</f>
        <v>-869.9</v>
      </c>
      <c r="BB645" s="386">
        <f xml:space="preserve"> tabItens[[#This Row],[PontoMês]] * BB$2 - tabItens[[#This Row],[QTDE ATUAL]] - (1/10)</f>
        <v>-897.1</v>
      </c>
      <c r="BC645" s="388">
        <f>IF( tabItens[[#This Row],[PontoPed]]&gt;0, IF(tabItens[[#This Row],[PontoPed]]&lt;1, 1, IF( tabItens[[#This Row],[Saldo]]&gt;tabItens[[#This Row],[PontoPed]], 0, (tabItens[[#This Row],[PontoPed]]-tabItens[[#This Row],[Saldo]])/tabItens[[#This Row],[PontoPed]] ) ), 0 )</f>
        <v>0</v>
      </c>
      <c r="BD645" s="389">
        <f>ROUNDDOWN(IF( OR( AND(tabItens[[#This Row],[PontoPed]]&lt;tabItens[[#This Row],[Saldo]],tabItens[[#This Row],[Saldo]]&gt;0), tabItens[[#This Row],[PontoPed]]=0), 99, IF(AND(tabItens[[#This Row],[Saldo]]=0,tabItens[[#This Row],[PontoPed]]&gt;0), 0, (1-tabItens[[#This Row],[PctAb]])*10 ) ),0)</f>
        <v>99</v>
      </c>
      <c r="BE645" s="390">
        <f>IF( tabItens[[#This Row],[Consumo]] &gt; tabItens[[#This Row],[04_MESES]]/4*$AV$2, tabItens[[#This Row],[Consumo]]/$AV$2, tabItens[[#This Row],[04_MESES]]/4 ) * $BE$2 + tabItens[[#This Row],[COMPRA_EXTRA]]</f>
        <v>9.5</v>
      </c>
      <c r="BF645" s="391">
        <f>MAX( tabItens[[#This Row],[Sugestão]] - tabItens[[#This Row],[LC]], 0 )</f>
        <v>9.5</v>
      </c>
      <c r="BG645" s="391">
        <f>SUMIF(Consumo!$C$3:$C$862,tabItens[[#This Row],[CÓDIGO]],Consumo!$E$3:$E$862)</f>
        <v>0</v>
      </c>
      <c r="BH645" s="392">
        <f>IF(AND(tabItens[[#This Row],[Pend]] &gt; 0,tabItens[[#This Row],[Consumo]] &lt;&gt; 0), tabItens[[#This Row],[Pend]] / tabItens[[#This Row],[Consumo]], 0 )</f>
        <v>0</v>
      </c>
      <c r="BI645" s="391"/>
      <c r="BJ645" s="391"/>
      <c r="BK645" s="393" t="s">
        <v>2081</v>
      </c>
    </row>
    <row r="646" spans="1:63" x14ac:dyDescent="0.3">
      <c r="A646" s="354">
        <v>116754</v>
      </c>
      <c r="B646" s="355" t="s">
        <v>1720</v>
      </c>
      <c r="C646" s="356" t="s">
        <v>338</v>
      </c>
      <c r="D646" s="357">
        <v>98.43</v>
      </c>
      <c r="E646" s="358"/>
      <c r="F646" s="358"/>
      <c r="G646" s="358" t="s">
        <v>883</v>
      </c>
      <c r="H646" s="359">
        <v>365</v>
      </c>
      <c r="I646" s="360">
        <v>103003</v>
      </c>
      <c r="J646" s="361">
        <v>98.43</v>
      </c>
      <c r="K646" s="362">
        <v>81</v>
      </c>
      <c r="L646" s="363">
        <f>IF(tabItens[[#This Row],[Média]] &gt; 0, tabItens[[#This Row],[QTDE ATUAL]] / tabItens[[#This Row],[Média]],999.9)</f>
        <v>82.641509433962256</v>
      </c>
      <c r="M646" s="364">
        <v>0</v>
      </c>
      <c r="N646" s="365">
        <f>tabItens[[#This Row],[VALOR UNIT.]] * tabItens[[#This Row],[LC]]</f>
        <v>0</v>
      </c>
      <c r="O646" s="366" t="s">
        <v>2149</v>
      </c>
      <c r="P646" s="367"/>
      <c r="Q646" s="368"/>
      <c r="R646" s="365"/>
      <c r="S646" s="369"/>
      <c r="T646" s="370">
        <f>ROUNDDOWN(IFERROR(tabItens[[#This Row],[ATA DT.VALID.]] - $D$1,0) / 30,0)</f>
        <v>-1507</v>
      </c>
      <c r="U646" s="355" t="s">
        <v>1333</v>
      </c>
      <c r="V646" s="371">
        <v>1</v>
      </c>
      <c r="W646" s="372" t="s">
        <v>2073</v>
      </c>
      <c r="X646" s="373">
        <v>69</v>
      </c>
      <c r="Y646" s="374">
        <v>2</v>
      </c>
      <c r="Z646" s="375"/>
      <c r="AA646" s="376"/>
      <c r="AB646" s="377"/>
      <c r="AC646" s="377"/>
      <c r="AD646" s="376"/>
      <c r="AE646" s="377"/>
      <c r="AF646" s="370"/>
      <c r="AG646" s="378" t="s">
        <v>2067</v>
      </c>
      <c r="AH646" s="379"/>
      <c r="AI646" s="370">
        <v>28</v>
      </c>
      <c r="AJ646" s="379">
        <v>44526</v>
      </c>
      <c r="AK646" s="379">
        <v>40395</v>
      </c>
      <c r="AL646" s="379">
        <v>44483</v>
      </c>
      <c r="AM646" s="369"/>
      <c r="AN646" s="358"/>
      <c r="AO646" s="380" t="str">
        <f>_xlfn.IFNA(IF(VLOOKUP(tabItens[[#This Row],[CÓDIGO]],tabExcluirDoEstoque[#Data],1,FALSE),"sim",""),"")</f>
        <v/>
      </c>
      <c r="AP646" s="381" t="str">
        <f ca="1">IF(OR(ISBLANK(tabItens[[#This Row],[ATA DT.VALID.]]),tabItens[[#This Row],[ATA DT.VALID.]]="",tabItens[[#This Row],[ATA DT.VALID.]]=" "),"",IF(TYPE(tabItens[[#This Row],[ATA DT.VALID.]])=1,ROUNDUP((tabItens[[#This Row],[ATA DT.VALID.]]-TODAY())/7,0),""))</f>
        <v/>
      </c>
      <c r="AQ646" s="382">
        <v>0</v>
      </c>
      <c r="AR646" s="383" t="str">
        <f>IF(ISBLANK(tabItens[[#This Row],[CÓDIGO]]),"",IFERROR(VLOOKUP(tabItens[[#This Row],[CÓDIGO]],Consumo!$C$2:$AC$862,26,FALSE),0))</f>
        <v>12.2022</v>
      </c>
      <c r="AS646" s="384">
        <f>SUMIF(Consumo!$C$3:$C$862,tabItens[[#This Row],[CÓDIGO]],Consumo!$N$3:$N$862) + SUMIF(Consumo!$C$3:$C$862,tabItens[[#This Row],[CÓDIGO]],Consumo!$O$3:$O$862) + SUMIF(Consumo!$C$3:$C$862,tabItens[[#This Row],[CÓDIGO]],Consumo!$P$3:$P$862) + SUMIF(Consumo!$C$3:$C$862,tabItens[[#This Row],[CÓDIGO]],Consumo!$Q$3:$Q$862)</f>
        <v>0</v>
      </c>
      <c r="AT646" s="384">
        <f>SUMIF(Consumo!$C$3:$C$862,tabItens[[#This Row],[CÓDIGO]],Consumo!$Z$3:$Z$862)</f>
        <v>81</v>
      </c>
      <c r="AU646" s="385">
        <f>SUMIF(Consumo!$C$3:$C$862,tabItens[[#This Row],[CÓDIGO]],Consumo!$AA$3:$AA$862)</f>
        <v>81</v>
      </c>
      <c r="AV646" s="386">
        <f>SUMIF(Consumo!$C$3:$C$862,tabItens[[#This Row],[CÓDIGO]],Consumo!$Y$3:$Y$862)</f>
        <v>4.416666666666667</v>
      </c>
      <c r="AW646" s="359">
        <f>tabItens[[#This Row],[QTDE ATUAL]] + tabItens[[#This Row],[RC QTDE]] + tabItens[[#This Row],[AF SALDO]] + tabItens[[#This Row],[Recentes]]</f>
        <v>365</v>
      </c>
      <c r="AX646" s="387">
        <v>10</v>
      </c>
      <c r="AY646" s="387">
        <v>4</v>
      </c>
      <c r="AZ646" s="387">
        <f>IF(ISBLANK(tabItens[[#This Row],[CÓDIGO]]),"",tabItens[[#This Row],[PontoMês]] * (AZ$2+tabItens[[#This Row],[PontoQtM]]))</f>
        <v>40</v>
      </c>
      <c r="BA646" s="386">
        <f>tabItens[[#This Row],[PontoPed]] - tabItens[[#This Row],[Saldo]] + (1/10)</f>
        <v>-324.89999999999998</v>
      </c>
      <c r="BB646" s="386">
        <f xml:space="preserve"> tabItens[[#This Row],[PontoMês]] * BB$2 - tabItens[[#This Row],[QTDE ATUAL]] - (1/10)</f>
        <v>-355.1</v>
      </c>
      <c r="BC646" s="388">
        <f>IF( tabItens[[#This Row],[PontoPed]]&gt;0, IF(tabItens[[#This Row],[PontoPed]]&lt;1, 1, IF( tabItens[[#This Row],[Saldo]]&gt;tabItens[[#This Row],[PontoPed]], 0, (tabItens[[#This Row],[PontoPed]]-tabItens[[#This Row],[Saldo]])/tabItens[[#This Row],[PontoPed]] ) ), 0 )</f>
        <v>0</v>
      </c>
      <c r="BD646" s="389">
        <f>ROUNDDOWN(IF( OR( AND(tabItens[[#This Row],[PontoPed]]&lt;tabItens[[#This Row],[Saldo]],tabItens[[#This Row],[Saldo]]&gt;0), tabItens[[#This Row],[PontoPed]]=0), 99, IF(AND(tabItens[[#This Row],[Saldo]]=0,tabItens[[#This Row],[PontoPed]]&gt;0), 0, (1-tabItens[[#This Row],[PctAb]])*10 ) ),0)</f>
        <v>99</v>
      </c>
      <c r="BE646" s="390">
        <f>IF( tabItens[[#This Row],[Consumo]] &gt; tabItens[[#This Row],[04_MESES]]/4*$AV$2, tabItens[[#This Row],[Consumo]]/$AV$2, tabItens[[#This Row],[04_MESES]]/4 ) * $BE$2 + tabItens[[#This Row],[COMPRA_EXTRA]]</f>
        <v>40.5</v>
      </c>
      <c r="BF646" s="391">
        <f>MAX( tabItens[[#This Row],[Sugestão]] - tabItens[[#This Row],[LC]], 0 )</f>
        <v>40.5</v>
      </c>
      <c r="BG646" s="391">
        <f>SUMIF(Consumo!$C$3:$C$862,tabItens[[#This Row],[CÓDIGO]],Consumo!$E$3:$E$862)</f>
        <v>0</v>
      </c>
      <c r="BH646" s="392">
        <f>IF(AND(tabItens[[#This Row],[Pend]] &gt; 0,tabItens[[#This Row],[Consumo]] &lt;&gt; 0), tabItens[[#This Row],[Pend]] / tabItens[[#This Row],[Consumo]], 0 )</f>
        <v>0</v>
      </c>
      <c r="BI646" s="391"/>
      <c r="BJ646" s="391"/>
      <c r="BK646" s="393" t="s">
        <v>2081</v>
      </c>
    </row>
    <row r="647" spans="1:63" x14ac:dyDescent="0.3">
      <c r="A647" s="354">
        <v>116771</v>
      </c>
      <c r="B647" s="355" t="s">
        <v>719</v>
      </c>
      <c r="C647" s="356" t="s">
        <v>720</v>
      </c>
      <c r="D647" s="357">
        <v>299</v>
      </c>
      <c r="E647" s="358"/>
      <c r="F647" s="358"/>
      <c r="G647" s="358" t="s">
        <v>883</v>
      </c>
      <c r="H647" s="359">
        <v>28</v>
      </c>
      <c r="I647" s="360">
        <v>103003</v>
      </c>
      <c r="J647" s="361">
        <v>299</v>
      </c>
      <c r="K647" s="362">
        <v>11</v>
      </c>
      <c r="L647" s="363">
        <f>IF(tabItens[[#This Row],[Média]] &gt; 0, tabItens[[#This Row],[QTDE ATUAL]] / tabItens[[#This Row],[Média]],999.9)</f>
        <v>33.6</v>
      </c>
      <c r="M647" s="364">
        <v>0</v>
      </c>
      <c r="N647" s="365">
        <f>tabItens[[#This Row],[VALOR UNIT.]] * tabItens[[#This Row],[LC]]</f>
        <v>0</v>
      </c>
      <c r="O647" s="366" t="s">
        <v>2181</v>
      </c>
      <c r="P647" s="367"/>
      <c r="Q647" s="368"/>
      <c r="R647" s="365"/>
      <c r="S647" s="369"/>
      <c r="T647" s="370">
        <f>ROUNDDOWN(IFERROR(tabItens[[#This Row],[ATA DT.VALID.]] - $D$1,0) / 30,0)</f>
        <v>-1507</v>
      </c>
      <c r="U647" s="355" t="s">
        <v>1158</v>
      </c>
      <c r="V647" s="371">
        <v>1</v>
      </c>
      <c r="W647" s="372" t="s">
        <v>2073</v>
      </c>
      <c r="X647" s="373">
        <v>69</v>
      </c>
      <c r="Y647" s="374">
        <v>1</v>
      </c>
      <c r="Z647" s="375"/>
      <c r="AA647" s="376"/>
      <c r="AB647" s="377"/>
      <c r="AC647" s="377"/>
      <c r="AD647" s="376"/>
      <c r="AE647" s="377"/>
      <c r="AF647" s="370"/>
      <c r="AG647" s="378" t="s">
        <v>2067</v>
      </c>
      <c r="AH647" s="379"/>
      <c r="AI647" s="370">
        <v>4</v>
      </c>
      <c r="AJ647" s="379">
        <v>42360</v>
      </c>
      <c r="AK647" s="379">
        <v>40396</v>
      </c>
      <c r="AL647" s="379">
        <v>44040</v>
      </c>
      <c r="AM647" s="369"/>
      <c r="AN647" s="358"/>
      <c r="AO647" s="380" t="str">
        <f>_xlfn.IFNA(IF(VLOOKUP(tabItens[[#This Row],[CÓDIGO]],tabExcluirDoEstoque[#Data],1,FALSE),"sim",""),"")</f>
        <v>sim</v>
      </c>
      <c r="AP647" s="381" t="str">
        <f ca="1">IF(OR(ISBLANK(tabItens[[#This Row],[ATA DT.VALID.]]),tabItens[[#This Row],[ATA DT.VALID.]]="",tabItens[[#This Row],[ATA DT.VALID.]]=" "),"",IF(TYPE(tabItens[[#This Row],[ATA DT.VALID.]])=1,ROUNDUP((tabItens[[#This Row],[ATA DT.VALID.]]-TODAY())/7,0),""))</f>
        <v/>
      </c>
      <c r="AQ647" s="382">
        <v>0</v>
      </c>
      <c r="AR647" s="383" t="str">
        <f>IF(ISBLANK(tabItens[[#This Row],[CÓDIGO]]),"",IFERROR(VLOOKUP(tabItens[[#This Row],[CÓDIGO]],Consumo!$C$2:$AC$862,26,FALSE),0))</f>
        <v>07.2023</v>
      </c>
      <c r="AS647" s="384">
        <f>SUMIF(Consumo!$C$3:$C$862,tabItens[[#This Row],[CÓDIGO]],Consumo!$N$3:$N$862) + SUMIF(Consumo!$C$3:$C$862,tabItens[[#This Row],[CÓDIGO]],Consumo!$O$3:$O$862) + SUMIF(Consumo!$C$3:$C$862,tabItens[[#This Row],[CÓDIGO]],Consumo!$P$3:$P$862) + SUMIF(Consumo!$C$3:$C$862,tabItens[[#This Row],[CÓDIGO]],Consumo!$Q$3:$Q$862)</f>
        <v>5</v>
      </c>
      <c r="AT647" s="384">
        <f>SUMIF(Consumo!$C$3:$C$862,tabItens[[#This Row],[CÓDIGO]],Consumo!$Z$3:$Z$862)</f>
        <v>11</v>
      </c>
      <c r="AU647" s="385">
        <f>SUMIF(Consumo!$C$3:$C$862,tabItens[[#This Row],[CÓDIGO]],Consumo!$AA$3:$AA$862)</f>
        <v>5</v>
      </c>
      <c r="AV647" s="386">
        <f>SUMIF(Consumo!$C$3:$C$862,tabItens[[#This Row],[CÓDIGO]],Consumo!$Y$3:$Y$862)</f>
        <v>0.83333333333333337</v>
      </c>
      <c r="AW647" s="359">
        <f>tabItens[[#This Row],[QTDE ATUAL]] + tabItens[[#This Row],[RC QTDE]] + tabItens[[#This Row],[AF SALDO]] + tabItens[[#This Row],[Recentes]]</f>
        <v>28</v>
      </c>
      <c r="AX647" s="387">
        <v>0</v>
      </c>
      <c r="AY647" s="387">
        <v>0</v>
      </c>
      <c r="AZ647" s="387">
        <f>IF(ISBLANK(tabItens[[#This Row],[CÓDIGO]]),"",tabItens[[#This Row],[PontoMês]] * (AZ$2+tabItens[[#This Row],[PontoQtM]]))</f>
        <v>0</v>
      </c>
      <c r="BA647" s="386">
        <f>tabItens[[#This Row],[PontoPed]] - tabItens[[#This Row],[Saldo]] + (1/10)</f>
        <v>-27.9</v>
      </c>
      <c r="BB647" s="386">
        <f xml:space="preserve"> tabItens[[#This Row],[PontoMês]] * BB$2 - tabItens[[#This Row],[QTDE ATUAL]] - (1/10)</f>
        <v>-28.1</v>
      </c>
      <c r="BC647" s="388">
        <f>IF( tabItens[[#This Row],[PontoPed]]&gt;0, IF(tabItens[[#This Row],[PontoPed]]&lt;1, 1, IF( tabItens[[#This Row],[Saldo]]&gt;tabItens[[#This Row],[PontoPed]], 0, (tabItens[[#This Row],[PontoPed]]-tabItens[[#This Row],[Saldo]])/tabItens[[#This Row],[PontoPed]] ) ), 0 )</f>
        <v>0</v>
      </c>
      <c r="BD647" s="389">
        <f>ROUNDDOWN(IF( OR( AND(tabItens[[#This Row],[PontoPed]]&lt;tabItens[[#This Row],[Saldo]],tabItens[[#This Row],[Saldo]]&gt;0), tabItens[[#This Row],[PontoPed]]=0), 99, IF(AND(tabItens[[#This Row],[Saldo]]=0,tabItens[[#This Row],[PontoPed]]&gt;0), 0, (1-tabItens[[#This Row],[PctAb]])*10 ) ),0)</f>
        <v>99</v>
      </c>
      <c r="BE647" s="390">
        <f>IF( tabItens[[#This Row],[Consumo]] &gt; tabItens[[#This Row],[04_MESES]]/4*$AV$2, tabItens[[#This Row],[Consumo]]/$AV$2, tabItens[[#This Row],[04_MESES]]/4 ) * $BE$2 + tabItens[[#This Row],[COMPRA_EXTRA]]</f>
        <v>7.5</v>
      </c>
      <c r="BF647" s="391">
        <f>MAX( tabItens[[#This Row],[Sugestão]] - tabItens[[#This Row],[LC]], 0 )</f>
        <v>7.5</v>
      </c>
      <c r="BG647" s="391">
        <f>SUMIF(Consumo!$C$3:$C$862,tabItens[[#This Row],[CÓDIGO]],Consumo!$E$3:$E$862)</f>
        <v>0</v>
      </c>
      <c r="BH647" s="392">
        <f>IF(AND(tabItens[[#This Row],[Pend]] &gt; 0,tabItens[[#This Row],[Consumo]] &lt;&gt; 0), tabItens[[#This Row],[Pend]] / tabItens[[#This Row],[Consumo]], 0 )</f>
        <v>0</v>
      </c>
      <c r="BI647" s="391"/>
      <c r="BJ647" s="391"/>
      <c r="BK647" s="393" t="s">
        <v>2081</v>
      </c>
    </row>
    <row r="648" spans="1:63" x14ac:dyDescent="0.3">
      <c r="A648" s="354">
        <v>116874</v>
      </c>
      <c r="B648" s="355" t="s">
        <v>1721</v>
      </c>
      <c r="C648" s="356" t="s">
        <v>31</v>
      </c>
      <c r="D648" s="357">
        <v>5.08</v>
      </c>
      <c r="E648" s="358"/>
      <c r="F648" s="358"/>
      <c r="G648" s="358" t="s">
        <v>883</v>
      </c>
      <c r="H648" s="359">
        <v>203</v>
      </c>
      <c r="I648" s="360">
        <v>103003</v>
      </c>
      <c r="J648" s="361">
        <v>5.08</v>
      </c>
      <c r="K648" s="362">
        <v>1211</v>
      </c>
      <c r="L648" s="363">
        <f>IF(tabItens[[#This Row],[Média]] &gt; 0, tabItens[[#This Row],[QTDE ATUAL]] / tabItens[[#This Row],[Média]],999.9)</f>
        <v>1.4228971962616823</v>
      </c>
      <c r="M648" s="364">
        <v>0</v>
      </c>
      <c r="N648" s="365">
        <f>tabItens[[#This Row],[VALOR UNIT.]] * tabItens[[#This Row],[LC]]</f>
        <v>0</v>
      </c>
      <c r="O648" s="366" t="s">
        <v>2115</v>
      </c>
      <c r="P648" s="367"/>
      <c r="Q648" s="368"/>
      <c r="R648" s="365"/>
      <c r="S648" s="369"/>
      <c r="T648" s="370">
        <f>ROUNDDOWN(IFERROR(tabItens[[#This Row],[ATA DT.VALID.]] - $D$1,0) / 30,0)</f>
        <v>-1507</v>
      </c>
      <c r="U648" s="355" t="s">
        <v>1682</v>
      </c>
      <c r="V648" s="371">
        <v>1</v>
      </c>
      <c r="W648" s="372" t="s">
        <v>2072</v>
      </c>
      <c r="X648" s="373">
        <v>55</v>
      </c>
      <c r="Y648" s="374">
        <v>37</v>
      </c>
      <c r="Z648" s="375">
        <v>10083</v>
      </c>
      <c r="AA648" s="376">
        <v>2023</v>
      </c>
      <c r="AB648" s="377">
        <v>500</v>
      </c>
      <c r="AC648" s="377"/>
      <c r="AD648" s="376"/>
      <c r="AE648" s="377"/>
      <c r="AF648" s="370"/>
      <c r="AG648" s="378" t="s">
        <v>2067</v>
      </c>
      <c r="AH648" s="379"/>
      <c r="AI648" s="370">
        <v>612</v>
      </c>
      <c r="AJ648" s="379">
        <v>44638</v>
      </c>
      <c r="AK648" s="379">
        <v>40406</v>
      </c>
      <c r="AL648" s="379">
        <v>45195</v>
      </c>
      <c r="AM648" s="369"/>
      <c r="AN648" s="358"/>
      <c r="AO648" s="380" t="str">
        <f>_xlfn.IFNA(IF(VLOOKUP(tabItens[[#This Row],[CÓDIGO]],tabExcluirDoEstoque[#Data],1,FALSE),"sim",""),"")</f>
        <v/>
      </c>
      <c r="AP648" s="381" t="str">
        <f ca="1">IF(OR(ISBLANK(tabItens[[#This Row],[ATA DT.VALID.]]),tabItens[[#This Row],[ATA DT.VALID.]]="",tabItens[[#This Row],[ATA DT.VALID.]]=" "),"",IF(TYPE(tabItens[[#This Row],[ATA DT.VALID.]])=1,ROUNDUP((tabItens[[#This Row],[ATA DT.VALID.]]-TODAY())/7,0),""))</f>
        <v/>
      </c>
      <c r="AQ648" s="382">
        <v>0</v>
      </c>
      <c r="AR648" s="383" t="str">
        <f>IF(ISBLANK(tabItens[[#This Row],[CÓDIGO]]),"",IFERROR(VLOOKUP(tabItens[[#This Row],[CÓDIGO]],Consumo!$C$2:$AC$862,26,FALSE),0))</f>
        <v>09.2023</v>
      </c>
      <c r="AS648" s="384">
        <f>SUMIF(Consumo!$C$3:$C$862,tabItens[[#This Row],[CÓDIGO]],Consumo!$N$3:$N$862) + SUMIF(Consumo!$C$3:$C$862,tabItens[[#This Row],[CÓDIGO]],Consumo!$O$3:$O$862) + SUMIF(Consumo!$C$3:$C$862,tabItens[[#This Row],[CÓDIGO]],Consumo!$P$3:$P$862) + SUMIF(Consumo!$C$3:$C$862,tabItens[[#This Row],[CÓDIGO]],Consumo!$Q$3:$Q$862)</f>
        <v>650</v>
      </c>
      <c r="AT648" s="384">
        <f>SUMIF(Consumo!$C$3:$C$862,tabItens[[#This Row],[CÓDIGO]],Consumo!$Z$3:$Z$862)</f>
        <v>1751</v>
      </c>
      <c r="AU648" s="385">
        <f>SUMIF(Consumo!$C$3:$C$862,tabItens[[#This Row],[CÓDIGO]],Consumo!$AA$3:$AA$862)</f>
        <v>373</v>
      </c>
      <c r="AV648" s="386">
        <f>SUMIF(Consumo!$C$3:$C$862,tabItens[[#This Row],[CÓDIGO]],Consumo!$Y$3:$Y$862)</f>
        <v>142.66666666666666</v>
      </c>
      <c r="AW648" s="359">
        <f>tabItens[[#This Row],[QTDE ATUAL]] + tabItens[[#This Row],[RC QTDE]] + tabItens[[#This Row],[AF SALDO]] + tabItens[[#This Row],[Recentes]]</f>
        <v>703</v>
      </c>
      <c r="AX648" s="387">
        <v>109</v>
      </c>
      <c r="AY648" s="387">
        <v>4</v>
      </c>
      <c r="AZ648" s="387">
        <f>IF(ISBLANK(tabItens[[#This Row],[CÓDIGO]]),"",tabItens[[#This Row],[PontoMês]] * (AZ$2+tabItens[[#This Row],[PontoQtM]]))</f>
        <v>436</v>
      </c>
      <c r="BA648" s="386">
        <f>tabItens[[#This Row],[PontoPed]] - tabItens[[#This Row],[Saldo]] + (1/10)</f>
        <v>-266.89999999999998</v>
      </c>
      <c r="BB648" s="386">
        <f xml:space="preserve"> tabItens[[#This Row],[PontoMês]] * BB$2 - tabItens[[#This Row],[QTDE ATUAL]] - (1/10)</f>
        <v>-94.1</v>
      </c>
      <c r="BC648" s="388">
        <f>IF( tabItens[[#This Row],[PontoPed]]&gt;0, IF(tabItens[[#This Row],[PontoPed]]&lt;1, 1, IF( tabItens[[#This Row],[Saldo]]&gt;tabItens[[#This Row],[PontoPed]], 0, (tabItens[[#This Row],[PontoPed]]-tabItens[[#This Row],[Saldo]])/tabItens[[#This Row],[PontoPed]] ) ), 0 )</f>
        <v>0</v>
      </c>
      <c r="BD648" s="389">
        <f>ROUNDDOWN(IF( OR( AND(tabItens[[#This Row],[PontoPed]]&lt;tabItens[[#This Row],[Saldo]],tabItens[[#This Row],[Saldo]]&gt;0), tabItens[[#This Row],[PontoPed]]=0), 99, IF(AND(tabItens[[#This Row],[Saldo]]=0,tabItens[[#This Row],[PontoPed]]&gt;0), 0, (1-tabItens[[#This Row],[PctAb]])*10 ) ),0)</f>
        <v>99</v>
      </c>
      <c r="BE648" s="390">
        <f>IF( tabItens[[#This Row],[Consumo]] &gt; tabItens[[#This Row],[04_MESES]]/4*$AV$2, tabItens[[#This Row],[Consumo]]/$AV$2, tabItens[[#This Row],[04_MESES]]/4 ) * $BE$2 + tabItens[[#This Row],[COMPRA_EXTRA]]</f>
        <v>975</v>
      </c>
      <c r="BF648" s="391">
        <f>MAX( tabItens[[#This Row],[Sugestão]] - tabItens[[#This Row],[LC]], 0 )</f>
        <v>975</v>
      </c>
      <c r="BG648" s="391">
        <f>SUMIF(Consumo!$C$3:$C$862,tabItens[[#This Row],[CÓDIGO]],Consumo!$E$3:$E$862)</f>
        <v>0</v>
      </c>
      <c r="BH648" s="392">
        <f>IF(AND(tabItens[[#This Row],[Pend]] &gt; 0,tabItens[[#This Row],[Consumo]] &lt;&gt; 0), tabItens[[#This Row],[Pend]] / tabItens[[#This Row],[Consumo]], 0 )</f>
        <v>0</v>
      </c>
      <c r="BI648" s="391"/>
      <c r="BJ648" s="391"/>
      <c r="BK648" s="393" t="s">
        <v>2081</v>
      </c>
    </row>
    <row r="649" spans="1:63" x14ac:dyDescent="0.3">
      <c r="A649" s="354">
        <v>117734</v>
      </c>
      <c r="B649" s="355" t="s">
        <v>1722</v>
      </c>
      <c r="C649" s="356" t="s">
        <v>256</v>
      </c>
      <c r="D649" s="357">
        <v>25.62</v>
      </c>
      <c r="E649" s="358"/>
      <c r="F649" s="358"/>
      <c r="G649" s="358" t="s">
        <v>883</v>
      </c>
      <c r="H649" s="359">
        <v>114</v>
      </c>
      <c r="I649" s="360">
        <v>103003</v>
      </c>
      <c r="J649" s="361">
        <v>25.62</v>
      </c>
      <c r="K649" s="362">
        <v>4</v>
      </c>
      <c r="L649" s="363">
        <f>IF(tabItens[[#This Row],[Média]] &gt; 0, tabItens[[#This Row],[QTDE ATUAL]] / tabItens[[#This Row],[Média]],999.9)</f>
        <v>684</v>
      </c>
      <c r="M649" s="364">
        <v>0</v>
      </c>
      <c r="N649" s="365">
        <f>tabItens[[#This Row],[VALOR UNIT.]] * tabItens[[#This Row],[LC]]</f>
        <v>0</v>
      </c>
      <c r="O649" s="366"/>
      <c r="P649" s="367"/>
      <c r="Q649" s="368"/>
      <c r="R649" s="365"/>
      <c r="S649" s="369"/>
      <c r="T649" s="370">
        <f>ROUNDDOWN(IFERROR(tabItens[[#This Row],[ATA DT.VALID.]] - $D$1,0) / 30,0)</f>
        <v>-1507</v>
      </c>
      <c r="U649" s="355" t="s">
        <v>979</v>
      </c>
      <c r="V649" s="371">
        <v>1</v>
      </c>
      <c r="W649" s="372" t="s">
        <v>2072</v>
      </c>
      <c r="X649" s="373">
        <v>55</v>
      </c>
      <c r="Y649" s="374">
        <v>31</v>
      </c>
      <c r="Z649" s="375"/>
      <c r="AA649" s="376"/>
      <c r="AB649" s="377"/>
      <c r="AC649" s="377"/>
      <c r="AD649" s="376"/>
      <c r="AE649" s="377"/>
      <c r="AF649" s="370"/>
      <c r="AG649" s="378" t="s">
        <v>2067</v>
      </c>
      <c r="AH649" s="379"/>
      <c r="AI649" s="370">
        <v>2</v>
      </c>
      <c r="AJ649" s="379">
        <v>43892</v>
      </c>
      <c r="AK649" s="379">
        <v>40438</v>
      </c>
      <c r="AL649" s="379">
        <v>43865</v>
      </c>
      <c r="AM649" s="369"/>
      <c r="AN649" s="358"/>
      <c r="AO649" s="380" t="str">
        <f>_xlfn.IFNA(IF(VLOOKUP(tabItens[[#This Row],[CÓDIGO]],tabExcluirDoEstoque[#Data],1,FALSE),"sim",""),"")</f>
        <v/>
      </c>
      <c r="AP649" s="381" t="str">
        <f ca="1">IF(OR(ISBLANK(tabItens[[#This Row],[ATA DT.VALID.]]),tabItens[[#This Row],[ATA DT.VALID.]]="",tabItens[[#This Row],[ATA DT.VALID.]]=" "),"",IF(TYPE(tabItens[[#This Row],[ATA DT.VALID.]])=1,ROUNDUP((tabItens[[#This Row],[ATA DT.VALID.]]-TODAY())/7,0),""))</f>
        <v/>
      </c>
      <c r="AQ649" s="382"/>
      <c r="AR649" s="383" t="str">
        <f>IF(ISBLANK(tabItens[[#This Row],[CÓDIGO]]),"",IFERROR(VLOOKUP(tabItens[[#This Row],[CÓDIGO]],Consumo!$C$2:$AC$862,26,FALSE),0))</f>
        <v>01.2023</v>
      </c>
      <c r="AS649" s="384">
        <f>SUMIF(Consumo!$C$3:$C$862,tabItens[[#This Row],[CÓDIGO]],Consumo!$N$3:$N$862) + SUMIF(Consumo!$C$3:$C$862,tabItens[[#This Row],[CÓDIGO]],Consumo!$O$3:$O$862) + SUMIF(Consumo!$C$3:$C$862,tabItens[[#This Row],[CÓDIGO]],Consumo!$P$3:$P$862) + SUMIF(Consumo!$C$3:$C$862,tabItens[[#This Row],[CÓDIGO]],Consumo!$Q$3:$Q$862)</f>
        <v>0</v>
      </c>
      <c r="AT649" s="384">
        <f>SUMIF(Consumo!$C$3:$C$862,tabItens[[#This Row],[CÓDIGO]],Consumo!$Z$3:$Z$862)</f>
        <v>4</v>
      </c>
      <c r="AU649" s="385">
        <f>SUMIF(Consumo!$C$3:$C$862,tabItens[[#This Row],[CÓDIGO]],Consumo!$AA$3:$AA$862)</f>
        <v>2</v>
      </c>
      <c r="AV649" s="386">
        <f>SUMIF(Consumo!$C$3:$C$862,tabItens[[#This Row],[CÓDIGO]],Consumo!$Y$3:$Y$862)</f>
        <v>0.16666666666666666</v>
      </c>
      <c r="AW649" s="359">
        <f>tabItens[[#This Row],[QTDE ATUAL]] + tabItens[[#This Row],[RC QTDE]] + tabItens[[#This Row],[AF SALDO]] + tabItens[[#This Row],[Recentes]]</f>
        <v>114</v>
      </c>
      <c r="AX649" s="387">
        <v>2</v>
      </c>
      <c r="AY649" s="387">
        <v>4</v>
      </c>
      <c r="AZ649" s="387">
        <f>IF(ISBLANK(tabItens[[#This Row],[CÓDIGO]]),"",tabItens[[#This Row],[PontoMês]] * (AZ$2+tabItens[[#This Row],[PontoQtM]]))</f>
        <v>8</v>
      </c>
      <c r="BA649" s="386">
        <f>tabItens[[#This Row],[PontoPed]] - tabItens[[#This Row],[Saldo]] + (1/10)</f>
        <v>-105.9</v>
      </c>
      <c r="BB649" s="386">
        <f xml:space="preserve"> tabItens[[#This Row],[PontoMês]] * BB$2 - tabItens[[#This Row],[QTDE ATUAL]] - (1/10)</f>
        <v>-112.1</v>
      </c>
      <c r="BC649" s="388">
        <f>IF( tabItens[[#This Row],[PontoPed]]&gt;0, IF(tabItens[[#This Row],[PontoPed]]&lt;1, 1, IF( tabItens[[#This Row],[Saldo]]&gt;tabItens[[#This Row],[PontoPed]], 0, (tabItens[[#This Row],[PontoPed]]-tabItens[[#This Row],[Saldo]])/tabItens[[#This Row],[PontoPed]] ) ), 0 )</f>
        <v>0</v>
      </c>
      <c r="BD649" s="389">
        <f>ROUNDDOWN(IF( OR( AND(tabItens[[#This Row],[PontoPed]]&lt;tabItens[[#This Row],[Saldo]],tabItens[[#This Row],[Saldo]]&gt;0), tabItens[[#This Row],[PontoPed]]=0), 99, IF(AND(tabItens[[#This Row],[Saldo]]=0,tabItens[[#This Row],[PontoPed]]&gt;0), 0, (1-tabItens[[#This Row],[PctAb]])*10 ) ),0)</f>
        <v>99</v>
      </c>
      <c r="BE649" s="390">
        <f>IF( tabItens[[#This Row],[Consumo]] &gt; tabItens[[#This Row],[04_MESES]]/4*$AV$2, tabItens[[#This Row],[Consumo]]/$AV$2, tabItens[[#This Row],[04_MESES]]/4 ) * $BE$2 + tabItens[[#This Row],[COMPRA_EXTRA]]</f>
        <v>2</v>
      </c>
      <c r="BF649" s="391">
        <f>MAX( tabItens[[#This Row],[Sugestão]] - tabItens[[#This Row],[LC]], 0 )</f>
        <v>2</v>
      </c>
      <c r="BG649" s="391">
        <f>SUMIF(Consumo!$C$3:$C$862,tabItens[[#This Row],[CÓDIGO]],Consumo!$E$3:$E$862)</f>
        <v>0</v>
      </c>
      <c r="BH649" s="392">
        <f>IF(AND(tabItens[[#This Row],[Pend]] &gt; 0,tabItens[[#This Row],[Consumo]] &lt;&gt; 0), tabItens[[#This Row],[Pend]] / tabItens[[#This Row],[Consumo]], 0 )</f>
        <v>0</v>
      </c>
      <c r="BI649" s="391"/>
      <c r="BJ649" s="391"/>
      <c r="BK649" s="393" t="s">
        <v>2081</v>
      </c>
    </row>
    <row r="650" spans="1:63" x14ac:dyDescent="0.3">
      <c r="A650" s="354">
        <v>118244</v>
      </c>
      <c r="B650" s="355" t="s">
        <v>1723</v>
      </c>
      <c r="C650" s="356" t="s">
        <v>256</v>
      </c>
      <c r="D650" s="357">
        <v>5.99</v>
      </c>
      <c r="E650" s="358"/>
      <c r="F650" s="358"/>
      <c r="G650" s="358" t="s">
        <v>883</v>
      </c>
      <c r="H650" s="359">
        <v>173</v>
      </c>
      <c r="I650" s="360">
        <v>103003</v>
      </c>
      <c r="J650" s="361">
        <v>5.99</v>
      </c>
      <c r="K650" s="362">
        <v>5</v>
      </c>
      <c r="L650" s="363">
        <f>IF(tabItens[[#This Row],[Média]] &gt; 0, tabItens[[#This Row],[QTDE ATUAL]] / tabItens[[#This Row],[Média]],999.9)</f>
        <v>692</v>
      </c>
      <c r="M650" s="364">
        <v>0</v>
      </c>
      <c r="N650" s="365">
        <f>tabItens[[#This Row],[VALOR UNIT.]] * tabItens[[#This Row],[LC]]</f>
        <v>0</v>
      </c>
      <c r="O650" s="366"/>
      <c r="P650" s="367"/>
      <c r="Q650" s="368"/>
      <c r="R650" s="365"/>
      <c r="S650" s="369"/>
      <c r="T650" s="370">
        <f>ROUNDDOWN(IFERROR(tabItens[[#This Row],[ATA DT.VALID.]] - $D$1,0) / 30,0)</f>
        <v>-1507</v>
      </c>
      <c r="U650" s="355" t="s">
        <v>1262</v>
      </c>
      <c r="V650" s="371">
        <v>1</v>
      </c>
      <c r="W650" s="372" t="s">
        <v>2077</v>
      </c>
      <c r="X650" s="373">
        <v>89</v>
      </c>
      <c r="Y650" s="374">
        <v>12</v>
      </c>
      <c r="Z650" s="375"/>
      <c r="AA650" s="376"/>
      <c r="AB650" s="377"/>
      <c r="AC650" s="377"/>
      <c r="AD650" s="376"/>
      <c r="AE650" s="377"/>
      <c r="AF650" s="370"/>
      <c r="AG650" s="378" t="s">
        <v>2067</v>
      </c>
      <c r="AH650" s="379"/>
      <c r="AI650" s="370">
        <v>2</v>
      </c>
      <c r="AJ650" s="379">
        <v>40955</v>
      </c>
      <c r="AK650" s="379">
        <v>40466</v>
      </c>
      <c r="AL650" s="379">
        <v>44974</v>
      </c>
      <c r="AM650" s="369"/>
      <c r="AN650" s="358"/>
      <c r="AO650" s="380" t="str">
        <f>_xlfn.IFNA(IF(VLOOKUP(tabItens[[#This Row],[CÓDIGO]],tabExcluirDoEstoque[#Data],1,FALSE),"sim",""),"")</f>
        <v/>
      </c>
      <c r="AP650" s="381" t="str">
        <f ca="1">IF(OR(ISBLANK(tabItens[[#This Row],[ATA DT.VALID.]]),tabItens[[#This Row],[ATA DT.VALID.]]="",tabItens[[#This Row],[ATA DT.VALID.]]=" "),"",IF(TYPE(tabItens[[#This Row],[ATA DT.VALID.]])=1,ROUNDUP((tabItens[[#This Row],[ATA DT.VALID.]]-TODAY())/7,0),""))</f>
        <v/>
      </c>
      <c r="AQ650" s="382"/>
      <c r="AR650" s="383" t="str">
        <f>IF(ISBLANK(tabItens[[#This Row],[CÓDIGO]]),"",IFERROR(VLOOKUP(tabItens[[#This Row],[CÓDIGO]],Consumo!$C$2:$AC$862,26,FALSE),0))</f>
        <v>05.2023</v>
      </c>
      <c r="AS650" s="384">
        <f>SUMIF(Consumo!$C$3:$C$862,tabItens[[#This Row],[CÓDIGO]],Consumo!$N$3:$N$862) + SUMIF(Consumo!$C$3:$C$862,tabItens[[#This Row],[CÓDIGO]],Consumo!$O$3:$O$862) + SUMIF(Consumo!$C$3:$C$862,tabItens[[#This Row],[CÓDIGO]],Consumo!$P$3:$P$862) + SUMIF(Consumo!$C$3:$C$862,tabItens[[#This Row],[CÓDIGO]],Consumo!$Q$3:$Q$862)</f>
        <v>0</v>
      </c>
      <c r="AT650" s="384">
        <f>SUMIF(Consumo!$C$3:$C$862,tabItens[[#This Row],[CÓDIGO]],Consumo!$Z$3:$Z$862)</f>
        <v>5</v>
      </c>
      <c r="AU650" s="385">
        <f>SUMIF(Consumo!$C$3:$C$862,tabItens[[#This Row],[CÓDIGO]],Consumo!$AA$3:$AA$862)</f>
        <v>5</v>
      </c>
      <c r="AV650" s="386">
        <f>SUMIF(Consumo!$C$3:$C$862,tabItens[[#This Row],[CÓDIGO]],Consumo!$Y$3:$Y$862)</f>
        <v>0.25</v>
      </c>
      <c r="AW650" s="359">
        <f>tabItens[[#This Row],[QTDE ATUAL]] + tabItens[[#This Row],[RC QTDE]] + tabItens[[#This Row],[AF SALDO]] + tabItens[[#This Row],[Recentes]]</f>
        <v>173</v>
      </c>
      <c r="AX650" s="387">
        <v>0</v>
      </c>
      <c r="AY650" s="387">
        <v>4</v>
      </c>
      <c r="AZ650" s="387">
        <f>IF(ISBLANK(tabItens[[#This Row],[CÓDIGO]]),"",tabItens[[#This Row],[PontoMês]] * (AZ$2+tabItens[[#This Row],[PontoQtM]]))</f>
        <v>0</v>
      </c>
      <c r="BA650" s="386">
        <f>tabItens[[#This Row],[PontoPed]] - tabItens[[#This Row],[Saldo]] + (1/10)</f>
        <v>-172.9</v>
      </c>
      <c r="BB650" s="386">
        <f xml:space="preserve"> tabItens[[#This Row],[PontoMês]] * BB$2 - tabItens[[#This Row],[QTDE ATUAL]] - (1/10)</f>
        <v>-173.1</v>
      </c>
      <c r="BC650" s="388">
        <f>IF( tabItens[[#This Row],[PontoPed]]&gt;0, IF(tabItens[[#This Row],[PontoPed]]&lt;1, 1, IF( tabItens[[#This Row],[Saldo]]&gt;tabItens[[#This Row],[PontoPed]], 0, (tabItens[[#This Row],[PontoPed]]-tabItens[[#This Row],[Saldo]])/tabItens[[#This Row],[PontoPed]] ) ), 0 )</f>
        <v>0</v>
      </c>
      <c r="BD650" s="389">
        <f>ROUNDDOWN(IF( OR( AND(tabItens[[#This Row],[PontoPed]]&lt;tabItens[[#This Row],[Saldo]],tabItens[[#This Row],[Saldo]]&gt;0), tabItens[[#This Row],[PontoPed]]=0), 99, IF(AND(tabItens[[#This Row],[Saldo]]=0,tabItens[[#This Row],[PontoPed]]&gt;0), 0, (1-tabItens[[#This Row],[PctAb]])*10 ) ),0)</f>
        <v>99</v>
      </c>
      <c r="BE650" s="390">
        <f>IF( tabItens[[#This Row],[Consumo]] &gt; tabItens[[#This Row],[04_MESES]]/4*$AV$2, tabItens[[#This Row],[Consumo]]/$AV$2, tabItens[[#This Row],[04_MESES]]/4 ) * $BE$2 + tabItens[[#This Row],[COMPRA_EXTRA]]</f>
        <v>2.5</v>
      </c>
      <c r="BF650" s="391">
        <f>MAX( tabItens[[#This Row],[Sugestão]] - tabItens[[#This Row],[LC]], 0 )</f>
        <v>2.5</v>
      </c>
      <c r="BG650" s="391">
        <f>SUMIF(Consumo!$C$3:$C$862,tabItens[[#This Row],[CÓDIGO]],Consumo!$E$3:$E$862)</f>
        <v>0</v>
      </c>
      <c r="BH650" s="392">
        <f>IF(AND(tabItens[[#This Row],[Pend]] &gt; 0,tabItens[[#This Row],[Consumo]] &lt;&gt; 0), tabItens[[#This Row],[Pend]] / tabItens[[#This Row],[Consumo]], 0 )</f>
        <v>0</v>
      </c>
      <c r="BI650" s="391"/>
      <c r="BJ650" s="391"/>
      <c r="BK650" s="393" t="s">
        <v>2081</v>
      </c>
    </row>
    <row r="651" spans="1:63" x14ac:dyDescent="0.3">
      <c r="A651" s="354">
        <v>118245</v>
      </c>
      <c r="B651" s="355" t="s">
        <v>1724</v>
      </c>
      <c r="C651" s="356" t="s">
        <v>256</v>
      </c>
      <c r="D651" s="357">
        <v>2.72</v>
      </c>
      <c r="E651" s="358"/>
      <c r="F651" s="358"/>
      <c r="G651" s="358" t="s">
        <v>883</v>
      </c>
      <c r="H651" s="359">
        <v>33</v>
      </c>
      <c r="I651" s="360">
        <v>103003</v>
      </c>
      <c r="J651" s="361">
        <v>2.72</v>
      </c>
      <c r="K651" s="362">
        <v>5</v>
      </c>
      <c r="L651" s="363">
        <f>IF(tabItens[[#This Row],[Média]] &gt; 0, tabItens[[#This Row],[QTDE ATUAL]] / tabItens[[#This Row],[Média]],999.9)</f>
        <v>132</v>
      </c>
      <c r="M651" s="364">
        <v>0</v>
      </c>
      <c r="N651" s="365">
        <f>tabItens[[#This Row],[VALOR UNIT.]] * tabItens[[#This Row],[LC]]</f>
        <v>0</v>
      </c>
      <c r="O651" s="366"/>
      <c r="P651" s="367"/>
      <c r="Q651" s="368"/>
      <c r="R651" s="365"/>
      <c r="S651" s="369"/>
      <c r="T651" s="370">
        <f>ROUNDDOWN(IFERROR(tabItens[[#This Row],[ATA DT.VALID.]] - $D$1,0) / 30,0)</f>
        <v>-1507</v>
      </c>
      <c r="U651" s="355" t="s">
        <v>1262</v>
      </c>
      <c r="V651" s="371">
        <v>1</v>
      </c>
      <c r="W651" s="372" t="s">
        <v>2077</v>
      </c>
      <c r="X651" s="373">
        <v>89</v>
      </c>
      <c r="Y651" s="374">
        <v>12</v>
      </c>
      <c r="Z651" s="375"/>
      <c r="AA651" s="376"/>
      <c r="AB651" s="377"/>
      <c r="AC651" s="377"/>
      <c r="AD651" s="376"/>
      <c r="AE651" s="377"/>
      <c r="AF651" s="370"/>
      <c r="AG651" s="378" t="s">
        <v>2067</v>
      </c>
      <c r="AH651" s="379"/>
      <c r="AI651" s="370">
        <v>2</v>
      </c>
      <c r="AJ651" s="379">
        <v>40955</v>
      </c>
      <c r="AK651" s="379">
        <v>40466</v>
      </c>
      <c r="AL651" s="379">
        <v>40941</v>
      </c>
      <c r="AM651" s="369"/>
      <c r="AN651" s="358"/>
      <c r="AO651" s="380" t="str">
        <f>_xlfn.IFNA(IF(VLOOKUP(tabItens[[#This Row],[CÓDIGO]],tabExcluirDoEstoque[#Data],1,FALSE),"sim",""),"")</f>
        <v/>
      </c>
      <c r="AP651" s="381" t="str">
        <f ca="1">IF(OR(ISBLANK(tabItens[[#This Row],[ATA DT.VALID.]]),tabItens[[#This Row],[ATA DT.VALID.]]="",tabItens[[#This Row],[ATA DT.VALID.]]=" "),"",IF(TYPE(tabItens[[#This Row],[ATA DT.VALID.]])=1,ROUNDUP((tabItens[[#This Row],[ATA DT.VALID.]]-TODAY())/7,0),""))</f>
        <v/>
      </c>
      <c r="AQ651" s="382"/>
      <c r="AR651" s="383" t="str">
        <f>IF(ISBLANK(tabItens[[#This Row],[CÓDIGO]]),"",IFERROR(VLOOKUP(tabItens[[#This Row],[CÓDIGO]],Consumo!$C$2:$AC$862,26,FALSE),0))</f>
        <v>05.2023</v>
      </c>
      <c r="AS651" s="384">
        <f>SUMIF(Consumo!$C$3:$C$862,tabItens[[#This Row],[CÓDIGO]],Consumo!$N$3:$N$862) + SUMIF(Consumo!$C$3:$C$862,tabItens[[#This Row],[CÓDIGO]],Consumo!$O$3:$O$862) + SUMIF(Consumo!$C$3:$C$862,tabItens[[#This Row],[CÓDIGO]],Consumo!$P$3:$P$862) + SUMIF(Consumo!$C$3:$C$862,tabItens[[#This Row],[CÓDIGO]],Consumo!$Q$3:$Q$862)</f>
        <v>0</v>
      </c>
      <c r="AT651" s="384">
        <f>SUMIF(Consumo!$C$3:$C$862,tabItens[[#This Row],[CÓDIGO]],Consumo!$Z$3:$Z$862)</f>
        <v>5</v>
      </c>
      <c r="AU651" s="385">
        <f>SUMIF(Consumo!$C$3:$C$862,tabItens[[#This Row],[CÓDIGO]],Consumo!$AA$3:$AA$862)</f>
        <v>5</v>
      </c>
      <c r="AV651" s="386">
        <f>SUMIF(Consumo!$C$3:$C$862,tabItens[[#This Row],[CÓDIGO]],Consumo!$Y$3:$Y$862)</f>
        <v>0.25</v>
      </c>
      <c r="AW651" s="359">
        <f>tabItens[[#This Row],[QTDE ATUAL]] + tabItens[[#This Row],[RC QTDE]] + tabItens[[#This Row],[AF SALDO]] + tabItens[[#This Row],[Recentes]]</f>
        <v>33</v>
      </c>
      <c r="AX651" s="387">
        <v>0</v>
      </c>
      <c r="AY651" s="387">
        <v>4</v>
      </c>
      <c r="AZ651" s="387">
        <f>IF(ISBLANK(tabItens[[#This Row],[CÓDIGO]]),"",tabItens[[#This Row],[PontoMês]] * (AZ$2+tabItens[[#This Row],[PontoQtM]]))</f>
        <v>0</v>
      </c>
      <c r="BA651" s="386">
        <f>tabItens[[#This Row],[PontoPed]] - tabItens[[#This Row],[Saldo]] + (1/10)</f>
        <v>-32.9</v>
      </c>
      <c r="BB651" s="386">
        <f xml:space="preserve"> tabItens[[#This Row],[PontoMês]] * BB$2 - tabItens[[#This Row],[QTDE ATUAL]] - (1/10)</f>
        <v>-33.1</v>
      </c>
      <c r="BC651" s="388">
        <f>IF( tabItens[[#This Row],[PontoPed]]&gt;0, IF(tabItens[[#This Row],[PontoPed]]&lt;1, 1, IF( tabItens[[#This Row],[Saldo]]&gt;tabItens[[#This Row],[PontoPed]], 0, (tabItens[[#This Row],[PontoPed]]-tabItens[[#This Row],[Saldo]])/tabItens[[#This Row],[PontoPed]] ) ), 0 )</f>
        <v>0</v>
      </c>
      <c r="BD651" s="389">
        <f>ROUNDDOWN(IF( OR( AND(tabItens[[#This Row],[PontoPed]]&lt;tabItens[[#This Row],[Saldo]],tabItens[[#This Row],[Saldo]]&gt;0), tabItens[[#This Row],[PontoPed]]=0), 99, IF(AND(tabItens[[#This Row],[Saldo]]=0,tabItens[[#This Row],[PontoPed]]&gt;0), 0, (1-tabItens[[#This Row],[PctAb]])*10 ) ),0)</f>
        <v>99</v>
      </c>
      <c r="BE651" s="390">
        <f>IF( tabItens[[#This Row],[Consumo]] &gt; tabItens[[#This Row],[04_MESES]]/4*$AV$2, tabItens[[#This Row],[Consumo]]/$AV$2, tabItens[[#This Row],[04_MESES]]/4 ) * $BE$2 + tabItens[[#This Row],[COMPRA_EXTRA]]</f>
        <v>2.5</v>
      </c>
      <c r="BF651" s="391">
        <f>MAX( tabItens[[#This Row],[Sugestão]] - tabItens[[#This Row],[LC]], 0 )</f>
        <v>2.5</v>
      </c>
      <c r="BG651" s="391">
        <f>SUMIF(Consumo!$C$3:$C$862,tabItens[[#This Row],[CÓDIGO]],Consumo!$E$3:$E$862)</f>
        <v>0</v>
      </c>
      <c r="BH651" s="392">
        <f>IF(AND(tabItens[[#This Row],[Pend]] &gt; 0,tabItens[[#This Row],[Consumo]] &lt;&gt; 0), tabItens[[#This Row],[Pend]] / tabItens[[#This Row],[Consumo]], 0 )</f>
        <v>0</v>
      </c>
      <c r="BI651" s="391"/>
      <c r="BJ651" s="391"/>
      <c r="BK651" s="393" t="s">
        <v>2081</v>
      </c>
    </row>
    <row r="652" spans="1:63" x14ac:dyDescent="0.3">
      <c r="A652" s="354">
        <v>118246</v>
      </c>
      <c r="B652" s="355" t="s">
        <v>1725</v>
      </c>
      <c r="C652" s="356" t="s">
        <v>256</v>
      </c>
      <c r="D652" s="357">
        <v>1.1000000000000001</v>
      </c>
      <c r="E652" s="358"/>
      <c r="F652" s="358"/>
      <c r="G652" s="358" t="s">
        <v>883</v>
      </c>
      <c r="H652" s="359">
        <v>60</v>
      </c>
      <c r="I652" s="360">
        <v>103003</v>
      </c>
      <c r="J652" s="361">
        <v>1.1000000000000001</v>
      </c>
      <c r="K652" s="362">
        <v>5</v>
      </c>
      <c r="L652" s="363">
        <f>IF(tabItens[[#This Row],[Média]] &gt; 0, tabItens[[#This Row],[QTDE ATUAL]] / tabItens[[#This Row],[Média]],999.9)</f>
        <v>240</v>
      </c>
      <c r="M652" s="364">
        <v>0</v>
      </c>
      <c r="N652" s="365">
        <f>tabItens[[#This Row],[VALOR UNIT.]] * tabItens[[#This Row],[LC]]</f>
        <v>0</v>
      </c>
      <c r="O652" s="366"/>
      <c r="P652" s="367"/>
      <c r="Q652" s="368"/>
      <c r="R652" s="365"/>
      <c r="S652" s="369"/>
      <c r="T652" s="370">
        <f>ROUNDDOWN(IFERROR(tabItens[[#This Row],[ATA DT.VALID.]] - $D$1,0) / 30,0)</f>
        <v>-1507</v>
      </c>
      <c r="U652" s="355" t="s">
        <v>1262</v>
      </c>
      <c r="V652" s="371">
        <v>1</v>
      </c>
      <c r="W652" s="372" t="s">
        <v>2077</v>
      </c>
      <c r="X652" s="373">
        <v>89</v>
      </c>
      <c r="Y652" s="374">
        <v>12</v>
      </c>
      <c r="Z652" s="375"/>
      <c r="AA652" s="376"/>
      <c r="AB652" s="377"/>
      <c r="AC652" s="377"/>
      <c r="AD652" s="376"/>
      <c r="AE652" s="377"/>
      <c r="AF652" s="370"/>
      <c r="AG652" s="378" t="s">
        <v>2067</v>
      </c>
      <c r="AH652" s="379"/>
      <c r="AI652" s="370">
        <v>2</v>
      </c>
      <c r="AJ652" s="379">
        <v>40955</v>
      </c>
      <c r="AK652" s="379">
        <v>40466</v>
      </c>
      <c r="AL652" s="379">
        <v>40941</v>
      </c>
      <c r="AM652" s="369"/>
      <c r="AN652" s="358"/>
      <c r="AO652" s="380" t="str">
        <f>_xlfn.IFNA(IF(VLOOKUP(tabItens[[#This Row],[CÓDIGO]],tabExcluirDoEstoque[#Data],1,FALSE),"sim",""),"")</f>
        <v/>
      </c>
      <c r="AP652" s="381" t="str">
        <f ca="1">IF(OR(ISBLANK(tabItens[[#This Row],[ATA DT.VALID.]]),tabItens[[#This Row],[ATA DT.VALID.]]="",tabItens[[#This Row],[ATA DT.VALID.]]=" "),"",IF(TYPE(tabItens[[#This Row],[ATA DT.VALID.]])=1,ROUNDUP((tabItens[[#This Row],[ATA DT.VALID.]]-TODAY())/7,0),""))</f>
        <v/>
      </c>
      <c r="AQ652" s="382"/>
      <c r="AR652" s="383" t="str">
        <f>IF(ISBLANK(tabItens[[#This Row],[CÓDIGO]]),"",IFERROR(VLOOKUP(tabItens[[#This Row],[CÓDIGO]],Consumo!$C$2:$AC$862,26,FALSE),0))</f>
        <v>05.2023</v>
      </c>
      <c r="AS652" s="384">
        <f>SUMIF(Consumo!$C$3:$C$862,tabItens[[#This Row],[CÓDIGO]],Consumo!$N$3:$N$862) + SUMIF(Consumo!$C$3:$C$862,tabItens[[#This Row],[CÓDIGO]],Consumo!$O$3:$O$862) + SUMIF(Consumo!$C$3:$C$862,tabItens[[#This Row],[CÓDIGO]],Consumo!$P$3:$P$862) + SUMIF(Consumo!$C$3:$C$862,tabItens[[#This Row],[CÓDIGO]],Consumo!$Q$3:$Q$862)</f>
        <v>0</v>
      </c>
      <c r="AT652" s="384">
        <f>SUMIF(Consumo!$C$3:$C$862,tabItens[[#This Row],[CÓDIGO]],Consumo!$Z$3:$Z$862)</f>
        <v>5</v>
      </c>
      <c r="AU652" s="385">
        <f>SUMIF(Consumo!$C$3:$C$862,tabItens[[#This Row],[CÓDIGO]],Consumo!$AA$3:$AA$862)</f>
        <v>5</v>
      </c>
      <c r="AV652" s="386">
        <f>SUMIF(Consumo!$C$3:$C$862,tabItens[[#This Row],[CÓDIGO]],Consumo!$Y$3:$Y$862)</f>
        <v>0.25</v>
      </c>
      <c r="AW652" s="359">
        <f>tabItens[[#This Row],[QTDE ATUAL]] + tabItens[[#This Row],[RC QTDE]] + tabItens[[#This Row],[AF SALDO]] + tabItens[[#This Row],[Recentes]]</f>
        <v>60</v>
      </c>
      <c r="AX652" s="387">
        <v>2</v>
      </c>
      <c r="AY652" s="387">
        <v>4</v>
      </c>
      <c r="AZ652" s="387">
        <f>IF(ISBLANK(tabItens[[#This Row],[CÓDIGO]]),"",tabItens[[#This Row],[PontoMês]] * (AZ$2+tabItens[[#This Row],[PontoQtM]]))</f>
        <v>8</v>
      </c>
      <c r="BA652" s="386">
        <f>tabItens[[#This Row],[PontoPed]] - tabItens[[#This Row],[Saldo]] + (1/10)</f>
        <v>-51.9</v>
      </c>
      <c r="BB652" s="386">
        <f xml:space="preserve"> tabItens[[#This Row],[PontoMês]] * BB$2 - tabItens[[#This Row],[QTDE ATUAL]] - (1/10)</f>
        <v>-58.1</v>
      </c>
      <c r="BC652" s="388">
        <f>IF( tabItens[[#This Row],[PontoPed]]&gt;0, IF(tabItens[[#This Row],[PontoPed]]&lt;1, 1, IF( tabItens[[#This Row],[Saldo]]&gt;tabItens[[#This Row],[PontoPed]], 0, (tabItens[[#This Row],[PontoPed]]-tabItens[[#This Row],[Saldo]])/tabItens[[#This Row],[PontoPed]] ) ), 0 )</f>
        <v>0</v>
      </c>
      <c r="BD652" s="389">
        <f>ROUNDDOWN(IF( OR( AND(tabItens[[#This Row],[PontoPed]]&lt;tabItens[[#This Row],[Saldo]],tabItens[[#This Row],[Saldo]]&gt;0), tabItens[[#This Row],[PontoPed]]=0), 99, IF(AND(tabItens[[#This Row],[Saldo]]=0,tabItens[[#This Row],[PontoPed]]&gt;0), 0, (1-tabItens[[#This Row],[PctAb]])*10 ) ),0)</f>
        <v>99</v>
      </c>
      <c r="BE652" s="390">
        <f>IF( tabItens[[#This Row],[Consumo]] &gt; tabItens[[#This Row],[04_MESES]]/4*$AV$2, tabItens[[#This Row],[Consumo]]/$AV$2, tabItens[[#This Row],[04_MESES]]/4 ) * $BE$2 + tabItens[[#This Row],[COMPRA_EXTRA]]</f>
        <v>2.5</v>
      </c>
      <c r="BF652" s="391">
        <f>MAX( tabItens[[#This Row],[Sugestão]] - tabItens[[#This Row],[LC]], 0 )</f>
        <v>2.5</v>
      </c>
      <c r="BG652" s="391">
        <f>SUMIF(Consumo!$C$3:$C$862,tabItens[[#This Row],[CÓDIGO]],Consumo!$E$3:$E$862)</f>
        <v>0</v>
      </c>
      <c r="BH652" s="392">
        <f>IF(AND(tabItens[[#This Row],[Pend]] &gt; 0,tabItens[[#This Row],[Consumo]] &lt;&gt; 0), tabItens[[#This Row],[Pend]] / tabItens[[#This Row],[Consumo]], 0 )</f>
        <v>0</v>
      </c>
      <c r="BI652" s="391"/>
      <c r="BJ652" s="391"/>
      <c r="BK652" s="393" t="s">
        <v>2081</v>
      </c>
    </row>
    <row r="653" spans="1:63" x14ac:dyDescent="0.3">
      <c r="A653" s="354">
        <v>118427</v>
      </c>
      <c r="B653" s="355" t="s">
        <v>1726</v>
      </c>
      <c r="C653" s="356" t="s">
        <v>265</v>
      </c>
      <c r="D653" s="357">
        <v>29.32</v>
      </c>
      <c r="E653" s="358" t="s">
        <v>1727</v>
      </c>
      <c r="F653" s="358" t="s">
        <v>1276</v>
      </c>
      <c r="G653" s="358" t="s">
        <v>1277</v>
      </c>
      <c r="H653" s="359">
        <v>0</v>
      </c>
      <c r="I653" s="360">
        <v>103003</v>
      </c>
      <c r="J653" s="361">
        <v>29.32</v>
      </c>
      <c r="K653" s="362">
        <v>4196</v>
      </c>
      <c r="L653" s="363">
        <f>IF(tabItens[[#This Row],[Média]] &gt; 0, tabItens[[#This Row],[QTDE ATUAL]] / tabItens[[#This Row],[Média]],999.9)</f>
        <v>0</v>
      </c>
      <c r="M653" s="364">
        <v>0</v>
      </c>
      <c r="N653" s="365">
        <f>tabItens[[#This Row],[VALOR UNIT.]] * tabItens[[#This Row],[LC]]</f>
        <v>0</v>
      </c>
      <c r="O653" s="366" t="s">
        <v>1278</v>
      </c>
      <c r="P653" s="367">
        <v>0</v>
      </c>
      <c r="Q653" s="368">
        <v>7115</v>
      </c>
      <c r="R653" s="365">
        <v>208611.8</v>
      </c>
      <c r="S653" s="369">
        <v>45540</v>
      </c>
      <c r="T653" s="370">
        <f>ROUNDDOWN(IFERROR(tabItens[[#This Row],[ATA DT.VALID.]] - $D$1,0) / 30,0)</f>
        <v>10</v>
      </c>
      <c r="U653" s="355" t="s">
        <v>1428</v>
      </c>
      <c r="V653" s="371">
        <v>1</v>
      </c>
      <c r="W653" s="372" t="s">
        <v>2066</v>
      </c>
      <c r="X653" s="373">
        <v>74</v>
      </c>
      <c r="Y653" s="374">
        <v>2</v>
      </c>
      <c r="Z653" s="375"/>
      <c r="AA653" s="376"/>
      <c r="AB653" s="377"/>
      <c r="AC653" s="377"/>
      <c r="AD653" s="376"/>
      <c r="AE653" s="377"/>
      <c r="AF653" s="370"/>
      <c r="AG653" s="378" t="s">
        <v>2067</v>
      </c>
      <c r="AH653" s="379"/>
      <c r="AI653" s="370">
        <v>1606</v>
      </c>
      <c r="AJ653" s="379">
        <v>44974</v>
      </c>
      <c r="AK653" s="379">
        <v>40490</v>
      </c>
      <c r="AL653" s="379">
        <v>45209</v>
      </c>
      <c r="AM653" s="369"/>
      <c r="AN653" s="358"/>
      <c r="AO653" s="380" t="str">
        <f>_xlfn.IFNA(IF(VLOOKUP(tabItens[[#This Row],[CÓDIGO]],tabExcluirDoEstoque[#Data],1,FALSE),"sim",""),"")</f>
        <v/>
      </c>
      <c r="AP653" s="381">
        <f ca="1">IF(OR(ISBLANK(tabItens[[#This Row],[ATA DT.VALID.]]),tabItens[[#This Row],[ATA DT.VALID.]]="",tabItens[[#This Row],[ATA DT.VALID.]]=" "),"",IF(TYPE(tabItens[[#This Row],[ATA DT.VALID.]])=1,ROUNDUP((tabItens[[#This Row],[ATA DT.VALID.]]-TODAY())/7,0),""))</f>
        <v>41</v>
      </c>
      <c r="AQ653" s="382">
        <v>0</v>
      </c>
      <c r="AR653" s="383" t="str">
        <f>IF(ISBLANK(tabItens[[#This Row],[CÓDIGO]]),"",IFERROR(VLOOKUP(tabItens[[#This Row],[CÓDIGO]],Consumo!$C$2:$AC$862,26,FALSE),0))</f>
        <v>08.2023</v>
      </c>
      <c r="AS653" s="384">
        <f>SUMIF(Consumo!$C$3:$C$862,tabItens[[#This Row],[CÓDIGO]],Consumo!$N$3:$N$862) + SUMIF(Consumo!$C$3:$C$862,tabItens[[#This Row],[CÓDIGO]],Consumo!$O$3:$O$862) + SUMIF(Consumo!$C$3:$C$862,tabItens[[#This Row],[CÓDIGO]],Consumo!$P$3:$P$862) + SUMIF(Consumo!$C$3:$C$862,tabItens[[#This Row],[CÓDIGO]],Consumo!$Q$3:$Q$862)</f>
        <v>106</v>
      </c>
      <c r="AT653" s="384">
        <f>SUMIF(Consumo!$C$3:$C$862,tabItens[[#This Row],[CÓDIGO]],Consumo!$Z$3:$Z$862)</f>
        <v>4817</v>
      </c>
      <c r="AU653" s="385">
        <f>SUMIF(Consumo!$C$3:$C$862,tabItens[[#This Row],[CÓDIGO]],Consumo!$AA$3:$AA$862)</f>
        <v>1252</v>
      </c>
      <c r="AV653" s="386">
        <f>SUMIF(Consumo!$C$3:$C$862,tabItens[[#This Row],[CÓDIGO]],Consumo!$Y$3:$Y$862)</f>
        <v>401.41666666666669</v>
      </c>
      <c r="AW653" s="359">
        <f>tabItens[[#This Row],[QTDE ATUAL]] + tabItens[[#This Row],[RC QTDE]] + tabItens[[#This Row],[AF SALDO]] + tabItens[[#This Row],[Recentes]]</f>
        <v>0</v>
      </c>
      <c r="AX653" s="387">
        <v>467</v>
      </c>
      <c r="AY653" s="387">
        <v>4</v>
      </c>
      <c r="AZ653" s="387">
        <f>IF(ISBLANK(tabItens[[#This Row],[CÓDIGO]]),"",tabItens[[#This Row],[PontoMês]] * (AZ$2+tabItens[[#This Row],[PontoQtM]]))</f>
        <v>1868</v>
      </c>
      <c r="BA653" s="386">
        <f>tabItens[[#This Row],[PontoPed]] - tabItens[[#This Row],[Saldo]] + (1/10)</f>
        <v>1868.1</v>
      </c>
      <c r="BB653" s="386">
        <f xml:space="preserve"> tabItens[[#This Row],[PontoMês]] * BB$2 - tabItens[[#This Row],[QTDE ATUAL]] - (1/10)</f>
        <v>466.9</v>
      </c>
      <c r="BC653" s="388">
        <f>IF( tabItens[[#This Row],[PontoPed]]&gt;0, IF(tabItens[[#This Row],[PontoPed]]&lt;1, 1, IF( tabItens[[#This Row],[Saldo]]&gt;tabItens[[#This Row],[PontoPed]], 0, (tabItens[[#This Row],[PontoPed]]-tabItens[[#This Row],[Saldo]])/tabItens[[#This Row],[PontoPed]] ) ), 0 )</f>
        <v>1</v>
      </c>
      <c r="BD653" s="389">
        <f>ROUNDDOWN(IF( OR( AND(tabItens[[#This Row],[PontoPed]]&lt;tabItens[[#This Row],[Saldo]],tabItens[[#This Row],[Saldo]]&gt;0), tabItens[[#This Row],[PontoPed]]=0), 99, IF(AND(tabItens[[#This Row],[Saldo]]=0,tabItens[[#This Row],[PontoPed]]&gt;0), 0, (1-tabItens[[#This Row],[PctAb]])*10 ) ),0)</f>
        <v>0</v>
      </c>
      <c r="BE653" s="390">
        <f>IF( tabItens[[#This Row],[Consumo]] &gt; tabItens[[#This Row],[04_MESES]]/4*$AV$2, tabItens[[#This Row],[Consumo]]/$AV$2, tabItens[[#This Row],[04_MESES]]/4 ) * $BE$2 + tabItens[[#This Row],[COMPRA_EXTRA]]</f>
        <v>2408.5</v>
      </c>
      <c r="BF653" s="391">
        <f>MAX( tabItens[[#This Row],[Sugestão]] - tabItens[[#This Row],[LC]], 0 )</f>
        <v>2408.5</v>
      </c>
      <c r="BG653" s="391">
        <f>SUMIF(Consumo!$C$3:$C$862,tabItens[[#This Row],[CÓDIGO]],Consumo!$E$3:$E$862)</f>
        <v>0</v>
      </c>
      <c r="BH653" s="392">
        <f>IF(AND(tabItens[[#This Row],[Pend]] &gt; 0,tabItens[[#This Row],[Consumo]] &lt;&gt; 0), tabItens[[#This Row],[Pend]] / tabItens[[#This Row],[Consumo]], 0 )</f>
        <v>0</v>
      </c>
      <c r="BI653" s="391"/>
      <c r="BJ653" s="391"/>
      <c r="BK653" s="393" t="s">
        <v>2081</v>
      </c>
    </row>
    <row r="654" spans="1:63" x14ac:dyDescent="0.3">
      <c r="A654" s="354">
        <v>118515</v>
      </c>
      <c r="B654" s="355" t="s">
        <v>1728</v>
      </c>
      <c r="C654" s="356" t="s">
        <v>553</v>
      </c>
      <c r="D654" s="357">
        <v>69.97</v>
      </c>
      <c r="E654" s="358"/>
      <c r="F654" s="358"/>
      <c r="G654" s="358" t="s">
        <v>883</v>
      </c>
      <c r="H654" s="359">
        <v>0</v>
      </c>
      <c r="I654" s="360">
        <v>103003</v>
      </c>
      <c r="J654" s="361">
        <v>69.97</v>
      </c>
      <c r="K654" s="362">
        <v>314</v>
      </c>
      <c r="L654" s="363">
        <f>IF(tabItens[[#This Row],[Média]] &gt; 0, tabItens[[#This Row],[QTDE ATUAL]] / tabItens[[#This Row],[Média]],999.9)</f>
        <v>0</v>
      </c>
      <c r="M654" s="364">
        <v>0</v>
      </c>
      <c r="N654" s="365">
        <f>tabItens[[#This Row],[VALOR UNIT.]] * tabItens[[#This Row],[LC]]</f>
        <v>0</v>
      </c>
      <c r="O654" s="366" t="s">
        <v>2182</v>
      </c>
      <c r="P654" s="367"/>
      <c r="Q654" s="368"/>
      <c r="R654" s="365"/>
      <c r="S654" s="369"/>
      <c r="T654" s="370">
        <f>ROUNDDOWN(IFERROR(tabItens[[#This Row],[ATA DT.VALID.]] - $D$1,0) / 30,0)</f>
        <v>-1507</v>
      </c>
      <c r="U654" s="355" t="s">
        <v>1729</v>
      </c>
      <c r="V654" s="371">
        <v>1</v>
      </c>
      <c r="W654" s="372" t="s">
        <v>2066</v>
      </c>
      <c r="X654" s="373">
        <v>51</v>
      </c>
      <c r="Y654" s="374">
        <v>21</v>
      </c>
      <c r="Z654" s="375">
        <v>7340</v>
      </c>
      <c r="AA654" s="376">
        <v>2023</v>
      </c>
      <c r="AB654" s="377">
        <v>135.9</v>
      </c>
      <c r="AC654" s="377"/>
      <c r="AD654" s="376"/>
      <c r="AE654" s="377"/>
      <c r="AF654" s="370"/>
      <c r="AG654" s="378" t="s">
        <v>2067</v>
      </c>
      <c r="AH654" s="379"/>
      <c r="AI654" s="370">
        <v>104</v>
      </c>
      <c r="AJ654" s="379">
        <v>44417</v>
      </c>
      <c r="AK654" s="379">
        <v>40498</v>
      </c>
      <c r="AL654" s="379">
        <v>44405</v>
      </c>
      <c r="AM654" s="369"/>
      <c r="AN654" s="358"/>
      <c r="AO654" s="380" t="str">
        <f>_xlfn.IFNA(IF(VLOOKUP(tabItens[[#This Row],[CÓDIGO]],tabExcluirDoEstoque[#Data],1,FALSE),"sim",""),"")</f>
        <v/>
      </c>
      <c r="AP654" s="381" t="str">
        <f ca="1">IF(OR(ISBLANK(tabItens[[#This Row],[ATA DT.VALID.]]),tabItens[[#This Row],[ATA DT.VALID.]]="",tabItens[[#This Row],[ATA DT.VALID.]]=" "),"",IF(TYPE(tabItens[[#This Row],[ATA DT.VALID.]])=1,ROUNDUP((tabItens[[#This Row],[ATA DT.VALID.]]-TODAY())/7,0),""))</f>
        <v/>
      </c>
      <c r="AQ654" s="382">
        <v>0</v>
      </c>
      <c r="AR654" s="383" t="str">
        <f>IF(ISBLANK(tabItens[[#This Row],[CÓDIGO]]),"",IFERROR(VLOOKUP(tabItens[[#This Row],[CÓDIGO]],Consumo!$C$2:$AC$862,26,FALSE),0))</f>
        <v>05.2023</v>
      </c>
      <c r="AS654" s="384">
        <f>SUMIF(Consumo!$C$3:$C$862,tabItens[[#This Row],[CÓDIGO]],Consumo!$N$3:$N$862) + SUMIF(Consumo!$C$3:$C$862,tabItens[[#This Row],[CÓDIGO]],Consumo!$O$3:$O$862) + SUMIF(Consumo!$C$3:$C$862,tabItens[[#This Row],[CÓDIGO]],Consumo!$P$3:$P$862) + SUMIF(Consumo!$C$3:$C$862,tabItens[[#This Row],[CÓDIGO]],Consumo!$Q$3:$Q$862)</f>
        <v>0</v>
      </c>
      <c r="AT654" s="384">
        <f>SUMIF(Consumo!$C$3:$C$862,tabItens[[#This Row],[CÓDIGO]],Consumo!$Z$3:$Z$862)</f>
        <v>314</v>
      </c>
      <c r="AU654" s="385">
        <f>SUMIF(Consumo!$C$3:$C$862,tabItens[[#This Row],[CÓDIGO]],Consumo!$AA$3:$AA$862)</f>
        <v>284</v>
      </c>
      <c r="AV654" s="386">
        <f>SUMIF(Consumo!$C$3:$C$862,tabItens[[#This Row],[CÓDIGO]],Consumo!$Y$3:$Y$862)</f>
        <v>18.166666666666668</v>
      </c>
      <c r="AW654" s="359">
        <f>tabItens[[#This Row],[QTDE ATUAL]] + tabItens[[#This Row],[RC QTDE]] + tabItens[[#This Row],[AF SALDO]] + tabItens[[#This Row],[Recentes]]</f>
        <v>135.9</v>
      </c>
      <c r="AX654" s="387">
        <v>17</v>
      </c>
      <c r="AY654" s="387">
        <v>4</v>
      </c>
      <c r="AZ654" s="387">
        <f>IF(ISBLANK(tabItens[[#This Row],[CÓDIGO]]),"",tabItens[[#This Row],[PontoMês]] * (AZ$2+tabItens[[#This Row],[PontoQtM]]))</f>
        <v>68</v>
      </c>
      <c r="BA654" s="386">
        <f>tabItens[[#This Row],[PontoPed]] - tabItens[[#This Row],[Saldo]] + (1/10)</f>
        <v>-67.800000000000011</v>
      </c>
      <c r="BB654" s="386">
        <f xml:space="preserve"> tabItens[[#This Row],[PontoMês]] * BB$2 - tabItens[[#This Row],[QTDE ATUAL]] - (1/10)</f>
        <v>16.899999999999999</v>
      </c>
      <c r="BC654" s="388">
        <f>IF( tabItens[[#This Row],[PontoPed]]&gt;0, IF(tabItens[[#This Row],[PontoPed]]&lt;1, 1, IF( tabItens[[#This Row],[Saldo]]&gt;tabItens[[#This Row],[PontoPed]], 0, (tabItens[[#This Row],[PontoPed]]-tabItens[[#This Row],[Saldo]])/tabItens[[#This Row],[PontoPed]] ) ), 0 )</f>
        <v>0</v>
      </c>
      <c r="BD654" s="389">
        <f>ROUNDDOWN(IF( OR( AND(tabItens[[#This Row],[PontoPed]]&lt;tabItens[[#This Row],[Saldo]],tabItens[[#This Row],[Saldo]]&gt;0), tabItens[[#This Row],[PontoPed]]=0), 99, IF(AND(tabItens[[#This Row],[Saldo]]=0,tabItens[[#This Row],[PontoPed]]&gt;0), 0, (1-tabItens[[#This Row],[PctAb]])*10 ) ),0)</f>
        <v>99</v>
      </c>
      <c r="BE654" s="390">
        <f>IF( tabItens[[#This Row],[Consumo]] &gt; tabItens[[#This Row],[04_MESES]]/4*$AV$2, tabItens[[#This Row],[Consumo]]/$AV$2, tabItens[[#This Row],[04_MESES]]/4 ) * $BE$2 + tabItens[[#This Row],[COMPRA_EXTRA]]</f>
        <v>157</v>
      </c>
      <c r="BF654" s="391">
        <f>MAX( tabItens[[#This Row],[Sugestão]] - tabItens[[#This Row],[LC]], 0 )</f>
        <v>157</v>
      </c>
      <c r="BG654" s="391">
        <f>SUMIF(Consumo!$C$3:$C$862,tabItens[[#This Row],[CÓDIGO]],Consumo!$E$3:$E$862)</f>
        <v>0</v>
      </c>
      <c r="BH654" s="392">
        <f>IF(AND(tabItens[[#This Row],[Pend]] &gt; 0,tabItens[[#This Row],[Consumo]] &lt;&gt; 0), tabItens[[#This Row],[Pend]] / tabItens[[#This Row],[Consumo]], 0 )</f>
        <v>0</v>
      </c>
      <c r="BI654" s="391"/>
      <c r="BJ654" s="391"/>
      <c r="BK654" s="393" t="s">
        <v>2081</v>
      </c>
    </row>
    <row r="655" spans="1:63" x14ac:dyDescent="0.3">
      <c r="A655" s="354">
        <v>118577</v>
      </c>
      <c r="B655" s="355" t="s">
        <v>1730</v>
      </c>
      <c r="C655" s="356" t="s">
        <v>553</v>
      </c>
      <c r="D655" s="357">
        <v>81.25</v>
      </c>
      <c r="E655" s="358"/>
      <c r="F655" s="358"/>
      <c r="G655" s="358" t="s">
        <v>883</v>
      </c>
      <c r="H655" s="359">
        <v>0</v>
      </c>
      <c r="I655" s="360">
        <v>103003</v>
      </c>
      <c r="J655" s="361">
        <v>81.25</v>
      </c>
      <c r="K655" s="362">
        <v>726.5</v>
      </c>
      <c r="L655" s="363">
        <f>IF(tabItens[[#This Row],[Média]] &gt; 0, tabItens[[#This Row],[QTDE ATUAL]] / tabItens[[#This Row],[Média]],999.9)</f>
        <v>0</v>
      </c>
      <c r="M655" s="364">
        <v>0</v>
      </c>
      <c r="N655" s="365">
        <f>tabItens[[#This Row],[VALOR UNIT.]] * tabItens[[#This Row],[LC]]</f>
        <v>0</v>
      </c>
      <c r="O655" s="366" t="s">
        <v>2182</v>
      </c>
      <c r="P655" s="367"/>
      <c r="Q655" s="368"/>
      <c r="R655" s="365"/>
      <c r="S655" s="369"/>
      <c r="T655" s="370">
        <f>ROUNDDOWN(IFERROR(tabItens[[#This Row],[ATA DT.VALID.]] - $D$1,0) / 30,0)</f>
        <v>-1507</v>
      </c>
      <c r="U655" s="355" t="s">
        <v>1729</v>
      </c>
      <c r="V655" s="371">
        <v>1</v>
      </c>
      <c r="W655" s="372" t="s">
        <v>2066</v>
      </c>
      <c r="X655" s="373">
        <v>51</v>
      </c>
      <c r="Y655" s="374">
        <v>21</v>
      </c>
      <c r="Z655" s="375">
        <v>2231</v>
      </c>
      <c r="AA655" s="376">
        <v>2023</v>
      </c>
      <c r="AB655" s="377">
        <v>2000</v>
      </c>
      <c r="AC655" s="377"/>
      <c r="AD655" s="376"/>
      <c r="AE655" s="377"/>
      <c r="AF655" s="370"/>
      <c r="AG655" s="378" t="s">
        <v>2067</v>
      </c>
      <c r="AH655" s="379"/>
      <c r="AI655" s="370">
        <v>242</v>
      </c>
      <c r="AJ655" s="379">
        <v>44551</v>
      </c>
      <c r="AK655" s="379">
        <v>40501</v>
      </c>
      <c r="AL655" s="379">
        <v>44544</v>
      </c>
      <c r="AM655" s="369"/>
      <c r="AN655" s="358"/>
      <c r="AO655" s="380" t="str">
        <f>_xlfn.IFNA(IF(VLOOKUP(tabItens[[#This Row],[CÓDIGO]],tabExcluirDoEstoque[#Data],1,FALSE),"sim",""),"")</f>
        <v/>
      </c>
      <c r="AP655" s="381" t="str">
        <f ca="1">IF(OR(ISBLANK(tabItens[[#This Row],[ATA DT.VALID.]]),tabItens[[#This Row],[ATA DT.VALID.]]="",tabItens[[#This Row],[ATA DT.VALID.]]=" "),"",IF(TYPE(tabItens[[#This Row],[ATA DT.VALID.]])=1,ROUNDUP((tabItens[[#This Row],[ATA DT.VALID.]]-TODAY())/7,0),""))</f>
        <v/>
      </c>
      <c r="AQ655" s="382">
        <v>0</v>
      </c>
      <c r="AR655" s="383" t="str">
        <f>IF(ISBLANK(tabItens[[#This Row],[CÓDIGO]]),"",IFERROR(VLOOKUP(tabItens[[#This Row],[CÓDIGO]],Consumo!$C$2:$AC$862,26,FALSE),0))</f>
        <v>01.2023</v>
      </c>
      <c r="AS655" s="384">
        <f>SUMIF(Consumo!$C$3:$C$862,tabItens[[#This Row],[CÓDIGO]],Consumo!$N$3:$N$862) + SUMIF(Consumo!$C$3:$C$862,tabItens[[#This Row],[CÓDIGO]],Consumo!$O$3:$O$862) + SUMIF(Consumo!$C$3:$C$862,tabItens[[#This Row],[CÓDIGO]],Consumo!$P$3:$P$862) + SUMIF(Consumo!$C$3:$C$862,tabItens[[#This Row],[CÓDIGO]],Consumo!$Q$3:$Q$862)</f>
        <v>0</v>
      </c>
      <c r="AT655" s="384">
        <f>SUMIF(Consumo!$C$3:$C$862,tabItens[[#This Row],[CÓDIGO]],Consumo!$Z$3:$Z$862)</f>
        <v>795</v>
      </c>
      <c r="AU655" s="385">
        <f>SUMIF(Consumo!$C$3:$C$862,tabItens[[#This Row],[CÓDIGO]],Consumo!$AA$3:$AA$862)</f>
        <v>272</v>
      </c>
      <c r="AV655" s="386">
        <f>SUMIF(Consumo!$C$3:$C$862,tabItens[[#This Row],[CÓDIGO]],Consumo!$Y$3:$Y$862)</f>
        <v>65.083333333333329</v>
      </c>
      <c r="AW655" s="359">
        <f>tabItens[[#This Row],[QTDE ATUAL]] + tabItens[[#This Row],[RC QTDE]] + tabItens[[#This Row],[AF SALDO]] + tabItens[[#This Row],[Recentes]]</f>
        <v>2000</v>
      </c>
      <c r="AX655" s="387">
        <v>47</v>
      </c>
      <c r="AY655" s="387">
        <v>4</v>
      </c>
      <c r="AZ655" s="387">
        <f>IF(ISBLANK(tabItens[[#This Row],[CÓDIGO]]),"",tabItens[[#This Row],[PontoMês]] * (AZ$2+tabItens[[#This Row],[PontoQtM]]))</f>
        <v>188</v>
      </c>
      <c r="BA655" s="386">
        <f>tabItens[[#This Row],[PontoPed]] - tabItens[[#This Row],[Saldo]] + (1/10)</f>
        <v>-1811.9</v>
      </c>
      <c r="BB655" s="386">
        <f xml:space="preserve"> tabItens[[#This Row],[PontoMês]] * BB$2 - tabItens[[#This Row],[QTDE ATUAL]] - (1/10)</f>
        <v>46.9</v>
      </c>
      <c r="BC655" s="388">
        <f>IF( tabItens[[#This Row],[PontoPed]]&gt;0, IF(tabItens[[#This Row],[PontoPed]]&lt;1, 1, IF( tabItens[[#This Row],[Saldo]]&gt;tabItens[[#This Row],[PontoPed]], 0, (tabItens[[#This Row],[PontoPed]]-tabItens[[#This Row],[Saldo]])/tabItens[[#This Row],[PontoPed]] ) ), 0 )</f>
        <v>0</v>
      </c>
      <c r="BD655" s="389">
        <f>ROUNDDOWN(IF( OR( AND(tabItens[[#This Row],[PontoPed]]&lt;tabItens[[#This Row],[Saldo]],tabItens[[#This Row],[Saldo]]&gt;0), tabItens[[#This Row],[PontoPed]]=0), 99, IF(AND(tabItens[[#This Row],[Saldo]]=0,tabItens[[#This Row],[PontoPed]]&gt;0), 0, (1-tabItens[[#This Row],[PctAb]])*10 ) ),0)</f>
        <v>99</v>
      </c>
      <c r="BE655" s="390">
        <f>IF( tabItens[[#This Row],[Consumo]] &gt; tabItens[[#This Row],[04_MESES]]/4*$AV$2, tabItens[[#This Row],[Consumo]]/$AV$2, tabItens[[#This Row],[04_MESES]]/4 ) * $BE$2 + tabItens[[#This Row],[COMPRA_EXTRA]]</f>
        <v>397.5</v>
      </c>
      <c r="BF655" s="391">
        <f>MAX( tabItens[[#This Row],[Sugestão]] - tabItens[[#This Row],[LC]], 0 )</f>
        <v>397.5</v>
      </c>
      <c r="BG655" s="391">
        <f>SUMIF(Consumo!$C$3:$C$862,tabItens[[#This Row],[CÓDIGO]],Consumo!$E$3:$E$862)</f>
        <v>68.5</v>
      </c>
      <c r="BH655" s="392">
        <f>IF(AND(tabItens[[#This Row],[Pend]] &gt; 0,tabItens[[#This Row],[Consumo]] &lt;&gt; 0), tabItens[[#This Row],[Pend]] / tabItens[[#This Row],[Consumo]], 0 )</f>
        <v>8.6163522012578611E-2</v>
      </c>
      <c r="BI655" s="391"/>
      <c r="BJ655" s="391"/>
      <c r="BK655" s="393" t="s">
        <v>2081</v>
      </c>
    </row>
    <row r="656" spans="1:63" x14ac:dyDescent="0.3">
      <c r="A656" s="354">
        <v>119087</v>
      </c>
      <c r="B656" s="355" t="s">
        <v>734</v>
      </c>
      <c r="C656" s="356" t="s">
        <v>256</v>
      </c>
      <c r="D656" s="357">
        <v>5.48</v>
      </c>
      <c r="E656" s="358"/>
      <c r="F656" s="358"/>
      <c r="G656" s="358" t="s">
        <v>883</v>
      </c>
      <c r="H656" s="359">
        <v>255</v>
      </c>
      <c r="I656" s="360">
        <v>103003</v>
      </c>
      <c r="J656" s="361">
        <v>5.48</v>
      </c>
      <c r="K656" s="362">
        <v>30</v>
      </c>
      <c r="L656" s="363">
        <f>IF(tabItens[[#This Row],[Média]] &gt; 0, tabItens[[#This Row],[QTDE ATUAL]] / tabItens[[#This Row],[Média]],999.9)</f>
        <v>161.05263157894737</v>
      </c>
      <c r="M656" s="364">
        <v>0</v>
      </c>
      <c r="N656" s="365">
        <f>tabItens[[#This Row],[VALOR UNIT.]] * tabItens[[#This Row],[LC]]</f>
        <v>0</v>
      </c>
      <c r="O656" s="366"/>
      <c r="P656" s="367"/>
      <c r="Q656" s="368"/>
      <c r="R656" s="365"/>
      <c r="S656" s="369"/>
      <c r="T656" s="370">
        <f>ROUNDDOWN(IFERROR(tabItens[[#This Row],[ATA DT.VALID.]] - $D$1,0) / 30,0)</f>
        <v>-1507</v>
      </c>
      <c r="U656" s="355" t="s">
        <v>1267</v>
      </c>
      <c r="V656" s="371">
        <v>1</v>
      </c>
      <c r="W656" s="372" t="s">
        <v>2068</v>
      </c>
      <c r="X656" s="373">
        <v>59</v>
      </c>
      <c r="Y656" s="374">
        <v>18</v>
      </c>
      <c r="Z656" s="375"/>
      <c r="AA656" s="376"/>
      <c r="AB656" s="377"/>
      <c r="AC656" s="377"/>
      <c r="AD656" s="376"/>
      <c r="AE656" s="377"/>
      <c r="AF656" s="370"/>
      <c r="AG656" s="378" t="s">
        <v>2067</v>
      </c>
      <c r="AH656" s="379"/>
      <c r="AI656" s="370">
        <v>18</v>
      </c>
      <c r="AJ656" s="379">
        <v>40842</v>
      </c>
      <c r="AK656" s="379">
        <v>40575</v>
      </c>
      <c r="AL656" s="379">
        <v>40834</v>
      </c>
      <c r="AM656" s="369"/>
      <c r="AN656" s="358"/>
      <c r="AO656" s="380" t="str">
        <f>_xlfn.IFNA(IF(VLOOKUP(tabItens[[#This Row],[CÓDIGO]],tabExcluirDoEstoque[#Data],1,FALSE),"sim",""),"")</f>
        <v>sim</v>
      </c>
      <c r="AP656" s="381" t="str">
        <f ca="1">IF(OR(ISBLANK(tabItens[[#This Row],[ATA DT.VALID.]]),tabItens[[#This Row],[ATA DT.VALID.]]="",tabItens[[#This Row],[ATA DT.VALID.]]=" "),"",IF(TYPE(tabItens[[#This Row],[ATA DT.VALID.]])=1,ROUNDUP((tabItens[[#This Row],[ATA DT.VALID.]]-TODAY())/7,0),""))</f>
        <v/>
      </c>
      <c r="AQ656" s="382"/>
      <c r="AR656" s="383" t="str">
        <f>IF(ISBLANK(tabItens[[#This Row],[CÓDIGO]]),"",IFERROR(VLOOKUP(tabItens[[#This Row],[CÓDIGO]],Consumo!$C$2:$AC$862,26,FALSE),0))</f>
        <v>05.2023</v>
      </c>
      <c r="AS656" s="384">
        <f>SUMIF(Consumo!$C$3:$C$862,tabItens[[#This Row],[CÓDIGO]],Consumo!$N$3:$N$862) + SUMIF(Consumo!$C$3:$C$862,tabItens[[#This Row],[CÓDIGO]],Consumo!$O$3:$O$862) + SUMIF(Consumo!$C$3:$C$862,tabItens[[#This Row],[CÓDIGO]],Consumo!$P$3:$P$862) + SUMIF(Consumo!$C$3:$C$862,tabItens[[#This Row],[CÓDIGO]],Consumo!$Q$3:$Q$862)</f>
        <v>0</v>
      </c>
      <c r="AT656" s="384">
        <f>SUMIF(Consumo!$C$3:$C$862,tabItens[[#This Row],[CÓDIGO]],Consumo!$Z$3:$Z$862)</f>
        <v>30</v>
      </c>
      <c r="AU656" s="385">
        <f>SUMIF(Consumo!$C$3:$C$862,tabItens[[#This Row],[CÓDIGO]],Consumo!$AA$3:$AA$862)</f>
        <v>30</v>
      </c>
      <c r="AV656" s="386">
        <f>SUMIF(Consumo!$C$3:$C$862,tabItens[[#This Row],[CÓDIGO]],Consumo!$Y$3:$Y$862)</f>
        <v>1.5833333333333333</v>
      </c>
      <c r="AW656" s="359">
        <f>tabItens[[#This Row],[QTDE ATUAL]] + tabItens[[#This Row],[RC QTDE]] + tabItens[[#This Row],[AF SALDO]] + tabItens[[#This Row],[Recentes]]</f>
        <v>255</v>
      </c>
      <c r="AX656" s="387">
        <v>1</v>
      </c>
      <c r="AY656" s="387">
        <v>4</v>
      </c>
      <c r="AZ656" s="387">
        <f>IF(ISBLANK(tabItens[[#This Row],[CÓDIGO]]),"",tabItens[[#This Row],[PontoMês]] * (AZ$2+tabItens[[#This Row],[PontoQtM]]))</f>
        <v>4</v>
      </c>
      <c r="BA656" s="386">
        <f>tabItens[[#This Row],[PontoPed]] - tabItens[[#This Row],[Saldo]] + (1/10)</f>
        <v>-250.9</v>
      </c>
      <c r="BB656" s="386">
        <f xml:space="preserve"> tabItens[[#This Row],[PontoMês]] * BB$2 - tabItens[[#This Row],[QTDE ATUAL]] - (1/10)</f>
        <v>-254.1</v>
      </c>
      <c r="BC656" s="388">
        <f>IF( tabItens[[#This Row],[PontoPed]]&gt;0, IF(tabItens[[#This Row],[PontoPed]]&lt;1, 1, IF( tabItens[[#This Row],[Saldo]]&gt;tabItens[[#This Row],[PontoPed]], 0, (tabItens[[#This Row],[PontoPed]]-tabItens[[#This Row],[Saldo]])/tabItens[[#This Row],[PontoPed]] ) ), 0 )</f>
        <v>0</v>
      </c>
      <c r="BD656" s="389">
        <f>ROUNDDOWN(IF( OR( AND(tabItens[[#This Row],[PontoPed]]&lt;tabItens[[#This Row],[Saldo]],tabItens[[#This Row],[Saldo]]&gt;0), tabItens[[#This Row],[PontoPed]]=0), 99, IF(AND(tabItens[[#This Row],[Saldo]]=0,tabItens[[#This Row],[PontoPed]]&gt;0), 0, (1-tabItens[[#This Row],[PctAb]])*10 ) ),0)</f>
        <v>99</v>
      </c>
      <c r="BE656" s="390">
        <f>IF( tabItens[[#This Row],[Consumo]] &gt; tabItens[[#This Row],[04_MESES]]/4*$AV$2, tabItens[[#This Row],[Consumo]]/$AV$2, tabItens[[#This Row],[04_MESES]]/4 ) * $BE$2 + tabItens[[#This Row],[COMPRA_EXTRA]]</f>
        <v>15</v>
      </c>
      <c r="BF656" s="391">
        <f>MAX( tabItens[[#This Row],[Sugestão]] - tabItens[[#This Row],[LC]], 0 )</f>
        <v>15</v>
      </c>
      <c r="BG656" s="391">
        <f>SUMIF(Consumo!$C$3:$C$862,tabItens[[#This Row],[CÓDIGO]],Consumo!$E$3:$E$862)</f>
        <v>0</v>
      </c>
      <c r="BH656" s="392">
        <f>IF(AND(tabItens[[#This Row],[Pend]] &gt; 0,tabItens[[#This Row],[Consumo]] &lt;&gt; 0), tabItens[[#This Row],[Pend]] / tabItens[[#This Row],[Consumo]], 0 )</f>
        <v>0</v>
      </c>
      <c r="BI656" s="391"/>
      <c r="BJ656" s="391"/>
      <c r="BK656" s="393" t="s">
        <v>2081</v>
      </c>
    </row>
    <row r="657" spans="1:63" x14ac:dyDescent="0.3">
      <c r="A657" s="354">
        <v>119180</v>
      </c>
      <c r="B657" s="355" t="s">
        <v>1731</v>
      </c>
      <c r="C657" s="356" t="s">
        <v>31</v>
      </c>
      <c r="D657" s="357">
        <v>6.28</v>
      </c>
      <c r="E657" s="358"/>
      <c r="F657" s="358"/>
      <c r="G657" s="358" t="s">
        <v>883</v>
      </c>
      <c r="H657" s="359">
        <v>157</v>
      </c>
      <c r="I657" s="360">
        <v>103003</v>
      </c>
      <c r="J657" s="361">
        <v>6.28</v>
      </c>
      <c r="K657" s="362">
        <v>59</v>
      </c>
      <c r="L657" s="363">
        <f>IF(tabItens[[#This Row],[Média]] &gt; 0, tabItens[[#This Row],[QTDE ATUAL]] / tabItens[[#This Row],[Média]],999.9)</f>
        <v>33.05263157894737</v>
      </c>
      <c r="M657" s="364">
        <v>0</v>
      </c>
      <c r="N657" s="365">
        <f>tabItens[[#This Row],[VALOR UNIT.]] * tabItens[[#This Row],[LC]]</f>
        <v>0</v>
      </c>
      <c r="O657" s="366" t="s">
        <v>2156</v>
      </c>
      <c r="P657" s="367"/>
      <c r="Q657" s="368"/>
      <c r="R657" s="365"/>
      <c r="S657" s="369"/>
      <c r="T657" s="370">
        <f>ROUNDDOWN(IFERROR(tabItens[[#This Row],[ATA DT.VALID.]] - $D$1,0) / 30,0)</f>
        <v>-1507</v>
      </c>
      <c r="U657" s="355" t="s">
        <v>1682</v>
      </c>
      <c r="V657" s="371">
        <v>1</v>
      </c>
      <c r="W657" s="372" t="s">
        <v>2072</v>
      </c>
      <c r="X657" s="373">
        <v>55</v>
      </c>
      <c r="Y657" s="374">
        <v>37</v>
      </c>
      <c r="Z657" s="375"/>
      <c r="AA657" s="376"/>
      <c r="AB657" s="377"/>
      <c r="AC657" s="377"/>
      <c r="AD657" s="376"/>
      <c r="AE657" s="377"/>
      <c r="AF657" s="370"/>
      <c r="AG657" s="378" t="s">
        <v>2067</v>
      </c>
      <c r="AH657" s="379"/>
      <c r="AI657" s="370">
        <v>20</v>
      </c>
      <c r="AJ657" s="379">
        <v>41460</v>
      </c>
      <c r="AK657" s="379">
        <v>40581</v>
      </c>
      <c r="AL657" s="379">
        <v>42075</v>
      </c>
      <c r="AM657" s="369"/>
      <c r="AN657" s="358"/>
      <c r="AO657" s="380" t="str">
        <f>_xlfn.IFNA(IF(VLOOKUP(tabItens[[#This Row],[CÓDIGO]],tabExcluirDoEstoque[#Data],1,FALSE),"sim",""),"")</f>
        <v/>
      </c>
      <c r="AP657" s="381" t="str">
        <f ca="1">IF(OR(ISBLANK(tabItens[[#This Row],[ATA DT.VALID.]]),tabItens[[#This Row],[ATA DT.VALID.]]="",tabItens[[#This Row],[ATA DT.VALID.]]=" "),"",IF(TYPE(tabItens[[#This Row],[ATA DT.VALID.]])=1,ROUNDUP((tabItens[[#This Row],[ATA DT.VALID.]]-TODAY())/7,0),""))</f>
        <v/>
      </c>
      <c r="AQ657" s="382">
        <v>0</v>
      </c>
      <c r="AR657" s="383" t="str">
        <f>IF(ISBLANK(tabItens[[#This Row],[CÓDIGO]]),"",IFERROR(VLOOKUP(tabItens[[#This Row],[CÓDIGO]],Consumo!$C$2:$AC$862,26,FALSE),0))</f>
        <v>05.2023</v>
      </c>
      <c r="AS657" s="384">
        <f>SUMIF(Consumo!$C$3:$C$862,tabItens[[#This Row],[CÓDIGO]],Consumo!$N$3:$N$862) + SUMIF(Consumo!$C$3:$C$862,tabItens[[#This Row],[CÓDIGO]],Consumo!$O$3:$O$862) + SUMIF(Consumo!$C$3:$C$862,tabItens[[#This Row],[CÓDIGO]],Consumo!$P$3:$P$862) + SUMIF(Consumo!$C$3:$C$862,tabItens[[#This Row],[CÓDIGO]],Consumo!$Q$3:$Q$862)</f>
        <v>0</v>
      </c>
      <c r="AT657" s="384">
        <f>SUMIF(Consumo!$C$3:$C$862,tabItens[[#This Row],[CÓDIGO]],Consumo!$Z$3:$Z$862)</f>
        <v>59</v>
      </c>
      <c r="AU657" s="385">
        <f>SUMIF(Consumo!$C$3:$C$862,tabItens[[#This Row],[CÓDIGO]],Consumo!$AA$3:$AA$862)</f>
        <v>24</v>
      </c>
      <c r="AV657" s="386">
        <f>SUMIF(Consumo!$C$3:$C$862,tabItens[[#This Row],[CÓDIGO]],Consumo!$Y$3:$Y$862)</f>
        <v>4.75</v>
      </c>
      <c r="AW657" s="359">
        <f>tabItens[[#This Row],[QTDE ATUAL]] + tabItens[[#This Row],[RC QTDE]] + tabItens[[#This Row],[AF SALDO]] + tabItens[[#This Row],[Recentes]]</f>
        <v>157</v>
      </c>
      <c r="AX657" s="387">
        <v>5</v>
      </c>
      <c r="AY657" s="387">
        <v>4</v>
      </c>
      <c r="AZ657" s="387">
        <f>IF(ISBLANK(tabItens[[#This Row],[CÓDIGO]]),"",tabItens[[#This Row],[PontoMês]] * (AZ$2+tabItens[[#This Row],[PontoQtM]]))</f>
        <v>20</v>
      </c>
      <c r="BA657" s="386">
        <f>tabItens[[#This Row],[PontoPed]] - tabItens[[#This Row],[Saldo]] + (1/10)</f>
        <v>-136.9</v>
      </c>
      <c r="BB657" s="386">
        <f xml:space="preserve"> tabItens[[#This Row],[PontoMês]] * BB$2 - tabItens[[#This Row],[QTDE ATUAL]] - (1/10)</f>
        <v>-152.1</v>
      </c>
      <c r="BC657" s="388">
        <f>IF( tabItens[[#This Row],[PontoPed]]&gt;0, IF(tabItens[[#This Row],[PontoPed]]&lt;1, 1, IF( tabItens[[#This Row],[Saldo]]&gt;tabItens[[#This Row],[PontoPed]], 0, (tabItens[[#This Row],[PontoPed]]-tabItens[[#This Row],[Saldo]])/tabItens[[#This Row],[PontoPed]] ) ), 0 )</f>
        <v>0</v>
      </c>
      <c r="BD657" s="389">
        <f>ROUNDDOWN(IF( OR( AND(tabItens[[#This Row],[PontoPed]]&lt;tabItens[[#This Row],[Saldo]],tabItens[[#This Row],[Saldo]]&gt;0), tabItens[[#This Row],[PontoPed]]=0), 99, IF(AND(tabItens[[#This Row],[Saldo]]=0,tabItens[[#This Row],[PontoPed]]&gt;0), 0, (1-tabItens[[#This Row],[PctAb]])*10 ) ),0)</f>
        <v>99</v>
      </c>
      <c r="BE657" s="390">
        <f>IF( tabItens[[#This Row],[Consumo]] &gt; tabItens[[#This Row],[04_MESES]]/4*$AV$2, tabItens[[#This Row],[Consumo]]/$AV$2, tabItens[[#This Row],[04_MESES]]/4 ) * $BE$2 + tabItens[[#This Row],[COMPRA_EXTRA]]</f>
        <v>29.5</v>
      </c>
      <c r="BF657" s="391">
        <f>MAX( tabItens[[#This Row],[Sugestão]] - tabItens[[#This Row],[LC]], 0 )</f>
        <v>29.5</v>
      </c>
      <c r="BG657" s="391">
        <f>SUMIF(Consumo!$C$3:$C$862,tabItens[[#This Row],[CÓDIGO]],Consumo!$E$3:$E$862)</f>
        <v>0</v>
      </c>
      <c r="BH657" s="392">
        <f>IF(AND(tabItens[[#This Row],[Pend]] &gt; 0,tabItens[[#This Row],[Consumo]] &lt;&gt; 0), tabItens[[#This Row],[Pend]] / tabItens[[#This Row],[Consumo]], 0 )</f>
        <v>0</v>
      </c>
      <c r="BI657" s="391"/>
      <c r="BJ657" s="391"/>
      <c r="BK657" s="393" t="s">
        <v>2081</v>
      </c>
    </row>
    <row r="658" spans="1:63" x14ac:dyDescent="0.3">
      <c r="A658" s="354">
        <v>119181</v>
      </c>
      <c r="B658" s="355" t="s">
        <v>1732</v>
      </c>
      <c r="C658" s="356" t="s">
        <v>31</v>
      </c>
      <c r="D658" s="357">
        <v>2.68</v>
      </c>
      <c r="E658" s="358"/>
      <c r="F658" s="358"/>
      <c r="G658" s="358" t="s">
        <v>883</v>
      </c>
      <c r="H658" s="359">
        <v>610</v>
      </c>
      <c r="I658" s="360">
        <v>103003</v>
      </c>
      <c r="J658" s="361">
        <v>2.68</v>
      </c>
      <c r="K658" s="362">
        <v>385</v>
      </c>
      <c r="L658" s="363">
        <f>IF(tabItens[[#This Row],[Média]] &gt; 0, tabItens[[#This Row],[QTDE ATUAL]] / tabItens[[#This Row],[Média]],999.9)</f>
        <v>15.708154506437767</v>
      </c>
      <c r="M658" s="364">
        <v>0</v>
      </c>
      <c r="N658" s="365">
        <f>tabItens[[#This Row],[VALOR UNIT.]] * tabItens[[#This Row],[LC]]</f>
        <v>0</v>
      </c>
      <c r="O658" s="366" t="s">
        <v>2115</v>
      </c>
      <c r="P658" s="367"/>
      <c r="Q658" s="368"/>
      <c r="R658" s="365"/>
      <c r="S658" s="369"/>
      <c r="T658" s="370">
        <f>ROUNDDOWN(IFERROR(tabItens[[#This Row],[ATA DT.VALID.]] - $D$1,0) / 30,0)</f>
        <v>-1507</v>
      </c>
      <c r="U658" s="355" t="s">
        <v>1682</v>
      </c>
      <c r="V658" s="371">
        <v>1</v>
      </c>
      <c r="W658" s="372" t="s">
        <v>2072</v>
      </c>
      <c r="X658" s="373">
        <v>55</v>
      </c>
      <c r="Y658" s="374">
        <v>37</v>
      </c>
      <c r="Z658" s="375"/>
      <c r="AA658" s="376"/>
      <c r="AB658" s="377"/>
      <c r="AC658" s="377"/>
      <c r="AD658" s="376"/>
      <c r="AE658" s="377"/>
      <c r="AF658" s="370"/>
      <c r="AG658" s="378" t="s">
        <v>2067</v>
      </c>
      <c r="AH658" s="379"/>
      <c r="AI658" s="370">
        <v>170</v>
      </c>
      <c r="AJ658" s="379">
        <v>44544</v>
      </c>
      <c r="AK658" s="379">
        <v>40581</v>
      </c>
      <c r="AL658" s="379">
        <v>44470</v>
      </c>
      <c r="AM658" s="369"/>
      <c r="AN658" s="358"/>
      <c r="AO658" s="380" t="str">
        <f>_xlfn.IFNA(IF(VLOOKUP(tabItens[[#This Row],[CÓDIGO]],tabExcluirDoEstoque[#Data],1,FALSE),"sim",""),"")</f>
        <v/>
      </c>
      <c r="AP658" s="381" t="str">
        <f ca="1">IF(OR(ISBLANK(tabItens[[#This Row],[ATA DT.VALID.]]),tabItens[[#This Row],[ATA DT.VALID.]]="",tabItens[[#This Row],[ATA DT.VALID.]]=" "),"",IF(TYPE(tabItens[[#This Row],[ATA DT.VALID.]])=1,ROUNDUP((tabItens[[#This Row],[ATA DT.VALID.]]-TODAY())/7,0),""))</f>
        <v/>
      </c>
      <c r="AQ658" s="382">
        <v>0</v>
      </c>
      <c r="AR658" s="383" t="str">
        <f>IF(ISBLANK(tabItens[[#This Row],[CÓDIGO]]),"",IFERROR(VLOOKUP(tabItens[[#This Row],[CÓDIGO]],Consumo!$C$2:$AC$862,26,FALSE),0))</f>
        <v>09.2023</v>
      </c>
      <c r="AS658" s="384">
        <f>SUMIF(Consumo!$C$3:$C$862,tabItens[[#This Row],[CÓDIGO]],Consumo!$N$3:$N$862) + SUMIF(Consumo!$C$3:$C$862,tabItens[[#This Row],[CÓDIGO]],Consumo!$O$3:$O$862) + SUMIF(Consumo!$C$3:$C$862,tabItens[[#This Row],[CÓDIGO]],Consumo!$P$3:$P$862) + SUMIF(Consumo!$C$3:$C$862,tabItens[[#This Row],[CÓDIGO]],Consumo!$Q$3:$Q$862)</f>
        <v>120</v>
      </c>
      <c r="AT658" s="384">
        <f>SUMIF(Consumo!$C$3:$C$862,tabItens[[#This Row],[CÓDIGO]],Consumo!$Z$3:$Z$862)</f>
        <v>507</v>
      </c>
      <c r="AU658" s="385">
        <f>SUMIF(Consumo!$C$3:$C$862,tabItens[[#This Row],[CÓDIGO]],Consumo!$AA$3:$AA$862)</f>
        <v>166</v>
      </c>
      <c r="AV658" s="386">
        <f>SUMIF(Consumo!$C$3:$C$862,tabItens[[#This Row],[CÓDIGO]],Consumo!$Y$3:$Y$862)</f>
        <v>38.833333333333336</v>
      </c>
      <c r="AW658" s="359">
        <f>tabItens[[#This Row],[QTDE ATUAL]] + tabItens[[#This Row],[RC QTDE]] + tabItens[[#This Row],[AF SALDO]] + tabItens[[#This Row],[Recentes]]</f>
        <v>610</v>
      </c>
      <c r="AX658" s="387">
        <v>58</v>
      </c>
      <c r="AY658" s="387">
        <v>4</v>
      </c>
      <c r="AZ658" s="387">
        <f>IF(ISBLANK(tabItens[[#This Row],[CÓDIGO]]),"",tabItens[[#This Row],[PontoMês]] * (AZ$2+tabItens[[#This Row],[PontoQtM]]))</f>
        <v>232</v>
      </c>
      <c r="BA658" s="386">
        <f>tabItens[[#This Row],[PontoPed]] - tabItens[[#This Row],[Saldo]] + (1/10)</f>
        <v>-377.9</v>
      </c>
      <c r="BB658" s="386">
        <f xml:space="preserve"> tabItens[[#This Row],[PontoMês]] * BB$2 - tabItens[[#This Row],[QTDE ATUAL]] - (1/10)</f>
        <v>-552.1</v>
      </c>
      <c r="BC658" s="388">
        <f>IF( tabItens[[#This Row],[PontoPed]]&gt;0, IF(tabItens[[#This Row],[PontoPed]]&lt;1, 1, IF( tabItens[[#This Row],[Saldo]]&gt;tabItens[[#This Row],[PontoPed]], 0, (tabItens[[#This Row],[PontoPed]]-tabItens[[#This Row],[Saldo]])/tabItens[[#This Row],[PontoPed]] ) ), 0 )</f>
        <v>0</v>
      </c>
      <c r="BD658" s="389">
        <f>ROUNDDOWN(IF( OR( AND(tabItens[[#This Row],[PontoPed]]&lt;tabItens[[#This Row],[Saldo]],tabItens[[#This Row],[Saldo]]&gt;0), tabItens[[#This Row],[PontoPed]]=0), 99, IF(AND(tabItens[[#This Row],[Saldo]]=0,tabItens[[#This Row],[PontoPed]]&gt;0), 0, (1-tabItens[[#This Row],[PctAb]])*10 ) ),0)</f>
        <v>99</v>
      </c>
      <c r="BE658" s="390">
        <f>IF( tabItens[[#This Row],[Consumo]] &gt; tabItens[[#This Row],[04_MESES]]/4*$AV$2, tabItens[[#This Row],[Consumo]]/$AV$2, tabItens[[#This Row],[04_MESES]]/4 ) * $BE$2 + tabItens[[#This Row],[COMPRA_EXTRA]]</f>
        <v>253.5</v>
      </c>
      <c r="BF658" s="391">
        <f>MAX( tabItens[[#This Row],[Sugestão]] - tabItens[[#This Row],[LC]], 0 )</f>
        <v>253.5</v>
      </c>
      <c r="BG658" s="391">
        <f>SUMIF(Consumo!$C$3:$C$862,tabItens[[#This Row],[CÓDIGO]],Consumo!$E$3:$E$862)</f>
        <v>0</v>
      </c>
      <c r="BH658" s="392">
        <f>IF(AND(tabItens[[#This Row],[Pend]] &gt; 0,tabItens[[#This Row],[Consumo]] &lt;&gt; 0), tabItens[[#This Row],[Pend]] / tabItens[[#This Row],[Consumo]], 0 )</f>
        <v>0</v>
      </c>
      <c r="BI658" s="391"/>
      <c r="BJ658" s="391"/>
      <c r="BK658" s="393" t="s">
        <v>2081</v>
      </c>
    </row>
    <row r="659" spans="1:63" x14ac:dyDescent="0.3">
      <c r="A659" s="354">
        <v>119318</v>
      </c>
      <c r="B659" s="355" t="s">
        <v>1733</v>
      </c>
      <c r="C659" s="356" t="s">
        <v>328</v>
      </c>
      <c r="D659" s="357">
        <v>3.2</v>
      </c>
      <c r="E659" s="358"/>
      <c r="F659" s="358"/>
      <c r="G659" s="358" t="s">
        <v>883</v>
      </c>
      <c r="H659" s="359">
        <v>0</v>
      </c>
      <c r="I659" s="360">
        <v>103003</v>
      </c>
      <c r="J659" s="361">
        <v>3.2</v>
      </c>
      <c r="K659" s="362">
        <v>137</v>
      </c>
      <c r="L659" s="363">
        <f>IF(tabItens[[#This Row],[Média]] &gt; 0, tabItens[[#This Row],[QTDE ATUAL]] / tabItens[[#This Row],[Média]],999.9)</f>
        <v>0</v>
      </c>
      <c r="M659" s="364">
        <v>0</v>
      </c>
      <c r="N659" s="365">
        <f>tabItens[[#This Row],[VALOR UNIT.]] * tabItens[[#This Row],[LC]]</f>
        <v>0</v>
      </c>
      <c r="O659" s="366"/>
      <c r="P659" s="367"/>
      <c r="Q659" s="368"/>
      <c r="R659" s="365"/>
      <c r="S659" s="369"/>
      <c r="T659" s="370">
        <f>ROUNDDOWN(IFERROR(tabItens[[#This Row],[ATA DT.VALID.]] - $D$1,0) / 30,0)</f>
        <v>-1507</v>
      </c>
      <c r="U659" s="355" t="s">
        <v>1734</v>
      </c>
      <c r="V659" s="371">
        <v>1</v>
      </c>
      <c r="W659" s="372" t="s">
        <v>2068</v>
      </c>
      <c r="X659" s="373">
        <v>45</v>
      </c>
      <c r="Y659" s="374">
        <v>8</v>
      </c>
      <c r="Z659" s="375">
        <v>6209</v>
      </c>
      <c r="AA659" s="376">
        <v>2023</v>
      </c>
      <c r="AB659" s="377">
        <v>50</v>
      </c>
      <c r="AC659" s="377"/>
      <c r="AD659" s="376"/>
      <c r="AE659" s="377"/>
      <c r="AF659" s="370"/>
      <c r="AG659" s="378" t="s">
        <v>2067</v>
      </c>
      <c r="AH659" s="379"/>
      <c r="AI659" s="370">
        <v>56</v>
      </c>
      <c r="AJ659" s="379">
        <v>43874</v>
      </c>
      <c r="AK659" s="379">
        <v>40598</v>
      </c>
      <c r="AL659" s="379">
        <v>43866</v>
      </c>
      <c r="AM659" s="369"/>
      <c r="AN659" s="358"/>
      <c r="AO659" s="380" t="str">
        <f>_xlfn.IFNA(IF(VLOOKUP(tabItens[[#This Row],[CÓDIGO]],tabExcluirDoEstoque[#Data],1,FALSE),"sim",""),"")</f>
        <v/>
      </c>
      <c r="AP659" s="381" t="str">
        <f ca="1">IF(OR(ISBLANK(tabItens[[#This Row],[ATA DT.VALID.]]),tabItens[[#This Row],[ATA DT.VALID.]]="",tabItens[[#This Row],[ATA DT.VALID.]]=" "),"",IF(TYPE(tabItens[[#This Row],[ATA DT.VALID.]])=1,ROUNDUP((tabItens[[#This Row],[ATA DT.VALID.]]-TODAY())/7,0),""))</f>
        <v/>
      </c>
      <c r="AQ659" s="382"/>
      <c r="AR659" s="383" t="str">
        <f>IF(ISBLANK(tabItens[[#This Row],[CÓDIGO]]),"",IFERROR(VLOOKUP(tabItens[[#This Row],[CÓDIGO]],Consumo!$C$2:$AC$862,26,FALSE),0))</f>
        <v>07.2023</v>
      </c>
      <c r="AS659" s="384">
        <f>SUMIF(Consumo!$C$3:$C$862,tabItens[[#This Row],[CÓDIGO]],Consumo!$N$3:$N$862) + SUMIF(Consumo!$C$3:$C$862,tabItens[[#This Row],[CÓDIGO]],Consumo!$O$3:$O$862) + SUMIF(Consumo!$C$3:$C$862,tabItens[[#This Row],[CÓDIGO]],Consumo!$P$3:$P$862) + SUMIF(Consumo!$C$3:$C$862,tabItens[[#This Row],[CÓDIGO]],Consumo!$Q$3:$Q$862)</f>
        <v>39</v>
      </c>
      <c r="AT659" s="384">
        <f>SUMIF(Consumo!$C$3:$C$862,tabItens[[#This Row],[CÓDIGO]],Consumo!$Z$3:$Z$862)</f>
        <v>172</v>
      </c>
      <c r="AU659" s="385">
        <f>SUMIF(Consumo!$C$3:$C$862,tabItens[[#This Row],[CÓDIGO]],Consumo!$AA$3:$AA$862)</f>
        <v>31</v>
      </c>
      <c r="AV659" s="386">
        <f>SUMIF(Consumo!$C$3:$C$862,tabItens[[#This Row],[CÓDIGO]],Consumo!$Y$3:$Y$862)</f>
        <v>14.333333333333334</v>
      </c>
      <c r="AW659" s="359">
        <f>tabItens[[#This Row],[QTDE ATUAL]] + tabItens[[#This Row],[RC QTDE]] + tabItens[[#This Row],[AF SALDO]] + tabItens[[#This Row],[Recentes]]</f>
        <v>50</v>
      </c>
      <c r="AX659" s="387">
        <v>11</v>
      </c>
      <c r="AY659" s="387">
        <v>4</v>
      </c>
      <c r="AZ659" s="387">
        <f>IF(ISBLANK(tabItens[[#This Row],[CÓDIGO]]),"",tabItens[[#This Row],[PontoMês]] * (AZ$2+tabItens[[#This Row],[PontoQtM]]))</f>
        <v>44</v>
      </c>
      <c r="BA659" s="386">
        <f>tabItens[[#This Row],[PontoPed]] - tabItens[[#This Row],[Saldo]] + (1/10)</f>
        <v>-5.9</v>
      </c>
      <c r="BB659" s="386">
        <f xml:space="preserve"> tabItens[[#This Row],[PontoMês]] * BB$2 - tabItens[[#This Row],[QTDE ATUAL]] - (1/10)</f>
        <v>10.9</v>
      </c>
      <c r="BC659" s="388">
        <f>IF( tabItens[[#This Row],[PontoPed]]&gt;0, IF(tabItens[[#This Row],[PontoPed]]&lt;1, 1, IF( tabItens[[#This Row],[Saldo]]&gt;tabItens[[#This Row],[PontoPed]], 0, (tabItens[[#This Row],[PontoPed]]-tabItens[[#This Row],[Saldo]])/tabItens[[#This Row],[PontoPed]] ) ), 0 )</f>
        <v>0</v>
      </c>
      <c r="BD659" s="389">
        <f>ROUNDDOWN(IF( OR( AND(tabItens[[#This Row],[PontoPed]]&lt;tabItens[[#This Row],[Saldo]],tabItens[[#This Row],[Saldo]]&gt;0), tabItens[[#This Row],[PontoPed]]=0), 99, IF(AND(tabItens[[#This Row],[Saldo]]=0,tabItens[[#This Row],[PontoPed]]&gt;0), 0, (1-tabItens[[#This Row],[PctAb]])*10 ) ),0)</f>
        <v>99</v>
      </c>
      <c r="BE659" s="390">
        <f>IF( tabItens[[#This Row],[Consumo]] &gt; tabItens[[#This Row],[04_MESES]]/4*$AV$2, tabItens[[#This Row],[Consumo]]/$AV$2, tabItens[[#This Row],[04_MESES]]/4 ) * $BE$2 + tabItens[[#This Row],[COMPRA_EXTRA]]</f>
        <v>86</v>
      </c>
      <c r="BF659" s="391">
        <f>MAX( tabItens[[#This Row],[Sugestão]] - tabItens[[#This Row],[LC]], 0 )</f>
        <v>86</v>
      </c>
      <c r="BG659" s="391">
        <f>SUMIF(Consumo!$C$3:$C$862,tabItens[[#This Row],[CÓDIGO]],Consumo!$E$3:$E$862)</f>
        <v>4</v>
      </c>
      <c r="BH659" s="392">
        <f>IF(AND(tabItens[[#This Row],[Pend]] &gt; 0,tabItens[[#This Row],[Consumo]] &lt;&gt; 0), tabItens[[#This Row],[Pend]] / tabItens[[#This Row],[Consumo]], 0 )</f>
        <v>2.3255813953488372E-2</v>
      </c>
      <c r="BI659" s="391"/>
      <c r="BJ659" s="391"/>
      <c r="BK659" s="393" t="s">
        <v>2081</v>
      </c>
    </row>
    <row r="660" spans="1:63" x14ac:dyDescent="0.3">
      <c r="A660" s="354">
        <v>119554</v>
      </c>
      <c r="B660" s="355" t="s">
        <v>1735</v>
      </c>
      <c r="C660" s="356" t="s">
        <v>720</v>
      </c>
      <c r="D660" s="357">
        <v>482.5</v>
      </c>
      <c r="E660" s="358"/>
      <c r="F660" s="358"/>
      <c r="G660" s="358" t="s">
        <v>883</v>
      </c>
      <c r="H660" s="359">
        <v>146</v>
      </c>
      <c r="I660" s="360">
        <v>103003</v>
      </c>
      <c r="J660" s="361">
        <v>482.5</v>
      </c>
      <c r="K660" s="362">
        <v>168</v>
      </c>
      <c r="L660" s="363">
        <f>IF(tabItens[[#This Row],[Média]] &gt; 0, tabItens[[#This Row],[QTDE ATUAL]] / tabItens[[#This Row],[Média]],999.9)</f>
        <v>10.428571428571429</v>
      </c>
      <c r="M660" s="364">
        <v>0</v>
      </c>
      <c r="N660" s="365">
        <f>tabItens[[#This Row],[VALOR UNIT.]] * tabItens[[#This Row],[LC]]</f>
        <v>0</v>
      </c>
      <c r="O660" s="366" t="s">
        <v>2183</v>
      </c>
      <c r="P660" s="367"/>
      <c r="Q660" s="368"/>
      <c r="R660" s="365"/>
      <c r="S660" s="369"/>
      <c r="T660" s="370">
        <f>ROUNDDOWN(IFERROR(tabItens[[#This Row],[ATA DT.VALID.]] - $D$1,0) / 30,0)</f>
        <v>-1507</v>
      </c>
      <c r="U660" s="355" t="s">
        <v>1205</v>
      </c>
      <c r="V660" s="371">
        <v>1</v>
      </c>
      <c r="W660" s="372" t="s">
        <v>2074</v>
      </c>
      <c r="X660" s="373">
        <v>74</v>
      </c>
      <c r="Y660" s="374">
        <v>9</v>
      </c>
      <c r="Z660" s="375"/>
      <c r="AA660" s="376"/>
      <c r="AB660" s="377"/>
      <c r="AC660" s="377"/>
      <c r="AD660" s="376"/>
      <c r="AE660" s="377"/>
      <c r="AF660" s="370"/>
      <c r="AG660" s="378" t="s">
        <v>2067</v>
      </c>
      <c r="AH660" s="379"/>
      <c r="AI660" s="370">
        <v>56</v>
      </c>
      <c r="AJ660" s="379">
        <v>44545</v>
      </c>
      <c r="AK660" s="379">
        <v>40632</v>
      </c>
      <c r="AL660" s="379">
        <v>44539</v>
      </c>
      <c r="AM660" s="369"/>
      <c r="AN660" s="358"/>
      <c r="AO660" s="380" t="str">
        <f>_xlfn.IFNA(IF(VLOOKUP(tabItens[[#This Row],[CÓDIGO]],tabExcluirDoEstoque[#Data],1,FALSE),"sim",""),"")</f>
        <v/>
      </c>
      <c r="AP660" s="381" t="str">
        <f ca="1">IF(OR(ISBLANK(tabItens[[#This Row],[ATA DT.VALID.]]),tabItens[[#This Row],[ATA DT.VALID.]]="",tabItens[[#This Row],[ATA DT.VALID.]]=" "),"",IF(TYPE(tabItens[[#This Row],[ATA DT.VALID.]])=1,ROUNDUP((tabItens[[#This Row],[ATA DT.VALID.]]-TODAY())/7,0),""))</f>
        <v/>
      </c>
      <c r="AQ660" s="382">
        <v>0</v>
      </c>
      <c r="AR660" s="383" t="str">
        <f>IF(ISBLANK(tabItens[[#This Row],[CÓDIGO]]),"",IFERROR(VLOOKUP(tabItens[[#This Row],[CÓDIGO]],Consumo!$C$2:$AC$862,26,FALSE),0))</f>
        <v>09.2023</v>
      </c>
      <c r="AS660" s="384">
        <f>SUMIF(Consumo!$C$3:$C$862,tabItens[[#This Row],[CÓDIGO]],Consumo!$N$3:$N$862) + SUMIF(Consumo!$C$3:$C$862,tabItens[[#This Row],[CÓDIGO]],Consumo!$O$3:$O$862) + SUMIF(Consumo!$C$3:$C$862,tabItens[[#This Row],[CÓDIGO]],Consumo!$P$3:$P$862) + SUMIF(Consumo!$C$3:$C$862,tabItens[[#This Row],[CÓDIGO]],Consumo!$Q$3:$Q$862)</f>
        <v>84</v>
      </c>
      <c r="AT660" s="384">
        <f>SUMIF(Consumo!$C$3:$C$862,tabItens[[#This Row],[CÓDIGO]],Consumo!$Z$3:$Z$862)</f>
        <v>168</v>
      </c>
      <c r="AU660" s="385">
        <f>SUMIF(Consumo!$C$3:$C$862,tabItens[[#This Row],[CÓDIGO]],Consumo!$AA$3:$AA$862)</f>
        <v>42</v>
      </c>
      <c r="AV660" s="386">
        <f>SUMIF(Consumo!$C$3:$C$862,tabItens[[#This Row],[CÓDIGO]],Consumo!$Y$3:$Y$862)</f>
        <v>14</v>
      </c>
      <c r="AW660" s="359">
        <f>tabItens[[#This Row],[QTDE ATUAL]] + tabItens[[#This Row],[RC QTDE]] + tabItens[[#This Row],[AF SALDO]] + tabItens[[#This Row],[Recentes]]</f>
        <v>146</v>
      </c>
      <c r="AX660" s="387">
        <v>9</v>
      </c>
      <c r="AY660" s="387">
        <v>4</v>
      </c>
      <c r="AZ660" s="387">
        <f>IF(ISBLANK(tabItens[[#This Row],[CÓDIGO]]),"",tabItens[[#This Row],[PontoMês]] * (AZ$2+tabItens[[#This Row],[PontoQtM]]))</f>
        <v>36</v>
      </c>
      <c r="BA660" s="386">
        <f>tabItens[[#This Row],[PontoPed]] - tabItens[[#This Row],[Saldo]] + (1/10)</f>
        <v>-109.9</v>
      </c>
      <c r="BB660" s="386">
        <f xml:space="preserve"> tabItens[[#This Row],[PontoMês]] * BB$2 - tabItens[[#This Row],[QTDE ATUAL]] - (1/10)</f>
        <v>-137.1</v>
      </c>
      <c r="BC660" s="388">
        <f>IF( tabItens[[#This Row],[PontoPed]]&gt;0, IF(tabItens[[#This Row],[PontoPed]]&lt;1, 1, IF( tabItens[[#This Row],[Saldo]]&gt;tabItens[[#This Row],[PontoPed]], 0, (tabItens[[#This Row],[PontoPed]]-tabItens[[#This Row],[Saldo]])/tabItens[[#This Row],[PontoPed]] ) ), 0 )</f>
        <v>0</v>
      </c>
      <c r="BD660" s="389">
        <f>ROUNDDOWN(IF( OR( AND(tabItens[[#This Row],[PontoPed]]&lt;tabItens[[#This Row],[Saldo]],tabItens[[#This Row],[Saldo]]&gt;0), tabItens[[#This Row],[PontoPed]]=0), 99, IF(AND(tabItens[[#This Row],[Saldo]]=0,tabItens[[#This Row],[PontoPed]]&gt;0), 0, (1-tabItens[[#This Row],[PctAb]])*10 ) ),0)</f>
        <v>99</v>
      </c>
      <c r="BE660" s="390">
        <f>IF( tabItens[[#This Row],[Consumo]] &gt; tabItens[[#This Row],[04_MESES]]/4*$AV$2, tabItens[[#This Row],[Consumo]]/$AV$2, tabItens[[#This Row],[04_MESES]]/4 ) * $BE$2 + tabItens[[#This Row],[COMPRA_EXTRA]]</f>
        <v>126</v>
      </c>
      <c r="BF660" s="391">
        <f>MAX( tabItens[[#This Row],[Sugestão]] - tabItens[[#This Row],[LC]], 0 )</f>
        <v>126</v>
      </c>
      <c r="BG660" s="391">
        <f>SUMIF(Consumo!$C$3:$C$862,tabItens[[#This Row],[CÓDIGO]],Consumo!$E$3:$E$862)</f>
        <v>0</v>
      </c>
      <c r="BH660" s="392">
        <f>IF(AND(tabItens[[#This Row],[Pend]] &gt; 0,tabItens[[#This Row],[Consumo]] &lt;&gt; 0), tabItens[[#This Row],[Pend]] / tabItens[[#This Row],[Consumo]], 0 )</f>
        <v>0</v>
      </c>
      <c r="BI660" s="391"/>
      <c r="BJ660" s="391"/>
      <c r="BK660" s="393" t="s">
        <v>2081</v>
      </c>
    </row>
    <row r="661" spans="1:63" x14ac:dyDescent="0.3">
      <c r="A661" s="354">
        <v>119595</v>
      </c>
      <c r="B661" s="355" t="s">
        <v>1736</v>
      </c>
      <c r="C661" s="356" t="s">
        <v>253</v>
      </c>
      <c r="D661" s="357">
        <v>4.33</v>
      </c>
      <c r="E661" s="358"/>
      <c r="F661" s="358"/>
      <c r="G661" s="358" t="s">
        <v>883</v>
      </c>
      <c r="H661" s="359">
        <v>311</v>
      </c>
      <c r="I661" s="360">
        <v>103003</v>
      </c>
      <c r="J661" s="361">
        <v>4.33</v>
      </c>
      <c r="K661" s="362">
        <v>33</v>
      </c>
      <c r="L661" s="363">
        <f>IF(tabItens[[#This Row],[Média]] &gt; 0, tabItens[[#This Row],[QTDE ATUAL]] / tabItens[[#This Row],[Média]],999.9)</f>
        <v>109.76470588235294</v>
      </c>
      <c r="M661" s="364">
        <v>0</v>
      </c>
      <c r="N661" s="365">
        <f>tabItens[[#This Row],[VALOR UNIT.]] * tabItens[[#This Row],[LC]]</f>
        <v>0</v>
      </c>
      <c r="O661" s="366" t="s">
        <v>2184</v>
      </c>
      <c r="P661" s="367"/>
      <c r="Q661" s="368"/>
      <c r="R661" s="365"/>
      <c r="S661" s="369"/>
      <c r="T661" s="370">
        <f>ROUNDDOWN(IFERROR(tabItens[[#This Row],[ATA DT.VALID.]] - $D$1,0) / 30,0)</f>
        <v>-1507</v>
      </c>
      <c r="U661" s="355" t="s">
        <v>1737</v>
      </c>
      <c r="V661" s="371">
        <v>1</v>
      </c>
      <c r="W661" s="372" t="s">
        <v>2068</v>
      </c>
      <c r="X661" s="373">
        <v>62</v>
      </c>
      <c r="Y661" s="374">
        <v>26</v>
      </c>
      <c r="Z661" s="375"/>
      <c r="AA661" s="376"/>
      <c r="AB661" s="377"/>
      <c r="AC661" s="377"/>
      <c r="AD661" s="376"/>
      <c r="AE661" s="377"/>
      <c r="AF661" s="370"/>
      <c r="AG661" s="378" t="s">
        <v>2067</v>
      </c>
      <c r="AH661" s="379"/>
      <c r="AI661" s="370">
        <v>12</v>
      </c>
      <c r="AJ661" s="379">
        <v>44145</v>
      </c>
      <c r="AK661" s="379">
        <v>40638</v>
      </c>
      <c r="AL661" s="379">
        <v>45148</v>
      </c>
      <c r="AM661" s="369"/>
      <c r="AN661" s="358"/>
      <c r="AO661" s="380" t="str">
        <f>_xlfn.IFNA(IF(VLOOKUP(tabItens[[#This Row],[CÓDIGO]],tabExcluirDoEstoque[#Data],1,FALSE),"sim",""),"")</f>
        <v/>
      </c>
      <c r="AP661" s="381" t="str">
        <f ca="1">IF(OR(ISBLANK(tabItens[[#This Row],[ATA DT.VALID.]]),tabItens[[#This Row],[ATA DT.VALID.]]="",tabItens[[#This Row],[ATA DT.VALID.]]=" "),"",IF(TYPE(tabItens[[#This Row],[ATA DT.VALID.]])=1,ROUNDUP((tabItens[[#This Row],[ATA DT.VALID.]]-TODAY())/7,0),""))</f>
        <v/>
      </c>
      <c r="AQ661" s="382">
        <v>0</v>
      </c>
      <c r="AR661" s="383" t="str">
        <f>IF(ISBLANK(tabItens[[#This Row],[CÓDIGO]]),"",IFERROR(VLOOKUP(tabItens[[#This Row],[CÓDIGO]],Consumo!$C$2:$AC$862,26,FALSE),0))</f>
        <v>09.2023</v>
      </c>
      <c r="AS661" s="384">
        <f>SUMIF(Consumo!$C$3:$C$862,tabItens[[#This Row],[CÓDIGO]],Consumo!$N$3:$N$862) + SUMIF(Consumo!$C$3:$C$862,tabItens[[#This Row],[CÓDIGO]],Consumo!$O$3:$O$862) + SUMIF(Consumo!$C$3:$C$862,tabItens[[#This Row],[CÓDIGO]],Consumo!$P$3:$P$862) + SUMIF(Consumo!$C$3:$C$862,tabItens[[#This Row],[CÓDIGO]],Consumo!$Q$3:$Q$862)</f>
        <v>8</v>
      </c>
      <c r="AT661" s="384">
        <f>SUMIF(Consumo!$C$3:$C$862,tabItens[[#This Row],[CÓDIGO]],Consumo!$Z$3:$Z$862)</f>
        <v>36</v>
      </c>
      <c r="AU661" s="385">
        <f>SUMIF(Consumo!$C$3:$C$862,tabItens[[#This Row],[CÓDIGO]],Consumo!$AA$3:$AA$862)</f>
        <v>12</v>
      </c>
      <c r="AV661" s="386">
        <f>SUMIF(Consumo!$C$3:$C$862,tabItens[[#This Row],[CÓDIGO]],Consumo!$Y$3:$Y$862)</f>
        <v>2.8333333333333335</v>
      </c>
      <c r="AW661" s="359">
        <f>tabItens[[#This Row],[QTDE ATUAL]] + tabItens[[#This Row],[RC QTDE]] + tabItens[[#This Row],[AF SALDO]] + tabItens[[#This Row],[Recentes]]</f>
        <v>311</v>
      </c>
      <c r="AX661" s="387">
        <v>50</v>
      </c>
      <c r="AY661" s="387">
        <v>4</v>
      </c>
      <c r="AZ661" s="387">
        <f>IF(ISBLANK(tabItens[[#This Row],[CÓDIGO]]),"",tabItens[[#This Row],[PontoMês]] * (AZ$2+tabItens[[#This Row],[PontoQtM]]))</f>
        <v>200</v>
      </c>
      <c r="BA661" s="386">
        <f>tabItens[[#This Row],[PontoPed]] - tabItens[[#This Row],[Saldo]] + (1/10)</f>
        <v>-110.9</v>
      </c>
      <c r="BB661" s="386">
        <f xml:space="preserve"> tabItens[[#This Row],[PontoMês]] * BB$2 - tabItens[[#This Row],[QTDE ATUAL]] - (1/10)</f>
        <v>-261.10000000000002</v>
      </c>
      <c r="BC661" s="388">
        <f>IF( tabItens[[#This Row],[PontoPed]]&gt;0, IF(tabItens[[#This Row],[PontoPed]]&lt;1, 1, IF( tabItens[[#This Row],[Saldo]]&gt;tabItens[[#This Row],[PontoPed]], 0, (tabItens[[#This Row],[PontoPed]]-tabItens[[#This Row],[Saldo]])/tabItens[[#This Row],[PontoPed]] ) ), 0 )</f>
        <v>0</v>
      </c>
      <c r="BD661" s="389">
        <f>ROUNDDOWN(IF( OR( AND(tabItens[[#This Row],[PontoPed]]&lt;tabItens[[#This Row],[Saldo]],tabItens[[#This Row],[Saldo]]&gt;0), tabItens[[#This Row],[PontoPed]]=0), 99, IF(AND(tabItens[[#This Row],[Saldo]]=0,tabItens[[#This Row],[PontoPed]]&gt;0), 0, (1-tabItens[[#This Row],[PctAb]])*10 ) ),0)</f>
        <v>99</v>
      </c>
      <c r="BE661" s="390">
        <f>IF( tabItens[[#This Row],[Consumo]] &gt; tabItens[[#This Row],[04_MESES]]/4*$AV$2, tabItens[[#This Row],[Consumo]]/$AV$2, tabItens[[#This Row],[04_MESES]]/4 ) * $BE$2 + tabItens[[#This Row],[COMPRA_EXTRA]]</f>
        <v>18</v>
      </c>
      <c r="BF661" s="391">
        <f>MAX( tabItens[[#This Row],[Sugestão]] - tabItens[[#This Row],[LC]], 0 )</f>
        <v>18</v>
      </c>
      <c r="BG661" s="391">
        <f>SUMIF(Consumo!$C$3:$C$862,tabItens[[#This Row],[CÓDIGO]],Consumo!$E$3:$E$862)</f>
        <v>0</v>
      </c>
      <c r="BH661" s="392">
        <f>IF(AND(tabItens[[#This Row],[Pend]] &gt; 0,tabItens[[#This Row],[Consumo]] &lt;&gt; 0), tabItens[[#This Row],[Pend]] / tabItens[[#This Row],[Consumo]], 0 )</f>
        <v>0</v>
      </c>
      <c r="BI661" s="391"/>
      <c r="BJ661" s="391"/>
      <c r="BK661" s="393" t="s">
        <v>2081</v>
      </c>
    </row>
    <row r="662" spans="1:63" x14ac:dyDescent="0.3">
      <c r="A662" s="354">
        <v>119621</v>
      </c>
      <c r="B662" s="355" t="s">
        <v>1738</v>
      </c>
      <c r="C662" s="356" t="s">
        <v>720</v>
      </c>
      <c r="D662" s="357">
        <v>284.83</v>
      </c>
      <c r="E662" s="358"/>
      <c r="F662" s="358"/>
      <c r="G662" s="358" t="s">
        <v>883</v>
      </c>
      <c r="H662" s="359">
        <v>100</v>
      </c>
      <c r="I662" s="360">
        <v>103003</v>
      </c>
      <c r="J662" s="361">
        <v>284.83</v>
      </c>
      <c r="K662" s="362">
        <v>495</v>
      </c>
      <c r="L662" s="363">
        <f>IF(tabItens[[#This Row],[Média]] &gt; 0, tabItens[[#This Row],[QTDE ATUAL]] / tabItens[[#This Row],[Média]],999.9)</f>
        <v>2.2429906542056073</v>
      </c>
      <c r="M662" s="364">
        <v>0</v>
      </c>
      <c r="N662" s="365">
        <f>tabItens[[#This Row],[VALOR UNIT.]] * tabItens[[#This Row],[LC]]</f>
        <v>0</v>
      </c>
      <c r="O662" s="366" t="s">
        <v>2183</v>
      </c>
      <c r="P662" s="367"/>
      <c r="Q662" s="368"/>
      <c r="R662" s="365"/>
      <c r="S662" s="369"/>
      <c r="T662" s="370">
        <f>ROUNDDOWN(IFERROR(tabItens[[#This Row],[ATA DT.VALID.]] - $D$1,0) / 30,0)</f>
        <v>-1507</v>
      </c>
      <c r="U662" s="355" t="s">
        <v>1205</v>
      </c>
      <c r="V662" s="371">
        <v>1</v>
      </c>
      <c r="W662" s="372" t="s">
        <v>2074</v>
      </c>
      <c r="X662" s="373">
        <v>74</v>
      </c>
      <c r="Y662" s="374">
        <v>9</v>
      </c>
      <c r="Z662" s="375"/>
      <c r="AA662" s="376"/>
      <c r="AB662" s="377"/>
      <c r="AC662" s="377"/>
      <c r="AD662" s="376"/>
      <c r="AE662" s="377"/>
      <c r="AF662" s="370"/>
      <c r="AG662" s="378" t="s">
        <v>2067</v>
      </c>
      <c r="AH662" s="379"/>
      <c r="AI662" s="370">
        <v>190</v>
      </c>
      <c r="AJ662" s="379">
        <v>44244</v>
      </c>
      <c r="AK662" s="379">
        <v>40641</v>
      </c>
      <c r="AL662" s="379">
        <v>45210</v>
      </c>
      <c r="AM662" s="369"/>
      <c r="AN662" s="358"/>
      <c r="AO662" s="380" t="str">
        <f>_xlfn.IFNA(IF(VLOOKUP(tabItens[[#This Row],[CÓDIGO]],tabExcluirDoEstoque[#Data],1,FALSE),"sim",""),"")</f>
        <v/>
      </c>
      <c r="AP662" s="381" t="str">
        <f ca="1">IF(OR(ISBLANK(tabItens[[#This Row],[ATA DT.VALID.]]),tabItens[[#This Row],[ATA DT.VALID.]]="",tabItens[[#This Row],[ATA DT.VALID.]]=" "),"",IF(TYPE(tabItens[[#This Row],[ATA DT.VALID.]])=1,ROUNDUP((tabItens[[#This Row],[ATA DT.VALID.]]-TODAY())/7,0),""))</f>
        <v/>
      </c>
      <c r="AQ662" s="382">
        <v>0</v>
      </c>
      <c r="AR662" s="383" t="str">
        <f>IF(ISBLANK(tabItens[[#This Row],[CÓDIGO]]),"",IFERROR(VLOOKUP(tabItens[[#This Row],[CÓDIGO]],Consumo!$C$2:$AC$862,26,FALSE),0))</f>
        <v>08.2023</v>
      </c>
      <c r="AS662" s="384">
        <f>SUMIF(Consumo!$C$3:$C$862,tabItens[[#This Row],[CÓDIGO]],Consumo!$N$3:$N$862) + SUMIF(Consumo!$C$3:$C$862,tabItens[[#This Row],[CÓDIGO]],Consumo!$O$3:$O$862) + SUMIF(Consumo!$C$3:$C$862,tabItens[[#This Row],[CÓDIGO]],Consumo!$P$3:$P$862) + SUMIF(Consumo!$C$3:$C$862,tabItens[[#This Row],[CÓDIGO]],Consumo!$Q$3:$Q$862)</f>
        <v>228</v>
      </c>
      <c r="AT662" s="384">
        <f>SUMIF(Consumo!$C$3:$C$862,tabItens[[#This Row],[CÓDIGO]],Consumo!$Z$3:$Z$862)</f>
        <v>570</v>
      </c>
      <c r="AU662" s="385">
        <f>SUMIF(Consumo!$C$3:$C$862,tabItens[[#This Row],[CÓDIGO]],Consumo!$AA$3:$AA$862)</f>
        <v>198</v>
      </c>
      <c r="AV662" s="386">
        <f>SUMIF(Consumo!$C$3:$C$862,tabItens[[#This Row],[CÓDIGO]],Consumo!$Y$3:$Y$862)</f>
        <v>44.583333333333336</v>
      </c>
      <c r="AW662" s="359">
        <f>tabItens[[#This Row],[QTDE ATUAL]] + tabItens[[#This Row],[RC QTDE]] + tabItens[[#This Row],[AF SALDO]] + tabItens[[#This Row],[Recentes]]</f>
        <v>100</v>
      </c>
      <c r="AX662" s="387">
        <v>125</v>
      </c>
      <c r="AY662" s="387">
        <v>4</v>
      </c>
      <c r="AZ662" s="387">
        <f>IF(ISBLANK(tabItens[[#This Row],[CÓDIGO]]),"",tabItens[[#This Row],[PontoMês]] * (AZ$2+tabItens[[#This Row],[PontoQtM]]))</f>
        <v>500</v>
      </c>
      <c r="BA662" s="386">
        <f>tabItens[[#This Row],[PontoPed]] - tabItens[[#This Row],[Saldo]] + (1/10)</f>
        <v>400.1</v>
      </c>
      <c r="BB662" s="386">
        <f xml:space="preserve"> tabItens[[#This Row],[PontoMês]] * BB$2 - tabItens[[#This Row],[QTDE ATUAL]] - (1/10)</f>
        <v>24.9</v>
      </c>
      <c r="BC662" s="388">
        <f>IF( tabItens[[#This Row],[PontoPed]]&gt;0, IF(tabItens[[#This Row],[PontoPed]]&lt;1, 1, IF( tabItens[[#This Row],[Saldo]]&gt;tabItens[[#This Row],[PontoPed]], 0, (tabItens[[#This Row],[PontoPed]]-tabItens[[#This Row],[Saldo]])/tabItens[[#This Row],[PontoPed]] ) ), 0 )</f>
        <v>0.8</v>
      </c>
      <c r="BD662" s="389">
        <f>ROUNDDOWN(IF( OR( AND(tabItens[[#This Row],[PontoPed]]&lt;tabItens[[#This Row],[Saldo]],tabItens[[#This Row],[Saldo]]&gt;0), tabItens[[#This Row],[PontoPed]]=0), 99, IF(AND(tabItens[[#This Row],[Saldo]]=0,tabItens[[#This Row],[PontoPed]]&gt;0), 0, (1-tabItens[[#This Row],[PctAb]])*10 ) ),0)</f>
        <v>2</v>
      </c>
      <c r="BE662" s="390">
        <f>IF( tabItens[[#This Row],[Consumo]] &gt; tabItens[[#This Row],[04_MESES]]/4*$AV$2, tabItens[[#This Row],[Consumo]]/$AV$2, tabItens[[#This Row],[04_MESES]]/4 ) * $BE$2 + tabItens[[#This Row],[COMPRA_EXTRA]]</f>
        <v>342</v>
      </c>
      <c r="BF662" s="391">
        <f>MAX( tabItens[[#This Row],[Sugestão]] - tabItens[[#This Row],[LC]], 0 )</f>
        <v>342</v>
      </c>
      <c r="BG662" s="391">
        <f>SUMIF(Consumo!$C$3:$C$862,tabItens[[#This Row],[CÓDIGO]],Consumo!$E$3:$E$862)</f>
        <v>0</v>
      </c>
      <c r="BH662" s="392">
        <f>IF(AND(tabItens[[#This Row],[Pend]] &gt; 0,tabItens[[#This Row],[Consumo]] &lt;&gt; 0), tabItens[[#This Row],[Pend]] / tabItens[[#This Row],[Consumo]], 0 )</f>
        <v>0</v>
      </c>
      <c r="BI662" s="391"/>
      <c r="BJ662" s="391"/>
      <c r="BK662" s="393" t="s">
        <v>2081</v>
      </c>
    </row>
    <row r="663" spans="1:63" x14ac:dyDescent="0.3">
      <c r="A663" s="354">
        <v>120615</v>
      </c>
      <c r="B663" s="355" t="s">
        <v>1739</v>
      </c>
      <c r="C663" s="356" t="s">
        <v>265</v>
      </c>
      <c r="D663" s="357">
        <v>1.05</v>
      </c>
      <c r="E663" s="358"/>
      <c r="F663" s="358"/>
      <c r="G663" s="358" t="s">
        <v>883</v>
      </c>
      <c r="H663" s="359">
        <v>1276</v>
      </c>
      <c r="I663" s="360">
        <v>103003</v>
      </c>
      <c r="J663" s="361">
        <v>1.05</v>
      </c>
      <c r="K663" s="362"/>
      <c r="L663" s="363">
        <f>IF(tabItens[[#This Row],[Média]] &gt; 0, tabItens[[#This Row],[QTDE ATUAL]] / tabItens[[#This Row],[Média]],999.9)</f>
        <v>999.9</v>
      </c>
      <c r="M663" s="364">
        <v>0</v>
      </c>
      <c r="N663" s="365">
        <f>tabItens[[#This Row],[VALOR UNIT.]] * tabItens[[#This Row],[LC]]</f>
        <v>0</v>
      </c>
      <c r="O663" s="366"/>
      <c r="P663" s="367"/>
      <c r="Q663" s="368"/>
      <c r="R663" s="365"/>
      <c r="S663" s="369"/>
      <c r="T663" s="370">
        <f>ROUNDDOWN(IFERROR(tabItens[[#This Row],[ATA DT.VALID.]] - $D$1,0) / 30,0)</f>
        <v>-1507</v>
      </c>
      <c r="U663" s="355" t="s">
        <v>1740</v>
      </c>
      <c r="V663" s="371">
        <v>1</v>
      </c>
      <c r="W663" s="372" t="s">
        <v>2073</v>
      </c>
      <c r="X663" s="373">
        <v>80</v>
      </c>
      <c r="Y663" s="374">
        <v>13</v>
      </c>
      <c r="Z663" s="375"/>
      <c r="AA663" s="376"/>
      <c r="AB663" s="377"/>
      <c r="AC663" s="377"/>
      <c r="AD663" s="376"/>
      <c r="AE663" s="377"/>
      <c r="AF663" s="370"/>
      <c r="AG663" s="378" t="s">
        <v>2067</v>
      </c>
      <c r="AH663" s="379"/>
      <c r="AI663" s="370">
        <v>0</v>
      </c>
      <c r="AJ663" s="379">
        <v>42333</v>
      </c>
      <c r="AK663" s="379">
        <v>40756</v>
      </c>
      <c r="AL663" s="379">
        <v>42297</v>
      </c>
      <c r="AM663" s="369"/>
      <c r="AN663" s="358"/>
      <c r="AO663" s="380" t="str">
        <f>_xlfn.IFNA(IF(VLOOKUP(tabItens[[#This Row],[CÓDIGO]],tabExcluirDoEstoque[#Data],1,FALSE),"sim",""),"")</f>
        <v/>
      </c>
      <c r="AP663" s="381" t="str">
        <f ca="1">IF(OR(ISBLANK(tabItens[[#This Row],[ATA DT.VALID.]]),tabItens[[#This Row],[ATA DT.VALID.]]="",tabItens[[#This Row],[ATA DT.VALID.]]=" "),"",IF(TYPE(tabItens[[#This Row],[ATA DT.VALID.]])=1,ROUNDUP((tabItens[[#This Row],[ATA DT.VALID.]]-TODAY())/7,0),""))</f>
        <v/>
      </c>
      <c r="AQ663" s="382"/>
      <c r="AR663" s="383">
        <f>IF(ISBLANK(tabItens[[#This Row],[CÓDIGO]]),"",IFERROR(VLOOKUP(tabItens[[#This Row],[CÓDIGO]],Consumo!$C$2:$AC$862,26,FALSE),0))</f>
        <v>0</v>
      </c>
      <c r="AS663" s="384">
        <f>SUMIF(Consumo!$C$3:$C$862,tabItens[[#This Row],[CÓDIGO]],Consumo!$N$3:$N$862) + SUMIF(Consumo!$C$3:$C$862,tabItens[[#This Row],[CÓDIGO]],Consumo!$O$3:$O$862) + SUMIF(Consumo!$C$3:$C$862,tabItens[[#This Row],[CÓDIGO]],Consumo!$P$3:$P$862) + SUMIF(Consumo!$C$3:$C$862,tabItens[[#This Row],[CÓDIGO]],Consumo!$Q$3:$Q$862)</f>
        <v>0</v>
      </c>
      <c r="AT663" s="384">
        <f>SUMIF(Consumo!$C$3:$C$862,tabItens[[#This Row],[CÓDIGO]],Consumo!$Z$3:$Z$862)</f>
        <v>0</v>
      </c>
      <c r="AU663" s="385">
        <f>SUMIF(Consumo!$C$3:$C$862,tabItens[[#This Row],[CÓDIGO]],Consumo!$AA$3:$AA$862)</f>
        <v>0</v>
      </c>
      <c r="AV663" s="386">
        <f>SUMIF(Consumo!$C$3:$C$862,tabItens[[#This Row],[CÓDIGO]],Consumo!$Y$3:$Y$862)</f>
        <v>0</v>
      </c>
      <c r="AW663" s="359">
        <f>tabItens[[#This Row],[QTDE ATUAL]] + tabItens[[#This Row],[RC QTDE]] + tabItens[[#This Row],[AF SALDO]] + tabItens[[#This Row],[Recentes]]</f>
        <v>1276</v>
      </c>
      <c r="AX663" s="387">
        <v>21</v>
      </c>
      <c r="AY663" s="387">
        <v>4</v>
      </c>
      <c r="AZ663" s="387">
        <f>IF(ISBLANK(tabItens[[#This Row],[CÓDIGO]]),"",tabItens[[#This Row],[PontoMês]] * (AZ$2+tabItens[[#This Row],[PontoQtM]]))</f>
        <v>84</v>
      </c>
      <c r="BA663" s="386">
        <f>tabItens[[#This Row],[PontoPed]] - tabItens[[#This Row],[Saldo]] + (1/10)</f>
        <v>-1191.9000000000001</v>
      </c>
      <c r="BB663" s="386">
        <f xml:space="preserve"> tabItens[[#This Row],[PontoMês]] * BB$2 - tabItens[[#This Row],[QTDE ATUAL]] - (1/10)</f>
        <v>-1255.0999999999999</v>
      </c>
      <c r="BC663" s="388">
        <f>IF( tabItens[[#This Row],[PontoPed]]&gt;0, IF(tabItens[[#This Row],[PontoPed]]&lt;1, 1, IF( tabItens[[#This Row],[Saldo]]&gt;tabItens[[#This Row],[PontoPed]], 0, (tabItens[[#This Row],[PontoPed]]-tabItens[[#This Row],[Saldo]])/tabItens[[#This Row],[PontoPed]] ) ), 0 )</f>
        <v>0</v>
      </c>
      <c r="BD663" s="389">
        <f>ROUNDDOWN(IF( OR( AND(tabItens[[#This Row],[PontoPed]]&lt;tabItens[[#This Row],[Saldo]],tabItens[[#This Row],[Saldo]]&gt;0), tabItens[[#This Row],[PontoPed]]=0), 99, IF(AND(tabItens[[#This Row],[Saldo]]=0,tabItens[[#This Row],[PontoPed]]&gt;0), 0, (1-tabItens[[#This Row],[PctAb]])*10 ) ),0)</f>
        <v>99</v>
      </c>
      <c r="BE663" s="390">
        <f>IF( tabItens[[#This Row],[Consumo]] &gt; tabItens[[#This Row],[04_MESES]]/4*$AV$2, tabItens[[#This Row],[Consumo]]/$AV$2, tabItens[[#This Row],[04_MESES]]/4 ) * $BE$2 + tabItens[[#This Row],[COMPRA_EXTRA]]</f>
        <v>0</v>
      </c>
      <c r="BF663" s="391">
        <f>MAX( tabItens[[#This Row],[Sugestão]] - tabItens[[#This Row],[LC]], 0 )</f>
        <v>0</v>
      </c>
      <c r="BG663" s="391">
        <f>SUMIF(Consumo!$C$3:$C$862,tabItens[[#This Row],[CÓDIGO]],Consumo!$E$3:$E$862)</f>
        <v>0</v>
      </c>
      <c r="BH663" s="392">
        <f>IF(AND(tabItens[[#This Row],[Pend]] &gt; 0,tabItens[[#This Row],[Consumo]] &lt;&gt; 0), tabItens[[#This Row],[Pend]] / tabItens[[#This Row],[Consumo]], 0 )</f>
        <v>0</v>
      </c>
      <c r="BI663" s="391"/>
      <c r="BJ663" s="391"/>
      <c r="BK663" s="393" t="s">
        <v>2081</v>
      </c>
    </row>
    <row r="664" spans="1:63" x14ac:dyDescent="0.3">
      <c r="A664" s="354">
        <v>120995</v>
      </c>
      <c r="B664" s="355" t="s">
        <v>1741</v>
      </c>
      <c r="C664" s="356" t="s">
        <v>265</v>
      </c>
      <c r="D664" s="357">
        <v>3.39</v>
      </c>
      <c r="E664" s="358"/>
      <c r="F664" s="358"/>
      <c r="G664" s="358" t="s">
        <v>883</v>
      </c>
      <c r="H664" s="359">
        <v>80</v>
      </c>
      <c r="I664" s="360">
        <v>103003</v>
      </c>
      <c r="J664" s="361">
        <v>3.39</v>
      </c>
      <c r="K664" s="362">
        <v>140</v>
      </c>
      <c r="L664" s="363">
        <f>IF(tabItens[[#This Row],[Média]] &gt; 0, tabItens[[#This Row],[QTDE ATUAL]] / tabItens[[#This Row],[Média]],999.9)</f>
        <v>6.9565217391304346</v>
      </c>
      <c r="M664" s="364">
        <v>0</v>
      </c>
      <c r="N664" s="365">
        <f>tabItens[[#This Row],[VALOR UNIT.]] * tabItens[[#This Row],[LC]]</f>
        <v>0</v>
      </c>
      <c r="O664" s="366" t="s">
        <v>2105</v>
      </c>
      <c r="P664" s="367"/>
      <c r="Q664" s="368"/>
      <c r="R664" s="365"/>
      <c r="S664" s="369"/>
      <c r="T664" s="370">
        <f>ROUNDDOWN(IFERROR(tabItens[[#This Row],[ATA DT.VALID.]] - $D$1,0) / 30,0)</f>
        <v>-1507</v>
      </c>
      <c r="U664" s="355" t="s">
        <v>984</v>
      </c>
      <c r="V664" s="371">
        <v>1</v>
      </c>
      <c r="W664" s="372" t="s">
        <v>2072</v>
      </c>
      <c r="X664" s="373">
        <v>55</v>
      </c>
      <c r="Y664" s="374">
        <v>32</v>
      </c>
      <c r="Z664" s="375">
        <v>2442</v>
      </c>
      <c r="AA664" s="376">
        <v>2023</v>
      </c>
      <c r="AB664" s="377">
        <v>100</v>
      </c>
      <c r="AC664" s="377"/>
      <c r="AD664" s="376"/>
      <c r="AE664" s="377"/>
      <c r="AF664" s="370"/>
      <c r="AG664" s="378" t="s">
        <v>2067</v>
      </c>
      <c r="AH664" s="379"/>
      <c r="AI664" s="370">
        <v>46</v>
      </c>
      <c r="AJ664" s="379">
        <v>44883</v>
      </c>
      <c r="AK664" s="379">
        <v>40794</v>
      </c>
      <c r="AL664" s="379">
        <v>44917</v>
      </c>
      <c r="AM664" s="369"/>
      <c r="AN664" s="358"/>
      <c r="AO664" s="380" t="str">
        <f>_xlfn.IFNA(IF(VLOOKUP(tabItens[[#This Row],[CÓDIGO]],tabExcluirDoEstoque[#Data],1,FALSE),"sim",""),"")</f>
        <v/>
      </c>
      <c r="AP664" s="381" t="str">
        <f ca="1">IF(OR(ISBLANK(tabItens[[#This Row],[ATA DT.VALID.]]),tabItens[[#This Row],[ATA DT.VALID.]]="",tabItens[[#This Row],[ATA DT.VALID.]]=" "),"",IF(TYPE(tabItens[[#This Row],[ATA DT.VALID.]])=1,ROUNDUP((tabItens[[#This Row],[ATA DT.VALID.]]-TODAY())/7,0),""))</f>
        <v/>
      </c>
      <c r="AQ664" s="382">
        <v>0</v>
      </c>
      <c r="AR664" s="383" t="str">
        <f>IF(ISBLANK(tabItens[[#This Row],[CÓDIGO]]),"",IFERROR(VLOOKUP(tabItens[[#This Row],[CÓDIGO]],Consumo!$C$2:$AC$862,26,FALSE),0))</f>
        <v>06.2023</v>
      </c>
      <c r="AS664" s="384">
        <f>SUMIF(Consumo!$C$3:$C$862,tabItens[[#This Row],[CÓDIGO]],Consumo!$N$3:$N$862) + SUMIF(Consumo!$C$3:$C$862,tabItens[[#This Row],[CÓDIGO]],Consumo!$O$3:$O$862) + SUMIF(Consumo!$C$3:$C$862,tabItens[[#This Row],[CÓDIGO]],Consumo!$P$3:$P$862) + SUMIF(Consumo!$C$3:$C$862,tabItens[[#This Row],[CÓDIGO]],Consumo!$Q$3:$Q$862)</f>
        <v>50</v>
      </c>
      <c r="AT664" s="384">
        <f>SUMIF(Consumo!$C$3:$C$862,tabItens[[#This Row],[CÓDIGO]],Consumo!$Z$3:$Z$862)</f>
        <v>140</v>
      </c>
      <c r="AU664" s="385">
        <f>SUMIF(Consumo!$C$3:$C$862,tabItens[[#This Row],[CÓDIGO]],Consumo!$AA$3:$AA$862)</f>
        <v>50</v>
      </c>
      <c r="AV664" s="386">
        <f>SUMIF(Consumo!$C$3:$C$862,tabItens[[#This Row],[CÓDIGO]],Consumo!$Y$3:$Y$862)</f>
        <v>11.5</v>
      </c>
      <c r="AW664" s="359">
        <f>tabItens[[#This Row],[QTDE ATUAL]] + tabItens[[#This Row],[RC QTDE]] + tabItens[[#This Row],[AF SALDO]] + tabItens[[#This Row],[Recentes]]</f>
        <v>180</v>
      </c>
      <c r="AX664" s="387">
        <v>10</v>
      </c>
      <c r="AY664" s="387">
        <v>4</v>
      </c>
      <c r="AZ664" s="387">
        <f>IF(ISBLANK(tabItens[[#This Row],[CÓDIGO]]),"",tabItens[[#This Row],[PontoMês]] * (AZ$2+tabItens[[#This Row],[PontoQtM]]))</f>
        <v>40</v>
      </c>
      <c r="BA664" s="386">
        <f>tabItens[[#This Row],[PontoPed]] - tabItens[[#This Row],[Saldo]] + (1/10)</f>
        <v>-139.9</v>
      </c>
      <c r="BB664" s="386">
        <f xml:space="preserve"> tabItens[[#This Row],[PontoMês]] * BB$2 - tabItens[[#This Row],[QTDE ATUAL]] - (1/10)</f>
        <v>-70.099999999999994</v>
      </c>
      <c r="BC664" s="388">
        <f>IF( tabItens[[#This Row],[PontoPed]]&gt;0, IF(tabItens[[#This Row],[PontoPed]]&lt;1, 1, IF( tabItens[[#This Row],[Saldo]]&gt;tabItens[[#This Row],[PontoPed]], 0, (tabItens[[#This Row],[PontoPed]]-tabItens[[#This Row],[Saldo]])/tabItens[[#This Row],[PontoPed]] ) ), 0 )</f>
        <v>0</v>
      </c>
      <c r="BD664" s="389">
        <f>ROUNDDOWN(IF( OR( AND(tabItens[[#This Row],[PontoPed]]&lt;tabItens[[#This Row],[Saldo]],tabItens[[#This Row],[Saldo]]&gt;0), tabItens[[#This Row],[PontoPed]]=0), 99, IF(AND(tabItens[[#This Row],[Saldo]]=0,tabItens[[#This Row],[PontoPed]]&gt;0), 0, (1-tabItens[[#This Row],[PctAb]])*10 ) ),0)</f>
        <v>99</v>
      </c>
      <c r="BE664" s="390">
        <f>IF( tabItens[[#This Row],[Consumo]] &gt; tabItens[[#This Row],[04_MESES]]/4*$AV$2, tabItens[[#This Row],[Consumo]]/$AV$2, tabItens[[#This Row],[04_MESES]]/4 ) * $BE$2 + tabItens[[#This Row],[COMPRA_EXTRA]]</f>
        <v>75</v>
      </c>
      <c r="BF664" s="391">
        <f>MAX( tabItens[[#This Row],[Sugestão]] - tabItens[[#This Row],[LC]], 0 )</f>
        <v>75</v>
      </c>
      <c r="BG664" s="391">
        <f>SUMIF(Consumo!$C$3:$C$862,tabItens[[#This Row],[CÓDIGO]],Consumo!$E$3:$E$862)</f>
        <v>0</v>
      </c>
      <c r="BH664" s="392">
        <f>IF(AND(tabItens[[#This Row],[Pend]] &gt; 0,tabItens[[#This Row],[Consumo]] &lt;&gt; 0), tabItens[[#This Row],[Pend]] / tabItens[[#This Row],[Consumo]], 0 )</f>
        <v>0</v>
      </c>
      <c r="BI664" s="391"/>
      <c r="BJ664" s="391"/>
      <c r="BK664" s="393" t="s">
        <v>2081</v>
      </c>
    </row>
    <row r="665" spans="1:63" x14ac:dyDescent="0.3">
      <c r="A665" s="354">
        <v>121054</v>
      </c>
      <c r="B665" s="355" t="s">
        <v>1742</v>
      </c>
      <c r="C665" s="356" t="s">
        <v>338</v>
      </c>
      <c r="D665" s="357">
        <v>498.9</v>
      </c>
      <c r="E665" s="358"/>
      <c r="F665" s="358"/>
      <c r="G665" s="358" t="s">
        <v>883</v>
      </c>
      <c r="H665" s="359">
        <v>95</v>
      </c>
      <c r="I665" s="360">
        <v>103003</v>
      </c>
      <c r="J665" s="361">
        <v>498.9</v>
      </c>
      <c r="K665" s="362">
        <v>1</v>
      </c>
      <c r="L665" s="363">
        <f>IF(tabItens[[#This Row],[Média]] &gt; 0, tabItens[[#This Row],[QTDE ATUAL]] / tabItens[[#This Row],[Média]],999.9)</f>
        <v>999.9</v>
      </c>
      <c r="M665" s="364">
        <v>0</v>
      </c>
      <c r="N665" s="365">
        <f>tabItens[[#This Row],[VALOR UNIT.]] * tabItens[[#This Row],[LC]]</f>
        <v>0</v>
      </c>
      <c r="O665" s="366" t="s">
        <v>2112</v>
      </c>
      <c r="P665" s="367"/>
      <c r="Q665" s="368"/>
      <c r="R665" s="365"/>
      <c r="S665" s="369"/>
      <c r="T665" s="370">
        <f>ROUNDDOWN(IFERROR(tabItens[[#This Row],[ATA DT.VALID.]] - $D$1,0) / 30,0)</f>
        <v>-1507</v>
      </c>
      <c r="U665" s="355" t="s">
        <v>1033</v>
      </c>
      <c r="V665" s="371">
        <v>1</v>
      </c>
      <c r="W665" s="372" t="s">
        <v>2073</v>
      </c>
      <c r="X665" s="373">
        <v>69</v>
      </c>
      <c r="Y665" s="374">
        <v>10</v>
      </c>
      <c r="Z665" s="375"/>
      <c r="AA665" s="376"/>
      <c r="AB665" s="377"/>
      <c r="AC665" s="377"/>
      <c r="AD665" s="376"/>
      <c r="AE665" s="377"/>
      <c r="AF665" s="370"/>
      <c r="AG665" s="378" t="s">
        <v>2067</v>
      </c>
      <c r="AH665" s="379"/>
      <c r="AI665" s="370">
        <v>0</v>
      </c>
      <c r="AJ665" s="379">
        <v>44117</v>
      </c>
      <c r="AK665" s="379">
        <v>40805</v>
      </c>
      <c r="AL665" s="379">
        <v>44881</v>
      </c>
      <c r="AM665" s="369"/>
      <c r="AN665" s="358"/>
      <c r="AO665" s="380" t="str">
        <f>_xlfn.IFNA(IF(VLOOKUP(tabItens[[#This Row],[CÓDIGO]],tabExcluirDoEstoque[#Data],1,FALSE),"sim",""),"")</f>
        <v/>
      </c>
      <c r="AP665" s="381" t="str">
        <f ca="1">IF(OR(ISBLANK(tabItens[[#This Row],[ATA DT.VALID.]]),tabItens[[#This Row],[ATA DT.VALID.]]="",tabItens[[#This Row],[ATA DT.VALID.]]=" "),"",IF(TYPE(tabItens[[#This Row],[ATA DT.VALID.]])=1,ROUNDUP((tabItens[[#This Row],[ATA DT.VALID.]]-TODAY())/7,0),""))</f>
        <v/>
      </c>
      <c r="AQ665" s="382">
        <v>0</v>
      </c>
      <c r="AR665" s="383" t="str">
        <f>IF(ISBLANK(tabItens[[#This Row],[CÓDIGO]]),"",IFERROR(VLOOKUP(tabItens[[#This Row],[CÓDIGO]],Consumo!$C$2:$AC$862,26,FALSE),0))</f>
        <v>07.2023</v>
      </c>
      <c r="AS665" s="384">
        <f>SUMIF(Consumo!$C$3:$C$862,tabItens[[#This Row],[CÓDIGO]],Consumo!$N$3:$N$862) + SUMIF(Consumo!$C$3:$C$862,tabItens[[#This Row],[CÓDIGO]],Consumo!$O$3:$O$862) + SUMIF(Consumo!$C$3:$C$862,tabItens[[#This Row],[CÓDIGO]],Consumo!$P$3:$P$862) + SUMIF(Consumo!$C$3:$C$862,tabItens[[#This Row],[CÓDIGO]],Consumo!$Q$3:$Q$862)</f>
        <v>1</v>
      </c>
      <c r="AT665" s="384">
        <f>SUMIF(Consumo!$C$3:$C$862,tabItens[[#This Row],[CÓDIGO]],Consumo!$Z$3:$Z$862)</f>
        <v>1</v>
      </c>
      <c r="AU665" s="385">
        <f>SUMIF(Consumo!$C$3:$C$862,tabItens[[#This Row],[CÓDIGO]],Consumo!$AA$3:$AA$862)</f>
        <v>1</v>
      </c>
      <c r="AV665" s="386">
        <f>SUMIF(Consumo!$C$3:$C$862,tabItens[[#This Row],[CÓDIGO]],Consumo!$Y$3:$Y$862)</f>
        <v>0</v>
      </c>
      <c r="AW665" s="359">
        <f>tabItens[[#This Row],[QTDE ATUAL]] + tabItens[[#This Row],[RC QTDE]] + tabItens[[#This Row],[AF SALDO]] + tabItens[[#This Row],[Recentes]]</f>
        <v>95</v>
      </c>
      <c r="AX665" s="387">
        <v>15</v>
      </c>
      <c r="AY665" s="387">
        <v>4</v>
      </c>
      <c r="AZ665" s="387">
        <f>IF(ISBLANK(tabItens[[#This Row],[CÓDIGO]]),"",tabItens[[#This Row],[PontoMês]] * (AZ$2+tabItens[[#This Row],[PontoQtM]]))</f>
        <v>60</v>
      </c>
      <c r="BA665" s="386">
        <f>tabItens[[#This Row],[PontoPed]] - tabItens[[#This Row],[Saldo]] + (1/10)</f>
        <v>-34.9</v>
      </c>
      <c r="BB665" s="386">
        <f xml:space="preserve"> tabItens[[#This Row],[PontoMês]] * BB$2 - tabItens[[#This Row],[QTDE ATUAL]] - (1/10)</f>
        <v>-80.099999999999994</v>
      </c>
      <c r="BC665" s="388">
        <f>IF( tabItens[[#This Row],[PontoPed]]&gt;0, IF(tabItens[[#This Row],[PontoPed]]&lt;1, 1, IF( tabItens[[#This Row],[Saldo]]&gt;tabItens[[#This Row],[PontoPed]], 0, (tabItens[[#This Row],[PontoPed]]-tabItens[[#This Row],[Saldo]])/tabItens[[#This Row],[PontoPed]] ) ), 0 )</f>
        <v>0</v>
      </c>
      <c r="BD665" s="389">
        <f>ROUNDDOWN(IF( OR( AND(tabItens[[#This Row],[PontoPed]]&lt;tabItens[[#This Row],[Saldo]],tabItens[[#This Row],[Saldo]]&gt;0), tabItens[[#This Row],[PontoPed]]=0), 99, IF(AND(tabItens[[#This Row],[Saldo]]=0,tabItens[[#This Row],[PontoPed]]&gt;0), 0, (1-tabItens[[#This Row],[PctAb]])*10 ) ),0)</f>
        <v>99</v>
      </c>
      <c r="BE665" s="390">
        <f>IF( tabItens[[#This Row],[Consumo]] &gt; tabItens[[#This Row],[04_MESES]]/4*$AV$2, tabItens[[#This Row],[Consumo]]/$AV$2, tabItens[[#This Row],[04_MESES]]/4 ) * $BE$2 + tabItens[[#This Row],[COMPRA_EXTRA]]</f>
        <v>1.5</v>
      </c>
      <c r="BF665" s="391">
        <f>MAX( tabItens[[#This Row],[Sugestão]] - tabItens[[#This Row],[LC]], 0 )</f>
        <v>1.5</v>
      </c>
      <c r="BG665" s="391">
        <f>SUMIF(Consumo!$C$3:$C$862,tabItens[[#This Row],[CÓDIGO]],Consumo!$E$3:$E$862)</f>
        <v>0</v>
      </c>
      <c r="BH665" s="392">
        <f>IF(AND(tabItens[[#This Row],[Pend]] &gt; 0,tabItens[[#This Row],[Consumo]] &lt;&gt; 0), tabItens[[#This Row],[Pend]] / tabItens[[#This Row],[Consumo]], 0 )</f>
        <v>0</v>
      </c>
      <c r="BI665" s="391"/>
      <c r="BJ665" s="391"/>
      <c r="BK665" s="393" t="s">
        <v>2081</v>
      </c>
    </row>
    <row r="666" spans="1:63" x14ac:dyDescent="0.3">
      <c r="A666" s="354">
        <v>121086</v>
      </c>
      <c r="B666" s="355" t="s">
        <v>1743</v>
      </c>
      <c r="C666" s="356" t="s">
        <v>294</v>
      </c>
      <c r="D666" s="357">
        <v>162</v>
      </c>
      <c r="E666" s="358"/>
      <c r="F666" s="358"/>
      <c r="G666" s="358" t="s">
        <v>883</v>
      </c>
      <c r="H666" s="359">
        <v>0</v>
      </c>
      <c r="I666" s="360">
        <v>103003</v>
      </c>
      <c r="J666" s="361">
        <v>162</v>
      </c>
      <c r="K666" s="362">
        <v>14</v>
      </c>
      <c r="L666" s="363">
        <f>IF(tabItens[[#This Row],[Média]] &gt; 0, tabItens[[#This Row],[QTDE ATUAL]] / tabItens[[#This Row],[Média]],999.9)</f>
        <v>0</v>
      </c>
      <c r="M666" s="364">
        <v>0</v>
      </c>
      <c r="N666" s="365">
        <f>tabItens[[#This Row],[VALOR UNIT.]] * tabItens[[#This Row],[LC]]</f>
        <v>0</v>
      </c>
      <c r="O666" s="366"/>
      <c r="P666" s="367"/>
      <c r="Q666" s="368"/>
      <c r="R666" s="365"/>
      <c r="S666" s="369"/>
      <c r="T666" s="370">
        <f>ROUNDDOWN(IFERROR(tabItens[[#This Row],[ATA DT.VALID.]] - $D$1,0) / 30,0)</f>
        <v>-1507</v>
      </c>
      <c r="U666" s="355" t="s">
        <v>1744</v>
      </c>
      <c r="V666" s="371">
        <v>1</v>
      </c>
      <c r="W666" s="372" t="s">
        <v>2079</v>
      </c>
      <c r="X666" s="373">
        <v>75</v>
      </c>
      <c r="Y666" s="374">
        <v>5</v>
      </c>
      <c r="Z666" s="375"/>
      <c r="AA666" s="376"/>
      <c r="AB666" s="377"/>
      <c r="AC666" s="377"/>
      <c r="AD666" s="376"/>
      <c r="AE666" s="377"/>
      <c r="AF666" s="370"/>
      <c r="AG666" s="378" t="s">
        <v>2067</v>
      </c>
      <c r="AH666" s="379"/>
      <c r="AI666" s="370">
        <v>6</v>
      </c>
      <c r="AJ666" s="379">
        <v>45184</v>
      </c>
      <c r="AK666" s="379">
        <v>40807</v>
      </c>
      <c r="AL666" s="379">
        <v>45173</v>
      </c>
      <c r="AM666" s="369"/>
      <c r="AN666" s="358"/>
      <c r="AO666" s="380" t="str">
        <f>_xlfn.IFNA(IF(VLOOKUP(tabItens[[#This Row],[CÓDIGO]],tabExcluirDoEstoque[#Data],1,FALSE),"sim",""),"")</f>
        <v/>
      </c>
      <c r="AP666" s="381" t="str">
        <f ca="1">IF(OR(ISBLANK(tabItens[[#This Row],[ATA DT.VALID.]]),tabItens[[#This Row],[ATA DT.VALID.]]="",tabItens[[#This Row],[ATA DT.VALID.]]=" "),"",IF(TYPE(tabItens[[#This Row],[ATA DT.VALID.]])=1,ROUNDUP((tabItens[[#This Row],[ATA DT.VALID.]]-TODAY())/7,0),""))</f>
        <v/>
      </c>
      <c r="AQ666" s="382"/>
      <c r="AR666" s="383" t="str">
        <f>IF(ISBLANK(tabItens[[#This Row],[CÓDIGO]]),"",IFERROR(VLOOKUP(tabItens[[#This Row],[CÓDIGO]],Consumo!$C$2:$AC$862,26,FALSE),0))</f>
        <v>09.2023</v>
      </c>
      <c r="AS666" s="384">
        <f>SUMIF(Consumo!$C$3:$C$862,tabItens[[#This Row],[CÓDIGO]],Consumo!$N$3:$N$862) + SUMIF(Consumo!$C$3:$C$862,tabItens[[#This Row],[CÓDIGO]],Consumo!$O$3:$O$862) + SUMIF(Consumo!$C$3:$C$862,tabItens[[#This Row],[CÓDIGO]],Consumo!$P$3:$P$862) + SUMIF(Consumo!$C$3:$C$862,tabItens[[#This Row],[CÓDIGO]],Consumo!$Q$3:$Q$862)</f>
        <v>7</v>
      </c>
      <c r="AT666" s="384">
        <f>SUMIF(Consumo!$C$3:$C$862,tabItens[[#This Row],[CÓDIGO]],Consumo!$Z$3:$Z$862)</f>
        <v>43</v>
      </c>
      <c r="AU666" s="385">
        <f>SUMIF(Consumo!$C$3:$C$862,tabItens[[#This Row],[CÓDIGO]],Consumo!$AA$3:$AA$862)</f>
        <v>5</v>
      </c>
      <c r="AV666" s="386">
        <f>SUMIF(Consumo!$C$3:$C$862,tabItens[[#This Row],[CÓDIGO]],Consumo!$Y$3:$Y$862)</f>
        <v>3.5833333333333335</v>
      </c>
      <c r="AW666" s="359">
        <f>tabItens[[#This Row],[QTDE ATUAL]] + tabItens[[#This Row],[RC QTDE]] + tabItens[[#This Row],[AF SALDO]] + tabItens[[#This Row],[Recentes]]</f>
        <v>0</v>
      </c>
      <c r="AX666" s="387">
        <v>1</v>
      </c>
      <c r="AY666" s="387">
        <v>4</v>
      </c>
      <c r="AZ666" s="387">
        <f>IF(ISBLANK(tabItens[[#This Row],[CÓDIGO]]),"",tabItens[[#This Row],[PontoMês]] * (AZ$2+tabItens[[#This Row],[PontoQtM]]))</f>
        <v>4</v>
      </c>
      <c r="BA666" s="386">
        <f>tabItens[[#This Row],[PontoPed]] - tabItens[[#This Row],[Saldo]] + (1/10)</f>
        <v>4.0999999999999996</v>
      </c>
      <c r="BB666" s="386">
        <f xml:space="preserve"> tabItens[[#This Row],[PontoMês]] * BB$2 - tabItens[[#This Row],[QTDE ATUAL]] - (1/10)</f>
        <v>0.9</v>
      </c>
      <c r="BC666" s="388">
        <f>IF( tabItens[[#This Row],[PontoPed]]&gt;0, IF(tabItens[[#This Row],[PontoPed]]&lt;1, 1, IF( tabItens[[#This Row],[Saldo]]&gt;tabItens[[#This Row],[PontoPed]], 0, (tabItens[[#This Row],[PontoPed]]-tabItens[[#This Row],[Saldo]])/tabItens[[#This Row],[PontoPed]] ) ), 0 )</f>
        <v>1</v>
      </c>
      <c r="BD666" s="389">
        <f>ROUNDDOWN(IF( OR( AND(tabItens[[#This Row],[PontoPed]]&lt;tabItens[[#This Row],[Saldo]],tabItens[[#This Row],[Saldo]]&gt;0), tabItens[[#This Row],[PontoPed]]=0), 99, IF(AND(tabItens[[#This Row],[Saldo]]=0,tabItens[[#This Row],[PontoPed]]&gt;0), 0, (1-tabItens[[#This Row],[PctAb]])*10 ) ),0)</f>
        <v>0</v>
      </c>
      <c r="BE666" s="390">
        <f>IF( tabItens[[#This Row],[Consumo]] &gt; tabItens[[#This Row],[04_MESES]]/4*$AV$2, tabItens[[#This Row],[Consumo]]/$AV$2, tabItens[[#This Row],[04_MESES]]/4 ) * $BE$2 + tabItens[[#This Row],[COMPRA_EXTRA]]</f>
        <v>21.5</v>
      </c>
      <c r="BF666" s="391">
        <f>MAX( tabItens[[#This Row],[Sugestão]] - tabItens[[#This Row],[LC]], 0 )</f>
        <v>21.5</v>
      </c>
      <c r="BG666" s="391">
        <f>SUMIF(Consumo!$C$3:$C$862,tabItens[[#This Row],[CÓDIGO]],Consumo!$E$3:$E$862)</f>
        <v>28</v>
      </c>
      <c r="BH666" s="392">
        <f>IF(AND(tabItens[[#This Row],[Pend]] &gt; 0,tabItens[[#This Row],[Consumo]] &lt;&gt; 0), tabItens[[#This Row],[Pend]] / tabItens[[#This Row],[Consumo]], 0 )</f>
        <v>0.65116279069767447</v>
      </c>
      <c r="BI666" s="391"/>
      <c r="BJ666" s="391"/>
      <c r="BK666" s="393" t="s">
        <v>2081</v>
      </c>
    </row>
    <row r="667" spans="1:63" x14ac:dyDescent="0.3">
      <c r="A667" s="354">
        <v>121126</v>
      </c>
      <c r="B667" s="355" t="s">
        <v>1745</v>
      </c>
      <c r="C667" s="356" t="s">
        <v>31</v>
      </c>
      <c r="D667" s="357">
        <v>0.12</v>
      </c>
      <c r="E667" s="358"/>
      <c r="F667" s="358"/>
      <c r="G667" s="358" t="s">
        <v>883</v>
      </c>
      <c r="H667" s="359">
        <v>0</v>
      </c>
      <c r="I667" s="360">
        <v>103003</v>
      </c>
      <c r="J667" s="361">
        <v>0.12</v>
      </c>
      <c r="K667" s="362">
        <v>34508</v>
      </c>
      <c r="L667" s="363">
        <f>IF(tabItens[[#This Row],[Média]] &gt; 0, tabItens[[#This Row],[QTDE ATUAL]] / tabItens[[#This Row],[Média]],999.9)</f>
        <v>0</v>
      </c>
      <c r="M667" s="364">
        <v>0</v>
      </c>
      <c r="N667" s="365">
        <f>tabItens[[#This Row],[VALOR UNIT.]] * tabItens[[#This Row],[LC]]</f>
        <v>0</v>
      </c>
      <c r="O667" s="366" t="s">
        <v>2126</v>
      </c>
      <c r="P667" s="367"/>
      <c r="Q667" s="368"/>
      <c r="R667" s="365"/>
      <c r="S667" s="369"/>
      <c r="T667" s="370">
        <f>ROUNDDOWN(IFERROR(tabItens[[#This Row],[ATA DT.VALID.]] - $D$1,0) / 30,0)</f>
        <v>-1507</v>
      </c>
      <c r="U667" s="355" t="s">
        <v>1214</v>
      </c>
      <c r="V667" s="371">
        <v>1</v>
      </c>
      <c r="W667" s="372" t="s">
        <v>2076</v>
      </c>
      <c r="X667" s="373">
        <v>62</v>
      </c>
      <c r="Y667" s="374">
        <v>10</v>
      </c>
      <c r="Z667" s="375">
        <v>5544</v>
      </c>
      <c r="AA667" s="376">
        <v>2023</v>
      </c>
      <c r="AB667" s="377">
        <v>200000</v>
      </c>
      <c r="AC667" s="377"/>
      <c r="AD667" s="376"/>
      <c r="AE667" s="377"/>
      <c r="AF667" s="370"/>
      <c r="AG667" s="378" t="s">
        <v>2067</v>
      </c>
      <c r="AH667" s="379"/>
      <c r="AI667" s="370">
        <v>11502</v>
      </c>
      <c r="AJ667" s="379">
        <v>44736</v>
      </c>
      <c r="AK667" s="379">
        <v>40814</v>
      </c>
      <c r="AL667" s="379">
        <v>44711</v>
      </c>
      <c r="AM667" s="369"/>
      <c r="AN667" s="358"/>
      <c r="AO667" s="380" t="str">
        <f>_xlfn.IFNA(IF(VLOOKUP(tabItens[[#This Row],[CÓDIGO]],tabExcluirDoEstoque[#Data],1,FALSE),"sim",""),"")</f>
        <v/>
      </c>
      <c r="AP667" s="381" t="str">
        <f ca="1">IF(OR(ISBLANK(tabItens[[#This Row],[ATA DT.VALID.]]),tabItens[[#This Row],[ATA DT.VALID.]]="",tabItens[[#This Row],[ATA DT.VALID.]]=" "),"",IF(TYPE(tabItens[[#This Row],[ATA DT.VALID.]])=1,ROUNDUP((tabItens[[#This Row],[ATA DT.VALID.]]-TODAY())/7,0),""))</f>
        <v/>
      </c>
      <c r="AQ667" s="382">
        <v>0</v>
      </c>
      <c r="AR667" s="383" t="str">
        <f>IF(ISBLANK(tabItens[[#This Row],[CÓDIGO]]),"",IFERROR(VLOOKUP(tabItens[[#This Row],[CÓDIGO]],Consumo!$C$2:$AC$862,26,FALSE),0))</f>
        <v>02.2023</v>
      </c>
      <c r="AS667" s="384">
        <f>SUMIF(Consumo!$C$3:$C$862,tabItens[[#This Row],[CÓDIGO]],Consumo!$N$3:$N$862) + SUMIF(Consumo!$C$3:$C$862,tabItens[[#This Row],[CÓDIGO]],Consumo!$O$3:$O$862) + SUMIF(Consumo!$C$3:$C$862,tabItens[[#This Row],[CÓDIGO]],Consumo!$P$3:$P$862) + SUMIF(Consumo!$C$3:$C$862,tabItens[[#This Row],[CÓDIGO]],Consumo!$Q$3:$Q$862)</f>
        <v>0</v>
      </c>
      <c r="AT667" s="384">
        <f>SUMIF(Consumo!$C$3:$C$862,tabItens[[#This Row],[CÓDIGO]],Consumo!$Z$3:$Z$862)</f>
        <v>52284</v>
      </c>
      <c r="AU667" s="385">
        <f>SUMIF(Consumo!$C$3:$C$862,tabItens[[#This Row],[CÓDIGO]],Consumo!$AA$3:$AA$862)</f>
        <v>14950</v>
      </c>
      <c r="AV667" s="386">
        <f>SUMIF(Consumo!$C$3:$C$862,tabItens[[#This Row],[CÓDIGO]],Consumo!$Y$3:$Y$862)</f>
        <v>4357</v>
      </c>
      <c r="AW667" s="359">
        <f>tabItens[[#This Row],[QTDE ATUAL]] + tabItens[[#This Row],[RC QTDE]] + tabItens[[#This Row],[AF SALDO]] + tabItens[[#This Row],[Recentes]]</f>
        <v>200000</v>
      </c>
      <c r="AX667" s="387">
        <v>2875</v>
      </c>
      <c r="AY667" s="387">
        <v>4</v>
      </c>
      <c r="AZ667" s="387">
        <f>IF(ISBLANK(tabItens[[#This Row],[CÓDIGO]]),"",tabItens[[#This Row],[PontoMês]] * (AZ$2+tabItens[[#This Row],[PontoQtM]]))</f>
        <v>11500</v>
      </c>
      <c r="BA667" s="386">
        <f>tabItens[[#This Row],[PontoPed]] - tabItens[[#This Row],[Saldo]] + (1/10)</f>
        <v>-188499.9</v>
      </c>
      <c r="BB667" s="386">
        <f xml:space="preserve"> tabItens[[#This Row],[PontoMês]] * BB$2 - tabItens[[#This Row],[QTDE ATUAL]] - (1/10)</f>
        <v>2874.9</v>
      </c>
      <c r="BC667" s="388">
        <f>IF( tabItens[[#This Row],[PontoPed]]&gt;0, IF(tabItens[[#This Row],[PontoPed]]&lt;1, 1, IF( tabItens[[#This Row],[Saldo]]&gt;tabItens[[#This Row],[PontoPed]], 0, (tabItens[[#This Row],[PontoPed]]-tabItens[[#This Row],[Saldo]])/tabItens[[#This Row],[PontoPed]] ) ), 0 )</f>
        <v>0</v>
      </c>
      <c r="BD667" s="389">
        <f>ROUNDDOWN(IF( OR( AND(tabItens[[#This Row],[PontoPed]]&lt;tabItens[[#This Row],[Saldo]],tabItens[[#This Row],[Saldo]]&gt;0), tabItens[[#This Row],[PontoPed]]=0), 99, IF(AND(tabItens[[#This Row],[Saldo]]=0,tabItens[[#This Row],[PontoPed]]&gt;0), 0, (1-tabItens[[#This Row],[PctAb]])*10 ) ),0)</f>
        <v>99</v>
      </c>
      <c r="BE667" s="390">
        <f>IF( tabItens[[#This Row],[Consumo]] &gt; tabItens[[#This Row],[04_MESES]]/4*$AV$2, tabItens[[#This Row],[Consumo]]/$AV$2, tabItens[[#This Row],[04_MESES]]/4 ) * $BE$2 + tabItens[[#This Row],[COMPRA_EXTRA]]</f>
        <v>26142</v>
      </c>
      <c r="BF667" s="391">
        <f>MAX( tabItens[[#This Row],[Sugestão]] - tabItens[[#This Row],[LC]], 0 )</f>
        <v>26142</v>
      </c>
      <c r="BG667" s="391">
        <f>SUMIF(Consumo!$C$3:$C$862,tabItens[[#This Row],[CÓDIGO]],Consumo!$E$3:$E$862)</f>
        <v>17776</v>
      </c>
      <c r="BH667" s="392">
        <f>IF(AND(tabItens[[#This Row],[Pend]] &gt; 0,tabItens[[#This Row],[Consumo]] &lt;&gt; 0), tabItens[[#This Row],[Pend]] / tabItens[[#This Row],[Consumo]], 0 )</f>
        <v>0.33998928926631472</v>
      </c>
      <c r="BI667" s="391"/>
      <c r="BJ667" s="391"/>
      <c r="BK667" s="393" t="s">
        <v>2081</v>
      </c>
    </row>
    <row r="668" spans="1:63" x14ac:dyDescent="0.3">
      <c r="A668" s="354">
        <v>122304</v>
      </c>
      <c r="B668" s="355" t="s">
        <v>1746</v>
      </c>
      <c r="C668" s="356" t="s">
        <v>31</v>
      </c>
      <c r="D668" s="357">
        <v>1.99</v>
      </c>
      <c r="E668" s="358"/>
      <c r="F668" s="358"/>
      <c r="G668" s="358" t="s">
        <v>883</v>
      </c>
      <c r="H668" s="359">
        <v>3000</v>
      </c>
      <c r="I668" s="360">
        <v>103003</v>
      </c>
      <c r="J668" s="361">
        <v>1.99</v>
      </c>
      <c r="K668" s="362">
        <v>1985</v>
      </c>
      <c r="L668" s="363">
        <f>IF(tabItens[[#This Row],[Média]] &gt; 0, tabItens[[#This Row],[QTDE ATUAL]] / tabItens[[#This Row],[Média]],999.9)</f>
        <v>16.267510167193855</v>
      </c>
      <c r="M668" s="364">
        <v>0</v>
      </c>
      <c r="N668" s="365">
        <f>tabItens[[#This Row],[VALOR UNIT.]] * tabItens[[#This Row],[LC]]</f>
        <v>0</v>
      </c>
      <c r="O668" s="366" t="s">
        <v>2185</v>
      </c>
      <c r="P668" s="367"/>
      <c r="Q668" s="368"/>
      <c r="R668" s="365"/>
      <c r="S668" s="369"/>
      <c r="T668" s="370">
        <f>ROUNDDOWN(IFERROR(tabItens[[#This Row],[ATA DT.VALID.]] - $D$1,0) / 30,0)</f>
        <v>-1507</v>
      </c>
      <c r="U668" s="355" t="s">
        <v>1272</v>
      </c>
      <c r="V668" s="371">
        <v>1</v>
      </c>
      <c r="W668" s="372" t="s">
        <v>2073</v>
      </c>
      <c r="X668" s="373">
        <v>83</v>
      </c>
      <c r="Y668" s="374">
        <v>4</v>
      </c>
      <c r="Z668" s="375"/>
      <c r="AA668" s="376"/>
      <c r="AB668" s="377"/>
      <c r="AC668" s="377"/>
      <c r="AD668" s="376"/>
      <c r="AE668" s="377"/>
      <c r="AF668" s="370"/>
      <c r="AG668" s="378" t="s">
        <v>2067</v>
      </c>
      <c r="AH668" s="379"/>
      <c r="AI668" s="370">
        <v>684</v>
      </c>
      <c r="AJ668" s="379">
        <v>45203</v>
      </c>
      <c r="AK668" s="379">
        <v>40946</v>
      </c>
      <c r="AL668" s="379">
        <v>45189</v>
      </c>
      <c r="AM668" s="369"/>
      <c r="AN668" s="358"/>
      <c r="AO668" s="380" t="str">
        <f>_xlfn.IFNA(IF(VLOOKUP(tabItens[[#This Row],[CÓDIGO]],tabExcluirDoEstoque[#Data],1,FALSE),"sim",""),"")</f>
        <v/>
      </c>
      <c r="AP668" s="381" t="str">
        <f ca="1">IF(OR(ISBLANK(tabItens[[#This Row],[ATA DT.VALID.]]),tabItens[[#This Row],[ATA DT.VALID.]]="",tabItens[[#This Row],[ATA DT.VALID.]]=" "),"",IF(TYPE(tabItens[[#This Row],[ATA DT.VALID.]])=1,ROUNDUP((tabItens[[#This Row],[ATA DT.VALID.]]-TODAY())/7,0),""))</f>
        <v/>
      </c>
      <c r="AQ668" s="382">
        <v>0</v>
      </c>
      <c r="AR668" s="383" t="str">
        <f>IF(ISBLANK(tabItens[[#This Row],[CÓDIGO]]),"",IFERROR(VLOOKUP(tabItens[[#This Row],[CÓDIGO]],Consumo!$C$2:$AC$862,26,FALSE),0))</f>
        <v>07.2023</v>
      </c>
      <c r="AS668" s="384">
        <f>SUMIF(Consumo!$C$3:$C$862,tabItens[[#This Row],[CÓDIGO]],Consumo!$N$3:$N$862) + SUMIF(Consumo!$C$3:$C$862,tabItens[[#This Row],[CÓDIGO]],Consumo!$O$3:$O$862) + SUMIF(Consumo!$C$3:$C$862,tabItens[[#This Row],[CÓDIGO]],Consumo!$P$3:$P$862) + SUMIF(Consumo!$C$3:$C$862,tabItens[[#This Row],[CÓDIGO]],Consumo!$Q$3:$Q$862)</f>
        <v>65</v>
      </c>
      <c r="AT668" s="384">
        <f>SUMIF(Consumo!$C$3:$C$862,tabItens[[#This Row],[CÓDIGO]],Consumo!$Z$3:$Z$862)</f>
        <v>2255</v>
      </c>
      <c r="AU668" s="385">
        <f>SUMIF(Consumo!$C$3:$C$862,tabItens[[#This Row],[CÓDIGO]],Consumo!$AA$3:$AA$862)</f>
        <v>619</v>
      </c>
      <c r="AV668" s="386">
        <f>SUMIF(Consumo!$C$3:$C$862,tabItens[[#This Row],[CÓDIGO]],Consumo!$Y$3:$Y$862)</f>
        <v>184.41666666666666</v>
      </c>
      <c r="AW668" s="359">
        <f>tabItens[[#This Row],[QTDE ATUAL]] + tabItens[[#This Row],[RC QTDE]] + tabItens[[#This Row],[AF SALDO]] + tabItens[[#This Row],[Recentes]]</f>
        <v>3000</v>
      </c>
      <c r="AX668" s="387">
        <v>100</v>
      </c>
      <c r="AY668" s="387">
        <v>4</v>
      </c>
      <c r="AZ668" s="387">
        <f>IF(ISBLANK(tabItens[[#This Row],[CÓDIGO]]),"",tabItens[[#This Row],[PontoMês]] * (AZ$2+tabItens[[#This Row],[PontoQtM]]))</f>
        <v>400</v>
      </c>
      <c r="BA668" s="386">
        <f>tabItens[[#This Row],[PontoPed]] - tabItens[[#This Row],[Saldo]] + (1/10)</f>
        <v>-2599.9</v>
      </c>
      <c r="BB668" s="386">
        <f xml:space="preserve"> tabItens[[#This Row],[PontoMês]] * BB$2 - tabItens[[#This Row],[QTDE ATUAL]] - (1/10)</f>
        <v>-2900.1</v>
      </c>
      <c r="BC668" s="388">
        <f>IF( tabItens[[#This Row],[PontoPed]]&gt;0, IF(tabItens[[#This Row],[PontoPed]]&lt;1, 1, IF( tabItens[[#This Row],[Saldo]]&gt;tabItens[[#This Row],[PontoPed]], 0, (tabItens[[#This Row],[PontoPed]]-tabItens[[#This Row],[Saldo]])/tabItens[[#This Row],[PontoPed]] ) ), 0 )</f>
        <v>0</v>
      </c>
      <c r="BD668" s="389">
        <f>ROUNDDOWN(IF( OR( AND(tabItens[[#This Row],[PontoPed]]&lt;tabItens[[#This Row],[Saldo]],tabItens[[#This Row],[Saldo]]&gt;0), tabItens[[#This Row],[PontoPed]]=0), 99, IF(AND(tabItens[[#This Row],[Saldo]]=0,tabItens[[#This Row],[PontoPed]]&gt;0), 0, (1-tabItens[[#This Row],[PctAb]])*10 ) ),0)</f>
        <v>99</v>
      </c>
      <c r="BE668" s="390">
        <f>IF( tabItens[[#This Row],[Consumo]] &gt; tabItens[[#This Row],[04_MESES]]/4*$AV$2, tabItens[[#This Row],[Consumo]]/$AV$2, tabItens[[#This Row],[04_MESES]]/4 ) * $BE$2 + tabItens[[#This Row],[COMPRA_EXTRA]]</f>
        <v>1127.5</v>
      </c>
      <c r="BF668" s="391">
        <f>MAX( tabItens[[#This Row],[Sugestão]] - tabItens[[#This Row],[LC]], 0 )</f>
        <v>1127.5</v>
      </c>
      <c r="BG668" s="391">
        <f>SUMIF(Consumo!$C$3:$C$862,tabItens[[#This Row],[CÓDIGO]],Consumo!$E$3:$E$862)</f>
        <v>205</v>
      </c>
      <c r="BH668" s="392">
        <f>IF(AND(tabItens[[#This Row],[Pend]] &gt; 0,tabItens[[#This Row],[Consumo]] &lt;&gt; 0), tabItens[[#This Row],[Pend]] / tabItens[[#This Row],[Consumo]], 0 )</f>
        <v>9.0909090909090912E-2</v>
      </c>
      <c r="BI668" s="391"/>
      <c r="BJ668" s="391"/>
      <c r="BK668" s="393" t="s">
        <v>2081</v>
      </c>
    </row>
    <row r="669" spans="1:63" x14ac:dyDescent="0.3">
      <c r="A669" s="354">
        <v>122305</v>
      </c>
      <c r="B669" s="355" t="s">
        <v>1747</v>
      </c>
      <c r="C669" s="356" t="s">
        <v>31</v>
      </c>
      <c r="D669" s="357">
        <v>2.14</v>
      </c>
      <c r="E669" s="358"/>
      <c r="F669" s="358"/>
      <c r="G669" s="358" t="s">
        <v>883</v>
      </c>
      <c r="H669" s="359">
        <v>426</v>
      </c>
      <c r="I669" s="360">
        <v>103003</v>
      </c>
      <c r="J669" s="361">
        <v>2.14</v>
      </c>
      <c r="K669" s="362">
        <v>899</v>
      </c>
      <c r="L669" s="363">
        <f>IF(tabItens[[#This Row],[Média]] &gt; 0, tabItens[[#This Row],[QTDE ATUAL]] / tabItens[[#This Row],[Média]],999.9)</f>
        <v>6.1221556886227546</v>
      </c>
      <c r="M669" s="364">
        <v>0</v>
      </c>
      <c r="N669" s="365">
        <f>tabItens[[#This Row],[VALOR UNIT.]] * tabItens[[#This Row],[LC]]</f>
        <v>0</v>
      </c>
      <c r="O669" s="366" t="s">
        <v>2130</v>
      </c>
      <c r="P669" s="367"/>
      <c r="Q669" s="368"/>
      <c r="R669" s="365"/>
      <c r="S669" s="369"/>
      <c r="T669" s="370">
        <f>ROUNDDOWN(IFERROR(tabItens[[#This Row],[ATA DT.VALID.]] - $D$1,0) / 30,0)</f>
        <v>-1507</v>
      </c>
      <c r="U669" s="355" t="s">
        <v>1272</v>
      </c>
      <c r="V669" s="371">
        <v>1</v>
      </c>
      <c r="W669" s="372" t="s">
        <v>2073</v>
      </c>
      <c r="X669" s="373">
        <v>83</v>
      </c>
      <c r="Y669" s="374">
        <v>4</v>
      </c>
      <c r="Z669" s="375"/>
      <c r="AA669" s="376"/>
      <c r="AB669" s="377"/>
      <c r="AC669" s="377"/>
      <c r="AD669" s="376"/>
      <c r="AE669" s="377"/>
      <c r="AF669" s="370"/>
      <c r="AG669" s="378" t="s">
        <v>2067</v>
      </c>
      <c r="AH669" s="379"/>
      <c r="AI669" s="370">
        <v>302</v>
      </c>
      <c r="AJ669" s="379">
        <v>43818</v>
      </c>
      <c r="AK669" s="379">
        <v>40946</v>
      </c>
      <c r="AL669" s="379">
        <v>44214</v>
      </c>
      <c r="AM669" s="369"/>
      <c r="AN669" s="358"/>
      <c r="AO669" s="380" t="str">
        <f>_xlfn.IFNA(IF(VLOOKUP(tabItens[[#This Row],[CÓDIGO]],tabExcluirDoEstoque[#Data],1,FALSE),"sim",""),"")</f>
        <v/>
      </c>
      <c r="AP669" s="381" t="str">
        <f ca="1">IF(OR(ISBLANK(tabItens[[#This Row],[ATA DT.VALID.]]),tabItens[[#This Row],[ATA DT.VALID.]]="",tabItens[[#This Row],[ATA DT.VALID.]]=" "),"",IF(TYPE(tabItens[[#This Row],[ATA DT.VALID.]])=1,ROUNDUP((tabItens[[#This Row],[ATA DT.VALID.]]-TODAY())/7,0),""))</f>
        <v/>
      </c>
      <c r="AQ669" s="382">
        <v>0</v>
      </c>
      <c r="AR669" s="383" t="str">
        <f>IF(ISBLANK(tabItens[[#This Row],[CÓDIGO]]),"",IFERROR(VLOOKUP(tabItens[[#This Row],[CÓDIGO]],Consumo!$C$2:$AC$862,26,FALSE),0))</f>
        <v>08.2023</v>
      </c>
      <c r="AS669" s="384">
        <f>SUMIF(Consumo!$C$3:$C$862,tabItens[[#This Row],[CÓDIGO]],Consumo!$N$3:$N$862) + SUMIF(Consumo!$C$3:$C$862,tabItens[[#This Row],[CÓDIGO]],Consumo!$O$3:$O$862) + SUMIF(Consumo!$C$3:$C$862,tabItens[[#This Row],[CÓDIGO]],Consumo!$P$3:$P$862) + SUMIF(Consumo!$C$3:$C$862,tabItens[[#This Row],[CÓDIGO]],Consumo!$Q$3:$Q$862)</f>
        <v>150</v>
      </c>
      <c r="AT669" s="384">
        <f>SUMIF(Consumo!$C$3:$C$862,tabItens[[#This Row],[CÓDIGO]],Consumo!$Z$3:$Z$862)</f>
        <v>903</v>
      </c>
      <c r="AU669" s="385">
        <f>SUMIF(Consumo!$C$3:$C$862,tabItens[[#This Row],[CÓDIGO]],Consumo!$AA$3:$AA$862)</f>
        <v>400</v>
      </c>
      <c r="AV669" s="386">
        <f>SUMIF(Consumo!$C$3:$C$862,tabItens[[#This Row],[CÓDIGO]],Consumo!$Y$3:$Y$862)</f>
        <v>69.583333333333329</v>
      </c>
      <c r="AW669" s="359">
        <f>tabItens[[#This Row],[QTDE ATUAL]] + tabItens[[#This Row],[RC QTDE]] + tabItens[[#This Row],[AF SALDO]] + tabItens[[#This Row],[Recentes]]</f>
        <v>426</v>
      </c>
      <c r="AX669" s="387">
        <v>100</v>
      </c>
      <c r="AY669" s="387">
        <v>4</v>
      </c>
      <c r="AZ669" s="387">
        <f>IF(ISBLANK(tabItens[[#This Row],[CÓDIGO]]),"",tabItens[[#This Row],[PontoMês]] * (AZ$2+tabItens[[#This Row],[PontoQtM]]))</f>
        <v>400</v>
      </c>
      <c r="BA669" s="386">
        <f>tabItens[[#This Row],[PontoPed]] - tabItens[[#This Row],[Saldo]] + (1/10)</f>
        <v>-25.9</v>
      </c>
      <c r="BB669" s="386">
        <f xml:space="preserve"> tabItens[[#This Row],[PontoMês]] * BB$2 - tabItens[[#This Row],[QTDE ATUAL]] - (1/10)</f>
        <v>-326.10000000000002</v>
      </c>
      <c r="BC669" s="388">
        <f>IF( tabItens[[#This Row],[PontoPed]]&gt;0, IF(tabItens[[#This Row],[PontoPed]]&lt;1, 1, IF( tabItens[[#This Row],[Saldo]]&gt;tabItens[[#This Row],[PontoPed]], 0, (tabItens[[#This Row],[PontoPed]]-tabItens[[#This Row],[Saldo]])/tabItens[[#This Row],[PontoPed]] ) ), 0 )</f>
        <v>0</v>
      </c>
      <c r="BD669" s="389">
        <f>ROUNDDOWN(IF( OR( AND(tabItens[[#This Row],[PontoPed]]&lt;tabItens[[#This Row],[Saldo]],tabItens[[#This Row],[Saldo]]&gt;0), tabItens[[#This Row],[PontoPed]]=0), 99, IF(AND(tabItens[[#This Row],[Saldo]]=0,tabItens[[#This Row],[PontoPed]]&gt;0), 0, (1-tabItens[[#This Row],[PctAb]])*10 ) ),0)</f>
        <v>99</v>
      </c>
      <c r="BE669" s="390">
        <f>IF( tabItens[[#This Row],[Consumo]] &gt; tabItens[[#This Row],[04_MESES]]/4*$AV$2, tabItens[[#This Row],[Consumo]]/$AV$2, tabItens[[#This Row],[04_MESES]]/4 ) * $BE$2 + tabItens[[#This Row],[COMPRA_EXTRA]]</f>
        <v>451.5</v>
      </c>
      <c r="BF669" s="391">
        <f>MAX( tabItens[[#This Row],[Sugestão]] - tabItens[[#This Row],[LC]], 0 )</f>
        <v>451.5</v>
      </c>
      <c r="BG669" s="391">
        <f>SUMIF(Consumo!$C$3:$C$862,tabItens[[#This Row],[CÓDIGO]],Consumo!$E$3:$E$862)</f>
        <v>0</v>
      </c>
      <c r="BH669" s="392">
        <f>IF(AND(tabItens[[#This Row],[Pend]] &gt; 0,tabItens[[#This Row],[Consumo]] &lt;&gt; 0), tabItens[[#This Row],[Pend]] / tabItens[[#This Row],[Consumo]], 0 )</f>
        <v>0</v>
      </c>
      <c r="BI669" s="391"/>
      <c r="BJ669" s="391"/>
      <c r="BK669" s="393" t="s">
        <v>2081</v>
      </c>
    </row>
    <row r="670" spans="1:63" x14ac:dyDescent="0.3">
      <c r="A670" s="354">
        <v>122818</v>
      </c>
      <c r="B670" s="355" t="s">
        <v>1748</v>
      </c>
      <c r="C670" s="356" t="s">
        <v>553</v>
      </c>
      <c r="D670" s="357">
        <v>319.89999999999998</v>
      </c>
      <c r="E670" s="358"/>
      <c r="F670" s="358"/>
      <c r="G670" s="358" t="s">
        <v>883</v>
      </c>
      <c r="H670" s="359">
        <v>2259.25</v>
      </c>
      <c r="I670" s="360">
        <v>103003</v>
      </c>
      <c r="J670" s="361">
        <v>319.89999999999998</v>
      </c>
      <c r="K670" s="362">
        <v>589</v>
      </c>
      <c r="L670" s="363">
        <f>IF(tabItens[[#This Row],[Média]] &gt; 0, tabItens[[#This Row],[QTDE ATUAL]] / tabItens[[#This Row],[Média]],999.9)</f>
        <v>52.439071566731137</v>
      </c>
      <c r="M670" s="364">
        <v>0</v>
      </c>
      <c r="N670" s="365">
        <f>tabItens[[#This Row],[VALOR UNIT.]] * tabItens[[#This Row],[LC]]</f>
        <v>0</v>
      </c>
      <c r="O670" s="366" t="s">
        <v>2186</v>
      </c>
      <c r="P670" s="367"/>
      <c r="Q670" s="368"/>
      <c r="R670" s="365"/>
      <c r="S670" s="369"/>
      <c r="T670" s="370">
        <f>ROUNDDOWN(IFERROR(tabItens[[#This Row],[ATA DT.VALID.]] - $D$1,0) / 30,0)</f>
        <v>-1507</v>
      </c>
      <c r="U670" s="355" t="s">
        <v>1729</v>
      </c>
      <c r="V670" s="371">
        <v>1</v>
      </c>
      <c r="W670" s="372" t="s">
        <v>2066</v>
      </c>
      <c r="X670" s="373">
        <v>51</v>
      </c>
      <c r="Y670" s="374">
        <v>21</v>
      </c>
      <c r="Z670" s="375"/>
      <c r="AA670" s="376"/>
      <c r="AB670" s="377"/>
      <c r="AC670" s="377"/>
      <c r="AD670" s="376"/>
      <c r="AE670" s="377"/>
      <c r="AF670" s="370"/>
      <c r="AG670" s="378" t="s">
        <v>2067</v>
      </c>
      <c r="AH670" s="379"/>
      <c r="AI670" s="370">
        <v>196</v>
      </c>
      <c r="AJ670" s="379">
        <v>44553</v>
      </c>
      <c r="AK670" s="379">
        <v>41003</v>
      </c>
      <c r="AL670" s="379">
        <v>44412</v>
      </c>
      <c r="AM670" s="369"/>
      <c r="AN670" s="358"/>
      <c r="AO670" s="380" t="str">
        <f>_xlfn.IFNA(IF(VLOOKUP(tabItens[[#This Row],[CÓDIGO]],tabExcluirDoEstoque[#Data],1,FALSE),"sim",""),"")</f>
        <v/>
      </c>
      <c r="AP670" s="381" t="str">
        <f ca="1">IF(OR(ISBLANK(tabItens[[#This Row],[ATA DT.VALID.]]),tabItens[[#This Row],[ATA DT.VALID.]]="",tabItens[[#This Row],[ATA DT.VALID.]]=" "),"",IF(TYPE(tabItens[[#This Row],[ATA DT.VALID.]])=1,ROUNDUP((tabItens[[#This Row],[ATA DT.VALID.]]-TODAY())/7,0),""))</f>
        <v/>
      </c>
      <c r="AQ670" s="382">
        <v>0</v>
      </c>
      <c r="AR670" s="383" t="str">
        <f>IF(ISBLANK(tabItens[[#This Row],[CÓDIGO]]),"",IFERROR(VLOOKUP(tabItens[[#This Row],[CÓDIGO]],Consumo!$C$2:$AC$862,26,FALSE),0))</f>
        <v>09.2023</v>
      </c>
      <c r="AS670" s="384">
        <f>SUMIF(Consumo!$C$3:$C$862,tabItens[[#This Row],[CÓDIGO]],Consumo!$N$3:$N$862) + SUMIF(Consumo!$C$3:$C$862,tabItens[[#This Row],[CÓDIGO]],Consumo!$O$3:$O$862) + SUMIF(Consumo!$C$3:$C$862,tabItens[[#This Row],[CÓDIGO]],Consumo!$P$3:$P$862) + SUMIF(Consumo!$C$3:$C$862,tabItens[[#This Row],[CÓDIGO]],Consumo!$Q$3:$Q$862)</f>
        <v>184</v>
      </c>
      <c r="AT670" s="384">
        <f>SUMIF(Consumo!$C$3:$C$862,tabItens[[#This Row],[CÓDIGO]],Consumo!$Z$3:$Z$862)</f>
        <v>589</v>
      </c>
      <c r="AU670" s="385">
        <f>SUMIF(Consumo!$C$3:$C$862,tabItens[[#This Row],[CÓDIGO]],Consumo!$AA$3:$AA$862)</f>
        <v>280</v>
      </c>
      <c r="AV670" s="386">
        <f>SUMIF(Consumo!$C$3:$C$862,tabItens[[#This Row],[CÓDIGO]],Consumo!$Y$3:$Y$862)</f>
        <v>43.083333333333336</v>
      </c>
      <c r="AW670" s="359">
        <f>tabItens[[#This Row],[QTDE ATUAL]] + tabItens[[#This Row],[RC QTDE]] + tabItens[[#This Row],[AF SALDO]] + tabItens[[#This Row],[Recentes]]</f>
        <v>2259.25</v>
      </c>
      <c r="AX670" s="387">
        <v>100</v>
      </c>
      <c r="AY670" s="387">
        <v>4</v>
      </c>
      <c r="AZ670" s="387">
        <f>IF(ISBLANK(tabItens[[#This Row],[CÓDIGO]]),"",tabItens[[#This Row],[PontoMês]] * (AZ$2+tabItens[[#This Row],[PontoQtM]]))</f>
        <v>400</v>
      </c>
      <c r="BA670" s="386">
        <f>tabItens[[#This Row],[PontoPed]] - tabItens[[#This Row],[Saldo]] + (1/10)</f>
        <v>-1859.15</v>
      </c>
      <c r="BB670" s="386">
        <f xml:space="preserve"> tabItens[[#This Row],[PontoMês]] * BB$2 - tabItens[[#This Row],[QTDE ATUAL]] - (1/10)</f>
        <v>-2159.35</v>
      </c>
      <c r="BC670" s="388">
        <f>IF( tabItens[[#This Row],[PontoPed]]&gt;0, IF(tabItens[[#This Row],[PontoPed]]&lt;1, 1, IF( tabItens[[#This Row],[Saldo]]&gt;tabItens[[#This Row],[PontoPed]], 0, (tabItens[[#This Row],[PontoPed]]-tabItens[[#This Row],[Saldo]])/tabItens[[#This Row],[PontoPed]] ) ), 0 )</f>
        <v>0</v>
      </c>
      <c r="BD670" s="389">
        <f>ROUNDDOWN(IF( OR( AND(tabItens[[#This Row],[PontoPed]]&lt;tabItens[[#This Row],[Saldo]],tabItens[[#This Row],[Saldo]]&gt;0), tabItens[[#This Row],[PontoPed]]=0), 99, IF(AND(tabItens[[#This Row],[Saldo]]=0,tabItens[[#This Row],[PontoPed]]&gt;0), 0, (1-tabItens[[#This Row],[PctAb]])*10 ) ),0)</f>
        <v>99</v>
      </c>
      <c r="BE670" s="390">
        <f>IF( tabItens[[#This Row],[Consumo]] &gt; tabItens[[#This Row],[04_MESES]]/4*$AV$2, tabItens[[#This Row],[Consumo]]/$AV$2, tabItens[[#This Row],[04_MESES]]/4 ) * $BE$2 + tabItens[[#This Row],[COMPRA_EXTRA]]</f>
        <v>294.5</v>
      </c>
      <c r="BF670" s="391">
        <f>MAX( tabItens[[#This Row],[Sugestão]] - tabItens[[#This Row],[LC]], 0 )</f>
        <v>294.5</v>
      </c>
      <c r="BG670" s="391">
        <f>SUMIF(Consumo!$C$3:$C$862,tabItens[[#This Row],[CÓDIGO]],Consumo!$E$3:$E$862)</f>
        <v>0</v>
      </c>
      <c r="BH670" s="392">
        <f>IF(AND(tabItens[[#This Row],[Pend]] &gt; 0,tabItens[[#This Row],[Consumo]] &lt;&gt; 0), tabItens[[#This Row],[Pend]] / tabItens[[#This Row],[Consumo]], 0 )</f>
        <v>0</v>
      </c>
      <c r="BI670" s="391"/>
      <c r="BJ670" s="391"/>
      <c r="BK670" s="393" t="s">
        <v>2081</v>
      </c>
    </row>
    <row r="671" spans="1:63" x14ac:dyDescent="0.3">
      <c r="A671" s="354">
        <v>123131</v>
      </c>
      <c r="B671" s="355" t="s">
        <v>1749</v>
      </c>
      <c r="C671" s="356" t="s">
        <v>338</v>
      </c>
      <c r="D671" s="357">
        <v>30</v>
      </c>
      <c r="E671" s="358"/>
      <c r="F671" s="358"/>
      <c r="G671" s="358" t="s">
        <v>883</v>
      </c>
      <c r="H671" s="359">
        <v>332</v>
      </c>
      <c r="I671" s="360">
        <v>103003</v>
      </c>
      <c r="J671" s="361">
        <v>30</v>
      </c>
      <c r="K671" s="362"/>
      <c r="L671" s="363">
        <f>IF(tabItens[[#This Row],[Média]] &gt; 0, tabItens[[#This Row],[QTDE ATUAL]] / tabItens[[#This Row],[Média]],999.9)</f>
        <v>999.9</v>
      </c>
      <c r="M671" s="364">
        <v>0</v>
      </c>
      <c r="N671" s="365">
        <f>tabItens[[#This Row],[VALOR UNIT.]] * tabItens[[#This Row],[LC]]</f>
        <v>0</v>
      </c>
      <c r="O671" s="366" t="s">
        <v>2139</v>
      </c>
      <c r="P671" s="367"/>
      <c r="Q671" s="368"/>
      <c r="R671" s="365"/>
      <c r="S671" s="369"/>
      <c r="T671" s="370">
        <f>ROUNDDOWN(IFERROR(tabItens[[#This Row],[ATA DT.VALID.]] - $D$1,0) / 30,0)</f>
        <v>-1507</v>
      </c>
      <c r="U671" s="355" t="s">
        <v>1333</v>
      </c>
      <c r="V671" s="371">
        <v>1</v>
      </c>
      <c r="W671" s="372" t="s">
        <v>2073</v>
      </c>
      <c r="X671" s="373">
        <v>69</v>
      </c>
      <c r="Y671" s="374">
        <v>2</v>
      </c>
      <c r="Z671" s="375"/>
      <c r="AA671" s="376"/>
      <c r="AB671" s="377"/>
      <c r="AC671" s="377"/>
      <c r="AD671" s="376"/>
      <c r="AE671" s="377"/>
      <c r="AF671" s="370"/>
      <c r="AG671" s="378" t="s">
        <v>2067</v>
      </c>
      <c r="AH671" s="379"/>
      <c r="AI671" s="370">
        <v>0</v>
      </c>
      <c r="AJ671" s="379">
        <v>43622</v>
      </c>
      <c r="AK671" s="379">
        <v>41053</v>
      </c>
      <c r="AL671" s="379">
        <v>43614</v>
      </c>
      <c r="AM671" s="369"/>
      <c r="AN671" s="358"/>
      <c r="AO671" s="380" t="str">
        <f>_xlfn.IFNA(IF(VLOOKUP(tabItens[[#This Row],[CÓDIGO]],tabExcluirDoEstoque[#Data],1,FALSE),"sim",""),"")</f>
        <v/>
      </c>
      <c r="AP671" s="381" t="str">
        <f ca="1">IF(OR(ISBLANK(tabItens[[#This Row],[ATA DT.VALID.]]),tabItens[[#This Row],[ATA DT.VALID.]]="",tabItens[[#This Row],[ATA DT.VALID.]]=" "),"",IF(TYPE(tabItens[[#This Row],[ATA DT.VALID.]])=1,ROUNDUP((tabItens[[#This Row],[ATA DT.VALID.]]-TODAY())/7,0),""))</f>
        <v/>
      </c>
      <c r="AQ671" s="382">
        <v>0</v>
      </c>
      <c r="AR671" s="383">
        <f>IF(ISBLANK(tabItens[[#This Row],[CÓDIGO]]),"",IFERROR(VLOOKUP(tabItens[[#This Row],[CÓDIGO]],Consumo!$C$2:$AC$862,26,FALSE),0))</f>
        <v>0</v>
      </c>
      <c r="AS671" s="384">
        <f>SUMIF(Consumo!$C$3:$C$862,tabItens[[#This Row],[CÓDIGO]],Consumo!$N$3:$N$862) + SUMIF(Consumo!$C$3:$C$862,tabItens[[#This Row],[CÓDIGO]],Consumo!$O$3:$O$862) + SUMIF(Consumo!$C$3:$C$862,tabItens[[#This Row],[CÓDIGO]],Consumo!$P$3:$P$862) + SUMIF(Consumo!$C$3:$C$862,tabItens[[#This Row],[CÓDIGO]],Consumo!$Q$3:$Q$862)</f>
        <v>0</v>
      </c>
      <c r="AT671" s="384">
        <f>SUMIF(Consumo!$C$3:$C$862,tabItens[[#This Row],[CÓDIGO]],Consumo!$Z$3:$Z$862)</f>
        <v>0</v>
      </c>
      <c r="AU671" s="385">
        <f>SUMIF(Consumo!$C$3:$C$862,tabItens[[#This Row],[CÓDIGO]],Consumo!$AA$3:$AA$862)</f>
        <v>0</v>
      </c>
      <c r="AV671" s="386">
        <f>SUMIF(Consumo!$C$3:$C$862,tabItens[[#This Row],[CÓDIGO]],Consumo!$Y$3:$Y$862)</f>
        <v>0</v>
      </c>
      <c r="AW671" s="359">
        <f>tabItens[[#This Row],[QTDE ATUAL]] + tabItens[[#This Row],[RC QTDE]] + tabItens[[#This Row],[AF SALDO]] + tabItens[[#This Row],[Recentes]]</f>
        <v>332</v>
      </c>
      <c r="AX671" s="387">
        <v>67</v>
      </c>
      <c r="AY671" s="387">
        <v>4</v>
      </c>
      <c r="AZ671" s="387">
        <f>IF(ISBLANK(tabItens[[#This Row],[CÓDIGO]]),"",tabItens[[#This Row],[PontoMês]] * (AZ$2+tabItens[[#This Row],[PontoQtM]]))</f>
        <v>268</v>
      </c>
      <c r="BA671" s="386">
        <f>tabItens[[#This Row],[PontoPed]] - tabItens[[#This Row],[Saldo]] + (1/10)</f>
        <v>-63.9</v>
      </c>
      <c r="BB671" s="386">
        <f xml:space="preserve"> tabItens[[#This Row],[PontoMês]] * BB$2 - tabItens[[#This Row],[QTDE ATUAL]] - (1/10)</f>
        <v>-265.10000000000002</v>
      </c>
      <c r="BC671" s="388">
        <f>IF( tabItens[[#This Row],[PontoPed]]&gt;0, IF(tabItens[[#This Row],[PontoPed]]&lt;1, 1, IF( tabItens[[#This Row],[Saldo]]&gt;tabItens[[#This Row],[PontoPed]], 0, (tabItens[[#This Row],[PontoPed]]-tabItens[[#This Row],[Saldo]])/tabItens[[#This Row],[PontoPed]] ) ), 0 )</f>
        <v>0</v>
      </c>
      <c r="BD671" s="389">
        <f>ROUNDDOWN(IF( OR( AND(tabItens[[#This Row],[PontoPed]]&lt;tabItens[[#This Row],[Saldo]],tabItens[[#This Row],[Saldo]]&gt;0), tabItens[[#This Row],[PontoPed]]=0), 99, IF(AND(tabItens[[#This Row],[Saldo]]=0,tabItens[[#This Row],[PontoPed]]&gt;0), 0, (1-tabItens[[#This Row],[PctAb]])*10 ) ),0)</f>
        <v>99</v>
      </c>
      <c r="BE671" s="390">
        <f>IF( tabItens[[#This Row],[Consumo]] &gt; tabItens[[#This Row],[04_MESES]]/4*$AV$2, tabItens[[#This Row],[Consumo]]/$AV$2, tabItens[[#This Row],[04_MESES]]/4 ) * $BE$2 + tabItens[[#This Row],[COMPRA_EXTRA]]</f>
        <v>0</v>
      </c>
      <c r="BF671" s="391">
        <f>MAX( tabItens[[#This Row],[Sugestão]] - tabItens[[#This Row],[LC]], 0 )</f>
        <v>0</v>
      </c>
      <c r="BG671" s="391">
        <f>SUMIF(Consumo!$C$3:$C$862,tabItens[[#This Row],[CÓDIGO]],Consumo!$E$3:$E$862)</f>
        <v>0</v>
      </c>
      <c r="BH671" s="392">
        <f>IF(AND(tabItens[[#This Row],[Pend]] &gt; 0,tabItens[[#This Row],[Consumo]] &lt;&gt; 0), tabItens[[#This Row],[Pend]] / tabItens[[#This Row],[Consumo]], 0 )</f>
        <v>0</v>
      </c>
      <c r="BI671" s="391"/>
      <c r="BJ671" s="391"/>
      <c r="BK671" s="393" t="s">
        <v>2081</v>
      </c>
    </row>
    <row r="672" spans="1:63" x14ac:dyDescent="0.3">
      <c r="A672" s="354">
        <v>123132</v>
      </c>
      <c r="B672" s="355" t="s">
        <v>1750</v>
      </c>
      <c r="C672" s="356" t="s">
        <v>338</v>
      </c>
      <c r="D672" s="357">
        <v>53.47</v>
      </c>
      <c r="E672" s="358"/>
      <c r="F672" s="358"/>
      <c r="G672" s="358" t="s">
        <v>883</v>
      </c>
      <c r="H672" s="359">
        <v>527</v>
      </c>
      <c r="I672" s="360">
        <v>103003</v>
      </c>
      <c r="J672" s="361">
        <v>53.47</v>
      </c>
      <c r="K672" s="362"/>
      <c r="L672" s="363">
        <f>IF(tabItens[[#This Row],[Média]] &gt; 0, tabItens[[#This Row],[QTDE ATUAL]] / tabItens[[#This Row],[Média]],999.9)</f>
        <v>999.9</v>
      </c>
      <c r="M672" s="364">
        <v>0</v>
      </c>
      <c r="N672" s="365">
        <f>tabItens[[#This Row],[VALOR UNIT.]] * tabItens[[#This Row],[LC]]</f>
        <v>0</v>
      </c>
      <c r="O672" s="366" t="s">
        <v>2139</v>
      </c>
      <c r="P672" s="367"/>
      <c r="Q672" s="368"/>
      <c r="R672" s="365"/>
      <c r="S672" s="369"/>
      <c r="T672" s="370">
        <f>ROUNDDOWN(IFERROR(tabItens[[#This Row],[ATA DT.VALID.]] - $D$1,0) / 30,0)</f>
        <v>-1507</v>
      </c>
      <c r="U672" s="355" t="s">
        <v>1333</v>
      </c>
      <c r="V672" s="371">
        <v>1</v>
      </c>
      <c r="W672" s="372" t="s">
        <v>2073</v>
      </c>
      <c r="X672" s="373">
        <v>69</v>
      </c>
      <c r="Y672" s="374">
        <v>2</v>
      </c>
      <c r="Z672" s="375"/>
      <c r="AA672" s="376"/>
      <c r="AB672" s="377"/>
      <c r="AC672" s="377"/>
      <c r="AD672" s="376"/>
      <c r="AE672" s="377"/>
      <c r="AF672" s="370"/>
      <c r="AG672" s="378" t="s">
        <v>2067</v>
      </c>
      <c r="AH672" s="379"/>
      <c r="AI672" s="370">
        <v>0</v>
      </c>
      <c r="AJ672" s="379">
        <v>43690</v>
      </c>
      <c r="AK672" s="379">
        <v>41053</v>
      </c>
      <c r="AL672" s="379">
        <v>43671</v>
      </c>
      <c r="AM672" s="369"/>
      <c r="AN672" s="358"/>
      <c r="AO672" s="380" t="str">
        <f>_xlfn.IFNA(IF(VLOOKUP(tabItens[[#This Row],[CÓDIGO]],tabExcluirDoEstoque[#Data],1,FALSE),"sim",""),"")</f>
        <v/>
      </c>
      <c r="AP672" s="381" t="str">
        <f ca="1">IF(OR(ISBLANK(tabItens[[#This Row],[ATA DT.VALID.]]),tabItens[[#This Row],[ATA DT.VALID.]]="",tabItens[[#This Row],[ATA DT.VALID.]]=" "),"",IF(TYPE(tabItens[[#This Row],[ATA DT.VALID.]])=1,ROUNDUP((tabItens[[#This Row],[ATA DT.VALID.]]-TODAY())/7,0),""))</f>
        <v/>
      </c>
      <c r="AQ672" s="382">
        <v>0</v>
      </c>
      <c r="AR672" s="383">
        <f>IF(ISBLANK(tabItens[[#This Row],[CÓDIGO]]),"",IFERROR(VLOOKUP(tabItens[[#This Row],[CÓDIGO]],Consumo!$C$2:$AC$862,26,FALSE),0))</f>
        <v>0</v>
      </c>
      <c r="AS672" s="384">
        <f>SUMIF(Consumo!$C$3:$C$862,tabItens[[#This Row],[CÓDIGO]],Consumo!$N$3:$N$862) + SUMIF(Consumo!$C$3:$C$862,tabItens[[#This Row],[CÓDIGO]],Consumo!$O$3:$O$862) + SUMIF(Consumo!$C$3:$C$862,tabItens[[#This Row],[CÓDIGO]],Consumo!$P$3:$P$862) + SUMIF(Consumo!$C$3:$C$862,tabItens[[#This Row],[CÓDIGO]],Consumo!$Q$3:$Q$862)</f>
        <v>0</v>
      </c>
      <c r="AT672" s="384">
        <f>SUMIF(Consumo!$C$3:$C$862,tabItens[[#This Row],[CÓDIGO]],Consumo!$Z$3:$Z$862)</f>
        <v>0</v>
      </c>
      <c r="AU672" s="385">
        <f>SUMIF(Consumo!$C$3:$C$862,tabItens[[#This Row],[CÓDIGO]],Consumo!$AA$3:$AA$862)</f>
        <v>0</v>
      </c>
      <c r="AV672" s="386">
        <f>SUMIF(Consumo!$C$3:$C$862,tabItens[[#This Row],[CÓDIGO]],Consumo!$Y$3:$Y$862)</f>
        <v>0</v>
      </c>
      <c r="AW672" s="359">
        <f>tabItens[[#This Row],[QTDE ATUAL]] + tabItens[[#This Row],[RC QTDE]] + tabItens[[#This Row],[AF SALDO]] + tabItens[[#This Row],[Recentes]]</f>
        <v>527</v>
      </c>
      <c r="AX672" s="387">
        <v>50</v>
      </c>
      <c r="AY672" s="387">
        <v>4</v>
      </c>
      <c r="AZ672" s="387">
        <f>IF(ISBLANK(tabItens[[#This Row],[CÓDIGO]]),"",tabItens[[#This Row],[PontoMês]] * (AZ$2+tabItens[[#This Row],[PontoQtM]]))</f>
        <v>200</v>
      </c>
      <c r="BA672" s="386">
        <f>tabItens[[#This Row],[PontoPed]] - tabItens[[#This Row],[Saldo]] + (1/10)</f>
        <v>-326.89999999999998</v>
      </c>
      <c r="BB672" s="386">
        <f xml:space="preserve"> tabItens[[#This Row],[PontoMês]] * BB$2 - tabItens[[#This Row],[QTDE ATUAL]] - (1/10)</f>
        <v>-477.1</v>
      </c>
      <c r="BC672" s="388">
        <f>IF( tabItens[[#This Row],[PontoPed]]&gt;0, IF(tabItens[[#This Row],[PontoPed]]&lt;1, 1, IF( tabItens[[#This Row],[Saldo]]&gt;tabItens[[#This Row],[PontoPed]], 0, (tabItens[[#This Row],[PontoPed]]-tabItens[[#This Row],[Saldo]])/tabItens[[#This Row],[PontoPed]] ) ), 0 )</f>
        <v>0</v>
      </c>
      <c r="BD672" s="389">
        <f>ROUNDDOWN(IF( OR( AND(tabItens[[#This Row],[PontoPed]]&lt;tabItens[[#This Row],[Saldo]],tabItens[[#This Row],[Saldo]]&gt;0), tabItens[[#This Row],[PontoPed]]=0), 99, IF(AND(tabItens[[#This Row],[Saldo]]=0,tabItens[[#This Row],[PontoPed]]&gt;0), 0, (1-tabItens[[#This Row],[PctAb]])*10 ) ),0)</f>
        <v>99</v>
      </c>
      <c r="BE672" s="390">
        <f>IF( tabItens[[#This Row],[Consumo]] &gt; tabItens[[#This Row],[04_MESES]]/4*$AV$2, tabItens[[#This Row],[Consumo]]/$AV$2, tabItens[[#This Row],[04_MESES]]/4 ) * $BE$2 + tabItens[[#This Row],[COMPRA_EXTRA]]</f>
        <v>0</v>
      </c>
      <c r="BF672" s="391">
        <f>MAX( tabItens[[#This Row],[Sugestão]] - tabItens[[#This Row],[LC]], 0 )</f>
        <v>0</v>
      </c>
      <c r="BG672" s="391">
        <f>SUMIF(Consumo!$C$3:$C$862,tabItens[[#This Row],[CÓDIGO]],Consumo!$E$3:$E$862)</f>
        <v>0</v>
      </c>
      <c r="BH672" s="392">
        <f>IF(AND(tabItens[[#This Row],[Pend]] &gt; 0,tabItens[[#This Row],[Consumo]] &lt;&gt; 0), tabItens[[#This Row],[Pend]] / tabItens[[#This Row],[Consumo]], 0 )</f>
        <v>0</v>
      </c>
      <c r="BI672" s="391"/>
      <c r="BJ672" s="391"/>
      <c r="BK672" s="393" t="s">
        <v>2081</v>
      </c>
    </row>
    <row r="673" spans="1:63" x14ac:dyDescent="0.3">
      <c r="A673" s="354">
        <v>123133</v>
      </c>
      <c r="B673" s="355" t="s">
        <v>1751</v>
      </c>
      <c r="C673" s="356" t="s">
        <v>338</v>
      </c>
      <c r="D673" s="357">
        <v>15.97</v>
      </c>
      <c r="E673" s="358"/>
      <c r="F673" s="358"/>
      <c r="G673" s="358" t="s">
        <v>883</v>
      </c>
      <c r="H673" s="359">
        <v>382</v>
      </c>
      <c r="I673" s="360">
        <v>103003</v>
      </c>
      <c r="J673" s="361">
        <v>15.97</v>
      </c>
      <c r="K673" s="362">
        <v>8</v>
      </c>
      <c r="L673" s="363">
        <f>IF(tabItens[[#This Row],[Média]] &gt; 0, tabItens[[#This Row],[QTDE ATUAL]] / tabItens[[#This Row],[Média]],999.9)</f>
        <v>916.8</v>
      </c>
      <c r="M673" s="364">
        <v>0</v>
      </c>
      <c r="N673" s="365">
        <f>tabItens[[#This Row],[VALOR UNIT.]] * tabItens[[#This Row],[LC]]</f>
        <v>0</v>
      </c>
      <c r="O673" s="366" t="s">
        <v>2139</v>
      </c>
      <c r="P673" s="367"/>
      <c r="Q673" s="368"/>
      <c r="R673" s="365"/>
      <c r="S673" s="369"/>
      <c r="T673" s="370">
        <f>ROUNDDOWN(IFERROR(tabItens[[#This Row],[ATA DT.VALID.]] - $D$1,0) / 30,0)</f>
        <v>-1507</v>
      </c>
      <c r="U673" s="355" t="s">
        <v>1333</v>
      </c>
      <c r="V673" s="371">
        <v>1</v>
      </c>
      <c r="W673" s="372" t="s">
        <v>2073</v>
      </c>
      <c r="X673" s="373">
        <v>69</v>
      </c>
      <c r="Y673" s="374">
        <v>2</v>
      </c>
      <c r="Z673" s="375"/>
      <c r="AA673" s="376"/>
      <c r="AB673" s="377"/>
      <c r="AC673" s="377"/>
      <c r="AD673" s="376"/>
      <c r="AE673" s="377"/>
      <c r="AF673" s="370"/>
      <c r="AG673" s="378" t="s">
        <v>2067</v>
      </c>
      <c r="AH673" s="379"/>
      <c r="AI673" s="370">
        <v>2</v>
      </c>
      <c r="AJ673" s="379">
        <v>43690</v>
      </c>
      <c r="AK673" s="379">
        <v>41053</v>
      </c>
      <c r="AL673" s="379">
        <v>43671</v>
      </c>
      <c r="AM673" s="369"/>
      <c r="AN673" s="358"/>
      <c r="AO673" s="380" t="str">
        <f>_xlfn.IFNA(IF(VLOOKUP(tabItens[[#This Row],[CÓDIGO]],tabExcluirDoEstoque[#Data],1,FALSE),"sim",""),"")</f>
        <v/>
      </c>
      <c r="AP673" s="381" t="str">
        <f ca="1">IF(OR(ISBLANK(tabItens[[#This Row],[ATA DT.VALID.]]),tabItens[[#This Row],[ATA DT.VALID.]]="",tabItens[[#This Row],[ATA DT.VALID.]]=" "),"",IF(TYPE(tabItens[[#This Row],[ATA DT.VALID.]])=1,ROUNDUP((tabItens[[#This Row],[ATA DT.VALID.]]-TODAY())/7,0),""))</f>
        <v/>
      </c>
      <c r="AQ673" s="382">
        <v>0</v>
      </c>
      <c r="AR673" s="383" t="str">
        <f>IF(ISBLANK(tabItens[[#This Row],[CÓDIGO]]),"",IFERROR(VLOOKUP(tabItens[[#This Row],[CÓDIGO]],Consumo!$C$2:$AC$862,26,FALSE),0))</f>
        <v>01.2023</v>
      </c>
      <c r="AS673" s="384">
        <f>SUMIF(Consumo!$C$3:$C$862,tabItens[[#This Row],[CÓDIGO]],Consumo!$N$3:$N$862) + SUMIF(Consumo!$C$3:$C$862,tabItens[[#This Row],[CÓDIGO]],Consumo!$O$3:$O$862) + SUMIF(Consumo!$C$3:$C$862,tabItens[[#This Row],[CÓDIGO]],Consumo!$P$3:$P$862) + SUMIF(Consumo!$C$3:$C$862,tabItens[[#This Row],[CÓDIGO]],Consumo!$Q$3:$Q$862)</f>
        <v>0</v>
      </c>
      <c r="AT673" s="384">
        <f>SUMIF(Consumo!$C$3:$C$862,tabItens[[#This Row],[CÓDIGO]],Consumo!$Z$3:$Z$862)</f>
        <v>8</v>
      </c>
      <c r="AU673" s="385">
        <f>SUMIF(Consumo!$C$3:$C$862,tabItens[[#This Row],[CÓDIGO]],Consumo!$AA$3:$AA$862)</f>
        <v>8</v>
      </c>
      <c r="AV673" s="386">
        <f>SUMIF(Consumo!$C$3:$C$862,tabItens[[#This Row],[CÓDIGO]],Consumo!$Y$3:$Y$862)</f>
        <v>0.41666666666666669</v>
      </c>
      <c r="AW673" s="359">
        <f>tabItens[[#This Row],[QTDE ATUAL]] + tabItens[[#This Row],[RC QTDE]] + tabItens[[#This Row],[AF SALDO]] + tabItens[[#This Row],[Recentes]]</f>
        <v>382</v>
      </c>
      <c r="AX673" s="387">
        <v>50</v>
      </c>
      <c r="AY673" s="387">
        <v>4</v>
      </c>
      <c r="AZ673" s="387">
        <f>IF(ISBLANK(tabItens[[#This Row],[CÓDIGO]]),"",tabItens[[#This Row],[PontoMês]] * (AZ$2+tabItens[[#This Row],[PontoQtM]]))</f>
        <v>200</v>
      </c>
      <c r="BA673" s="386">
        <f>tabItens[[#This Row],[PontoPed]] - tabItens[[#This Row],[Saldo]] + (1/10)</f>
        <v>-181.9</v>
      </c>
      <c r="BB673" s="386">
        <f xml:space="preserve"> tabItens[[#This Row],[PontoMês]] * BB$2 - tabItens[[#This Row],[QTDE ATUAL]] - (1/10)</f>
        <v>-332.1</v>
      </c>
      <c r="BC673" s="388">
        <f>IF( tabItens[[#This Row],[PontoPed]]&gt;0, IF(tabItens[[#This Row],[PontoPed]]&lt;1, 1, IF( tabItens[[#This Row],[Saldo]]&gt;tabItens[[#This Row],[PontoPed]], 0, (tabItens[[#This Row],[PontoPed]]-tabItens[[#This Row],[Saldo]])/tabItens[[#This Row],[PontoPed]] ) ), 0 )</f>
        <v>0</v>
      </c>
      <c r="BD673" s="389">
        <f>ROUNDDOWN(IF( OR( AND(tabItens[[#This Row],[PontoPed]]&lt;tabItens[[#This Row],[Saldo]],tabItens[[#This Row],[Saldo]]&gt;0), tabItens[[#This Row],[PontoPed]]=0), 99, IF(AND(tabItens[[#This Row],[Saldo]]=0,tabItens[[#This Row],[PontoPed]]&gt;0), 0, (1-tabItens[[#This Row],[PctAb]])*10 ) ),0)</f>
        <v>99</v>
      </c>
      <c r="BE673" s="390">
        <f>IF( tabItens[[#This Row],[Consumo]] &gt; tabItens[[#This Row],[04_MESES]]/4*$AV$2, tabItens[[#This Row],[Consumo]]/$AV$2, tabItens[[#This Row],[04_MESES]]/4 ) * $BE$2 + tabItens[[#This Row],[COMPRA_EXTRA]]</f>
        <v>4</v>
      </c>
      <c r="BF673" s="391">
        <f>MAX( tabItens[[#This Row],[Sugestão]] - tabItens[[#This Row],[LC]], 0 )</f>
        <v>4</v>
      </c>
      <c r="BG673" s="391">
        <f>SUMIF(Consumo!$C$3:$C$862,tabItens[[#This Row],[CÓDIGO]],Consumo!$E$3:$E$862)</f>
        <v>0</v>
      </c>
      <c r="BH673" s="392">
        <f>IF(AND(tabItens[[#This Row],[Pend]] &gt; 0,tabItens[[#This Row],[Consumo]] &lt;&gt; 0), tabItens[[#This Row],[Pend]] / tabItens[[#This Row],[Consumo]], 0 )</f>
        <v>0</v>
      </c>
      <c r="BI673" s="391"/>
      <c r="BJ673" s="391"/>
      <c r="BK673" s="393" t="s">
        <v>2081</v>
      </c>
    </row>
    <row r="674" spans="1:63" x14ac:dyDescent="0.3">
      <c r="A674" s="354">
        <v>123349</v>
      </c>
      <c r="B674" s="355" t="s">
        <v>1752</v>
      </c>
      <c r="C674" s="356" t="s">
        <v>262</v>
      </c>
      <c r="D674" s="357">
        <v>12.78</v>
      </c>
      <c r="E674" s="358"/>
      <c r="F674" s="358"/>
      <c r="G674" s="358" t="s">
        <v>883</v>
      </c>
      <c r="H674" s="359">
        <v>164</v>
      </c>
      <c r="I674" s="360">
        <v>103003</v>
      </c>
      <c r="J674" s="361">
        <v>12.78</v>
      </c>
      <c r="K674" s="362"/>
      <c r="L674" s="363">
        <f>IF(tabItens[[#This Row],[Média]] &gt; 0, tabItens[[#This Row],[QTDE ATUAL]] / tabItens[[#This Row],[Média]],999.9)</f>
        <v>999.9</v>
      </c>
      <c r="M674" s="364">
        <v>0</v>
      </c>
      <c r="N674" s="365">
        <f>tabItens[[#This Row],[VALOR UNIT.]] * tabItens[[#This Row],[LC]]</f>
        <v>0</v>
      </c>
      <c r="O674" s="366"/>
      <c r="P674" s="367"/>
      <c r="Q674" s="368"/>
      <c r="R674" s="365"/>
      <c r="S674" s="369"/>
      <c r="T674" s="370">
        <f>ROUNDDOWN(IFERROR(tabItens[[#This Row],[ATA DT.VALID.]] - $D$1,0) / 30,0)</f>
        <v>-1507</v>
      </c>
      <c r="U674" s="355" t="s">
        <v>1164</v>
      </c>
      <c r="V674" s="371">
        <v>1</v>
      </c>
      <c r="W674" s="372" t="s">
        <v>2073</v>
      </c>
      <c r="X674" s="373">
        <v>67</v>
      </c>
      <c r="Y674" s="374">
        <v>7</v>
      </c>
      <c r="Z674" s="375"/>
      <c r="AA674" s="376"/>
      <c r="AB674" s="377"/>
      <c r="AC674" s="377"/>
      <c r="AD674" s="376"/>
      <c r="AE674" s="377"/>
      <c r="AF674" s="370"/>
      <c r="AG674" s="378" t="s">
        <v>2067</v>
      </c>
      <c r="AH674" s="379"/>
      <c r="AI674" s="370">
        <v>0</v>
      </c>
      <c r="AJ674" s="379">
        <v>44055</v>
      </c>
      <c r="AK674" s="379">
        <v>41096</v>
      </c>
      <c r="AL674" s="379">
        <v>44040</v>
      </c>
      <c r="AM674" s="369"/>
      <c r="AN674" s="358"/>
      <c r="AO674" s="380" t="str">
        <f>_xlfn.IFNA(IF(VLOOKUP(tabItens[[#This Row],[CÓDIGO]],tabExcluirDoEstoque[#Data],1,FALSE),"sim",""),"")</f>
        <v/>
      </c>
      <c r="AP674" s="381" t="str">
        <f ca="1">IF(OR(ISBLANK(tabItens[[#This Row],[ATA DT.VALID.]]),tabItens[[#This Row],[ATA DT.VALID.]]="",tabItens[[#This Row],[ATA DT.VALID.]]=" "),"",IF(TYPE(tabItens[[#This Row],[ATA DT.VALID.]])=1,ROUNDUP((tabItens[[#This Row],[ATA DT.VALID.]]-TODAY())/7,0),""))</f>
        <v/>
      </c>
      <c r="AQ674" s="382"/>
      <c r="AR674" s="383">
        <f>IF(ISBLANK(tabItens[[#This Row],[CÓDIGO]]),"",IFERROR(VLOOKUP(tabItens[[#This Row],[CÓDIGO]],Consumo!$C$2:$AC$862,26,FALSE),0))</f>
        <v>0</v>
      </c>
      <c r="AS674" s="384">
        <f>SUMIF(Consumo!$C$3:$C$862,tabItens[[#This Row],[CÓDIGO]],Consumo!$N$3:$N$862) + SUMIF(Consumo!$C$3:$C$862,tabItens[[#This Row],[CÓDIGO]],Consumo!$O$3:$O$862) + SUMIF(Consumo!$C$3:$C$862,tabItens[[#This Row],[CÓDIGO]],Consumo!$P$3:$P$862) + SUMIF(Consumo!$C$3:$C$862,tabItens[[#This Row],[CÓDIGO]],Consumo!$Q$3:$Q$862)</f>
        <v>0</v>
      </c>
      <c r="AT674" s="384">
        <f>SUMIF(Consumo!$C$3:$C$862,tabItens[[#This Row],[CÓDIGO]],Consumo!$Z$3:$Z$862)</f>
        <v>0</v>
      </c>
      <c r="AU674" s="385">
        <f>SUMIF(Consumo!$C$3:$C$862,tabItens[[#This Row],[CÓDIGO]],Consumo!$AA$3:$AA$862)</f>
        <v>0</v>
      </c>
      <c r="AV674" s="386">
        <f>SUMIF(Consumo!$C$3:$C$862,tabItens[[#This Row],[CÓDIGO]],Consumo!$Y$3:$Y$862)</f>
        <v>0</v>
      </c>
      <c r="AW674" s="359">
        <f>tabItens[[#This Row],[QTDE ATUAL]] + tabItens[[#This Row],[RC QTDE]] + tabItens[[#This Row],[AF SALDO]] + tabItens[[#This Row],[Recentes]]</f>
        <v>164</v>
      </c>
      <c r="AX674" s="387">
        <v>3</v>
      </c>
      <c r="AY674" s="387">
        <v>4</v>
      </c>
      <c r="AZ674" s="387">
        <f>IF(ISBLANK(tabItens[[#This Row],[CÓDIGO]]),"",tabItens[[#This Row],[PontoMês]] * (AZ$2+tabItens[[#This Row],[PontoQtM]]))</f>
        <v>12</v>
      </c>
      <c r="BA674" s="386">
        <f>tabItens[[#This Row],[PontoPed]] - tabItens[[#This Row],[Saldo]] + (1/10)</f>
        <v>-151.9</v>
      </c>
      <c r="BB674" s="386">
        <f xml:space="preserve"> tabItens[[#This Row],[PontoMês]] * BB$2 - tabItens[[#This Row],[QTDE ATUAL]] - (1/10)</f>
        <v>-161.1</v>
      </c>
      <c r="BC674" s="388">
        <f>IF( tabItens[[#This Row],[PontoPed]]&gt;0, IF(tabItens[[#This Row],[PontoPed]]&lt;1, 1, IF( tabItens[[#This Row],[Saldo]]&gt;tabItens[[#This Row],[PontoPed]], 0, (tabItens[[#This Row],[PontoPed]]-tabItens[[#This Row],[Saldo]])/tabItens[[#This Row],[PontoPed]] ) ), 0 )</f>
        <v>0</v>
      </c>
      <c r="BD674" s="389">
        <f>ROUNDDOWN(IF( OR( AND(tabItens[[#This Row],[PontoPed]]&lt;tabItens[[#This Row],[Saldo]],tabItens[[#This Row],[Saldo]]&gt;0), tabItens[[#This Row],[PontoPed]]=0), 99, IF(AND(tabItens[[#This Row],[Saldo]]=0,tabItens[[#This Row],[PontoPed]]&gt;0), 0, (1-tabItens[[#This Row],[PctAb]])*10 ) ),0)</f>
        <v>99</v>
      </c>
      <c r="BE674" s="390">
        <f>IF( tabItens[[#This Row],[Consumo]] &gt; tabItens[[#This Row],[04_MESES]]/4*$AV$2, tabItens[[#This Row],[Consumo]]/$AV$2, tabItens[[#This Row],[04_MESES]]/4 ) * $BE$2 + tabItens[[#This Row],[COMPRA_EXTRA]]</f>
        <v>0</v>
      </c>
      <c r="BF674" s="391">
        <f>MAX( tabItens[[#This Row],[Sugestão]] - tabItens[[#This Row],[LC]], 0 )</f>
        <v>0</v>
      </c>
      <c r="BG674" s="391">
        <f>SUMIF(Consumo!$C$3:$C$862,tabItens[[#This Row],[CÓDIGO]],Consumo!$E$3:$E$862)</f>
        <v>0</v>
      </c>
      <c r="BH674" s="392">
        <f>IF(AND(tabItens[[#This Row],[Pend]] &gt; 0,tabItens[[#This Row],[Consumo]] &lt;&gt; 0), tabItens[[#This Row],[Pend]] / tabItens[[#This Row],[Consumo]], 0 )</f>
        <v>0</v>
      </c>
      <c r="BI674" s="391"/>
      <c r="BJ674" s="391"/>
      <c r="BK674" s="393" t="s">
        <v>2081</v>
      </c>
    </row>
    <row r="675" spans="1:63" x14ac:dyDescent="0.3">
      <c r="A675" s="354">
        <v>123350</v>
      </c>
      <c r="B675" s="355" t="s">
        <v>1753</v>
      </c>
      <c r="C675" s="356" t="s">
        <v>262</v>
      </c>
      <c r="D675" s="357">
        <v>20.47</v>
      </c>
      <c r="E675" s="358"/>
      <c r="F675" s="358"/>
      <c r="G675" s="358" t="s">
        <v>883</v>
      </c>
      <c r="H675" s="359">
        <v>91</v>
      </c>
      <c r="I675" s="360">
        <v>103003</v>
      </c>
      <c r="J675" s="361">
        <v>20.47</v>
      </c>
      <c r="K675" s="362"/>
      <c r="L675" s="363">
        <f>IF(tabItens[[#This Row],[Média]] &gt; 0, tabItens[[#This Row],[QTDE ATUAL]] / tabItens[[#This Row],[Média]],999.9)</f>
        <v>999.9</v>
      </c>
      <c r="M675" s="364">
        <v>0</v>
      </c>
      <c r="N675" s="365">
        <f>tabItens[[#This Row],[VALOR UNIT.]] * tabItens[[#This Row],[LC]]</f>
        <v>0</v>
      </c>
      <c r="O675" s="366"/>
      <c r="P675" s="367"/>
      <c r="Q675" s="368"/>
      <c r="R675" s="365"/>
      <c r="S675" s="369"/>
      <c r="T675" s="370">
        <f>ROUNDDOWN(IFERROR(tabItens[[#This Row],[ATA DT.VALID.]] - $D$1,0) / 30,0)</f>
        <v>-1507</v>
      </c>
      <c r="U675" s="355" t="s">
        <v>1164</v>
      </c>
      <c r="V675" s="371">
        <v>1</v>
      </c>
      <c r="W675" s="372" t="s">
        <v>2073</v>
      </c>
      <c r="X675" s="373">
        <v>67</v>
      </c>
      <c r="Y675" s="374">
        <v>7</v>
      </c>
      <c r="Z675" s="375"/>
      <c r="AA675" s="376"/>
      <c r="AB675" s="377"/>
      <c r="AC675" s="377"/>
      <c r="AD675" s="376"/>
      <c r="AE675" s="377"/>
      <c r="AF675" s="370"/>
      <c r="AG675" s="378" t="s">
        <v>2067</v>
      </c>
      <c r="AH675" s="379"/>
      <c r="AI675" s="370">
        <v>0</v>
      </c>
      <c r="AJ675" s="379">
        <v>43560</v>
      </c>
      <c r="AK675" s="379">
        <v>41096</v>
      </c>
      <c r="AL675" s="379">
        <v>43524</v>
      </c>
      <c r="AM675" s="369"/>
      <c r="AN675" s="358"/>
      <c r="AO675" s="380" t="str">
        <f>_xlfn.IFNA(IF(VLOOKUP(tabItens[[#This Row],[CÓDIGO]],tabExcluirDoEstoque[#Data],1,FALSE),"sim",""),"")</f>
        <v/>
      </c>
      <c r="AP675" s="381" t="str">
        <f ca="1">IF(OR(ISBLANK(tabItens[[#This Row],[ATA DT.VALID.]]),tabItens[[#This Row],[ATA DT.VALID.]]="",tabItens[[#This Row],[ATA DT.VALID.]]=" "),"",IF(TYPE(tabItens[[#This Row],[ATA DT.VALID.]])=1,ROUNDUP((tabItens[[#This Row],[ATA DT.VALID.]]-TODAY())/7,0),""))</f>
        <v/>
      </c>
      <c r="AQ675" s="382"/>
      <c r="AR675" s="383">
        <f>IF(ISBLANK(tabItens[[#This Row],[CÓDIGO]]),"",IFERROR(VLOOKUP(tabItens[[#This Row],[CÓDIGO]],Consumo!$C$2:$AC$862,26,FALSE),0))</f>
        <v>0</v>
      </c>
      <c r="AS675" s="384">
        <f>SUMIF(Consumo!$C$3:$C$862,tabItens[[#This Row],[CÓDIGO]],Consumo!$N$3:$N$862) + SUMIF(Consumo!$C$3:$C$862,tabItens[[#This Row],[CÓDIGO]],Consumo!$O$3:$O$862) + SUMIF(Consumo!$C$3:$C$862,tabItens[[#This Row],[CÓDIGO]],Consumo!$P$3:$P$862) + SUMIF(Consumo!$C$3:$C$862,tabItens[[#This Row],[CÓDIGO]],Consumo!$Q$3:$Q$862)</f>
        <v>0</v>
      </c>
      <c r="AT675" s="384">
        <f>SUMIF(Consumo!$C$3:$C$862,tabItens[[#This Row],[CÓDIGO]],Consumo!$Z$3:$Z$862)</f>
        <v>0</v>
      </c>
      <c r="AU675" s="385">
        <f>SUMIF(Consumo!$C$3:$C$862,tabItens[[#This Row],[CÓDIGO]],Consumo!$AA$3:$AA$862)</f>
        <v>0</v>
      </c>
      <c r="AV675" s="386">
        <f>SUMIF(Consumo!$C$3:$C$862,tabItens[[#This Row],[CÓDIGO]],Consumo!$Y$3:$Y$862)</f>
        <v>0</v>
      </c>
      <c r="AW675" s="359">
        <f>tabItens[[#This Row],[QTDE ATUAL]] + tabItens[[#This Row],[RC QTDE]] + tabItens[[#This Row],[AF SALDO]] + tabItens[[#This Row],[Recentes]]</f>
        <v>91</v>
      </c>
      <c r="AX675" s="387">
        <v>0</v>
      </c>
      <c r="AY675" s="387">
        <v>4</v>
      </c>
      <c r="AZ675" s="387">
        <f>IF(ISBLANK(tabItens[[#This Row],[CÓDIGO]]),"",tabItens[[#This Row],[PontoMês]] * (AZ$2+tabItens[[#This Row],[PontoQtM]]))</f>
        <v>0</v>
      </c>
      <c r="BA675" s="386">
        <f>tabItens[[#This Row],[PontoPed]] - tabItens[[#This Row],[Saldo]] + (1/10)</f>
        <v>-90.9</v>
      </c>
      <c r="BB675" s="386">
        <f xml:space="preserve"> tabItens[[#This Row],[PontoMês]] * BB$2 - tabItens[[#This Row],[QTDE ATUAL]] - (1/10)</f>
        <v>-91.1</v>
      </c>
      <c r="BC675" s="388">
        <f>IF( tabItens[[#This Row],[PontoPed]]&gt;0, IF(tabItens[[#This Row],[PontoPed]]&lt;1, 1, IF( tabItens[[#This Row],[Saldo]]&gt;tabItens[[#This Row],[PontoPed]], 0, (tabItens[[#This Row],[PontoPed]]-tabItens[[#This Row],[Saldo]])/tabItens[[#This Row],[PontoPed]] ) ), 0 )</f>
        <v>0</v>
      </c>
      <c r="BD675" s="389">
        <f>ROUNDDOWN(IF( OR( AND(tabItens[[#This Row],[PontoPed]]&lt;tabItens[[#This Row],[Saldo]],tabItens[[#This Row],[Saldo]]&gt;0), tabItens[[#This Row],[PontoPed]]=0), 99, IF(AND(tabItens[[#This Row],[Saldo]]=0,tabItens[[#This Row],[PontoPed]]&gt;0), 0, (1-tabItens[[#This Row],[PctAb]])*10 ) ),0)</f>
        <v>99</v>
      </c>
      <c r="BE675" s="390">
        <f>IF( tabItens[[#This Row],[Consumo]] &gt; tabItens[[#This Row],[04_MESES]]/4*$AV$2, tabItens[[#This Row],[Consumo]]/$AV$2, tabItens[[#This Row],[04_MESES]]/4 ) * $BE$2 + tabItens[[#This Row],[COMPRA_EXTRA]]</f>
        <v>0</v>
      </c>
      <c r="BF675" s="391">
        <f>MAX( tabItens[[#This Row],[Sugestão]] - tabItens[[#This Row],[LC]], 0 )</f>
        <v>0</v>
      </c>
      <c r="BG675" s="391">
        <f>SUMIF(Consumo!$C$3:$C$862,tabItens[[#This Row],[CÓDIGO]],Consumo!$E$3:$E$862)</f>
        <v>0</v>
      </c>
      <c r="BH675" s="392">
        <f>IF(AND(tabItens[[#This Row],[Pend]] &gt; 0,tabItens[[#This Row],[Consumo]] &lt;&gt; 0), tabItens[[#This Row],[Pend]] / tabItens[[#This Row],[Consumo]], 0 )</f>
        <v>0</v>
      </c>
      <c r="BI675" s="391"/>
      <c r="BJ675" s="391"/>
      <c r="BK675" s="393" t="s">
        <v>2081</v>
      </c>
    </row>
    <row r="676" spans="1:63" x14ac:dyDescent="0.3">
      <c r="A676" s="354">
        <v>123370</v>
      </c>
      <c r="B676" s="355" t="s">
        <v>1754</v>
      </c>
      <c r="C676" s="356" t="s">
        <v>265</v>
      </c>
      <c r="D676" s="357">
        <v>65.45</v>
      </c>
      <c r="E676" s="358"/>
      <c r="F676" s="358"/>
      <c r="G676" s="358" t="s">
        <v>883</v>
      </c>
      <c r="H676" s="359">
        <v>49</v>
      </c>
      <c r="I676" s="360">
        <v>103003</v>
      </c>
      <c r="J676" s="361">
        <v>65.45</v>
      </c>
      <c r="K676" s="362">
        <v>120</v>
      </c>
      <c r="L676" s="363">
        <f>IF(tabItens[[#This Row],[Média]] &gt; 0, tabItens[[#This Row],[QTDE ATUAL]] / tabItens[[#This Row],[Média]],999.9)</f>
        <v>6.7586206896551726</v>
      </c>
      <c r="M676" s="364">
        <v>0</v>
      </c>
      <c r="N676" s="365">
        <f>tabItens[[#This Row],[VALOR UNIT.]] * tabItens[[#This Row],[LC]]</f>
        <v>0</v>
      </c>
      <c r="O676" s="366"/>
      <c r="P676" s="367"/>
      <c r="Q676" s="368"/>
      <c r="R676" s="365"/>
      <c r="S676" s="369"/>
      <c r="T676" s="370">
        <f>ROUNDDOWN(IFERROR(tabItens[[#This Row],[ATA DT.VALID.]] - $D$1,0) / 30,0)</f>
        <v>-1507</v>
      </c>
      <c r="U676" s="355" t="s">
        <v>1671</v>
      </c>
      <c r="V676" s="371">
        <v>1</v>
      </c>
      <c r="W676" s="372" t="s">
        <v>2072</v>
      </c>
      <c r="X676" s="373">
        <v>55</v>
      </c>
      <c r="Y676" s="374">
        <v>19</v>
      </c>
      <c r="Z676" s="375"/>
      <c r="AA676" s="376"/>
      <c r="AB676" s="377"/>
      <c r="AC676" s="377"/>
      <c r="AD676" s="376"/>
      <c r="AE676" s="377"/>
      <c r="AF676" s="370"/>
      <c r="AG676" s="378" t="s">
        <v>2067</v>
      </c>
      <c r="AH676" s="379"/>
      <c r="AI676" s="370">
        <v>0</v>
      </c>
      <c r="AJ676" s="379">
        <v>42643</v>
      </c>
      <c r="AK676" s="379">
        <v>41101</v>
      </c>
      <c r="AL676" s="379">
        <v>42577</v>
      </c>
      <c r="AM676" s="369"/>
      <c r="AN676" s="358"/>
      <c r="AO676" s="380" t="str">
        <f>_xlfn.IFNA(IF(VLOOKUP(tabItens[[#This Row],[CÓDIGO]],tabExcluirDoEstoque[#Data],1,FALSE),"sim",""),"")</f>
        <v/>
      </c>
      <c r="AP676" s="381" t="str">
        <f ca="1">IF(OR(ISBLANK(tabItens[[#This Row],[ATA DT.VALID.]]),tabItens[[#This Row],[ATA DT.VALID.]]="",tabItens[[#This Row],[ATA DT.VALID.]]=" "),"",IF(TYPE(tabItens[[#This Row],[ATA DT.VALID.]])=1,ROUNDUP((tabItens[[#This Row],[ATA DT.VALID.]]-TODAY())/7,0),""))</f>
        <v/>
      </c>
      <c r="AQ676" s="382"/>
      <c r="AR676" s="383" t="str">
        <f>IF(ISBLANK(tabItens[[#This Row],[CÓDIGO]]),"",IFERROR(VLOOKUP(tabItens[[#This Row],[CÓDIGO]],Consumo!$C$2:$AC$862,26,FALSE),0))</f>
        <v>07.2023</v>
      </c>
      <c r="AS676" s="384">
        <f>SUMIF(Consumo!$C$3:$C$862,tabItens[[#This Row],[CÓDIGO]],Consumo!$N$3:$N$862) + SUMIF(Consumo!$C$3:$C$862,tabItens[[#This Row],[CÓDIGO]],Consumo!$O$3:$O$862) + SUMIF(Consumo!$C$3:$C$862,tabItens[[#This Row],[CÓDIGO]],Consumo!$P$3:$P$862) + SUMIF(Consumo!$C$3:$C$862,tabItens[[#This Row],[CÓDIGO]],Consumo!$Q$3:$Q$862)</f>
        <v>120</v>
      </c>
      <c r="AT676" s="384">
        <f>SUMIF(Consumo!$C$3:$C$862,tabItens[[#This Row],[CÓDIGO]],Consumo!$Z$3:$Z$862)</f>
        <v>120</v>
      </c>
      <c r="AU676" s="385">
        <f>SUMIF(Consumo!$C$3:$C$862,tabItens[[#This Row],[CÓDIGO]],Consumo!$AA$3:$AA$862)</f>
        <v>100</v>
      </c>
      <c r="AV676" s="386">
        <f>SUMIF(Consumo!$C$3:$C$862,tabItens[[#This Row],[CÓDIGO]],Consumo!$Y$3:$Y$862)</f>
        <v>7.25</v>
      </c>
      <c r="AW676" s="359">
        <f>tabItens[[#This Row],[QTDE ATUAL]] + tabItens[[#This Row],[RC QTDE]] + tabItens[[#This Row],[AF SALDO]] + tabItens[[#This Row],[Recentes]]</f>
        <v>49</v>
      </c>
      <c r="AX676" s="387">
        <v>0</v>
      </c>
      <c r="AY676" s="387">
        <v>4</v>
      </c>
      <c r="AZ676" s="387">
        <f>IF(ISBLANK(tabItens[[#This Row],[CÓDIGO]]),"",tabItens[[#This Row],[PontoMês]] * (AZ$2+tabItens[[#This Row],[PontoQtM]]))</f>
        <v>0</v>
      </c>
      <c r="BA676" s="386">
        <f>tabItens[[#This Row],[PontoPed]] - tabItens[[#This Row],[Saldo]] + (1/10)</f>
        <v>-48.9</v>
      </c>
      <c r="BB676" s="386">
        <f xml:space="preserve"> tabItens[[#This Row],[PontoMês]] * BB$2 - tabItens[[#This Row],[QTDE ATUAL]] - (1/10)</f>
        <v>-49.1</v>
      </c>
      <c r="BC676" s="388">
        <f>IF( tabItens[[#This Row],[PontoPed]]&gt;0, IF(tabItens[[#This Row],[PontoPed]]&lt;1, 1, IF( tabItens[[#This Row],[Saldo]]&gt;tabItens[[#This Row],[PontoPed]], 0, (tabItens[[#This Row],[PontoPed]]-tabItens[[#This Row],[Saldo]])/tabItens[[#This Row],[PontoPed]] ) ), 0 )</f>
        <v>0</v>
      </c>
      <c r="BD676" s="389">
        <f>ROUNDDOWN(IF( OR( AND(tabItens[[#This Row],[PontoPed]]&lt;tabItens[[#This Row],[Saldo]],tabItens[[#This Row],[Saldo]]&gt;0), tabItens[[#This Row],[PontoPed]]=0), 99, IF(AND(tabItens[[#This Row],[Saldo]]=0,tabItens[[#This Row],[PontoPed]]&gt;0), 0, (1-tabItens[[#This Row],[PctAb]])*10 ) ),0)</f>
        <v>99</v>
      </c>
      <c r="BE676" s="390">
        <f>IF( tabItens[[#This Row],[Consumo]] &gt; tabItens[[#This Row],[04_MESES]]/4*$AV$2, tabItens[[#This Row],[Consumo]]/$AV$2, tabItens[[#This Row],[04_MESES]]/4 ) * $BE$2 + tabItens[[#This Row],[COMPRA_EXTRA]]</f>
        <v>180</v>
      </c>
      <c r="BF676" s="391">
        <f>MAX( tabItens[[#This Row],[Sugestão]] - tabItens[[#This Row],[LC]], 0 )</f>
        <v>180</v>
      </c>
      <c r="BG676" s="391">
        <f>SUMIF(Consumo!$C$3:$C$862,tabItens[[#This Row],[CÓDIGO]],Consumo!$E$3:$E$862)</f>
        <v>0</v>
      </c>
      <c r="BH676" s="392">
        <f>IF(AND(tabItens[[#This Row],[Pend]] &gt; 0,tabItens[[#This Row],[Consumo]] &lt;&gt; 0), tabItens[[#This Row],[Pend]] / tabItens[[#This Row],[Consumo]], 0 )</f>
        <v>0</v>
      </c>
      <c r="BI676" s="391"/>
      <c r="BJ676" s="391"/>
      <c r="BK676" s="393" t="s">
        <v>2081</v>
      </c>
    </row>
    <row r="677" spans="1:63" x14ac:dyDescent="0.3">
      <c r="A677" s="354">
        <v>123372</v>
      </c>
      <c r="B677" s="355" t="s">
        <v>1755</v>
      </c>
      <c r="C677" s="356" t="s">
        <v>265</v>
      </c>
      <c r="D677" s="357">
        <v>33</v>
      </c>
      <c r="E677" s="358"/>
      <c r="F677" s="358"/>
      <c r="G677" s="358" t="s">
        <v>883</v>
      </c>
      <c r="H677" s="359">
        <v>651</v>
      </c>
      <c r="I677" s="360">
        <v>103003</v>
      </c>
      <c r="J677" s="361">
        <v>33</v>
      </c>
      <c r="K677" s="362">
        <v>27</v>
      </c>
      <c r="L677" s="363">
        <f>IF(tabItens[[#This Row],[Média]] &gt; 0, tabItens[[#This Row],[QTDE ATUAL]] / tabItens[[#This Row],[Média]],999.9)</f>
        <v>372</v>
      </c>
      <c r="M677" s="364">
        <v>0</v>
      </c>
      <c r="N677" s="365">
        <f>tabItens[[#This Row],[VALOR UNIT.]] * tabItens[[#This Row],[LC]]</f>
        <v>0</v>
      </c>
      <c r="O677" s="366" t="s">
        <v>2177</v>
      </c>
      <c r="P677" s="367"/>
      <c r="Q677" s="368"/>
      <c r="R677" s="365"/>
      <c r="S677" s="369"/>
      <c r="T677" s="370">
        <f>ROUNDDOWN(IFERROR(tabItens[[#This Row],[ATA DT.VALID.]] - $D$1,0) / 30,0)</f>
        <v>-1507</v>
      </c>
      <c r="U677" s="355" t="s">
        <v>1671</v>
      </c>
      <c r="V677" s="371">
        <v>1</v>
      </c>
      <c r="W677" s="372" t="s">
        <v>2072</v>
      </c>
      <c r="X677" s="373">
        <v>55</v>
      </c>
      <c r="Y677" s="374">
        <v>19</v>
      </c>
      <c r="Z677" s="375"/>
      <c r="AA677" s="376"/>
      <c r="AB677" s="377"/>
      <c r="AC677" s="377"/>
      <c r="AD677" s="376"/>
      <c r="AE677" s="377"/>
      <c r="AF677" s="370"/>
      <c r="AG677" s="378" t="s">
        <v>2067</v>
      </c>
      <c r="AH677" s="379"/>
      <c r="AI677" s="370">
        <v>10</v>
      </c>
      <c r="AJ677" s="379">
        <v>41471</v>
      </c>
      <c r="AK677" s="379">
        <v>41101</v>
      </c>
      <c r="AL677" s="379">
        <v>43584</v>
      </c>
      <c r="AM677" s="369"/>
      <c r="AN677" s="358"/>
      <c r="AO677" s="380" t="str">
        <f>_xlfn.IFNA(IF(VLOOKUP(tabItens[[#This Row],[CÓDIGO]],tabExcluirDoEstoque[#Data],1,FALSE),"sim",""),"")</f>
        <v/>
      </c>
      <c r="AP677" s="381" t="str">
        <f ca="1">IF(OR(ISBLANK(tabItens[[#This Row],[ATA DT.VALID.]]),tabItens[[#This Row],[ATA DT.VALID.]]="",tabItens[[#This Row],[ATA DT.VALID.]]=" "),"",IF(TYPE(tabItens[[#This Row],[ATA DT.VALID.]])=1,ROUNDUP((tabItens[[#This Row],[ATA DT.VALID.]]-TODAY())/7,0),""))</f>
        <v/>
      </c>
      <c r="AQ677" s="382">
        <v>0</v>
      </c>
      <c r="AR677" s="383" t="str">
        <f>IF(ISBLANK(tabItens[[#This Row],[CÓDIGO]]),"",IFERROR(VLOOKUP(tabItens[[#This Row],[CÓDIGO]],Consumo!$C$2:$AC$862,26,FALSE),0))</f>
        <v>06.2023</v>
      </c>
      <c r="AS677" s="384">
        <f>SUMIF(Consumo!$C$3:$C$862,tabItens[[#This Row],[CÓDIGO]],Consumo!$N$3:$N$862) + SUMIF(Consumo!$C$3:$C$862,tabItens[[#This Row],[CÓDIGO]],Consumo!$O$3:$O$862) + SUMIF(Consumo!$C$3:$C$862,tabItens[[#This Row],[CÓDIGO]],Consumo!$P$3:$P$862) + SUMIF(Consumo!$C$3:$C$862,tabItens[[#This Row],[CÓDIGO]],Consumo!$Q$3:$Q$862)</f>
        <v>7</v>
      </c>
      <c r="AT677" s="384">
        <f>SUMIF(Consumo!$C$3:$C$862,tabItens[[#This Row],[CÓDIGO]],Consumo!$Z$3:$Z$862)</f>
        <v>27</v>
      </c>
      <c r="AU677" s="385">
        <f>SUMIF(Consumo!$C$3:$C$862,tabItens[[#This Row],[CÓDIGO]],Consumo!$AA$3:$AA$862)</f>
        <v>20</v>
      </c>
      <c r="AV677" s="386">
        <f>SUMIF(Consumo!$C$3:$C$862,tabItens[[#This Row],[CÓDIGO]],Consumo!$Y$3:$Y$862)</f>
        <v>1.75</v>
      </c>
      <c r="AW677" s="359">
        <f>tabItens[[#This Row],[QTDE ATUAL]] + tabItens[[#This Row],[RC QTDE]] + tabItens[[#This Row],[AF SALDO]] + tabItens[[#This Row],[Recentes]]</f>
        <v>651</v>
      </c>
      <c r="AX677" s="387">
        <v>30</v>
      </c>
      <c r="AY677" s="387">
        <v>4</v>
      </c>
      <c r="AZ677" s="387">
        <f>IF(ISBLANK(tabItens[[#This Row],[CÓDIGO]]),"",tabItens[[#This Row],[PontoMês]] * (AZ$2+tabItens[[#This Row],[PontoQtM]]))</f>
        <v>120</v>
      </c>
      <c r="BA677" s="386">
        <f>tabItens[[#This Row],[PontoPed]] - tabItens[[#This Row],[Saldo]] + (1/10)</f>
        <v>-530.9</v>
      </c>
      <c r="BB677" s="386">
        <f xml:space="preserve"> tabItens[[#This Row],[PontoMês]] * BB$2 - tabItens[[#This Row],[QTDE ATUAL]] - (1/10)</f>
        <v>-621.1</v>
      </c>
      <c r="BC677" s="388">
        <f>IF( tabItens[[#This Row],[PontoPed]]&gt;0, IF(tabItens[[#This Row],[PontoPed]]&lt;1, 1, IF( tabItens[[#This Row],[Saldo]]&gt;tabItens[[#This Row],[PontoPed]], 0, (tabItens[[#This Row],[PontoPed]]-tabItens[[#This Row],[Saldo]])/tabItens[[#This Row],[PontoPed]] ) ), 0 )</f>
        <v>0</v>
      </c>
      <c r="BD677" s="389">
        <f>ROUNDDOWN(IF( OR( AND(tabItens[[#This Row],[PontoPed]]&lt;tabItens[[#This Row],[Saldo]],tabItens[[#This Row],[Saldo]]&gt;0), tabItens[[#This Row],[PontoPed]]=0), 99, IF(AND(tabItens[[#This Row],[Saldo]]=0,tabItens[[#This Row],[PontoPed]]&gt;0), 0, (1-tabItens[[#This Row],[PctAb]])*10 ) ),0)</f>
        <v>99</v>
      </c>
      <c r="BE677" s="390">
        <f>IF( tabItens[[#This Row],[Consumo]] &gt; tabItens[[#This Row],[04_MESES]]/4*$AV$2, tabItens[[#This Row],[Consumo]]/$AV$2, tabItens[[#This Row],[04_MESES]]/4 ) * $BE$2 + tabItens[[#This Row],[COMPRA_EXTRA]]</f>
        <v>13.5</v>
      </c>
      <c r="BF677" s="391">
        <f>MAX( tabItens[[#This Row],[Sugestão]] - tabItens[[#This Row],[LC]], 0 )</f>
        <v>13.5</v>
      </c>
      <c r="BG677" s="391">
        <f>SUMIF(Consumo!$C$3:$C$862,tabItens[[#This Row],[CÓDIGO]],Consumo!$E$3:$E$862)</f>
        <v>0</v>
      </c>
      <c r="BH677" s="392">
        <f>IF(AND(tabItens[[#This Row],[Pend]] &gt; 0,tabItens[[#This Row],[Consumo]] &lt;&gt; 0), tabItens[[#This Row],[Pend]] / tabItens[[#This Row],[Consumo]], 0 )</f>
        <v>0</v>
      </c>
      <c r="BI677" s="391"/>
      <c r="BJ677" s="391"/>
      <c r="BK677" s="393" t="s">
        <v>2081</v>
      </c>
    </row>
    <row r="678" spans="1:63" x14ac:dyDescent="0.3">
      <c r="A678" s="354">
        <v>123618</v>
      </c>
      <c r="B678" s="355" t="s">
        <v>1756</v>
      </c>
      <c r="C678" s="356" t="s">
        <v>338</v>
      </c>
      <c r="D678" s="357">
        <v>29.45</v>
      </c>
      <c r="E678" s="358"/>
      <c r="F678" s="358"/>
      <c r="G678" s="358" t="s">
        <v>883</v>
      </c>
      <c r="H678" s="359">
        <v>999</v>
      </c>
      <c r="I678" s="360">
        <v>103003</v>
      </c>
      <c r="J678" s="361">
        <v>29.445920000000001</v>
      </c>
      <c r="K678" s="362"/>
      <c r="L678" s="363">
        <f>IF(tabItens[[#This Row],[Média]] &gt; 0, tabItens[[#This Row],[QTDE ATUAL]] / tabItens[[#This Row],[Média]],999.9)</f>
        <v>999.9</v>
      </c>
      <c r="M678" s="364">
        <v>0</v>
      </c>
      <c r="N678" s="365">
        <f>tabItens[[#This Row],[VALOR UNIT.]] * tabItens[[#This Row],[LC]]</f>
        <v>0</v>
      </c>
      <c r="O678" s="366" t="s">
        <v>2143</v>
      </c>
      <c r="P678" s="367"/>
      <c r="Q678" s="368"/>
      <c r="R678" s="365"/>
      <c r="S678" s="369"/>
      <c r="T678" s="370">
        <f>ROUNDDOWN(IFERROR(tabItens[[#This Row],[ATA DT.VALID.]] - $D$1,0) / 30,0)</f>
        <v>-1507</v>
      </c>
      <c r="U678" s="355" t="s">
        <v>1333</v>
      </c>
      <c r="V678" s="371">
        <v>1</v>
      </c>
      <c r="W678" s="372" t="s">
        <v>2073</v>
      </c>
      <c r="X678" s="373">
        <v>69</v>
      </c>
      <c r="Y678" s="374">
        <v>2</v>
      </c>
      <c r="Z678" s="375"/>
      <c r="AA678" s="376"/>
      <c r="AB678" s="377"/>
      <c r="AC678" s="377"/>
      <c r="AD678" s="376"/>
      <c r="AE678" s="377"/>
      <c r="AF678" s="370"/>
      <c r="AG678" s="378" t="s">
        <v>2067</v>
      </c>
      <c r="AH678" s="379"/>
      <c r="AI678" s="370">
        <v>0</v>
      </c>
      <c r="AJ678" s="379">
        <v>43658</v>
      </c>
      <c r="AK678" s="379">
        <v>41142</v>
      </c>
      <c r="AL678" s="379">
        <v>43614</v>
      </c>
      <c r="AM678" s="369"/>
      <c r="AN678" s="358"/>
      <c r="AO678" s="380" t="str">
        <f>_xlfn.IFNA(IF(VLOOKUP(tabItens[[#This Row],[CÓDIGO]],tabExcluirDoEstoque[#Data],1,FALSE),"sim",""),"")</f>
        <v/>
      </c>
      <c r="AP678" s="381" t="str">
        <f ca="1">IF(OR(ISBLANK(tabItens[[#This Row],[ATA DT.VALID.]]),tabItens[[#This Row],[ATA DT.VALID.]]="",tabItens[[#This Row],[ATA DT.VALID.]]=" "),"",IF(TYPE(tabItens[[#This Row],[ATA DT.VALID.]])=1,ROUNDUP((tabItens[[#This Row],[ATA DT.VALID.]]-TODAY())/7,0),""))</f>
        <v/>
      </c>
      <c r="AQ678" s="382">
        <v>0</v>
      </c>
      <c r="AR678" s="383">
        <f>IF(ISBLANK(tabItens[[#This Row],[CÓDIGO]]),"",IFERROR(VLOOKUP(tabItens[[#This Row],[CÓDIGO]],Consumo!$C$2:$AC$862,26,FALSE),0))</f>
        <v>0</v>
      </c>
      <c r="AS678" s="384">
        <f>SUMIF(Consumo!$C$3:$C$862,tabItens[[#This Row],[CÓDIGO]],Consumo!$N$3:$N$862) + SUMIF(Consumo!$C$3:$C$862,tabItens[[#This Row],[CÓDIGO]],Consumo!$O$3:$O$862) + SUMIF(Consumo!$C$3:$C$862,tabItens[[#This Row],[CÓDIGO]],Consumo!$P$3:$P$862) + SUMIF(Consumo!$C$3:$C$862,tabItens[[#This Row],[CÓDIGO]],Consumo!$Q$3:$Q$862)</f>
        <v>0</v>
      </c>
      <c r="AT678" s="384">
        <f>SUMIF(Consumo!$C$3:$C$862,tabItens[[#This Row],[CÓDIGO]],Consumo!$Z$3:$Z$862)</f>
        <v>0</v>
      </c>
      <c r="AU678" s="385">
        <f>SUMIF(Consumo!$C$3:$C$862,tabItens[[#This Row],[CÓDIGO]],Consumo!$AA$3:$AA$862)</f>
        <v>0</v>
      </c>
      <c r="AV678" s="386">
        <f>SUMIF(Consumo!$C$3:$C$862,tabItens[[#This Row],[CÓDIGO]],Consumo!$Y$3:$Y$862)</f>
        <v>0</v>
      </c>
      <c r="AW678" s="359">
        <f>tabItens[[#This Row],[QTDE ATUAL]] + tabItens[[#This Row],[RC QTDE]] + tabItens[[#This Row],[AF SALDO]] + tabItens[[#This Row],[Recentes]]</f>
        <v>999</v>
      </c>
      <c r="AX678" s="387">
        <v>10</v>
      </c>
      <c r="AY678" s="387">
        <v>4</v>
      </c>
      <c r="AZ678" s="387">
        <f>IF(ISBLANK(tabItens[[#This Row],[CÓDIGO]]),"",tabItens[[#This Row],[PontoMês]] * (AZ$2+tabItens[[#This Row],[PontoQtM]]))</f>
        <v>40</v>
      </c>
      <c r="BA678" s="386">
        <f>tabItens[[#This Row],[PontoPed]] - tabItens[[#This Row],[Saldo]] + (1/10)</f>
        <v>-958.9</v>
      </c>
      <c r="BB678" s="386">
        <f xml:space="preserve"> tabItens[[#This Row],[PontoMês]] * BB$2 - tabItens[[#This Row],[QTDE ATUAL]] - (1/10)</f>
        <v>-989.1</v>
      </c>
      <c r="BC678" s="388">
        <f>IF( tabItens[[#This Row],[PontoPed]]&gt;0, IF(tabItens[[#This Row],[PontoPed]]&lt;1, 1, IF( tabItens[[#This Row],[Saldo]]&gt;tabItens[[#This Row],[PontoPed]], 0, (tabItens[[#This Row],[PontoPed]]-tabItens[[#This Row],[Saldo]])/tabItens[[#This Row],[PontoPed]] ) ), 0 )</f>
        <v>0</v>
      </c>
      <c r="BD678" s="389">
        <f>ROUNDDOWN(IF( OR( AND(tabItens[[#This Row],[PontoPed]]&lt;tabItens[[#This Row],[Saldo]],tabItens[[#This Row],[Saldo]]&gt;0), tabItens[[#This Row],[PontoPed]]=0), 99, IF(AND(tabItens[[#This Row],[Saldo]]=0,tabItens[[#This Row],[PontoPed]]&gt;0), 0, (1-tabItens[[#This Row],[PctAb]])*10 ) ),0)</f>
        <v>99</v>
      </c>
      <c r="BE678" s="390">
        <f>IF( tabItens[[#This Row],[Consumo]] &gt; tabItens[[#This Row],[04_MESES]]/4*$AV$2, tabItens[[#This Row],[Consumo]]/$AV$2, tabItens[[#This Row],[04_MESES]]/4 ) * $BE$2 + tabItens[[#This Row],[COMPRA_EXTRA]]</f>
        <v>0</v>
      </c>
      <c r="BF678" s="391">
        <f>MAX( tabItens[[#This Row],[Sugestão]] - tabItens[[#This Row],[LC]], 0 )</f>
        <v>0</v>
      </c>
      <c r="BG678" s="391">
        <f>SUMIF(Consumo!$C$3:$C$862,tabItens[[#This Row],[CÓDIGO]],Consumo!$E$3:$E$862)</f>
        <v>0</v>
      </c>
      <c r="BH678" s="392">
        <f>IF(AND(tabItens[[#This Row],[Pend]] &gt; 0,tabItens[[#This Row],[Consumo]] &lt;&gt; 0), tabItens[[#This Row],[Pend]] / tabItens[[#This Row],[Consumo]], 0 )</f>
        <v>0</v>
      </c>
      <c r="BI678" s="391"/>
      <c r="BJ678" s="391"/>
      <c r="BK678" s="393" t="s">
        <v>2081</v>
      </c>
    </row>
    <row r="679" spans="1:63" x14ac:dyDescent="0.3">
      <c r="A679" s="354">
        <v>123710</v>
      </c>
      <c r="B679" s="355" t="s">
        <v>1757</v>
      </c>
      <c r="C679" s="356" t="s">
        <v>253</v>
      </c>
      <c r="D679" s="357">
        <v>178</v>
      </c>
      <c r="E679" s="358"/>
      <c r="F679" s="358"/>
      <c r="G679" s="358" t="s">
        <v>883</v>
      </c>
      <c r="H679" s="359">
        <v>73</v>
      </c>
      <c r="I679" s="360">
        <v>103003</v>
      </c>
      <c r="J679" s="361">
        <v>178</v>
      </c>
      <c r="K679" s="362">
        <v>126</v>
      </c>
      <c r="L679" s="363">
        <f>IF(tabItens[[#This Row],[Média]] &gt; 0, tabItens[[#This Row],[QTDE ATUAL]] / tabItens[[#This Row],[Média]],999.9)</f>
        <v>5.2771084337349397</v>
      </c>
      <c r="M679" s="364">
        <v>0</v>
      </c>
      <c r="N679" s="365">
        <f>tabItens[[#This Row],[VALOR UNIT.]] * tabItens[[#This Row],[LC]]</f>
        <v>0</v>
      </c>
      <c r="O679" s="366"/>
      <c r="P679" s="367"/>
      <c r="Q679" s="368"/>
      <c r="R679" s="365"/>
      <c r="S679" s="369"/>
      <c r="T679" s="370">
        <f>ROUNDDOWN(IFERROR(tabItens[[#This Row],[ATA DT.VALID.]] - $D$1,0) / 30,0)</f>
        <v>-1507</v>
      </c>
      <c r="U679" s="355" t="s">
        <v>1758</v>
      </c>
      <c r="V679" s="371">
        <v>1</v>
      </c>
      <c r="W679" s="372" t="s">
        <v>2066</v>
      </c>
      <c r="X679" s="373">
        <v>61</v>
      </c>
      <c r="Y679" s="374">
        <v>4</v>
      </c>
      <c r="Z679" s="375"/>
      <c r="AA679" s="376"/>
      <c r="AB679" s="377"/>
      <c r="AC679" s="377"/>
      <c r="AD679" s="376"/>
      <c r="AE679" s="377"/>
      <c r="AF679" s="370"/>
      <c r="AG679" s="378" t="s">
        <v>2067</v>
      </c>
      <c r="AH679" s="379"/>
      <c r="AI679" s="370">
        <v>54</v>
      </c>
      <c r="AJ679" s="379">
        <v>45170</v>
      </c>
      <c r="AK679" s="379">
        <v>41143</v>
      </c>
      <c r="AL679" s="379">
        <v>45145</v>
      </c>
      <c r="AM679" s="369"/>
      <c r="AN679" s="358"/>
      <c r="AO679" s="380" t="str">
        <f>_xlfn.IFNA(IF(VLOOKUP(tabItens[[#This Row],[CÓDIGO]],tabExcluirDoEstoque[#Data],1,FALSE),"sim",""),"")</f>
        <v/>
      </c>
      <c r="AP679" s="381" t="str">
        <f ca="1">IF(OR(ISBLANK(tabItens[[#This Row],[ATA DT.VALID.]]),tabItens[[#This Row],[ATA DT.VALID.]]="",tabItens[[#This Row],[ATA DT.VALID.]]=" "),"",IF(TYPE(tabItens[[#This Row],[ATA DT.VALID.]])=1,ROUNDUP((tabItens[[#This Row],[ATA DT.VALID.]]-TODAY())/7,0),""))</f>
        <v/>
      </c>
      <c r="AQ679" s="382"/>
      <c r="AR679" s="383" t="str">
        <f>IF(ISBLANK(tabItens[[#This Row],[CÓDIGO]]),"",IFERROR(VLOOKUP(tabItens[[#This Row],[CÓDIGO]],Consumo!$C$2:$AC$862,26,FALSE),0))</f>
        <v>09.2023</v>
      </c>
      <c r="AS679" s="384">
        <f>SUMIF(Consumo!$C$3:$C$862,tabItens[[#This Row],[CÓDIGO]],Consumo!$N$3:$N$862) + SUMIF(Consumo!$C$3:$C$862,tabItens[[#This Row],[CÓDIGO]],Consumo!$O$3:$O$862) + SUMIF(Consumo!$C$3:$C$862,tabItens[[#This Row],[CÓDIGO]],Consumo!$P$3:$P$862) + SUMIF(Consumo!$C$3:$C$862,tabItens[[#This Row],[CÓDIGO]],Consumo!$Q$3:$Q$862)</f>
        <v>53</v>
      </c>
      <c r="AT679" s="384">
        <f>SUMIF(Consumo!$C$3:$C$862,tabItens[[#This Row],[CÓDIGO]],Consumo!$Z$3:$Z$862)</f>
        <v>168</v>
      </c>
      <c r="AU679" s="385">
        <f>SUMIF(Consumo!$C$3:$C$862,tabItens[[#This Row],[CÓDIGO]],Consumo!$AA$3:$AA$862)</f>
        <v>34</v>
      </c>
      <c r="AV679" s="386">
        <f>SUMIF(Consumo!$C$3:$C$862,tabItens[[#This Row],[CÓDIGO]],Consumo!$Y$3:$Y$862)</f>
        <v>13.833333333333334</v>
      </c>
      <c r="AW679" s="359">
        <f>tabItens[[#This Row],[QTDE ATUAL]] + tabItens[[#This Row],[RC QTDE]] + tabItens[[#This Row],[AF SALDO]] + tabItens[[#This Row],[Recentes]]</f>
        <v>73</v>
      </c>
      <c r="AX679" s="387">
        <v>6</v>
      </c>
      <c r="AY679" s="387">
        <v>4</v>
      </c>
      <c r="AZ679" s="387">
        <f>IF(ISBLANK(tabItens[[#This Row],[CÓDIGO]]),"",tabItens[[#This Row],[PontoMês]] * (AZ$2+tabItens[[#This Row],[PontoQtM]]))</f>
        <v>24</v>
      </c>
      <c r="BA679" s="386">
        <f>tabItens[[#This Row],[PontoPed]] - tabItens[[#This Row],[Saldo]] + (1/10)</f>
        <v>-48.9</v>
      </c>
      <c r="BB679" s="386">
        <f xml:space="preserve"> tabItens[[#This Row],[PontoMês]] * BB$2 - tabItens[[#This Row],[QTDE ATUAL]] - (1/10)</f>
        <v>-67.099999999999994</v>
      </c>
      <c r="BC679" s="388">
        <f>IF( tabItens[[#This Row],[PontoPed]]&gt;0, IF(tabItens[[#This Row],[PontoPed]]&lt;1, 1, IF( tabItens[[#This Row],[Saldo]]&gt;tabItens[[#This Row],[PontoPed]], 0, (tabItens[[#This Row],[PontoPed]]-tabItens[[#This Row],[Saldo]])/tabItens[[#This Row],[PontoPed]] ) ), 0 )</f>
        <v>0</v>
      </c>
      <c r="BD679" s="389">
        <f>ROUNDDOWN(IF( OR( AND(tabItens[[#This Row],[PontoPed]]&lt;tabItens[[#This Row],[Saldo]],tabItens[[#This Row],[Saldo]]&gt;0), tabItens[[#This Row],[PontoPed]]=0), 99, IF(AND(tabItens[[#This Row],[Saldo]]=0,tabItens[[#This Row],[PontoPed]]&gt;0), 0, (1-tabItens[[#This Row],[PctAb]])*10 ) ),0)</f>
        <v>99</v>
      </c>
      <c r="BE679" s="390">
        <f>IF( tabItens[[#This Row],[Consumo]] &gt; tabItens[[#This Row],[04_MESES]]/4*$AV$2, tabItens[[#This Row],[Consumo]]/$AV$2, tabItens[[#This Row],[04_MESES]]/4 ) * $BE$2 + tabItens[[#This Row],[COMPRA_EXTRA]]</f>
        <v>84</v>
      </c>
      <c r="BF679" s="391">
        <f>MAX( tabItens[[#This Row],[Sugestão]] - tabItens[[#This Row],[LC]], 0 )</f>
        <v>84</v>
      </c>
      <c r="BG679" s="391">
        <f>SUMIF(Consumo!$C$3:$C$862,tabItens[[#This Row],[CÓDIGO]],Consumo!$E$3:$E$862)</f>
        <v>6</v>
      </c>
      <c r="BH679" s="392">
        <f>IF(AND(tabItens[[#This Row],[Pend]] &gt; 0,tabItens[[#This Row],[Consumo]] &lt;&gt; 0), tabItens[[#This Row],[Pend]] / tabItens[[#This Row],[Consumo]], 0 )</f>
        <v>3.5714285714285712E-2</v>
      </c>
      <c r="BI679" s="391"/>
      <c r="BJ679" s="391"/>
      <c r="BK679" s="393" t="s">
        <v>2081</v>
      </c>
    </row>
    <row r="680" spans="1:63" x14ac:dyDescent="0.3">
      <c r="A680" s="354">
        <v>124261</v>
      </c>
      <c r="B680" s="355" t="s">
        <v>1759</v>
      </c>
      <c r="C680" s="356" t="s">
        <v>373</v>
      </c>
      <c r="D680" s="357">
        <v>0.86</v>
      </c>
      <c r="E680" s="358"/>
      <c r="F680" s="358"/>
      <c r="G680" s="358" t="s">
        <v>883</v>
      </c>
      <c r="H680" s="359">
        <v>310</v>
      </c>
      <c r="I680" s="360">
        <v>103003</v>
      </c>
      <c r="J680" s="361">
        <v>0.86</v>
      </c>
      <c r="K680" s="362">
        <v>5210</v>
      </c>
      <c r="L680" s="363">
        <f>IF(tabItens[[#This Row],[Média]] &gt; 0, tabItens[[#This Row],[QTDE ATUAL]] / tabItens[[#This Row],[Média]],999.9)</f>
        <v>0.44609665427509299</v>
      </c>
      <c r="M680" s="364">
        <v>0</v>
      </c>
      <c r="N680" s="365">
        <f>tabItens[[#This Row],[VALOR UNIT.]] * tabItens[[#This Row],[LC]]</f>
        <v>0</v>
      </c>
      <c r="O680" s="366" t="s">
        <v>2083</v>
      </c>
      <c r="P680" s="367"/>
      <c r="Q680" s="368"/>
      <c r="R680" s="365"/>
      <c r="S680" s="369"/>
      <c r="T680" s="370">
        <f>ROUNDDOWN(IFERROR(tabItens[[#This Row],[ATA DT.VALID.]] - $D$1,0) / 30,0)</f>
        <v>-1507</v>
      </c>
      <c r="U680" s="355" t="s">
        <v>1125</v>
      </c>
      <c r="V680" s="371">
        <v>1</v>
      </c>
      <c r="W680" s="372" t="s">
        <v>2069</v>
      </c>
      <c r="X680" s="373">
        <v>57</v>
      </c>
      <c r="Y680" s="374">
        <v>15</v>
      </c>
      <c r="Z680" s="375">
        <v>6216</v>
      </c>
      <c r="AA680" s="376">
        <v>2023</v>
      </c>
      <c r="AB680" s="377">
        <v>500</v>
      </c>
      <c r="AC680" s="377"/>
      <c r="AD680" s="376"/>
      <c r="AE680" s="377"/>
      <c r="AF680" s="370"/>
      <c r="AG680" s="378" t="s">
        <v>2067</v>
      </c>
      <c r="AH680" s="379"/>
      <c r="AI680" s="370">
        <v>2786</v>
      </c>
      <c r="AJ680" s="379">
        <v>44974</v>
      </c>
      <c r="AK680" s="379">
        <v>41170</v>
      </c>
      <c r="AL680" s="379">
        <v>44959</v>
      </c>
      <c r="AM680" s="369"/>
      <c r="AN680" s="358"/>
      <c r="AO680" s="380" t="str">
        <f>_xlfn.IFNA(IF(VLOOKUP(tabItens[[#This Row],[CÓDIGO]],tabExcluirDoEstoque[#Data],1,FALSE),"sim",""),"")</f>
        <v/>
      </c>
      <c r="AP680" s="381" t="str">
        <f ca="1">IF(OR(ISBLANK(tabItens[[#This Row],[ATA DT.VALID.]]),tabItens[[#This Row],[ATA DT.VALID.]]="",tabItens[[#This Row],[ATA DT.VALID.]]=" "),"",IF(TYPE(tabItens[[#This Row],[ATA DT.VALID.]])=1,ROUNDUP((tabItens[[#This Row],[ATA DT.VALID.]]-TODAY())/7,0),""))</f>
        <v/>
      </c>
      <c r="AQ680" s="382">
        <v>0</v>
      </c>
      <c r="AR680" s="383" t="str">
        <f>IF(ISBLANK(tabItens[[#This Row],[CÓDIGO]]),"",IFERROR(VLOOKUP(tabItens[[#This Row],[CÓDIGO]],Consumo!$C$2:$AC$862,26,FALSE),0))</f>
        <v>09.2023</v>
      </c>
      <c r="AS680" s="384">
        <f>SUMIF(Consumo!$C$3:$C$862,tabItens[[#This Row],[CÓDIGO]],Consumo!$N$3:$N$862) + SUMIF(Consumo!$C$3:$C$862,tabItens[[#This Row],[CÓDIGO]],Consumo!$O$3:$O$862) + SUMIF(Consumo!$C$3:$C$862,tabItens[[#This Row],[CÓDIGO]],Consumo!$P$3:$P$862) + SUMIF(Consumo!$C$3:$C$862,tabItens[[#This Row],[CÓDIGO]],Consumo!$Q$3:$Q$862)</f>
        <v>3119</v>
      </c>
      <c r="AT680" s="384">
        <f>SUMIF(Consumo!$C$3:$C$862,tabItens[[#This Row],[CÓDIGO]],Consumo!$Z$3:$Z$862)</f>
        <v>8339</v>
      </c>
      <c r="AU680" s="385">
        <f>SUMIF(Consumo!$C$3:$C$862,tabItens[[#This Row],[CÓDIGO]],Consumo!$AA$3:$AA$862)</f>
        <v>1171</v>
      </c>
      <c r="AV680" s="386">
        <f>SUMIF(Consumo!$C$3:$C$862,tabItens[[#This Row],[CÓDIGO]],Consumo!$Y$3:$Y$862)</f>
        <v>694.91666666666663</v>
      </c>
      <c r="AW680" s="359">
        <f>tabItens[[#This Row],[QTDE ATUAL]] + tabItens[[#This Row],[RC QTDE]] + tabItens[[#This Row],[AF SALDO]] + tabItens[[#This Row],[Recentes]]</f>
        <v>810</v>
      </c>
      <c r="AX680" s="387">
        <v>834</v>
      </c>
      <c r="AY680" s="387">
        <v>4</v>
      </c>
      <c r="AZ680" s="387">
        <f>IF(ISBLANK(tabItens[[#This Row],[CÓDIGO]]),"",tabItens[[#This Row],[PontoMês]] * (AZ$2+tabItens[[#This Row],[PontoQtM]]))</f>
        <v>3336</v>
      </c>
      <c r="BA680" s="386">
        <f>tabItens[[#This Row],[PontoPed]] - tabItens[[#This Row],[Saldo]] + (1/10)</f>
        <v>2526.1</v>
      </c>
      <c r="BB680" s="386">
        <f xml:space="preserve"> tabItens[[#This Row],[PontoMês]] * BB$2 - tabItens[[#This Row],[QTDE ATUAL]] - (1/10)</f>
        <v>523.9</v>
      </c>
      <c r="BC680" s="388">
        <f>IF( tabItens[[#This Row],[PontoPed]]&gt;0, IF(tabItens[[#This Row],[PontoPed]]&lt;1, 1, IF( tabItens[[#This Row],[Saldo]]&gt;tabItens[[#This Row],[PontoPed]], 0, (tabItens[[#This Row],[PontoPed]]-tabItens[[#This Row],[Saldo]])/tabItens[[#This Row],[PontoPed]] ) ), 0 )</f>
        <v>0.7571942446043165</v>
      </c>
      <c r="BD680" s="389">
        <f>ROUNDDOWN(IF( OR( AND(tabItens[[#This Row],[PontoPed]]&lt;tabItens[[#This Row],[Saldo]],tabItens[[#This Row],[Saldo]]&gt;0), tabItens[[#This Row],[PontoPed]]=0), 99, IF(AND(tabItens[[#This Row],[Saldo]]=0,tabItens[[#This Row],[PontoPed]]&gt;0), 0, (1-tabItens[[#This Row],[PctAb]])*10 ) ),0)</f>
        <v>2</v>
      </c>
      <c r="BE680" s="390">
        <f>IF( tabItens[[#This Row],[Consumo]] &gt; tabItens[[#This Row],[04_MESES]]/4*$AV$2, tabItens[[#This Row],[Consumo]]/$AV$2, tabItens[[#This Row],[04_MESES]]/4 ) * $BE$2 + tabItens[[#This Row],[COMPRA_EXTRA]]</f>
        <v>4678.5</v>
      </c>
      <c r="BF680" s="391">
        <f>MAX( tabItens[[#This Row],[Sugestão]] - tabItens[[#This Row],[LC]], 0 )</f>
        <v>4678.5</v>
      </c>
      <c r="BG680" s="391">
        <f>SUMIF(Consumo!$C$3:$C$862,tabItens[[#This Row],[CÓDIGO]],Consumo!$E$3:$E$862)</f>
        <v>10</v>
      </c>
      <c r="BH680" s="392">
        <f>IF(AND(tabItens[[#This Row],[Pend]] &gt; 0,tabItens[[#This Row],[Consumo]] &lt;&gt; 0), tabItens[[#This Row],[Pend]] / tabItens[[#This Row],[Consumo]], 0 )</f>
        <v>1.199184554502938E-3</v>
      </c>
      <c r="BI680" s="391"/>
      <c r="BJ680" s="391"/>
      <c r="BK680" s="393" t="s">
        <v>2081</v>
      </c>
    </row>
    <row r="681" spans="1:63" x14ac:dyDescent="0.3">
      <c r="A681" s="354">
        <v>124963</v>
      </c>
      <c r="B681" s="355" t="s">
        <v>1760</v>
      </c>
      <c r="C681" s="356" t="s">
        <v>262</v>
      </c>
      <c r="D681" s="357">
        <v>22</v>
      </c>
      <c r="E681" s="358"/>
      <c r="F681" s="358"/>
      <c r="G681" s="358" t="s">
        <v>883</v>
      </c>
      <c r="H681" s="359">
        <v>156</v>
      </c>
      <c r="I681" s="360">
        <v>103003</v>
      </c>
      <c r="J681" s="361">
        <v>22</v>
      </c>
      <c r="K681" s="362">
        <v>106</v>
      </c>
      <c r="L681" s="363">
        <f>IF(tabItens[[#This Row],[Média]] &gt; 0, tabItens[[#This Row],[QTDE ATUAL]] / tabItens[[#This Row],[Média]],999.9)</f>
        <v>15.471074380165287</v>
      </c>
      <c r="M681" s="364">
        <v>0</v>
      </c>
      <c r="N681" s="365">
        <f>tabItens[[#This Row],[VALOR UNIT.]] * tabItens[[#This Row],[LC]]</f>
        <v>0</v>
      </c>
      <c r="O681" s="366"/>
      <c r="P681" s="367"/>
      <c r="Q681" s="368"/>
      <c r="R681" s="365"/>
      <c r="S681" s="369"/>
      <c r="T681" s="370">
        <f>ROUNDDOWN(IFERROR(tabItens[[#This Row],[ATA DT.VALID.]] - $D$1,0) / 30,0)</f>
        <v>-1507</v>
      </c>
      <c r="U681" s="355" t="s">
        <v>1523</v>
      </c>
      <c r="V681" s="371">
        <v>1</v>
      </c>
      <c r="W681" s="372" t="s">
        <v>2074</v>
      </c>
      <c r="X681" s="373">
        <v>67</v>
      </c>
      <c r="Y681" s="374">
        <v>3</v>
      </c>
      <c r="Z681" s="375"/>
      <c r="AA681" s="376"/>
      <c r="AB681" s="377"/>
      <c r="AC681" s="377"/>
      <c r="AD681" s="376"/>
      <c r="AE681" s="377"/>
      <c r="AF681" s="370"/>
      <c r="AG681" s="378" t="s">
        <v>2067</v>
      </c>
      <c r="AH681" s="379"/>
      <c r="AI681" s="370">
        <v>44</v>
      </c>
      <c r="AJ681" s="379">
        <v>45201</v>
      </c>
      <c r="AK681" s="379">
        <v>41309</v>
      </c>
      <c r="AL681" s="379">
        <v>45189</v>
      </c>
      <c r="AM681" s="369"/>
      <c r="AN681" s="358"/>
      <c r="AO681" s="380" t="str">
        <f>_xlfn.IFNA(IF(VLOOKUP(tabItens[[#This Row],[CÓDIGO]],tabExcluirDoEstoque[#Data],1,FALSE),"sim",""),"")</f>
        <v/>
      </c>
      <c r="AP681" s="381" t="str">
        <f ca="1">IF(OR(ISBLANK(tabItens[[#This Row],[ATA DT.VALID.]]),tabItens[[#This Row],[ATA DT.VALID.]]="",tabItens[[#This Row],[ATA DT.VALID.]]=" "),"",IF(TYPE(tabItens[[#This Row],[ATA DT.VALID.]])=1,ROUNDUP((tabItens[[#This Row],[ATA DT.VALID.]]-TODAY())/7,0),""))</f>
        <v/>
      </c>
      <c r="AQ681" s="382"/>
      <c r="AR681" s="383" t="str">
        <f>IF(ISBLANK(tabItens[[#This Row],[CÓDIGO]]),"",IFERROR(VLOOKUP(tabItens[[#This Row],[CÓDIGO]],Consumo!$C$2:$AC$862,26,FALSE),0))</f>
        <v>09.2023</v>
      </c>
      <c r="AS681" s="384">
        <f>SUMIF(Consumo!$C$3:$C$862,tabItens[[#This Row],[CÓDIGO]],Consumo!$N$3:$N$862) + SUMIF(Consumo!$C$3:$C$862,tabItens[[#This Row],[CÓDIGO]],Consumo!$O$3:$O$862) + SUMIF(Consumo!$C$3:$C$862,tabItens[[#This Row],[CÓDIGO]],Consumo!$P$3:$P$862) + SUMIF(Consumo!$C$3:$C$862,tabItens[[#This Row],[CÓDIGO]],Consumo!$Q$3:$Q$862)</f>
        <v>30</v>
      </c>
      <c r="AT681" s="384">
        <f>SUMIF(Consumo!$C$3:$C$862,tabItens[[#This Row],[CÓDIGO]],Consumo!$Z$3:$Z$862)</f>
        <v>129</v>
      </c>
      <c r="AU681" s="385">
        <f>SUMIF(Consumo!$C$3:$C$862,tabItens[[#This Row],[CÓDIGO]],Consumo!$AA$3:$AA$862)</f>
        <v>41</v>
      </c>
      <c r="AV681" s="386">
        <f>SUMIF(Consumo!$C$3:$C$862,tabItens[[#This Row],[CÓDIGO]],Consumo!$Y$3:$Y$862)</f>
        <v>10.083333333333334</v>
      </c>
      <c r="AW681" s="359">
        <f>tabItens[[#This Row],[QTDE ATUAL]] + tabItens[[#This Row],[RC QTDE]] + tabItens[[#This Row],[AF SALDO]] + tabItens[[#This Row],[Recentes]]</f>
        <v>156</v>
      </c>
      <c r="AX681" s="387">
        <v>6</v>
      </c>
      <c r="AY681" s="387">
        <v>4</v>
      </c>
      <c r="AZ681" s="387">
        <f>IF(ISBLANK(tabItens[[#This Row],[CÓDIGO]]),"",tabItens[[#This Row],[PontoMês]] * (AZ$2+tabItens[[#This Row],[PontoQtM]]))</f>
        <v>24</v>
      </c>
      <c r="BA681" s="386">
        <f>tabItens[[#This Row],[PontoPed]] - tabItens[[#This Row],[Saldo]] + (1/10)</f>
        <v>-131.9</v>
      </c>
      <c r="BB681" s="386">
        <f xml:space="preserve"> tabItens[[#This Row],[PontoMês]] * BB$2 - tabItens[[#This Row],[QTDE ATUAL]] - (1/10)</f>
        <v>-150.1</v>
      </c>
      <c r="BC681" s="388">
        <f>IF( tabItens[[#This Row],[PontoPed]]&gt;0, IF(tabItens[[#This Row],[PontoPed]]&lt;1, 1, IF( tabItens[[#This Row],[Saldo]]&gt;tabItens[[#This Row],[PontoPed]], 0, (tabItens[[#This Row],[PontoPed]]-tabItens[[#This Row],[Saldo]])/tabItens[[#This Row],[PontoPed]] ) ), 0 )</f>
        <v>0</v>
      </c>
      <c r="BD681" s="389">
        <f>ROUNDDOWN(IF( OR( AND(tabItens[[#This Row],[PontoPed]]&lt;tabItens[[#This Row],[Saldo]],tabItens[[#This Row],[Saldo]]&gt;0), tabItens[[#This Row],[PontoPed]]=0), 99, IF(AND(tabItens[[#This Row],[Saldo]]=0,tabItens[[#This Row],[PontoPed]]&gt;0), 0, (1-tabItens[[#This Row],[PctAb]])*10 ) ),0)</f>
        <v>99</v>
      </c>
      <c r="BE681" s="390">
        <f>IF( tabItens[[#This Row],[Consumo]] &gt; tabItens[[#This Row],[04_MESES]]/4*$AV$2, tabItens[[#This Row],[Consumo]]/$AV$2, tabItens[[#This Row],[04_MESES]]/4 ) * $BE$2 + tabItens[[#This Row],[COMPRA_EXTRA]]</f>
        <v>64.5</v>
      </c>
      <c r="BF681" s="391">
        <f>MAX( tabItens[[#This Row],[Sugestão]] - tabItens[[#This Row],[LC]], 0 )</f>
        <v>64.5</v>
      </c>
      <c r="BG681" s="391">
        <f>SUMIF(Consumo!$C$3:$C$862,tabItens[[#This Row],[CÓDIGO]],Consumo!$E$3:$E$862)</f>
        <v>0</v>
      </c>
      <c r="BH681" s="392">
        <f>IF(AND(tabItens[[#This Row],[Pend]] &gt; 0,tabItens[[#This Row],[Consumo]] &lt;&gt; 0), tabItens[[#This Row],[Pend]] / tabItens[[#This Row],[Consumo]], 0 )</f>
        <v>0</v>
      </c>
      <c r="BI681" s="391"/>
      <c r="BJ681" s="391"/>
      <c r="BK681" s="393" t="s">
        <v>2081</v>
      </c>
    </row>
    <row r="682" spans="1:63" x14ac:dyDescent="0.3">
      <c r="A682" s="354">
        <v>125173</v>
      </c>
      <c r="B682" s="355" t="s">
        <v>1761</v>
      </c>
      <c r="C682" s="356" t="s">
        <v>31</v>
      </c>
      <c r="D682" s="357">
        <v>2.37</v>
      </c>
      <c r="E682" s="358"/>
      <c r="F682" s="358"/>
      <c r="G682" s="358" t="s">
        <v>883</v>
      </c>
      <c r="H682" s="359">
        <v>185</v>
      </c>
      <c r="I682" s="360">
        <v>103003</v>
      </c>
      <c r="J682" s="361">
        <v>2.37</v>
      </c>
      <c r="K682" s="362">
        <v>47</v>
      </c>
      <c r="L682" s="363">
        <f>IF(tabItens[[#This Row],[Média]] &gt; 0, tabItens[[#This Row],[QTDE ATUAL]] / tabItens[[#This Row],[Média]],999.9)</f>
        <v>46.25</v>
      </c>
      <c r="M682" s="364">
        <v>0</v>
      </c>
      <c r="N682" s="365">
        <f>tabItens[[#This Row],[VALOR UNIT.]] * tabItens[[#This Row],[LC]]</f>
        <v>0</v>
      </c>
      <c r="O682" s="366" t="s">
        <v>2092</v>
      </c>
      <c r="P682" s="367"/>
      <c r="Q682" s="368"/>
      <c r="R682" s="365"/>
      <c r="S682" s="369"/>
      <c r="T682" s="370">
        <f>ROUNDDOWN(IFERROR(tabItens[[#This Row],[ATA DT.VALID.]] - $D$1,0) / 30,0)</f>
        <v>-1507</v>
      </c>
      <c r="U682" s="355" t="s">
        <v>960</v>
      </c>
      <c r="V682" s="371">
        <v>1</v>
      </c>
      <c r="W682" s="372" t="s">
        <v>2071</v>
      </c>
      <c r="X682" s="373">
        <v>61</v>
      </c>
      <c r="Y682" s="374">
        <v>8</v>
      </c>
      <c r="Z682" s="375"/>
      <c r="AA682" s="376"/>
      <c r="AB682" s="377"/>
      <c r="AC682" s="377"/>
      <c r="AD682" s="376"/>
      <c r="AE682" s="377"/>
      <c r="AF682" s="370"/>
      <c r="AG682" s="378" t="s">
        <v>2067</v>
      </c>
      <c r="AH682" s="379"/>
      <c r="AI682" s="370">
        <v>16</v>
      </c>
      <c r="AJ682" s="379">
        <v>44526</v>
      </c>
      <c r="AK682" s="379">
        <v>41345</v>
      </c>
      <c r="AL682" s="379">
        <v>45096</v>
      </c>
      <c r="AM682" s="369"/>
      <c r="AN682" s="358"/>
      <c r="AO682" s="380" t="str">
        <f>_xlfn.IFNA(IF(VLOOKUP(tabItens[[#This Row],[CÓDIGO]],tabExcluirDoEstoque[#Data],1,FALSE),"sim",""),"")</f>
        <v/>
      </c>
      <c r="AP682" s="381" t="str">
        <f ca="1">IF(OR(ISBLANK(tabItens[[#This Row],[ATA DT.VALID.]]),tabItens[[#This Row],[ATA DT.VALID.]]="",tabItens[[#This Row],[ATA DT.VALID.]]=" "),"",IF(TYPE(tabItens[[#This Row],[ATA DT.VALID.]])=1,ROUNDUP((tabItens[[#This Row],[ATA DT.VALID.]]-TODAY())/7,0),""))</f>
        <v/>
      </c>
      <c r="AQ682" s="382">
        <v>0</v>
      </c>
      <c r="AR682" s="383" t="str">
        <f>IF(ISBLANK(tabItens[[#This Row],[CÓDIGO]]),"",IFERROR(VLOOKUP(tabItens[[#This Row],[CÓDIGO]],Consumo!$C$2:$AC$862,26,FALSE),0))</f>
        <v>09.2023</v>
      </c>
      <c r="AS682" s="384">
        <f>SUMIF(Consumo!$C$3:$C$862,tabItens[[#This Row],[CÓDIGO]],Consumo!$N$3:$N$862) + SUMIF(Consumo!$C$3:$C$862,tabItens[[#This Row],[CÓDIGO]],Consumo!$O$3:$O$862) + SUMIF(Consumo!$C$3:$C$862,tabItens[[#This Row],[CÓDIGO]],Consumo!$P$3:$P$862) + SUMIF(Consumo!$C$3:$C$862,tabItens[[#This Row],[CÓDIGO]],Consumo!$Q$3:$Q$862)</f>
        <v>15</v>
      </c>
      <c r="AT682" s="384">
        <f>SUMIF(Consumo!$C$3:$C$862,tabItens[[#This Row],[CÓDIGO]],Consumo!$Z$3:$Z$862)</f>
        <v>50</v>
      </c>
      <c r="AU682" s="385">
        <f>SUMIF(Consumo!$C$3:$C$862,tabItens[[#This Row],[CÓDIGO]],Consumo!$AA$3:$AA$862)</f>
        <v>17</v>
      </c>
      <c r="AV682" s="386">
        <f>SUMIF(Consumo!$C$3:$C$862,tabItens[[#This Row],[CÓDIGO]],Consumo!$Y$3:$Y$862)</f>
        <v>4</v>
      </c>
      <c r="AW682" s="359">
        <f>tabItens[[#This Row],[QTDE ATUAL]] + tabItens[[#This Row],[RC QTDE]] + tabItens[[#This Row],[AF SALDO]] + tabItens[[#This Row],[Recentes]]</f>
        <v>185</v>
      </c>
      <c r="AX682" s="387">
        <v>9</v>
      </c>
      <c r="AY682" s="387">
        <v>4</v>
      </c>
      <c r="AZ682" s="387">
        <f>IF(ISBLANK(tabItens[[#This Row],[CÓDIGO]]),"",tabItens[[#This Row],[PontoMês]] * (AZ$2+tabItens[[#This Row],[PontoQtM]]))</f>
        <v>36</v>
      </c>
      <c r="BA682" s="386">
        <f>tabItens[[#This Row],[PontoPed]] - tabItens[[#This Row],[Saldo]] + (1/10)</f>
        <v>-148.9</v>
      </c>
      <c r="BB682" s="386">
        <f xml:space="preserve"> tabItens[[#This Row],[PontoMês]] * BB$2 - tabItens[[#This Row],[QTDE ATUAL]] - (1/10)</f>
        <v>-176.1</v>
      </c>
      <c r="BC682" s="388">
        <f>IF( tabItens[[#This Row],[PontoPed]]&gt;0, IF(tabItens[[#This Row],[PontoPed]]&lt;1, 1, IF( tabItens[[#This Row],[Saldo]]&gt;tabItens[[#This Row],[PontoPed]], 0, (tabItens[[#This Row],[PontoPed]]-tabItens[[#This Row],[Saldo]])/tabItens[[#This Row],[PontoPed]] ) ), 0 )</f>
        <v>0</v>
      </c>
      <c r="BD682" s="389">
        <f>ROUNDDOWN(IF( OR( AND(tabItens[[#This Row],[PontoPed]]&lt;tabItens[[#This Row],[Saldo]],tabItens[[#This Row],[Saldo]]&gt;0), tabItens[[#This Row],[PontoPed]]=0), 99, IF(AND(tabItens[[#This Row],[Saldo]]=0,tabItens[[#This Row],[PontoPed]]&gt;0), 0, (1-tabItens[[#This Row],[PctAb]])*10 ) ),0)</f>
        <v>99</v>
      </c>
      <c r="BE682" s="390">
        <f>IF( tabItens[[#This Row],[Consumo]] &gt; tabItens[[#This Row],[04_MESES]]/4*$AV$2, tabItens[[#This Row],[Consumo]]/$AV$2, tabItens[[#This Row],[04_MESES]]/4 ) * $BE$2 + tabItens[[#This Row],[COMPRA_EXTRA]]</f>
        <v>25</v>
      </c>
      <c r="BF682" s="391">
        <f>MAX( tabItens[[#This Row],[Sugestão]] - tabItens[[#This Row],[LC]], 0 )</f>
        <v>25</v>
      </c>
      <c r="BG682" s="391">
        <f>SUMIF(Consumo!$C$3:$C$862,tabItens[[#This Row],[CÓDIGO]],Consumo!$E$3:$E$862)</f>
        <v>0</v>
      </c>
      <c r="BH682" s="392">
        <f>IF(AND(tabItens[[#This Row],[Pend]] &gt; 0,tabItens[[#This Row],[Consumo]] &lt;&gt; 0), tabItens[[#This Row],[Pend]] / tabItens[[#This Row],[Consumo]], 0 )</f>
        <v>0</v>
      </c>
      <c r="BI682" s="391"/>
      <c r="BJ682" s="391"/>
      <c r="BK682" s="393" t="s">
        <v>2081</v>
      </c>
    </row>
    <row r="683" spans="1:63" x14ac:dyDescent="0.3">
      <c r="A683" s="354">
        <v>125201</v>
      </c>
      <c r="B683" s="355" t="s">
        <v>1762</v>
      </c>
      <c r="C683" s="356" t="s">
        <v>262</v>
      </c>
      <c r="D683" s="357">
        <v>23.94</v>
      </c>
      <c r="E683" s="358"/>
      <c r="F683" s="358"/>
      <c r="G683" s="358" t="s">
        <v>883</v>
      </c>
      <c r="H683" s="359">
        <v>668</v>
      </c>
      <c r="I683" s="360">
        <v>103003</v>
      </c>
      <c r="J683" s="361">
        <v>23.94</v>
      </c>
      <c r="K683" s="362">
        <v>96</v>
      </c>
      <c r="L683" s="363">
        <f>IF(tabItens[[#This Row],[Média]] &gt; 0, tabItens[[#This Row],[QTDE ATUAL]] / tabItens[[#This Row],[Média]],999.9)</f>
        <v>89.066666666666663</v>
      </c>
      <c r="M683" s="364">
        <v>0</v>
      </c>
      <c r="N683" s="365">
        <f>tabItens[[#This Row],[VALOR UNIT.]] * tabItens[[#This Row],[LC]]</f>
        <v>0</v>
      </c>
      <c r="O683" s="366"/>
      <c r="P683" s="367"/>
      <c r="Q683" s="368"/>
      <c r="R683" s="365"/>
      <c r="S683" s="369"/>
      <c r="T683" s="370">
        <f>ROUNDDOWN(IFERROR(tabItens[[#This Row],[ATA DT.VALID.]] - $D$1,0) / 30,0)</f>
        <v>-1507</v>
      </c>
      <c r="U683" s="355" t="s">
        <v>1523</v>
      </c>
      <c r="V683" s="371">
        <v>1</v>
      </c>
      <c r="W683" s="372" t="s">
        <v>2074</v>
      </c>
      <c r="X683" s="373">
        <v>67</v>
      </c>
      <c r="Y683" s="374">
        <v>3</v>
      </c>
      <c r="Z683" s="375"/>
      <c r="AA683" s="376"/>
      <c r="AB683" s="377"/>
      <c r="AC683" s="377"/>
      <c r="AD683" s="376"/>
      <c r="AE683" s="377"/>
      <c r="AF683" s="370"/>
      <c r="AG683" s="378" t="s">
        <v>2067</v>
      </c>
      <c r="AH683" s="379"/>
      <c r="AI683" s="370">
        <v>34</v>
      </c>
      <c r="AJ683" s="379">
        <v>43640</v>
      </c>
      <c r="AK683" s="379">
        <v>41348</v>
      </c>
      <c r="AL683" s="379">
        <v>43612</v>
      </c>
      <c r="AM683" s="369"/>
      <c r="AN683" s="358"/>
      <c r="AO683" s="380" t="str">
        <f>_xlfn.IFNA(IF(VLOOKUP(tabItens[[#This Row],[CÓDIGO]],tabExcluirDoEstoque[#Data],1,FALSE),"sim",""),"")</f>
        <v/>
      </c>
      <c r="AP683" s="381" t="str">
        <f ca="1">IF(OR(ISBLANK(tabItens[[#This Row],[ATA DT.VALID.]]),tabItens[[#This Row],[ATA DT.VALID.]]="",tabItens[[#This Row],[ATA DT.VALID.]]=" "),"",IF(TYPE(tabItens[[#This Row],[ATA DT.VALID.]])=1,ROUNDUP((tabItens[[#This Row],[ATA DT.VALID.]]-TODAY())/7,0),""))</f>
        <v/>
      </c>
      <c r="AQ683" s="382"/>
      <c r="AR683" s="383" t="str">
        <f>IF(ISBLANK(tabItens[[#This Row],[CÓDIGO]]),"",IFERROR(VLOOKUP(tabItens[[#This Row],[CÓDIGO]],Consumo!$C$2:$AC$862,26,FALSE),0))</f>
        <v>07.2023</v>
      </c>
      <c r="AS683" s="384">
        <f>SUMIF(Consumo!$C$3:$C$862,tabItens[[#This Row],[CÓDIGO]],Consumo!$N$3:$N$862) + SUMIF(Consumo!$C$3:$C$862,tabItens[[#This Row],[CÓDIGO]],Consumo!$O$3:$O$862) + SUMIF(Consumo!$C$3:$C$862,tabItens[[#This Row],[CÓDIGO]],Consumo!$P$3:$P$862) + SUMIF(Consumo!$C$3:$C$862,tabItens[[#This Row],[CÓDIGO]],Consumo!$Q$3:$Q$862)</f>
        <v>11</v>
      </c>
      <c r="AT683" s="384">
        <f>SUMIF(Consumo!$C$3:$C$862,tabItens[[#This Row],[CÓDIGO]],Consumo!$Z$3:$Z$862)</f>
        <v>100</v>
      </c>
      <c r="AU683" s="385">
        <f>SUMIF(Consumo!$C$3:$C$862,tabItens[[#This Row],[CÓDIGO]],Consumo!$AA$3:$AA$862)</f>
        <v>44</v>
      </c>
      <c r="AV683" s="386">
        <f>SUMIF(Consumo!$C$3:$C$862,tabItens[[#This Row],[CÓDIGO]],Consumo!$Y$3:$Y$862)</f>
        <v>7.5</v>
      </c>
      <c r="AW683" s="359">
        <f>tabItens[[#This Row],[QTDE ATUAL]] + tabItens[[#This Row],[RC QTDE]] + tabItens[[#This Row],[AF SALDO]] + tabItens[[#This Row],[Recentes]]</f>
        <v>668</v>
      </c>
      <c r="AX683" s="387">
        <v>6</v>
      </c>
      <c r="AY683" s="387">
        <v>4</v>
      </c>
      <c r="AZ683" s="387">
        <f>IF(ISBLANK(tabItens[[#This Row],[CÓDIGO]]),"",tabItens[[#This Row],[PontoMês]] * (AZ$2+tabItens[[#This Row],[PontoQtM]]))</f>
        <v>24</v>
      </c>
      <c r="BA683" s="386">
        <f>tabItens[[#This Row],[PontoPed]] - tabItens[[#This Row],[Saldo]] + (1/10)</f>
        <v>-643.9</v>
      </c>
      <c r="BB683" s="386">
        <f xml:space="preserve"> tabItens[[#This Row],[PontoMês]] * BB$2 - tabItens[[#This Row],[QTDE ATUAL]] - (1/10)</f>
        <v>-662.1</v>
      </c>
      <c r="BC683" s="388">
        <f>IF( tabItens[[#This Row],[PontoPed]]&gt;0, IF(tabItens[[#This Row],[PontoPed]]&lt;1, 1, IF( tabItens[[#This Row],[Saldo]]&gt;tabItens[[#This Row],[PontoPed]], 0, (tabItens[[#This Row],[PontoPed]]-tabItens[[#This Row],[Saldo]])/tabItens[[#This Row],[PontoPed]] ) ), 0 )</f>
        <v>0</v>
      </c>
      <c r="BD683" s="389">
        <f>ROUNDDOWN(IF( OR( AND(tabItens[[#This Row],[PontoPed]]&lt;tabItens[[#This Row],[Saldo]],tabItens[[#This Row],[Saldo]]&gt;0), tabItens[[#This Row],[PontoPed]]=0), 99, IF(AND(tabItens[[#This Row],[Saldo]]=0,tabItens[[#This Row],[PontoPed]]&gt;0), 0, (1-tabItens[[#This Row],[PctAb]])*10 ) ),0)</f>
        <v>99</v>
      </c>
      <c r="BE683" s="390">
        <f>IF( tabItens[[#This Row],[Consumo]] &gt; tabItens[[#This Row],[04_MESES]]/4*$AV$2, tabItens[[#This Row],[Consumo]]/$AV$2, tabItens[[#This Row],[04_MESES]]/4 ) * $BE$2 + tabItens[[#This Row],[COMPRA_EXTRA]]</f>
        <v>50</v>
      </c>
      <c r="BF683" s="391">
        <f>MAX( tabItens[[#This Row],[Sugestão]] - tabItens[[#This Row],[LC]], 0 )</f>
        <v>50</v>
      </c>
      <c r="BG683" s="391">
        <f>SUMIF(Consumo!$C$3:$C$862,tabItens[[#This Row],[CÓDIGO]],Consumo!$E$3:$E$862)</f>
        <v>0</v>
      </c>
      <c r="BH683" s="392">
        <f>IF(AND(tabItens[[#This Row],[Pend]] &gt; 0,tabItens[[#This Row],[Consumo]] &lt;&gt; 0), tabItens[[#This Row],[Pend]] / tabItens[[#This Row],[Consumo]], 0 )</f>
        <v>0</v>
      </c>
      <c r="BI683" s="391"/>
      <c r="BJ683" s="391"/>
      <c r="BK683" s="393" t="s">
        <v>2081</v>
      </c>
    </row>
    <row r="684" spans="1:63" x14ac:dyDescent="0.3">
      <c r="A684" s="354">
        <v>125262</v>
      </c>
      <c r="B684" s="355" t="s">
        <v>1763</v>
      </c>
      <c r="C684" s="356" t="s">
        <v>553</v>
      </c>
      <c r="D684" s="357">
        <v>433.47</v>
      </c>
      <c r="E684" s="358"/>
      <c r="F684" s="358"/>
      <c r="G684" s="358" t="s">
        <v>883</v>
      </c>
      <c r="H684" s="359">
        <v>2038.56</v>
      </c>
      <c r="I684" s="360">
        <v>103003</v>
      </c>
      <c r="J684" s="361">
        <v>433.47</v>
      </c>
      <c r="K684" s="362">
        <v>589</v>
      </c>
      <c r="L684" s="363">
        <f>IF(tabItens[[#This Row],[Média]] &gt; 0, tabItens[[#This Row],[QTDE ATUAL]] / tabItens[[#This Row],[Média]],999.9)</f>
        <v>47.316673114119922</v>
      </c>
      <c r="M684" s="364">
        <v>0</v>
      </c>
      <c r="N684" s="365">
        <f>tabItens[[#This Row],[VALOR UNIT.]] * tabItens[[#This Row],[LC]]</f>
        <v>0</v>
      </c>
      <c r="O684" s="366" t="s">
        <v>2186</v>
      </c>
      <c r="P684" s="367"/>
      <c r="Q684" s="368"/>
      <c r="R684" s="365"/>
      <c r="S684" s="369"/>
      <c r="T684" s="370">
        <f>ROUNDDOWN(IFERROR(tabItens[[#This Row],[ATA DT.VALID.]] - $D$1,0) / 30,0)</f>
        <v>-1507</v>
      </c>
      <c r="U684" s="355" t="s">
        <v>1729</v>
      </c>
      <c r="V684" s="371">
        <v>1</v>
      </c>
      <c r="W684" s="372" t="s">
        <v>2066</v>
      </c>
      <c r="X684" s="373">
        <v>51</v>
      </c>
      <c r="Y684" s="374">
        <v>21</v>
      </c>
      <c r="Z684" s="375"/>
      <c r="AA684" s="376"/>
      <c r="AB684" s="377"/>
      <c r="AC684" s="377"/>
      <c r="AD684" s="376"/>
      <c r="AE684" s="377"/>
      <c r="AF684" s="370"/>
      <c r="AG684" s="378" t="s">
        <v>2067</v>
      </c>
      <c r="AH684" s="379"/>
      <c r="AI684" s="370">
        <v>196</v>
      </c>
      <c r="AJ684" s="379">
        <v>45208</v>
      </c>
      <c r="AK684" s="379">
        <v>41366</v>
      </c>
      <c r="AL684" s="379">
        <v>45161</v>
      </c>
      <c r="AM684" s="369"/>
      <c r="AN684" s="358"/>
      <c r="AO684" s="380" t="str">
        <f>_xlfn.IFNA(IF(VLOOKUP(tabItens[[#This Row],[CÓDIGO]],tabExcluirDoEstoque[#Data],1,FALSE),"sim",""),"")</f>
        <v/>
      </c>
      <c r="AP684" s="381" t="str">
        <f ca="1">IF(OR(ISBLANK(tabItens[[#This Row],[ATA DT.VALID.]]),tabItens[[#This Row],[ATA DT.VALID.]]="",tabItens[[#This Row],[ATA DT.VALID.]]=" "),"",IF(TYPE(tabItens[[#This Row],[ATA DT.VALID.]])=1,ROUNDUP((tabItens[[#This Row],[ATA DT.VALID.]]-TODAY())/7,0),""))</f>
        <v/>
      </c>
      <c r="AQ684" s="382">
        <v>0</v>
      </c>
      <c r="AR684" s="383" t="str">
        <f>IF(ISBLANK(tabItens[[#This Row],[CÓDIGO]]),"",IFERROR(VLOOKUP(tabItens[[#This Row],[CÓDIGO]],Consumo!$C$2:$AC$862,26,FALSE),0))</f>
        <v>09.2023</v>
      </c>
      <c r="AS684" s="384">
        <f>SUMIF(Consumo!$C$3:$C$862,tabItens[[#This Row],[CÓDIGO]],Consumo!$N$3:$N$862) + SUMIF(Consumo!$C$3:$C$862,tabItens[[#This Row],[CÓDIGO]],Consumo!$O$3:$O$862) + SUMIF(Consumo!$C$3:$C$862,tabItens[[#This Row],[CÓDIGO]],Consumo!$P$3:$P$862) + SUMIF(Consumo!$C$3:$C$862,tabItens[[#This Row],[CÓDIGO]],Consumo!$Q$3:$Q$862)</f>
        <v>184</v>
      </c>
      <c r="AT684" s="384">
        <f>SUMIF(Consumo!$C$3:$C$862,tabItens[[#This Row],[CÓDIGO]],Consumo!$Z$3:$Z$862)</f>
        <v>589</v>
      </c>
      <c r="AU684" s="385">
        <f>SUMIF(Consumo!$C$3:$C$862,tabItens[[#This Row],[CÓDIGO]],Consumo!$AA$3:$AA$862)</f>
        <v>280</v>
      </c>
      <c r="AV684" s="386">
        <f>SUMIF(Consumo!$C$3:$C$862,tabItens[[#This Row],[CÓDIGO]],Consumo!$Y$3:$Y$862)</f>
        <v>43.083333333333336</v>
      </c>
      <c r="AW684" s="359">
        <f>tabItens[[#This Row],[QTDE ATUAL]] + tabItens[[#This Row],[RC QTDE]] + tabItens[[#This Row],[AF SALDO]] + tabItens[[#This Row],[Recentes]]</f>
        <v>2038.56</v>
      </c>
      <c r="AX684" s="387">
        <v>62</v>
      </c>
      <c r="AY684" s="387">
        <v>4</v>
      </c>
      <c r="AZ684" s="387">
        <f>IF(ISBLANK(tabItens[[#This Row],[CÓDIGO]]),"",tabItens[[#This Row],[PontoMês]] * (AZ$2+tabItens[[#This Row],[PontoQtM]]))</f>
        <v>248</v>
      </c>
      <c r="BA684" s="386">
        <f>tabItens[[#This Row],[PontoPed]] - tabItens[[#This Row],[Saldo]] + (1/10)</f>
        <v>-1790.46</v>
      </c>
      <c r="BB684" s="386">
        <f xml:space="preserve"> tabItens[[#This Row],[PontoMês]] * BB$2 - tabItens[[#This Row],[QTDE ATUAL]] - (1/10)</f>
        <v>-1976.6599999999999</v>
      </c>
      <c r="BC684" s="388">
        <f>IF( tabItens[[#This Row],[PontoPed]]&gt;0, IF(tabItens[[#This Row],[PontoPed]]&lt;1, 1, IF( tabItens[[#This Row],[Saldo]]&gt;tabItens[[#This Row],[PontoPed]], 0, (tabItens[[#This Row],[PontoPed]]-tabItens[[#This Row],[Saldo]])/tabItens[[#This Row],[PontoPed]] ) ), 0 )</f>
        <v>0</v>
      </c>
      <c r="BD684" s="389">
        <f>ROUNDDOWN(IF( OR( AND(tabItens[[#This Row],[PontoPed]]&lt;tabItens[[#This Row],[Saldo]],tabItens[[#This Row],[Saldo]]&gt;0), tabItens[[#This Row],[PontoPed]]=0), 99, IF(AND(tabItens[[#This Row],[Saldo]]=0,tabItens[[#This Row],[PontoPed]]&gt;0), 0, (1-tabItens[[#This Row],[PctAb]])*10 ) ),0)</f>
        <v>99</v>
      </c>
      <c r="BE684" s="390">
        <f>IF( tabItens[[#This Row],[Consumo]] &gt; tabItens[[#This Row],[04_MESES]]/4*$AV$2, tabItens[[#This Row],[Consumo]]/$AV$2, tabItens[[#This Row],[04_MESES]]/4 ) * $BE$2 + tabItens[[#This Row],[COMPRA_EXTRA]]</f>
        <v>294.5</v>
      </c>
      <c r="BF684" s="391">
        <f>MAX( tabItens[[#This Row],[Sugestão]] - tabItens[[#This Row],[LC]], 0 )</f>
        <v>294.5</v>
      </c>
      <c r="BG684" s="391">
        <f>SUMIF(Consumo!$C$3:$C$862,tabItens[[#This Row],[CÓDIGO]],Consumo!$E$3:$E$862)</f>
        <v>0</v>
      </c>
      <c r="BH684" s="392">
        <f>IF(AND(tabItens[[#This Row],[Pend]] &gt; 0,tabItens[[#This Row],[Consumo]] &lt;&gt; 0), tabItens[[#This Row],[Pend]] / tabItens[[#This Row],[Consumo]], 0 )</f>
        <v>0</v>
      </c>
      <c r="BI684" s="391"/>
      <c r="BJ684" s="391"/>
      <c r="BK684" s="393" t="s">
        <v>2081</v>
      </c>
    </row>
    <row r="685" spans="1:63" x14ac:dyDescent="0.3">
      <c r="A685" s="354">
        <v>125269</v>
      </c>
      <c r="B685" s="355" t="s">
        <v>1764</v>
      </c>
      <c r="C685" s="356" t="s">
        <v>31</v>
      </c>
      <c r="D685" s="357">
        <v>0.26</v>
      </c>
      <c r="E685" s="358"/>
      <c r="F685" s="358"/>
      <c r="G685" s="358" t="s">
        <v>883</v>
      </c>
      <c r="H685" s="359">
        <v>2965</v>
      </c>
      <c r="I685" s="360">
        <v>103003</v>
      </c>
      <c r="J685" s="361">
        <v>0.26</v>
      </c>
      <c r="K685" s="362">
        <v>165</v>
      </c>
      <c r="L685" s="363">
        <f>IF(tabItens[[#This Row],[Média]] &gt; 0, tabItens[[#This Row],[QTDE ATUAL]] / tabItens[[#This Row],[Média]],999.9)</f>
        <v>277.96875</v>
      </c>
      <c r="M685" s="364">
        <v>0</v>
      </c>
      <c r="N685" s="365">
        <f>tabItens[[#This Row],[VALOR UNIT.]] * tabItens[[#This Row],[LC]]</f>
        <v>0</v>
      </c>
      <c r="O685" s="366" t="s">
        <v>2187</v>
      </c>
      <c r="P685" s="367"/>
      <c r="Q685" s="368"/>
      <c r="R685" s="365"/>
      <c r="S685" s="369"/>
      <c r="T685" s="370">
        <f>ROUNDDOWN(IFERROR(tabItens[[#This Row],[ATA DT.VALID.]] - $D$1,0) / 30,0)</f>
        <v>-1507</v>
      </c>
      <c r="U685" s="355" t="s">
        <v>1625</v>
      </c>
      <c r="V685" s="371">
        <v>1</v>
      </c>
      <c r="W685" s="372" t="s">
        <v>2080</v>
      </c>
      <c r="X685" s="373">
        <v>60</v>
      </c>
      <c r="Y685" s="374">
        <v>21</v>
      </c>
      <c r="Z685" s="375"/>
      <c r="AA685" s="376"/>
      <c r="AB685" s="377"/>
      <c r="AC685" s="377"/>
      <c r="AD685" s="376"/>
      <c r="AE685" s="377"/>
      <c r="AF685" s="370"/>
      <c r="AG685" s="378" t="s">
        <v>2067</v>
      </c>
      <c r="AH685" s="379"/>
      <c r="AI685" s="370">
        <v>56</v>
      </c>
      <c r="AJ685" s="379">
        <v>44747</v>
      </c>
      <c r="AK685" s="379">
        <v>41368</v>
      </c>
      <c r="AL685" s="379">
        <v>45148</v>
      </c>
      <c r="AM685" s="369"/>
      <c r="AN685" s="358"/>
      <c r="AO685" s="380" t="str">
        <f>_xlfn.IFNA(IF(VLOOKUP(tabItens[[#This Row],[CÓDIGO]],tabExcluirDoEstoque[#Data],1,FALSE),"sim",""),"")</f>
        <v/>
      </c>
      <c r="AP685" s="381" t="str">
        <f ca="1">IF(OR(ISBLANK(tabItens[[#This Row],[ATA DT.VALID.]]),tabItens[[#This Row],[ATA DT.VALID.]]="",tabItens[[#This Row],[ATA DT.VALID.]]=" "),"",IF(TYPE(tabItens[[#This Row],[ATA DT.VALID.]])=1,ROUNDUP((tabItens[[#This Row],[ATA DT.VALID.]]-TODAY())/7,0),""))</f>
        <v/>
      </c>
      <c r="AQ685" s="382">
        <v>0</v>
      </c>
      <c r="AR685" s="383" t="str">
        <f>IF(ISBLANK(tabItens[[#This Row],[CÓDIGO]]),"",IFERROR(VLOOKUP(tabItens[[#This Row],[CÓDIGO]],Consumo!$C$2:$AC$862,26,FALSE),0))</f>
        <v>01.2023</v>
      </c>
      <c r="AS685" s="384">
        <f>SUMIF(Consumo!$C$3:$C$862,tabItens[[#This Row],[CÓDIGO]],Consumo!$N$3:$N$862) + SUMIF(Consumo!$C$3:$C$862,tabItens[[#This Row],[CÓDIGO]],Consumo!$O$3:$O$862) + SUMIF(Consumo!$C$3:$C$862,tabItens[[#This Row],[CÓDIGO]],Consumo!$P$3:$P$862) + SUMIF(Consumo!$C$3:$C$862,tabItens[[#This Row],[CÓDIGO]],Consumo!$Q$3:$Q$862)</f>
        <v>0</v>
      </c>
      <c r="AT685" s="384">
        <f>SUMIF(Consumo!$C$3:$C$862,tabItens[[#This Row],[CÓDIGO]],Consumo!$Z$3:$Z$862)</f>
        <v>165</v>
      </c>
      <c r="AU685" s="385">
        <f>SUMIF(Consumo!$C$3:$C$862,tabItens[[#This Row],[CÓDIGO]],Consumo!$AA$3:$AA$862)</f>
        <v>120</v>
      </c>
      <c r="AV685" s="386">
        <f>SUMIF(Consumo!$C$3:$C$862,tabItens[[#This Row],[CÓDIGO]],Consumo!$Y$3:$Y$862)</f>
        <v>10.666666666666666</v>
      </c>
      <c r="AW685" s="359">
        <f>tabItens[[#This Row],[QTDE ATUAL]] + tabItens[[#This Row],[RC QTDE]] + tabItens[[#This Row],[AF SALDO]] + tabItens[[#This Row],[Recentes]]</f>
        <v>2965</v>
      </c>
      <c r="AX685" s="387">
        <v>67</v>
      </c>
      <c r="AY685" s="387">
        <v>4</v>
      </c>
      <c r="AZ685" s="387">
        <f>IF(ISBLANK(tabItens[[#This Row],[CÓDIGO]]),"",tabItens[[#This Row],[PontoMês]] * (AZ$2+tabItens[[#This Row],[PontoQtM]]))</f>
        <v>268</v>
      </c>
      <c r="BA685" s="386">
        <f>tabItens[[#This Row],[PontoPed]] - tabItens[[#This Row],[Saldo]] + (1/10)</f>
        <v>-2696.9</v>
      </c>
      <c r="BB685" s="386">
        <f xml:space="preserve"> tabItens[[#This Row],[PontoMês]] * BB$2 - tabItens[[#This Row],[QTDE ATUAL]] - (1/10)</f>
        <v>-2898.1</v>
      </c>
      <c r="BC685" s="388">
        <f>IF( tabItens[[#This Row],[PontoPed]]&gt;0, IF(tabItens[[#This Row],[PontoPed]]&lt;1, 1, IF( tabItens[[#This Row],[Saldo]]&gt;tabItens[[#This Row],[PontoPed]], 0, (tabItens[[#This Row],[PontoPed]]-tabItens[[#This Row],[Saldo]])/tabItens[[#This Row],[PontoPed]] ) ), 0 )</f>
        <v>0</v>
      </c>
      <c r="BD685" s="389">
        <f>ROUNDDOWN(IF( OR( AND(tabItens[[#This Row],[PontoPed]]&lt;tabItens[[#This Row],[Saldo]],tabItens[[#This Row],[Saldo]]&gt;0), tabItens[[#This Row],[PontoPed]]=0), 99, IF(AND(tabItens[[#This Row],[Saldo]]=0,tabItens[[#This Row],[PontoPed]]&gt;0), 0, (1-tabItens[[#This Row],[PctAb]])*10 ) ),0)</f>
        <v>99</v>
      </c>
      <c r="BE685" s="390">
        <f>IF( tabItens[[#This Row],[Consumo]] &gt; tabItens[[#This Row],[04_MESES]]/4*$AV$2, tabItens[[#This Row],[Consumo]]/$AV$2, tabItens[[#This Row],[04_MESES]]/4 ) * $BE$2 + tabItens[[#This Row],[COMPRA_EXTRA]]</f>
        <v>82.5</v>
      </c>
      <c r="BF685" s="391">
        <f>MAX( tabItens[[#This Row],[Sugestão]] - tabItens[[#This Row],[LC]], 0 )</f>
        <v>82.5</v>
      </c>
      <c r="BG685" s="391">
        <f>SUMIF(Consumo!$C$3:$C$862,tabItens[[#This Row],[CÓDIGO]],Consumo!$E$3:$E$862)</f>
        <v>0</v>
      </c>
      <c r="BH685" s="392">
        <f>IF(AND(tabItens[[#This Row],[Pend]] &gt; 0,tabItens[[#This Row],[Consumo]] &lt;&gt; 0), tabItens[[#This Row],[Pend]] / tabItens[[#This Row],[Consumo]], 0 )</f>
        <v>0</v>
      </c>
      <c r="BI685" s="391"/>
      <c r="BJ685" s="391"/>
      <c r="BK685" s="393" t="s">
        <v>2081</v>
      </c>
    </row>
    <row r="686" spans="1:63" x14ac:dyDescent="0.3">
      <c r="A686" s="354">
        <v>125576</v>
      </c>
      <c r="B686" s="355" t="s">
        <v>771</v>
      </c>
      <c r="C686" s="356" t="s">
        <v>31</v>
      </c>
      <c r="D686" s="357">
        <v>1559</v>
      </c>
      <c r="E686" s="358"/>
      <c r="F686" s="358"/>
      <c r="G686" s="358" t="s">
        <v>883</v>
      </c>
      <c r="H686" s="359">
        <v>4</v>
      </c>
      <c r="I686" s="360">
        <v>103003</v>
      </c>
      <c r="J686" s="361">
        <v>1559</v>
      </c>
      <c r="K686" s="362"/>
      <c r="L686" s="363">
        <f>IF(tabItens[[#This Row],[Média]] &gt; 0, tabItens[[#This Row],[QTDE ATUAL]] / tabItens[[#This Row],[Média]],999.9)</f>
        <v>999.9</v>
      </c>
      <c r="M686" s="364">
        <v>0</v>
      </c>
      <c r="N686" s="365">
        <f>tabItens[[#This Row],[VALOR UNIT.]] * tabItens[[#This Row],[LC]]</f>
        <v>0</v>
      </c>
      <c r="O686" s="366"/>
      <c r="P686" s="367"/>
      <c r="Q686" s="368"/>
      <c r="R686" s="365"/>
      <c r="S686" s="369"/>
      <c r="T686" s="370">
        <f>ROUNDDOWN(IFERROR(tabItens[[#This Row],[ATA DT.VALID.]] - $D$1,0) / 30,0)</f>
        <v>-1507</v>
      </c>
      <c r="U686" s="355" t="s">
        <v>1765</v>
      </c>
      <c r="V686" s="371">
        <v>1</v>
      </c>
      <c r="W686" s="372" t="s">
        <v>2068</v>
      </c>
      <c r="X686" s="373">
        <v>84</v>
      </c>
      <c r="Y686" s="374">
        <v>7</v>
      </c>
      <c r="Z686" s="375"/>
      <c r="AA686" s="376"/>
      <c r="AB686" s="377"/>
      <c r="AC686" s="377"/>
      <c r="AD686" s="376"/>
      <c r="AE686" s="377"/>
      <c r="AF686" s="370"/>
      <c r="AG686" s="378" t="s">
        <v>2067</v>
      </c>
      <c r="AH686" s="379"/>
      <c r="AI686" s="370">
        <v>0</v>
      </c>
      <c r="AJ686" s="379">
        <v>41890</v>
      </c>
      <c r="AK686" s="379">
        <v>41422</v>
      </c>
      <c r="AL686" s="379">
        <v>44840</v>
      </c>
      <c r="AM686" s="369"/>
      <c r="AN686" s="358"/>
      <c r="AO686" s="380" t="str">
        <f>_xlfn.IFNA(IF(VLOOKUP(tabItens[[#This Row],[CÓDIGO]],tabExcluirDoEstoque[#Data],1,FALSE),"sim",""),"")</f>
        <v>sim</v>
      </c>
      <c r="AP686" s="381" t="str">
        <f ca="1">IF(OR(ISBLANK(tabItens[[#This Row],[ATA DT.VALID.]]),tabItens[[#This Row],[ATA DT.VALID.]]="",tabItens[[#This Row],[ATA DT.VALID.]]=" "),"",IF(TYPE(tabItens[[#This Row],[ATA DT.VALID.]])=1,ROUNDUP((tabItens[[#This Row],[ATA DT.VALID.]]-TODAY())/7,0),""))</f>
        <v/>
      </c>
      <c r="AQ686" s="382"/>
      <c r="AR686" s="383">
        <f>IF(ISBLANK(tabItens[[#This Row],[CÓDIGO]]),"",IFERROR(VLOOKUP(tabItens[[#This Row],[CÓDIGO]],Consumo!$C$2:$AC$862,26,FALSE),0))</f>
        <v>0</v>
      </c>
      <c r="AS686" s="384">
        <f>SUMIF(Consumo!$C$3:$C$862,tabItens[[#This Row],[CÓDIGO]],Consumo!$N$3:$N$862) + SUMIF(Consumo!$C$3:$C$862,tabItens[[#This Row],[CÓDIGO]],Consumo!$O$3:$O$862) + SUMIF(Consumo!$C$3:$C$862,tabItens[[#This Row],[CÓDIGO]],Consumo!$P$3:$P$862) + SUMIF(Consumo!$C$3:$C$862,tabItens[[#This Row],[CÓDIGO]],Consumo!$Q$3:$Q$862)</f>
        <v>0</v>
      </c>
      <c r="AT686" s="384">
        <f>SUMIF(Consumo!$C$3:$C$862,tabItens[[#This Row],[CÓDIGO]],Consumo!$Z$3:$Z$862)</f>
        <v>0</v>
      </c>
      <c r="AU686" s="385">
        <f>SUMIF(Consumo!$C$3:$C$862,tabItens[[#This Row],[CÓDIGO]],Consumo!$AA$3:$AA$862)</f>
        <v>0</v>
      </c>
      <c r="AV686" s="386">
        <f>SUMIF(Consumo!$C$3:$C$862,tabItens[[#This Row],[CÓDIGO]],Consumo!$Y$3:$Y$862)</f>
        <v>0</v>
      </c>
      <c r="AW686" s="359">
        <f>tabItens[[#This Row],[QTDE ATUAL]] + tabItens[[#This Row],[RC QTDE]] + tabItens[[#This Row],[AF SALDO]] + tabItens[[#This Row],[Recentes]]</f>
        <v>4</v>
      </c>
      <c r="AX686" s="387">
        <v>0</v>
      </c>
      <c r="AY686" s="387">
        <v>0</v>
      </c>
      <c r="AZ686" s="387">
        <f>IF(ISBLANK(tabItens[[#This Row],[CÓDIGO]]),"",tabItens[[#This Row],[PontoMês]] * (AZ$2+tabItens[[#This Row],[PontoQtM]]))</f>
        <v>0</v>
      </c>
      <c r="BA686" s="386">
        <f>tabItens[[#This Row],[PontoPed]] - tabItens[[#This Row],[Saldo]] + (1/10)</f>
        <v>-3.9</v>
      </c>
      <c r="BB686" s="386">
        <f xml:space="preserve"> tabItens[[#This Row],[PontoMês]] * BB$2 - tabItens[[#This Row],[QTDE ATUAL]] - (1/10)</f>
        <v>-4.0999999999999996</v>
      </c>
      <c r="BC686" s="388">
        <f>IF( tabItens[[#This Row],[PontoPed]]&gt;0, IF(tabItens[[#This Row],[PontoPed]]&lt;1, 1, IF( tabItens[[#This Row],[Saldo]]&gt;tabItens[[#This Row],[PontoPed]], 0, (tabItens[[#This Row],[PontoPed]]-tabItens[[#This Row],[Saldo]])/tabItens[[#This Row],[PontoPed]] ) ), 0 )</f>
        <v>0</v>
      </c>
      <c r="BD686" s="389">
        <f>ROUNDDOWN(IF( OR( AND(tabItens[[#This Row],[PontoPed]]&lt;tabItens[[#This Row],[Saldo]],tabItens[[#This Row],[Saldo]]&gt;0), tabItens[[#This Row],[PontoPed]]=0), 99, IF(AND(tabItens[[#This Row],[Saldo]]=0,tabItens[[#This Row],[PontoPed]]&gt;0), 0, (1-tabItens[[#This Row],[PctAb]])*10 ) ),0)</f>
        <v>99</v>
      </c>
      <c r="BE686" s="390">
        <f>IF( tabItens[[#This Row],[Consumo]] &gt; tabItens[[#This Row],[04_MESES]]/4*$AV$2, tabItens[[#This Row],[Consumo]]/$AV$2, tabItens[[#This Row],[04_MESES]]/4 ) * $BE$2 + tabItens[[#This Row],[COMPRA_EXTRA]]</f>
        <v>0</v>
      </c>
      <c r="BF686" s="391">
        <f>MAX( tabItens[[#This Row],[Sugestão]] - tabItens[[#This Row],[LC]], 0 )</f>
        <v>0</v>
      </c>
      <c r="BG686" s="391">
        <f>SUMIF(Consumo!$C$3:$C$862,tabItens[[#This Row],[CÓDIGO]],Consumo!$E$3:$E$862)</f>
        <v>0</v>
      </c>
      <c r="BH686" s="392">
        <f>IF(AND(tabItens[[#This Row],[Pend]] &gt; 0,tabItens[[#This Row],[Consumo]] &lt;&gt; 0), tabItens[[#This Row],[Pend]] / tabItens[[#This Row],[Consumo]], 0 )</f>
        <v>0</v>
      </c>
      <c r="BI686" s="391"/>
      <c r="BJ686" s="391"/>
      <c r="BK686" s="393" t="s">
        <v>2081</v>
      </c>
    </row>
    <row r="687" spans="1:63" x14ac:dyDescent="0.3">
      <c r="A687" s="354">
        <v>125641</v>
      </c>
      <c r="B687" s="355" t="s">
        <v>1766</v>
      </c>
      <c r="C687" s="356" t="s">
        <v>253</v>
      </c>
      <c r="D687" s="357">
        <v>1.02</v>
      </c>
      <c r="E687" s="358"/>
      <c r="F687" s="358"/>
      <c r="G687" s="358" t="s">
        <v>883</v>
      </c>
      <c r="H687" s="359">
        <v>7202</v>
      </c>
      <c r="I687" s="360">
        <v>103003</v>
      </c>
      <c r="J687" s="361">
        <v>1.02</v>
      </c>
      <c r="K687" s="362">
        <v>18272</v>
      </c>
      <c r="L687" s="363">
        <f>IF(tabItens[[#This Row],[Média]] &gt; 0, tabItens[[#This Row],[QTDE ATUAL]] / tabItens[[#This Row],[Média]],999.9)</f>
        <v>2.7971647732789591</v>
      </c>
      <c r="M687" s="364">
        <v>0</v>
      </c>
      <c r="N687" s="365">
        <f>tabItens[[#This Row],[VALOR UNIT.]] * tabItens[[#This Row],[LC]]</f>
        <v>0</v>
      </c>
      <c r="O687" s="366" t="s">
        <v>2188</v>
      </c>
      <c r="P687" s="367"/>
      <c r="Q687" s="368"/>
      <c r="R687" s="365"/>
      <c r="S687" s="369"/>
      <c r="T687" s="370">
        <f>ROUNDDOWN(IFERROR(tabItens[[#This Row],[ATA DT.VALID.]] - $D$1,0) / 30,0)</f>
        <v>-1507</v>
      </c>
      <c r="U687" s="355" t="s">
        <v>1737</v>
      </c>
      <c r="V687" s="371">
        <v>1</v>
      </c>
      <c r="W687" s="372" t="s">
        <v>2068</v>
      </c>
      <c r="X687" s="373">
        <v>62</v>
      </c>
      <c r="Y687" s="374">
        <v>26</v>
      </c>
      <c r="Z687" s="375"/>
      <c r="AA687" s="376"/>
      <c r="AB687" s="377"/>
      <c r="AC687" s="377"/>
      <c r="AD687" s="376"/>
      <c r="AE687" s="377"/>
      <c r="AF687" s="370"/>
      <c r="AG687" s="378" t="s">
        <v>2067</v>
      </c>
      <c r="AH687" s="379"/>
      <c r="AI687" s="370">
        <v>10300</v>
      </c>
      <c r="AJ687" s="379">
        <v>44949</v>
      </c>
      <c r="AK687" s="379">
        <v>41439</v>
      </c>
      <c r="AL687" s="379">
        <v>45187</v>
      </c>
      <c r="AM687" s="369"/>
      <c r="AN687" s="358"/>
      <c r="AO687" s="380" t="str">
        <f>_xlfn.IFNA(IF(VLOOKUP(tabItens[[#This Row],[CÓDIGO]],tabExcluirDoEstoque[#Data],1,FALSE),"sim",""),"")</f>
        <v/>
      </c>
      <c r="AP687" s="381" t="str">
        <f ca="1">IF(OR(ISBLANK(tabItens[[#This Row],[ATA DT.VALID.]]),tabItens[[#This Row],[ATA DT.VALID.]]="",tabItens[[#This Row],[ATA DT.VALID.]]=" "),"",IF(TYPE(tabItens[[#This Row],[ATA DT.VALID.]])=1,ROUNDUP((tabItens[[#This Row],[ATA DT.VALID.]]-TODAY())/7,0),""))</f>
        <v/>
      </c>
      <c r="AQ687" s="382">
        <v>0</v>
      </c>
      <c r="AR687" s="383" t="str">
        <f>IF(ISBLANK(tabItens[[#This Row],[CÓDIGO]]),"",IFERROR(VLOOKUP(tabItens[[#This Row],[CÓDIGO]],Consumo!$C$2:$AC$862,26,FALSE),0))</f>
        <v>09.2023</v>
      </c>
      <c r="AS687" s="384">
        <f>SUMIF(Consumo!$C$3:$C$862,tabItens[[#This Row],[CÓDIGO]],Consumo!$N$3:$N$862) + SUMIF(Consumo!$C$3:$C$862,tabItens[[#This Row],[CÓDIGO]],Consumo!$O$3:$O$862) + SUMIF(Consumo!$C$3:$C$862,tabItens[[#This Row],[CÓDIGO]],Consumo!$P$3:$P$862) + SUMIF(Consumo!$C$3:$C$862,tabItens[[#This Row],[CÓDIGO]],Consumo!$Q$3:$Q$862)</f>
        <v>12174</v>
      </c>
      <c r="AT687" s="384">
        <f>SUMIF(Consumo!$C$3:$C$862,tabItens[[#This Row],[CÓDIGO]],Consumo!$Z$3:$Z$862)</f>
        <v>30897</v>
      </c>
      <c r="AU687" s="385">
        <f>SUMIF(Consumo!$C$3:$C$862,tabItens[[#This Row],[CÓDIGO]],Consumo!$AA$3:$AA$862)</f>
        <v>3192</v>
      </c>
      <c r="AV687" s="386">
        <f>SUMIF(Consumo!$C$3:$C$862,tabItens[[#This Row],[CÓDIGO]],Consumo!$Y$3:$Y$862)</f>
        <v>2574.75</v>
      </c>
      <c r="AW687" s="359">
        <f>tabItens[[#This Row],[QTDE ATUAL]] + tabItens[[#This Row],[RC QTDE]] + tabItens[[#This Row],[AF SALDO]] + tabItens[[#This Row],[Recentes]]</f>
        <v>7202</v>
      </c>
      <c r="AX687" s="387">
        <v>1131</v>
      </c>
      <c r="AY687" s="387">
        <v>4</v>
      </c>
      <c r="AZ687" s="387">
        <f>IF(ISBLANK(tabItens[[#This Row],[CÓDIGO]]),"",tabItens[[#This Row],[PontoMês]] * (AZ$2+tabItens[[#This Row],[PontoQtM]]))</f>
        <v>4524</v>
      </c>
      <c r="BA687" s="386">
        <f>tabItens[[#This Row],[PontoPed]] - tabItens[[#This Row],[Saldo]] + (1/10)</f>
        <v>-2677.9</v>
      </c>
      <c r="BB687" s="386">
        <f xml:space="preserve"> tabItens[[#This Row],[PontoMês]] * BB$2 - tabItens[[#This Row],[QTDE ATUAL]] - (1/10)</f>
        <v>-6071.1</v>
      </c>
      <c r="BC687" s="388">
        <f>IF( tabItens[[#This Row],[PontoPed]]&gt;0, IF(tabItens[[#This Row],[PontoPed]]&lt;1, 1, IF( tabItens[[#This Row],[Saldo]]&gt;tabItens[[#This Row],[PontoPed]], 0, (tabItens[[#This Row],[PontoPed]]-tabItens[[#This Row],[Saldo]])/tabItens[[#This Row],[PontoPed]] ) ), 0 )</f>
        <v>0</v>
      </c>
      <c r="BD687" s="389">
        <f>ROUNDDOWN(IF( OR( AND(tabItens[[#This Row],[PontoPed]]&lt;tabItens[[#This Row],[Saldo]],tabItens[[#This Row],[Saldo]]&gt;0), tabItens[[#This Row],[PontoPed]]=0), 99, IF(AND(tabItens[[#This Row],[Saldo]]=0,tabItens[[#This Row],[PontoPed]]&gt;0), 0, (1-tabItens[[#This Row],[PctAb]])*10 ) ),0)</f>
        <v>99</v>
      </c>
      <c r="BE687" s="390">
        <f>IF( tabItens[[#This Row],[Consumo]] &gt; tabItens[[#This Row],[04_MESES]]/4*$AV$2, tabItens[[#This Row],[Consumo]]/$AV$2, tabItens[[#This Row],[04_MESES]]/4 ) * $BE$2 + tabItens[[#This Row],[COMPRA_EXTRA]]</f>
        <v>18261</v>
      </c>
      <c r="BF687" s="391">
        <f>MAX( tabItens[[#This Row],[Sugestão]] - tabItens[[#This Row],[LC]], 0 )</f>
        <v>18261</v>
      </c>
      <c r="BG687" s="391">
        <f>SUMIF(Consumo!$C$3:$C$862,tabItens[[#This Row],[CÓDIGO]],Consumo!$E$3:$E$862)</f>
        <v>0</v>
      </c>
      <c r="BH687" s="392">
        <f>IF(AND(tabItens[[#This Row],[Pend]] &gt; 0,tabItens[[#This Row],[Consumo]] &lt;&gt; 0), tabItens[[#This Row],[Pend]] / tabItens[[#This Row],[Consumo]], 0 )</f>
        <v>0</v>
      </c>
      <c r="BI687" s="391"/>
      <c r="BJ687" s="391"/>
      <c r="BK687" s="393" t="s">
        <v>2081</v>
      </c>
    </row>
    <row r="688" spans="1:63" x14ac:dyDescent="0.3">
      <c r="A688" s="354">
        <v>126044</v>
      </c>
      <c r="B688" s="355" t="s">
        <v>1767</v>
      </c>
      <c r="C688" s="356" t="s">
        <v>720</v>
      </c>
      <c r="D688" s="357">
        <v>407.35</v>
      </c>
      <c r="E688" s="358"/>
      <c r="F688" s="358"/>
      <c r="G688" s="358" t="s">
        <v>883</v>
      </c>
      <c r="H688" s="359">
        <v>160</v>
      </c>
      <c r="I688" s="360">
        <v>103003</v>
      </c>
      <c r="J688" s="361">
        <v>407.35</v>
      </c>
      <c r="K688" s="362">
        <v>39</v>
      </c>
      <c r="L688" s="363">
        <f>IF(tabItens[[#This Row],[Média]] &gt; 0, tabItens[[#This Row],[QTDE ATUAL]] / tabItens[[#This Row],[Média]],999.9)</f>
        <v>53.333333333333336</v>
      </c>
      <c r="M688" s="364">
        <v>0</v>
      </c>
      <c r="N688" s="365">
        <f>tabItens[[#This Row],[VALOR UNIT.]] * tabItens[[#This Row],[LC]]</f>
        <v>0</v>
      </c>
      <c r="O688" s="366" t="s">
        <v>2179</v>
      </c>
      <c r="P688" s="367"/>
      <c r="Q688" s="368"/>
      <c r="R688" s="365"/>
      <c r="S688" s="369"/>
      <c r="T688" s="370">
        <f>ROUNDDOWN(IFERROR(tabItens[[#This Row],[ATA DT.VALID.]] - $D$1,0) / 30,0)</f>
        <v>-1507</v>
      </c>
      <c r="U688" s="355" t="s">
        <v>1110</v>
      </c>
      <c r="V688" s="371">
        <v>1</v>
      </c>
      <c r="W688" s="372" t="s">
        <v>2074</v>
      </c>
      <c r="X688" s="373">
        <v>74</v>
      </c>
      <c r="Y688" s="374">
        <v>8</v>
      </c>
      <c r="Z688" s="375"/>
      <c r="AA688" s="376"/>
      <c r="AB688" s="377"/>
      <c r="AC688" s="377"/>
      <c r="AD688" s="376"/>
      <c r="AE688" s="377"/>
      <c r="AF688" s="370"/>
      <c r="AG688" s="378" t="s">
        <v>2067</v>
      </c>
      <c r="AH688" s="379"/>
      <c r="AI688" s="370">
        <v>14</v>
      </c>
      <c r="AJ688" s="379">
        <v>44461</v>
      </c>
      <c r="AK688" s="379">
        <v>41508</v>
      </c>
      <c r="AL688" s="379">
        <v>44453</v>
      </c>
      <c r="AM688" s="369"/>
      <c r="AN688" s="358"/>
      <c r="AO688" s="380" t="str">
        <f>_xlfn.IFNA(IF(VLOOKUP(tabItens[[#This Row],[CÓDIGO]],tabExcluirDoEstoque[#Data],1,FALSE),"sim",""),"")</f>
        <v/>
      </c>
      <c r="AP688" s="381" t="str">
        <f ca="1">IF(OR(ISBLANK(tabItens[[#This Row],[ATA DT.VALID.]]),tabItens[[#This Row],[ATA DT.VALID.]]="",tabItens[[#This Row],[ATA DT.VALID.]]=" "),"",IF(TYPE(tabItens[[#This Row],[ATA DT.VALID.]])=1,ROUNDUP((tabItens[[#This Row],[ATA DT.VALID.]]-TODAY())/7,0),""))</f>
        <v/>
      </c>
      <c r="AQ688" s="382">
        <v>0</v>
      </c>
      <c r="AR688" s="383" t="str">
        <f>IF(ISBLANK(tabItens[[#This Row],[CÓDIGO]]),"",IFERROR(VLOOKUP(tabItens[[#This Row],[CÓDIGO]],Consumo!$C$2:$AC$862,26,FALSE),0))</f>
        <v>08.2023</v>
      </c>
      <c r="AS688" s="384">
        <f>SUMIF(Consumo!$C$3:$C$862,tabItens[[#This Row],[CÓDIGO]],Consumo!$N$3:$N$862) + SUMIF(Consumo!$C$3:$C$862,tabItens[[#This Row],[CÓDIGO]],Consumo!$O$3:$O$862) + SUMIF(Consumo!$C$3:$C$862,tabItens[[#This Row],[CÓDIGO]],Consumo!$P$3:$P$862) + SUMIF(Consumo!$C$3:$C$862,tabItens[[#This Row],[CÓDIGO]],Consumo!$Q$3:$Q$862)</f>
        <v>27</v>
      </c>
      <c r="AT688" s="384">
        <f>SUMIF(Consumo!$C$3:$C$862,tabItens[[#This Row],[CÓDIGO]],Consumo!$Z$3:$Z$862)</f>
        <v>39</v>
      </c>
      <c r="AU688" s="385">
        <f>SUMIF(Consumo!$C$3:$C$862,tabItens[[#This Row],[CÓDIGO]],Consumo!$AA$3:$AA$862)</f>
        <v>17</v>
      </c>
      <c r="AV688" s="386">
        <f>SUMIF(Consumo!$C$3:$C$862,tabItens[[#This Row],[CÓDIGO]],Consumo!$Y$3:$Y$862)</f>
        <v>3</v>
      </c>
      <c r="AW688" s="359">
        <f>tabItens[[#This Row],[QTDE ATUAL]] + tabItens[[#This Row],[RC QTDE]] + tabItens[[#This Row],[AF SALDO]] + tabItens[[#This Row],[Recentes]]</f>
        <v>160</v>
      </c>
      <c r="AX688" s="387">
        <v>25</v>
      </c>
      <c r="AY688" s="387">
        <v>4</v>
      </c>
      <c r="AZ688" s="387">
        <f>IF(ISBLANK(tabItens[[#This Row],[CÓDIGO]]),"",tabItens[[#This Row],[PontoMês]] * (AZ$2+tabItens[[#This Row],[PontoQtM]]))</f>
        <v>100</v>
      </c>
      <c r="BA688" s="386">
        <f>tabItens[[#This Row],[PontoPed]] - tabItens[[#This Row],[Saldo]] + (1/10)</f>
        <v>-59.9</v>
      </c>
      <c r="BB688" s="386">
        <f xml:space="preserve"> tabItens[[#This Row],[PontoMês]] * BB$2 - tabItens[[#This Row],[QTDE ATUAL]] - (1/10)</f>
        <v>-135.1</v>
      </c>
      <c r="BC688" s="388">
        <f>IF( tabItens[[#This Row],[PontoPed]]&gt;0, IF(tabItens[[#This Row],[PontoPed]]&lt;1, 1, IF( tabItens[[#This Row],[Saldo]]&gt;tabItens[[#This Row],[PontoPed]], 0, (tabItens[[#This Row],[PontoPed]]-tabItens[[#This Row],[Saldo]])/tabItens[[#This Row],[PontoPed]] ) ), 0 )</f>
        <v>0</v>
      </c>
      <c r="BD688" s="389">
        <f>ROUNDDOWN(IF( OR( AND(tabItens[[#This Row],[PontoPed]]&lt;tabItens[[#This Row],[Saldo]],tabItens[[#This Row],[Saldo]]&gt;0), tabItens[[#This Row],[PontoPed]]=0), 99, IF(AND(tabItens[[#This Row],[Saldo]]=0,tabItens[[#This Row],[PontoPed]]&gt;0), 0, (1-tabItens[[#This Row],[PctAb]])*10 ) ),0)</f>
        <v>99</v>
      </c>
      <c r="BE688" s="390">
        <f>IF( tabItens[[#This Row],[Consumo]] &gt; tabItens[[#This Row],[04_MESES]]/4*$AV$2, tabItens[[#This Row],[Consumo]]/$AV$2, tabItens[[#This Row],[04_MESES]]/4 ) * $BE$2 + tabItens[[#This Row],[COMPRA_EXTRA]]</f>
        <v>40.5</v>
      </c>
      <c r="BF688" s="391">
        <f>MAX( tabItens[[#This Row],[Sugestão]] - tabItens[[#This Row],[LC]], 0 )</f>
        <v>40.5</v>
      </c>
      <c r="BG688" s="391">
        <f>SUMIF(Consumo!$C$3:$C$862,tabItens[[#This Row],[CÓDIGO]],Consumo!$E$3:$E$862)</f>
        <v>0</v>
      </c>
      <c r="BH688" s="392">
        <f>IF(AND(tabItens[[#This Row],[Pend]] &gt; 0,tabItens[[#This Row],[Consumo]] &lt;&gt; 0), tabItens[[#This Row],[Pend]] / tabItens[[#This Row],[Consumo]], 0 )</f>
        <v>0</v>
      </c>
      <c r="BI688" s="391"/>
      <c r="BJ688" s="391"/>
      <c r="BK688" s="393" t="s">
        <v>2081</v>
      </c>
    </row>
    <row r="689" spans="1:63" x14ac:dyDescent="0.3">
      <c r="A689" s="354">
        <v>126059</v>
      </c>
      <c r="B689" s="355" t="s">
        <v>1768</v>
      </c>
      <c r="C689" s="356" t="s">
        <v>262</v>
      </c>
      <c r="D689" s="357">
        <v>13</v>
      </c>
      <c r="E689" s="358"/>
      <c r="F689" s="358"/>
      <c r="G689" s="358" t="s">
        <v>883</v>
      </c>
      <c r="H689" s="359">
        <v>0</v>
      </c>
      <c r="I689" s="360">
        <v>103003</v>
      </c>
      <c r="J689" s="361">
        <v>13</v>
      </c>
      <c r="K689" s="362">
        <v>38</v>
      </c>
      <c r="L689" s="363">
        <f>IF(tabItens[[#This Row],[Média]] &gt; 0, tabItens[[#This Row],[QTDE ATUAL]] / tabItens[[#This Row],[Média]],999.9)</f>
        <v>0</v>
      </c>
      <c r="M689" s="364">
        <v>0</v>
      </c>
      <c r="N689" s="365">
        <f>tabItens[[#This Row],[VALOR UNIT.]] * tabItens[[#This Row],[LC]]</f>
        <v>0</v>
      </c>
      <c r="O689" s="366"/>
      <c r="P689" s="367"/>
      <c r="Q689" s="368"/>
      <c r="R689" s="365"/>
      <c r="S689" s="369"/>
      <c r="T689" s="370">
        <f>ROUNDDOWN(IFERROR(tabItens[[#This Row],[ATA DT.VALID.]] - $D$1,0) / 30,0)</f>
        <v>-1507</v>
      </c>
      <c r="U689" s="355" t="s">
        <v>1447</v>
      </c>
      <c r="V689" s="371">
        <v>1</v>
      </c>
      <c r="W689" s="372" t="s">
        <v>2074</v>
      </c>
      <c r="X689" s="373">
        <v>67</v>
      </c>
      <c r="Y689" s="374">
        <v>18</v>
      </c>
      <c r="Z689" s="375"/>
      <c r="AA689" s="376"/>
      <c r="AB689" s="377"/>
      <c r="AC689" s="377">
        <v>11883</v>
      </c>
      <c r="AD689" s="376">
        <v>2023</v>
      </c>
      <c r="AE689" s="377">
        <v>100</v>
      </c>
      <c r="AF689" s="370">
        <v>100</v>
      </c>
      <c r="AG689" s="378" t="s">
        <v>2061</v>
      </c>
      <c r="AH689" s="379">
        <v>45209</v>
      </c>
      <c r="AI689" s="370">
        <v>14</v>
      </c>
      <c r="AJ689" s="379">
        <v>43882</v>
      </c>
      <c r="AK689" s="379">
        <v>41509</v>
      </c>
      <c r="AL689" s="379">
        <v>45189</v>
      </c>
      <c r="AM689" s="369"/>
      <c r="AN689" s="358"/>
      <c r="AO689" s="380" t="str">
        <f>_xlfn.IFNA(IF(VLOOKUP(tabItens[[#This Row],[CÓDIGO]],tabExcluirDoEstoque[#Data],1,FALSE),"sim",""),"")</f>
        <v/>
      </c>
      <c r="AP689" s="381" t="str">
        <f ca="1">IF(OR(ISBLANK(tabItens[[#This Row],[ATA DT.VALID.]]),tabItens[[#This Row],[ATA DT.VALID.]]="",tabItens[[#This Row],[ATA DT.VALID.]]=" "),"",IF(TYPE(tabItens[[#This Row],[ATA DT.VALID.]])=1,ROUNDUP((tabItens[[#This Row],[ATA DT.VALID.]]-TODAY())/7,0),""))</f>
        <v/>
      </c>
      <c r="AQ689" s="382"/>
      <c r="AR689" s="383" t="str">
        <f>IF(ISBLANK(tabItens[[#This Row],[CÓDIGO]]),"",IFERROR(VLOOKUP(tabItens[[#This Row],[CÓDIGO]],Consumo!$C$2:$AC$862,26,FALSE),0))</f>
        <v>04.2023</v>
      </c>
      <c r="AS689" s="384">
        <f>SUMIF(Consumo!$C$3:$C$862,tabItens[[#This Row],[CÓDIGO]],Consumo!$N$3:$N$862) + SUMIF(Consumo!$C$3:$C$862,tabItens[[#This Row],[CÓDIGO]],Consumo!$O$3:$O$862) + SUMIF(Consumo!$C$3:$C$862,tabItens[[#This Row],[CÓDIGO]],Consumo!$P$3:$P$862) + SUMIF(Consumo!$C$3:$C$862,tabItens[[#This Row],[CÓDIGO]],Consumo!$Q$3:$Q$862)</f>
        <v>0</v>
      </c>
      <c r="AT689" s="384">
        <f>SUMIF(Consumo!$C$3:$C$862,tabItens[[#This Row],[CÓDIGO]],Consumo!$Z$3:$Z$862)</f>
        <v>74</v>
      </c>
      <c r="AU689" s="385">
        <f>SUMIF(Consumo!$C$3:$C$862,tabItens[[#This Row],[CÓDIGO]],Consumo!$AA$3:$AA$862)</f>
        <v>10</v>
      </c>
      <c r="AV689" s="386">
        <f>SUMIF(Consumo!$C$3:$C$862,tabItens[[#This Row],[CÓDIGO]],Consumo!$Y$3:$Y$862)</f>
        <v>6.166666666666667</v>
      </c>
      <c r="AW689" s="359">
        <f>tabItens[[#This Row],[QTDE ATUAL]] + tabItens[[#This Row],[RC QTDE]] + tabItens[[#This Row],[AF SALDO]] + tabItens[[#This Row],[Recentes]]</f>
        <v>100</v>
      </c>
      <c r="AX689" s="387">
        <v>2</v>
      </c>
      <c r="AY689" s="387">
        <v>4</v>
      </c>
      <c r="AZ689" s="387">
        <f>IF(ISBLANK(tabItens[[#This Row],[CÓDIGO]]),"",tabItens[[#This Row],[PontoMês]] * (AZ$2+tabItens[[#This Row],[PontoQtM]]))</f>
        <v>8</v>
      </c>
      <c r="BA689" s="386">
        <f>tabItens[[#This Row],[PontoPed]] - tabItens[[#This Row],[Saldo]] + (1/10)</f>
        <v>-91.9</v>
      </c>
      <c r="BB689" s="386">
        <f xml:space="preserve"> tabItens[[#This Row],[PontoMês]] * BB$2 - tabItens[[#This Row],[QTDE ATUAL]] - (1/10)</f>
        <v>1.9</v>
      </c>
      <c r="BC689" s="388">
        <f>IF( tabItens[[#This Row],[PontoPed]]&gt;0, IF(tabItens[[#This Row],[PontoPed]]&lt;1, 1, IF( tabItens[[#This Row],[Saldo]]&gt;tabItens[[#This Row],[PontoPed]], 0, (tabItens[[#This Row],[PontoPed]]-tabItens[[#This Row],[Saldo]])/tabItens[[#This Row],[PontoPed]] ) ), 0 )</f>
        <v>0</v>
      </c>
      <c r="BD689" s="389">
        <f>ROUNDDOWN(IF( OR( AND(tabItens[[#This Row],[PontoPed]]&lt;tabItens[[#This Row],[Saldo]],tabItens[[#This Row],[Saldo]]&gt;0), tabItens[[#This Row],[PontoPed]]=0), 99, IF(AND(tabItens[[#This Row],[Saldo]]=0,tabItens[[#This Row],[PontoPed]]&gt;0), 0, (1-tabItens[[#This Row],[PctAb]])*10 ) ),0)</f>
        <v>99</v>
      </c>
      <c r="BE689" s="390">
        <f>IF( tabItens[[#This Row],[Consumo]] &gt; tabItens[[#This Row],[04_MESES]]/4*$AV$2, tabItens[[#This Row],[Consumo]]/$AV$2, tabItens[[#This Row],[04_MESES]]/4 ) * $BE$2 + tabItens[[#This Row],[COMPRA_EXTRA]]</f>
        <v>37</v>
      </c>
      <c r="BF689" s="391">
        <f>MAX( tabItens[[#This Row],[Sugestão]] - tabItens[[#This Row],[LC]], 0 )</f>
        <v>37</v>
      </c>
      <c r="BG689" s="391">
        <f>SUMIF(Consumo!$C$3:$C$862,tabItens[[#This Row],[CÓDIGO]],Consumo!$E$3:$E$862)</f>
        <v>33</v>
      </c>
      <c r="BH689" s="392">
        <f>IF(AND(tabItens[[#This Row],[Pend]] &gt; 0,tabItens[[#This Row],[Consumo]] &lt;&gt; 0), tabItens[[#This Row],[Pend]] / tabItens[[#This Row],[Consumo]], 0 )</f>
        <v>0.44594594594594594</v>
      </c>
      <c r="BI689" s="391"/>
      <c r="BJ689" s="391"/>
      <c r="BK689" s="393" t="s">
        <v>2081</v>
      </c>
    </row>
    <row r="690" spans="1:63" x14ac:dyDescent="0.3">
      <c r="A690" s="354">
        <v>126060</v>
      </c>
      <c r="B690" s="355" t="s">
        <v>1769</v>
      </c>
      <c r="C690" s="356" t="s">
        <v>262</v>
      </c>
      <c r="D690" s="357">
        <v>15.06</v>
      </c>
      <c r="E690" s="358"/>
      <c r="F690" s="358"/>
      <c r="G690" s="358" t="s">
        <v>883</v>
      </c>
      <c r="H690" s="359">
        <v>107</v>
      </c>
      <c r="I690" s="360">
        <v>103003</v>
      </c>
      <c r="J690" s="361">
        <v>15.06</v>
      </c>
      <c r="K690" s="362">
        <v>146</v>
      </c>
      <c r="L690" s="363">
        <f>IF(tabItens[[#This Row],[Média]] &gt; 0, tabItens[[#This Row],[QTDE ATUAL]] / tabItens[[#This Row],[Média]],999.9)</f>
        <v>9.0422535211267601</v>
      </c>
      <c r="M690" s="364">
        <v>0</v>
      </c>
      <c r="N690" s="365">
        <f>tabItens[[#This Row],[VALOR UNIT.]] * tabItens[[#This Row],[LC]]</f>
        <v>0</v>
      </c>
      <c r="O690" s="366"/>
      <c r="P690" s="367"/>
      <c r="Q690" s="368"/>
      <c r="R690" s="365"/>
      <c r="S690" s="369"/>
      <c r="T690" s="370">
        <f>ROUNDDOWN(IFERROR(tabItens[[#This Row],[ATA DT.VALID.]] - $D$1,0) / 30,0)</f>
        <v>-1507</v>
      </c>
      <c r="U690" s="355" t="s">
        <v>1447</v>
      </c>
      <c r="V690" s="371">
        <v>1</v>
      </c>
      <c r="W690" s="372" t="s">
        <v>2074</v>
      </c>
      <c r="X690" s="373">
        <v>67</v>
      </c>
      <c r="Y690" s="374">
        <v>18</v>
      </c>
      <c r="Z690" s="375"/>
      <c r="AA690" s="376"/>
      <c r="AB690" s="377"/>
      <c r="AC690" s="377">
        <v>11884</v>
      </c>
      <c r="AD690" s="376">
        <v>2023</v>
      </c>
      <c r="AE690" s="377">
        <v>150</v>
      </c>
      <c r="AF690" s="370">
        <v>150</v>
      </c>
      <c r="AG690" s="378" t="s">
        <v>2061</v>
      </c>
      <c r="AH690" s="379">
        <v>45209</v>
      </c>
      <c r="AI690" s="370">
        <v>50</v>
      </c>
      <c r="AJ690" s="379">
        <v>45019</v>
      </c>
      <c r="AK690" s="379">
        <v>41509</v>
      </c>
      <c r="AL690" s="379">
        <v>45189</v>
      </c>
      <c r="AM690" s="369"/>
      <c r="AN690" s="358"/>
      <c r="AO690" s="380" t="str">
        <f>_xlfn.IFNA(IF(VLOOKUP(tabItens[[#This Row],[CÓDIGO]],tabExcluirDoEstoque[#Data],1,FALSE),"sim",""),"")</f>
        <v/>
      </c>
      <c r="AP690" s="381" t="str">
        <f ca="1">IF(OR(ISBLANK(tabItens[[#This Row],[ATA DT.VALID.]]),tabItens[[#This Row],[ATA DT.VALID.]]="",tabItens[[#This Row],[ATA DT.VALID.]]=" "),"",IF(TYPE(tabItens[[#This Row],[ATA DT.VALID.]])=1,ROUNDUP((tabItens[[#This Row],[ATA DT.VALID.]]-TODAY())/7,0),""))</f>
        <v/>
      </c>
      <c r="AQ690" s="382"/>
      <c r="AR690" s="383" t="str">
        <f>IF(ISBLANK(tabItens[[#This Row],[CÓDIGO]]),"",IFERROR(VLOOKUP(tabItens[[#This Row],[CÓDIGO]],Consumo!$C$2:$AC$862,26,FALSE),0))</f>
        <v>04.2023</v>
      </c>
      <c r="AS690" s="384">
        <f>SUMIF(Consumo!$C$3:$C$862,tabItens[[#This Row],[CÓDIGO]],Consumo!$N$3:$N$862) + SUMIF(Consumo!$C$3:$C$862,tabItens[[#This Row],[CÓDIGO]],Consumo!$O$3:$O$862) + SUMIF(Consumo!$C$3:$C$862,tabItens[[#This Row],[CÓDIGO]],Consumo!$P$3:$P$862) + SUMIF(Consumo!$C$3:$C$862,tabItens[[#This Row],[CÓDIGO]],Consumo!$Q$3:$Q$862)</f>
        <v>0</v>
      </c>
      <c r="AT690" s="384">
        <f>SUMIF(Consumo!$C$3:$C$862,tabItens[[#This Row],[CÓDIGO]],Consumo!$Z$3:$Z$862)</f>
        <v>148</v>
      </c>
      <c r="AU690" s="385">
        <f>SUMIF(Consumo!$C$3:$C$862,tabItens[[#This Row],[CÓDIGO]],Consumo!$AA$3:$AA$862)</f>
        <v>54</v>
      </c>
      <c r="AV690" s="386">
        <f>SUMIF(Consumo!$C$3:$C$862,tabItens[[#This Row],[CÓDIGO]],Consumo!$Y$3:$Y$862)</f>
        <v>11.833333333333334</v>
      </c>
      <c r="AW690" s="359">
        <f>tabItens[[#This Row],[QTDE ATUAL]] + tabItens[[#This Row],[RC QTDE]] + tabItens[[#This Row],[AF SALDO]] + tabItens[[#This Row],[Recentes]]</f>
        <v>257</v>
      </c>
      <c r="AX690" s="387">
        <v>9</v>
      </c>
      <c r="AY690" s="387">
        <v>4</v>
      </c>
      <c r="AZ690" s="387">
        <f>IF(ISBLANK(tabItens[[#This Row],[CÓDIGO]]),"",tabItens[[#This Row],[PontoMês]] * (AZ$2+tabItens[[#This Row],[PontoQtM]]))</f>
        <v>36</v>
      </c>
      <c r="BA690" s="386">
        <f>tabItens[[#This Row],[PontoPed]] - tabItens[[#This Row],[Saldo]] + (1/10)</f>
        <v>-220.9</v>
      </c>
      <c r="BB690" s="386">
        <f xml:space="preserve"> tabItens[[#This Row],[PontoMês]] * BB$2 - tabItens[[#This Row],[QTDE ATUAL]] - (1/10)</f>
        <v>-98.1</v>
      </c>
      <c r="BC690" s="388">
        <f>IF( tabItens[[#This Row],[PontoPed]]&gt;0, IF(tabItens[[#This Row],[PontoPed]]&lt;1, 1, IF( tabItens[[#This Row],[Saldo]]&gt;tabItens[[#This Row],[PontoPed]], 0, (tabItens[[#This Row],[PontoPed]]-tabItens[[#This Row],[Saldo]])/tabItens[[#This Row],[PontoPed]] ) ), 0 )</f>
        <v>0</v>
      </c>
      <c r="BD690" s="389">
        <f>ROUNDDOWN(IF( OR( AND(tabItens[[#This Row],[PontoPed]]&lt;tabItens[[#This Row],[Saldo]],tabItens[[#This Row],[Saldo]]&gt;0), tabItens[[#This Row],[PontoPed]]=0), 99, IF(AND(tabItens[[#This Row],[Saldo]]=0,tabItens[[#This Row],[PontoPed]]&gt;0), 0, (1-tabItens[[#This Row],[PctAb]])*10 ) ),0)</f>
        <v>99</v>
      </c>
      <c r="BE690" s="390">
        <f>IF( tabItens[[#This Row],[Consumo]] &gt; tabItens[[#This Row],[04_MESES]]/4*$AV$2, tabItens[[#This Row],[Consumo]]/$AV$2, tabItens[[#This Row],[04_MESES]]/4 ) * $BE$2 + tabItens[[#This Row],[COMPRA_EXTRA]]</f>
        <v>74</v>
      </c>
      <c r="BF690" s="391">
        <f>MAX( tabItens[[#This Row],[Sugestão]] - tabItens[[#This Row],[LC]], 0 )</f>
        <v>74</v>
      </c>
      <c r="BG690" s="391">
        <f>SUMIF(Consumo!$C$3:$C$862,tabItens[[#This Row],[CÓDIGO]],Consumo!$E$3:$E$862)</f>
        <v>0</v>
      </c>
      <c r="BH690" s="392">
        <f>IF(AND(tabItens[[#This Row],[Pend]] &gt; 0,tabItens[[#This Row],[Consumo]] &lt;&gt; 0), tabItens[[#This Row],[Pend]] / tabItens[[#This Row],[Consumo]], 0 )</f>
        <v>0</v>
      </c>
      <c r="BI690" s="391"/>
      <c r="BJ690" s="391"/>
      <c r="BK690" s="393" t="s">
        <v>2081</v>
      </c>
    </row>
    <row r="691" spans="1:63" x14ac:dyDescent="0.3">
      <c r="A691" s="354">
        <v>126345</v>
      </c>
      <c r="B691" s="355" t="s">
        <v>1770</v>
      </c>
      <c r="C691" s="356" t="s">
        <v>1666</v>
      </c>
      <c r="D691" s="357">
        <v>2.79</v>
      </c>
      <c r="E691" s="358"/>
      <c r="F691" s="358"/>
      <c r="G691" s="358" t="s">
        <v>883</v>
      </c>
      <c r="H691" s="359">
        <v>300</v>
      </c>
      <c r="I691" s="360">
        <v>103003</v>
      </c>
      <c r="J691" s="361">
        <v>2.79</v>
      </c>
      <c r="K691" s="362">
        <v>42</v>
      </c>
      <c r="L691" s="363">
        <f>IF(tabItens[[#This Row],[Média]] &gt; 0, tabItens[[#This Row],[QTDE ATUAL]] / tabItens[[#This Row],[Média]],999.9)</f>
        <v>67.924528301886781</v>
      </c>
      <c r="M691" s="364">
        <v>0</v>
      </c>
      <c r="N691" s="365">
        <f>tabItens[[#This Row],[VALOR UNIT.]] * tabItens[[#This Row],[LC]]</f>
        <v>0</v>
      </c>
      <c r="O691" s="366"/>
      <c r="P691" s="367"/>
      <c r="Q691" s="368"/>
      <c r="R691" s="365"/>
      <c r="S691" s="369"/>
      <c r="T691" s="370">
        <f>ROUNDDOWN(IFERROR(tabItens[[#This Row],[ATA DT.VALID.]] - $D$1,0) / 30,0)</f>
        <v>-1507</v>
      </c>
      <c r="U691" s="355" t="s">
        <v>1771</v>
      </c>
      <c r="V691" s="371">
        <v>1</v>
      </c>
      <c r="W691" s="372" t="s">
        <v>2077</v>
      </c>
      <c r="X691" s="373">
        <v>89</v>
      </c>
      <c r="Y691" s="374">
        <v>7</v>
      </c>
      <c r="Z691" s="375"/>
      <c r="AA691" s="376"/>
      <c r="AB691" s="377"/>
      <c r="AC691" s="377"/>
      <c r="AD691" s="376"/>
      <c r="AE691" s="377"/>
      <c r="AF691" s="370"/>
      <c r="AG691" s="378" t="s">
        <v>2067</v>
      </c>
      <c r="AH691" s="379"/>
      <c r="AI691" s="370">
        <v>18</v>
      </c>
      <c r="AJ691" s="379">
        <v>44085</v>
      </c>
      <c r="AK691" s="379">
        <v>41543</v>
      </c>
      <c r="AL691" s="379">
        <v>44082</v>
      </c>
      <c r="AM691" s="369"/>
      <c r="AN691" s="358"/>
      <c r="AO691" s="380" t="str">
        <f>_xlfn.IFNA(IF(VLOOKUP(tabItens[[#This Row],[CÓDIGO]],tabExcluirDoEstoque[#Data],1,FALSE),"sim",""),"")</f>
        <v/>
      </c>
      <c r="AP691" s="381" t="str">
        <f ca="1">IF(OR(ISBLANK(tabItens[[#This Row],[ATA DT.VALID.]]),tabItens[[#This Row],[ATA DT.VALID.]]="",tabItens[[#This Row],[ATA DT.VALID.]]=" "),"",IF(TYPE(tabItens[[#This Row],[ATA DT.VALID.]])=1,ROUNDUP((tabItens[[#This Row],[ATA DT.VALID.]]-TODAY())/7,0),""))</f>
        <v/>
      </c>
      <c r="AQ691" s="382"/>
      <c r="AR691" s="383" t="str">
        <f>IF(ISBLANK(tabItens[[#This Row],[CÓDIGO]]),"",IFERROR(VLOOKUP(tabItens[[#This Row],[CÓDIGO]],Consumo!$C$2:$AC$862,26,FALSE),0))</f>
        <v>09.2023</v>
      </c>
      <c r="AS691" s="384">
        <f>SUMIF(Consumo!$C$3:$C$862,tabItens[[#This Row],[CÓDIGO]],Consumo!$N$3:$N$862) + SUMIF(Consumo!$C$3:$C$862,tabItens[[#This Row],[CÓDIGO]],Consumo!$O$3:$O$862) + SUMIF(Consumo!$C$3:$C$862,tabItens[[#This Row],[CÓDIGO]],Consumo!$P$3:$P$862) + SUMIF(Consumo!$C$3:$C$862,tabItens[[#This Row],[CÓDIGO]],Consumo!$Q$3:$Q$862)</f>
        <v>15</v>
      </c>
      <c r="AT691" s="384">
        <f>SUMIF(Consumo!$C$3:$C$862,tabItens[[#This Row],[CÓDIGO]],Consumo!$Z$3:$Z$862)</f>
        <v>53</v>
      </c>
      <c r="AU691" s="385">
        <f>SUMIF(Consumo!$C$3:$C$862,tabItens[[#This Row],[CÓDIGO]],Consumo!$AA$3:$AA$862)</f>
        <v>10</v>
      </c>
      <c r="AV691" s="386">
        <f>SUMIF(Consumo!$C$3:$C$862,tabItens[[#This Row],[CÓDIGO]],Consumo!$Y$3:$Y$862)</f>
        <v>4.416666666666667</v>
      </c>
      <c r="AW691" s="359">
        <f>tabItens[[#This Row],[QTDE ATUAL]] + tabItens[[#This Row],[RC QTDE]] + tabItens[[#This Row],[AF SALDO]] + tabItens[[#This Row],[Recentes]]</f>
        <v>300</v>
      </c>
      <c r="AX691" s="387">
        <v>40</v>
      </c>
      <c r="AY691" s="387">
        <v>4</v>
      </c>
      <c r="AZ691" s="387">
        <f>IF(ISBLANK(tabItens[[#This Row],[CÓDIGO]]),"",tabItens[[#This Row],[PontoMês]] * (AZ$2+tabItens[[#This Row],[PontoQtM]]))</f>
        <v>160</v>
      </c>
      <c r="BA691" s="386">
        <f>tabItens[[#This Row],[PontoPed]] - tabItens[[#This Row],[Saldo]] + (1/10)</f>
        <v>-139.9</v>
      </c>
      <c r="BB691" s="386">
        <f xml:space="preserve"> tabItens[[#This Row],[PontoMês]] * BB$2 - tabItens[[#This Row],[QTDE ATUAL]] - (1/10)</f>
        <v>-260.10000000000002</v>
      </c>
      <c r="BC691" s="388">
        <f>IF( tabItens[[#This Row],[PontoPed]]&gt;0, IF(tabItens[[#This Row],[PontoPed]]&lt;1, 1, IF( tabItens[[#This Row],[Saldo]]&gt;tabItens[[#This Row],[PontoPed]], 0, (tabItens[[#This Row],[PontoPed]]-tabItens[[#This Row],[Saldo]])/tabItens[[#This Row],[PontoPed]] ) ), 0 )</f>
        <v>0</v>
      </c>
      <c r="BD691" s="389">
        <f>ROUNDDOWN(IF( OR( AND(tabItens[[#This Row],[PontoPed]]&lt;tabItens[[#This Row],[Saldo]],tabItens[[#This Row],[Saldo]]&gt;0), tabItens[[#This Row],[PontoPed]]=0), 99, IF(AND(tabItens[[#This Row],[Saldo]]=0,tabItens[[#This Row],[PontoPed]]&gt;0), 0, (1-tabItens[[#This Row],[PctAb]])*10 ) ),0)</f>
        <v>99</v>
      </c>
      <c r="BE691" s="390">
        <f>IF( tabItens[[#This Row],[Consumo]] &gt; tabItens[[#This Row],[04_MESES]]/4*$AV$2, tabItens[[#This Row],[Consumo]]/$AV$2, tabItens[[#This Row],[04_MESES]]/4 ) * $BE$2 + tabItens[[#This Row],[COMPRA_EXTRA]]</f>
        <v>26.5</v>
      </c>
      <c r="BF691" s="391">
        <f>MAX( tabItens[[#This Row],[Sugestão]] - tabItens[[#This Row],[LC]], 0 )</f>
        <v>26.5</v>
      </c>
      <c r="BG691" s="391">
        <f>SUMIF(Consumo!$C$3:$C$862,tabItens[[#This Row],[CÓDIGO]],Consumo!$E$3:$E$862)</f>
        <v>0</v>
      </c>
      <c r="BH691" s="392">
        <f>IF(AND(tabItens[[#This Row],[Pend]] &gt; 0,tabItens[[#This Row],[Consumo]] &lt;&gt; 0), tabItens[[#This Row],[Pend]] / tabItens[[#This Row],[Consumo]], 0 )</f>
        <v>0</v>
      </c>
      <c r="BI691" s="391"/>
      <c r="BJ691" s="391"/>
      <c r="BK691" s="393" t="s">
        <v>2081</v>
      </c>
    </row>
    <row r="692" spans="1:63" x14ac:dyDescent="0.3">
      <c r="A692" s="354">
        <v>126837</v>
      </c>
      <c r="B692" s="355" t="s">
        <v>1772</v>
      </c>
      <c r="C692" s="356" t="s">
        <v>31</v>
      </c>
      <c r="D692" s="357">
        <v>10</v>
      </c>
      <c r="E692" s="358"/>
      <c r="F692" s="358"/>
      <c r="G692" s="358" t="s">
        <v>883</v>
      </c>
      <c r="H692" s="359">
        <v>3515</v>
      </c>
      <c r="I692" s="360">
        <v>103003</v>
      </c>
      <c r="J692" s="361">
        <v>10</v>
      </c>
      <c r="K692" s="362">
        <v>866</v>
      </c>
      <c r="L692" s="363">
        <f>IF(tabItens[[#This Row],[Média]] &gt; 0, tabItens[[#This Row],[QTDE ATUAL]] / tabItens[[#This Row],[Média]],999.9)</f>
        <v>74.522968197879862</v>
      </c>
      <c r="M692" s="364">
        <v>0</v>
      </c>
      <c r="N692" s="365">
        <f>tabItens[[#This Row],[VALOR UNIT.]] * tabItens[[#This Row],[LC]]</f>
        <v>0</v>
      </c>
      <c r="O692" s="366"/>
      <c r="P692" s="367"/>
      <c r="Q692" s="368"/>
      <c r="R692" s="365"/>
      <c r="S692" s="369"/>
      <c r="T692" s="370">
        <f>ROUNDDOWN(IFERROR(tabItens[[#This Row],[ATA DT.VALID.]] - $D$1,0) / 30,0)</f>
        <v>-1507</v>
      </c>
      <c r="U692" s="355" t="s">
        <v>1071</v>
      </c>
      <c r="V692" s="371">
        <v>1</v>
      </c>
      <c r="W692" s="372" t="s">
        <v>2074</v>
      </c>
      <c r="X692" s="373">
        <v>78</v>
      </c>
      <c r="Y692" s="374">
        <v>2</v>
      </c>
      <c r="Z692" s="375"/>
      <c r="AA692" s="376"/>
      <c r="AB692" s="377"/>
      <c r="AC692" s="377"/>
      <c r="AD692" s="376"/>
      <c r="AE692" s="377"/>
      <c r="AF692" s="370"/>
      <c r="AG692" s="378" t="s">
        <v>2067</v>
      </c>
      <c r="AH692" s="379"/>
      <c r="AI692" s="370">
        <v>222</v>
      </c>
      <c r="AJ692" s="379">
        <v>43845</v>
      </c>
      <c r="AK692" s="379">
        <v>41596</v>
      </c>
      <c r="AL692" s="379">
        <v>44785</v>
      </c>
      <c r="AM692" s="369"/>
      <c r="AN692" s="358"/>
      <c r="AO692" s="380" t="str">
        <f>_xlfn.IFNA(IF(VLOOKUP(tabItens[[#This Row],[CÓDIGO]],tabExcluirDoEstoque[#Data],1,FALSE),"sim",""),"")</f>
        <v/>
      </c>
      <c r="AP692" s="381" t="str">
        <f ca="1">IF(OR(ISBLANK(tabItens[[#This Row],[ATA DT.VALID.]]),tabItens[[#This Row],[ATA DT.VALID.]]="",tabItens[[#This Row],[ATA DT.VALID.]]=" "),"",IF(TYPE(tabItens[[#This Row],[ATA DT.VALID.]])=1,ROUNDUP((tabItens[[#This Row],[ATA DT.VALID.]]-TODAY())/7,0),""))</f>
        <v/>
      </c>
      <c r="AQ692" s="382"/>
      <c r="AR692" s="383" t="str">
        <f>IF(ISBLANK(tabItens[[#This Row],[CÓDIGO]]),"",IFERROR(VLOOKUP(tabItens[[#This Row],[CÓDIGO]],Consumo!$C$2:$AC$862,26,FALSE),0))</f>
        <v>09.2023</v>
      </c>
      <c r="AS692" s="384">
        <f>SUMIF(Consumo!$C$3:$C$862,tabItens[[#This Row],[CÓDIGO]],Consumo!$N$3:$N$862) + SUMIF(Consumo!$C$3:$C$862,tabItens[[#This Row],[CÓDIGO]],Consumo!$O$3:$O$862) + SUMIF(Consumo!$C$3:$C$862,tabItens[[#This Row],[CÓDIGO]],Consumo!$P$3:$P$862) + SUMIF(Consumo!$C$3:$C$862,tabItens[[#This Row],[CÓDIGO]],Consumo!$Q$3:$Q$862)</f>
        <v>4</v>
      </c>
      <c r="AT692" s="384">
        <f>SUMIF(Consumo!$C$3:$C$862,tabItens[[#This Row],[CÓDIGO]],Consumo!$Z$3:$Z$862)</f>
        <v>666</v>
      </c>
      <c r="AU692" s="385">
        <f>SUMIF(Consumo!$C$3:$C$862,tabItens[[#This Row],[CÓDIGO]],Consumo!$AA$3:$AA$862)</f>
        <v>400</v>
      </c>
      <c r="AV692" s="386">
        <f>SUMIF(Consumo!$C$3:$C$862,tabItens[[#This Row],[CÓDIGO]],Consumo!$Y$3:$Y$862)</f>
        <v>47.166666666666664</v>
      </c>
      <c r="AW692" s="359">
        <f>tabItens[[#This Row],[QTDE ATUAL]] + tabItens[[#This Row],[RC QTDE]] + tabItens[[#This Row],[AF SALDO]] + tabItens[[#This Row],[Recentes]]</f>
        <v>3515</v>
      </c>
      <c r="AX692" s="387">
        <v>138</v>
      </c>
      <c r="AY692" s="387">
        <v>4</v>
      </c>
      <c r="AZ692" s="387">
        <f>IF(ISBLANK(tabItens[[#This Row],[CÓDIGO]]),"",tabItens[[#This Row],[PontoMês]] * (AZ$2+tabItens[[#This Row],[PontoQtM]]))</f>
        <v>552</v>
      </c>
      <c r="BA692" s="386">
        <f>tabItens[[#This Row],[PontoPed]] - tabItens[[#This Row],[Saldo]] + (1/10)</f>
        <v>-2962.9</v>
      </c>
      <c r="BB692" s="386">
        <f xml:space="preserve"> tabItens[[#This Row],[PontoMês]] * BB$2 - tabItens[[#This Row],[QTDE ATUAL]] - (1/10)</f>
        <v>-3377.1</v>
      </c>
      <c r="BC692" s="388">
        <f>IF( tabItens[[#This Row],[PontoPed]]&gt;0, IF(tabItens[[#This Row],[PontoPed]]&lt;1, 1, IF( tabItens[[#This Row],[Saldo]]&gt;tabItens[[#This Row],[PontoPed]], 0, (tabItens[[#This Row],[PontoPed]]-tabItens[[#This Row],[Saldo]])/tabItens[[#This Row],[PontoPed]] ) ), 0 )</f>
        <v>0</v>
      </c>
      <c r="BD692" s="389">
        <f>ROUNDDOWN(IF( OR( AND(tabItens[[#This Row],[PontoPed]]&lt;tabItens[[#This Row],[Saldo]],tabItens[[#This Row],[Saldo]]&gt;0), tabItens[[#This Row],[PontoPed]]=0), 99, IF(AND(tabItens[[#This Row],[Saldo]]=0,tabItens[[#This Row],[PontoPed]]&gt;0), 0, (1-tabItens[[#This Row],[PctAb]])*10 ) ),0)</f>
        <v>99</v>
      </c>
      <c r="BE692" s="390">
        <f>IF( tabItens[[#This Row],[Consumo]] &gt; tabItens[[#This Row],[04_MESES]]/4*$AV$2, tabItens[[#This Row],[Consumo]]/$AV$2, tabItens[[#This Row],[04_MESES]]/4 ) * $BE$2 + tabItens[[#This Row],[COMPRA_EXTRA]]</f>
        <v>333</v>
      </c>
      <c r="BF692" s="391">
        <f>MAX( tabItens[[#This Row],[Sugestão]] - tabItens[[#This Row],[LC]], 0 )</f>
        <v>333</v>
      </c>
      <c r="BG692" s="391">
        <f>SUMIF(Consumo!$C$3:$C$862,tabItens[[#This Row],[CÓDIGO]],Consumo!$E$3:$E$862)</f>
        <v>0</v>
      </c>
      <c r="BH692" s="392">
        <f>IF(AND(tabItens[[#This Row],[Pend]] &gt; 0,tabItens[[#This Row],[Consumo]] &lt;&gt; 0), tabItens[[#This Row],[Pend]] / tabItens[[#This Row],[Consumo]], 0 )</f>
        <v>0</v>
      </c>
      <c r="BI692" s="391"/>
      <c r="BJ692" s="391"/>
      <c r="BK692" s="393" t="s">
        <v>2081</v>
      </c>
    </row>
    <row r="693" spans="1:63" x14ac:dyDescent="0.3">
      <c r="A693" s="354">
        <v>126838</v>
      </c>
      <c r="B693" s="355" t="s">
        <v>1773</v>
      </c>
      <c r="C693" s="356" t="s">
        <v>256</v>
      </c>
      <c r="D693" s="357">
        <v>0.33</v>
      </c>
      <c r="E693" s="358"/>
      <c r="F693" s="358"/>
      <c r="G693" s="358" t="s">
        <v>883</v>
      </c>
      <c r="H693" s="359">
        <v>2421</v>
      </c>
      <c r="I693" s="360">
        <v>103003</v>
      </c>
      <c r="J693" s="361">
        <v>0.33</v>
      </c>
      <c r="K693" s="362"/>
      <c r="L693" s="363">
        <f>IF(tabItens[[#This Row],[Média]] &gt; 0, tabItens[[#This Row],[QTDE ATUAL]] / tabItens[[#This Row],[Média]],999.9)</f>
        <v>999.9</v>
      </c>
      <c r="M693" s="364">
        <v>0</v>
      </c>
      <c r="N693" s="365">
        <f>tabItens[[#This Row],[VALOR UNIT.]] * tabItens[[#This Row],[LC]]</f>
        <v>0</v>
      </c>
      <c r="O693" s="366"/>
      <c r="P693" s="367"/>
      <c r="Q693" s="368"/>
      <c r="R693" s="365"/>
      <c r="S693" s="369"/>
      <c r="T693" s="370">
        <f>ROUNDDOWN(IFERROR(tabItens[[#This Row],[ATA DT.VALID.]] - $D$1,0) / 30,0)</f>
        <v>-1507</v>
      </c>
      <c r="U693" s="355" t="s">
        <v>1774</v>
      </c>
      <c r="V693" s="371">
        <v>1</v>
      </c>
      <c r="W693" s="372" t="s">
        <v>2073</v>
      </c>
      <c r="X693" s="373">
        <v>67</v>
      </c>
      <c r="Y693" s="374">
        <v>2</v>
      </c>
      <c r="Z693" s="375"/>
      <c r="AA693" s="376"/>
      <c r="AB693" s="377"/>
      <c r="AC693" s="377"/>
      <c r="AD693" s="376"/>
      <c r="AE693" s="377"/>
      <c r="AF693" s="370"/>
      <c r="AG693" s="378" t="s">
        <v>2067</v>
      </c>
      <c r="AH693" s="379"/>
      <c r="AI693" s="370">
        <v>0</v>
      </c>
      <c r="AJ693" s="379">
        <v>43759</v>
      </c>
      <c r="AK693" s="379">
        <v>41596</v>
      </c>
      <c r="AL693" s="379">
        <v>43747</v>
      </c>
      <c r="AM693" s="369"/>
      <c r="AN693" s="358"/>
      <c r="AO693" s="380" t="str">
        <f>_xlfn.IFNA(IF(VLOOKUP(tabItens[[#This Row],[CÓDIGO]],tabExcluirDoEstoque[#Data],1,FALSE),"sim",""),"")</f>
        <v/>
      </c>
      <c r="AP693" s="381" t="str">
        <f ca="1">IF(OR(ISBLANK(tabItens[[#This Row],[ATA DT.VALID.]]),tabItens[[#This Row],[ATA DT.VALID.]]="",tabItens[[#This Row],[ATA DT.VALID.]]=" "),"",IF(TYPE(tabItens[[#This Row],[ATA DT.VALID.]])=1,ROUNDUP((tabItens[[#This Row],[ATA DT.VALID.]]-TODAY())/7,0),""))</f>
        <v/>
      </c>
      <c r="AQ693" s="382"/>
      <c r="AR693" s="383">
        <f>IF(ISBLANK(tabItens[[#This Row],[CÓDIGO]]),"",IFERROR(VLOOKUP(tabItens[[#This Row],[CÓDIGO]],Consumo!$C$2:$AC$862,26,FALSE),0))</f>
        <v>0</v>
      </c>
      <c r="AS693" s="384">
        <f>SUMIF(Consumo!$C$3:$C$862,tabItens[[#This Row],[CÓDIGO]],Consumo!$N$3:$N$862) + SUMIF(Consumo!$C$3:$C$862,tabItens[[#This Row],[CÓDIGO]],Consumo!$O$3:$O$862) + SUMIF(Consumo!$C$3:$C$862,tabItens[[#This Row],[CÓDIGO]],Consumo!$P$3:$P$862) + SUMIF(Consumo!$C$3:$C$862,tabItens[[#This Row],[CÓDIGO]],Consumo!$Q$3:$Q$862)</f>
        <v>0</v>
      </c>
      <c r="AT693" s="384">
        <f>SUMIF(Consumo!$C$3:$C$862,tabItens[[#This Row],[CÓDIGO]],Consumo!$Z$3:$Z$862)</f>
        <v>0</v>
      </c>
      <c r="AU693" s="385">
        <f>SUMIF(Consumo!$C$3:$C$862,tabItens[[#This Row],[CÓDIGO]],Consumo!$AA$3:$AA$862)</f>
        <v>0</v>
      </c>
      <c r="AV693" s="386">
        <f>SUMIF(Consumo!$C$3:$C$862,tabItens[[#This Row],[CÓDIGO]],Consumo!$Y$3:$Y$862)</f>
        <v>0</v>
      </c>
      <c r="AW693" s="359">
        <f>tabItens[[#This Row],[QTDE ATUAL]] + tabItens[[#This Row],[RC QTDE]] + tabItens[[#This Row],[AF SALDO]] + tabItens[[#This Row],[Recentes]]</f>
        <v>2421</v>
      </c>
      <c r="AX693" s="387">
        <v>11</v>
      </c>
      <c r="AY693" s="387">
        <v>4</v>
      </c>
      <c r="AZ693" s="387">
        <f>IF(ISBLANK(tabItens[[#This Row],[CÓDIGO]]),"",tabItens[[#This Row],[PontoMês]] * (AZ$2+tabItens[[#This Row],[PontoQtM]]))</f>
        <v>44</v>
      </c>
      <c r="BA693" s="386">
        <f>tabItens[[#This Row],[PontoPed]] - tabItens[[#This Row],[Saldo]] + (1/10)</f>
        <v>-2376.9</v>
      </c>
      <c r="BB693" s="386">
        <f xml:space="preserve"> tabItens[[#This Row],[PontoMês]] * BB$2 - tabItens[[#This Row],[QTDE ATUAL]] - (1/10)</f>
        <v>-2410.1</v>
      </c>
      <c r="BC693" s="388">
        <f>IF( tabItens[[#This Row],[PontoPed]]&gt;0, IF(tabItens[[#This Row],[PontoPed]]&lt;1, 1, IF( tabItens[[#This Row],[Saldo]]&gt;tabItens[[#This Row],[PontoPed]], 0, (tabItens[[#This Row],[PontoPed]]-tabItens[[#This Row],[Saldo]])/tabItens[[#This Row],[PontoPed]] ) ), 0 )</f>
        <v>0</v>
      </c>
      <c r="BD693" s="389">
        <f>ROUNDDOWN(IF( OR( AND(tabItens[[#This Row],[PontoPed]]&lt;tabItens[[#This Row],[Saldo]],tabItens[[#This Row],[Saldo]]&gt;0), tabItens[[#This Row],[PontoPed]]=0), 99, IF(AND(tabItens[[#This Row],[Saldo]]=0,tabItens[[#This Row],[PontoPed]]&gt;0), 0, (1-tabItens[[#This Row],[PctAb]])*10 ) ),0)</f>
        <v>99</v>
      </c>
      <c r="BE693" s="390">
        <f>IF( tabItens[[#This Row],[Consumo]] &gt; tabItens[[#This Row],[04_MESES]]/4*$AV$2, tabItens[[#This Row],[Consumo]]/$AV$2, tabItens[[#This Row],[04_MESES]]/4 ) * $BE$2 + tabItens[[#This Row],[COMPRA_EXTRA]]</f>
        <v>0</v>
      </c>
      <c r="BF693" s="391">
        <f>MAX( tabItens[[#This Row],[Sugestão]] - tabItens[[#This Row],[LC]], 0 )</f>
        <v>0</v>
      </c>
      <c r="BG693" s="391">
        <f>SUMIF(Consumo!$C$3:$C$862,tabItens[[#This Row],[CÓDIGO]],Consumo!$E$3:$E$862)</f>
        <v>0</v>
      </c>
      <c r="BH693" s="392">
        <f>IF(AND(tabItens[[#This Row],[Pend]] &gt; 0,tabItens[[#This Row],[Consumo]] &lt;&gt; 0), tabItens[[#This Row],[Pend]] / tabItens[[#This Row],[Consumo]], 0 )</f>
        <v>0</v>
      </c>
      <c r="BI693" s="391"/>
      <c r="BJ693" s="391"/>
      <c r="BK693" s="393" t="s">
        <v>2081</v>
      </c>
    </row>
    <row r="694" spans="1:63" x14ac:dyDescent="0.3">
      <c r="A694" s="354">
        <v>127105</v>
      </c>
      <c r="B694" s="355" t="s">
        <v>1775</v>
      </c>
      <c r="C694" s="356" t="s">
        <v>256</v>
      </c>
      <c r="D694" s="357">
        <v>54.98</v>
      </c>
      <c r="E694" s="358"/>
      <c r="F694" s="358"/>
      <c r="G694" s="358" t="s">
        <v>883</v>
      </c>
      <c r="H694" s="359">
        <v>10</v>
      </c>
      <c r="I694" s="360">
        <v>103003</v>
      </c>
      <c r="J694" s="361">
        <v>54.98</v>
      </c>
      <c r="K694" s="362"/>
      <c r="L694" s="363">
        <f>IF(tabItens[[#This Row],[Média]] &gt; 0, tabItens[[#This Row],[QTDE ATUAL]] / tabItens[[#This Row],[Média]],999.9)</f>
        <v>999.9</v>
      </c>
      <c r="M694" s="364">
        <v>0</v>
      </c>
      <c r="N694" s="365">
        <f>tabItens[[#This Row],[VALOR UNIT.]] * tabItens[[#This Row],[LC]]</f>
        <v>0</v>
      </c>
      <c r="O694" s="366"/>
      <c r="P694" s="367"/>
      <c r="Q694" s="368"/>
      <c r="R694" s="365"/>
      <c r="S694" s="369"/>
      <c r="T694" s="370">
        <f>ROUNDDOWN(IFERROR(tabItens[[#This Row],[ATA DT.VALID.]] - $D$1,0) / 30,0)</f>
        <v>-1507</v>
      </c>
      <c r="U694" s="355" t="s">
        <v>1607</v>
      </c>
      <c r="V694" s="371">
        <v>1</v>
      </c>
      <c r="W694" s="372" t="s">
        <v>2076</v>
      </c>
      <c r="X694" s="373">
        <v>62</v>
      </c>
      <c r="Y694" s="374">
        <v>4</v>
      </c>
      <c r="Z694" s="375"/>
      <c r="AA694" s="376"/>
      <c r="AB694" s="377"/>
      <c r="AC694" s="377"/>
      <c r="AD694" s="376"/>
      <c r="AE694" s="377"/>
      <c r="AF694" s="370"/>
      <c r="AG694" s="378" t="s">
        <v>2067</v>
      </c>
      <c r="AH694" s="379"/>
      <c r="AI694" s="370">
        <v>0</v>
      </c>
      <c r="AJ694" s="379">
        <v>44018</v>
      </c>
      <c r="AK694" s="379">
        <v>41648</v>
      </c>
      <c r="AL694" s="379">
        <v>44791</v>
      </c>
      <c r="AM694" s="369"/>
      <c r="AN694" s="358"/>
      <c r="AO694" s="380" t="str">
        <f>_xlfn.IFNA(IF(VLOOKUP(tabItens[[#This Row],[CÓDIGO]],tabExcluirDoEstoque[#Data],1,FALSE),"sim",""),"")</f>
        <v/>
      </c>
      <c r="AP694" s="381" t="str">
        <f ca="1">IF(OR(ISBLANK(tabItens[[#This Row],[ATA DT.VALID.]]),tabItens[[#This Row],[ATA DT.VALID.]]="",tabItens[[#This Row],[ATA DT.VALID.]]=" "),"",IF(TYPE(tabItens[[#This Row],[ATA DT.VALID.]])=1,ROUNDUP((tabItens[[#This Row],[ATA DT.VALID.]]-TODAY())/7,0),""))</f>
        <v/>
      </c>
      <c r="AQ694" s="382"/>
      <c r="AR694" s="383">
        <f>IF(ISBLANK(tabItens[[#This Row],[CÓDIGO]]),"",IFERROR(VLOOKUP(tabItens[[#This Row],[CÓDIGO]],Consumo!$C$2:$AC$862,26,FALSE),0))</f>
        <v>0</v>
      </c>
      <c r="AS694" s="384">
        <f>SUMIF(Consumo!$C$3:$C$862,tabItens[[#This Row],[CÓDIGO]],Consumo!$N$3:$N$862) + SUMIF(Consumo!$C$3:$C$862,tabItens[[#This Row],[CÓDIGO]],Consumo!$O$3:$O$862) + SUMIF(Consumo!$C$3:$C$862,tabItens[[#This Row],[CÓDIGO]],Consumo!$P$3:$P$862) + SUMIF(Consumo!$C$3:$C$862,tabItens[[#This Row],[CÓDIGO]],Consumo!$Q$3:$Q$862)</f>
        <v>0</v>
      </c>
      <c r="AT694" s="384">
        <f>SUMIF(Consumo!$C$3:$C$862,tabItens[[#This Row],[CÓDIGO]],Consumo!$Z$3:$Z$862)</f>
        <v>0</v>
      </c>
      <c r="AU694" s="385">
        <f>SUMIF(Consumo!$C$3:$C$862,tabItens[[#This Row],[CÓDIGO]],Consumo!$AA$3:$AA$862)</f>
        <v>0</v>
      </c>
      <c r="AV694" s="386">
        <f>SUMIF(Consumo!$C$3:$C$862,tabItens[[#This Row],[CÓDIGO]],Consumo!$Y$3:$Y$862)</f>
        <v>0</v>
      </c>
      <c r="AW694" s="359">
        <f>tabItens[[#This Row],[QTDE ATUAL]] + tabItens[[#This Row],[RC QTDE]] + tabItens[[#This Row],[AF SALDO]] + tabItens[[#This Row],[Recentes]]</f>
        <v>10</v>
      </c>
      <c r="AX694" s="387">
        <v>0</v>
      </c>
      <c r="AY694" s="387">
        <v>4</v>
      </c>
      <c r="AZ694" s="387">
        <f>IF(ISBLANK(tabItens[[#This Row],[CÓDIGO]]),"",tabItens[[#This Row],[PontoMês]] * (AZ$2+tabItens[[#This Row],[PontoQtM]]))</f>
        <v>0</v>
      </c>
      <c r="BA694" s="386">
        <f>tabItens[[#This Row],[PontoPed]] - tabItens[[#This Row],[Saldo]] + (1/10)</f>
        <v>-9.9</v>
      </c>
      <c r="BB694" s="386">
        <f xml:space="preserve"> tabItens[[#This Row],[PontoMês]] * BB$2 - tabItens[[#This Row],[QTDE ATUAL]] - (1/10)</f>
        <v>-10.1</v>
      </c>
      <c r="BC694" s="388">
        <f>IF( tabItens[[#This Row],[PontoPed]]&gt;0, IF(tabItens[[#This Row],[PontoPed]]&lt;1, 1, IF( tabItens[[#This Row],[Saldo]]&gt;tabItens[[#This Row],[PontoPed]], 0, (tabItens[[#This Row],[PontoPed]]-tabItens[[#This Row],[Saldo]])/tabItens[[#This Row],[PontoPed]] ) ), 0 )</f>
        <v>0</v>
      </c>
      <c r="BD694" s="389">
        <f>ROUNDDOWN(IF( OR( AND(tabItens[[#This Row],[PontoPed]]&lt;tabItens[[#This Row],[Saldo]],tabItens[[#This Row],[Saldo]]&gt;0), tabItens[[#This Row],[PontoPed]]=0), 99, IF(AND(tabItens[[#This Row],[Saldo]]=0,tabItens[[#This Row],[PontoPed]]&gt;0), 0, (1-tabItens[[#This Row],[PctAb]])*10 ) ),0)</f>
        <v>99</v>
      </c>
      <c r="BE694" s="390">
        <f>IF( tabItens[[#This Row],[Consumo]] &gt; tabItens[[#This Row],[04_MESES]]/4*$AV$2, tabItens[[#This Row],[Consumo]]/$AV$2, tabItens[[#This Row],[04_MESES]]/4 ) * $BE$2 + tabItens[[#This Row],[COMPRA_EXTRA]]</f>
        <v>0</v>
      </c>
      <c r="BF694" s="391">
        <f>MAX( tabItens[[#This Row],[Sugestão]] - tabItens[[#This Row],[LC]], 0 )</f>
        <v>0</v>
      </c>
      <c r="BG694" s="391">
        <f>SUMIF(Consumo!$C$3:$C$862,tabItens[[#This Row],[CÓDIGO]],Consumo!$E$3:$E$862)</f>
        <v>0</v>
      </c>
      <c r="BH694" s="392">
        <f>IF(AND(tabItens[[#This Row],[Pend]] &gt; 0,tabItens[[#This Row],[Consumo]] &lt;&gt; 0), tabItens[[#This Row],[Pend]] / tabItens[[#This Row],[Consumo]], 0 )</f>
        <v>0</v>
      </c>
      <c r="BI694" s="391"/>
      <c r="BJ694" s="391"/>
      <c r="BK694" s="393" t="s">
        <v>2081</v>
      </c>
    </row>
    <row r="695" spans="1:63" x14ac:dyDescent="0.3">
      <c r="A695" s="354">
        <v>127106</v>
      </c>
      <c r="B695" s="355" t="s">
        <v>1776</v>
      </c>
      <c r="C695" s="356" t="s">
        <v>256</v>
      </c>
      <c r="D695" s="357">
        <v>39.5</v>
      </c>
      <c r="E695" s="358"/>
      <c r="F695" s="358"/>
      <c r="G695" s="358" t="s">
        <v>883</v>
      </c>
      <c r="H695" s="359">
        <v>10</v>
      </c>
      <c r="I695" s="360">
        <v>103003</v>
      </c>
      <c r="J695" s="361">
        <v>39.5</v>
      </c>
      <c r="K695" s="362"/>
      <c r="L695" s="363">
        <f>IF(tabItens[[#This Row],[Média]] &gt; 0, tabItens[[#This Row],[QTDE ATUAL]] / tabItens[[#This Row],[Média]],999.9)</f>
        <v>999.9</v>
      </c>
      <c r="M695" s="364">
        <v>0</v>
      </c>
      <c r="N695" s="365">
        <f>tabItens[[#This Row],[VALOR UNIT.]] * tabItens[[#This Row],[LC]]</f>
        <v>0</v>
      </c>
      <c r="O695" s="366"/>
      <c r="P695" s="367"/>
      <c r="Q695" s="368"/>
      <c r="R695" s="365"/>
      <c r="S695" s="369"/>
      <c r="T695" s="370">
        <f>ROUNDDOWN(IFERROR(tabItens[[#This Row],[ATA DT.VALID.]] - $D$1,0) / 30,0)</f>
        <v>-1507</v>
      </c>
      <c r="U695" s="355" t="s">
        <v>1607</v>
      </c>
      <c r="V695" s="371">
        <v>1</v>
      </c>
      <c r="W695" s="372" t="s">
        <v>2076</v>
      </c>
      <c r="X695" s="373">
        <v>62</v>
      </c>
      <c r="Y695" s="374">
        <v>4</v>
      </c>
      <c r="Z695" s="375"/>
      <c r="AA695" s="376"/>
      <c r="AB695" s="377"/>
      <c r="AC695" s="377"/>
      <c r="AD695" s="376"/>
      <c r="AE695" s="377"/>
      <c r="AF695" s="370"/>
      <c r="AG695" s="378" t="s">
        <v>2067</v>
      </c>
      <c r="AH695" s="379"/>
      <c r="AI695" s="370">
        <v>0</v>
      </c>
      <c r="AJ695" s="379">
        <v>42601</v>
      </c>
      <c r="AK695" s="379">
        <v>41648</v>
      </c>
      <c r="AL695" s="379">
        <v>42487</v>
      </c>
      <c r="AM695" s="369"/>
      <c r="AN695" s="358"/>
      <c r="AO695" s="380" t="str">
        <f>_xlfn.IFNA(IF(VLOOKUP(tabItens[[#This Row],[CÓDIGO]],tabExcluirDoEstoque[#Data],1,FALSE),"sim",""),"")</f>
        <v/>
      </c>
      <c r="AP695" s="381" t="str">
        <f ca="1">IF(OR(ISBLANK(tabItens[[#This Row],[ATA DT.VALID.]]),tabItens[[#This Row],[ATA DT.VALID.]]="",tabItens[[#This Row],[ATA DT.VALID.]]=" "),"",IF(TYPE(tabItens[[#This Row],[ATA DT.VALID.]])=1,ROUNDUP((tabItens[[#This Row],[ATA DT.VALID.]]-TODAY())/7,0),""))</f>
        <v/>
      </c>
      <c r="AQ695" s="382"/>
      <c r="AR695" s="383">
        <f>IF(ISBLANK(tabItens[[#This Row],[CÓDIGO]]),"",IFERROR(VLOOKUP(tabItens[[#This Row],[CÓDIGO]],Consumo!$C$2:$AC$862,26,FALSE),0))</f>
        <v>0</v>
      </c>
      <c r="AS695" s="384">
        <f>SUMIF(Consumo!$C$3:$C$862,tabItens[[#This Row],[CÓDIGO]],Consumo!$N$3:$N$862) + SUMIF(Consumo!$C$3:$C$862,tabItens[[#This Row],[CÓDIGO]],Consumo!$O$3:$O$862) + SUMIF(Consumo!$C$3:$C$862,tabItens[[#This Row],[CÓDIGO]],Consumo!$P$3:$P$862) + SUMIF(Consumo!$C$3:$C$862,tabItens[[#This Row],[CÓDIGO]],Consumo!$Q$3:$Q$862)</f>
        <v>0</v>
      </c>
      <c r="AT695" s="384">
        <f>SUMIF(Consumo!$C$3:$C$862,tabItens[[#This Row],[CÓDIGO]],Consumo!$Z$3:$Z$862)</f>
        <v>0</v>
      </c>
      <c r="AU695" s="385">
        <f>SUMIF(Consumo!$C$3:$C$862,tabItens[[#This Row],[CÓDIGO]],Consumo!$AA$3:$AA$862)</f>
        <v>0</v>
      </c>
      <c r="AV695" s="386">
        <f>SUMIF(Consumo!$C$3:$C$862,tabItens[[#This Row],[CÓDIGO]],Consumo!$Y$3:$Y$862)</f>
        <v>0</v>
      </c>
      <c r="AW695" s="359">
        <f>tabItens[[#This Row],[QTDE ATUAL]] + tabItens[[#This Row],[RC QTDE]] + tabItens[[#This Row],[AF SALDO]] + tabItens[[#This Row],[Recentes]]</f>
        <v>10</v>
      </c>
      <c r="AX695" s="387">
        <v>0</v>
      </c>
      <c r="AY695" s="387">
        <v>4</v>
      </c>
      <c r="AZ695" s="387">
        <f>IF(ISBLANK(tabItens[[#This Row],[CÓDIGO]]),"",tabItens[[#This Row],[PontoMês]] * (AZ$2+tabItens[[#This Row],[PontoQtM]]))</f>
        <v>0</v>
      </c>
      <c r="BA695" s="386">
        <f>tabItens[[#This Row],[PontoPed]] - tabItens[[#This Row],[Saldo]] + (1/10)</f>
        <v>-9.9</v>
      </c>
      <c r="BB695" s="386">
        <f xml:space="preserve"> tabItens[[#This Row],[PontoMês]] * BB$2 - tabItens[[#This Row],[QTDE ATUAL]] - (1/10)</f>
        <v>-10.1</v>
      </c>
      <c r="BC695" s="388">
        <f>IF( tabItens[[#This Row],[PontoPed]]&gt;0, IF(tabItens[[#This Row],[PontoPed]]&lt;1, 1, IF( tabItens[[#This Row],[Saldo]]&gt;tabItens[[#This Row],[PontoPed]], 0, (tabItens[[#This Row],[PontoPed]]-tabItens[[#This Row],[Saldo]])/tabItens[[#This Row],[PontoPed]] ) ), 0 )</f>
        <v>0</v>
      </c>
      <c r="BD695" s="389">
        <f>ROUNDDOWN(IF( OR( AND(tabItens[[#This Row],[PontoPed]]&lt;tabItens[[#This Row],[Saldo]],tabItens[[#This Row],[Saldo]]&gt;0), tabItens[[#This Row],[PontoPed]]=0), 99, IF(AND(tabItens[[#This Row],[Saldo]]=0,tabItens[[#This Row],[PontoPed]]&gt;0), 0, (1-tabItens[[#This Row],[PctAb]])*10 ) ),0)</f>
        <v>99</v>
      </c>
      <c r="BE695" s="390">
        <f>IF( tabItens[[#This Row],[Consumo]] &gt; tabItens[[#This Row],[04_MESES]]/4*$AV$2, tabItens[[#This Row],[Consumo]]/$AV$2, tabItens[[#This Row],[04_MESES]]/4 ) * $BE$2 + tabItens[[#This Row],[COMPRA_EXTRA]]</f>
        <v>0</v>
      </c>
      <c r="BF695" s="391">
        <f>MAX( tabItens[[#This Row],[Sugestão]] - tabItens[[#This Row],[LC]], 0 )</f>
        <v>0</v>
      </c>
      <c r="BG695" s="391">
        <f>SUMIF(Consumo!$C$3:$C$862,tabItens[[#This Row],[CÓDIGO]],Consumo!$E$3:$E$862)</f>
        <v>0</v>
      </c>
      <c r="BH695" s="392">
        <f>IF(AND(tabItens[[#This Row],[Pend]] &gt; 0,tabItens[[#This Row],[Consumo]] &lt;&gt; 0), tabItens[[#This Row],[Pend]] / tabItens[[#This Row],[Consumo]], 0 )</f>
        <v>0</v>
      </c>
      <c r="BI695" s="391"/>
      <c r="BJ695" s="391"/>
      <c r="BK695" s="393" t="s">
        <v>2081</v>
      </c>
    </row>
    <row r="696" spans="1:63" x14ac:dyDescent="0.3">
      <c r="A696" s="354">
        <v>127107</v>
      </c>
      <c r="B696" s="355" t="s">
        <v>1777</v>
      </c>
      <c r="C696" s="356" t="s">
        <v>256</v>
      </c>
      <c r="D696" s="357">
        <v>64.62</v>
      </c>
      <c r="E696" s="358"/>
      <c r="F696" s="358"/>
      <c r="G696" s="358" t="s">
        <v>883</v>
      </c>
      <c r="H696" s="359">
        <v>14</v>
      </c>
      <c r="I696" s="360">
        <v>103003</v>
      </c>
      <c r="J696" s="361">
        <v>64.62</v>
      </c>
      <c r="K696" s="362">
        <v>4</v>
      </c>
      <c r="L696" s="363">
        <f>IF(tabItens[[#This Row],[Média]] &gt; 0, tabItens[[#This Row],[QTDE ATUAL]] / tabItens[[#This Row],[Média]],999.9)</f>
        <v>84</v>
      </c>
      <c r="M696" s="364">
        <v>0</v>
      </c>
      <c r="N696" s="365">
        <f>tabItens[[#This Row],[VALOR UNIT.]] * tabItens[[#This Row],[LC]]</f>
        <v>0</v>
      </c>
      <c r="O696" s="366"/>
      <c r="P696" s="367"/>
      <c r="Q696" s="368"/>
      <c r="R696" s="365"/>
      <c r="S696" s="369"/>
      <c r="T696" s="370">
        <f>ROUNDDOWN(IFERROR(tabItens[[#This Row],[ATA DT.VALID.]] - $D$1,0) / 30,0)</f>
        <v>-1507</v>
      </c>
      <c r="U696" s="355" t="s">
        <v>1607</v>
      </c>
      <c r="V696" s="371">
        <v>1</v>
      </c>
      <c r="W696" s="372" t="s">
        <v>2076</v>
      </c>
      <c r="X696" s="373">
        <v>62</v>
      </c>
      <c r="Y696" s="374">
        <v>4</v>
      </c>
      <c r="Z696" s="375"/>
      <c r="AA696" s="376"/>
      <c r="AB696" s="377"/>
      <c r="AC696" s="377"/>
      <c r="AD696" s="376"/>
      <c r="AE696" s="377"/>
      <c r="AF696" s="370"/>
      <c r="AG696" s="378" t="s">
        <v>2067</v>
      </c>
      <c r="AH696" s="379"/>
      <c r="AI696" s="370">
        <v>2</v>
      </c>
      <c r="AJ696" s="379">
        <v>43872</v>
      </c>
      <c r="AK696" s="379">
        <v>41648</v>
      </c>
      <c r="AL696" s="379">
        <v>44791</v>
      </c>
      <c r="AM696" s="369"/>
      <c r="AN696" s="358"/>
      <c r="AO696" s="380" t="str">
        <f>_xlfn.IFNA(IF(VLOOKUP(tabItens[[#This Row],[CÓDIGO]],tabExcluirDoEstoque[#Data],1,FALSE),"sim",""),"")</f>
        <v/>
      </c>
      <c r="AP696" s="381" t="str">
        <f ca="1">IF(OR(ISBLANK(tabItens[[#This Row],[ATA DT.VALID.]]),tabItens[[#This Row],[ATA DT.VALID.]]="",tabItens[[#This Row],[ATA DT.VALID.]]=" "),"",IF(TYPE(tabItens[[#This Row],[ATA DT.VALID.]])=1,ROUNDUP((tabItens[[#This Row],[ATA DT.VALID.]]-TODAY())/7,0),""))</f>
        <v/>
      </c>
      <c r="AQ696" s="382"/>
      <c r="AR696" s="383" t="str">
        <f>IF(ISBLANK(tabItens[[#This Row],[CÓDIGO]]),"",IFERROR(VLOOKUP(tabItens[[#This Row],[CÓDIGO]],Consumo!$C$2:$AC$862,26,FALSE),0))</f>
        <v>02.2023</v>
      </c>
      <c r="AS696" s="384">
        <f>SUMIF(Consumo!$C$3:$C$862,tabItens[[#This Row],[CÓDIGO]],Consumo!$N$3:$N$862) + SUMIF(Consumo!$C$3:$C$862,tabItens[[#This Row],[CÓDIGO]],Consumo!$O$3:$O$862) + SUMIF(Consumo!$C$3:$C$862,tabItens[[#This Row],[CÓDIGO]],Consumo!$P$3:$P$862) + SUMIF(Consumo!$C$3:$C$862,tabItens[[#This Row],[CÓDIGO]],Consumo!$Q$3:$Q$862)</f>
        <v>0</v>
      </c>
      <c r="AT696" s="384">
        <f>SUMIF(Consumo!$C$3:$C$862,tabItens[[#This Row],[CÓDIGO]],Consumo!$Z$3:$Z$862)</f>
        <v>4</v>
      </c>
      <c r="AU696" s="385">
        <f>SUMIF(Consumo!$C$3:$C$862,tabItens[[#This Row],[CÓDIGO]],Consumo!$AA$3:$AA$862)</f>
        <v>2</v>
      </c>
      <c r="AV696" s="386">
        <f>SUMIF(Consumo!$C$3:$C$862,tabItens[[#This Row],[CÓDIGO]],Consumo!$Y$3:$Y$862)</f>
        <v>0.16666666666666666</v>
      </c>
      <c r="AW696" s="359">
        <f>tabItens[[#This Row],[QTDE ATUAL]] + tabItens[[#This Row],[RC QTDE]] + tabItens[[#This Row],[AF SALDO]] + tabItens[[#This Row],[Recentes]]</f>
        <v>14</v>
      </c>
      <c r="AX696" s="387">
        <v>0</v>
      </c>
      <c r="AY696" s="387">
        <v>4</v>
      </c>
      <c r="AZ696" s="387">
        <f>IF(ISBLANK(tabItens[[#This Row],[CÓDIGO]]),"",tabItens[[#This Row],[PontoMês]] * (AZ$2+tabItens[[#This Row],[PontoQtM]]))</f>
        <v>0</v>
      </c>
      <c r="BA696" s="386">
        <f>tabItens[[#This Row],[PontoPed]] - tabItens[[#This Row],[Saldo]] + (1/10)</f>
        <v>-13.9</v>
      </c>
      <c r="BB696" s="386">
        <f xml:space="preserve"> tabItens[[#This Row],[PontoMês]] * BB$2 - tabItens[[#This Row],[QTDE ATUAL]] - (1/10)</f>
        <v>-14.1</v>
      </c>
      <c r="BC696" s="388">
        <f>IF( tabItens[[#This Row],[PontoPed]]&gt;0, IF(tabItens[[#This Row],[PontoPed]]&lt;1, 1, IF( tabItens[[#This Row],[Saldo]]&gt;tabItens[[#This Row],[PontoPed]], 0, (tabItens[[#This Row],[PontoPed]]-tabItens[[#This Row],[Saldo]])/tabItens[[#This Row],[PontoPed]] ) ), 0 )</f>
        <v>0</v>
      </c>
      <c r="BD696" s="389">
        <f>ROUNDDOWN(IF( OR( AND(tabItens[[#This Row],[PontoPed]]&lt;tabItens[[#This Row],[Saldo]],tabItens[[#This Row],[Saldo]]&gt;0), tabItens[[#This Row],[PontoPed]]=0), 99, IF(AND(tabItens[[#This Row],[Saldo]]=0,tabItens[[#This Row],[PontoPed]]&gt;0), 0, (1-tabItens[[#This Row],[PctAb]])*10 ) ),0)</f>
        <v>99</v>
      </c>
      <c r="BE696" s="390">
        <f>IF( tabItens[[#This Row],[Consumo]] &gt; tabItens[[#This Row],[04_MESES]]/4*$AV$2, tabItens[[#This Row],[Consumo]]/$AV$2, tabItens[[#This Row],[04_MESES]]/4 ) * $BE$2 + tabItens[[#This Row],[COMPRA_EXTRA]]</f>
        <v>2</v>
      </c>
      <c r="BF696" s="391">
        <f>MAX( tabItens[[#This Row],[Sugestão]] - tabItens[[#This Row],[LC]], 0 )</f>
        <v>2</v>
      </c>
      <c r="BG696" s="391">
        <f>SUMIF(Consumo!$C$3:$C$862,tabItens[[#This Row],[CÓDIGO]],Consumo!$E$3:$E$862)</f>
        <v>0</v>
      </c>
      <c r="BH696" s="392">
        <f>IF(AND(tabItens[[#This Row],[Pend]] &gt; 0,tabItens[[#This Row],[Consumo]] &lt;&gt; 0), tabItens[[#This Row],[Pend]] / tabItens[[#This Row],[Consumo]], 0 )</f>
        <v>0</v>
      </c>
      <c r="BI696" s="391"/>
      <c r="BJ696" s="391"/>
      <c r="BK696" s="393" t="s">
        <v>2081</v>
      </c>
    </row>
    <row r="697" spans="1:63" x14ac:dyDescent="0.3">
      <c r="A697" s="354">
        <v>127384</v>
      </c>
      <c r="B697" s="355" t="s">
        <v>1778</v>
      </c>
      <c r="C697" s="356" t="s">
        <v>253</v>
      </c>
      <c r="D697" s="357">
        <v>22.9</v>
      </c>
      <c r="E697" s="358"/>
      <c r="F697" s="358"/>
      <c r="G697" s="358" t="s">
        <v>883</v>
      </c>
      <c r="H697" s="359">
        <v>258</v>
      </c>
      <c r="I697" s="360">
        <v>103003</v>
      </c>
      <c r="J697" s="361">
        <v>22.9</v>
      </c>
      <c r="K697" s="362">
        <v>285</v>
      </c>
      <c r="L697" s="363">
        <f>IF(tabItens[[#This Row],[Média]] &gt; 0, tabItens[[#This Row],[QTDE ATUAL]] / tabItens[[#This Row],[Média]],999.9)</f>
        <v>8.6480446927374306</v>
      </c>
      <c r="M697" s="364">
        <v>0</v>
      </c>
      <c r="N697" s="365">
        <f>tabItens[[#This Row],[VALOR UNIT.]] * tabItens[[#This Row],[LC]]</f>
        <v>0</v>
      </c>
      <c r="O697" s="366" t="s">
        <v>2189</v>
      </c>
      <c r="P697" s="367"/>
      <c r="Q697" s="368"/>
      <c r="R697" s="365"/>
      <c r="S697" s="369"/>
      <c r="T697" s="370">
        <f>ROUNDDOWN(IFERROR(tabItens[[#This Row],[ATA DT.VALID.]] - $D$1,0) / 30,0)</f>
        <v>-1507</v>
      </c>
      <c r="U697" s="355" t="s">
        <v>1108</v>
      </c>
      <c r="V697" s="371">
        <v>1</v>
      </c>
      <c r="W697" s="372" t="s">
        <v>2066</v>
      </c>
      <c r="X697" s="373">
        <v>51</v>
      </c>
      <c r="Y697" s="374">
        <v>33</v>
      </c>
      <c r="Z697" s="375"/>
      <c r="AA697" s="376"/>
      <c r="AB697" s="377"/>
      <c r="AC697" s="377"/>
      <c r="AD697" s="376"/>
      <c r="AE697" s="377"/>
      <c r="AF697" s="370"/>
      <c r="AG697" s="378" t="s">
        <v>2067</v>
      </c>
      <c r="AH697" s="379"/>
      <c r="AI697" s="370">
        <v>120</v>
      </c>
      <c r="AJ697" s="379">
        <v>45181</v>
      </c>
      <c r="AK697" s="379">
        <v>41688</v>
      </c>
      <c r="AL697" s="379">
        <v>45160</v>
      </c>
      <c r="AM697" s="369"/>
      <c r="AN697" s="358"/>
      <c r="AO697" s="380" t="str">
        <f>_xlfn.IFNA(IF(VLOOKUP(tabItens[[#This Row],[CÓDIGO]],tabExcluirDoEstoque[#Data],1,FALSE),"sim",""),"")</f>
        <v/>
      </c>
      <c r="AP697" s="381" t="str">
        <f ca="1">IF(OR(ISBLANK(tabItens[[#This Row],[ATA DT.VALID.]]),tabItens[[#This Row],[ATA DT.VALID.]]="",tabItens[[#This Row],[ATA DT.VALID.]]=" "),"",IF(TYPE(tabItens[[#This Row],[ATA DT.VALID.]])=1,ROUNDUP((tabItens[[#This Row],[ATA DT.VALID.]]-TODAY())/7,0),""))</f>
        <v/>
      </c>
      <c r="AQ697" s="382">
        <v>34</v>
      </c>
      <c r="AR697" s="383" t="str">
        <f>IF(ISBLANK(tabItens[[#This Row],[CÓDIGO]]),"",IFERROR(VLOOKUP(tabItens[[#This Row],[CÓDIGO]],Consumo!$C$2:$AC$862,26,FALSE),0))</f>
        <v>09.2023</v>
      </c>
      <c r="AS697" s="384">
        <f>SUMIF(Consumo!$C$3:$C$862,tabItens[[#This Row],[CÓDIGO]],Consumo!$N$3:$N$862) + SUMIF(Consumo!$C$3:$C$862,tabItens[[#This Row],[CÓDIGO]],Consumo!$O$3:$O$862) + SUMIF(Consumo!$C$3:$C$862,tabItens[[#This Row],[CÓDIGO]],Consumo!$P$3:$P$862) + SUMIF(Consumo!$C$3:$C$862,tabItens[[#This Row],[CÓDIGO]],Consumo!$Q$3:$Q$862)</f>
        <v>75</v>
      </c>
      <c r="AT697" s="384">
        <f>SUMIF(Consumo!$C$3:$C$862,tabItens[[#This Row],[CÓDIGO]],Consumo!$Z$3:$Z$862)</f>
        <v>358</v>
      </c>
      <c r="AU697" s="385">
        <f>SUMIF(Consumo!$C$3:$C$862,tabItens[[#This Row],[CÓDIGO]],Consumo!$AA$3:$AA$862)</f>
        <v>63</v>
      </c>
      <c r="AV697" s="386">
        <f>SUMIF(Consumo!$C$3:$C$862,tabItens[[#This Row],[CÓDIGO]],Consumo!$Y$3:$Y$862)</f>
        <v>29.833333333333332</v>
      </c>
      <c r="AW697" s="359">
        <f>tabItens[[#This Row],[QTDE ATUAL]] + tabItens[[#This Row],[RC QTDE]] + tabItens[[#This Row],[AF SALDO]] + tabItens[[#This Row],[Recentes]]</f>
        <v>292</v>
      </c>
      <c r="AX697" s="387">
        <v>13</v>
      </c>
      <c r="AY697" s="387">
        <v>4</v>
      </c>
      <c r="AZ697" s="387">
        <f>IF(ISBLANK(tabItens[[#This Row],[CÓDIGO]]),"",tabItens[[#This Row],[PontoMês]] * (AZ$2+tabItens[[#This Row],[PontoQtM]]))</f>
        <v>52</v>
      </c>
      <c r="BA697" s="386">
        <f>tabItens[[#This Row],[PontoPed]] - tabItens[[#This Row],[Saldo]] + (1/10)</f>
        <v>-239.9</v>
      </c>
      <c r="BB697" s="386">
        <f xml:space="preserve"> tabItens[[#This Row],[PontoMês]] * BB$2 - tabItens[[#This Row],[QTDE ATUAL]] - (1/10)</f>
        <v>-245.1</v>
      </c>
      <c r="BC697" s="388">
        <f>IF( tabItens[[#This Row],[PontoPed]]&gt;0, IF(tabItens[[#This Row],[PontoPed]]&lt;1, 1, IF( tabItens[[#This Row],[Saldo]]&gt;tabItens[[#This Row],[PontoPed]], 0, (tabItens[[#This Row],[PontoPed]]-tabItens[[#This Row],[Saldo]])/tabItens[[#This Row],[PontoPed]] ) ), 0 )</f>
        <v>0</v>
      </c>
      <c r="BD697" s="389">
        <f>ROUNDDOWN(IF( OR( AND(tabItens[[#This Row],[PontoPed]]&lt;tabItens[[#This Row],[Saldo]],tabItens[[#This Row],[Saldo]]&gt;0), tabItens[[#This Row],[PontoPed]]=0), 99, IF(AND(tabItens[[#This Row],[Saldo]]=0,tabItens[[#This Row],[PontoPed]]&gt;0), 0, (1-tabItens[[#This Row],[PctAb]])*10 ) ),0)</f>
        <v>99</v>
      </c>
      <c r="BE697" s="390">
        <f>IF( tabItens[[#This Row],[Consumo]] &gt; tabItens[[#This Row],[04_MESES]]/4*$AV$2, tabItens[[#This Row],[Consumo]]/$AV$2, tabItens[[#This Row],[04_MESES]]/4 ) * $BE$2 + tabItens[[#This Row],[COMPRA_EXTRA]]</f>
        <v>179</v>
      </c>
      <c r="BF697" s="391">
        <f>MAX( tabItens[[#This Row],[Sugestão]] - tabItens[[#This Row],[LC]], 0 )</f>
        <v>179</v>
      </c>
      <c r="BG697" s="391">
        <f>SUMIF(Consumo!$C$3:$C$862,tabItens[[#This Row],[CÓDIGO]],Consumo!$E$3:$E$862)</f>
        <v>0</v>
      </c>
      <c r="BH697" s="392">
        <f>IF(AND(tabItens[[#This Row],[Pend]] &gt; 0,tabItens[[#This Row],[Consumo]] &lt;&gt; 0), tabItens[[#This Row],[Pend]] / tabItens[[#This Row],[Consumo]], 0 )</f>
        <v>0</v>
      </c>
      <c r="BI697" s="391"/>
      <c r="BJ697" s="391"/>
      <c r="BK697" s="393" t="s">
        <v>2081</v>
      </c>
    </row>
    <row r="698" spans="1:63" x14ac:dyDescent="0.3">
      <c r="A698" s="354">
        <v>127664</v>
      </c>
      <c r="B698" s="355" t="s">
        <v>1779</v>
      </c>
      <c r="C698" s="356" t="s">
        <v>262</v>
      </c>
      <c r="D698" s="357">
        <v>6.52</v>
      </c>
      <c r="E698" s="358" t="s">
        <v>1780</v>
      </c>
      <c r="F698" s="358" t="s">
        <v>1781</v>
      </c>
      <c r="G698" s="358" t="s">
        <v>1782</v>
      </c>
      <c r="H698" s="359">
        <v>3053</v>
      </c>
      <c r="I698" s="360">
        <v>103003</v>
      </c>
      <c r="J698" s="361">
        <v>3.63</v>
      </c>
      <c r="K698" s="362">
        <v>3352</v>
      </c>
      <c r="L698" s="363">
        <f>IF(tabItens[[#This Row],[Média]] &gt; 0, tabItens[[#This Row],[QTDE ATUAL]] / tabItens[[#This Row],[Média]],999.9)</f>
        <v>6.2883625128733263</v>
      </c>
      <c r="M698" s="364">
        <v>0</v>
      </c>
      <c r="N698" s="365">
        <f>tabItens[[#This Row],[VALOR UNIT.]] * tabItens[[#This Row],[LC]]</f>
        <v>0</v>
      </c>
      <c r="O698" s="366" t="s">
        <v>1783</v>
      </c>
      <c r="P698" s="367">
        <v>0</v>
      </c>
      <c r="Q698" s="368">
        <v>7000</v>
      </c>
      <c r="R698" s="365">
        <v>45640</v>
      </c>
      <c r="S698" s="369">
        <v>45570</v>
      </c>
      <c r="T698" s="370">
        <f>ROUNDDOWN(IFERROR(tabItens[[#This Row],[ATA DT.VALID.]] - $D$1,0) / 30,0)</f>
        <v>11</v>
      </c>
      <c r="U698" s="355" t="s">
        <v>1784</v>
      </c>
      <c r="V698" s="371">
        <v>1</v>
      </c>
      <c r="W698" s="372" t="s">
        <v>2068</v>
      </c>
      <c r="X698" s="373">
        <v>71</v>
      </c>
      <c r="Y698" s="374">
        <v>34</v>
      </c>
      <c r="Z698" s="375"/>
      <c r="AA698" s="376"/>
      <c r="AB698" s="377"/>
      <c r="AC698" s="377"/>
      <c r="AD698" s="376"/>
      <c r="AE698" s="377"/>
      <c r="AF698" s="370"/>
      <c r="AG698" s="378" t="s">
        <v>2067</v>
      </c>
      <c r="AH698" s="379"/>
      <c r="AI698" s="370">
        <v>1934</v>
      </c>
      <c r="AJ698" s="379">
        <v>45090</v>
      </c>
      <c r="AK698" s="379">
        <v>41733</v>
      </c>
      <c r="AL698" s="379">
        <v>45072</v>
      </c>
      <c r="AM698" s="369"/>
      <c r="AN698" s="358"/>
      <c r="AO698" s="380" t="str">
        <f>_xlfn.IFNA(IF(VLOOKUP(tabItens[[#This Row],[CÓDIGO]],tabExcluirDoEstoque[#Data],1,FALSE),"sim",""),"")</f>
        <v/>
      </c>
      <c r="AP698" s="381">
        <f ca="1">IF(OR(ISBLANK(tabItens[[#This Row],[ATA DT.VALID.]]),tabItens[[#This Row],[ATA DT.VALID.]]="",tabItens[[#This Row],[ATA DT.VALID.]]=" "),"",IF(TYPE(tabItens[[#This Row],[ATA DT.VALID.]])=1,ROUNDUP((tabItens[[#This Row],[ATA DT.VALID.]]-TODAY())/7,0),""))</f>
        <v>45</v>
      </c>
      <c r="AQ698" s="382">
        <v>0</v>
      </c>
      <c r="AR698" s="383" t="str">
        <f>IF(ISBLANK(tabItens[[#This Row],[CÓDIGO]]),"",IFERROR(VLOOKUP(tabItens[[#This Row],[CÓDIGO]],Consumo!$C$2:$AC$862,26,FALSE),0))</f>
        <v>09.2023</v>
      </c>
      <c r="AS698" s="384">
        <f>SUMIF(Consumo!$C$3:$C$862,tabItens[[#This Row],[CÓDIGO]],Consumo!$N$3:$N$862) + SUMIF(Consumo!$C$3:$C$862,tabItens[[#This Row],[CÓDIGO]],Consumo!$O$3:$O$862) + SUMIF(Consumo!$C$3:$C$862,tabItens[[#This Row],[CÓDIGO]],Consumo!$P$3:$P$862) + SUMIF(Consumo!$C$3:$C$862,tabItens[[#This Row],[CÓDIGO]],Consumo!$Q$3:$Q$862)</f>
        <v>2241</v>
      </c>
      <c r="AT698" s="384">
        <f>SUMIF(Consumo!$C$3:$C$862,tabItens[[#This Row],[CÓDIGO]],Consumo!$Z$3:$Z$862)</f>
        <v>5826</v>
      </c>
      <c r="AU698" s="385">
        <f>SUMIF(Consumo!$C$3:$C$862,tabItens[[#This Row],[CÓDIGO]],Consumo!$AA$3:$AA$862)</f>
        <v>589</v>
      </c>
      <c r="AV698" s="386">
        <f>SUMIF(Consumo!$C$3:$C$862,tabItens[[#This Row],[CÓDIGO]],Consumo!$Y$3:$Y$862)</f>
        <v>485.5</v>
      </c>
      <c r="AW698" s="359">
        <f>tabItens[[#This Row],[QTDE ATUAL]] + tabItens[[#This Row],[RC QTDE]] + tabItens[[#This Row],[AF SALDO]] + tabItens[[#This Row],[Recentes]]</f>
        <v>3053</v>
      </c>
      <c r="AX698" s="387">
        <v>420</v>
      </c>
      <c r="AY698" s="387">
        <v>3</v>
      </c>
      <c r="AZ698" s="387">
        <f>IF(ISBLANK(tabItens[[#This Row],[CÓDIGO]]),"",tabItens[[#This Row],[PontoMês]] * (AZ$2+tabItens[[#This Row],[PontoQtM]]))</f>
        <v>1260</v>
      </c>
      <c r="BA698" s="386">
        <f>tabItens[[#This Row],[PontoPed]] - tabItens[[#This Row],[Saldo]] + (1/10)</f>
        <v>-1792.9</v>
      </c>
      <c r="BB698" s="386">
        <f xml:space="preserve"> tabItens[[#This Row],[PontoMês]] * BB$2 - tabItens[[#This Row],[QTDE ATUAL]] - (1/10)</f>
        <v>-2633.1</v>
      </c>
      <c r="BC698" s="388">
        <f>IF( tabItens[[#This Row],[PontoPed]]&gt;0, IF(tabItens[[#This Row],[PontoPed]]&lt;1, 1, IF( tabItens[[#This Row],[Saldo]]&gt;tabItens[[#This Row],[PontoPed]], 0, (tabItens[[#This Row],[PontoPed]]-tabItens[[#This Row],[Saldo]])/tabItens[[#This Row],[PontoPed]] ) ), 0 )</f>
        <v>0</v>
      </c>
      <c r="BD698" s="389">
        <f>ROUNDDOWN(IF( OR( AND(tabItens[[#This Row],[PontoPed]]&lt;tabItens[[#This Row],[Saldo]],tabItens[[#This Row],[Saldo]]&gt;0), tabItens[[#This Row],[PontoPed]]=0), 99, IF(AND(tabItens[[#This Row],[Saldo]]=0,tabItens[[#This Row],[PontoPed]]&gt;0), 0, (1-tabItens[[#This Row],[PctAb]])*10 ) ),0)</f>
        <v>99</v>
      </c>
      <c r="BE698" s="390">
        <f>IF( tabItens[[#This Row],[Consumo]] &gt; tabItens[[#This Row],[04_MESES]]/4*$AV$2, tabItens[[#This Row],[Consumo]]/$AV$2, tabItens[[#This Row],[04_MESES]]/4 ) * $BE$2 + tabItens[[#This Row],[COMPRA_EXTRA]]</f>
        <v>3361.5</v>
      </c>
      <c r="BF698" s="391">
        <f>MAX( tabItens[[#This Row],[Sugestão]] - tabItens[[#This Row],[LC]], 0 )</f>
        <v>3361.5</v>
      </c>
      <c r="BG698" s="391">
        <f>SUMIF(Consumo!$C$3:$C$862,tabItens[[#This Row],[CÓDIGO]],Consumo!$E$3:$E$862)</f>
        <v>23</v>
      </c>
      <c r="BH698" s="392">
        <f>IF(AND(tabItens[[#This Row],[Pend]] &gt; 0,tabItens[[#This Row],[Consumo]] &lt;&gt; 0), tabItens[[#This Row],[Pend]] / tabItens[[#This Row],[Consumo]], 0 )</f>
        <v>3.9478201167181598E-3</v>
      </c>
      <c r="BI698" s="391"/>
      <c r="BJ698" s="391"/>
      <c r="BK698" s="393" t="s">
        <v>2081</v>
      </c>
    </row>
    <row r="699" spans="1:63" x14ac:dyDescent="0.3">
      <c r="A699" s="354">
        <v>128229</v>
      </c>
      <c r="B699" s="355" t="s">
        <v>1785</v>
      </c>
      <c r="C699" s="356" t="s">
        <v>31</v>
      </c>
      <c r="D699" s="357">
        <v>5.88</v>
      </c>
      <c r="E699" s="358"/>
      <c r="F699" s="358"/>
      <c r="G699" s="358" t="s">
        <v>883</v>
      </c>
      <c r="H699" s="359">
        <v>108</v>
      </c>
      <c r="I699" s="360">
        <v>103003</v>
      </c>
      <c r="J699" s="361">
        <v>5.88</v>
      </c>
      <c r="K699" s="362">
        <v>18</v>
      </c>
      <c r="L699" s="363">
        <f>IF(tabItens[[#This Row],[Média]] &gt; 0, tabItens[[#This Row],[QTDE ATUAL]] / tabItens[[#This Row],[Média]],999.9)</f>
        <v>68.21052631578948</v>
      </c>
      <c r="M699" s="364">
        <v>0</v>
      </c>
      <c r="N699" s="365">
        <f>tabItens[[#This Row],[VALOR UNIT.]] * tabItens[[#This Row],[LC]]</f>
        <v>0</v>
      </c>
      <c r="O699" s="366"/>
      <c r="P699" s="367"/>
      <c r="Q699" s="368"/>
      <c r="R699" s="365"/>
      <c r="S699" s="369"/>
      <c r="T699" s="370">
        <f>ROUNDDOWN(IFERROR(tabItens[[#This Row],[ATA DT.VALID.]] - $D$1,0) / 30,0)</f>
        <v>-1507</v>
      </c>
      <c r="U699" s="355" t="s">
        <v>960</v>
      </c>
      <c r="V699" s="371">
        <v>1</v>
      </c>
      <c r="W699" s="372" t="s">
        <v>2071</v>
      </c>
      <c r="X699" s="373">
        <v>61</v>
      </c>
      <c r="Y699" s="374">
        <v>8</v>
      </c>
      <c r="Z699" s="375"/>
      <c r="AA699" s="376"/>
      <c r="AB699" s="377"/>
      <c r="AC699" s="377"/>
      <c r="AD699" s="376"/>
      <c r="AE699" s="377"/>
      <c r="AF699" s="370"/>
      <c r="AG699" s="378" t="s">
        <v>2067</v>
      </c>
      <c r="AH699" s="379"/>
      <c r="AI699" s="370">
        <v>6</v>
      </c>
      <c r="AJ699" s="379">
        <v>44573</v>
      </c>
      <c r="AK699" s="379">
        <v>41814</v>
      </c>
      <c r="AL699" s="379">
        <v>44522</v>
      </c>
      <c r="AM699" s="369"/>
      <c r="AN699" s="358"/>
      <c r="AO699" s="380" t="str">
        <f>_xlfn.IFNA(IF(VLOOKUP(tabItens[[#This Row],[CÓDIGO]],tabExcluirDoEstoque[#Data],1,FALSE),"sim",""),"")</f>
        <v/>
      </c>
      <c r="AP699" s="381" t="str">
        <f ca="1">IF(OR(ISBLANK(tabItens[[#This Row],[ATA DT.VALID.]]),tabItens[[#This Row],[ATA DT.VALID.]]="",tabItens[[#This Row],[ATA DT.VALID.]]=" "),"",IF(TYPE(tabItens[[#This Row],[ATA DT.VALID.]])=1,ROUNDUP((tabItens[[#This Row],[ATA DT.VALID.]]-TODAY())/7,0),""))</f>
        <v/>
      </c>
      <c r="AQ699" s="382"/>
      <c r="AR699" s="383" t="str">
        <f>IF(ISBLANK(tabItens[[#This Row],[CÓDIGO]]),"",IFERROR(VLOOKUP(tabItens[[#This Row],[CÓDIGO]],Consumo!$C$2:$AC$862,26,FALSE),0))</f>
        <v>04.2023</v>
      </c>
      <c r="AS699" s="384">
        <f>SUMIF(Consumo!$C$3:$C$862,tabItens[[#This Row],[CÓDIGO]],Consumo!$N$3:$N$862) + SUMIF(Consumo!$C$3:$C$862,tabItens[[#This Row],[CÓDIGO]],Consumo!$O$3:$O$862) + SUMIF(Consumo!$C$3:$C$862,tabItens[[#This Row],[CÓDIGO]],Consumo!$P$3:$P$862) + SUMIF(Consumo!$C$3:$C$862,tabItens[[#This Row],[CÓDIGO]],Consumo!$Q$3:$Q$862)</f>
        <v>0</v>
      </c>
      <c r="AT699" s="384">
        <f>SUMIF(Consumo!$C$3:$C$862,tabItens[[#This Row],[CÓDIGO]],Consumo!$Z$3:$Z$862)</f>
        <v>19</v>
      </c>
      <c r="AU699" s="385">
        <f>SUMIF(Consumo!$C$3:$C$862,tabItens[[#This Row],[CÓDIGO]],Consumo!$AA$3:$AA$862)</f>
        <v>5</v>
      </c>
      <c r="AV699" s="386">
        <f>SUMIF(Consumo!$C$3:$C$862,tabItens[[#This Row],[CÓDIGO]],Consumo!$Y$3:$Y$862)</f>
        <v>1.5833333333333333</v>
      </c>
      <c r="AW699" s="359">
        <f>tabItens[[#This Row],[QTDE ATUAL]] + tabItens[[#This Row],[RC QTDE]] + tabItens[[#This Row],[AF SALDO]] + tabItens[[#This Row],[Recentes]]</f>
        <v>108</v>
      </c>
      <c r="AX699" s="387">
        <v>3</v>
      </c>
      <c r="AY699" s="387">
        <v>4</v>
      </c>
      <c r="AZ699" s="387">
        <f>IF(ISBLANK(tabItens[[#This Row],[CÓDIGO]]),"",tabItens[[#This Row],[PontoMês]] * (AZ$2+tabItens[[#This Row],[PontoQtM]]))</f>
        <v>12</v>
      </c>
      <c r="BA699" s="386">
        <f>tabItens[[#This Row],[PontoPed]] - tabItens[[#This Row],[Saldo]] + (1/10)</f>
        <v>-95.9</v>
      </c>
      <c r="BB699" s="386">
        <f xml:space="preserve"> tabItens[[#This Row],[PontoMês]] * BB$2 - tabItens[[#This Row],[QTDE ATUAL]] - (1/10)</f>
        <v>-105.1</v>
      </c>
      <c r="BC699" s="388">
        <f>IF( tabItens[[#This Row],[PontoPed]]&gt;0, IF(tabItens[[#This Row],[PontoPed]]&lt;1, 1, IF( tabItens[[#This Row],[Saldo]]&gt;tabItens[[#This Row],[PontoPed]], 0, (tabItens[[#This Row],[PontoPed]]-tabItens[[#This Row],[Saldo]])/tabItens[[#This Row],[PontoPed]] ) ), 0 )</f>
        <v>0</v>
      </c>
      <c r="BD699" s="389">
        <f>ROUNDDOWN(IF( OR( AND(tabItens[[#This Row],[PontoPed]]&lt;tabItens[[#This Row],[Saldo]],tabItens[[#This Row],[Saldo]]&gt;0), tabItens[[#This Row],[PontoPed]]=0), 99, IF(AND(tabItens[[#This Row],[Saldo]]=0,tabItens[[#This Row],[PontoPed]]&gt;0), 0, (1-tabItens[[#This Row],[PctAb]])*10 ) ),0)</f>
        <v>99</v>
      </c>
      <c r="BE699" s="390">
        <f>IF( tabItens[[#This Row],[Consumo]] &gt; tabItens[[#This Row],[04_MESES]]/4*$AV$2, tabItens[[#This Row],[Consumo]]/$AV$2, tabItens[[#This Row],[04_MESES]]/4 ) * $BE$2 + tabItens[[#This Row],[COMPRA_EXTRA]]</f>
        <v>9.5</v>
      </c>
      <c r="BF699" s="391">
        <f>MAX( tabItens[[#This Row],[Sugestão]] - tabItens[[#This Row],[LC]], 0 )</f>
        <v>9.5</v>
      </c>
      <c r="BG699" s="391">
        <f>SUMIF(Consumo!$C$3:$C$862,tabItens[[#This Row],[CÓDIGO]],Consumo!$E$3:$E$862)</f>
        <v>0</v>
      </c>
      <c r="BH699" s="392">
        <f>IF(AND(tabItens[[#This Row],[Pend]] &gt; 0,tabItens[[#This Row],[Consumo]] &lt;&gt; 0), tabItens[[#This Row],[Pend]] / tabItens[[#This Row],[Consumo]], 0 )</f>
        <v>0</v>
      </c>
      <c r="BI699" s="391"/>
      <c r="BJ699" s="391"/>
      <c r="BK699" s="393" t="s">
        <v>2081</v>
      </c>
    </row>
    <row r="700" spans="1:63" x14ac:dyDescent="0.3">
      <c r="A700" s="354">
        <v>128287</v>
      </c>
      <c r="B700" s="355" t="s">
        <v>1786</v>
      </c>
      <c r="C700" s="356" t="s">
        <v>280</v>
      </c>
      <c r="D700" s="357">
        <v>62.57</v>
      </c>
      <c r="E700" s="358"/>
      <c r="F700" s="358"/>
      <c r="G700" s="358" t="s">
        <v>883</v>
      </c>
      <c r="H700" s="359">
        <v>677</v>
      </c>
      <c r="I700" s="360">
        <v>103003</v>
      </c>
      <c r="J700" s="361">
        <v>62.57</v>
      </c>
      <c r="K700" s="362">
        <v>283</v>
      </c>
      <c r="L700" s="363">
        <f>IF(tabItens[[#This Row],[Média]] &gt; 0, tabItens[[#This Row],[QTDE ATUAL]] / tabItens[[#This Row],[Média]],999.9)</f>
        <v>25.872611464968152</v>
      </c>
      <c r="M700" s="364">
        <v>0</v>
      </c>
      <c r="N700" s="365">
        <f>tabItens[[#This Row],[VALOR UNIT.]] * tabItens[[#This Row],[LC]]</f>
        <v>0</v>
      </c>
      <c r="O700" s="366" t="s">
        <v>2095</v>
      </c>
      <c r="P700" s="367"/>
      <c r="Q700" s="368"/>
      <c r="R700" s="365"/>
      <c r="S700" s="369"/>
      <c r="T700" s="370">
        <f>ROUNDDOWN(IFERROR(tabItens[[#This Row],[ATA DT.VALID.]] - $D$1,0) / 30,0)</f>
        <v>-1507</v>
      </c>
      <c r="U700" s="355" t="s">
        <v>1179</v>
      </c>
      <c r="V700" s="371">
        <v>1</v>
      </c>
      <c r="W700" s="372" t="s">
        <v>2070</v>
      </c>
      <c r="X700" s="373">
        <v>76</v>
      </c>
      <c r="Y700" s="374">
        <v>16</v>
      </c>
      <c r="Z700" s="375"/>
      <c r="AA700" s="376"/>
      <c r="AB700" s="377"/>
      <c r="AC700" s="377"/>
      <c r="AD700" s="376"/>
      <c r="AE700" s="377"/>
      <c r="AF700" s="370"/>
      <c r="AG700" s="378" t="s">
        <v>2067</v>
      </c>
      <c r="AH700" s="379"/>
      <c r="AI700" s="370">
        <v>96</v>
      </c>
      <c r="AJ700" s="379">
        <v>45190</v>
      </c>
      <c r="AK700" s="379">
        <v>41828</v>
      </c>
      <c r="AL700" s="379">
        <v>45181</v>
      </c>
      <c r="AM700" s="369"/>
      <c r="AN700" s="358"/>
      <c r="AO700" s="380" t="str">
        <f>_xlfn.IFNA(IF(VLOOKUP(tabItens[[#This Row],[CÓDIGO]],tabExcluirDoEstoque[#Data],1,FALSE),"sim",""),"")</f>
        <v/>
      </c>
      <c r="AP700" s="381" t="str">
        <f ca="1">IF(OR(ISBLANK(tabItens[[#This Row],[ATA DT.VALID.]]),tabItens[[#This Row],[ATA DT.VALID.]]="",tabItens[[#This Row],[ATA DT.VALID.]]=" "),"",IF(TYPE(tabItens[[#This Row],[ATA DT.VALID.]])=1,ROUNDUP((tabItens[[#This Row],[ATA DT.VALID.]]-TODAY())/7,0),""))</f>
        <v/>
      </c>
      <c r="AQ700" s="382">
        <v>0</v>
      </c>
      <c r="AR700" s="383" t="str">
        <f>IF(ISBLANK(tabItens[[#This Row],[CÓDIGO]]),"",IFERROR(VLOOKUP(tabItens[[#This Row],[CÓDIGO]],Consumo!$C$2:$AC$862,26,FALSE),0))</f>
        <v>09.2023</v>
      </c>
      <c r="AS700" s="384">
        <f>SUMIF(Consumo!$C$3:$C$862,tabItens[[#This Row],[CÓDIGO]],Consumo!$N$3:$N$862) + SUMIF(Consumo!$C$3:$C$862,tabItens[[#This Row],[CÓDIGO]],Consumo!$O$3:$O$862) + SUMIF(Consumo!$C$3:$C$862,tabItens[[#This Row],[CÓDIGO]],Consumo!$P$3:$P$862) + SUMIF(Consumo!$C$3:$C$862,tabItens[[#This Row],[CÓDIGO]],Consumo!$Q$3:$Q$862)</f>
        <v>7</v>
      </c>
      <c r="AT700" s="384">
        <f>SUMIF(Consumo!$C$3:$C$862,tabItens[[#This Row],[CÓDIGO]],Consumo!$Z$3:$Z$862)</f>
        <v>314</v>
      </c>
      <c r="AU700" s="385">
        <f>SUMIF(Consumo!$C$3:$C$862,tabItens[[#This Row],[CÓDIGO]],Consumo!$AA$3:$AA$862)</f>
        <v>74</v>
      </c>
      <c r="AV700" s="386">
        <f>SUMIF(Consumo!$C$3:$C$862,tabItens[[#This Row],[CÓDIGO]],Consumo!$Y$3:$Y$862)</f>
        <v>26.166666666666668</v>
      </c>
      <c r="AW700" s="359">
        <f>tabItens[[#This Row],[QTDE ATUAL]] + tabItens[[#This Row],[RC QTDE]] + tabItens[[#This Row],[AF SALDO]] + tabItens[[#This Row],[Recentes]]</f>
        <v>677</v>
      </c>
      <c r="AX700" s="387">
        <v>45</v>
      </c>
      <c r="AY700" s="387">
        <v>4</v>
      </c>
      <c r="AZ700" s="387">
        <f>IF(ISBLANK(tabItens[[#This Row],[CÓDIGO]]),"",tabItens[[#This Row],[PontoMês]] * (AZ$2+tabItens[[#This Row],[PontoQtM]]))</f>
        <v>180</v>
      </c>
      <c r="BA700" s="386">
        <f>tabItens[[#This Row],[PontoPed]] - tabItens[[#This Row],[Saldo]] + (1/10)</f>
        <v>-496.9</v>
      </c>
      <c r="BB700" s="386">
        <f xml:space="preserve"> tabItens[[#This Row],[PontoMês]] * BB$2 - tabItens[[#This Row],[QTDE ATUAL]] - (1/10)</f>
        <v>-632.1</v>
      </c>
      <c r="BC700" s="388">
        <f>IF( tabItens[[#This Row],[PontoPed]]&gt;0, IF(tabItens[[#This Row],[PontoPed]]&lt;1, 1, IF( tabItens[[#This Row],[Saldo]]&gt;tabItens[[#This Row],[PontoPed]], 0, (tabItens[[#This Row],[PontoPed]]-tabItens[[#This Row],[Saldo]])/tabItens[[#This Row],[PontoPed]] ) ), 0 )</f>
        <v>0</v>
      </c>
      <c r="BD700" s="389">
        <f>ROUNDDOWN(IF( OR( AND(tabItens[[#This Row],[PontoPed]]&lt;tabItens[[#This Row],[Saldo]],tabItens[[#This Row],[Saldo]]&gt;0), tabItens[[#This Row],[PontoPed]]=0), 99, IF(AND(tabItens[[#This Row],[Saldo]]=0,tabItens[[#This Row],[PontoPed]]&gt;0), 0, (1-tabItens[[#This Row],[PctAb]])*10 ) ),0)</f>
        <v>99</v>
      </c>
      <c r="BE700" s="390">
        <f>IF( tabItens[[#This Row],[Consumo]] &gt; tabItens[[#This Row],[04_MESES]]/4*$AV$2, tabItens[[#This Row],[Consumo]]/$AV$2, tabItens[[#This Row],[04_MESES]]/4 ) * $BE$2 + tabItens[[#This Row],[COMPRA_EXTRA]]</f>
        <v>157</v>
      </c>
      <c r="BF700" s="391">
        <f>MAX( tabItens[[#This Row],[Sugestão]] - tabItens[[#This Row],[LC]], 0 )</f>
        <v>157</v>
      </c>
      <c r="BG700" s="391">
        <f>SUMIF(Consumo!$C$3:$C$862,tabItens[[#This Row],[CÓDIGO]],Consumo!$E$3:$E$862)</f>
        <v>24</v>
      </c>
      <c r="BH700" s="392">
        <f>IF(AND(tabItens[[#This Row],[Pend]] &gt; 0,tabItens[[#This Row],[Consumo]] &lt;&gt; 0), tabItens[[#This Row],[Pend]] / tabItens[[#This Row],[Consumo]], 0 )</f>
        <v>7.6433121019108277E-2</v>
      </c>
      <c r="BI700" s="391"/>
      <c r="BJ700" s="391"/>
      <c r="BK700" s="393" t="s">
        <v>2081</v>
      </c>
    </row>
    <row r="701" spans="1:63" x14ac:dyDescent="0.3">
      <c r="A701" s="354">
        <v>128288</v>
      </c>
      <c r="B701" s="355" t="s">
        <v>1787</v>
      </c>
      <c r="C701" s="356" t="s">
        <v>294</v>
      </c>
      <c r="D701" s="357">
        <v>135.71</v>
      </c>
      <c r="E701" s="358"/>
      <c r="F701" s="358"/>
      <c r="G701" s="358" t="s">
        <v>883</v>
      </c>
      <c r="H701" s="359">
        <v>0</v>
      </c>
      <c r="I701" s="360">
        <v>103003</v>
      </c>
      <c r="J701" s="361">
        <v>135.71</v>
      </c>
      <c r="K701" s="362">
        <v>15</v>
      </c>
      <c r="L701" s="363">
        <f>IF(tabItens[[#This Row],[Média]] &gt; 0, tabItens[[#This Row],[QTDE ATUAL]] / tabItens[[#This Row],[Média]],999.9)</f>
        <v>0</v>
      </c>
      <c r="M701" s="364">
        <v>0</v>
      </c>
      <c r="N701" s="365">
        <f>tabItens[[#This Row],[VALOR UNIT.]] * tabItens[[#This Row],[LC]]</f>
        <v>0</v>
      </c>
      <c r="O701" s="366" t="s">
        <v>2190</v>
      </c>
      <c r="P701" s="367"/>
      <c r="Q701" s="368"/>
      <c r="R701" s="365"/>
      <c r="S701" s="369"/>
      <c r="T701" s="370">
        <f>ROUNDDOWN(IFERROR(tabItens[[#This Row],[ATA DT.VALID.]] - $D$1,0) / 30,0)</f>
        <v>-1507</v>
      </c>
      <c r="U701" s="355" t="s">
        <v>1516</v>
      </c>
      <c r="V701" s="371">
        <v>1</v>
      </c>
      <c r="W701" s="372" t="s">
        <v>2070</v>
      </c>
      <c r="X701" s="373">
        <v>76</v>
      </c>
      <c r="Y701" s="374">
        <v>13</v>
      </c>
      <c r="Z701" s="375"/>
      <c r="AA701" s="376"/>
      <c r="AB701" s="377"/>
      <c r="AC701" s="377">
        <v>14002</v>
      </c>
      <c r="AD701" s="376">
        <v>2022</v>
      </c>
      <c r="AE701" s="377">
        <v>0</v>
      </c>
      <c r="AF701" s="370">
        <v>20</v>
      </c>
      <c r="AG701" s="378" t="s">
        <v>2063</v>
      </c>
      <c r="AH701" s="379">
        <v>44875</v>
      </c>
      <c r="AI701" s="370">
        <v>6</v>
      </c>
      <c r="AJ701" s="379">
        <v>44742</v>
      </c>
      <c r="AK701" s="379">
        <v>41830</v>
      </c>
      <c r="AL701" s="379">
        <v>44865</v>
      </c>
      <c r="AM701" s="369"/>
      <c r="AN701" s="358"/>
      <c r="AO701" s="380" t="str">
        <f>_xlfn.IFNA(IF(VLOOKUP(tabItens[[#This Row],[CÓDIGO]],tabExcluirDoEstoque[#Data],1,FALSE),"sim",""),"")</f>
        <v/>
      </c>
      <c r="AP701" s="381" t="str">
        <f ca="1">IF(OR(ISBLANK(tabItens[[#This Row],[ATA DT.VALID.]]),tabItens[[#This Row],[ATA DT.VALID.]]="",tabItens[[#This Row],[ATA DT.VALID.]]=" "),"",IF(TYPE(tabItens[[#This Row],[ATA DT.VALID.]])=1,ROUNDUP((tabItens[[#This Row],[ATA DT.VALID.]]-TODAY())/7,0),""))</f>
        <v/>
      </c>
      <c r="AQ701" s="382">
        <v>0</v>
      </c>
      <c r="AR701" s="383" t="str">
        <f>IF(ISBLANK(tabItens[[#This Row],[CÓDIGO]]),"",IFERROR(VLOOKUP(tabItens[[#This Row],[CÓDIGO]],Consumo!$C$2:$AC$862,26,FALSE),0))</f>
        <v>02.2023</v>
      </c>
      <c r="AS701" s="384">
        <f>SUMIF(Consumo!$C$3:$C$862,tabItens[[#This Row],[CÓDIGO]],Consumo!$N$3:$N$862) + SUMIF(Consumo!$C$3:$C$862,tabItens[[#This Row],[CÓDIGO]],Consumo!$O$3:$O$862) + SUMIF(Consumo!$C$3:$C$862,tabItens[[#This Row],[CÓDIGO]],Consumo!$P$3:$P$862) + SUMIF(Consumo!$C$3:$C$862,tabItens[[#This Row],[CÓDIGO]],Consumo!$Q$3:$Q$862)</f>
        <v>0</v>
      </c>
      <c r="AT701" s="384">
        <f>SUMIF(Consumo!$C$3:$C$862,tabItens[[#This Row],[CÓDIGO]],Consumo!$Z$3:$Z$862)</f>
        <v>17</v>
      </c>
      <c r="AU701" s="385">
        <f>SUMIF(Consumo!$C$3:$C$862,tabItens[[#This Row],[CÓDIGO]],Consumo!$AA$3:$AA$862)</f>
        <v>10</v>
      </c>
      <c r="AV701" s="386">
        <f>SUMIF(Consumo!$C$3:$C$862,tabItens[[#This Row],[CÓDIGO]],Consumo!$Y$3:$Y$862)</f>
        <v>1.0833333333333333</v>
      </c>
      <c r="AW701" s="359">
        <f>tabItens[[#This Row],[QTDE ATUAL]] + tabItens[[#This Row],[RC QTDE]] + tabItens[[#This Row],[AF SALDO]] + tabItens[[#This Row],[Recentes]]</f>
        <v>0</v>
      </c>
      <c r="AX701" s="387">
        <v>2</v>
      </c>
      <c r="AY701" s="387">
        <v>4</v>
      </c>
      <c r="AZ701" s="387">
        <f>IF(ISBLANK(tabItens[[#This Row],[CÓDIGO]]),"",tabItens[[#This Row],[PontoMês]] * (AZ$2+tabItens[[#This Row],[PontoQtM]]))</f>
        <v>8</v>
      </c>
      <c r="BA701" s="386">
        <f>tabItens[[#This Row],[PontoPed]] - tabItens[[#This Row],[Saldo]] + (1/10)</f>
        <v>8.1</v>
      </c>
      <c r="BB701" s="386">
        <f xml:space="preserve"> tabItens[[#This Row],[PontoMês]] * BB$2 - tabItens[[#This Row],[QTDE ATUAL]] - (1/10)</f>
        <v>1.9</v>
      </c>
      <c r="BC701" s="388">
        <f>IF( tabItens[[#This Row],[PontoPed]]&gt;0, IF(tabItens[[#This Row],[PontoPed]]&lt;1, 1, IF( tabItens[[#This Row],[Saldo]]&gt;tabItens[[#This Row],[PontoPed]], 0, (tabItens[[#This Row],[PontoPed]]-tabItens[[#This Row],[Saldo]])/tabItens[[#This Row],[PontoPed]] ) ), 0 )</f>
        <v>1</v>
      </c>
      <c r="BD701" s="389">
        <f>ROUNDDOWN(IF( OR( AND(tabItens[[#This Row],[PontoPed]]&lt;tabItens[[#This Row],[Saldo]],tabItens[[#This Row],[Saldo]]&gt;0), tabItens[[#This Row],[PontoPed]]=0), 99, IF(AND(tabItens[[#This Row],[Saldo]]=0,tabItens[[#This Row],[PontoPed]]&gt;0), 0, (1-tabItens[[#This Row],[PctAb]])*10 ) ),0)</f>
        <v>0</v>
      </c>
      <c r="BE701" s="390">
        <f>IF( tabItens[[#This Row],[Consumo]] &gt; tabItens[[#This Row],[04_MESES]]/4*$AV$2, tabItens[[#This Row],[Consumo]]/$AV$2, tabItens[[#This Row],[04_MESES]]/4 ) * $BE$2 + tabItens[[#This Row],[COMPRA_EXTRA]]</f>
        <v>8.5</v>
      </c>
      <c r="BF701" s="391">
        <f>MAX( tabItens[[#This Row],[Sugestão]] - tabItens[[#This Row],[LC]], 0 )</f>
        <v>8.5</v>
      </c>
      <c r="BG701" s="391">
        <f>SUMIF(Consumo!$C$3:$C$862,tabItens[[#This Row],[CÓDIGO]],Consumo!$E$3:$E$862)</f>
        <v>2</v>
      </c>
      <c r="BH701" s="392">
        <f>IF(AND(tabItens[[#This Row],[Pend]] &gt; 0,tabItens[[#This Row],[Consumo]] &lt;&gt; 0), tabItens[[#This Row],[Pend]] / tabItens[[#This Row],[Consumo]], 0 )</f>
        <v>0.11764705882352941</v>
      </c>
      <c r="BI701" s="391"/>
      <c r="BJ701" s="391"/>
      <c r="BK701" s="393" t="s">
        <v>2081</v>
      </c>
    </row>
    <row r="702" spans="1:63" x14ac:dyDescent="0.3">
      <c r="A702" s="354">
        <v>128392</v>
      </c>
      <c r="B702" s="355" t="s">
        <v>790</v>
      </c>
      <c r="C702" s="356" t="s">
        <v>253</v>
      </c>
      <c r="D702" s="357">
        <v>210.5</v>
      </c>
      <c r="E702" s="358"/>
      <c r="F702" s="358"/>
      <c r="G702" s="358" t="s">
        <v>883</v>
      </c>
      <c r="H702" s="359">
        <v>103</v>
      </c>
      <c r="I702" s="360">
        <v>103003</v>
      </c>
      <c r="J702" s="361">
        <v>210.5</v>
      </c>
      <c r="K702" s="362"/>
      <c r="L702" s="363">
        <f>IF(tabItens[[#This Row],[Média]] &gt; 0, tabItens[[#This Row],[QTDE ATUAL]] / tabItens[[#This Row],[Média]],999.9)</f>
        <v>999.9</v>
      </c>
      <c r="M702" s="364">
        <v>0</v>
      </c>
      <c r="N702" s="365">
        <f>tabItens[[#This Row],[VALOR UNIT.]] * tabItens[[#This Row],[LC]]</f>
        <v>0</v>
      </c>
      <c r="O702" s="366"/>
      <c r="P702" s="367"/>
      <c r="Q702" s="368"/>
      <c r="R702" s="365"/>
      <c r="S702" s="369"/>
      <c r="T702" s="370">
        <f>ROUNDDOWN(IFERROR(tabItens[[#This Row],[ATA DT.VALID.]] - $D$1,0) / 30,0)</f>
        <v>-1507</v>
      </c>
      <c r="U702" s="355" t="s">
        <v>1559</v>
      </c>
      <c r="V702" s="371">
        <v>1</v>
      </c>
      <c r="W702" s="372" t="s">
        <v>2073</v>
      </c>
      <c r="X702" s="373">
        <v>70</v>
      </c>
      <c r="Y702" s="374">
        <v>47</v>
      </c>
      <c r="Z702" s="375"/>
      <c r="AA702" s="376"/>
      <c r="AB702" s="377"/>
      <c r="AC702" s="377"/>
      <c r="AD702" s="376"/>
      <c r="AE702" s="377"/>
      <c r="AF702" s="370"/>
      <c r="AG702" s="378" t="s">
        <v>2067</v>
      </c>
      <c r="AH702" s="379"/>
      <c r="AI702" s="370">
        <v>0</v>
      </c>
      <c r="AJ702" s="379">
        <v>42522</v>
      </c>
      <c r="AK702" s="379">
        <v>41851</v>
      </c>
      <c r="AL702" s="379">
        <v>42499</v>
      </c>
      <c r="AM702" s="369"/>
      <c r="AN702" s="358"/>
      <c r="AO702" s="380" t="str">
        <f>_xlfn.IFNA(IF(VLOOKUP(tabItens[[#This Row],[CÓDIGO]],tabExcluirDoEstoque[#Data],1,FALSE),"sim",""),"")</f>
        <v>sim</v>
      </c>
      <c r="AP702" s="381" t="str">
        <f ca="1">IF(OR(ISBLANK(tabItens[[#This Row],[ATA DT.VALID.]]),tabItens[[#This Row],[ATA DT.VALID.]]="",tabItens[[#This Row],[ATA DT.VALID.]]=" "),"",IF(TYPE(tabItens[[#This Row],[ATA DT.VALID.]])=1,ROUNDUP((tabItens[[#This Row],[ATA DT.VALID.]]-TODAY())/7,0),""))</f>
        <v/>
      </c>
      <c r="AQ702" s="382"/>
      <c r="AR702" s="383">
        <f>IF(ISBLANK(tabItens[[#This Row],[CÓDIGO]]),"",IFERROR(VLOOKUP(tabItens[[#This Row],[CÓDIGO]],Consumo!$C$2:$AC$862,26,FALSE),0))</f>
        <v>0</v>
      </c>
      <c r="AS702" s="384">
        <f>SUMIF(Consumo!$C$3:$C$862,tabItens[[#This Row],[CÓDIGO]],Consumo!$N$3:$N$862) + SUMIF(Consumo!$C$3:$C$862,tabItens[[#This Row],[CÓDIGO]],Consumo!$O$3:$O$862) + SUMIF(Consumo!$C$3:$C$862,tabItens[[#This Row],[CÓDIGO]],Consumo!$P$3:$P$862) + SUMIF(Consumo!$C$3:$C$862,tabItens[[#This Row],[CÓDIGO]],Consumo!$Q$3:$Q$862)</f>
        <v>0</v>
      </c>
      <c r="AT702" s="384">
        <f>SUMIF(Consumo!$C$3:$C$862,tabItens[[#This Row],[CÓDIGO]],Consumo!$Z$3:$Z$862)</f>
        <v>0</v>
      </c>
      <c r="AU702" s="385">
        <f>SUMIF(Consumo!$C$3:$C$862,tabItens[[#This Row],[CÓDIGO]],Consumo!$AA$3:$AA$862)</f>
        <v>0</v>
      </c>
      <c r="AV702" s="386">
        <f>SUMIF(Consumo!$C$3:$C$862,tabItens[[#This Row],[CÓDIGO]],Consumo!$Y$3:$Y$862)</f>
        <v>0</v>
      </c>
      <c r="AW702" s="359">
        <f>tabItens[[#This Row],[QTDE ATUAL]] + tabItens[[#This Row],[RC QTDE]] + tabItens[[#This Row],[AF SALDO]] + tabItens[[#This Row],[Recentes]]</f>
        <v>103</v>
      </c>
      <c r="AX702" s="387">
        <v>0</v>
      </c>
      <c r="AY702" s="387">
        <v>0</v>
      </c>
      <c r="AZ702" s="387">
        <f>IF(ISBLANK(tabItens[[#This Row],[CÓDIGO]]),"",tabItens[[#This Row],[PontoMês]] * (AZ$2+tabItens[[#This Row],[PontoQtM]]))</f>
        <v>0</v>
      </c>
      <c r="BA702" s="386">
        <f>tabItens[[#This Row],[PontoPed]] - tabItens[[#This Row],[Saldo]] + (1/10)</f>
        <v>-102.9</v>
      </c>
      <c r="BB702" s="386">
        <f xml:space="preserve"> tabItens[[#This Row],[PontoMês]] * BB$2 - tabItens[[#This Row],[QTDE ATUAL]] - (1/10)</f>
        <v>-103.1</v>
      </c>
      <c r="BC702" s="388">
        <f>IF( tabItens[[#This Row],[PontoPed]]&gt;0, IF(tabItens[[#This Row],[PontoPed]]&lt;1, 1, IF( tabItens[[#This Row],[Saldo]]&gt;tabItens[[#This Row],[PontoPed]], 0, (tabItens[[#This Row],[PontoPed]]-tabItens[[#This Row],[Saldo]])/tabItens[[#This Row],[PontoPed]] ) ), 0 )</f>
        <v>0</v>
      </c>
      <c r="BD702" s="389">
        <f>ROUNDDOWN(IF( OR( AND(tabItens[[#This Row],[PontoPed]]&lt;tabItens[[#This Row],[Saldo]],tabItens[[#This Row],[Saldo]]&gt;0), tabItens[[#This Row],[PontoPed]]=0), 99, IF(AND(tabItens[[#This Row],[Saldo]]=0,tabItens[[#This Row],[PontoPed]]&gt;0), 0, (1-tabItens[[#This Row],[PctAb]])*10 ) ),0)</f>
        <v>99</v>
      </c>
      <c r="BE702" s="390">
        <f>IF( tabItens[[#This Row],[Consumo]] &gt; tabItens[[#This Row],[04_MESES]]/4*$AV$2, tabItens[[#This Row],[Consumo]]/$AV$2, tabItens[[#This Row],[04_MESES]]/4 ) * $BE$2 + tabItens[[#This Row],[COMPRA_EXTRA]]</f>
        <v>0</v>
      </c>
      <c r="BF702" s="391">
        <f>MAX( tabItens[[#This Row],[Sugestão]] - tabItens[[#This Row],[LC]], 0 )</f>
        <v>0</v>
      </c>
      <c r="BG702" s="391">
        <f>SUMIF(Consumo!$C$3:$C$862,tabItens[[#This Row],[CÓDIGO]],Consumo!$E$3:$E$862)</f>
        <v>0</v>
      </c>
      <c r="BH702" s="392">
        <f>IF(AND(tabItens[[#This Row],[Pend]] &gt; 0,tabItens[[#This Row],[Consumo]] &lt;&gt; 0), tabItens[[#This Row],[Pend]] / tabItens[[#This Row],[Consumo]], 0 )</f>
        <v>0</v>
      </c>
      <c r="BI702" s="391"/>
      <c r="BJ702" s="391"/>
      <c r="BK702" s="393" t="s">
        <v>2081</v>
      </c>
    </row>
    <row r="703" spans="1:63" x14ac:dyDescent="0.3">
      <c r="A703" s="354">
        <v>128782</v>
      </c>
      <c r="B703" s="355" t="s">
        <v>1788</v>
      </c>
      <c r="C703" s="356" t="s">
        <v>253</v>
      </c>
      <c r="D703" s="357">
        <v>188</v>
      </c>
      <c r="E703" s="358"/>
      <c r="F703" s="358"/>
      <c r="G703" s="358" t="s">
        <v>883</v>
      </c>
      <c r="H703" s="359">
        <v>97</v>
      </c>
      <c r="I703" s="360">
        <v>103003</v>
      </c>
      <c r="J703" s="361">
        <v>188</v>
      </c>
      <c r="K703" s="362"/>
      <c r="L703" s="363">
        <f>IF(tabItens[[#This Row],[Média]] &gt; 0, tabItens[[#This Row],[QTDE ATUAL]] / tabItens[[#This Row],[Média]],999.9)</f>
        <v>999.9</v>
      </c>
      <c r="M703" s="364">
        <v>0</v>
      </c>
      <c r="N703" s="365">
        <f>tabItens[[#This Row],[VALOR UNIT.]] * tabItens[[#This Row],[LC]]</f>
        <v>0</v>
      </c>
      <c r="O703" s="366"/>
      <c r="P703" s="367"/>
      <c r="Q703" s="368"/>
      <c r="R703" s="365"/>
      <c r="S703" s="369"/>
      <c r="T703" s="370">
        <f>ROUNDDOWN(IFERROR(tabItens[[#This Row],[ATA DT.VALID.]] - $D$1,0) / 30,0)</f>
        <v>-1507</v>
      </c>
      <c r="U703" s="355" t="s">
        <v>1071</v>
      </c>
      <c r="V703" s="371">
        <v>1</v>
      </c>
      <c r="W703" s="372" t="s">
        <v>2074</v>
      </c>
      <c r="X703" s="373">
        <v>78</v>
      </c>
      <c r="Y703" s="374">
        <v>2</v>
      </c>
      <c r="Z703" s="375"/>
      <c r="AA703" s="376"/>
      <c r="AB703" s="377"/>
      <c r="AC703" s="377"/>
      <c r="AD703" s="376"/>
      <c r="AE703" s="377"/>
      <c r="AF703" s="370"/>
      <c r="AG703" s="378" t="s">
        <v>2067</v>
      </c>
      <c r="AH703" s="379"/>
      <c r="AI703" s="370">
        <v>0</v>
      </c>
      <c r="AJ703" s="379">
        <v>42522</v>
      </c>
      <c r="AK703" s="379">
        <v>41914</v>
      </c>
      <c r="AL703" s="379">
        <v>42893</v>
      </c>
      <c r="AM703" s="369"/>
      <c r="AN703" s="358"/>
      <c r="AO703" s="380" t="str">
        <f>_xlfn.IFNA(IF(VLOOKUP(tabItens[[#This Row],[CÓDIGO]],tabExcluirDoEstoque[#Data],1,FALSE),"sim",""),"")</f>
        <v/>
      </c>
      <c r="AP703" s="381" t="str">
        <f ca="1">IF(OR(ISBLANK(tabItens[[#This Row],[ATA DT.VALID.]]),tabItens[[#This Row],[ATA DT.VALID.]]="",tabItens[[#This Row],[ATA DT.VALID.]]=" "),"",IF(TYPE(tabItens[[#This Row],[ATA DT.VALID.]])=1,ROUNDUP((tabItens[[#This Row],[ATA DT.VALID.]]-TODAY())/7,0),""))</f>
        <v/>
      </c>
      <c r="AQ703" s="382"/>
      <c r="AR703" s="383">
        <f>IF(ISBLANK(tabItens[[#This Row],[CÓDIGO]]),"",IFERROR(VLOOKUP(tabItens[[#This Row],[CÓDIGO]],Consumo!$C$2:$AC$862,26,FALSE),0))</f>
        <v>0</v>
      </c>
      <c r="AS703" s="384">
        <f>SUMIF(Consumo!$C$3:$C$862,tabItens[[#This Row],[CÓDIGO]],Consumo!$N$3:$N$862) + SUMIF(Consumo!$C$3:$C$862,tabItens[[#This Row],[CÓDIGO]],Consumo!$O$3:$O$862) + SUMIF(Consumo!$C$3:$C$862,tabItens[[#This Row],[CÓDIGO]],Consumo!$P$3:$P$862) + SUMIF(Consumo!$C$3:$C$862,tabItens[[#This Row],[CÓDIGO]],Consumo!$Q$3:$Q$862)</f>
        <v>0</v>
      </c>
      <c r="AT703" s="384">
        <f>SUMIF(Consumo!$C$3:$C$862,tabItens[[#This Row],[CÓDIGO]],Consumo!$Z$3:$Z$862)</f>
        <v>0</v>
      </c>
      <c r="AU703" s="385">
        <f>SUMIF(Consumo!$C$3:$C$862,tabItens[[#This Row],[CÓDIGO]],Consumo!$AA$3:$AA$862)</f>
        <v>0</v>
      </c>
      <c r="AV703" s="386">
        <f>SUMIF(Consumo!$C$3:$C$862,tabItens[[#This Row],[CÓDIGO]],Consumo!$Y$3:$Y$862)</f>
        <v>0</v>
      </c>
      <c r="AW703" s="359">
        <f>tabItens[[#This Row],[QTDE ATUAL]] + tabItens[[#This Row],[RC QTDE]] + tabItens[[#This Row],[AF SALDO]] + tabItens[[#This Row],[Recentes]]</f>
        <v>97</v>
      </c>
      <c r="AX703" s="387">
        <v>0</v>
      </c>
      <c r="AY703" s="387">
        <v>4</v>
      </c>
      <c r="AZ703" s="387">
        <f>IF(ISBLANK(tabItens[[#This Row],[CÓDIGO]]),"",tabItens[[#This Row],[PontoMês]] * (AZ$2+tabItens[[#This Row],[PontoQtM]]))</f>
        <v>0</v>
      </c>
      <c r="BA703" s="386">
        <f>tabItens[[#This Row],[PontoPed]] - tabItens[[#This Row],[Saldo]] + (1/10)</f>
        <v>-96.9</v>
      </c>
      <c r="BB703" s="386">
        <f xml:space="preserve"> tabItens[[#This Row],[PontoMês]] * BB$2 - tabItens[[#This Row],[QTDE ATUAL]] - (1/10)</f>
        <v>-97.1</v>
      </c>
      <c r="BC703" s="388">
        <f>IF( tabItens[[#This Row],[PontoPed]]&gt;0, IF(tabItens[[#This Row],[PontoPed]]&lt;1, 1, IF( tabItens[[#This Row],[Saldo]]&gt;tabItens[[#This Row],[PontoPed]], 0, (tabItens[[#This Row],[PontoPed]]-tabItens[[#This Row],[Saldo]])/tabItens[[#This Row],[PontoPed]] ) ), 0 )</f>
        <v>0</v>
      </c>
      <c r="BD703" s="389">
        <f>ROUNDDOWN(IF( OR( AND(tabItens[[#This Row],[PontoPed]]&lt;tabItens[[#This Row],[Saldo]],tabItens[[#This Row],[Saldo]]&gt;0), tabItens[[#This Row],[PontoPed]]=0), 99, IF(AND(tabItens[[#This Row],[Saldo]]=0,tabItens[[#This Row],[PontoPed]]&gt;0), 0, (1-tabItens[[#This Row],[PctAb]])*10 ) ),0)</f>
        <v>99</v>
      </c>
      <c r="BE703" s="390">
        <f>IF( tabItens[[#This Row],[Consumo]] &gt; tabItens[[#This Row],[04_MESES]]/4*$AV$2, tabItens[[#This Row],[Consumo]]/$AV$2, tabItens[[#This Row],[04_MESES]]/4 ) * $BE$2 + tabItens[[#This Row],[COMPRA_EXTRA]]</f>
        <v>0</v>
      </c>
      <c r="BF703" s="391">
        <f>MAX( tabItens[[#This Row],[Sugestão]] - tabItens[[#This Row],[LC]], 0 )</f>
        <v>0</v>
      </c>
      <c r="BG703" s="391">
        <f>SUMIF(Consumo!$C$3:$C$862,tabItens[[#This Row],[CÓDIGO]],Consumo!$E$3:$E$862)</f>
        <v>0</v>
      </c>
      <c r="BH703" s="392">
        <f>IF(AND(tabItens[[#This Row],[Pend]] &gt; 0,tabItens[[#This Row],[Consumo]] &lt;&gt; 0), tabItens[[#This Row],[Pend]] / tabItens[[#This Row],[Consumo]], 0 )</f>
        <v>0</v>
      </c>
      <c r="BI703" s="391"/>
      <c r="BJ703" s="391"/>
      <c r="BK703" s="393" t="s">
        <v>2081</v>
      </c>
    </row>
    <row r="704" spans="1:63" x14ac:dyDescent="0.3">
      <c r="A704" s="354">
        <v>128815</v>
      </c>
      <c r="B704" s="355" t="s">
        <v>1789</v>
      </c>
      <c r="C704" s="356" t="s">
        <v>31</v>
      </c>
      <c r="D704" s="357">
        <v>0.25</v>
      </c>
      <c r="E704" s="358"/>
      <c r="F704" s="358"/>
      <c r="G704" s="358" t="s">
        <v>883</v>
      </c>
      <c r="H704" s="359">
        <v>2191</v>
      </c>
      <c r="I704" s="360">
        <v>103003</v>
      </c>
      <c r="J704" s="361">
        <v>0.25</v>
      </c>
      <c r="K704" s="362">
        <v>2874</v>
      </c>
      <c r="L704" s="363">
        <f>IF(tabItens[[#This Row],[Média]] &gt; 0, tabItens[[#This Row],[QTDE ATUAL]] / tabItens[[#This Row],[Média]],999.9)</f>
        <v>8.1298701298701292</v>
      </c>
      <c r="M704" s="364">
        <v>0</v>
      </c>
      <c r="N704" s="365">
        <f>tabItens[[#This Row],[VALOR UNIT.]] * tabItens[[#This Row],[LC]]</f>
        <v>0</v>
      </c>
      <c r="O704" s="366" t="s">
        <v>2100</v>
      </c>
      <c r="P704" s="367"/>
      <c r="Q704" s="368"/>
      <c r="R704" s="365"/>
      <c r="S704" s="369"/>
      <c r="T704" s="370">
        <f>ROUNDDOWN(IFERROR(tabItens[[#This Row],[ATA DT.VALID.]] - $D$1,0) / 30,0)</f>
        <v>-1507</v>
      </c>
      <c r="U704" s="355" t="s">
        <v>984</v>
      </c>
      <c r="V704" s="371">
        <v>1</v>
      </c>
      <c r="W704" s="372" t="s">
        <v>2072</v>
      </c>
      <c r="X704" s="373">
        <v>55</v>
      </c>
      <c r="Y704" s="374">
        <v>32</v>
      </c>
      <c r="Z704" s="375">
        <v>2956</v>
      </c>
      <c r="AA704" s="376">
        <v>2023</v>
      </c>
      <c r="AB704" s="377">
        <v>3000</v>
      </c>
      <c r="AC704" s="377"/>
      <c r="AD704" s="376"/>
      <c r="AE704" s="377"/>
      <c r="AF704" s="370"/>
      <c r="AG704" s="378" t="s">
        <v>2067</v>
      </c>
      <c r="AH704" s="379"/>
      <c r="AI704" s="370">
        <v>1132</v>
      </c>
      <c r="AJ704" s="379">
        <v>44628</v>
      </c>
      <c r="AK704" s="379">
        <v>41926</v>
      </c>
      <c r="AL704" s="379">
        <v>44616</v>
      </c>
      <c r="AM704" s="369"/>
      <c r="AN704" s="358"/>
      <c r="AO704" s="380" t="str">
        <f>_xlfn.IFNA(IF(VLOOKUP(tabItens[[#This Row],[CÓDIGO]],tabExcluirDoEstoque[#Data],1,FALSE),"sim",""),"")</f>
        <v/>
      </c>
      <c r="AP704" s="381" t="str">
        <f ca="1">IF(OR(ISBLANK(tabItens[[#This Row],[ATA DT.VALID.]]),tabItens[[#This Row],[ATA DT.VALID.]]="",tabItens[[#This Row],[ATA DT.VALID.]]=" "),"",IF(TYPE(tabItens[[#This Row],[ATA DT.VALID.]])=1,ROUNDUP((tabItens[[#This Row],[ATA DT.VALID.]]-TODAY())/7,0),""))</f>
        <v/>
      </c>
      <c r="AQ704" s="382">
        <v>0</v>
      </c>
      <c r="AR704" s="383" t="str">
        <f>IF(ISBLANK(tabItens[[#This Row],[CÓDIGO]]),"",IFERROR(VLOOKUP(tabItens[[#This Row],[CÓDIGO]],Consumo!$C$2:$AC$862,26,FALSE),0))</f>
        <v>05.2023</v>
      </c>
      <c r="AS704" s="384">
        <f>SUMIF(Consumo!$C$3:$C$862,tabItens[[#This Row],[CÓDIGO]],Consumo!$N$3:$N$862) + SUMIF(Consumo!$C$3:$C$862,tabItens[[#This Row],[CÓDIGO]],Consumo!$O$3:$O$862) + SUMIF(Consumo!$C$3:$C$862,tabItens[[#This Row],[CÓDIGO]],Consumo!$P$3:$P$862) + SUMIF(Consumo!$C$3:$C$862,tabItens[[#This Row],[CÓDIGO]],Consumo!$Q$3:$Q$862)</f>
        <v>0</v>
      </c>
      <c r="AT704" s="384">
        <f>SUMIF(Consumo!$C$3:$C$862,tabItens[[#This Row],[CÓDIGO]],Consumo!$Z$3:$Z$862)</f>
        <v>3234</v>
      </c>
      <c r="AU704" s="385">
        <f>SUMIF(Consumo!$C$3:$C$862,tabItens[[#This Row],[CÓDIGO]],Consumo!$AA$3:$AA$862)</f>
        <v>784</v>
      </c>
      <c r="AV704" s="386">
        <f>SUMIF(Consumo!$C$3:$C$862,tabItens[[#This Row],[CÓDIGO]],Consumo!$Y$3:$Y$862)</f>
        <v>269.5</v>
      </c>
      <c r="AW704" s="359">
        <f>tabItens[[#This Row],[QTDE ATUAL]] + tabItens[[#This Row],[RC QTDE]] + tabItens[[#This Row],[AF SALDO]] + tabItens[[#This Row],[Recentes]]</f>
        <v>5191</v>
      </c>
      <c r="AX704" s="387">
        <v>200</v>
      </c>
      <c r="AY704" s="387">
        <v>4</v>
      </c>
      <c r="AZ704" s="387">
        <f>IF(ISBLANK(tabItens[[#This Row],[CÓDIGO]]),"",tabItens[[#This Row],[PontoMês]] * (AZ$2+tabItens[[#This Row],[PontoQtM]]))</f>
        <v>800</v>
      </c>
      <c r="BA704" s="386">
        <f>tabItens[[#This Row],[PontoPed]] - tabItens[[#This Row],[Saldo]] + (1/10)</f>
        <v>-4390.8999999999996</v>
      </c>
      <c r="BB704" s="386">
        <f xml:space="preserve"> tabItens[[#This Row],[PontoMês]] * BB$2 - tabItens[[#This Row],[QTDE ATUAL]] - (1/10)</f>
        <v>-1991.1</v>
      </c>
      <c r="BC704" s="388">
        <f>IF( tabItens[[#This Row],[PontoPed]]&gt;0, IF(tabItens[[#This Row],[PontoPed]]&lt;1, 1, IF( tabItens[[#This Row],[Saldo]]&gt;tabItens[[#This Row],[PontoPed]], 0, (tabItens[[#This Row],[PontoPed]]-tabItens[[#This Row],[Saldo]])/tabItens[[#This Row],[PontoPed]] ) ), 0 )</f>
        <v>0</v>
      </c>
      <c r="BD704" s="389">
        <f>ROUNDDOWN(IF( OR( AND(tabItens[[#This Row],[PontoPed]]&lt;tabItens[[#This Row],[Saldo]],tabItens[[#This Row],[Saldo]]&gt;0), tabItens[[#This Row],[PontoPed]]=0), 99, IF(AND(tabItens[[#This Row],[Saldo]]=0,tabItens[[#This Row],[PontoPed]]&gt;0), 0, (1-tabItens[[#This Row],[PctAb]])*10 ) ),0)</f>
        <v>99</v>
      </c>
      <c r="BE704" s="390">
        <f>IF( tabItens[[#This Row],[Consumo]] &gt; tabItens[[#This Row],[04_MESES]]/4*$AV$2, tabItens[[#This Row],[Consumo]]/$AV$2, tabItens[[#This Row],[04_MESES]]/4 ) * $BE$2 + tabItens[[#This Row],[COMPRA_EXTRA]]</f>
        <v>1617</v>
      </c>
      <c r="BF704" s="391">
        <f>MAX( tabItens[[#This Row],[Sugestão]] - tabItens[[#This Row],[LC]], 0 )</f>
        <v>1617</v>
      </c>
      <c r="BG704" s="391">
        <f>SUMIF(Consumo!$C$3:$C$862,tabItens[[#This Row],[CÓDIGO]],Consumo!$E$3:$E$862)</f>
        <v>0</v>
      </c>
      <c r="BH704" s="392">
        <f>IF(AND(tabItens[[#This Row],[Pend]] &gt; 0,tabItens[[#This Row],[Consumo]] &lt;&gt; 0), tabItens[[#This Row],[Pend]] / tabItens[[#This Row],[Consumo]], 0 )</f>
        <v>0</v>
      </c>
      <c r="BI704" s="391"/>
      <c r="BJ704" s="391"/>
      <c r="BK704" s="393" t="s">
        <v>2081</v>
      </c>
    </row>
    <row r="705" spans="1:63" x14ac:dyDescent="0.3">
      <c r="A705" s="354">
        <v>128816</v>
      </c>
      <c r="B705" s="355" t="s">
        <v>1790</v>
      </c>
      <c r="C705" s="356" t="s">
        <v>31</v>
      </c>
      <c r="D705" s="357">
        <v>0.39</v>
      </c>
      <c r="E705" s="358"/>
      <c r="F705" s="358"/>
      <c r="G705" s="358" t="s">
        <v>883</v>
      </c>
      <c r="H705" s="359">
        <v>805</v>
      </c>
      <c r="I705" s="360">
        <v>103003</v>
      </c>
      <c r="J705" s="361">
        <v>0.39</v>
      </c>
      <c r="K705" s="362">
        <v>185</v>
      </c>
      <c r="L705" s="363">
        <f>IF(tabItens[[#This Row],[Média]] &gt; 0, tabItens[[#This Row],[QTDE ATUAL]] / tabItens[[#This Row],[Média]],999.9)</f>
        <v>79.180327868852459</v>
      </c>
      <c r="M705" s="364">
        <v>0</v>
      </c>
      <c r="N705" s="365">
        <f>tabItens[[#This Row],[VALOR UNIT.]] * tabItens[[#This Row],[LC]]</f>
        <v>0</v>
      </c>
      <c r="O705" s="366" t="s">
        <v>2100</v>
      </c>
      <c r="P705" s="367"/>
      <c r="Q705" s="368"/>
      <c r="R705" s="365"/>
      <c r="S705" s="369"/>
      <c r="T705" s="370">
        <f>ROUNDDOWN(IFERROR(tabItens[[#This Row],[ATA DT.VALID.]] - $D$1,0) / 30,0)</f>
        <v>-1507</v>
      </c>
      <c r="U705" s="355" t="s">
        <v>984</v>
      </c>
      <c r="V705" s="371">
        <v>1</v>
      </c>
      <c r="W705" s="372" t="s">
        <v>2072</v>
      </c>
      <c r="X705" s="373">
        <v>55</v>
      </c>
      <c r="Y705" s="374">
        <v>32</v>
      </c>
      <c r="Z705" s="375"/>
      <c r="AA705" s="376"/>
      <c r="AB705" s="377"/>
      <c r="AC705" s="377"/>
      <c r="AD705" s="376"/>
      <c r="AE705" s="377"/>
      <c r="AF705" s="370"/>
      <c r="AG705" s="378" t="s">
        <v>2067</v>
      </c>
      <c r="AH705" s="379"/>
      <c r="AI705" s="370">
        <v>62</v>
      </c>
      <c r="AJ705" s="379">
        <v>42220</v>
      </c>
      <c r="AK705" s="379">
        <v>41926</v>
      </c>
      <c r="AL705" s="379">
        <v>42205</v>
      </c>
      <c r="AM705" s="369"/>
      <c r="AN705" s="358"/>
      <c r="AO705" s="380" t="str">
        <f>_xlfn.IFNA(IF(VLOOKUP(tabItens[[#This Row],[CÓDIGO]],tabExcluirDoEstoque[#Data],1,FALSE),"sim",""),"")</f>
        <v/>
      </c>
      <c r="AP705" s="381" t="str">
        <f ca="1">IF(OR(ISBLANK(tabItens[[#This Row],[ATA DT.VALID.]]),tabItens[[#This Row],[ATA DT.VALID.]]="",tabItens[[#This Row],[ATA DT.VALID.]]=" "),"",IF(TYPE(tabItens[[#This Row],[ATA DT.VALID.]])=1,ROUNDUP((tabItens[[#This Row],[ATA DT.VALID.]]-TODAY())/7,0),""))</f>
        <v/>
      </c>
      <c r="AQ705" s="382">
        <v>0</v>
      </c>
      <c r="AR705" s="383" t="str">
        <f>IF(ISBLANK(tabItens[[#This Row],[CÓDIGO]]),"",IFERROR(VLOOKUP(tabItens[[#This Row],[CÓDIGO]],Consumo!$C$2:$AC$862,26,FALSE),0))</f>
        <v>01.2023</v>
      </c>
      <c r="AS705" s="384">
        <f>SUMIF(Consumo!$C$3:$C$862,tabItens[[#This Row],[CÓDIGO]],Consumo!$N$3:$N$862) + SUMIF(Consumo!$C$3:$C$862,tabItens[[#This Row],[CÓDIGO]],Consumo!$O$3:$O$862) + SUMIF(Consumo!$C$3:$C$862,tabItens[[#This Row],[CÓDIGO]],Consumo!$P$3:$P$862) + SUMIF(Consumo!$C$3:$C$862,tabItens[[#This Row],[CÓDIGO]],Consumo!$Q$3:$Q$862)</f>
        <v>0</v>
      </c>
      <c r="AT705" s="384">
        <f>SUMIF(Consumo!$C$3:$C$862,tabItens[[#This Row],[CÓDIGO]],Consumo!$Z$3:$Z$862)</f>
        <v>185</v>
      </c>
      <c r="AU705" s="385">
        <f>SUMIF(Consumo!$C$3:$C$862,tabItens[[#This Row],[CÓDIGO]],Consumo!$AA$3:$AA$862)</f>
        <v>185</v>
      </c>
      <c r="AV705" s="386">
        <f>SUMIF(Consumo!$C$3:$C$862,tabItens[[#This Row],[CÓDIGO]],Consumo!$Y$3:$Y$862)</f>
        <v>10.166666666666666</v>
      </c>
      <c r="AW705" s="359">
        <f>tabItens[[#This Row],[QTDE ATUAL]] + tabItens[[#This Row],[RC QTDE]] + tabItens[[#This Row],[AF SALDO]] + tabItens[[#This Row],[Recentes]]</f>
        <v>805</v>
      </c>
      <c r="AX705" s="387">
        <v>5</v>
      </c>
      <c r="AY705" s="387">
        <v>4</v>
      </c>
      <c r="AZ705" s="387">
        <f>IF(ISBLANK(tabItens[[#This Row],[CÓDIGO]]),"",tabItens[[#This Row],[PontoMês]] * (AZ$2+tabItens[[#This Row],[PontoQtM]]))</f>
        <v>20</v>
      </c>
      <c r="BA705" s="386">
        <f>tabItens[[#This Row],[PontoPed]] - tabItens[[#This Row],[Saldo]] + (1/10)</f>
        <v>-784.9</v>
      </c>
      <c r="BB705" s="386">
        <f xml:space="preserve"> tabItens[[#This Row],[PontoMês]] * BB$2 - tabItens[[#This Row],[QTDE ATUAL]] - (1/10)</f>
        <v>-800.1</v>
      </c>
      <c r="BC705" s="388">
        <f>IF( tabItens[[#This Row],[PontoPed]]&gt;0, IF(tabItens[[#This Row],[PontoPed]]&lt;1, 1, IF( tabItens[[#This Row],[Saldo]]&gt;tabItens[[#This Row],[PontoPed]], 0, (tabItens[[#This Row],[PontoPed]]-tabItens[[#This Row],[Saldo]])/tabItens[[#This Row],[PontoPed]] ) ), 0 )</f>
        <v>0</v>
      </c>
      <c r="BD705" s="389">
        <f>ROUNDDOWN(IF( OR( AND(tabItens[[#This Row],[PontoPed]]&lt;tabItens[[#This Row],[Saldo]],tabItens[[#This Row],[Saldo]]&gt;0), tabItens[[#This Row],[PontoPed]]=0), 99, IF(AND(tabItens[[#This Row],[Saldo]]=0,tabItens[[#This Row],[PontoPed]]&gt;0), 0, (1-tabItens[[#This Row],[PctAb]])*10 ) ),0)</f>
        <v>99</v>
      </c>
      <c r="BE705" s="390">
        <f>IF( tabItens[[#This Row],[Consumo]] &gt; tabItens[[#This Row],[04_MESES]]/4*$AV$2, tabItens[[#This Row],[Consumo]]/$AV$2, tabItens[[#This Row],[04_MESES]]/4 ) * $BE$2 + tabItens[[#This Row],[COMPRA_EXTRA]]</f>
        <v>92.5</v>
      </c>
      <c r="BF705" s="391">
        <f>MAX( tabItens[[#This Row],[Sugestão]] - tabItens[[#This Row],[LC]], 0 )</f>
        <v>92.5</v>
      </c>
      <c r="BG705" s="391">
        <f>SUMIF(Consumo!$C$3:$C$862,tabItens[[#This Row],[CÓDIGO]],Consumo!$E$3:$E$862)</f>
        <v>0</v>
      </c>
      <c r="BH705" s="392">
        <f>IF(AND(tabItens[[#This Row],[Pend]] &gt; 0,tabItens[[#This Row],[Consumo]] &lt;&gt; 0), tabItens[[#This Row],[Pend]] / tabItens[[#This Row],[Consumo]], 0 )</f>
        <v>0</v>
      </c>
      <c r="BI705" s="391"/>
      <c r="BJ705" s="391"/>
      <c r="BK705" s="393" t="s">
        <v>2081</v>
      </c>
    </row>
    <row r="706" spans="1:63" x14ac:dyDescent="0.3">
      <c r="A706" s="354">
        <v>128818</v>
      </c>
      <c r="B706" s="355" t="s">
        <v>1791</v>
      </c>
      <c r="C706" s="356" t="s">
        <v>31</v>
      </c>
      <c r="D706" s="357">
        <v>1.1499999999999999</v>
      </c>
      <c r="E706" s="358"/>
      <c r="F706" s="358"/>
      <c r="G706" s="358" t="s">
        <v>883</v>
      </c>
      <c r="H706" s="359">
        <v>1795</v>
      </c>
      <c r="I706" s="360">
        <v>103003</v>
      </c>
      <c r="J706" s="361">
        <v>1.1499999999999999</v>
      </c>
      <c r="K706" s="362">
        <v>4625</v>
      </c>
      <c r="L706" s="363">
        <f>IF(tabItens[[#This Row],[Média]] &gt; 0, tabItens[[#This Row],[QTDE ATUAL]] / tabItens[[#This Row],[Média]],999.9)</f>
        <v>3.3307561465903821</v>
      </c>
      <c r="M706" s="364">
        <v>0</v>
      </c>
      <c r="N706" s="365">
        <f>tabItens[[#This Row],[VALOR UNIT.]] * tabItens[[#This Row],[LC]]</f>
        <v>0</v>
      </c>
      <c r="O706" s="366" t="s">
        <v>2100</v>
      </c>
      <c r="P706" s="367"/>
      <c r="Q706" s="368"/>
      <c r="R706" s="365"/>
      <c r="S706" s="369"/>
      <c r="T706" s="370">
        <f>ROUNDDOWN(IFERROR(tabItens[[#This Row],[ATA DT.VALID.]] - $D$1,0) / 30,0)</f>
        <v>-1507</v>
      </c>
      <c r="U706" s="355" t="s">
        <v>1083</v>
      </c>
      <c r="V706" s="371">
        <v>1</v>
      </c>
      <c r="W706" s="372" t="s">
        <v>2072</v>
      </c>
      <c r="X706" s="373">
        <v>55</v>
      </c>
      <c r="Y706" s="374">
        <v>34</v>
      </c>
      <c r="Z706" s="375">
        <v>10083</v>
      </c>
      <c r="AA706" s="376">
        <v>2023</v>
      </c>
      <c r="AB706" s="377">
        <v>1000</v>
      </c>
      <c r="AC706" s="377"/>
      <c r="AD706" s="376"/>
      <c r="AE706" s="377"/>
      <c r="AF706" s="370"/>
      <c r="AG706" s="378" t="s">
        <v>2067</v>
      </c>
      <c r="AH706" s="379"/>
      <c r="AI706" s="370">
        <v>2158</v>
      </c>
      <c r="AJ706" s="379">
        <v>44659</v>
      </c>
      <c r="AK706" s="379">
        <v>41926</v>
      </c>
      <c r="AL706" s="379">
        <v>44616</v>
      </c>
      <c r="AM706" s="369"/>
      <c r="AN706" s="358"/>
      <c r="AO706" s="380" t="str">
        <f>_xlfn.IFNA(IF(VLOOKUP(tabItens[[#This Row],[CÓDIGO]],tabExcluirDoEstoque[#Data],1,FALSE),"sim",""),"")</f>
        <v/>
      </c>
      <c r="AP706" s="381" t="str">
        <f ca="1">IF(OR(ISBLANK(tabItens[[#This Row],[ATA DT.VALID.]]),tabItens[[#This Row],[ATA DT.VALID.]]="",tabItens[[#This Row],[ATA DT.VALID.]]=" "),"",IF(TYPE(tabItens[[#This Row],[ATA DT.VALID.]])=1,ROUNDUP((tabItens[[#This Row],[ATA DT.VALID.]]-TODAY())/7,0),""))</f>
        <v/>
      </c>
      <c r="AQ706" s="382">
        <v>0</v>
      </c>
      <c r="AR706" s="383" t="str">
        <f>IF(ISBLANK(tabItens[[#This Row],[CÓDIGO]]),"",IFERROR(VLOOKUP(tabItens[[#This Row],[CÓDIGO]],Consumo!$C$2:$AC$862,26,FALSE),0))</f>
        <v>09.2023</v>
      </c>
      <c r="AS706" s="384">
        <f>SUMIF(Consumo!$C$3:$C$862,tabItens[[#This Row],[CÓDIGO]],Consumo!$N$3:$N$862) + SUMIF(Consumo!$C$3:$C$862,tabItens[[#This Row],[CÓDIGO]],Consumo!$O$3:$O$862) + SUMIF(Consumo!$C$3:$C$862,tabItens[[#This Row],[CÓDIGO]],Consumo!$P$3:$P$862) + SUMIF(Consumo!$C$3:$C$862,tabItens[[#This Row],[CÓDIGO]],Consumo!$Q$3:$Q$862)</f>
        <v>2260</v>
      </c>
      <c r="AT706" s="384">
        <f>SUMIF(Consumo!$C$3:$C$862,tabItens[[#This Row],[CÓDIGO]],Consumo!$Z$3:$Z$862)</f>
        <v>6467</v>
      </c>
      <c r="AU706" s="385">
        <f>SUMIF(Consumo!$C$3:$C$862,tabItens[[#This Row],[CÓDIGO]],Consumo!$AA$3:$AA$862)</f>
        <v>940</v>
      </c>
      <c r="AV706" s="386">
        <f>SUMIF(Consumo!$C$3:$C$862,tabItens[[#This Row],[CÓDIGO]],Consumo!$Y$3:$Y$862)</f>
        <v>538.91666666666663</v>
      </c>
      <c r="AW706" s="359">
        <f>tabItens[[#This Row],[QTDE ATUAL]] + tabItens[[#This Row],[RC QTDE]] + tabItens[[#This Row],[AF SALDO]] + tabItens[[#This Row],[Recentes]]</f>
        <v>2795</v>
      </c>
      <c r="AX706" s="387">
        <v>150</v>
      </c>
      <c r="AY706" s="387">
        <v>4</v>
      </c>
      <c r="AZ706" s="387">
        <f>IF(ISBLANK(tabItens[[#This Row],[CÓDIGO]]),"",tabItens[[#This Row],[PontoMês]] * (AZ$2+tabItens[[#This Row],[PontoQtM]]))</f>
        <v>600</v>
      </c>
      <c r="BA706" s="386">
        <f>tabItens[[#This Row],[PontoPed]] - tabItens[[#This Row],[Saldo]] + (1/10)</f>
        <v>-2194.9</v>
      </c>
      <c r="BB706" s="386">
        <f xml:space="preserve"> tabItens[[#This Row],[PontoMês]] * BB$2 - tabItens[[#This Row],[QTDE ATUAL]] - (1/10)</f>
        <v>-1645.1</v>
      </c>
      <c r="BC706" s="388">
        <f>IF( tabItens[[#This Row],[PontoPed]]&gt;0, IF(tabItens[[#This Row],[PontoPed]]&lt;1, 1, IF( tabItens[[#This Row],[Saldo]]&gt;tabItens[[#This Row],[PontoPed]], 0, (tabItens[[#This Row],[PontoPed]]-tabItens[[#This Row],[Saldo]])/tabItens[[#This Row],[PontoPed]] ) ), 0 )</f>
        <v>0</v>
      </c>
      <c r="BD706" s="389">
        <f>ROUNDDOWN(IF( OR( AND(tabItens[[#This Row],[PontoPed]]&lt;tabItens[[#This Row],[Saldo]],tabItens[[#This Row],[Saldo]]&gt;0), tabItens[[#This Row],[PontoPed]]=0), 99, IF(AND(tabItens[[#This Row],[Saldo]]=0,tabItens[[#This Row],[PontoPed]]&gt;0), 0, (1-tabItens[[#This Row],[PctAb]])*10 ) ),0)</f>
        <v>99</v>
      </c>
      <c r="BE706" s="390">
        <f>IF( tabItens[[#This Row],[Consumo]] &gt; tabItens[[#This Row],[04_MESES]]/4*$AV$2, tabItens[[#This Row],[Consumo]]/$AV$2, tabItens[[#This Row],[04_MESES]]/4 ) * $BE$2 + tabItens[[#This Row],[COMPRA_EXTRA]]</f>
        <v>3390</v>
      </c>
      <c r="BF706" s="391">
        <f>MAX( tabItens[[#This Row],[Sugestão]] - tabItens[[#This Row],[LC]], 0 )</f>
        <v>3390</v>
      </c>
      <c r="BG706" s="391">
        <f>SUMIF(Consumo!$C$3:$C$862,tabItens[[#This Row],[CÓDIGO]],Consumo!$E$3:$E$862)</f>
        <v>0</v>
      </c>
      <c r="BH706" s="392">
        <f>IF(AND(tabItens[[#This Row],[Pend]] &gt; 0,tabItens[[#This Row],[Consumo]] &lt;&gt; 0), tabItens[[#This Row],[Pend]] / tabItens[[#This Row],[Consumo]], 0 )</f>
        <v>0</v>
      </c>
      <c r="BI706" s="391"/>
      <c r="BJ706" s="391"/>
      <c r="BK706" s="393" t="s">
        <v>2081</v>
      </c>
    </row>
    <row r="707" spans="1:63" x14ac:dyDescent="0.3">
      <c r="A707" s="354">
        <v>128819</v>
      </c>
      <c r="B707" s="355" t="s">
        <v>1792</v>
      </c>
      <c r="C707" s="356" t="s">
        <v>31</v>
      </c>
      <c r="D707" s="357">
        <v>5.6</v>
      </c>
      <c r="E707" s="358"/>
      <c r="F707" s="358"/>
      <c r="G707" s="358" t="s">
        <v>883</v>
      </c>
      <c r="H707" s="359">
        <v>251</v>
      </c>
      <c r="I707" s="360">
        <v>103003</v>
      </c>
      <c r="J707" s="361">
        <v>5.6</v>
      </c>
      <c r="K707" s="362">
        <v>192</v>
      </c>
      <c r="L707" s="363">
        <f>IF(tabItens[[#This Row],[Média]] &gt; 0, tabItens[[#This Row],[QTDE ATUAL]] / tabItens[[#This Row],[Média]],999.9)</f>
        <v>18.70807453416149</v>
      </c>
      <c r="M707" s="364">
        <v>0</v>
      </c>
      <c r="N707" s="365">
        <f>tabItens[[#This Row],[VALOR UNIT.]] * tabItens[[#This Row],[LC]]</f>
        <v>0</v>
      </c>
      <c r="O707" s="366" t="s">
        <v>2100</v>
      </c>
      <c r="P707" s="367"/>
      <c r="Q707" s="368"/>
      <c r="R707" s="365"/>
      <c r="S707" s="369"/>
      <c r="T707" s="370">
        <f>ROUNDDOWN(IFERROR(tabItens[[#This Row],[ATA DT.VALID.]] - $D$1,0) / 30,0)</f>
        <v>-1507</v>
      </c>
      <c r="U707" s="355" t="s">
        <v>1083</v>
      </c>
      <c r="V707" s="371">
        <v>1</v>
      </c>
      <c r="W707" s="372" t="s">
        <v>2072</v>
      </c>
      <c r="X707" s="373">
        <v>55</v>
      </c>
      <c r="Y707" s="374">
        <v>34</v>
      </c>
      <c r="Z707" s="375">
        <v>2546</v>
      </c>
      <c r="AA707" s="376">
        <v>2023</v>
      </c>
      <c r="AB707" s="377">
        <v>100</v>
      </c>
      <c r="AC707" s="377"/>
      <c r="AD707" s="376"/>
      <c r="AE707" s="377"/>
      <c r="AF707" s="370"/>
      <c r="AG707" s="378" t="s">
        <v>2067</v>
      </c>
      <c r="AH707" s="379"/>
      <c r="AI707" s="370">
        <v>64</v>
      </c>
      <c r="AJ707" s="379">
        <v>44659</v>
      </c>
      <c r="AK707" s="379">
        <v>41926</v>
      </c>
      <c r="AL707" s="379">
        <v>44616</v>
      </c>
      <c r="AM707" s="369"/>
      <c r="AN707" s="358"/>
      <c r="AO707" s="380" t="str">
        <f>_xlfn.IFNA(IF(VLOOKUP(tabItens[[#This Row],[CÓDIGO]],tabExcluirDoEstoque[#Data],1,FALSE),"sim",""),"")</f>
        <v/>
      </c>
      <c r="AP707" s="381" t="str">
        <f ca="1">IF(OR(ISBLANK(tabItens[[#This Row],[ATA DT.VALID.]]),tabItens[[#This Row],[ATA DT.VALID.]]="",tabItens[[#This Row],[ATA DT.VALID.]]=" "),"",IF(TYPE(tabItens[[#This Row],[ATA DT.VALID.]])=1,ROUNDUP((tabItens[[#This Row],[ATA DT.VALID.]]-TODAY())/7,0),""))</f>
        <v/>
      </c>
      <c r="AQ707" s="382">
        <v>0</v>
      </c>
      <c r="AR707" s="383" t="str">
        <f>IF(ISBLANK(tabItens[[#This Row],[CÓDIGO]]),"",IFERROR(VLOOKUP(tabItens[[#This Row],[CÓDIGO]],Consumo!$C$2:$AC$862,26,FALSE),0))</f>
        <v>07.2023</v>
      </c>
      <c r="AS707" s="384">
        <f>SUMIF(Consumo!$C$3:$C$862,tabItens[[#This Row],[CÓDIGO]],Consumo!$N$3:$N$862) + SUMIF(Consumo!$C$3:$C$862,tabItens[[#This Row],[CÓDIGO]],Consumo!$O$3:$O$862) + SUMIF(Consumo!$C$3:$C$862,tabItens[[#This Row],[CÓDIGO]],Consumo!$P$3:$P$862) + SUMIF(Consumo!$C$3:$C$862,tabItens[[#This Row],[CÓDIGO]],Consumo!$Q$3:$Q$862)</f>
        <v>20</v>
      </c>
      <c r="AT707" s="384">
        <f>SUMIF(Consumo!$C$3:$C$862,tabItens[[#This Row],[CÓDIGO]],Consumo!$Z$3:$Z$862)</f>
        <v>192</v>
      </c>
      <c r="AU707" s="385">
        <f>SUMIF(Consumo!$C$3:$C$862,tabItens[[#This Row],[CÓDIGO]],Consumo!$AA$3:$AA$862)</f>
        <v>110</v>
      </c>
      <c r="AV707" s="386">
        <f>SUMIF(Consumo!$C$3:$C$862,tabItens[[#This Row],[CÓDIGO]],Consumo!$Y$3:$Y$862)</f>
        <v>13.416666666666666</v>
      </c>
      <c r="AW707" s="359">
        <f>tabItens[[#This Row],[QTDE ATUAL]] + tabItens[[#This Row],[RC QTDE]] + tabItens[[#This Row],[AF SALDO]] + tabItens[[#This Row],[Recentes]]</f>
        <v>351</v>
      </c>
      <c r="AX707" s="387">
        <v>8</v>
      </c>
      <c r="AY707" s="387">
        <v>4</v>
      </c>
      <c r="AZ707" s="387">
        <f>IF(ISBLANK(tabItens[[#This Row],[CÓDIGO]]),"",tabItens[[#This Row],[PontoMês]] * (AZ$2+tabItens[[#This Row],[PontoQtM]]))</f>
        <v>32</v>
      </c>
      <c r="BA707" s="386">
        <f>tabItens[[#This Row],[PontoPed]] - tabItens[[#This Row],[Saldo]] + (1/10)</f>
        <v>-318.89999999999998</v>
      </c>
      <c r="BB707" s="386">
        <f xml:space="preserve"> tabItens[[#This Row],[PontoMês]] * BB$2 - tabItens[[#This Row],[QTDE ATUAL]] - (1/10)</f>
        <v>-243.1</v>
      </c>
      <c r="BC707" s="388">
        <f>IF( tabItens[[#This Row],[PontoPed]]&gt;0, IF(tabItens[[#This Row],[PontoPed]]&lt;1, 1, IF( tabItens[[#This Row],[Saldo]]&gt;tabItens[[#This Row],[PontoPed]], 0, (tabItens[[#This Row],[PontoPed]]-tabItens[[#This Row],[Saldo]])/tabItens[[#This Row],[PontoPed]] ) ), 0 )</f>
        <v>0</v>
      </c>
      <c r="BD707" s="389">
        <f>ROUNDDOWN(IF( OR( AND(tabItens[[#This Row],[PontoPed]]&lt;tabItens[[#This Row],[Saldo]],tabItens[[#This Row],[Saldo]]&gt;0), tabItens[[#This Row],[PontoPed]]=0), 99, IF(AND(tabItens[[#This Row],[Saldo]]=0,tabItens[[#This Row],[PontoPed]]&gt;0), 0, (1-tabItens[[#This Row],[PctAb]])*10 ) ),0)</f>
        <v>99</v>
      </c>
      <c r="BE707" s="390">
        <f>IF( tabItens[[#This Row],[Consumo]] &gt; tabItens[[#This Row],[04_MESES]]/4*$AV$2, tabItens[[#This Row],[Consumo]]/$AV$2, tabItens[[#This Row],[04_MESES]]/4 ) * $BE$2 + tabItens[[#This Row],[COMPRA_EXTRA]]</f>
        <v>96</v>
      </c>
      <c r="BF707" s="391">
        <f>MAX( tabItens[[#This Row],[Sugestão]] - tabItens[[#This Row],[LC]], 0 )</f>
        <v>96</v>
      </c>
      <c r="BG707" s="391">
        <f>SUMIF(Consumo!$C$3:$C$862,tabItens[[#This Row],[CÓDIGO]],Consumo!$E$3:$E$862)</f>
        <v>0</v>
      </c>
      <c r="BH707" s="392">
        <f>IF(AND(tabItens[[#This Row],[Pend]] &gt; 0,tabItens[[#This Row],[Consumo]] &lt;&gt; 0), tabItens[[#This Row],[Pend]] / tabItens[[#This Row],[Consumo]], 0 )</f>
        <v>0</v>
      </c>
      <c r="BI707" s="391"/>
      <c r="BJ707" s="391"/>
      <c r="BK707" s="393" t="s">
        <v>2081</v>
      </c>
    </row>
    <row r="708" spans="1:63" x14ac:dyDescent="0.3">
      <c r="A708" s="354">
        <v>128832</v>
      </c>
      <c r="B708" s="355" t="s">
        <v>793</v>
      </c>
      <c r="C708" s="356" t="s">
        <v>31</v>
      </c>
      <c r="D708" s="357">
        <v>1310</v>
      </c>
      <c r="E708" s="358"/>
      <c r="F708" s="358"/>
      <c r="G708" s="358" t="s">
        <v>883</v>
      </c>
      <c r="H708" s="359">
        <v>2</v>
      </c>
      <c r="I708" s="360">
        <v>103003</v>
      </c>
      <c r="J708" s="361">
        <v>1310</v>
      </c>
      <c r="K708" s="362"/>
      <c r="L708" s="363">
        <f>IF(tabItens[[#This Row],[Média]] &gt; 0, tabItens[[#This Row],[QTDE ATUAL]] / tabItens[[#This Row],[Média]],999.9)</f>
        <v>999.9</v>
      </c>
      <c r="M708" s="364">
        <v>0</v>
      </c>
      <c r="N708" s="365">
        <f>tabItens[[#This Row],[VALOR UNIT.]] * tabItens[[#This Row],[LC]]</f>
        <v>0</v>
      </c>
      <c r="O708" s="366"/>
      <c r="P708" s="367"/>
      <c r="Q708" s="368"/>
      <c r="R708" s="365"/>
      <c r="S708" s="369"/>
      <c r="T708" s="370">
        <f>ROUNDDOWN(IFERROR(tabItens[[#This Row],[ATA DT.VALID.]] - $D$1,0) / 30,0)</f>
        <v>-1507</v>
      </c>
      <c r="U708" s="355" t="s">
        <v>1793</v>
      </c>
      <c r="V708" s="371">
        <v>1</v>
      </c>
      <c r="W708" s="372" t="s">
        <v>2068</v>
      </c>
      <c r="X708" s="373">
        <v>84</v>
      </c>
      <c r="Y708" s="374">
        <v>5</v>
      </c>
      <c r="Z708" s="375"/>
      <c r="AA708" s="376"/>
      <c r="AB708" s="377"/>
      <c r="AC708" s="377"/>
      <c r="AD708" s="376"/>
      <c r="AE708" s="377"/>
      <c r="AF708" s="370"/>
      <c r="AG708" s="378" t="s">
        <v>2067</v>
      </c>
      <c r="AH708" s="379"/>
      <c r="AI708" s="370">
        <v>0</v>
      </c>
      <c r="AJ708" s="379">
        <v>42146</v>
      </c>
      <c r="AK708" s="379">
        <v>41932</v>
      </c>
      <c r="AL708" s="379">
        <v>42142</v>
      </c>
      <c r="AM708" s="369"/>
      <c r="AN708" s="358"/>
      <c r="AO708" s="380" t="str">
        <f>_xlfn.IFNA(IF(VLOOKUP(tabItens[[#This Row],[CÓDIGO]],tabExcluirDoEstoque[#Data],1,FALSE),"sim",""),"")</f>
        <v>sim</v>
      </c>
      <c r="AP708" s="381" t="str">
        <f ca="1">IF(OR(ISBLANK(tabItens[[#This Row],[ATA DT.VALID.]]),tabItens[[#This Row],[ATA DT.VALID.]]="",tabItens[[#This Row],[ATA DT.VALID.]]=" "),"",IF(TYPE(tabItens[[#This Row],[ATA DT.VALID.]])=1,ROUNDUP((tabItens[[#This Row],[ATA DT.VALID.]]-TODAY())/7,0),""))</f>
        <v/>
      </c>
      <c r="AQ708" s="382"/>
      <c r="AR708" s="383">
        <f>IF(ISBLANK(tabItens[[#This Row],[CÓDIGO]]),"",IFERROR(VLOOKUP(tabItens[[#This Row],[CÓDIGO]],Consumo!$C$2:$AC$862,26,FALSE),0))</f>
        <v>0</v>
      </c>
      <c r="AS708" s="384">
        <f>SUMIF(Consumo!$C$3:$C$862,tabItens[[#This Row],[CÓDIGO]],Consumo!$N$3:$N$862) + SUMIF(Consumo!$C$3:$C$862,tabItens[[#This Row],[CÓDIGO]],Consumo!$O$3:$O$862) + SUMIF(Consumo!$C$3:$C$862,tabItens[[#This Row],[CÓDIGO]],Consumo!$P$3:$P$862) + SUMIF(Consumo!$C$3:$C$862,tabItens[[#This Row],[CÓDIGO]],Consumo!$Q$3:$Q$862)</f>
        <v>0</v>
      </c>
      <c r="AT708" s="384">
        <f>SUMIF(Consumo!$C$3:$C$862,tabItens[[#This Row],[CÓDIGO]],Consumo!$Z$3:$Z$862)</f>
        <v>0</v>
      </c>
      <c r="AU708" s="385">
        <f>SUMIF(Consumo!$C$3:$C$862,tabItens[[#This Row],[CÓDIGO]],Consumo!$AA$3:$AA$862)</f>
        <v>0</v>
      </c>
      <c r="AV708" s="386">
        <f>SUMIF(Consumo!$C$3:$C$862,tabItens[[#This Row],[CÓDIGO]],Consumo!$Y$3:$Y$862)</f>
        <v>0</v>
      </c>
      <c r="AW708" s="359">
        <f>tabItens[[#This Row],[QTDE ATUAL]] + tabItens[[#This Row],[RC QTDE]] + tabItens[[#This Row],[AF SALDO]] + tabItens[[#This Row],[Recentes]]</f>
        <v>2</v>
      </c>
      <c r="AX708" s="387">
        <v>0</v>
      </c>
      <c r="AY708" s="387">
        <v>0</v>
      </c>
      <c r="AZ708" s="387">
        <f>IF(ISBLANK(tabItens[[#This Row],[CÓDIGO]]),"",tabItens[[#This Row],[PontoMês]] * (AZ$2+tabItens[[#This Row],[PontoQtM]]))</f>
        <v>0</v>
      </c>
      <c r="BA708" s="386">
        <f>tabItens[[#This Row],[PontoPed]] - tabItens[[#This Row],[Saldo]] + (1/10)</f>
        <v>-1.9</v>
      </c>
      <c r="BB708" s="386">
        <f xml:space="preserve"> tabItens[[#This Row],[PontoMês]] * BB$2 - tabItens[[#This Row],[QTDE ATUAL]] - (1/10)</f>
        <v>-2.1</v>
      </c>
      <c r="BC708" s="388">
        <f>IF( tabItens[[#This Row],[PontoPed]]&gt;0, IF(tabItens[[#This Row],[PontoPed]]&lt;1, 1, IF( tabItens[[#This Row],[Saldo]]&gt;tabItens[[#This Row],[PontoPed]], 0, (tabItens[[#This Row],[PontoPed]]-tabItens[[#This Row],[Saldo]])/tabItens[[#This Row],[PontoPed]] ) ), 0 )</f>
        <v>0</v>
      </c>
      <c r="BD708" s="389">
        <f>ROUNDDOWN(IF( OR( AND(tabItens[[#This Row],[PontoPed]]&lt;tabItens[[#This Row],[Saldo]],tabItens[[#This Row],[Saldo]]&gt;0), tabItens[[#This Row],[PontoPed]]=0), 99, IF(AND(tabItens[[#This Row],[Saldo]]=0,tabItens[[#This Row],[PontoPed]]&gt;0), 0, (1-tabItens[[#This Row],[PctAb]])*10 ) ),0)</f>
        <v>99</v>
      </c>
      <c r="BE708" s="390">
        <f>IF( tabItens[[#This Row],[Consumo]] &gt; tabItens[[#This Row],[04_MESES]]/4*$AV$2, tabItens[[#This Row],[Consumo]]/$AV$2, tabItens[[#This Row],[04_MESES]]/4 ) * $BE$2 + tabItens[[#This Row],[COMPRA_EXTRA]]</f>
        <v>0</v>
      </c>
      <c r="BF708" s="391">
        <f>MAX( tabItens[[#This Row],[Sugestão]] - tabItens[[#This Row],[LC]], 0 )</f>
        <v>0</v>
      </c>
      <c r="BG708" s="391">
        <f>SUMIF(Consumo!$C$3:$C$862,tabItens[[#This Row],[CÓDIGO]],Consumo!$E$3:$E$862)</f>
        <v>0</v>
      </c>
      <c r="BH708" s="392">
        <f>IF(AND(tabItens[[#This Row],[Pend]] &gt; 0,tabItens[[#This Row],[Consumo]] &lt;&gt; 0), tabItens[[#This Row],[Pend]] / tabItens[[#This Row],[Consumo]], 0 )</f>
        <v>0</v>
      </c>
      <c r="BI708" s="391"/>
      <c r="BJ708" s="391"/>
      <c r="BK708" s="393" t="s">
        <v>2081</v>
      </c>
    </row>
    <row r="709" spans="1:63" x14ac:dyDescent="0.3">
      <c r="A709" s="354">
        <v>129960</v>
      </c>
      <c r="B709" s="355" t="s">
        <v>1794</v>
      </c>
      <c r="C709" s="356" t="s">
        <v>265</v>
      </c>
      <c r="D709" s="357">
        <v>136</v>
      </c>
      <c r="E709" s="358"/>
      <c r="F709" s="358"/>
      <c r="G709" s="358" t="s">
        <v>883</v>
      </c>
      <c r="H709" s="359">
        <v>240</v>
      </c>
      <c r="I709" s="360">
        <v>103003</v>
      </c>
      <c r="J709" s="361">
        <v>136</v>
      </c>
      <c r="K709" s="362">
        <v>10</v>
      </c>
      <c r="L709" s="363">
        <f>IF(tabItens[[#This Row],[Média]] &gt; 0, tabItens[[#This Row],[QTDE ATUAL]] / tabItens[[#This Row],[Média]],999.9)</f>
        <v>480</v>
      </c>
      <c r="M709" s="364">
        <v>0</v>
      </c>
      <c r="N709" s="365">
        <f>tabItens[[#This Row],[VALOR UNIT.]] * tabItens[[#This Row],[LC]]</f>
        <v>0</v>
      </c>
      <c r="O709" s="366" t="s">
        <v>2177</v>
      </c>
      <c r="P709" s="367"/>
      <c r="Q709" s="368"/>
      <c r="R709" s="365"/>
      <c r="S709" s="369"/>
      <c r="T709" s="370">
        <f>ROUNDDOWN(IFERROR(tabItens[[#This Row],[ATA DT.VALID.]] - $D$1,0) / 30,0)</f>
        <v>-1507</v>
      </c>
      <c r="U709" s="355" t="s">
        <v>1671</v>
      </c>
      <c r="V709" s="371">
        <v>1</v>
      </c>
      <c r="W709" s="372" t="s">
        <v>2072</v>
      </c>
      <c r="X709" s="373">
        <v>55</v>
      </c>
      <c r="Y709" s="374">
        <v>19</v>
      </c>
      <c r="Z709" s="375"/>
      <c r="AA709" s="376"/>
      <c r="AB709" s="377"/>
      <c r="AC709" s="377"/>
      <c r="AD709" s="376"/>
      <c r="AE709" s="377"/>
      <c r="AF709" s="370"/>
      <c r="AG709" s="378" t="s">
        <v>2067</v>
      </c>
      <c r="AH709" s="379"/>
      <c r="AI709" s="370">
        <v>4</v>
      </c>
      <c r="AJ709" s="379">
        <v>44960</v>
      </c>
      <c r="AK709" s="379">
        <v>42046</v>
      </c>
      <c r="AL709" s="379">
        <v>44845</v>
      </c>
      <c r="AM709" s="369"/>
      <c r="AN709" s="358"/>
      <c r="AO709" s="380" t="str">
        <f>_xlfn.IFNA(IF(VLOOKUP(tabItens[[#This Row],[CÓDIGO]],tabExcluirDoEstoque[#Data],1,FALSE),"sim",""),"")</f>
        <v/>
      </c>
      <c r="AP709" s="381" t="str">
        <f ca="1">IF(OR(ISBLANK(tabItens[[#This Row],[ATA DT.VALID.]]),tabItens[[#This Row],[ATA DT.VALID.]]="",tabItens[[#This Row],[ATA DT.VALID.]]=" "),"",IF(TYPE(tabItens[[#This Row],[ATA DT.VALID.]])=1,ROUNDUP((tabItens[[#This Row],[ATA DT.VALID.]]-TODAY())/7,0),""))</f>
        <v/>
      </c>
      <c r="AQ709" s="382">
        <v>0</v>
      </c>
      <c r="AR709" s="383" t="str">
        <f>IF(ISBLANK(tabItens[[#This Row],[CÓDIGO]]),"",IFERROR(VLOOKUP(tabItens[[#This Row],[CÓDIGO]],Consumo!$C$2:$AC$862,26,FALSE),0))</f>
        <v>08.2023</v>
      </c>
      <c r="AS709" s="384">
        <f>SUMIF(Consumo!$C$3:$C$862,tabItens[[#This Row],[CÓDIGO]],Consumo!$N$3:$N$862) + SUMIF(Consumo!$C$3:$C$862,tabItens[[#This Row],[CÓDIGO]],Consumo!$O$3:$O$862) + SUMIF(Consumo!$C$3:$C$862,tabItens[[#This Row],[CÓDIGO]],Consumo!$P$3:$P$862) + SUMIF(Consumo!$C$3:$C$862,tabItens[[#This Row],[CÓDIGO]],Consumo!$Q$3:$Q$862)</f>
        <v>10</v>
      </c>
      <c r="AT709" s="384">
        <f>SUMIF(Consumo!$C$3:$C$862,tabItens[[#This Row],[CÓDIGO]],Consumo!$Z$3:$Z$862)</f>
        <v>10</v>
      </c>
      <c r="AU709" s="385">
        <f>SUMIF(Consumo!$C$3:$C$862,tabItens[[#This Row],[CÓDIGO]],Consumo!$AA$3:$AA$862)</f>
        <v>10</v>
      </c>
      <c r="AV709" s="386">
        <f>SUMIF(Consumo!$C$3:$C$862,tabItens[[#This Row],[CÓDIGO]],Consumo!$Y$3:$Y$862)</f>
        <v>0.5</v>
      </c>
      <c r="AW709" s="359">
        <f>tabItens[[#This Row],[QTDE ATUAL]] + tabItens[[#This Row],[RC QTDE]] + tabItens[[#This Row],[AF SALDO]] + tabItens[[#This Row],[Recentes]]</f>
        <v>240</v>
      </c>
      <c r="AX709" s="387">
        <v>5</v>
      </c>
      <c r="AY709" s="387">
        <v>4</v>
      </c>
      <c r="AZ709" s="387">
        <f>IF(ISBLANK(tabItens[[#This Row],[CÓDIGO]]),"",tabItens[[#This Row],[PontoMês]] * (AZ$2+tabItens[[#This Row],[PontoQtM]]))</f>
        <v>20</v>
      </c>
      <c r="BA709" s="386">
        <f>tabItens[[#This Row],[PontoPed]] - tabItens[[#This Row],[Saldo]] + (1/10)</f>
        <v>-219.9</v>
      </c>
      <c r="BB709" s="386">
        <f xml:space="preserve"> tabItens[[#This Row],[PontoMês]] * BB$2 - tabItens[[#This Row],[QTDE ATUAL]] - (1/10)</f>
        <v>-235.1</v>
      </c>
      <c r="BC709" s="388">
        <f>IF( tabItens[[#This Row],[PontoPed]]&gt;0, IF(tabItens[[#This Row],[PontoPed]]&lt;1, 1, IF( tabItens[[#This Row],[Saldo]]&gt;tabItens[[#This Row],[PontoPed]], 0, (tabItens[[#This Row],[PontoPed]]-tabItens[[#This Row],[Saldo]])/tabItens[[#This Row],[PontoPed]] ) ), 0 )</f>
        <v>0</v>
      </c>
      <c r="BD709" s="389">
        <f>ROUNDDOWN(IF( OR( AND(tabItens[[#This Row],[PontoPed]]&lt;tabItens[[#This Row],[Saldo]],tabItens[[#This Row],[Saldo]]&gt;0), tabItens[[#This Row],[PontoPed]]=0), 99, IF(AND(tabItens[[#This Row],[Saldo]]=0,tabItens[[#This Row],[PontoPed]]&gt;0), 0, (1-tabItens[[#This Row],[PctAb]])*10 ) ),0)</f>
        <v>99</v>
      </c>
      <c r="BE709" s="390">
        <f>IF( tabItens[[#This Row],[Consumo]] &gt; tabItens[[#This Row],[04_MESES]]/4*$AV$2, tabItens[[#This Row],[Consumo]]/$AV$2, tabItens[[#This Row],[04_MESES]]/4 ) * $BE$2 + tabItens[[#This Row],[COMPRA_EXTRA]]</f>
        <v>15</v>
      </c>
      <c r="BF709" s="391">
        <f>MAX( tabItens[[#This Row],[Sugestão]] - tabItens[[#This Row],[LC]], 0 )</f>
        <v>15</v>
      </c>
      <c r="BG709" s="391">
        <f>SUMIF(Consumo!$C$3:$C$862,tabItens[[#This Row],[CÓDIGO]],Consumo!$E$3:$E$862)</f>
        <v>0</v>
      </c>
      <c r="BH709" s="392">
        <f>IF(AND(tabItens[[#This Row],[Pend]] &gt; 0,tabItens[[#This Row],[Consumo]] &lt;&gt; 0), tabItens[[#This Row],[Pend]] / tabItens[[#This Row],[Consumo]], 0 )</f>
        <v>0</v>
      </c>
      <c r="BI709" s="391"/>
      <c r="BJ709" s="391"/>
      <c r="BK709" s="393" t="s">
        <v>2081</v>
      </c>
    </row>
    <row r="710" spans="1:63" x14ac:dyDescent="0.3">
      <c r="A710" s="354">
        <v>129961</v>
      </c>
      <c r="B710" s="355" t="s">
        <v>1795</v>
      </c>
      <c r="C710" s="356" t="s">
        <v>256</v>
      </c>
      <c r="D710" s="357">
        <v>574.29999999999995</v>
      </c>
      <c r="E710" s="358"/>
      <c r="F710" s="358"/>
      <c r="G710" s="358" t="s">
        <v>883</v>
      </c>
      <c r="H710" s="359">
        <v>4</v>
      </c>
      <c r="I710" s="360">
        <v>103003</v>
      </c>
      <c r="J710" s="361">
        <v>574.29999999999995</v>
      </c>
      <c r="K710" s="362">
        <v>1</v>
      </c>
      <c r="L710" s="363">
        <f>IF(tabItens[[#This Row],[Média]] &gt; 0, tabItens[[#This Row],[QTDE ATUAL]] / tabItens[[#This Row],[Média]],999.9)</f>
        <v>999.9</v>
      </c>
      <c r="M710" s="364">
        <v>0</v>
      </c>
      <c r="N710" s="365">
        <f>tabItens[[#This Row],[VALOR UNIT.]] * tabItens[[#This Row],[LC]]</f>
        <v>0</v>
      </c>
      <c r="O710" s="366" t="s">
        <v>2161</v>
      </c>
      <c r="P710" s="367"/>
      <c r="Q710" s="368"/>
      <c r="R710" s="365"/>
      <c r="S710" s="369"/>
      <c r="T710" s="370">
        <f>ROUNDDOWN(IFERROR(tabItens[[#This Row],[ATA DT.VALID.]] - $D$1,0) / 30,0)</f>
        <v>-1507</v>
      </c>
      <c r="U710" s="355" t="s">
        <v>1498</v>
      </c>
      <c r="V710" s="371">
        <v>1</v>
      </c>
      <c r="W710" s="372" t="s">
        <v>2072</v>
      </c>
      <c r="X710" s="373">
        <v>55</v>
      </c>
      <c r="Y710" s="374">
        <v>26</v>
      </c>
      <c r="Z710" s="375"/>
      <c r="AA710" s="376"/>
      <c r="AB710" s="377"/>
      <c r="AC710" s="377"/>
      <c r="AD710" s="376"/>
      <c r="AE710" s="377"/>
      <c r="AF710" s="370"/>
      <c r="AG710" s="378" t="s">
        <v>2067</v>
      </c>
      <c r="AH710" s="379"/>
      <c r="AI710" s="370">
        <v>0</v>
      </c>
      <c r="AJ710" s="379">
        <v>43790</v>
      </c>
      <c r="AK710" s="379">
        <v>42046</v>
      </c>
      <c r="AL710" s="379">
        <v>43783</v>
      </c>
      <c r="AM710" s="369"/>
      <c r="AN710" s="358"/>
      <c r="AO710" s="380" t="str">
        <f>_xlfn.IFNA(IF(VLOOKUP(tabItens[[#This Row],[CÓDIGO]],tabExcluirDoEstoque[#Data],1,FALSE),"sim",""),"")</f>
        <v/>
      </c>
      <c r="AP710" s="381" t="str">
        <f ca="1">IF(OR(ISBLANK(tabItens[[#This Row],[ATA DT.VALID.]]),tabItens[[#This Row],[ATA DT.VALID.]]="",tabItens[[#This Row],[ATA DT.VALID.]]=" "),"",IF(TYPE(tabItens[[#This Row],[ATA DT.VALID.]])=1,ROUNDUP((tabItens[[#This Row],[ATA DT.VALID.]]-TODAY())/7,0),""))</f>
        <v/>
      </c>
      <c r="AQ710" s="382">
        <v>0</v>
      </c>
      <c r="AR710" s="383" t="str">
        <f>IF(ISBLANK(tabItens[[#This Row],[CÓDIGO]]),"",IFERROR(VLOOKUP(tabItens[[#This Row],[CÓDIGO]],Consumo!$C$2:$AC$862,26,FALSE),0))</f>
        <v>08.2023</v>
      </c>
      <c r="AS710" s="384">
        <f>SUMIF(Consumo!$C$3:$C$862,tabItens[[#This Row],[CÓDIGO]],Consumo!$N$3:$N$862) + SUMIF(Consumo!$C$3:$C$862,tabItens[[#This Row],[CÓDIGO]],Consumo!$O$3:$O$862) + SUMIF(Consumo!$C$3:$C$862,tabItens[[#This Row],[CÓDIGO]],Consumo!$P$3:$P$862) + SUMIF(Consumo!$C$3:$C$862,tabItens[[#This Row],[CÓDIGO]],Consumo!$Q$3:$Q$862)</f>
        <v>1</v>
      </c>
      <c r="AT710" s="384">
        <f>SUMIF(Consumo!$C$3:$C$862,tabItens[[#This Row],[CÓDIGO]],Consumo!$Z$3:$Z$862)</f>
        <v>1</v>
      </c>
      <c r="AU710" s="385">
        <f>SUMIF(Consumo!$C$3:$C$862,tabItens[[#This Row],[CÓDIGO]],Consumo!$AA$3:$AA$862)</f>
        <v>1</v>
      </c>
      <c r="AV710" s="386">
        <f>SUMIF(Consumo!$C$3:$C$862,tabItens[[#This Row],[CÓDIGO]],Consumo!$Y$3:$Y$862)</f>
        <v>0</v>
      </c>
      <c r="AW710" s="359">
        <f>tabItens[[#This Row],[QTDE ATUAL]] + tabItens[[#This Row],[RC QTDE]] + tabItens[[#This Row],[AF SALDO]] + tabItens[[#This Row],[Recentes]]</f>
        <v>4</v>
      </c>
      <c r="AX710" s="387">
        <v>1.9</v>
      </c>
      <c r="AY710" s="387">
        <v>4</v>
      </c>
      <c r="AZ710" s="387">
        <f>IF(ISBLANK(tabItens[[#This Row],[CÓDIGO]]),"",tabItens[[#This Row],[PontoMês]] * (AZ$2+tabItens[[#This Row],[PontoQtM]]))</f>
        <v>7.6</v>
      </c>
      <c r="BA710" s="386">
        <f>tabItens[[#This Row],[PontoPed]] - tabItens[[#This Row],[Saldo]] + (1/10)</f>
        <v>3.6999999999999997</v>
      </c>
      <c r="BB710" s="386">
        <f xml:space="preserve"> tabItens[[#This Row],[PontoMês]] * BB$2 - tabItens[[#This Row],[QTDE ATUAL]] - (1/10)</f>
        <v>-2.2000000000000002</v>
      </c>
      <c r="BC710" s="388">
        <f>IF( tabItens[[#This Row],[PontoPed]]&gt;0, IF(tabItens[[#This Row],[PontoPed]]&lt;1, 1, IF( tabItens[[#This Row],[Saldo]]&gt;tabItens[[#This Row],[PontoPed]], 0, (tabItens[[#This Row],[PontoPed]]-tabItens[[#This Row],[Saldo]])/tabItens[[#This Row],[PontoPed]] ) ), 0 )</f>
        <v>0.47368421052631576</v>
      </c>
      <c r="BD710" s="389">
        <f>ROUNDDOWN(IF( OR( AND(tabItens[[#This Row],[PontoPed]]&lt;tabItens[[#This Row],[Saldo]],tabItens[[#This Row],[Saldo]]&gt;0), tabItens[[#This Row],[PontoPed]]=0), 99, IF(AND(tabItens[[#This Row],[Saldo]]=0,tabItens[[#This Row],[PontoPed]]&gt;0), 0, (1-tabItens[[#This Row],[PctAb]])*10 ) ),0)</f>
        <v>5</v>
      </c>
      <c r="BE710" s="390">
        <f>IF( tabItens[[#This Row],[Consumo]] &gt; tabItens[[#This Row],[04_MESES]]/4*$AV$2, tabItens[[#This Row],[Consumo]]/$AV$2, tabItens[[#This Row],[04_MESES]]/4 ) * $BE$2 + tabItens[[#This Row],[COMPRA_EXTRA]]</f>
        <v>1.5</v>
      </c>
      <c r="BF710" s="391">
        <f>MAX( tabItens[[#This Row],[Sugestão]] - tabItens[[#This Row],[LC]], 0 )</f>
        <v>1.5</v>
      </c>
      <c r="BG710" s="391">
        <f>SUMIF(Consumo!$C$3:$C$862,tabItens[[#This Row],[CÓDIGO]],Consumo!$E$3:$E$862)</f>
        <v>0</v>
      </c>
      <c r="BH710" s="392">
        <f>IF(AND(tabItens[[#This Row],[Pend]] &gt; 0,tabItens[[#This Row],[Consumo]] &lt;&gt; 0), tabItens[[#This Row],[Pend]] / tabItens[[#This Row],[Consumo]], 0 )</f>
        <v>0</v>
      </c>
      <c r="BI710" s="391"/>
      <c r="BJ710" s="391"/>
      <c r="BK710" s="393" t="s">
        <v>2081</v>
      </c>
    </row>
    <row r="711" spans="1:63" x14ac:dyDescent="0.3">
      <c r="A711" s="354">
        <v>129962</v>
      </c>
      <c r="B711" s="355" t="s">
        <v>1796</v>
      </c>
      <c r="C711" s="356" t="s">
        <v>256</v>
      </c>
      <c r="D711" s="357">
        <v>351.97</v>
      </c>
      <c r="E711" s="358"/>
      <c r="F711" s="358"/>
      <c r="G711" s="358" t="s">
        <v>883</v>
      </c>
      <c r="H711" s="359">
        <v>7</v>
      </c>
      <c r="I711" s="360">
        <v>103003</v>
      </c>
      <c r="J711" s="361">
        <v>351.97</v>
      </c>
      <c r="K711" s="362">
        <v>3</v>
      </c>
      <c r="L711" s="363">
        <f>IF(tabItens[[#This Row],[Média]] &gt; 0, tabItens[[#This Row],[QTDE ATUAL]] / tabItens[[#This Row],[Média]],999.9)</f>
        <v>42</v>
      </c>
      <c r="M711" s="364">
        <v>0</v>
      </c>
      <c r="N711" s="365">
        <f>tabItens[[#This Row],[VALOR UNIT.]] * tabItens[[#This Row],[LC]]</f>
        <v>0</v>
      </c>
      <c r="O711" s="366" t="s">
        <v>2191</v>
      </c>
      <c r="P711" s="367"/>
      <c r="Q711" s="368"/>
      <c r="R711" s="365"/>
      <c r="S711" s="369"/>
      <c r="T711" s="370">
        <f>ROUNDDOWN(IFERROR(tabItens[[#This Row],[ATA DT.VALID.]] - $D$1,0) / 30,0)</f>
        <v>-1507</v>
      </c>
      <c r="U711" s="355" t="s">
        <v>1498</v>
      </c>
      <c r="V711" s="371">
        <v>1</v>
      </c>
      <c r="W711" s="372" t="s">
        <v>2072</v>
      </c>
      <c r="X711" s="373">
        <v>55</v>
      </c>
      <c r="Y711" s="374">
        <v>26</v>
      </c>
      <c r="Z711" s="375">
        <v>2956</v>
      </c>
      <c r="AA711" s="376">
        <v>2023</v>
      </c>
      <c r="AB711" s="377">
        <v>3</v>
      </c>
      <c r="AC711" s="377"/>
      <c r="AD711" s="376"/>
      <c r="AE711" s="377"/>
      <c r="AF711" s="370"/>
      <c r="AG711" s="378" t="s">
        <v>2067</v>
      </c>
      <c r="AH711" s="379"/>
      <c r="AI711" s="370">
        <v>2</v>
      </c>
      <c r="AJ711" s="379">
        <v>43642</v>
      </c>
      <c r="AK711" s="379">
        <v>42046</v>
      </c>
      <c r="AL711" s="379">
        <v>43859</v>
      </c>
      <c r="AM711" s="369"/>
      <c r="AN711" s="358"/>
      <c r="AO711" s="380" t="str">
        <f>_xlfn.IFNA(IF(VLOOKUP(tabItens[[#This Row],[CÓDIGO]],tabExcluirDoEstoque[#Data],1,FALSE),"sim",""),"")</f>
        <v/>
      </c>
      <c r="AP711" s="381" t="str">
        <f ca="1">IF(OR(ISBLANK(tabItens[[#This Row],[ATA DT.VALID.]]),tabItens[[#This Row],[ATA DT.VALID.]]="",tabItens[[#This Row],[ATA DT.VALID.]]=" "),"",IF(TYPE(tabItens[[#This Row],[ATA DT.VALID.]])=1,ROUNDUP((tabItens[[#This Row],[ATA DT.VALID.]]-TODAY())/7,0),""))</f>
        <v/>
      </c>
      <c r="AQ711" s="382">
        <v>0</v>
      </c>
      <c r="AR711" s="383" t="str">
        <f>IF(ISBLANK(tabItens[[#This Row],[CÓDIGO]]),"",IFERROR(VLOOKUP(tabItens[[#This Row],[CÓDIGO]],Consumo!$C$2:$AC$862,26,FALSE),0))</f>
        <v>01.2023</v>
      </c>
      <c r="AS711" s="384">
        <f>SUMIF(Consumo!$C$3:$C$862,tabItens[[#This Row],[CÓDIGO]],Consumo!$N$3:$N$862) + SUMIF(Consumo!$C$3:$C$862,tabItens[[#This Row],[CÓDIGO]],Consumo!$O$3:$O$862) + SUMIF(Consumo!$C$3:$C$862,tabItens[[#This Row],[CÓDIGO]],Consumo!$P$3:$P$862) + SUMIF(Consumo!$C$3:$C$862,tabItens[[#This Row],[CÓDIGO]],Consumo!$Q$3:$Q$862)</f>
        <v>0</v>
      </c>
      <c r="AT711" s="384">
        <f>SUMIF(Consumo!$C$3:$C$862,tabItens[[#This Row],[CÓDIGO]],Consumo!$Z$3:$Z$862)</f>
        <v>3</v>
      </c>
      <c r="AU711" s="385">
        <f>SUMIF(Consumo!$C$3:$C$862,tabItens[[#This Row],[CÓDIGO]],Consumo!$AA$3:$AA$862)</f>
        <v>2</v>
      </c>
      <c r="AV711" s="386">
        <f>SUMIF(Consumo!$C$3:$C$862,tabItens[[#This Row],[CÓDIGO]],Consumo!$Y$3:$Y$862)</f>
        <v>0.16666666666666666</v>
      </c>
      <c r="AW711" s="359">
        <f>tabItens[[#This Row],[QTDE ATUAL]] + tabItens[[#This Row],[RC QTDE]] + tabItens[[#This Row],[AF SALDO]] + tabItens[[#This Row],[Recentes]]</f>
        <v>10</v>
      </c>
      <c r="AX711" s="387">
        <v>1</v>
      </c>
      <c r="AY711" s="387">
        <v>3</v>
      </c>
      <c r="AZ711" s="387">
        <f>IF(ISBLANK(tabItens[[#This Row],[CÓDIGO]]),"",tabItens[[#This Row],[PontoMês]] * (AZ$2+tabItens[[#This Row],[PontoQtM]]))</f>
        <v>3</v>
      </c>
      <c r="BA711" s="386">
        <f>tabItens[[#This Row],[PontoPed]] - tabItens[[#This Row],[Saldo]] + (1/10)</f>
        <v>-6.9</v>
      </c>
      <c r="BB711" s="386">
        <f xml:space="preserve"> tabItens[[#This Row],[PontoMês]] * BB$2 - tabItens[[#This Row],[QTDE ATUAL]] - (1/10)</f>
        <v>-6.1</v>
      </c>
      <c r="BC711" s="388">
        <f>IF( tabItens[[#This Row],[PontoPed]]&gt;0, IF(tabItens[[#This Row],[PontoPed]]&lt;1, 1, IF( tabItens[[#This Row],[Saldo]]&gt;tabItens[[#This Row],[PontoPed]], 0, (tabItens[[#This Row],[PontoPed]]-tabItens[[#This Row],[Saldo]])/tabItens[[#This Row],[PontoPed]] ) ), 0 )</f>
        <v>0</v>
      </c>
      <c r="BD711" s="389">
        <f>ROUNDDOWN(IF( OR( AND(tabItens[[#This Row],[PontoPed]]&lt;tabItens[[#This Row],[Saldo]],tabItens[[#This Row],[Saldo]]&gt;0), tabItens[[#This Row],[PontoPed]]=0), 99, IF(AND(tabItens[[#This Row],[Saldo]]=0,tabItens[[#This Row],[PontoPed]]&gt;0), 0, (1-tabItens[[#This Row],[PctAb]])*10 ) ),0)</f>
        <v>99</v>
      </c>
      <c r="BE711" s="390">
        <f>IF( tabItens[[#This Row],[Consumo]] &gt; tabItens[[#This Row],[04_MESES]]/4*$AV$2, tabItens[[#This Row],[Consumo]]/$AV$2, tabItens[[#This Row],[04_MESES]]/4 ) * $BE$2 + tabItens[[#This Row],[COMPRA_EXTRA]]</f>
        <v>1.5</v>
      </c>
      <c r="BF711" s="391">
        <f>MAX( tabItens[[#This Row],[Sugestão]] - tabItens[[#This Row],[LC]], 0 )</f>
        <v>1.5</v>
      </c>
      <c r="BG711" s="391">
        <f>SUMIF(Consumo!$C$3:$C$862,tabItens[[#This Row],[CÓDIGO]],Consumo!$E$3:$E$862)</f>
        <v>0</v>
      </c>
      <c r="BH711" s="392">
        <f>IF(AND(tabItens[[#This Row],[Pend]] &gt; 0,tabItens[[#This Row],[Consumo]] &lt;&gt; 0), tabItens[[#This Row],[Pend]] / tabItens[[#This Row],[Consumo]], 0 )</f>
        <v>0</v>
      </c>
      <c r="BI711" s="391"/>
      <c r="BJ711" s="391"/>
      <c r="BK711" s="393" t="s">
        <v>2081</v>
      </c>
    </row>
    <row r="712" spans="1:63" x14ac:dyDescent="0.3">
      <c r="A712" s="354">
        <v>129991</v>
      </c>
      <c r="B712" s="355" t="s">
        <v>1797</v>
      </c>
      <c r="C712" s="356" t="s">
        <v>265</v>
      </c>
      <c r="D712" s="357">
        <v>12.24</v>
      </c>
      <c r="E712" s="358"/>
      <c r="F712" s="358"/>
      <c r="G712" s="358" t="s">
        <v>883</v>
      </c>
      <c r="H712" s="359">
        <v>324</v>
      </c>
      <c r="I712" s="360">
        <v>103003</v>
      </c>
      <c r="J712" s="361">
        <v>12.24</v>
      </c>
      <c r="K712" s="362">
        <v>128</v>
      </c>
      <c r="L712" s="363">
        <f>IF(tabItens[[#This Row],[Média]] &gt; 0, tabItens[[#This Row],[QTDE ATUAL]] / tabItens[[#This Row],[Média]],999.9)</f>
        <v>30.375</v>
      </c>
      <c r="M712" s="364">
        <v>0</v>
      </c>
      <c r="N712" s="365">
        <f>tabItens[[#This Row],[VALOR UNIT.]] * tabItens[[#This Row],[LC]]</f>
        <v>0</v>
      </c>
      <c r="O712" s="366" t="s">
        <v>2100</v>
      </c>
      <c r="P712" s="367"/>
      <c r="Q712" s="368"/>
      <c r="R712" s="365"/>
      <c r="S712" s="369"/>
      <c r="T712" s="370">
        <f>ROUNDDOWN(IFERROR(tabItens[[#This Row],[ATA DT.VALID.]] - $D$1,0) / 30,0)</f>
        <v>-1507</v>
      </c>
      <c r="U712" s="355" t="s">
        <v>984</v>
      </c>
      <c r="V712" s="371">
        <v>1</v>
      </c>
      <c r="W712" s="372" t="s">
        <v>2072</v>
      </c>
      <c r="X712" s="373">
        <v>55</v>
      </c>
      <c r="Y712" s="374">
        <v>32</v>
      </c>
      <c r="Z712" s="375"/>
      <c r="AA712" s="376"/>
      <c r="AB712" s="377"/>
      <c r="AC712" s="377"/>
      <c r="AD712" s="376"/>
      <c r="AE712" s="377"/>
      <c r="AF712" s="370"/>
      <c r="AG712" s="378" t="s">
        <v>2067</v>
      </c>
      <c r="AH712" s="379"/>
      <c r="AI712" s="370">
        <v>42</v>
      </c>
      <c r="AJ712" s="379">
        <v>44945</v>
      </c>
      <c r="AK712" s="379">
        <v>42055</v>
      </c>
      <c r="AL712" s="379">
        <v>44917</v>
      </c>
      <c r="AM712" s="369"/>
      <c r="AN712" s="358"/>
      <c r="AO712" s="380" t="str">
        <f>_xlfn.IFNA(IF(VLOOKUP(tabItens[[#This Row],[CÓDIGO]],tabExcluirDoEstoque[#Data],1,FALSE),"sim",""),"")</f>
        <v/>
      </c>
      <c r="AP712" s="381" t="str">
        <f ca="1">IF(OR(ISBLANK(tabItens[[#This Row],[ATA DT.VALID.]]),tabItens[[#This Row],[ATA DT.VALID.]]="",tabItens[[#This Row],[ATA DT.VALID.]]=" "),"",IF(TYPE(tabItens[[#This Row],[ATA DT.VALID.]])=1,ROUNDUP((tabItens[[#This Row],[ATA DT.VALID.]]-TODAY())/7,0),""))</f>
        <v/>
      </c>
      <c r="AQ712" s="382">
        <v>0</v>
      </c>
      <c r="AR712" s="383" t="str">
        <f>IF(ISBLANK(tabItens[[#This Row],[CÓDIGO]]),"",IFERROR(VLOOKUP(tabItens[[#This Row],[CÓDIGO]],Consumo!$C$2:$AC$862,26,FALSE),0))</f>
        <v>08.2023</v>
      </c>
      <c r="AS712" s="384">
        <f>SUMIF(Consumo!$C$3:$C$862,tabItens[[#This Row],[CÓDIGO]],Consumo!$N$3:$N$862) + SUMIF(Consumo!$C$3:$C$862,tabItens[[#This Row],[CÓDIGO]],Consumo!$O$3:$O$862) + SUMIF(Consumo!$C$3:$C$862,tabItens[[#This Row],[CÓDIGO]],Consumo!$P$3:$P$862) + SUMIF(Consumo!$C$3:$C$862,tabItens[[#This Row],[CÓDIGO]],Consumo!$Q$3:$Q$862)</f>
        <v>52</v>
      </c>
      <c r="AT712" s="384">
        <f>SUMIF(Consumo!$C$3:$C$862,tabItens[[#This Row],[CÓDIGO]],Consumo!$Z$3:$Z$862)</f>
        <v>128</v>
      </c>
      <c r="AU712" s="385">
        <f>SUMIF(Consumo!$C$3:$C$862,tabItens[[#This Row],[CÓDIGO]],Consumo!$AA$3:$AA$862)</f>
        <v>50</v>
      </c>
      <c r="AV712" s="386">
        <f>SUMIF(Consumo!$C$3:$C$862,tabItens[[#This Row],[CÓDIGO]],Consumo!$Y$3:$Y$862)</f>
        <v>10.666666666666666</v>
      </c>
      <c r="AW712" s="359">
        <f>tabItens[[#This Row],[QTDE ATUAL]] + tabItens[[#This Row],[RC QTDE]] + tabItens[[#This Row],[AF SALDO]] + tabItens[[#This Row],[Recentes]]</f>
        <v>324</v>
      </c>
      <c r="AX712" s="387">
        <v>25</v>
      </c>
      <c r="AY712" s="387">
        <v>4</v>
      </c>
      <c r="AZ712" s="387">
        <f>IF(ISBLANK(tabItens[[#This Row],[CÓDIGO]]),"",tabItens[[#This Row],[PontoMês]] * (AZ$2+tabItens[[#This Row],[PontoQtM]]))</f>
        <v>100</v>
      </c>
      <c r="BA712" s="386">
        <f>tabItens[[#This Row],[PontoPed]] - tabItens[[#This Row],[Saldo]] + (1/10)</f>
        <v>-223.9</v>
      </c>
      <c r="BB712" s="386">
        <f xml:space="preserve"> tabItens[[#This Row],[PontoMês]] * BB$2 - tabItens[[#This Row],[QTDE ATUAL]] - (1/10)</f>
        <v>-299.10000000000002</v>
      </c>
      <c r="BC712" s="388">
        <f>IF( tabItens[[#This Row],[PontoPed]]&gt;0, IF(tabItens[[#This Row],[PontoPed]]&lt;1, 1, IF( tabItens[[#This Row],[Saldo]]&gt;tabItens[[#This Row],[PontoPed]], 0, (tabItens[[#This Row],[PontoPed]]-tabItens[[#This Row],[Saldo]])/tabItens[[#This Row],[PontoPed]] ) ), 0 )</f>
        <v>0</v>
      </c>
      <c r="BD712" s="389">
        <f>ROUNDDOWN(IF( OR( AND(tabItens[[#This Row],[PontoPed]]&lt;tabItens[[#This Row],[Saldo]],tabItens[[#This Row],[Saldo]]&gt;0), tabItens[[#This Row],[PontoPed]]=0), 99, IF(AND(tabItens[[#This Row],[Saldo]]=0,tabItens[[#This Row],[PontoPed]]&gt;0), 0, (1-tabItens[[#This Row],[PctAb]])*10 ) ),0)</f>
        <v>99</v>
      </c>
      <c r="BE712" s="390">
        <f>IF( tabItens[[#This Row],[Consumo]] &gt; tabItens[[#This Row],[04_MESES]]/4*$AV$2, tabItens[[#This Row],[Consumo]]/$AV$2, tabItens[[#This Row],[04_MESES]]/4 ) * $BE$2 + tabItens[[#This Row],[COMPRA_EXTRA]]</f>
        <v>78</v>
      </c>
      <c r="BF712" s="391">
        <f>MAX( tabItens[[#This Row],[Sugestão]] - tabItens[[#This Row],[LC]], 0 )</f>
        <v>78</v>
      </c>
      <c r="BG712" s="391">
        <f>SUMIF(Consumo!$C$3:$C$862,tabItens[[#This Row],[CÓDIGO]],Consumo!$E$3:$E$862)</f>
        <v>0</v>
      </c>
      <c r="BH712" s="392">
        <f>IF(AND(tabItens[[#This Row],[Pend]] &gt; 0,tabItens[[#This Row],[Consumo]] &lt;&gt; 0), tabItens[[#This Row],[Pend]] / tabItens[[#This Row],[Consumo]], 0 )</f>
        <v>0</v>
      </c>
      <c r="BI712" s="391"/>
      <c r="BJ712" s="391"/>
      <c r="BK712" s="393" t="s">
        <v>2081</v>
      </c>
    </row>
    <row r="713" spans="1:63" x14ac:dyDescent="0.3">
      <c r="A713" s="354">
        <v>130024</v>
      </c>
      <c r="B713" s="355" t="s">
        <v>1798</v>
      </c>
      <c r="C713" s="356" t="s">
        <v>262</v>
      </c>
      <c r="D713" s="357">
        <v>3.12</v>
      </c>
      <c r="E713" s="358"/>
      <c r="F713" s="358"/>
      <c r="G713" s="358" t="s">
        <v>883</v>
      </c>
      <c r="H713" s="359">
        <v>467</v>
      </c>
      <c r="I713" s="360">
        <v>103003</v>
      </c>
      <c r="J713" s="361">
        <v>3.12</v>
      </c>
      <c r="K713" s="362">
        <v>2332</v>
      </c>
      <c r="L713" s="363">
        <f>IF(tabItens[[#This Row],[Média]] &gt; 0, tabItens[[#This Row],[QTDE ATUAL]] / tabItens[[#This Row],[Média]],999.9)</f>
        <v>1.391606655078222</v>
      </c>
      <c r="M713" s="364">
        <v>0</v>
      </c>
      <c r="N713" s="365">
        <f>tabItens[[#This Row],[VALOR UNIT.]] * tabItens[[#This Row],[LC]]</f>
        <v>0</v>
      </c>
      <c r="O713" s="366" t="s">
        <v>2088</v>
      </c>
      <c r="P713" s="367"/>
      <c r="Q713" s="368"/>
      <c r="R713" s="365"/>
      <c r="S713" s="369"/>
      <c r="T713" s="370">
        <f>ROUNDDOWN(IFERROR(tabItens[[#This Row],[ATA DT.VALID.]] - $D$1,0) / 30,0)</f>
        <v>-1507</v>
      </c>
      <c r="U713" s="355" t="s">
        <v>1799</v>
      </c>
      <c r="V713" s="371">
        <v>1</v>
      </c>
      <c r="W713" s="372" t="s">
        <v>2068</v>
      </c>
      <c r="X713" s="373">
        <v>52</v>
      </c>
      <c r="Y713" s="374">
        <v>8</v>
      </c>
      <c r="Z713" s="375"/>
      <c r="AA713" s="376"/>
      <c r="AB713" s="377"/>
      <c r="AC713" s="377"/>
      <c r="AD713" s="376"/>
      <c r="AE713" s="377"/>
      <c r="AF713" s="370"/>
      <c r="AG713" s="378" t="s">
        <v>2067</v>
      </c>
      <c r="AH713" s="379"/>
      <c r="AI713" s="370">
        <v>1338</v>
      </c>
      <c r="AJ713" s="379">
        <v>45117</v>
      </c>
      <c r="AK713" s="379">
        <v>42065</v>
      </c>
      <c r="AL713" s="379">
        <v>45187</v>
      </c>
      <c r="AM713" s="369"/>
      <c r="AN713" s="358"/>
      <c r="AO713" s="380" t="str">
        <f>_xlfn.IFNA(IF(VLOOKUP(tabItens[[#This Row],[CÓDIGO]],tabExcluirDoEstoque[#Data],1,FALSE),"sim",""),"")</f>
        <v/>
      </c>
      <c r="AP713" s="381" t="str">
        <f ca="1">IF(OR(ISBLANK(tabItens[[#This Row],[ATA DT.VALID.]]),tabItens[[#This Row],[ATA DT.VALID.]]="",tabItens[[#This Row],[ATA DT.VALID.]]=" "),"",IF(TYPE(tabItens[[#This Row],[ATA DT.VALID.]])=1,ROUNDUP((tabItens[[#This Row],[ATA DT.VALID.]]-TODAY())/7,0),""))</f>
        <v/>
      </c>
      <c r="AQ713" s="382">
        <v>0</v>
      </c>
      <c r="AR713" s="383" t="str">
        <f>IF(ISBLANK(tabItens[[#This Row],[CÓDIGO]]),"",IFERROR(VLOOKUP(tabItens[[#This Row],[CÓDIGO]],Consumo!$C$2:$AC$862,26,FALSE),0))</f>
        <v>09.2023</v>
      </c>
      <c r="AS713" s="384">
        <f>SUMIF(Consumo!$C$3:$C$862,tabItens[[#This Row],[CÓDIGO]],Consumo!$N$3:$N$862) + SUMIF(Consumo!$C$3:$C$862,tabItens[[#This Row],[CÓDIGO]],Consumo!$O$3:$O$862) + SUMIF(Consumo!$C$3:$C$862,tabItens[[#This Row],[CÓDIGO]],Consumo!$P$3:$P$862) + SUMIF(Consumo!$C$3:$C$862,tabItens[[#This Row],[CÓDIGO]],Consumo!$Q$3:$Q$862)</f>
        <v>1442</v>
      </c>
      <c r="AT713" s="384">
        <f>SUMIF(Consumo!$C$3:$C$862,tabItens[[#This Row],[CÓDIGO]],Consumo!$Z$3:$Z$862)</f>
        <v>4027</v>
      </c>
      <c r="AU713" s="385">
        <f>SUMIF(Consumo!$C$3:$C$862,tabItens[[#This Row],[CÓDIGO]],Consumo!$AA$3:$AA$862)</f>
        <v>469</v>
      </c>
      <c r="AV713" s="386">
        <f>SUMIF(Consumo!$C$3:$C$862,tabItens[[#This Row],[CÓDIGO]],Consumo!$Y$3:$Y$862)</f>
        <v>335.58333333333331</v>
      </c>
      <c r="AW713" s="359">
        <f>tabItens[[#This Row],[QTDE ATUAL]] + tabItens[[#This Row],[RC QTDE]] + tabItens[[#This Row],[AF SALDO]] + tabItens[[#This Row],[Recentes]]</f>
        <v>467</v>
      </c>
      <c r="AX713" s="387">
        <v>265</v>
      </c>
      <c r="AY713" s="387">
        <v>4</v>
      </c>
      <c r="AZ713" s="387">
        <f>IF(ISBLANK(tabItens[[#This Row],[CÓDIGO]]),"",tabItens[[#This Row],[PontoMês]] * (AZ$2+tabItens[[#This Row],[PontoQtM]]))</f>
        <v>1060</v>
      </c>
      <c r="BA713" s="386">
        <f>tabItens[[#This Row],[PontoPed]] - tabItens[[#This Row],[Saldo]] + (1/10)</f>
        <v>593.1</v>
      </c>
      <c r="BB713" s="386">
        <f xml:space="preserve"> tabItens[[#This Row],[PontoMês]] * BB$2 - tabItens[[#This Row],[QTDE ATUAL]] - (1/10)</f>
        <v>-202.1</v>
      </c>
      <c r="BC713" s="388">
        <f>IF( tabItens[[#This Row],[PontoPed]]&gt;0, IF(tabItens[[#This Row],[PontoPed]]&lt;1, 1, IF( tabItens[[#This Row],[Saldo]]&gt;tabItens[[#This Row],[PontoPed]], 0, (tabItens[[#This Row],[PontoPed]]-tabItens[[#This Row],[Saldo]])/tabItens[[#This Row],[PontoPed]] ) ), 0 )</f>
        <v>0.55943396226415099</v>
      </c>
      <c r="BD713" s="389">
        <f>ROUNDDOWN(IF( OR( AND(tabItens[[#This Row],[PontoPed]]&lt;tabItens[[#This Row],[Saldo]],tabItens[[#This Row],[Saldo]]&gt;0), tabItens[[#This Row],[PontoPed]]=0), 99, IF(AND(tabItens[[#This Row],[Saldo]]=0,tabItens[[#This Row],[PontoPed]]&gt;0), 0, (1-tabItens[[#This Row],[PctAb]])*10 ) ),0)</f>
        <v>4</v>
      </c>
      <c r="BE713" s="390">
        <f>IF( tabItens[[#This Row],[Consumo]] &gt; tabItens[[#This Row],[04_MESES]]/4*$AV$2, tabItens[[#This Row],[Consumo]]/$AV$2, tabItens[[#This Row],[04_MESES]]/4 ) * $BE$2 + tabItens[[#This Row],[COMPRA_EXTRA]]</f>
        <v>2163</v>
      </c>
      <c r="BF713" s="391">
        <f>MAX( tabItens[[#This Row],[Sugestão]] - tabItens[[#This Row],[LC]], 0 )</f>
        <v>2163</v>
      </c>
      <c r="BG713" s="391">
        <f>SUMIF(Consumo!$C$3:$C$862,tabItens[[#This Row],[CÓDIGO]],Consumo!$E$3:$E$862)</f>
        <v>15</v>
      </c>
      <c r="BH713" s="392">
        <f>IF(AND(tabItens[[#This Row],[Pend]] &gt; 0,tabItens[[#This Row],[Consumo]] &lt;&gt; 0), tabItens[[#This Row],[Pend]] / tabItens[[#This Row],[Consumo]], 0 )</f>
        <v>3.7248572138068041E-3</v>
      </c>
      <c r="BI713" s="391"/>
      <c r="BJ713" s="391"/>
      <c r="BK713" s="393" t="s">
        <v>2081</v>
      </c>
    </row>
    <row r="714" spans="1:63" x14ac:dyDescent="0.3">
      <c r="A714" s="354">
        <v>130572</v>
      </c>
      <c r="B714" s="355" t="s">
        <v>1800</v>
      </c>
      <c r="C714" s="356" t="s">
        <v>429</v>
      </c>
      <c r="D714" s="357">
        <v>6.47</v>
      </c>
      <c r="E714" s="358"/>
      <c r="F714" s="358"/>
      <c r="G714" s="358" t="s">
        <v>883</v>
      </c>
      <c r="H714" s="359">
        <v>0</v>
      </c>
      <c r="I714" s="360">
        <v>103003</v>
      </c>
      <c r="J714" s="361">
        <v>6.47</v>
      </c>
      <c r="K714" s="362"/>
      <c r="L714" s="363">
        <f>IF(tabItens[[#This Row],[Média]] &gt; 0, tabItens[[#This Row],[QTDE ATUAL]] / tabItens[[#This Row],[Média]],999.9)</f>
        <v>999.9</v>
      </c>
      <c r="M714" s="364">
        <v>0</v>
      </c>
      <c r="N714" s="365">
        <f>tabItens[[#This Row],[VALOR UNIT.]] * tabItens[[#This Row],[LC]]</f>
        <v>0</v>
      </c>
      <c r="O714" s="366" t="s">
        <v>2192</v>
      </c>
      <c r="P714" s="367"/>
      <c r="Q714" s="368"/>
      <c r="R714" s="365"/>
      <c r="S714" s="369"/>
      <c r="T714" s="370">
        <f>ROUNDDOWN(IFERROR(tabItens[[#This Row],[ATA DT.VALID.]] - $D$1,0) / 30,0)</f>
        <v>-1507</v>
      </c>
      <c r="U714" s="355" t="s">
        <v>1488</v>
      </c>
      <c r="V714" s="371">
        <v>1</v>
      </c>
      <c r="W714" s="372" t="s">
        <v>2076</v>
      </c>
      <c r="X714" s="373">
        <v>54</v>
      </c>
      <c r="Y714" s="374">
        <v>4</v>
      </c>
      <c r="Z714" s="375">
        <v>2825</v>
      </c>
      <c r="AA714" s="376">
        <v>2023</v>
      </c>
      <c r="AB714" s="377">
        <v>20</v>
      </c>
      <c r="AC714" s="377"/>
      <c r="AD714" s="376"/>
      <c r="AE714" s="377"/>
      <c r="AF714" s="370"/>
      <c r="AG714" s="378" t="s">
        <v>2067</v>
      </c>
      <c r="AH714" s="379"/>
      <c r="AI714" s="370">
        <v>0</v>
      </c>
      <c r="AJ714" s="379">
        <v>43819</v>
      </c>
      <c r="AK714" s="379">
        <v>42188</v>
      </c>
      <c r="AL714" s="379">
        <v>44232</v>
      </c>
      <c r="AM714" s="369"/>
      <c r="AN714" s="358"/>
      <c r="AO714" s="380" t="str">
        <f>_xlfn.IFNA(IF(VLOOKUP(tabItens[[#This Row],[CÓDIGO]],tabExcluirDoEstoque[#Data],1,FALSE),"sim",""),"")</f>
        <v/>
      </c>
      <c r="AP714" s="381" t="str">
        <f ca="1">IF(OR(ISBLANK(tabItens[[#This Row],[ATA DT.VALID.]]),tabItens[[#This Row],[ATA DT.VALID.]]="",tabItens[[#This Row],[ATA DT.VALID.]]=" "),"",IF(TYPE(tabItens[[#This Row],[ATA DT.VALID.]])=1,ROUNDUP((tabItens[[#This Row],[ATA DT.VALID.]]-TODAY())/7,0),""))</f>
        <v/>
      </c>
      <c r="AQ714" s="382">
        <v>0</v>
      </c>
      <c r="AR714" s="383">
        <f>IF(ISBLANK(tabItens[[#This Row],[CÓDIGO]]),"",IFERROR(VLOOKUP(tabItens[[#This Row],[CÓDIGO]],Consumo!$C$2:$AC$862,26,FALSE),0))</f>
        <v>0</v>
      </c>
      <c r="AS714" s="384">
        <f>SUMIF(Consumo!$C$3:$C$862,tabItens[[#This Row],[CÓDIGO]],Consumo!$N$3:$N$862) + SUMIF(Consumo!$C$3:$C$862,tabItens[[#This Row],[CÓDIGO]],Consumo!$O$3:$O$862) + SUMIF(Consumo!$C$3:$C$862,tabItens[[#This Row],[CÓDIGO]],Consumo!$P$3:$P$862) + SUMIF(Consumo!$C$3:$C$862,tabItens[[#This Row],[CÓDIGO]],Consumo!$Q$3:$Q$862)</f>
        <v>0</v>
      </c>
      <c r="AT714" s="384">
        <f>SUMIF(Consumo!$C$3:$C$862,tabItens[[#This Row],[CÓDIGO]],Consumo!$Z$3:$Z$862)</f>
        <v>0</v>
      </c>
      <c r="AU714" s="385">
        <f>SUMIF(Consumo!$C$3:$C$862,tabItens[[#This Row],[CÓDIGO]],Consumo!$AA$3:$AA$862)</f>
        <v>0</v>
      </c>
      <c r="AV714" s="386">
        <f>SUMIF(Consumo!$C$3:$C$862,tabItens[[#This Row],[CÓDIGO]],Consumo!$Y$3:$Y$862)</f>
        <v>0</v>
      </c>
      <c r="AW714" s="359">
        <f>tabItens[[#This Row],[QTDE ATUAL]] + tabItens[[#This Row],[RC QTDE]] + tabItens[[#This Row],[AF SALDO]] + tabItens[[#This Row],[Recentes]]</f>
        <v>20</v>
      </c>
      <c r="AX714" s="387">
        <v>0</v>
      </c>
      <c r="AY714" s="387">
        <v>4</v>
      </c>
      <c r="AZ714" s="387">
        <f>IF(ISBLANK(tabItens[[#This Row],[CÓDIGO]]),"",tabItens[[#This Row],[PontoMês]] * (AZ$2+tabItens[[#This Row],[PontoQtM]]))</f>
        <v>0</v>
      </c>
      <c r="BA714" s="386">
        <f>tabItens[[#This Row],[PontoPed]] - tabItens[[#This Row],[Saldo]] + (1/10)</f>
        <v>-19.899999999999999</v>
      </c>
      <c r="BB714" s="386">
        <f xml:space="preserve"> tabItens[[#This Row],[PontoMês]] * BB$2 - tabItens[[#This Row],[QTDE ATUAL]] - (1/10)</f>
        <v>-0.1</v>
      </c>
      <c r="BC714" s="388">
        <f>IF( tabItens[[#This Row],[PontoPed]]&gt;0, IF(tabItens[[#This Row],[PontoPed]]&lt;1, 1, IF( tabItens[[#This Row],[Saldo]]&gt;tabItens[[#This Row],[PontoPed]], 0, (tabItens[[#This Row],[PontoPed]]-tabItens[[#This Row],[Saldo]])/tabItens[[#This Row],[PontoPed]] ) ), 0 )</f>
        <v>0</v>
      </c>
      <c r="BD714" s="389">
        <f>ROUNDDOWN(IF( OR( AND(tabItens[[#This Row],[PontoPed]]&lt;tabItens[[#This Row],[Saldo]],tabItens[[#This Row],[Saldo]]&gt;0), tabItens[[#This Row],[PontoPed]]=0), 99, IF(AND(tabItens[[#This Row],[Saldo]]=0,tabItens[[#This Row],[PontoPed]]&gt;0), 0, (1-tabItens[[#This Row],[PctAb]])*10 ) ),0)</f>
        <v>99</v>
      </c>
      <c r="BE714" s="390">
        <f>IF( tabItens[[#This Row],[Consumo]] &gt; tabItens[[#This Row],[04_MESES]]/4*$AV$2, tabItens[[#This Row],[Consumo]]/$AV$2, tabItens[[#This Row],[04_MESES]]/4 ) * $BE$2 + tabItens[[#This Row],[COMPRA_EXTRA]]</f>
        <v>0</v>
      </c>
      <c r="BF714" s="391">
        <f>MAX( tabItens[[#This Row],[Sugestão]] - tabItens[[#This Row],[LC]], 0 )</f>
        <v>0</v>
      </c>
      <c r="BG714" s="391">
        <f>SUMIF(Consumo!$C$3:$C$862,tabItens[[#This Row],[CÓDIGO]],Consumo!$E$3:$E$862)</f>
        <v>0</v>
      </c>
      <c r="BH714" s="392">
        <f>IF(AND(tabItens[[#This Row],[Pend]] &gt; 0,tabItens[[#This Row],[Consumo]] &lt;&gt; 0), tabItens[[#This Row],[Pend]] / tabItens[[#This Row],[Consumo]], 0 )</f>
        <v>0</v>
      </c>
      <c r="BI714" s="391"/>
      <c r="BJ714" s="391"/>
      <c r="BK714" s="393" t="s">
        <v>2081</v>
      </c>
    </row>
    <row r="715" spans="1:63" x14ac:dyDescent="0.3">
      <c r="A715" s="354">
        <v>130614</v>
      </c>
      <c r="B715" s="355" t="s">
        <v>799</v>
      </c>
      <c r="C715" s="356" t="s">
        <v>328</v>
      </c>
      <c r="D715" s="357">
        <v>47.85</v>
      </c>
      <c r="E715" s="358"/>
      <c r="F715" s="358"/>
      <c r="G715" s="358" t="s">
        <v>883</v>
      </c>
      <c r="H715" s="359">
        <v>726</v>
      </c>
      <c r="I715" s="360">
        <v>103003</v>
      </c>
      <c r="J715" s="361">
        <v>47.85</v>
      </c>
      <c r="K715" s="362">
        <v>36</v>
      </c>
      <c r="L715" s="363">
        <f>IF(tabItens[[#This Row],[Média]] &gt; 0, tabItens[[#This Row],[QTDE ATUAL]] / tabItens[[#This Row],[Média]],999.9)</f>
        <v>300.41379310344831</v>
      </c>
      <c r="M715" s="364">
        <v>0</v>
      </c>
      <c r="N715" s="365">
        <f>tabItens[[#This Row],[VALOR UNIT.]] * tabItens[[#This Row],[LC]]</f>
        <v>0</v>
      </c>
      <c r="O715" s="366"/>
      <c r="P715" s="367"/>
      <c r="Q715" s="368"/>
      <c r="R715" s="365"/>
      <c r="S715" s="369"/>
      <c r="T715" s="370">
        <f>ROUNDDOWN(IFERROR(tabItens[[#This Row],[ATA DT.VALID.]] - $D$1,0) / 30,0)</f>
        <v>-1507</v>
      </c>
      <c r="U715" s="355" t="s">
        <v>1744</v>
      </c>
      <c r="V715" s="371">
        <v>1</v>
      </c>
      <c r="W715" s="372" t="s">
        <v>2079</v>
      </c>
      <c r="X715" s="373">
        <v>75</v>
      </c>
      <c r="Y715" s="374">
        <v>5</v>
      </c>
      <c r="Z715" s="375"/>
      <c r="AA715" s="376"/>
      <c r="AB715" s="377"/>
      <c r="AC715" s="377"/>
      <c r="AD715" s="376"/>
      <c r="AE715" s="377"/>
      <c r="AF715" s="370"/>
      <c r="AG715" s="378" t="s">
        <v>2067</v>
      </c>
      <c r="AH715" s="379"/>
      <c r="AI715" s="370">
        <v>12</v>
      </c>
      <c r="AJ715" s="379">
        <v>43826</v>
      </c>
      <c r="AK715" s="379">
        <v>42201</v>
      </c>
      <c r="AL715" s="379">
        <v>45197</v>
      </c>
      <c r="AM715" s="369"/>
      <c r="AN715" s="358"/>
      <c r="AO715" s="380" t="str">
        <f>_xlfn.IFNA(IF(VLOOKUP(tabItens[[#This Row],[CÓDIGO]],tabExcluirDoEstoque[#Data],1,FALSE),"sim",""),"")</f>
        <v>sim</v>
      </c>
      <c r="AP715" s="381" t="str">
        <f ca="1">IF(OR(ISBLANK(tabItens[[#This Row],[ATA DT.VALID.]]),tabItens[[#This Row],[ATA DT.VALID.]]="",tabItens[[#This Row],[ATA DT.VALID.]]=" "),"",IF(TYPE(tabItens[[#This Row],[ATA DT.VALID.]])=1,ROUNDUP((tabItens[[#This Row],[ATA DT.VALID.]]-TODAY())/7,0),""))</f>
        <v/>
      </c>
      <c r="AQ715" s="382"/>
      <c r="AR715" s="383" t="str">
        <f>IF(ISBLANK(tabItens[[#This Row],[CÓDIGO]]),"",IFERROR(VLOOKUP(tabItens[[#This Row],[CÓDIGO]],Consumo!$C$2:$AC$862,26,FALSE),0))</f>
        <v>06.2023</v>
      </c>
      <c r="AS715" s="384">
        <f>SUMIF(Consumo!$C$3:$C$862,tabItens[[#This Row],[CÓDIGO]],Consumo!$N$3:$N$862) + SUMIF(Consumo!$C$3:$C$862,tabItens[[#This Row],[CÓDIGO]],Consumo!$O$3:$O$862) + SUMIF(Consumo!$C$3:$C$862,tabItens[[#This Row],[CÓDIGO]],Consumo!$P$3:$P$862) + SUMIF(Consumo!$C$3:$C$862,tabItens[[#This Row],[CÓDIGO]],Consumo!$Q$3:$Q$862)</f>
        <v>12</v>
      </c>
      <c r="AT715" s="384">
        <f>SUMIF(Consumo!$C$3:$C$862,tabItens[[#This Row],[CÓDIGO]],Consumo!$Z$3:$Z$862)</f>
        <v>36</v>
      </c>
      <c r="AU715" s="385">
        <f>SUMIF(Consumo!$C$3:$C$862,tabItens[[#This Row],[CÓDIGO]],Consumo!$AA$3:$AA$862)</f>
        <v>24</v>
      </c>
      <c r="AV715" s="386">
        <f>SUMIF(Consumo!$C$3:$C$862,tabItens[[#This Row],[CÓDIGO]],Consumo!$Y$3:$Y$862)</f>
        <v>2.4166666666666665</v>
      </c>
      <c r="AW715" s="359">
        <f>tabItens[[#This Row],[QTDE ATUAL]] + tabItens[[#This Row],[RC QTDE]] + tabItens[[#This Row],[AF SALDO]] + tabItens[[#This Row],[Recentes]]</f>
        <v>726</v>
      </c>
      <c r="AX715" s="387">
        <v>1</v>
      </c>
      <c r="AY715" s="387">
        <v>4</v>
      </c>
      <c r="AZ715" s="387">
        <f>IF(ISBLANK(tabItens[[#This Row],[CÓDIGO]]),"",tabItens[[#This Row],[PontoMês]] * (AZ$2+tabItens[[#This Row],[PontoQtM]]))</f>
        <v>4</v>
      </c>
      <c r="BA715" s="386">
        <f>tabItens[[#This Row],[PontoPed]] - tabItens[[#This Row],[Saldo]] + (1/10)</f>
        <v>-721.9</v>
      </c>
      <c r="BB715" s="386">
        <f xml:space="preserve"> tabItens[[#This Row],[PontoMês]] * BB$2 - tabItens[[#This Row],[QTDE ATUAL]] - (1/10)</f>
        <v>-725.1</v>
      </c>
      <c r="BC715" s="388">
        <f>IF( tabItens[[#This Row],[PontoPed]]&gt;0, IF(tabItens[[#This Row],[PontoPed]]&lt;1, 1, IF( tabItens[[#This Row],[Saldo]]&gt;tabItens[[#This Row],[PontoPed]], 0, (tabItens[[#This Row],[PontoPed]]-tabItens[[#This Row],[Saldo]])/tabItens[[#This Row],[PontoPed]] ) ), 0 )</f>
        <v>0</v>
      </c>
      <c r="BD715" s="389">
        <f>ROUNDDOWN(IF( OR( AND(tabItens[[#This Row],[PontoPed]]&lt;tabItens[[#This Row],[Saldo]],tabItens[[#This Row],[Saldo]]&gt;0), tabItens[[#This Row],[PontoPed]]=0), 99, IF(AND(tabItens[[#This Row],[Saldo]]=0,tabItens[[#This Row],[PontoPed]]&gt;0), 0, (1-tabItens[[#This Row],[PctAb]])*10 ) ),0)</f>
        <v>99</v>
      </c>
      <c r="BE715" s="390">
        <f>IF( tabItens[[#This Row],[Consumo]] &gt; tabItens[[#This Row],[04_MESES]]/4*$AV$2, tabItens[[#This Row],[Consumo]]/$AV$2, tabItens[[#This Row],[04_MESES]]/4 ) * $BE$2 + tabItens[[#This Row],[COMPRA_EXTRA]]</f>
        <v>18</v>
      </c>
      <c r="BF715" s="391">
        <f>MAX( tabItens[[#This Row],[Sugestão]] - tabItens[[#This Row],[LC]], 0 )</f>
        <v>18</v>
      </c>
      <c r="BG715" s="391">
        <f>SUMIF(Consumo!$C$3:$C$862,tabItens[[#This Row],[CÓDIGO]],Consumo!$E$3:$E$862)</f>
        <v>0</v>
      </c>
      <c r="BH715" s="392">
        <f>IF(AND(tabItens[[#This Row],[Pend]] &gt; 0,tabItens[[#This Row],[Consumo]] &lt;&gt; 0), tabItens[[#This Row],[Pend]] / tabItens[[#This Row],[Consumo]], 0 )</f>
        <v>0</v>
      </c>
      <c r="BI715" s="391"/>
      <c r="BJ715" s="391"/>
      <c r="BK715" s="393" t="s">
        <v>2081</v>
      </c>
    </row>
    <row r="716" spans="1:63" x14ac:dyDescent="0.3">
      <c r="A716" s="354">
        <v>130618</v>
      </c>
      <c r="B716" s="355" t="s">
        <v>1801</v>
      </c>
      <c r="C716" s="356" t="s">
        <v>253</v>
      </c>
      <c r="D716" s="357">
        <v>67.42</v>
      </c>
      <c r="E716" s="358"/>
      <c r="F716" s="358"/>
      <c r="G716" s="358" t="s">
        <v>883</v>
      </c>
      <c r="H716" s="359">
        <v>0</v>
      </c>
      <c r="I716" s="360">
        <v>103003</v>
      </c>
      <c r="J716" s="361">
        <v>67.42</v>
      </c>
      <c r="K716" s="362">
        <v>71</v>
      </c>
      <c r="L716" s="363">
        <f>IF(tabItens[[#This Row],[Média]] &gt; 0, tabItens[[#This Row],[QTDE ATUAL]] / tabItens[[#This Row],[Média]],999.9)</f>
        <v>0</v>
      </c>
      <c r="M716" s="364">
        <v>0</v>
      </c>
      <c r="N716" s="365">
        <f>tabItens[[#This Row],[VALOR UNIT.]] * tabItens[[#This Row],[LC]]</f>
        <v>0</v>
      </c>
      <c r="O716" s="366"/>
      <c r="P716" s="367"/>
      <c r="Q716" s="368"/>
      <c r="R716" s="365"/>
      <c r="S716" s="369"/>
      <c r="T716" s="370">
        <f>ROUNDDOWN(IFERROR(tabItens[[#This Row],[ATA DT.VALID.]] - $D$1,0) / 30,0)</f>
        <v>-1507</v>
      </c>
      <c r="U716" s="355" t="s">
        <v>1071</v>
      </c>
      <c r="V716" s="371">
        <v>1</v>
      </c>
      <c r="W716" s="372" t="s">
        <v>2074</v>
      </c>
      <c r="X716" s="373">
        <v>78</v>
      </c>
      <c r="Y716" s="374">
        <v>2</v>
      </c>
      <c r="Z716" s="375"/>
      <c r="AA716" s="376"/>
      <c r="AB716" s="377"/>
      <c r="AC716" s="377"/>
      <c r="AD716" s="376"/>
      <c r="AE716" s="377"/>
      <c r="AF716" s="370"/>
      <c r="AG716" s="378" t="s">
        <v>2067</v>
      </c>
      <c r="AH716" s="379"/>
      <c r="AI716" s="370">
        <v>24</v>
      </c>
      <c r="AJ716" s="379">
        <v>42535</v>
      </c>
      <c r="AK716" s="379">
        <v>42201</v>
      </c>
      <c r="AL716" s="379">
        <v>45210</v>
      </c>
      <c r="AM716" s="369"/>
      <c r="AN716" s="358"/>
      <c r="AO716" s="380" t="str">
        <f>_xlfn.IFNA(IF(VLOOKUP(tabItens[[#This Row],[CÓDIGO]],tabExcluirDoEstoque[#Data],1,FALSE),"sim",""),"")</f>
        <v/>
      </c>
      <c r="AP716" s="381" t="str">
        <f ca="1">IF(OR(ISBLANK(tabItens[[#This Row],[ATA DT.VALID.]]),tabItens[[#This Row],[ATA DT.VALID.]]="",tabItens[[#This Row],[ATA DT.VALID.]]=" "),"",IF(TYPE(tabItens[[#This Row],[ATA DT.VALID.]])=1,ROUNDUP((tabItens[[#This Row],[ATA DT.VALID.]]-TODAY())/7,0),""))</f>
        <v/>
      </c>
      <c r="AQ716" s="382"/>
      <c r="AR716" s="383" t="str">
        <f>IF(ISBLANK(tabItens[[#This Row],[CÓDIGO]]),"",IFERROR(VLOOKUP(tabItens[[#This Row],[CÓDIGO]],Consumo!$C$2:$AC$862,26,FALSE),0))</f>
        <v>02.2023</v>
      </c>
      <c r="AS716" s="384">
        <f>SUMIF(Consumo!$C$3:$C$862,tabItens[[#This Row],[CÓDIGO]],Consumo!$N$3:$N$862) + SUMIF(Consumo!$C$3:$C$862,tabItens[[#This Row],[CÓDIGO]],Consumo!$O$3:$O$862) + SUMIF(Consumo!$C$3:$C$862,tabItens[[#This Row],[CÓDIGO]],Consumo!$P$3:$P$862) + SUMIF(Consumo!$C$3:$C$862,tabItens[[#This Row],[CÓDIGO]],Consumo!$Q$3:$Q$862)</f>
        <v>0</v>
      </c>
      <c r="AT716" s="384">
        <f>SUMIF(Consumo!$C$3:$C$862,tabItens[[#This Row],[CÓDIGO]],Consumo!$Z$3:$Z$862)</f>
        <v>100</v>
      </c>
      <c r="AU716" s="385">
        <f>SUMIF(Consumo!$C$3:$C$862,tabItens[[#This Row],[CÓDIGO]],Consumo!$AA$3:$AA$862)</f>
        <v>31</v>
      </c>
      <c r="AV716" s="386">
        <f>SUMIF(Consumo!$C$3:$C$862,tabItens[[#This Row],[CÓDIGO]],Consumo!$Y$3:$Y$862)</f>
        <v>8.3333333333333339</v>
      </c>
      <c r="AW716" s="359">
        <f>tabItens[[#This Row],[QTDE ATUAL]] + tabItens[[#This Row],[RC QTDE]] + tabItens[[#This Row],[AF SALDO]] + tabItens[[#This Row],[Recentes]]</f>
        <v>0</v>
      </c>
      <c r="AX716" s="387">
        <v>1</v>
      </c>
      <c r="AY716" s="387">
        <v>4</v>
      </c>
      <c r="AZ716" s="387">
        <f>IF(ISBLANK(tabItens[[#This Row],[CÓDIGO]]),"",tabItens[[#This Row],[PontoMês]] * (AZ$2+tabItens[[#This Row],[PontoQtM]]))</f>
        <v>4</v>
      </c>
      <c r="BA716" s="386">
        <f>tabItens[[#This Row],[PontoPed]] - tabItens[[#This Row],[Saldo]] + (1/10)</f>
        <v>4.0999999999999996</v>
      </c>
      <c r="BB716" s="386">
        <f xml:space="preserve"> tabItens[[#This Row],[PontoMês]] * BB$2 - tabItens[[#This Row],[QTDE ATUAL]] - (1/10)</f>
        <v>0.9</v>
      </c>
      <c r="BC716" s="388">
        <f>IF( tabItens[[#This Row],[PontoPed]]&gt;0, IF(tabItens[[#This Row],[PontoPed]]&lt;1, 1, IF( tabItens[[#This Row],[Saldo]]&gt;tabItens[[#This Row],[PontoPed]], 0, (tabItens[[#This Row],[PontoPed]]-tabItens[[#This Row],[Saldo]])/tabItens[[#This Row],[PontoPed]] ) ), 0 )</f>
        <v>1</v>
      </c>
      <c r="BD716" s="389">
        <f>ROUNDDOWN(IF( OR( AND(tabItens[[#This Row],[PontoPed]]&lt;tabItens[[#This Row],[Saldo]],tabItens[[#This Row],[Saldo]]&gt;0), tabItens[[#This Row],[PontoPed]]=0), 99, IF(AND(tabItens[[#This Row],[Saldo]]=0,tabItens[[#This Row],[PontoPed]]&gt;0), 0, (1-tabItens[[#This Row],[PctAb]])*10 ) ),0)</f>
        <v>0</v>
      </c>
      <c r="BE716" s="390">
        <f>IF( tabItens[[#This Row],[Consumo]] &gt; tabItens[[#This Row],[04_MESES]]/4*$AV$2, tabItens[[#This Row],[Consumo]]/$AV$2, tabItens[[#This Row],[04_MESES]]/4 ) * $BE$2 + tabItens[[#This Row],[COMPRA_EXTRA]]</f>
        <v>50</v>
      </c>
      <c r="BF716" s="391">
        <f>MAX( tabItens[[#This Row],[Sugestão]] - tabItens[[#This Row],[LC]], 0 )</f>
        <v>50</v>
      </c>
      <c r="BG716" s="391">
        <f>SUMIF(Consumo!$C$3:$C$862,tabItens[[#This Row],[CÓDIGO]],Consumo!$E$3:$E$862)</f>
        <v>29</v>
      </c>
      <c r="BH716" s="392">
        <f>IF(AND(tabItens[[#This Row],[Pend]] &gt; 0,tabItens[[#This Row],[Consumo]] &lt;&gt; 0), tabItens[[#This Row],[Pend]] / tabItens[[#This Row],[Consumo]], 0 )</f>
        <v>0.28999999999999998</v>
      </c>
      <c r="BI716" s="391"/>
      <c r="BJ716" s="391"/>
      <c r="BK716" s="393" t="s">
        <v>2081</v>
      </c>
    </row>
    <row r="717" spans="1:63" x14ac:dyDescent="0.3">
      <c r="A717" s="354">
        <v>130624</v>
      </c>
      <c r="B717" s="355" t="s">
        <v>1802</v>
      </c>
      <c r="C717" s="356" t="s">
        <v>260</v>
      </c>
      <c r="D717" s="357">
        <v>9.5500000000000007</v>
      </c>
      <c r="E717" s="358"/>
      <c r="F717" s="358"/>
      <c r="G717" s="358" t="s">
        <v>883</v>
      </c>
      <c r="H717" s="359">
        <v>6998</v>
      </c>
      <c r="I717" s="360">
        <v>103003</v>
      </c>
      <c r="J717" s="361">
        <v>9.5500000000000007</v>
      </c>
      <c r="K717" s="362">
        <v>21534</v>
      </c>
      <c r="L717" s="363">
        <f>IF(tabItens[[#This Row],[Média]] &gt; 0, tabItens[[#This Row],[QTDE ATUAL]] / tabItens[[#This Row],[Média]],999.9)</f>
        <v>3.7236608726498761</v>
      </c>
      <c r="M717" s="364">
        <v>0</v>
      </c>
      <c r="N717" s="365">
        <f>tabItens[[#This Row],[VALOR UNIT.]] * tabItens[[#This Row],[LC]]</f>
        <v>0</v>
      </c>
      <c r="O717" s="366" t="s">
        <v>2083</v>
      </c>
      <c r="P717" s="367"/>
      <c r="Q717" s="368"/>
      <c r="R717" s="365"/>
      <c r="S717" s="369"/>
      <c r="T717" s="370">
        <f>ROUNDDOWN(IFERROR(tabItens[[#This Row],[ATA DT.VALID.]] - $D$1,0) / 30,0)</f>
        <v>-1507</v>
      </c>
      <c r="U717" s="355" t="s">
        <v>1360</v>
      </c>
      <c r="V717" s="371">
        <v>1</v>
      </c>
      <c r="W717" s="372" t="s">
        <v>2069</v>
      </c>
      <c r="X717" s="373">
        <v>57</v>
      </c>
      <c r="Y717" s="374">
        <v>17</v>
      </c>
      <c r="Z717" s="375">
        <v>6217</v>
      </c>
      <c r="AA717" s="376">
        <v>2023</v>
      </c>
      <c r="AB717" s="377">
        <v>1000</v>
      </c>
      <c r="AC717" s="377"/>
      <c r="AD717" s="376"/>
      <c r="AE717" s="377"/>
      <c r="AF717" s="370"/>
      <c r="AG717" s="378" t="s">
        <v>2067</v>
      </c>
      <c r="AH717" s="379"/>
      <c r="AI717" s="370">
        <v>9120</v>
      </c>
      <c r="AJ717" s="379">
        <v>44991</v>
      </c>
      <c r="AK717" s="379">
        <v>42205</v>
      </c>
      <c r="AL717" s="379">
        <v>45043</v>
      </c>
      <c r="AM717" s="369"/>
      <c r="AN717" s="358"/>
      <c r="AO717" s="380" t="str">
        <f>_xlfn.IFNA(IF(VLOOKUP(tabItens[[#This Row],[CÓDIGO]],tabExcluirDoEstoque[#Data],1,FALSE),"sim",""),"")</f>
        <v/>
      </c>
      <c r="AP717" s="381" t="str">
        <f ca="1">IF(OR(ISBLANK(tabItens[[#This Row],[ATA DT.VALID.]]),tabItens[[#This Row],[ATA DT.VALID.]]="",tabItens[[#This Row],[ATA DT.VALID.]]=" "),"",IF(TYPE(tabItens[[#This Row],[ATA DT.VALID.]])=1,ROUNDUP((tabItens[[#This Row],[ATA DT.VALID.]]-TODAY())/7,0),""))</f>
        <v/>
      </c>
      <c r="AQ717" s="382">
        <v>0</v>
      </c>
      <c r="AR717" s="383" t="str">
        <f>IF(ISBLANK(tabItens[[#This Row],[CÓDIGO]]),"",IFERROR(VLOOKUP(tabItens[[#This Row],[CÓDIGO]],Consumo!$C$2:$AC$862,26,FALSE),0))</f>
        <v>09.2023</v>
      </c>
      <c r="AS717" s="384">
        <f>SUMIF(Consumo!$C$3:$C$862,tabItens[[#This Row],[CÓDIGO]],Consumo!$N$3:$N$862) + SUMIF(Consumo!$C$3:$C$862,tabItens[[#This Row],[CÓDIGO]],Consumo!$O$3:$O$862) + SUMIF(Consumo!$C$3:$C$862,tabItens[[#This Row],[CÓDIGO]],Consumo!$P$3:$P$862) + SUMIF(Consumo!$C$3:$C$862,tabItens[[#This Row],[CÓDIGO]],Consumo!$Q$3:$Q$862)</f>
        <v>4878</v>
      </c>
      <c r="AT717" s="384">
        <f>SUMIF(Consumo!$C$3:$C$862,tabItens[[#This Row],[CÓDIGO]],Consumo!$Z$3:$Z$862)</f>
        <v>27391</v>
      </c>
      <c r="AU717" s="385">
        <f>SUMIF(Consumo!$C$3:$C$862,tabItens[[#This Row],[CÓDIGO]],Consumo!$AA$3:$AA$862)</f>
        <v>14769</v>
      </c>
      <c r="AV717" s="386">
        <f>SUMIF(Consumo!$C$3:$C$862,tabItens[[#This Row],[CÓDIGO]],Consumo!$Y$3:$Y$862)</f>
        <v>1879.3333333333333</v>
      </c>
      <c r="AW717" s="359">
        <f>tabItens[[#This Row],[QTDE ATUAL]] + tabItens[[#This Row],[RC QTDE]] + tabItens[[#This Row],[AF SALDO]] + tabItens[[#This Row],[Recentes]]</f>
        <v>7998</v>
      </c>
      <c r="AX717" s="387">
        <v>2667</v>
      </c>
      <c r="AY717" s="387">
        <v>4</v>
      </c>
      <c r="AZ717" s="387">
        <f>IF(ISBLANK(tabItens[[#This Row],[CÓDIGO]]),"",tabItens[[#This Row],[PontoMês]] * (AZ$2+tabItens[[#This Row],[PontoQtM]]))</f>
        <v>10668</v>
      </c>
      <c r="BA717" s="386">
        <f>tabItens[[#This Row],[PontoPed]] - tabItens[[#This Row],[Saldo]] + (1/10)</f>
        <v>2670.1</v>
      </c>
      <c r="BB717" s="386">
        <f xml:space="preserve"> tabItens[[#This Row],[PontoMês]] * BB$2 - tabItens[[#This Row],[QTDE ATUAL]] - (1/10)</f>
        <v>-4331.1000000000004</v>
      </c>
      <c r="BC717" s="388">
        <f>IF( tabItens[[#This Row],[PontoPed]]&gt;0, IF(tabItens[[#This Row],[PontoPed]]&lt;1, 1, IF( tabItens[[#This Row],[Saldo]]&gt;tabItens[[#This Row],[PontoPed]], 0, (tabItens[[#This Row],[PontoPed]]-tabItens[[#This Row],[Saldo]])/tabItens[[#This Row],[PontoPed]] ) ), 0 )</f>
        <v>0.25028121484814397</v>
      </c>
      <c r="BD717" s="389">
        <f>ROUNDDOWN(IF( OR( AND(tabItens[[#This Row],[PontoPed]]&lt;tabItens[[#This Row],[Saldo]],tabItens[[#This Row],[Saldo]]&gt;0), tabItens[[#This Row],[PontoPed]]=0), 99, IF(AND(tabItens[[#This Row],[Saldo]]=0,tabItens[[#This Row],[PontoPed]]&gt;0), 0, (1-tabItens[[#This Row],[PctAb]])*10 ) ),0)</f>
        <v>7</v>
      </c>
      <c r="BE717" s="390">
        <f>IF( tabItens[[#This Row],[Consumo]] &gt; tabItens[[#This Row],[04_MESES]]/4*$AV$2, tabItens[[#This Row],[Consumo]]/$AV$2, tabItens[[#This Row],[04_MESES]]/4 ) * $BE$2 + tabItens[[#This Row],[COMPRA_EXTRA]]</f>
        <v>13695.5</v>
      </c>
      <c r="BF717" s="391">
        <f>MAX( tabItens[[#This Row],[Sugestão]] - tabItens[[#This Row],[LC]], 0 )</f>
        <v>13695.5</v>
      </c>
      <c r="BG717" s="391">
        <f>SUMIF(Consumo!$C$3:$C$862,tabItens[[#This Row],[CÓDIGO]],Consumo!$E$3:$E$862)</f>
        <v>30</v>
      </c>
      <c r="BH717" s="392">
        <f>IF(AND(tabItens[[#This Row],[Pend]] &gt; 0,tabItens[[#This Row],[Consumo]] &lt;&gt; 0), tabItens[[#This Row],[Pend]] / tabItens[[#This Row],[Consumo]], 0 )</f>
        <v>1.0952502646854807E-3</v>
      </c>
      <c r="BI717" s="391"/>
      <c r="BJ717" s="391"/>
      <c r="BK717" s="393" t="s">
        <v>2081</v>
      </c>
    </row>
    <row r="718" spans="1:63" x14ac:dyDescent="0.3">
      <c r="A718" s="354">
        <v>130632</v>
      </c>
      <c r="B718" s="355" t="s">
        <v>1803</v>
      </c>
      <c r="C718" s="356" t="s">
        <v>31</v>
      </c>
      <c r="D718" s="357">
        <v>38.33</v>
      </c>
      <c r="E718" s="358"/>
      <c r="F718" s="358"/>
      <c r="G718" s="358" t="s">
        <v>883</v>
      </c>
      <c r="H718" s="359">
        <v>0</v>
      </c>
      <c r="I718" s="360">
        <v>103003</v>
      </c>
      <c r="J718" s="361">
        <v>38.33</v>
      </c>
      <c r="K718" s="362">
        <v>23</v>
      </c>
      <c r="L718" s="363">
        <f>IF(tabItens[[#This Row],[Média]] &gt; 0, tabItens[[#This Row],[QTDE ATUAL]] / tabItens[[#This Row],[Média]],999.9)</f>
        <v>0</v>
      </c>
      <c r="M718" s="364">
        <v>0</v>
      </c>
      <c r="N718" s="365">
        <f>tabItens[[#This Row],[VALOR UNIT.]] * tabItens[[#This Row],[LC]]</f>
        <v>0</v>
      </c>
      <c r="O718" s="366"/>
      <c r="P718" s="367"/>
      <c r="Q718" s="368"/>
      <c r="R718" s="365"/>
      <c r="S718" s="369"/>
      <c r="T718" s="370">
        <f>ROUNDDOWN(IFERROR(tabItens[[#This Row],[ATA DT.VALID.]] - $D$1,0) / 30,0)</f>
        <v>-1507</v>
      </c>
      <c r="U718" s="355" t="s">
        <v>957</v>
      </c>
      <c r="V718" s="371">
        <v>1</v>
      </c>
      <c r="W718" s="372" t="s">
        <v>2066</v>
      </c>
      <c r="X718" s="373">
        <v>51</v>
      </c>
      <c r="Y718" s="374">
        <v>3</v>
      </c>
      <c r="Z718" s="375"/>
      <c r="AA718" s="376"/>
      <c r="AB718" s="377"/>
      <c r="AC718" s="377"/>
      <c r="AD718" s="376"/>
      <c r="AE718" s="377"/>
      <c r="AF718" s="370"/>
      <c r="AG718" s="378" t="s">
        <v>2067</v>
      </c>
      <c r="AH718" s="379"/>
      <c r="AI718" s="370">
        <v>8</v>
      </c>
      <c r="AJ718" s="379">
        <v>44785</v>
      </c>
      <c r="AK718" s="379">
        <v>42207</v>
      </c>
      <c r="AL718" s="379">
        <v>44755</v>
      </c>
      <c r="AM718" s="369"/>
      <c r="AN718" s="358"/>
      <c r="AO718" s="380" t="str">
        <f>_xlfn.IFNA(IF(VLOOKUP(tabItens[[#This Row],[CÓDIGO]],tabExcluirDoEstoque[#Data],1,FALSE),"sim",""),"")</f>
        <v/>
      </c>
      <c r="AP718" s="381" t="str">
        <f ca="1">IF(OR(ISBLANK(tabItens[[#This Row],[ATA DT.VALID.]]),tabItens[[#This Row],[ATA DT.VALID.]]="",tabItens[[#This Row],[ATA DT.VALID.]]=" "),"",IF(TYPE(tabItens[[#This Row],[ATA DT.VALID.]])=1,ROUNDUP((tabItens[[#This Row],[ATA DT.VALID.]]-TODAY())/7,0),""))</f>
        <v/>
      </c>
      <c r="AQ718" s="382"/>
      <c r="AR718" s="383" t="str">
        <f>IF(ISBLANK(tabItens[[#This Row],[CÓDIGO]]),"",IFERROR(VLOOKUP(tabItens[[#This Row],[CÓDIGO]],Consumo!$C$2:$AC$862,26,FALSE),0))</f>
        <v>06.2023</v>
      </c>
      <c r="AS718" s="384">
        <f>SUMIF(Consumo!$C$3:$C$862,tabItens[[#This Row],[CÓDIGO]],Consumo!$N$3:$N$862) + SUMIF(Consumo!$C$3:$C$862,tabItens[[#This Row],[CÓDIGO]],Consumo!$O$3:$O$862) + SUMIF(Consumo!$C$3:$C$862,tabItens[[#This Row],[CÓDIGO]],Consumo!$P$3:$P$862) + SUMIF(Consumo!$C$3:$C$862,tabItens[[#This Row],[CÓDIGO]],Consumo!$Q$3:$Q$862)</f>
        <v>15</v>
      </c>
      <c r="AT718" s="384">
        <f>SUMIF(Consumo!$C$3:$C$862,tabItens[[#This Row],[CÓDIGO]],Consumo!$Z$3:$Z$862)</f>
        <v>23</v>
      </c>
      <c r="AU718" s="385">
        <f>SUMIF(Consumo!$C$3:$C$862,tabItens[[#This Row],[CÓDIGO]],Consumo!$AA$3:$AA$862)</f>
        <v>15</v>
      </c>
      <c r="AV718" s="386">
        <f>SUMIF(Consumo!$C$3:$C$862,tabItens[[#This Row],[CÓDIGO]],Consumo!$Y$3:$Y$862)</f>
        <v>1.5</v>
      </c>
      <c r="AW718" s="359">
        <f>tabItens[[#This Row],[QTDE ATUAL]] + tabItens[[#This Row],[RC QTDE]] + tabItens[[#This Row],[AF SALDO]] + tabItens[[#This Row],[Recentes]]</f>
        <v>0</v>
      </c>
      <c r="AX718" s="387">
        <v>2</v>
      </c>
      <c r="AY718" s="387">
        <v>4</v>
      </c>
      <c r="AZ718" s="387">
        <f>IF(ISBLANK(tabItens[[#This Row],[CÓDIGO]]),"",tabItens[[#This Row],[PontoMês]] * (AZ$2+tabItens[[#This Row],[PontoQtM]]))</f>
        <v>8</v>
      </c>
      <c r="BA718" s="386">
        <f>tabItens[[#This Row],[PontoPed]] - tabItens[[#This Row],[Saldo]] + (1/10)</f>
        <v>8.1</v>
      </c>
      <c r="BB718" s="386">
        <f xml:space="preserve"> tabItens[[#This Row],[PontoMês]] * BB$2 - tabItens[[#This Row],[QTDE ATUAL]] - (1/10)</f>
        <v>1.9</v>
      </c>
      <c r="BC718" s="388">
        <f>IF( tabItens[[#This Row],[PontoPed]]&gt;0, IF(tabItens[[#This Row],[PontoPed]]&lt;1, 1, IF( tabItens[[#This Row],[Saldo]]&gt;tabItens[[#This Row],[PontoPed]], 0, (tabItens[[#This Row],[PontoPed]]-tabItens[[#This Row],[Saldo]])/tabItens[[#This Row],[PontoPed]] ) ), 0 )</f>
        <v>1</v>
      </c>
      <c r="BD718" s="389">
        <f>ROUNDDOWN(IF( OR( AND(tabItens[[#This Row],[PontoPed]]&lt;tabItens[[#This Row],[Saldo]],tabItens[[#This Row],[Saldo]]&gt;0), tabItens[[#This Row],[PontoPed]]=0), 99, IF(AND(tabItens[[#This Row],[Saldo]]=0,tabItens[[#This Row],[PontoPed]]&gt;0), 0, (1-tabItens[[#This Row],[PctAb]])*10 ) ),0)</f>
        <v>0</v>
      </c>
      <c r="BE718" s="390">
        <f>IF( tabItens[[#This Row],[Consumo]] &gt; tabItens[[#This Row],[04_MESES]]/4*$AV$2, tabItens[[#This Row],[Consumo]]/$AV$2, tabItens[[#This Row],[04_MESES]]/4 ) * $BE$2 + tabItens[[#This Row],[COMPRA_EXTRA]]</f>
        <v>22.5</v>
      </c>
      <c r="BF718" s="391">
        <f>MAX( tabItens[[#This Row],[Sugestão]] - tabItens[[#This Row],[LC]], 0 )</f>
        <v>22.5</v>
      </c>
      <c r="BG718" s="391">
        <f>SUMIF(Consumo!$C$3:$C$862,tabItens[[#This Row],[CÓDIGO]],Consumo!$E$3:$E$862)</f>
        <v>0</v>
      </c>
      <c r="BH718" s="392">
        <f>IF(AND(tabItens[[#This Row],[Pend]] &gt; 0,tabItens[[#This Row],[Consumo]] &lt;&gt; 0), tabItens[[#This Row],[Pend]] / tabItens[[#This Row],[Consumo]], 0 )</f>
        <v>0</v>
      </c>
      <c r="BI718" s="391"/>
      <c r="BJ718" s="391"/>
      <c r="BK718" s="393" t="s">
        <v>2081</v>
      </c>
    </row>
    <row r="719" spans="1:63" x14ac:dyDescent="0.3">
      <c r="A719" s="354">
        <v>130634</v>
      </c>
      <c r="B719" s="355" t="s">
        <v>1804</v>
      </c>
      <c r="C719" s="356" t="s">
        <v>256</v>
      </c>
      <c r="D719" s="357">
        <v>15.95</v>
      </c>
      <c r="E719" s="358"/>
      <c r="F719" s="358"/>
      <c r="G719" s="358" t="s">
        <v>883</v>
      </c>
      <c r="H719" s="359">
        <v>752</v>
      </c>
      <c r="I719" s="360">
        <v>103003</v>
      </c>
      <c r="J719" s="361">
        <v>15.95</v>
      </c>
      <c r="K719" s="362">
        <v>1148</v>
      </c>
      <c r="L719" s="363">
        <f>IF(tabItens[[#This Row],[Média]] &gt; 0, tabItens[[#This Row],[QTDE ATUAL]] / tabItens[[#This Row],[Média]],999.9)</f>
        <v>7.2598551890587295</v>
      </c>
      <c r="M719" s="364">
        <v>0</v>
      </c>
      <c r="N719" s="365">
        <f>tabItens[[#This Row],[VALOR UNIT.]] * tabItens[[#This Row],[LC]]</f>
        <v>0</v>
      </c>
      <c r="O719" s="366" t="s">
        <v>2157</v>
      </c>
      <c r="P719" s="367"/>
      <c r="Q719" s="368"/>
      <c r="R719" s="365"/>
      <c r="S719" s="369"/>
      <c r="T719" s="370">
        <f>ROUNDDOWN(IFERROR(tabItens[[#This Row],[ATA DT.VALID.]] - $D$1,0) / 30,0)</f>
        <v>-1507</v>
      </c>
      <c r="U719" s="355" t="s">
        <v>1561</v>
      </c>
      <c r="V719" s="371">
        <v>1</v>
      </c>
      <c r="W719" s="372" t="s">
        <v>2066</v>
      </c>
      <c r="X719" s="373">
        <v>51</v>
      </c>
      <c r="Y719" s="374">
        <v>24</v>
      </c>
      <c r="Z719" s="375"/>
      <c r="AA719" s="376"/>
      <c r="AB719" s="377"/>
      <c r="AC719" s="377"/>
      <c r="AD719" s="376"/>
      <c r="AE719" s="377"/>
      <c r="AF719" s="370"/>
      <c r="AG719" s="378" t="s">
        <v>2067</v>
      </c>
      <c r="AH719" s="379"/>
      <c r="AI719" s="370">
        <v>832</v>
      </c>
      <c r="AJ719" s="379">
        <v>44924</v>
      </c>
      <c r="AK719" s="379">
        <v>42208</v>
      </c>
      <c r="AL719" s="379">
        <v>45000</v>
      </c>
      <c r="AM719" s="369"/>
      <c r="AN719" s="358"/>
      <c r="AO719" s="380" t="str">
        <f>_xlfn.IFNA(IF(VLOOKUP(tabItens[[#This Row],[CÓDIGO]],tabExcluirDoEstoque[#Data],1,FALSE),"sim",""),"")</f>
        <v/>
      </c>
      <c r="AP719" s="381" t="str">
        <f ca="1">IF(OR(ISBLANK(tabItens[[#This Row],[ATA DT.VALID.]]),tabItens[[#This Row],[ATA DT.VALID.]]="",tabItens[[#This Row],[ATA DT.VALID.]]=" "),"",IF(TYPE(tabItens[[#This Row],[ATA DT.VALID.]])=1,ROUNDUP((tabItens[[#This Row],[ATA DT.VALID.]]-TODAY())/7,0),""))</f>
        <v/>
      </c>
      <c r="AQ719" s="382">
        <v>0</v>
      </c>
      <c r="AR719" s="383" t="str">
        <f>IF(ISBLANK(tabItens[[#This Row],[CÓDIGO]]),"",IFERROR(VLOOKUP(tabItens[[#This Row],[CÓDIGO]],Consumo!$C$2:$AC$862,26,FALSE),0))</f>
        <v>09.2023</v>
      </c>
      <c r="AS719" s="384">
        <f>SUMIF(Consumo!$C$3:$C$862,tabItens[[#This Row],[CÓDIGO]],Consumo!$N$3:$N$862) + SUMIF(Consumo!$C$3:$C$862,tabItens[[#This Row],[CÓDIGO]],Consumo!$O$3:$O$862) + SUMIF(Consumo!$C$3:$C$862,tabItens[[#This Row],[CÓDIGO]],Consumo!$P$3:$P$862) + SUMIF(Consumo!$C$3:$C$862,tabItens[[#This Row],[CÓDIGO]],Consumo!$Q$3:$Q$862)</f>
        <v>426</v>
      </c>
      <c r="AT719" s="384">
        <f>SUMIF(Consumo!$C$3:$C$862,tabItens[[#This Row],[CÓDIGO]],Consumo!$Z$3:$Z$862)</f>
        <v>1297</v>
      </c>
      <c r="AU719" s="385">
        <f>SUMIF(Consumo!$C$3:$C$862,tabItens[[#This Row],[CÓDIGO]],Consumo!$AA$3:$AA$862)</f>
        <v>409</v>
      </c>
      <c r="AV719" s="386">
        <f>SUMIF(Consumo!$C$3:$C$862,tabItens[[#This Row],[CÓDIGO]],Consumo!$Y$3:$Y$862)</f>
        <v>103.58333333333333</v>
      </c>
      <c r="AW719" s="359">
        <f>tabItens[[#This Row],[QTDE ATUAL]] + tabItens[[#This Row],[RC QTDE]] + tabItens[[#This Row],[AF SALDO]] + tabItens[[#This Row],[Recentes]]</f>
        <v>752</v>
      </c>
      <c r="AX719" s="387">
        <v>113</v>
      </c>
      <c r="AY719" s="387">
        <v>4</v>
      </c>
      <c r="AZ719" s="387">
        <f>IF(ISBLANK(tabItens[[#This Row],[CÓDIGO]]),"",tabItens[[#This Row],[PontoMês]] * (AZ$2+tabItens[[#This Row],[PontoQtM]]))</f>
        <v>452</v>
      </c>
      <c r="BA719" s="386">
        <f>tabItens[[#This Row],[PontoPed]] - tabItens[[#This Row],[Saldo]] + (1/10)</f>
        <v>-299.89999999999998</v>
      </c>
      <c r="BB719" s="386">
        <f xml:space="preserve"> tabItens[[#This Row],[PontoMês]] * BB$2 - tabItens[[#This Row],[QTDE ATUAL]] - (1/10)</f>
        <v>-639.1</v>
      </c>
      <c r="BC719" s="388">
        <f>IF( tabItens[[#This Row],[PontoPed]]&gt;0, IF(tabItens[[#This Row],[PontoPed]]&lt;1, 1, IF( tabItens[[#This Row],[Saldo]]&gt;tabItens[[#This Row],[PontoPed]], 0, (tabItens[[#This Row],[PontoPed]]-tabItens[[#This Row],[Saldo]])/tabItens[[#This Row],[PontoPed]] ) ), 0 )</f>
        <v>0</v>
      </c>
      <c r="BD719" s="389">
        <f>ROUNDDOWN(IF( OR( AND(tabItens[[#This Row],[PontoPed]]&lt;tabItens[[#This Row],[Saldo]],tabItens[[#This Row],[Saldo]]&gt;0), tabItens[[#This Row],[PontoPed]]=0), 99, IF(AND(tabItens[[#This Row],[Saldo]]=0,tabItens[[#This Row],[PontoPed]]&gt;0), 0, (1-tabItens[[#This Row],[PctAb]])*10 ) ),0)</f>
        <v>99</v>
      </c>
      <c r="BE719" s="390">
        <f>IF( tabItens[[#This Row],[Consumo]] &gt; tabItens[[#This Row],[04_MESES]]/4*$AV$2, tabItens[[#This Row],[Consumo]]/$AV$2, tabItens[[#This Row],[04_MESES]]/4 ) * $BE$2 + tabItens[[#This Row],[COMPRA_EXTRA]]</f>
        <v>648.5</v>
      </c>
      <c r="BF719" s="391">
        <f>MAX( tabItens[[#This Row],[Sugestão]] - tabItens[[#This Row],[LC]], 0 )</f>
        <v>648.5</v>
      </c>
      <c r="BG719" s="391">
        <f>SUMIF(Consumo!$C$3:$C$862,tabItens[[#This Row],[CÓDIGO]],Consumo!$E$3:$E$862)</f>
        <v>0</v>
      </c>
      <c r="BH719" s="392">
        <f>IF(AND(tabItens[[#This Row],[Pend]] &gt; 0,tabItens[[#This Row],[Consumo]] &lt;&gt; 0), tabItens[[#This Row],[Pend]] / tabItens[[#This Row],[Consumo]], 0 )</f>
        <v>0</v>
      </c>
      <c r="BI719" s="391"/>
      <c r="BJ719" s="391"/>
      <c r="BK719" s="393" t="s">
        <v>2081</v>
      </c>
    </row>
    <row r="720" spans="1:63" x14ac:dyDescent="0.3">
      <c r="A720" s="354">
        <v>130695</v>
      </c>
      <c r="B720" s="355" t="s">
        <v>1805</v>
      </c>
      <c r="C720" s="356" t="s">
        <v>262</v>
      </c>
      <c r="D720" s="357">
        <v>18.989999999999998</v>
      </c>
      <c r="E720" s="358" t="s">
        <v>1806</v>
      </c>
      <c r="F720" s="358" t="s">
        <v>1807</v>
      </c>
      <c r="G720" s="358" t="s">
        <v>1808</v>
      </c>
      <c r="H720" s="359">
        <v>2080</v>
      </c>
      <c r="I720" s="360">
        <v>103003</v>
      </c>
      <c r="J720" s="361">
        <v>18.989999999999998</v>
      </c>
      <c r="K720" s="362">
        <v>3063</v>
      </c>
      <c r="L720" s="363">
        <f>IF(tabItens[[#This Row],[Média]] &gt; 0, tabItens[[#This Row],[QTDE ATUAL]] / tabItens[[#This Row],[Média]],999.9)</f>
        <v>5.6611476525289177</v>
      </c>
      <c r="M720" s="364">
        <v>0</v>
      </c>
      <c r="N720" s="365">
        <f>tabItens[[#This Row],[VALOR UNIT.]] * tabItens[[#This Row],[LC]]</f>
        <v>0</v>
      </c>
      <c r="O720" s="366" t="s">
        <v>2193</v>
      </c>
      <c r="P720" s="367"/>
      <c r="Q720" s="368"/>
      <c r="R720" s="365"/>
      <c r="S720" s="369"/>
      <c r="T720" s="370">
        <f>ROUNDDOWN(IFERROR(tabItens[[#This Row],[ATA DT.VALID.]] - $D$1,0) / 30,0)</f>
        <v>-1507</v>
      </c>
      <c r="U720" s="355" t="s">
        <v>1737</v>
      </c>
      <c r="V720" s="371">
        <v>1</v>
      </c>
      <c r="W720" s="372" t="s">
        <v>2068</v>
      </c>
      <c r="X720" s="373">
        <v>62</v>
      </c>
      <c r="Y720" s="374">
        <v>26</v>
      </c>
      <c r="Z720" s="375"/>
      <c r="AA720" s="376"/>
      <c r="AB720" s="377"/>
      <c r="AC720" s="377"/>
      <c r="AD720" s="376"/>
      <c r="AE720" s="377"/>
      <c r="AF720" s="370"/>
      <c r="AG720" s="378" t="s">
        <v>2067</v>
      </c>
      <c r="AH720" s="379"/>
      <c r="AI720" s="370">
        <v>1584</v>
      </c>
      <c r="AJ720" s="379">
        <v>45147</v>
      </c>
      <c r="AK720" s="379">
        <v>42230</v>
      </c>
      <c r="AL720" s="379">
        <v>45113</v>
      </c>
      <c r="AM720" s="369"/>
      <c r="AN720" s="358"/>
      <c r="AO720" s="380" t="str">
        <f>_xlfn.IFNA(IF(VLOOKUP(tabItens[[#This Row],[CÓDIGO]],tabExcluirDoEstoque[#Data],1,FALSE),"sim",""),"")</f>
        <v/>
      </c>
      <c r="AP720" s="381" t="str">
        <f ca="1">IF(OR(ISBLANK(tabItens[[#This Row],[ATA DT.VALID.]]),tabItens[[#This Row],[ATA DT.VALID.]]="",tabItens[[#This Row],[ATA DT.VALID.]]=" "),"",IF(TYPE(tabItens[[#This Row],[ATA DT.VALID.]])=1,ROUNDUP((tabItens[[#This Row],[ATA DT.VALID.]]-TODAY())/7,0),""))</f>
        <v/>
      </c>
      <c r="AQ720" s="382">
        <v>2000</v>
      </c>
      <c r="AR720" s="383" t="str">
        <f>IF(ISBLANK(tabItens[[#This Row],[CÓDIGO]]),"",IFERROR(VLOOKUP(tabItens[[#This Row],[CÓDIGO]],Consumo!$C$2:$AC$862,26,FALSE),0))</f>
        <v>09.2023</v>
      </c>
      <c r="AS720" s="384">
        <f>SUMIF(Consumo!$C$3:$C$862,tabItens[[#This Row],[CÓDIGO]],Consumo!$N$3:$N$862) + SUMIF(Consumo!$C$3:$C$862,tabItens[[#This Row],[CÓDIGO]],Consumo!$O$3:$O$862) + SUMIF(Consumo!$C$3:$C$862,tabItens[[#This Row],[CÓDIGO]],Consumo!$P$3:$P$862) + SUMIF(Consumo!$C$3:$C$862,tabItens[[#This Row],[CÓDIGO]],Consumo!$Q$3:$Q$862)</f>
        <v>1300</v>
      </c>
      <c r="AT720" s="384">
        <f>SUMIF(Consumo!$C$3:$C$862,tabItens[[#This Row],[CÓDIGO]],Consumo!$Z$3:$Z$862)</f>
        <v>4692</v>
      </c>
      <c r="AU720" s="385">
        <f>SUMIF(Consumo!$C$3:$C$862,tabItens[[#This Row],[CÓDIGO]],Consumo!$AA$3:$AA$862)</f>
        <v>1244</v>
      </c>
      <c r="AV720" s="386">
        <f>SUMIF(Consumo!$C$3:$C$862,tabItens[[#This Row],[CÓDIGO]],Consumo!$Y$3:$Y$862)</f>
        <v>367.41666666666669</v>
      </c>
      <c r="AW720" s="359">
        <f>tabItens[[#This Row],[QTDE ATUAL]] + tabItens[[#This Row],[RC QTDE]] + tabItens[[#This Row],[AF SALDO]] + tabItens[[#This Row],[Recentes]]</f>
        <v>4080</v>
      </c>
      <c r="AX720" s="387">
        <v>266</v>
      </c>
      <c r="AY720" s="387">
        <v>4</v>
      </c>
      <c r="AZ720" s="387">
        <f>IF(ISBLANK(tabItens[[#This Row],[CÓDIGO]]),"",tabItens[[#This Row],[PontoMês]] * (AZ$2+tabItens[[#This Row],[PontoQtM]]))</f>
        <v>1064</v>
      </c>
      <c r="BA720" s="386">
        <f>tabItens[[#This Row],[PontoPed]] - tabItens[[#This Row],[Saldo]] + (1/10)</f>
        <v>-3015.9</v>
      </c>
      <c r="BB720" s="386">
        <f xml:space="preserve"> tabItens[[#This Row],[PontoMês]] * BB$2 - tabItens[[#This Row],[QTDE ATUAL]] - (1/10)</f>
        <v>-1814.1</v>
      </c>
      <c r="BC720" s="388">
        <f>IF( tabItens[[#This Row],[PontoPed]]&gt;0, IF(tabItens[[#This Row],[PontoPed]]&lt;1, 1, IF( tabItens[[#This Row],[Saldo]]&gt;tabItens[[#This Row],[PontoPed]], 0, (tabItens[[#This Row],[PontoPed]]-tabItens[[#This Row],[Saldo]])/tabItens[[#This Row],[PontoPed]] ) ), 0 )</f>
        <v>0</v>
      </c>
      <c r="BD720" s="389">
        <f>ROUNDDOWN(IF( OR( AND(tabItens[[#This Row],[PontoPed]]&lt;tabItens[[#This Row],[Saldo]],tabItens[[#This Row],[Saldo]]&gt;0), tabItens[[#This Row],[PontoPed]]=0), 99, IF(AND(tabItens[[#This Row],[Saldo]]=0,tabItens[[#This Row],[PontoPed]]&gt;0), 0, (1-tabItens[[#This Row],[PctAb]])*10 ) ),0)</f>
        <v>99</v>
      </c>
      <c r="BE720" s="390">
        <f>IF( tabItens[[#This Row],[Consumo]] &gt; tabItens[[#This Row],[04_MESES]]/4*$AV$2, tabItens[[#This Row],[Consumo]]/$AV$2, tabItens[[#This Row],[04_MESES]]/4 ) * $BE$2 + tabItens[[#This Row],[COMPRA_EXTRA]]</f>
        <v>2346</v>
      </c>
      <c r="BF720" s="391">
        <f>MAX( tabItens[[#This Row],[Sugestão]] - tabItens[[#This Row],[LC]], 0 )</f>
        <v>2346</v>
      </c>
      <c r="BG720" s="391">
        <f>SUMIF(Consumo!$C$3:$C$862,tabItens[[#This Row],[CÓDIGO]],Consumo!$E$3:$E$862)</f>
        <v>29</v>
      </c>
      <c r="BH720" s="392">
        <f>IF(AND(tabItens[[#This Row],[Pend]] &gt; 0,tabItens[[#This Row],[Consumo]] &lt;&gt; 0), tabItens[[#This Row],[Pend]] / tabItens[[#This Row],[Consumo]], 0 )</f>
        <v>6.1807331628303498E-3</v>
      </c>
      <c r="BI720" s="391"/>
      <c r="BJ720" s="391"/>
      <c r="BK720" s="393" t="s">
        <v>2081</v>
      </c>
    </row>
    <row r="721" spans="1:63" x14ac:dyDescent="0.3">
      <c r="A721" s="354">
        <v>131138</v>
      </c>
      <c r="B721" s="355" t="s">
        <v>1810</v>
      </c>
      <c r="C721" s="356" t="s">
        <v>262</v>
      </c>
      <c r="D721" s="357">
        <v>133.46</v>
      </c>
      <c r="E721" s="358"/>
      <c r="F721" s="358"/>
      <c r="G721" s="358" t="s">
        <v>883</v>
      </c>
      <c r="H721" s="359">
        <v>396</v>
      </c>
      <c r="I721" s="360">
        <v>103003</v>
      </c>
      <c r="J721" s="361">
        <v>133.46</v>
      </c>
      <c r="K721" s="362">
        <v>5</v>
      </c>
      <c r="L721" s="363">
        <f>IF(tabItens[[#This Row],[Média]] &gt; 0, tabItens[[#This Row],[QTDE ATUAL]] / tabItens[[#This Row],[Média]],999.9)</f>
        <v>1188</v>
      </c>
      <c r="M721" s="364">
        <v>0</v>
      </c>
      <c r="N721" s="365">
        <f>tabItens[[#This Row],[VALOR UNIT.]] * tabItens[[#This Row],[LC]]</f>
        <v>0</v>
      </c>
      <c r="O721" s="366" t="s">
        <v>2086</v>
      </c>
      <c r="P721" s="367"/>
      <c r="Q721" s="368"/>
      <c r="R721" s="365"/>
      <c r="S721" s="369"/>
      <c r="T721" s="370">
        <f>ROUNDDOWN(IFERROR(tabItens[[#This Row],[ATA DT.VALID.]] - $D$1,0) / 30,0)</f>
        <v>-1507</v>
      </c>
      <c r="U721" s="355" t="s">
        <v>1449</v>
      </c>
      <c r="V721" s="371">
        <v>1</v>
      </c>
      <c r="W721" s="372" t="s">
        <v>2073</v>
      </c>
      <c r="X721" s="373">
        <v>67</v>
      </c>
      <c r="Y721" s="374">
        <v>16</v>
      </c>
      <c r="Z721" s="375"/>
      <c r="AA721" s="376"/>
      <c r="AB721" s="377"/>
      <c r="AC721" s="377"/>
      <c r="AD721" s="376"/>
      <c r="AE721" s="377"/>
      <c r="AF721" s="370"/>
      <c r="AG721" s="378" t="s">
        <v>2067</v>
      </c>
      <c r="AH721" s="379"/>
      <c r="AI721" s="370">
        <v>2</v>
      </c>
      <c r="AJ721" s="379">
        <v>44186</v>
      </c>
      <c r="AK721" s="379">
        <v>42342</v>
      </c>
      <c r="AL721" s="379">
        <v>44176</v>
      </c>
      <c r="AM721" s="369"/>
      <c r="AN721" s="358"/>
      <c r="AO721" s="380" t="str">
        <f>_xlfn.IFNA(IF(VLOOKUP(tabItens[[#This Row],[CÓDIGO]],tabExcluirDoEstoque[#Data],1,FALSE),"sim",""),"")</f>
        <v/>
      </c>
      <c r="AP721" s="381" t="str">
        <f ca="1">IF(OR(ISBLANK(tabItens[[#This Row],[ATA DT.VALID.]]),tabItens[[#This Row],[ATA DT.VALID.]]="",tabItens[[#This Row],[ATA DT.VALID.]]=" "),"",IF(TYPE(tabItens[[#This Row],[ATA DT.VALID.]])=1,ROUNDUP((tabItens[[#This Row],[ATA DT.VALID.]]-TODAY())/7,0),""))</f>
        <v/>
      </c>
      <c r="AQ721" s="382">
        <v>0</v>
      </c>
      <c r="AR721" s="383" t="str">
        <f>IF(ISBLANK(tabItens[[#This Row],[CÓDIGO]]),"",IFERROR(VLOOKUP(tabItens[[#This Row],[CÓDIGO]],Consumo!$C$2:$AC$862,26,FALSE),0))</f>
        <v>02.2023</v>
      </c>
      <c r="AS721" s="384">
        <f>SUMIF(Consumo!$C$3:$C$862,tabItens[[#This Row],[CÓDIGO]],Consumo!$N$3:$N$862) + SUMIF(Consumo!$C$3:$C$862,tabItens[[#This Row],[CÓDIGO]],Consumo!$O$3:$O$862) + SUMIF(Consumo!$C$3:$C$862,tabItens[[#This Row],[CÓDIGO]],Consumo!$P$3:$P$862) + SUMIF(Consumo!$C$3:$C$862,tabItens[[#This Row],[CÓDIGO]],Consumo!$Q$3:$Q$862)</f>
        <v>0</v>
      </c>
      <c r="AT721" s="384">
        <f>SUMIF(Consumo!$C$3:$C$862,tabItens[[#This Row],[CÓDIGO]],Consumo!$Z$3:$Z$862)</f>
        <v>5</v>
      </c>
      <c r="AU721" s="385">
        <f>SUMIF(Consumo!$C$3:$C$862,tabItens[[#This Row],[CÓDIGO]],Consumo!$AA$3:$AA$862)</f>
        <v>3</v>
      </c>
      <c r="AV721" s="386">
        <f>SUMIF(Consumo!$C$3:$C$862,tabItens[[#This Row],[CÓDIGO]],Consumo!$Y$3:$Y$862)</f>
        <v>0.33333333333333331</v>
      </c>
      <c r="AW721" s="359">
        <f>tabItens[[#This Row],[QTDE ATUAL]] + tabItens[[#This Row],[RC QTDE]] + tabItens[[#This Row],[AF SALDO]] + tabItens[[#This Row],[Recentes]]</f>
        <v>396</v>
      </c>
      <c r="AX721" s="387">
        <v>0</v>
      </c>
      <c r="AY721" s="387">
        <v>4</v>
      </c>
      <c r="AZ721" s="387">
        <f>IF(ISBLANK(tabItens[[#This Row],[CÓDIGO]]),"",tabItens[[#This Row],[PontoMês]] * (AZ$2+tabItens[[#This Row],[PontoQtM]]))</f>
        <v>0</v>
      </c>
      <c r="BA721" s="386">
        <f>tabItens[[#This Row],[PontoPed]] - tabItens[[#This Row],[Saldo]] + (1/10)</f>
        <v>-395.9</v>
      </c>
      <c r="BB721" s="386">
        <f xml:space="preserve"> tabItens[[#This Row],[PontoMês]] * BB$2 - tabItens[[#This Row],[QTDE ATUAL]] - (1/10)</f>
        <v>-396.1</v>
      </c>
      <c r="BC721" s="388">
        <f>IF( tabItens[[#This Row],[PontoPed]]&gt;0, IF(tabItens[[#This Row],[PontoPed]]&lt;1, 1, IF( tabItens[[#This Row],[Saldo]]&gt;tabItens[[#This Row],[PontoPed]], 0, (tabItens[[#This Row],[PontoPed]]-tabItens[[#This Row],[Saldo]])/tabItens[[#This Row],[PontoPed]] ) ), 0 )</f>
        <v>0</v>
      </c>
      <c r="BD721" s="389">
        <f>ROUNDDOWN(IF( OR( AND(tabItens[[#This Row],[PontoPed]]&lt;tabItens[[#This Row],[Saldo]],tabItens[[#This Row],[Saldo]]&gt;0), tabItens[[#This Row],[PontoPed]]=0), 99, IF(AND(tabItens[[#This Row],[Saldo]]=0,tabItens[[#This Row],[PontoPed]]&gt;0), 0, (1-tabItens[[#This Row],[PctAb]])*10 ) ),0)</f>
        <v>99</v>
      </c>
      <c r="BE721" s="390">
        <f>IF( tabItens[[#This Row],[Consumo]] &gt; tabItens[[#This Row],[04_MESES]]/4*$AV$2, tabItens[[#This Row],[Consumo]]/$AV$2, tabItens[[#This Row],[04_MESES]]/4 ) * $BE$2 + tabItens[[#This Row],[COMPRA_EXTRA]]</f>
        <v>2.5</v>
      </c>
      <c r="BF721" s="391">
        <f>MAX( tabItens[[#This Row],[Sugestão]] - tabItens[[#This Row],[LC]], 0 )</f>
        <v>2.5</v>
      </c>
      <c r="BG721" s="391">
        <f>SUMIF(Consumo!$C$3:$C$862,tabItens[[#This Row],[CÓDIGO]],Consumo!$E$3:$E$862)</f>
        <v>0</v>
      </c>
      <c r="BH721" s="392">
        <f>IF(AND(tabItens[[#This Row],[Pend]] &gt; 0,tabItens[[#This Row],[Consumo]] &lt;&gt; 0), tabItens[[#This Row],[Pend]] / tabItens[[#This Row],[Consumo]], 0 )</f>
        <v>0</v>
      </c>
      <c r="BI721" s="391"/>
      <c r="BJ721" s="391"/>
      <c r="BK721" s="393" t="s">
        <v>2081</v>
      </c>
    </row>
    <row r="722" spans="1:63" x14ac:dyDescent="0.3">
      <c r="A722" s="354">
        <v>131482</v>
      </c>
      <c r="B722" s="355" t="s">
        <v>1811</v>
      </c>
      <c r="C722" s="356" t="s">
        <v>31</v>
      </c>
      <c r="D722" s="357">
        <v>4.5</v>
      </c>
      <c r="E722" s="358"/>
      <c r="F722" s="358"/>
      <c r="G722" s="358" t="s">
        <v>883</v>
      </c>
      <c r="H722" s="359">
        <v>94</v>
      </c>
      <c r="I722" s="360">
        <v>103003</v>
      </c>
      <c r="J722" s="361">
        <v>4.5</v>
      </c>
      <c r="K722" s="362">
        <v>45</v>
      </c>
      <c r="L722" s="363">
        <f>IF(tabItens[[#This Row],[Média]] &gt; 0, tabItens[[#This Row],[QTDE ATUAL]] / tabItens[[#This Row],[Média]],999.9)</f>
        <v>26.857142857142858</v>
      </c>
      <c r="M722" s="364">
        <v>0</v>
      </c>
      <c r="N722" s="365">
        <f>tabItens[[#This Row],[VALOR UNIT.]] * tabItens[[#This Row],[LC]]</f>
        <v>0</v>
      </c>
      <c r="O722" s="366" t="s">
        <v>2111</v>
      </c>
      <c r="P722" s="367"/>
      <c r="Q722" s="368"/>
      <c r="R722" s="365"/>
      <c r="S722" s="369"/>
      <c r="T722" s="370">
        <f>ROUNDDOWN(IFERROR(tabItens[[#This Row],[ATA DT.VALID.]] - $D$1,0) / 30,0)</f>
        <v>-1507</v>
      </c>
      <c r="U722" s="355" t="s">
        <v>1436</v>
      </c>
      <c r="V722" s="371">
        <v>1</v>
      </c>
      <c r="W722" s="372" t="s">
        <v>2068</v>
      </c>
      <c r="X722" s="373">
        <v>72</v>
      </c>
      <c r="Y722" s="374">
        <v>5</v>
      </c>
      <c r="Z722" s="375"/>
      <c r="AA722" s="376"/>
      <c r="AB722" s="377"/>
      <c r="AC722" s="377"/>
      <c r="AD722" s="376"/>
      <c r="AE722" s="377"/>
      <c r="AF722" s="370"/>
      <c r="AG722" s="378" t="s">
        <v>2067</v>
      </c>
      <c r="AH722" s="379"/>
      <c r="AI722" s="370">
        <v>16</v>
      </c>
      <c r="AJ722" s="379">
        <v>42559</v>
      </c>
      <c r="AK722" s="379">
        <v>42464</v>
      </c>
      <c r="AL722" s="379">
        <v>44582</v>
      </c>
      <c r="AM722" s="369"/>
      <c r="AN722" s="358"/>
      <c r="AO722" s="380" t="str">
        <f>_xlfn.IFNA(IF(VLOOKUP(tabItens[[#This Row],[CÓDIGO]],tabExcluirDoEstoque[#Data],1,FALSE),"sim",""),"")</f>
        <v/>
      </c>
      <c r="AP722" s="381" t="str">
        <f ca="1">IF(OR(ISBLANK(tabItens[[#This Row],[ATA DT.VALID.]]),tabItens[[#This Row],[ATA DT.VALID.]]="",tabItens[[#This Row],[ATA DT.VALID.]]=" "),"",IF(TYPE(tabItens[[#This Row],[ATA DT.VALID.]])=1,ROUNDUP((tabItens[[#This Row],[ATA DT.VALID.]]-TODAY())/7,0),""))</f>
        <v/>
      </c>
      <c r="AQ722" s="382">
        <v>0</v>
      </c>
      <c r="AR722" s="383" t="str">
        <f>IF(ISBLANK(tabItens[[#This Row],[CÓDIGO]]),"",IFERROR(VLOOKUP(tabItens[[#This Row],[CÓDIGO]],Consumo!$C$2:$AC$862,26,FALSE),0))</f>
        <v>08.2023</v>
      </c>
      <c r="AS722" s="384">
        <f>SUMIF(Consumo!$C$3:$C$862,tabItens[[#This Row],[CÓDIGO]],Consumo!$N$3:$N$862) + SUMIF(Consumo!$C$3:$C$862,tabItens[[#This Row],[CÓDIGO]],Consumo!$O$3:$O$862) + SUMIF(Consumo!$C$3:$C$862,tabItens[[#This Row],[CÓDIGO]],Consumo!$P$3:$P$862) + SUMIF(Consumo!$C$3:$C$862,tabItens[[#This Row],[CÓDIGO]],Consumo!$Q$3:$Q$862)</f>
        <v>22</v>
      </c>
      <c r="AT722" s="384">
        <f>SUMIF(Consumo!$C$3:$C$862,tabItens[[#This Row],[CÓDIGO]],Consumo!$Z$3:$Z$862)</f>
        <v>45</v>
      </c>
      <c r="AU722" s="385">
        <f>SUMIF(Consumo!$C$3:$C$862,tabItens[[#This Row],[CÓDIGO]],Consumo!$AA$3:$AA$862)</f>
        <v>22</v>
      </c>
      <c r="AV722" s="386">
        <f>SUMIF(Consumo!$C$3:$C$862,tabItens[[#This Row],[CÓDIGO]],Consumo!$Y$3:$Y$862)</f>
        <v>3.5</v>
      </c>
      <c r="AW722" s="359">
        <f>tabItens[[#This Row],[QTDE ATUAL]] + tabItens[[#This Row],[RC QTDE]] + tabItens[[#This Row],[AF SALDO]] + tabItens[[#This Row],[Recentes]]</f>
        <v>94</v>
      </c>
      <c r="AX722" s="387">
        <v>5</v>
      </c>
      <c r="AY722" s="387">
        <v>4</v>
      </c>
      <c r="AZ722" s="387">
        <f>IF(ISBLANK(tabItens[[#This Row],[CÓDIGO]]),"",tabItens[[#This Row],[PontoMês]] * (AZ$2+tabItens[[#This Row],[PontoQtM]]))</f>
        <v>20</v>
      </c>
      <c r="BA722" s="386">
        <f>tabItens[[#This Row],[PontoPed]] - tabItens[[#This Row],[Saldo]] + (1/10)</f>
        <v>-73.900000000000006</v>
      </c>
      <c r="BB722" s="386">
        <f xml:space="preserve"> tabItens[[#This Row],[PontoMês]] * BB$2 - tabItens[[#This Row],[QTDE ATUAL]] - (1/10)</f>
        <v>-89.1</v>
      </c>
      <c r="BC722" s="388">
        <f>IF( tabItens[[#This Row],[PontoPed]]&gt;0, IF(tabItens[[#This Row],[PontoPed]]&lt;1, 1, IF( tabItens[[#This Row],[Saldo]]&gt;tabItens[[#This Row],[PontoPed]], 0, (tabItens[[#This Row],[PontoPed]]-tabItens[[#This Row],[Saldo]])/tabItens[[#This Row],[PontoPed]] ) ), 0 )</f>
        <v>0</v>
      </c>
      <c r="BD722" s="389">
        <f>ROUNDDOWN(IF( OR( AND(tabItens[[#This Row],[PontoPed]]&lt;tabItens[[#This Row],[Saldo]],tabItens[[#This Row],[Saldo]]&gt;0), tabItens[[#This Row],[PontoPed]]=0), 99, IF(AND(tabItens[[#This Row],[Saldo]]=0,tabItens[[#This Row],[PontoPed]]&gt;0), 0, (1-tabItens[[#This Row],[PctAb]])*10 ) ),0)</f>
        <v>99</v>
      </c>
      <c r="BE722" s="390">
        <f>IF( tabItens[[#This Row],[Consumo]] &gt; tabItens[[#This Row],[04_MESES]]/4*$AV$2, tabItens[[#This Row],[Consumo]]/$AV$2, tabItens[[#This Row],[04_MESES]]/4 ) * $BE$2 + tabItens[[#This Row],[COMPRA_EXTRA]]</f>
        <v>33</v>
      </c>
      <c r="BF722" s="391">
        <f>MAX( tabItens[[#This Row],[Sugestão]] - tabItens[[#This Row],[LC]], 0 )</f>
        <v>33</v>
      </c>
      <c r="BG722" s="391">
        <f>SUMIF(Consumo!$C$3:$C$862,tabItens[[#This Row],[CÓDIGO]],Consumo!$E$3:$E$862)</f>
        <v>0</v>
      </c>
      <c r="BH722" s="392">
        <f>IF(AND(tabItens[[#This Row],[Pend]] &gt; 0,tabItens[[#This Row],[Consumo]] &lt;&gt; 0), tabItens[[#This Row],[Pend]] / tabItens[[#This Row],[Consumo]], 0 )</f>
        <v>0</v>
      </c>
      <c r="BI722" s="391"/>
      <c r="BJ722" s="391"/>
      <c r="BK722" s="393" t="s">
        <v>2081</v>
      </c>
    </row>
    <row r="723" spans="1:63" x14ac:dyDescent="0.3">
      <c r="A723" s="354">
        <v>131917</v>
      </c>
      <c r="B723" s="355" t="s">
        <v>1812</v>
      </c>
      <c r="C723" s="356" t="s">
        <v>31</v>
      </c>
      <c r="D723" s="357">
        <v>2.0699999999999998</v>
      </c>
      <c r="E723" s="358"/>
      <c r="F723" s="358"/>
      <c r="G723" s="358" t="s">
        <v>883</v>
      </c>
      <c r="H723" s="359">
        <v>3605</v>
      </c>
      <c r="I723" s="360">
        <v>103003</v>
      </c>
      <c r="J723" s="361">
        <v>2.0699999999999998</v>
      </c>
      <c r="K723" s="362">
        <v>8810</v>
      </c>
      <c r="L723" s="363">
        <f>IF(tabItens[[#This Row],[Média]] &gt; 0, tabItens[[#This Row],[QTDE ATUAL]] / tabItens[[#This Row],[Média]],999.9)</f>
        <v>6.4041450777202078</v>
      </c>
      <c r="M723" s="364">
        <v>0</v>
      </c>
      <c r="N723" s="365">
        <f>tabItens[[#This Row],[VALOR UNIT.]] * tabItens[[#This Row],[LC]]</f>
        <v>0</v>
      </c>
      <c r="O723" s="366"/>
      <c r="P723" s="367"/>
      <c r="Q723" s="368"/>
      <c r="R723" s="365"/>
      <c r="S723" s="369"/>
      <c r="T723" s="370">
        <f>ROUNDDOWN(IFERROR(tabItens[[#This Row],[ATA DT.VALID.]] - $D$1,0) / 30,0)</f>
        <v>-1507</v>
      </c>
      <c r="U723" s="355" t="s">
        <v>931</v>
      </c>
      <c r="V723" s="371">
        <v>1</v>
      </c>
      <c r="W723" s="372" t="s">
        <v>2069</v>
      </c>
      <c r="X723" s="373">
        <v>45</v>
      </c>
      <c r="Y723" s="374">
        <v>9</v>
      </c>
      <c r="Z723" s="375"/>
      <c r="AA723" s="376"/>
      <c r="AB723" s="377"/>
      <c r="AC723" s="377"/>
      <c r="AD723" s="376"/>
      <c r="AE723" s="377"/>
      <c r="AF723" s="370"/>
      <c r="AG723" s="378" t="s">
        <v>2067</v>
      </c>
      <c r="AH723" s="379"/>
      <c r="AI723" s="370">
        <v>3132</v>
      </c>
      <c r="AJ723" s="379">
        <v>44950</v>
      </c>
      <c r="AK723" s="379">
        <v>42590</v>
      </c>
      <c r="AL723" s="379">
        <v>44910</v>
      </c>
      <c r="AM723" s="369"/>
      <c r="AN723" s="358"/>
      <c r="AO723" s="380" t="str">
        <f>_xlfn.IFNA(IF(VLOOKUP(tabItens[[#This Row],[CÓDIGO]],tabExcluirDoEstoque[#Data],1,FALSE),"sim",""),"")</f>
        <v/>
      </c>
      <c r="AP723" s="381" t="str">
        <f ca="1">IF(OR(ISBLANK(tabItens[[#This Row],[ATA DT.VALID.]]),tabItens[[#This Row],[ATA DT.VALID.]]="",tabItens[[#This Row],[ATA DT.VALID.]]=" "),"",IF(TYPE(tabItens[[#This Row],[ATA DT.VALID.]])=1,ROUNDUP((tabItens[[#This Row],[ATA DT.VALID.]]-TODAY())/7,0),""))</f>
        <v/>
      </c>
      <c r="AQ723" s="382"/>
      <c r="AR723" s="383" t="str">
        <f>IF(ISBLANK(tabItens[[#This Row],[CÓDIGO]]),"",IFERROR(VLOOKUP(tabItens[[#This Row],[CÓDIGO]],Consumo!$C$2:$AC$862,26,FALSE),0))</f>
        <v>09.2023</v>
      </c>
      <c r="AS723" s="384">
        <f>SUMIF(Consumo!$C$3:$C$862,tabItens[[#This Row],[CÓDIGO]],Consumo!$N$3:$N$862) + SUMIF(Consumo!$C$3:$C$862,tabItens[[#This Row],[CÓDIGO]],Consumo!$O$3:$O$862) + SUMIF(Consumo!$C$3:$C$862,tabItens[[#This Row],[CÓDIGO]],Consumo!$P$3:$P$862) + SUMIF(Consumo!$C$3:$C$862,tabItens[[#This Row],[CÓDIGO]],Consumo!$Q$3:$Q$862)</f>
        <v>438</v>
      </c>
      <c r="AT723" s="384">
        <f>SUMIF(Consumo!$C$3:$C$862,tabItens[[#This Row],[CÓDIGO]],Consumo!$Z$3:$Z$862)</f>
        <v>9396</v>
      </c>
      <c r="AU723" s="385">
        <f>SUMIF(Consumo!$C$3:$C$862,tabItens[[#This Row],[CÓDIGO]],Consumo!$AA$3:$AA$862)</f>
        <v>7920</v>
      </c>
      <c r="AV723" s="386">
        <f>SUMIF(Consumo!$C$3:$C$862,tabItens[[#This Row],[CÓDIGO]],Consumo!$Y$3:$Y$862)</f>
        <v>562.91666666666663</v>
      </c>
      <c r="AW723" s="359">
        <f>tabItens[[#This Row],[QTDE ATUAL]] + tabItens[[#This Row],[RC QTDE]] + tabItens[[#This Row],[AF SALDO]] + tabItens[[#This Row],[Recentes]]</f>
        <v>3605</v>
      </c>
      <c r="AX723" s="387">
        <v>617</v>
      </c>
      <c r="AY723" s="387">
        <v>4</v>
      </c>
      <c r="AZ723" s="387">
        <f>IF(ISBLANK(tabItens[[#This Row],[CÓDIGO]]),"",tabItens[[#This Row],[PontoMês]] * (AZ$2+tabItens[[#This Row],[PontoQtM]]))</f>
        <v>2468</v>
      </c>
      <c r="BA723" s="386">
        <f>tabItens[[#This Row],[PontoPed]] - tabItens[[#This Row],[Saldo]] + (1/10)</f>
        <v>-1136.9000000000001</v>
      </c>
      <c r="BB723" s="386">
        <f xml:space="preserve"> tabItens[[#This Row],[PontoMês]] * BB$2 - tabItens[[#This Row],[QTDE ATUAL]] - (1/10)</f>
        <v>-2988.1</v>
      </c>
      <c r="BC723" s="388">
        <f>IF( tabItens[[#This Row],[PontoPed]]&gt;0, IF(tabItens[[#This Row],[PontoPed]]&lt;1, 1, IF( tabItens[[#This Row],[Saldo]]&gt;tabItens[[#This Row],[PontoPed]], 0, (tabItens[[#This Row],[PontoPed]]-tabItens[[#This Row],[Saldo]])/tabItens[[#This Row],[PontoPed]] ) ), 0 )</f>
        <v>0</v>
      </c>
      <c r="BD723" s="389">
        <f>ROUNDDOWN(IF( OR( AND(tabItens[[#This Row],[PontoPed]]&lt;tabItens[[#This Row],[Saldo]],tabItens[[#This Row],[Saldo]]&gt;0), tabItens[[#This Row],[PontoPed]]=0), 99, IF(AND(tabItens[[#This Row],[Saldo]]=0,tabItens[[#This Row],[PontoPed]]&gt;0), 0, (1-tabItens[[#This Row],[PctAb]])*10 ) ),0)</f>
        <v>99</v>
      </c>
      <c r="BE723" s="390">
        <f>IF( tabItens[[#This Row],[Consumo]] &gt; tabItens[[#This Row],[04_MESES]]/4*$AV$2, tabItens[[#This Row],[Consumo]]/$AV$2, tabItens[[#This Row],[04_MESES]]/4 ) * $BE$2 + tabItens[[#This Row],[COMPRA_EXTRA]]</f>
        <v>4698</v>
      </c>
      <c r="BF723" s="391">
        <f>MAX( tabItens[[#This Row],[Sugestão]] - tabItens[[#This Row],[LC]], 0 )</f>
        <v>4698</v>
      </c>
      <c r="BG723" s="391">
        <f>SUMIF(Consumo!$C$3:$C$862,tabItens[[#This Row],[CÓDIGO]],Consumo!$E$3:$E$862)</f>
        <v>0</v>
      </c>
      <c r="BH723" s="392">
        <f>IF(AND(tabItens[[#This Row],[Pend]] &gt; 0,tabItens[[#This Row],[Consumo]] &lt;&gt; 0), tabItens[[#This Row],[Pend]] / tabItens[[#This Row],[Consumo]], 0 )</f>
        <v>0</v>
      </c>
      <c r="BI723" s="391"/>
      <c r="BJ723" s="391"/>
      <c r="BK723" s="393" t="s">
        <v>2081</v>
      </c>
    </row>
    <row r="724" spans="1:63" x14ac:dyDescent="0.3">
      <c r="A724" s="354">
        <v>131926</v>
      </c>
      <c r="B724" s="355" t="s">
        <v>1813</v>
      </c>
      <c r="C724" s="356" t="s">
        <v>31</v>
      </c>
      <c r="D724" s="357">
        <v>3.32</v>
      </c>
      <c r="E724" s="358"/>
      <c r="F724" s="358"/>
      <c r="G724" s="358" t="s">
        <v>883</v>
      </c>
      <c r="H724" s="359">
        <v>9434</v>
      </c>
      <c r="I724" s="360">
        <v>103003</v>
      </c>
      <c r="J724" s="361">
        <v>3.32</v>
      </c>
      <c r="K724" s="362">
        <v>2062</v>
      </c>
      <c r="L724" s="363">
        <f>IF(tabItens[[#This Row],[Média]] &gt; 0, tabItens[[#This Row],[QTDE ATUAL]] / tabItens[[#This Row],[Média]],999.9)</f>
        <v>41.559471365638764</v>
      </c>
      <c r="M724" s="364">
        <v>0</v>
      </c>
      <c r="N724" s="365">
        <f>tabItens[[#This Row],[VALOR UNIT.]] * tabItens[[#This Row],[LC]]</f>
        <v>0</v>
      </c>
      <c r="O724" s="366"/>
      <c r="P724" s="367"/>
      <c r="Q724" s="368"/>
      <c r="R724" s="365"/>
      <c r="S724" s="369"/>
      <c r="T724" s="370">
        <f>ROUNDDOWN(IFERROR(tabItens[[#This Row],[ATA DT.VALID.]] - $D$1,0) / 30,0)</f>
        <v>-1507</v>
      </c>
      <c r="U724" s="355" t="s">
        <v>931</v>
      </c>
      <c r="V724" s="371">
        <v>1</v>
      </c>
      <c r="W724" s="372" t="s">
        <v>2069</v>
      </c>
      <c r="X724" s="373">
        <v>45</v>
      </c>
      <c r="Y724" s="374">
        <v>9</v>
      </c>
      <c r="Z724" s="375"/>
      <c r="AA724" s="376"/>
      <c r="AB724" s="377"/>
      <c r="AC724" s="377"/>
      <c r="AD724" s="376"/>
      <c r="AE724" s="377"/>
      <c r="AF724" s="370"/>
      <c r="AG724" s="378" t="s">
        <v>2067</v>
      </c>
      <c r="AH724" s="379"/>
      <c r="AI724" s="370">
        <v>688</v>
      </c>
      <c r="AJ724" s="379">
        <v>45105</v>
      </c>
      <c r="AK724" s="379">
        <v>42590</v>
      </c>
      <c r="AL724" s="379">
        <v>45079</v>
      </c>
      <c r="AM724" s="369"/>
      <c r="AN724" s="358"/>
      <c r="AO724" s="380" t="str">
        <f>_xlfn.IFNA(IF(VLOOKUP(tabItens[[#This Row],[CÓDIGO]],tabExcluirDoEstoque[#Data],1,FALSE),"sim",""),"")</f>
        <v/>
      </c>
      <c r="AP724" s="381" t="str">
        <f ca="1">IF(OR(ISBLANK(tabItens[[#This Row],[ATA DT.VALID.]]),tabItens[[#This Row],[ATA DT.VALID.]]="",tabItens[[#This Row],[ATA DT.VALID.]]=" "),"",IF(TYPE(tabItens[[#This Row],[ATA DT.VALID.]])=1,ROUNDUP((tabItens[[#This Row],[ATA DT.VALID.]]-TODAY())/7,0),""))</f>
        <v/>
      </c>
      <c r="AQ724" s="382"/>
      <c r="AR724" s="383" t="str">
        <f>IF(ISBLANK(tabItens[[#This Row],[CÓDIGO]]),"",IFERROR(VLOOKUP(tabItens[[#This Row],[CÓDIGO]],Consumo!$C$2:$AC$862,26,FALSE),0))</f>
        <v>09.2023</v>
      </c>
      <c r="AS724" s="384">
        <f>SUMIF(Consumo!$C$3:$C$862,tabItens[[#This Row],[CÓDIGO]],Consumo!$N$3:$N$862) + SUMIF(Consumo!$C$3:$C$862,tabItens[[#This Row],[CÓDIGO]],Consumo!$O$3:$O$862) + SUMIF(Consumo!$C$3:$C$862,tabItens[[#This Row],[CÓDIGO]],Consumo!$P$3:$P$862) + SUMIF(Consumo!$C$3:$C$862,tabItens[[#This Row],[CÓDIGO]],Consumo!$Q$3:$Q$862)</f>
        <v>2004</v>
      </c>
      <c r="AT724" s="384">
        <f>SUMIF(Consumo!$C$3:$C$862,tabItens[[#This Row],[CÓDIGO]],Consumo!$Z$3:$Z$862)</f>
        <v>2724</v>
      </c>
      <c r="AU724" s="385">
        <f>SUMIF(Consumo!$C$3:$C$862,tabItens[[#This Row],[CÓDIGO]],Consumo!$AA$3:$AA$862)</f>
        <v>728</v>
      </c>
      <c r="AV724" s="386">
        <f>SUMIF(Consumo!$C$3:$C$862,tabItens[[#This Row],[CÓDIGO]],Consumo!$Y$3:$Y$862)</f>
        <v>227</v>
      </c>
      <c r="AW724" s="359">
        <f>tabItens[[#This Row],[QTDE ATUAL]] + tabItens[[#This Row],[RC QTDE]] + tabItens[[#This Row],[AF SALDO]] + tabItens[[#This Row],[Recentes]]</f>
        <v>9434</v>
      </c>
      <c r="AX724" s="387">
        <v>873</v>
      </c>
      <c r="AY724" s="387">
        <v>4</v>
      </c>
      <c r="AZ724" s="387">
        <f>IF(ISBLANK(tabItens[[#This Row],[CÓDIGO]]),"",tabItens[[#This Row],[PontoMês]] * (AZ$2+tabItens[[#This Row],[PontoQtM]]))</f>
        <v>3492</v>
      </c>
      <c r="BA724" s="386">
        <f>tabItens[[#This Row],[PontoPed]] - tabItens[[#This Row],[Saldo]] + (1/10)</f>
        <v>-5941.9</v>
      </c>
      <c r="BB724" s="386">
        <f xml:space="preserve"> tabItens[[#This Row],[PontoMês]] * BB$2 - tabItens[[#This Row],[QTDE ATUAL]] - (1/10)</f>
        <v>-8561.1</v>
      </c>
      <c r="BC724" s="388">
        <f>IF( tabItens[[#This Row],[PontoPed]]&gt;0, IF(tabItens[[#This Row],[PontoPed]]&lt;1, 1, IF( tabItens[[#This Row],[Saldo]]&gt;tabItens[[#This Row],[PontoPed]], 0, (tabItens[[#This Row],[PontoPed]]-tabItens[[#This Row],[Saldo]])/tabItens[[#This Row],[PontoPed]] ) ), 0 )</f>
        <v>0</v>
      </c>
      <c r="BD724" s="389">
        <f>ROUNDDOWN(IF( OR( AND(tabItens[[#This Row],[PontoPed]]&lt;tabItens[[#This Row],[Saldo]],tabItens[[#This Row],[Saldo]]&gt;0), tabItens[[#This Row],[PontoPed]]=0), 99, IF(AND(tabItens[[#This Row],[Saldo]]=0,tabItens[[#This Row],[PontoPed]]&gt;0), 0, (1-tabItens[[#This Row],[PctAb]])*10 ) ),0)</f>
        <v>99</v>
      </c>
      <c r="BE724" s="390">
        <f>IF( tabItens[[#This Row],[Consumo]] &gt; tabItens[[#This Row],[04_MESES]]/4*$AV$2, tabItens[[#This Row],[Consumo]]/$AV$2, tabItens[[#This Row],[04_MESES]]/4 ) * $BE$2 + tabItens[[#This Row],[COMPRA_EXTRA]]</f>
        <v>3006</v>
      </c>
      <c r="BF724" s="391">
        <f>MAX( tabItens[[#This Row],[Sugestão]] - tabItens[[#This Row],[LC]], 0 )</f>
        <v>3006</v>
      </c>
      <c r="BG724" s="391">
        <f>SUMIF(Consumo!$C$3:$C$862,tabItens[[#This Row],[CÓDIGO]],Consumo!$E$3:$E$862)</f>
        <v>662</v>
      </c>
      <c r="BH724" s="392">
        <f>IF(AND(tabItens[[#This Row],[Pend]] &gt; 0,tabItens[[#This Row],[Consumo]] &lt;&gt; 0), tabItens[[#This Row],[Pend]] / tabItens[[#This Row],[Consumo]], 0 )</f>
        <v>0.24302496328928047</v>
      </c>
      <c r="BI724" s="391"/>
      <c r="BJ724" s="391"/>
      <c r="BK724" s="393" t="s">
        <v>2081</v>
      </c>
    </row>
    <row r="725" spans="1:63" x14ac:dyDescent="0.3">
      <c r="A725" s="354">
        <v>131927</v>
      </c>
      <c r="B725" s="355" t="s">
        <v>1814</v>
      </c>
      <c r="C725" s="356" t="s">
        <v>31</v>
      </c>
      <c r="D725" s="357">
        <v>1.19</v>
      </c>
      <c r="E725" s="358"/>
      <c r="F725" s="358"/>
      <c r="G725" s="358" t="s">
        <v>883</v>
      </c>
      <c r="H725" s="359">
        <v>0</v>
      </c>
      <c r="I725" s="360">
        <v>103003</v>
      </c>
      <c r="J725" s="361">
        <v>1.19</v>
      </c>
      <c r="K725" s="362">
        <v>5027</v>
      </c>
      <c r="L725" s="363">
        <f>IF(tabItens[[#This Row],[Média]] &gt; 0, tabItens[[#This Row],[QTDE ATUAL]] / tabItens[[#This Row],[Média]],999.9)</f>
        <v>0</v>
      </c>
      <c r="M725" s="364">
        <v>0</v>
      </c>
      <c r="N725" s="365">
        <f>tabItens[[#This Row],[VALOR UNIT.]] * tabItens[[#This Row],[LC]]</f>
        <v>0</v>
      </c>
      <c r="O725" s="366"/>
      <c r="P725" s="367"/>
      <c r="Q725" s="368"/>
      <c r="R725" s="365"/>
      <c r="S725" s="369"/>
      <c r="T725" s="370">
        <f>ROUNDDOWN(IFERROR(tabItens[[#This Row],[ATA DT.VALID.]] - $D$1,0) / 30,0)</f>
        <v>-1507</v>
      </c>
      <c r="U725" s="355" t="s">
        <v>931</v>
      </c>
      <c r="V725" s="371">
        <v>1</v>
      </c>
      <c r="W725" s="372" t="s">
        <v>2069</v>
      </c>
      <c r="X725" s="373">
        <v>45</v>
      </c>
      <c r="Y725" s="374">
        <v>9</v>
      </c>
      <c r="Z725" s="375"/>
      <c r="AA725" s="376"/>
      <c r="AB725" s="377"/>
      <c r="AC725" s="377"/>
      <c r="AD725" s="376"/>
      <c r="AE725" s="377"/>
      <c r="AF725" s="370"/>
      <c r="AG725" s="378" t="s">
        <v>2067</v>
      </c>
      <c r="AH725" s="379"/>
      <c r="AI725" s="370">
        <v>1706</v>
      </c>
      <c r="AJ725" s="379">
        <v>44608</v>
      </c>
      <c r="AK725" s="379">
        <v>42590</v>
      </c>
      <c r="AL725" s="379">
        <v>44551</v>
      </c>
      <c r="AM725" s="369"/>
      <c r="AN725" s="358"/>
      <c r="AO725" s="380" t="str">
        <f>_xlfn.IFNA(IF(VLOOKUP(tabItens[[#This Row],[CÓDIGO]],tabExcluirDoEstoque[#Data],1,FALSE),"sim",""),"")</f>
        <v/>
      </c>
      <c r="AP725" s="381" t="str">
        <f ca="1">IF(OR(ISBLANK(tabItens[[#This Row],[ATA DT.VALID.]]),tabItens[[#This Row],[ATA DT.VALID.]]="",tabItens[[#This Row],[ATA DT.VALID.]]=" "),"",IF(TYPE(tabItens[[#This Row],[ATA DT.VALID.]])=1,ROUNDUP((tabItens[[#This Row],[ATA DT.VALID.]]-TODAY())/7,0),""))</f>
        <v/>
      </c>
      <c r="AQ725" s="382"/>
      <c r="AR725" s="383" t="str">
        <f>IF(ISBLANK(tabItens[[#This Row],[CÓDIGO]]),"",IFERROR(VLOOKUP(tabItens[[#This Row],[CÓDIGO]],Consumo!$C$2:$AC$862,26,FALSE),0))</f>
        <v>06.2023</v>
      </c>
      <c r="AS725" s="384">
        <f>SUMIF(Consumo!$C$3:$C$862,tabItens[[#This Row],[CÓDIGO]],Consumo!$N$3:$N$862) + SUMIF(Consumo!$C$3:$C$862,tabItens[[#This Row],[CÓDIGO]],Consumo!$O$3:$O$862) + SUMIF(Consumo!$C$3:$C$862,tabItens[[#This Row],[CÓDIGO]],Consumo!$P$3:$P$862) + SUMIF(Consumo!$C$3:$C$862,tabItens[[#This Row],[CÓDIGO]],Consumo!$Q$3:$Q$862)</f>
        <v>76</v>
      </c>
      <c r="AT725" s="384">
        <f>SUMIF(Consumo!$C$3:$C$862,tabItens[[#This Row],[CÓDIGO]],Consumo!$Z$3:$Z$862)</f>
        <v>5613</v>
      </c>
      <c r="AU725" s="385">
        <f>SUMIF(Consumo!$C$3:$C$862,tabItens[[#This Row],[CÓDIGO]],Consumo!$AA$3:$AA$862)</f>
        <v>3575</v>
      </c>
      <c r="AV725" s="386">
        <f>SUMIF(Consumo!$C$3:$C$862,tabItens[[#This Row],[CÓDIGO]],Consumo!$Y$3:$Y$862)</f>
        <v>368.91666666666669</v>
      </c>
      <c r="AW725" s="359">
        <f>tabItens[[#This Row],[QTDE ATUAL]] + tabItens[[#This Row],[RC QTDE]] + tabItens[[#This Row],[AF SALDO]] + tabItens[[#This Row],[Recentes]]</f>
        <v>0</v>
      </c>
      <c r="AX725" s="387">
        <v>691</v>
      </c>
      <c r="AY725" s="387">
        <v>4</v>
      </c>
      <c r="AZ725" s="387">
        <f>IF(ISBLANK(tabItens[[#This Row],[CÓDIGO]]),"",tabItens[[#This Row],[PontoMês]] * (AZ$2+tabItens[[#This Row],[PontoQtM]]))</f>
        <v>2764</v>
      </c>
      <c r="BA725" s="386">
        <f>tabItens[[#This Row],[PontoPed]] - tabItens[[#This Row],[Saldo]] + (1/10)</f>
        <v>2764.1</v>
      </c>
      <c r="BB725" s="386">
        <f xml:space="preserve"> tabItens[[#This Row],[PontoMês]] * BB$2 - tabItens[[#This Row],[QTDE ATUAL]] - (1/10)</f>
        <v>690.9</v>
      </c>
      <c r="BC725" s="388">
        <f>IF( tabItens[[#This Row],[PontoPed]]&gt;0, IF(tabItens[[#This Row],[PontoPed]]&lt;1, 1, IF( tabItens[[#This Row],[Saldo]]&gt;tabItens[[#This Row],[PontoPed]], 0, (tabItens[[#This Row],[PontoPed]]-tabItens[[#This Row],[Saldo]])/tabItens[[#This Row],[PontoPed]] ) ), 0 )</f>
        <v>1</v>
      </c>
      <c r="BD725" s="389">
        <f>ROUNDDOWN(IF( OR( AND(tabItens[[#This Row],[PontoPed]]&lt;tabItens[[#This Row],[Saldo]],tabItens[[#This Row],[Saldo]]&gt;0), tabItens[[#This Row],[PontoPed]]=0), 99, IF(AND(tabItens[[#This Row],[Saldo]]=0,tabItens[[#This Row],[PontoPed]]&gt;0), 0, (1-tabItens[[#This Row],[PctAb]])*10 ) ),0)</f>
        <v>0</v>
      </c>
      <c r="BE725" s="390">
        <f>IF( tabItens[[#This Row],[Consumo]] &gt; tabItens[[#This Row],[04_MESES]]/4*$AV$2, tabItens[[#This Row],[Consumo]]/$AV$2, tabItens[[#This Row],[04_MESES]]/4 ) * $BE$2 + tabItens[[#This Row],[COMPRA_EXTRA]]</f>
        <v>2806.5</v>
      </c>
      <c r="BF725" s="391">
        <f>MAX( tabItens[[#This Row],[Sugestão]] - tabItens[[#This Row],[LC]], 0 )</f>
        <v>2806.5</v>
      </c>
      <c r="BG725" s="391">
        <f>SUMIF(Consumo!$C$3:$C$862,tabItens[[#This Row],[CÓDIGO]],Consumo!$E$3:$E$862)</f>
        <v>495</v>
      </c>
      <c r="BH725" s="392">
        <f>IF(AND(tabItens[[#This Row],[Pend]] &gt; 0,tabItens[[#This Row],[Consumo]] &lt;&gt; 0), tabItens[[#This Row],[Pend]] / tabItens[[#This Row],[Consumo]], 0 )</f>
        <v>8.8188134687332984E-2</v>
      </c>
      <c r="BI725" s="391"/>
      <c r="BJ725" s="391"/>
      <c r="BK725" s="393" t="s">
        <v>2081</v>
      </c>
    </row>
    <row r="726" spans="1:63" x14ac:dyDescent="0.3">
      <c r="A726" s="354">
        <v>131930</v>
      </c>
      <c r="B726" s="355" t="s">
        <v>1815</v>
      </c>
      <c r="C726" s="356" t="s">
        <v>31</v>
      </c>
      <c r="D726" s="357">
        <v>5.18</v>
      </c>
      <c r="E726" s="358"/>
      <c r="F726" s="358"/>
      <c r="G726" s="358" t="s">
        <v>883</v>
      </c>
      <c r="H726" s="359">
        <v>8272</v>
      </c>
      <c r="I726" s="360">
        <v>103003</v>
      </c>
      <c r="J726" s="361">
        <v>4.4969000000000001</v>
      </c>
      <c r="K726" s="362">
        <v>11167</v>
      </c>
      <c r="L726" s="363">
        <f>IF(tabItens[[#This Row],[Média]] &gt; 0, tabItens[[#This Row],[QTDE ATUAL]] / tabItens[[#This Row],[Média]],999.9)</f>
        <v>6.3979374798582009</v>
      </c>
      <c r="M726" s="364">
        <v>0</v>
      </c>
      <c r="N726" s="365">
        <f>tabItens[[#This Row],[VALOR UNIT.]] * tabItens[[#This Row],[LC]]</f>
        <v>0</v>
      </c>
      <c r="O726" s="366"/>
      <c r="P726" s="367"/>
      <c r="Q726" s="368"/>
      <c r="R726" s="365"/>
      <c r="S726" s="369"/>
      <c r="T726" s="370">
        <f>ROUNDDOWN(IFERROR(tabItens[[#This Row],[ATA DT.VALID.]] - $D$1,0) / 30,0)</f>
        <v>-1507</v>
      </c>
      <c r="U726" s="355" t="s">
        <v>931</v>
      </c>
      <c r="V726" s="371">
        <v>1</v>
      </c>
      <c r="W726" s="372" t="s">
        <v>2069</v>
      </c>
      <c r="X726" s="373">
        <v>45</v>
      </c>
      <c r="Y726" s="374">
        <v>9</v>
      </c>
      <c r="Z726" s="375"/>
      <c r="AA726" s="376"/>
      <c r="AB726" s="377"/>
      <c r="AC726" s="377"/>
      <c r="AD726" s="376"/>
      <c r="AE726" s="377"/>
      <c r="AF726" s="370"/>
      <c r="AG726" s="378" t="s">
        <v>2067</v>
      </c>
      <c r="AH726" s="379"/>
      <c r="AI726" s="370">
        <v>5568</v>
      </c>
      <c r="AJ726" s="379">
        <v>44998</v>
      </c>
      <c r="AK726" s="379">
        <v>42590</v>
      </c>
      <c r="AL726" s="379">
        <v>44986</v>
      </c>
      <c r="AM726" s="369"/>
      <c r="AN726" s="358"/>
      <c r="AO726" s="380" t="str">
        <f>_xlfn.IFNA(IF(VLOOKUP(tabItens[[#This Row],[CÓDIGO]],tabExcluirDoEstoque[#Data],1,FALSE),"sim",""),"")</f>
        <v/>
      </c>
      <c r="AP726" s="381" t="str">
        <f ca="1">IF(OR(ISBLANK(tabItens[[#This Row],[ATA DT.VALID.]]),tabItens[[#This Row],[ATA DT.VALID.]]="",tabItens[[#This Row],[ATA DT.VALID.]]=" "),"",IF(TYPE(tabItens[[#This Row],[ATA DT.VALID.]])=1,ROUNDUP((tabItens[[#This Row],[ATA DT.VALID.]]-TODAY())/7,0),""))</f>
        <v/>
      </c>
      <c r="AQ726" s="382"/>
      <c r="AR726" s="383" t="str">
        <f>IF(ISBLANK(tabItens[[#This Row],[CÓDIGO]]),"",IFERROR(VLOOKUP(tabItens[[#This Row],[CÓDIGO]],Consumo!$C$2:$AC$862,26,FALSE),0))</f>
        <v>09.2023</v>
      </c>
      <c r="AS726" s="384">
        <f>SUMIF(Consumo!$C$3:$C$862,tabItens[[#This Row],[CÓDIGO]],Consumo!$N$3:$N$862) + SUMIF(Consumo!$C$3:$C$862,tabItens[[#This Row],[CÓDIGO]],Consumo!$O$3:$O$862) + SUMIF(Consumo!$C$3:$C$862,tabItens[[#This Row],[CÓDIGO]],Consumo!$P$3:$P$862) + SUMIF(Consumo!$C$3:$C$862,tabItens[[#This Row],[CÓDIGO]],Consumo!$Q$3:$Q$862)</f>
        <v>4738</v>
      </c>
      <c r="AT726" s="384">
        <f>SUMIF(Consumo!$C$3:$C$862,tabItens[[#This Row],[CÓDIGO]],Consumo!$Z$3:$Z$862)</f>
        <v>16777</v>
      </c>
      <c r="AU726" s="385">
        <f>SUMIF(Consumo!$C$3:$C$862,tabItens[[#This Row],[CÓDIGO]],Consumo!$AA$3:$AA$862)</f>
        <v>5008</v>
      </c>
      <c r="AV726" s="386">
        <f>SUMIF(Consumo!$C$3:$C$862,tabItens[[#This Row],[CÓDIGO]],Consumo!$Y$3:$Y$862)</f>
        <v>1292.9166666666667</v>
      </c>
      <c r="AW726" s="359">
        <f>tabItens[[#This Row],[QTDE ATUAL]] + tabItens[[#This Row],[RC QTDE]] + tabItens[[#This Row],[AF SALDO]] + tabItens[[#This Row],[Recentes]]</f>
        <v>8272</v>
      </c>
      <c r="AX726" s="387">
        <v>1008</v>
      </c>
      <c r="AY726" s="387">
        <v>4</v>
      </c>
      <c r="AZ726" s="387">
        <f>IF(ISBLANK(tabItens[[#This Row],[CÓDIGO]]),"",tabItens[[#This Row],[PontoMês]] * (AZ$2+tabItens[[#This Row],[PontoQtM]]))</f>
        <v>4032</v>
      </c>
      <c r="BA726" s="386">
        <f>tabItens[[#This Row],[PontoPed]] - tabItens[[#This Row],[Saldo]] + (1/10)</f>
        <v>-4239.8999999999996</v>
      </c>
      <c r="BB726" s="386">
        <f xml:space="preserve"> tabItens[[#This Row],[PontoMês]] * BB$2 - tabItens[[#This Row],[QTDE ATUAL]] - (1/10)</f>
        <v>-7264.1</v>
      </c>
      <c r="BC726" s="388">
        <f>IF( tabItens[[#This Row],[PontoPed]]&gt;0, IF(tabItens[[#This Row],[PontoPed]]&lt;1, 1, IF( tabItens[[#This Row],[Saldo]]&gt;tabItens[[#This Row],[PontoPed]], 0, (tabItens[[#This Row],[PontoPed]]-tabItens[[#This Row],[Saldo]])/tabItens[[#This Row],[PontoPed]] ) ), 0 )</f>
        <v>0</v>
      </c>
      <c r="BD726" s="389">
        <f>ROUNDDOWN(IF( OR( AND(tabItens[[#This Row],[PontoPed]]&lt;tabItens[[#This Row],[Saldo]],tabItens[[#This Row],[Saldo]]&gt;0), tabItens[[#This Row],[PontoPed]]=0), 99, IF(AND(tabItens[[#This Row],[Saldo]]=0,tabItens[[#This Row],[PontoPed]]&gt;0), 0, (1-tabItens[[#This Row],[PctAb]])*10 ) ),0)</f>
        <v>99</v>
      </c>
      <c r="BE726" s="390">
        <f>IF( tabItens[[#This Row],[Consumo]] &gt; tabItens[[#This Row],[04_MESES]]/4*$AV$2, tabItens[[#This Row],[Consumo]]/$AV$2, tabItens[[#This Row],[04_MESES]]/4 ) * $BE$2 + tabItens[[#This Row],[COMPRA_EXTRA]]</f>
        <v>8388.5</v>
      </c>
      <c r="BF726" s="391">
        <f>MAX( tabItens[[#This Row],[Sugestão]] - tabItens[[#This Row],[LC]], 0 )</f>
        <v>8388.5</v>
      </c>
      <c r="BG726" s="391">
        <f>SUMIF(Consumo!$C$3:$C$862,tabItens[[#This Row],[CÓDIGO]],Consumo!$E$3:$E$862)</f>
        <v>72</v>
      </c>
      <c r="BH726" s="392">
        <f>IF(AND(tabItens[[#This Row],[Pend]] &gt; 0,tabItens[[#This Row],[Consumo]] &lt;&gt; 0), tabItens[[#This Row],[Pend]] / tabItens[[#This Row],[Consumo]], 0 )</f>
        <v>4.2915896763426123E-3</v>
      </c>
      <c r="BI726" s="391"/>
      <c r="BJ726" s="391"/>
      <c r="BK726" s="393" t="s">
        <v>2081</v>
      </c>
    </row>
    <row r="727" spans="1:63" x14ac:dyDescent="0.3">
      <c r="A727" s="354">
        <v>131935</v>
      </c>
      <c r="B727" s="355" t="s">
        <v>1816</v>
      </c>
      <c r="C727" s="356" t="s">
        <v>31</v>
      </c>
      <c r="D727" s="357">
        <v>2.56</v>
      </c>
      <c r="E727" s="358"/>
      <c r="F727" s="358"/>
      <c r="G727" s="358" t="s">
        <v>883</v>
      </c>
      <c r="H727" s="359">
        <v>2297</v>
      </c>
      <c r="I727" s="360">
        <v>103003</v>
      </c>
      <c r="J727" s="361">
        <v>2.56</v>
      </c>
      <c r="K727" s="362">
        <v>7280</v>
      </c>
      <c r="L727" s="363">
        <f>IF(tabItens[[#This Row],[Média]] &gt; 0, tabItens[[#This Row],[QTDE ATUAL]] / tabItens[[#This Row],[Média]],999.9)</f>
        <v>5.1129660545353364</v>
      </c>
      <c r="M727" s="364">
        <v>0</v>
      </c>
      <c r="N727" s="365">
        <f>tabItens[[#This Row],[VALOR UNIT.]] * tabItens[[#This Row],[LC]]</f>
        <v>0</v>
      </c>
      <c r="O727" s="366"/>
      <c r="P727" s="367"/>
      <c r="Q727" s="368"/>
      <c r="R727" s="365"/>
      <c r="S727" s="369"/>
      <c r="T727" s="370">
        <f>ROUNDDOWN(IFERROR(tabItens[[#This Row],[ATA DT.VALID.]] - $D$1,0) / 30,0)</f>
        <v>-1507</v>
      </c>
      <c r="U727" s="355" t="s">
        <v>931</v>
      </c>
      <c r="V727" s="371">
        <v>1</v>
      </c>
      <c r="W727" s="372" t="s">
        <v>2069</v>
      </c>
      <c r="X727" s="373">
        <v>45</v>
      </c>
      <c r="Y727" s="374">
        <v>9</v>
      </c>
      <c r="Z727" s="375"/>
      <c r="AA727" s="376"/>
      <c r="AB727" s="377"/>
      <c r="AC727" s="377"/>
      <c r="AD727" s="376"/>
      <c r="AE727" s="377"/>
      <c r="AF727" s="370"/>
      <c r="AG727" s="378" t="s">
        <v>2067</v>
      </c>
      <c r="AH727" s="379"/>
      <c r="AI727" s="370">
        <v>2542</v>
      </c>
      <c r="AJ727" s="379">
        <v>44950</v>
      </c>
      <c r="AK727" s="379">
        <v>42590</v>
      </c>
      <c r="AL727" s="379">
        <v>44910</v>
      </c>
      <c r="AM727" s="369"/>
      <c r="AN727" s="358"/>
      <c r="AO727" s="380" t="str">
        <f>_xlfn.IFNA(IF(VLOOKUP(tabItens[[#This Row],[CÓDIGO]],tabExcluirDoEstoque[#Data],1,FALSE),"sim",""),"")</f>
        <v/>
      </c>
      <c r="AP727" s="381" t="str">
        <f ca="1">IF(OR(ISBLANK(tabItens[[#This Row],[ATA DT.VALID.]]),tabItens[[#This Row],[ATA DT.VALID.]]="",tabItens[[#This Row],[ATA DT.VALID.]]=" "),"",IF(TYPE(tabItens[[#This Row],[ATA DT.VALID.]])=1,ROUNDUP((tabItens[[#This Row],[ATA DT.VALID.]]-TODAY())/7,0),""))</f>
        <v/>
      </c>
      <c r="AQ727" s="382"/>
      <c r="AR727" s="383" t="str">
        <f>IF(ISBLANK(tabItens[[#This Row],[CÓDIGO]]),"",IFERROR(VLOOKUP(tabItens[[#This Row],[CÓDIGO]],Consumo!$C$2:$AC$862,26,FALSE),0))</f>
        <v>09.2023</v>
      </c>
      <c r="AS727" s="384">
        <f>SUMIF(Consumo!$C$3:$C$862,tabItens[[#This Row],[CÓDIGO]],Consumo!$N$3:$N$862) + SUMIF(Consumo!$C$3:$C$862,tabItens[[#This Row],[CÓDIGO]],Consumo!$O$3:$O$862) + SUMIF(Consumo!$C$3:$C$862,tabItens[[#This Row],[CÓDIGO]],Consumo!$P$3:$P$862) + SUMIF(Consumo!$C$3:$C$862,tabItens[[#This Row],[CÓDIGO]],Consumo!$Q$3:$Q$862)</f>
        <v>394</v>
      </c>
      <c r="AT727" s="384">
        <f>SUMIF(Consumo!$C$3:$C$862,tabItens[[#This Row],[CÓDIGO]],Consumo!$Z$3:$Z$862)</f>
        <v>7696</v>
      </c>
      <c r="AU727" s="385">
        <f>SUMIF(Consumo!$C$3:$C$862,tabItens[[#This Row],[CÓDIGO]],Consumo!$AA$3:$AA$862)</f>
        <v>6500</v>
      </c>
      <c r="AV727" s="386">
        <f>SUMIF(Consumo!$C$3:$C$862,tabItens[[#This Row],[CÓDIGO]],Consumo!$Y$3:$Y$862)</f>
        <v>449.25</v>
      </c>
      <c r="AW727" s="359">
        <f>tabItens[[#This Row],[QTDE ATUAL]] + tabItens[[#This Row],[RC QTDE]] + tabItens[[#This Row],[AF SALDO]] + tabItens[[#This Row],[Recentes]]</f>
        <v>2297</v>
      </c>
      <c r="AX727" s="387">
        <v>834</v>
      </c>
      <c r="AY727" s="387">
        <v>4</v>
      </c>
      <c r="AZ727" s="387">
        <f>IF(ISBLANK(tabItens[[#This Row],[CÓDIGO]]),"",tabItens[[#This Row],[PontoMês]] * (AZ$2+tabItens[[#This Row],[PontoQtM]]))</f>
        <v>3336</v>
      </c>
      <c r="BA727" s="386">
        <f>tabItens[[#This Row],[PontoPed]] - tabItens[[#This Row],[Saldo]] + (1/10)</f>
        <v>1039.0999999999999</v>
      </c>
      <c r="BB727" s="386">
        <f xml:space="preserve"> tabItens[[#This Row],[PontoMês]] * BB$2 - tabItens[[#This Row],[QTDE ATUAL]] - (1/10)</f>
        <v>-1463.1</v>
      </c>
      <c r="BC727" s="388">
        <f>IF( tabItens[[#This Row],[PontoPed]]&gt;0, IF(tabItens[[#This Row],[PontoPed]]&lt;1, 1, IF( tabItens[[#This Row],[Saldo]]&gt;tabItens[[#This Row],[PontoPed]], 0, (tabItens[[#This Row],[PontoPed]]-tabItens[[#This Row],[Saldo]])/tabItens[[#This Row],[PontoPed]] ) ), 0 )</f>
        <v>0.31145083932853718</v>
      </c>
      <c r="BD727" s="389">
        <f>ROUNDDOWN(IF( OR( AND(tabItens[[#This Row],[PontoPed]]&lt;tabItens[[#This Row],[Saldo]],tabItens[[#This Row],[Saldo]]&gt;0), tabItens[[#This Row],[PontoPed]]=0), 99, IF(AND(tabItens[[#This Row],[Saldo]]=0,tabItens[[#This Row],[PontoPed]]&gt;0), 0, (1-tabItens[[#This Row],[PctAb]])*10 ) ),0)</f>
        <v>6</v>
      </c>
      <c r="BE727" s="390">
        <f>IF( tabItens[[#This Row],[Consumo]] &gt; tabItens[[#This Row],[04_MESES]]/4*$AV$2, tabItens[[#This Row],[Consumo]]/$AV$2, tabItens[[#This Row],[04_MESES]]/4 ) * $BE$2 + tabItens[[#This Row],[COMPRA_EXTRA]]</f>
        <v>3848</v>
      </c>
      <c r="BF727" s="391">
        <f>MAX( tabItens[[#This Row],[Sugestão]] - tabItens[[#This Row],[LC]], 0 )</f>
        <v>3848</v>
      </c>
      <c r="BG727" s="391">
        <f>SUMIF(Consumo!$C$3:$C$862,tabItens[[#This Row],[CÓDIGO]],Consumo!$E$3:$E$862)</f>
        <v>70</v>
      </c>
      <c r="BH727" s="392">
        <f>IF(AND(tabItens[[#This Row],[Pend]] &gt; 0,tabItens[[#This Row],[Consumo]] &lt;&gt; 0), tabItens[[#This Row],[Pend]] / tabItens[[#This Row],[Consumo]], 0 )</f>
        <v>9.0956340956340961E-3</v>
      </c>
      <c r="BI727" s="391"/>
      <c r="BJ727" s="391"/>
      <c r="BK727" s="393" t="s">
        <v>2081</v>
      </c>
    </row>
    <row r="728" spans="1:63" x14ac:dyDescent="0.3">
      <c r="A728" s="354">
        <v>131937</v>
      </c>
      <c r="B728" s="355" t="s">
        <v>1817</v>
      </c>
      <c r="C728" s="356" t="s">
        <v>31</v>
      </c>
      <c r="D728" s="357">
        <v>3.4</v>
      </c>
      <c r="E728" s="358"/>
      <c r="F728" s="358"/>
      <c r="G728" s="358" t="s">
        <v>883</v>
      </c>
      <c r="H728" s="359">
        <v>13</v>
      </c>
      <c r="I728" s="360">
        <v>103003</v>
      </c>
      <c r="J728" s="361">
        <v>3.4</v>
      </c>
      <c r="K728" s="362">
        <v>3971</v>
      </c>
      <c r="L728" s="363">
        <f>IF(tabItens[[#This Row],[Média]] &gt; 0, tabItens[[#This Row],[QTDE ATUAL]] / tabItens[[#This Row],[Média]],999.9)</f>
        <v>4.4776119402985079E-2</v>
      </c>
      <c r="M728" s="364">
        <v>0</v>
      </c>
      <c r="N728" s="365">
        <f>tabItens[[#This Row],[VALOR UNIT.]] * tabItens[[#This Row],[LC]]</f>
        <v>0</v>
      </c>
      <c r="O728" s="366"/>
      <c r="P728" s="367"/>
      <c r="Q728" s="368"/>
      <c r="R728" s="365"/>
      <c r="S728" s="369"/>
      <c r="T728" s="370">
        <f>ROUNDDOWN(IFERROR(tabItens[[#This Row],[ATA DT.VALID.]] - $D$1,0) / 30,0)</f>
        <v>-1507</v>
      </c>
      <c r="U728" s="355" t="s">
        <v>931</v>
      </c>
      <c r="V728" s="371">
        <v>1</v>
      </c>
      <c r="W728" s="372" t="s">
        <v>2069</v>
      </c>
      <c r="X728" s="373">
        <v>45</v>
      </c>
      <c r="Y728" s="374">
        <v>9</v>
      </c>
      <c r="Z728" s="375">
        <v>6978</v>
      </c>
      <c r="AA728" s="376">
        <v>2023</v>
      </c>
      <c r="AB728" s="377">
        <v>1300</v>
      </c>
      <c r="AC728" s="377"/>
      <c r="AD728" s="376"/>
      <c r="AE728" s="377"/>
      <c r="AF728" s="370"/>
      <c r="AG728" s="378" t="s">
        <v>2067</v>
      </c>
      <c r="AH728" s="379"/>
      <c r="AI728" s="370">
        <v>1522</v>
      </c>
      <c r="AJ728" s="379">
        <v>44952</v>
      </c>
      <c r="AK728" s="379">
        <v>42590</v>
      </c>
      <c r="AL728" s="379">
        <v>44910</v>
      </c>
      <c r="AM728" s="369"/>
      <c r="AN728" s="358"/>
      <c r="AO728" s="380" t="str">
        <f>_xlfn.IFNA(IF(VLOOKUP(tabItens[[#This Row],[CÓDIGO]],tabExcluirDoEstoque[#Data],1,FALSE),"sim",""),"")</f>
        <v/>
      </c>
      <c r="AP728" s="381" t="str">
        <f ca="1">IF(OR(ISBLANK(tabItens[[#This Row],[ATA DT.VALID.]]),tabItens[[#This Row],[ATA DT.VALID.]]="",tabItens[[#This Row],[ATA DT.VALID.]]=" "),"",IF(TYPE(tabItens[[#This Row],[ATA DT.VALID.]])=1,ROUNDUP((tabItens[[#This Row],[ATA DT.VALID.]]-TODAY())/7,0),""))</f>
        <v/>
      </c>
      <c r="AQ728" s="382"/>
      <c r="AR728" s="383" t="str">
        <f>IF(ISBLANK(tabItens[[#This Row],[CÓDIGO]]),"",IFERROR(VLOOKUP(tabItens[[#This Row],[CÓDIGO]],Consumo!$C$2:$AC$862,26,FALSE),0))</f>
        <v>09.2023</v>
      </c>
      <c r="AS728" s="384">
        <f>SUMIF(Consumo!$C$3:$C$862,tabItens[[#This Row],[CÓDIGO]],Consumo!$N$3:$N$862) + SUMIF(Consumo!$C$3:$C$862,tabItens[[#This Row],[CÓDIGO]],Consumo!$O$3:$O$862) + SUMIF(Consumo!$C$3:$C$862,tabItens[[#This Row],[CÓDIGO]],Consumo!$P$3:$P$862) + SUMIF(Consumo!$C$3:$C$862,tabItens[[#This Row],[CÓDIGO]],Consumo!$Q$3:$Q$862)</f>
        <v>450</v>
      </c>
      <c r="AT728" s="384">
        <f>SUMIF(Consumo!$C$3:$C$862,tabItens[[#This Row],[CÓDIGO]],Consumo!$Z$3:$Z$862)</f>
        <v>4589</v>
      </c>
      <c r="AU728" s="385">
        <f>SUMIF(Consumo!$C$3:$C$862,tabItens[[#This Row],[CÓDIGO]],Consumo!$AA$3:$AA$862)</f>
        <v>3200</v>
      </c>
      <c r="AV728" s="386">
        <f>SUMIF(Consumo!$C$3:$C$862,tabItens[[#This Row],[CÓDIGO]],Consumo!$Y$3:$Y$862)</f>
        <v>290.33333333333331</v>
      </c>
      <c r="AW728" s="359">
        <f>tabItens[[#This Row],[QTDE ATUAL]] + tabItens[[#This Row],[RC QTDE]] + tabItens[[#This Row],[AF SALDO]] + tabItens[[#This Row],[Recentes]]</f>
        <v>1313</v>
      </c>
      <c r="AX728" s="387">
        <v>304</v>
      </c>
      <c r="AY728" s="387">
        <v>4</v>
      </c>
      <c r="AZ728" s="387">
        <f>IF(ISBLANK(tabItens[[#This Row],[CÓDIGO]]),"",tabItens[[#This Row],[PontoMês]] * (AZ$2+tabItens[[#This Row],[PontoQtM]]))</f>
        <v>1216</v>
      </c>
      <c r="BA728" s="386">
        <f>tabItens[[#This Row],[PontoPed]] - tabItens[[#This Row],[Saldo]] + (1/10)</f>
        <v>-96.9</v>
      </c>
      <c r="BB728" s="386">
        <f xml:space="preserve"> tabItens[[#This Row],[PontoMês]] * BB$2 - tabItens[[#This Row],[QTDE ATUAL]] - (1/10)</f>
        <v>290.89999999999998</v>
      </c>
      <c r="BC728" s="388">
        <f>IF( tabItens[[#This Row],[PontoPed]]&gt;0, IF(tabItens[[#This Row],[PontoPed]]&lt;1, 1, IF( tabItens[[#This Row],[Saldo]]&gt;tabItens[[#This Row],[PontoPed]], 0, (tabItens[[#This Row],[PontoPed]]-tabItens[[#This Row],[Saldo]])/tabItens[[#This Row],[PontoPed]] ) ), 0 )</f>
        <v>0</v>
      </c>
      <c r="BD728" s="389">
        <f>ROUNDDOWN(IF( OR( AND(tabItens[[#This Row],[PontoPed]]&lt;tabItens[[#This Row],[Saldo]],tabItens[[#This Row],[Saldo]]&gt;0), tabItens[[#This Row],[PontoPed]]=0), 99, IF(AND(tabItens[[#This Row],[Saldo]]=0,tabItens[[#This Row],[PontoPed]]&gt;0), 0, (1-tabItens[[#This Row],[PctAb]])*10 ) ),0)</f>
        <v>99</v>
      </c>
      <c r="BE728" s="390">
        <f>IF( tabItens[[#This Row],[Consumo]] &gt; tabItens[[#This Row],[04_MESES]]/4*$AV$2, tabItens[[#This Row],[Consumo]]/$AV$2, tabItens[[#This Row],[04_MESES]]/4 ) * $BE$2 + tabItens[[#This Row],[COMPRA_EXTRA]]</f>
        <v>2294.5</v>
      </c>
      <c r="BF728" s="391">
        <f>MAX( tabItens[[#This Row],[Sugestão]] - tabItens[[#This Row],[LC]], 0 )</f>
        <v>2294.5</v>
      </c>
      <c r="BG728" s="391">
        <f>SUMIF(Consumo!$C$3:$C$862,tabItens[[#This Row],[CÓDIGO]],Consumo!$E$3:$E$862)</f>
        <v>59</v>
      </c>
      <c r="BH728" s="392">
        <f>IF(AND(tabItens[[#This Row],[Pend]] &gt; 0,tabItens[[#This Row],[Consumo]] &lt;&gt; 0), tabItens[[#This Row],[Pend]] / tabItens[[#This Row],[Consumo]], 0 )</f>
        <v>1.2856831553715406E-2</v>
      </c>
      <c r="BI728" s="391"/>
      <c r="BJ728" s="391"/>
      <c r="BK728" s="393" t="s">
        <v>2081</v>
      </c>
    </row>
    <row r="729" spans="1:63" x14ac:dyDescent="0.3">
      <c r="A729" s="354">
        <v>132229</v>
      </c>
      <c r="B729" s="355" t="s">
        <v>1818</v>
      </c>
      <c r="C729" s="356" t="s">
        <v>265</v>
      </c>
      <c r="D729" s="357">
        <v>0</v>
      </c>
      <c r="E729" s="358"/>
      <c r="F729" s="358"/>
      <c r="G729" s="358" t="s">
        <v>883</v>
      </c>
      <c r="H729" s="359">
        <v>960.5</v>
      </c>
      <c r="I729" s="360">
        <v>103003</v>
      </c>
      <c r="J729" s="361">
        <v>0</v>
      </c>
      <c r="K729" s="362">
        <v>226</v>
      </c>
      <c r="L729" s="363">
        <f>IF(tabItens[[#This Row],[Média]] &gt; 0, tabItens[[#This Row],[QTDE ATUAL]] / tabItens[[#This Row],[Média]],999.9)</f>
        <v>53.859813084112155</v>
      </c>
      <c r="M729" s="364">
        <v>0</v>
      </c>
      <c r="N729" s="365">
        <f>tabItens[[#This Row],[VALOR UNIT.]] * tabItens[[#This Row],[LC]]</f>
        <v>0</v>
      </c>
      <c r="O729" s="366"/>
      <c r="P729" s="367"/>
      <c r="Q729" s="368"/>
      <c r="R729" s="365"/>
      <c r="S729" s="369"/>
      <c r="T729" s="370">
        <f>ROUNDDOWN(IFERROR(tabItens[[#This Row],[ATA DT.VALID.]] - $D$1,0) / 30,0)</f>
        <v>-1507</v>
      </c>
      <c r="U729" s="355" t="s">
        <v>1671</v>
      </c>
      <c r="V729" s="371">
        <v>1</v>
      </c>
      <c r="W729" s="372" t="s">
        <v>2072</v>
      </c>
      <c r="X729" s="373">
        <v>55</v>
      </c>
      <c r="Y729" s="374">
        <v>19</v>
      </c>
      <c r="Z729" s="375"/>
      <c r="AA729" s="376"/>
      <c r="AB729" s="377"/>
      <c r="AC729" s="377"/>
      <c r="AD729" s="376"/>
      <c r="AE729" s="377"/>
      <c r="AF729" s="370"/>
      <c r="AG729" s="378" t="s">
        <v>2067</v>
      </c>
      <c r="AH729" s="379"/>
      <c r="AI729" s="370">
        <v>76</v>
      </c>
      <c r="AJ729" s="379" t="s">
        <v>883</v>
      </c>
      <c r="AK729" s="379">
        <v>42656</v>
      </c>
      <c r="AL729" s="379" t="s">
        <v>883</v>
      </c>
      <c r="AM729" s="369"/>
      <c r="AN729" s="358"/>
      <c r="AO729" s="380" t="str">
        <f>_xlfn.IFNA(IF(VLOOKUP(tabItens[[#This Row],[CÓDIGO]],tabExcluirDoEstoque[#Data],1,FALSE),"sim",""),"")</f>
        <v/>
      </c>
      <c r="AP729" s="381" t="str">
        <f ca="1">IF(OR(ISBLANK(tabItens[[#This Row],[ATA DT.VALID.]]),tabItens[[#This Row],[ATA DT.VALID.]]="",tabItens[[#This Row],[ATA DT.VALID.]]=" "),"",IF(TYPE(tabItens[[#This Row],[ATA DT.VALID.]])=1,ROUNDUP((tabItens[[#This Row],[ATA DT.VALID.]]-TODAY())/7,0),""))</f>
        <v/>
      </c>
      <c r="AQ729" s="382"/>
      <c r="AR729" s="383" t="str">
        <f>IF(ISBLANK(tabItens[[#This Row],[CÓDIGO]]),"",IFERROR(VLOOKUP(tabItens[[#This Row],[CÓDIGO]],Consumo!$C$2:$AC$862,26,FALSE),0))</f>
        <v>08.2023</v>
      </c>
      <c r="AS729" s="384">
        <f>SUMIF(Consumo!$C$3:$C$862,tabItens[[#This Row],[CÓDIGO]],Consumo!$N$3:$N$862) + SUMIF(Consumo!$C$3:$C$862,tabItens[[#This Row],[CÓDIGO]],Consumo!$O$3:$O$862) + SUMIF(Consumo!$C$3:$C$862,tabItens[[#This Row],[CÓDIGO]],Consumo!$P$3:$P$862) + SUMIF(Consumo!$C$3:$C$862,tabItens[[#This Row],[CÓDIGO]],Consumo!$Q$3:$Q$862)</f>
        <v>16</v>
      </c>
      <c r="AT729" s="384">
        <f>SUMIF(Consumo!$C$3:$C$862,tabItens[[#This Row],[CÓDIGO]],Consumo!$Z$3:$Z$862)</f>
        <v>226</v>
      </c>
      <c r="AU729" s="385">
        <f>SUMIF(Consumo!$C$3:$C$862,tabItens[[#This Row],[CÓDIGO]],Consumo!$AA$3:$AA$862)</f>
        <v>110</v>
      </c>
      <c r="AV729" s="386">
        <f>SUMIF(Consumo!$C$3:$C$862,tabItens[[#This Row],[CÓDIGO]],Consumo!$Y$3:$Y$862)</f>
        <v>17.833333333333332</v>
      </c>
      <c r="AW729" s="359">
        <f>tabItens[[#This Row],[QTDE ATUAL]] + tabItens[[#This Row],[RC QTDE]] + tabItens[[#This Row],[AF SALDO]] + tabItens[[#This Row],[Recentes]]</f>
        <v>960.5</v>
      </c>
      <c r="AX729" s="387">
        <v>10</v>
      </c>
      <c r="AY729" s="387">
        <v>4</v>
      </c>
      <c r="AZ729" s="387">
        <f>IF(ISBLANK(tabItens[[#This Row],[CÓDIGO]]),"",tabItens[[#This Row],[PontoMês]] * (AZ$2+tabItens[[#This Row],[PontoQtM]]))</f>
        <v>40</v>
      </c>
      <c r="BA729" s="386">
        <f>tabItens[[#This Row],[PontoPed]] - tabItens[[#This Row],[Saldo]] + (1/10)</f>
        <v>-920.4</v>
      </c>
      <c r="BB729" s="386">
        <f xml:space="preserve"> tabItens[[#This Row],[PontoMês]] * BB$2 - tabItens[[#This Row],[QTDE ATUAL]] - (1/10)</f>
        <v>-950.6</v>
      </c>
      <c r="BC729" s="388">
        <f>IF( tabItens[[#This Row],[PontoPed]]&gt;0, IF(tabItens[[#This Row],[PontoPed]]&lt;1, 1, IF( tabItens[[#This Row],[Saldo]]&gt;tabItens[[#This Row],[PontoPed]], 0, (tabItens[[#This Row],[PontoPed]]-tabItens[[#This Row],[Saldo]])/tabItens[[#This Row],[PontoPed]] ) ), 0 )</f>
        <v>0</v>
      </c>
      <c r="BD729" s="389">
        <f>ROUNDDOWN(IF( OR( AND(tabItens[[#This Row],[PontoPed]]&lt;tabItens[[#This Row],[Saldo]],tabItens[[#This Row],[Saldo]]&gt;0), tabItens[[#This Row],[PontoPed]]=0), 99, IF(AND(tabItens[[#This Row],[Saldo]]=0,tabItens[[#This Row],[PontoPed]]&gt;0), 0, (1-tabItens[[#This Row],[PctAb]])*10 ) ),0)</f>
        <v>99</v>
      </c>
      <c r="BE729" s="390">
        <f>IF( tabItens[[#This Row],[Consumo]] &gt; tabItens[[#This Row],[04_MESES]]/4*$AV$2, tabItens[[#This Row],[Consumo]]/$AV$2, tabItens[[#This Row],[04_MESES]]/4 ) * $BE$2 + tabItens[[#This Row],[COMPRA_EXTRA]]</f>
        <v>113</v>
      </c>
      <c r="BF729" s="391">
        <f>MAX( tabItens[[#This Row],[Sugestão]] - tabItens[[#This Row],[LC]], 0 )</f>
        <v>113</v>
      </c>
      <c r="BG729" s="391">
        <f>SUMIF(Consumo!$C$3:$C$862,tabItens[[#This Row],[CÓDIGO]],Consumo!$E$3:$E$862)</f>
        <v>0</v>
      </c>
      <c r="BH729" s="392">
        <f>IF(AND(tabItens[[#This Row],[Pend]] &gt; 0,tabItens[[#This Row],[Consumo]] &lt;&gt; 0), tabItens[[#This Row],[Pend]] / tabItens[[#This Row],[Consumo]], 0 )</f>
        <v>0</v>
      </c>
      <c r="BI729" s="391"/>
      <c r="BJ729" s="391"/>
      <c r="BK729" s="393" t="s">
        <v>2081</v>
      </c>
    </row>
    <row r="730" spans="1:63" x14ac:dyDescent="0.3">
      <c r="A730" s="354">
        <v>132232</v>
      </c>
      <c r="B730" s="355" t="s">
        <v>1819</v>
      </c>
      <c r="C730" s="356" t="s">
        <v>338</v>
      </c>
      <c r="D730" s="357">
        <v>255</v>
      </c>
      <c r="E730" s="358"/>
      <c r="F730" s="358"/>
      <c r="G730" s="358" t="s">
        <v>883</v>
      </c>
      <c r="H730" s="359">
        <v>64</v>
      </c>
      <c r="I730" s="360">
        <v>103003</v>
      </c>
      <c r="J730" s="361">
        <v>255</v>
      </c>
      <c r="K730" s="362">
        <v>30</v>
      </c>
      <c r="L730" s="363">
        <f>IF(tabItens[[#This Row],[Média]] &gt; 0, tabItens[[#This Row],[QTDE ATUAL]] / tabItens[[#This Row],[Média]],999.9)</f>
        <v>28.444444444444443</v>
      </c>
      <c r="M730" s="364">
        <v>0</v>
      </c>
      <c r="N730" s="365">
        <f>tabItens[[#This Row],[VALOR UNIT.]] * tabItens[[#This Row],[LC]]</f>
        <v>0</v>
      </c>
      <c r="O730" s="366" t="s">
        <v>2133</v>
      </c>
      <c r="P730" s="367"/>
      <c r="Q730" s="368"/>
      <c r="R730" s="365"/>
      <c r="S730" s="369"/>
      <c r="T730" s="370">
        <f>ROUNDDOWN(IFERROR(tabItens[[#This Row],[ATA DT.VALID.]] - $D$1,0) / 30,0)</f>
        <v>-1507</v>
      </c>
      <c r="U730" s="355" t="s">
        <v>1221</v>
      </c>
      <c r="V730" s="371">
        <v>1</v>
      </c>
      <c r="W730" s="372" t="s">
        <v>2066</v>
      </c>
      <c r="X730" s="373">
        <v>51</v>
      </c>
      <c r="Y730" s="374">
        <v>13</v>
      </c>
      <c r="Z730" s="375"/>
      <c r="AA730" s="376"/>
      <c r="AB730" s="377"/>
      <c r="AC730" s="377"/>
      <c r="AD730" s="376"/>
      <c r="AE730" s="377"/>
      <c r="AF730" s="370"/>
      <c r="AG730" s="378" t="s">
        <v>2067</v>
      </c>
      <c r="AH730" s="379"/>
      <c r="AI730" s="370">
        <v>10</v>
      </c>
      <c r="AJ730" s="379">
        <v>45181</v>
      </c>
      <c r="AK730" s="379">
        <v>42656</v>
      </c>
      <c r="AL730" s="379">
        <v>45156</v>
      </c>
      <c r="AM730" s="369"/>
      <c r="AN730" s="358"/>
      <c r="AO730" s="380" t="str">
        <f>_xlfn.IFNA(IF(VLOOKUP(tabItens[[#This Row],[CÓDIGO]],tabExcluirDoEstoque[#Data],1,FALSE),"sim",""),"")</f>
        <v/>
      </c>
      <c r="AP730" s="381" t="str">
        <f ca="1">IF(OR(ISBLANK(tabItens[[#This Row],[ATA DT.VALID.]]),tabItens[[#This Row],[ATA DT.VALID.]]="",tabItens[[#This Row],[ATA DT.VALID.]]=" "),"",IF(TYPE(tabItens[[#This Row],[ATA DT.VALID.]])=1,ROUNDUP((tabItens[[#This Row],[ATA DT.VALID.]]-TODAY())/7,0),""))</f>
        <v/>
      </c>
      <c r="AQ730" s="382">
        <v>0</v>
      </c>
      <c r="AR730" s="383" t="str">
        <f>IF(ISBLANK(tabItens[[#This Row],[CÓDIGO]]),"",IFERROR(VLOOKUP(tabItens[[#This Row],[CÓDIGO]],Consumo!$C$2:$AC$862,26,FALSE),0))</f>
        <v>07.2023</v>
      </c>
      <c r="AS730" s="384">
        <f>SUMIF(Consumo!$C$3:$C$862,tabItens[[#This Row],[CÓDIGO]],Consumo!$N$3:$N$862) + SUMIF(Consumo!$C$3:$C$862,tabItens[[#This Row],[CÓDIGO]],Consumo!$O$3:$O$862) + SUMIF(Consumo!$C$3:$C$862,tabItens[[#This Row],[CÓDIGO]],Consumo!$P$3:$P$862) + SUMIF(Consumo!$C$3:$C$862,tabItens[[#This Row],[CÓDIGO]],Consumo!$Q$3:$Q$862)</f>
        <v>15</v>
      </c>
      <c r="AT730" s="384">
        <f>SUMIF(Consumo!$C$3:$C$862,tabItens[[#This Row],[CÓDIGO]],Consumo!$Z$3:$Z$862)</f>
        <v>30</v>
      </c>
      <c r="AU730" s="385">
        <f>SUMIF(Consumo!$C$3:$C$862,tabItens[[#This Row],[CÓDIGO]],Consumo!$AA$3:$AA$862)</f>
        <v>15</v>
      </c>
      <c r="AV730" s="386">
        <f>SUMIF(Consumo!$C$3:$C$862,tabItens[[#This Row],[CÓDIGO]],Consumo!$Y$3:$Y$862)</f>
        <v>2.25</v>
      </c>
      <c r="AW730" s="359">
        <f>tabItens[[#This Row],[QTDE ATUAL]] + tabItens[[#This Row],[RC QTDE]] + tabItens[[#This Row],[AF SALDO]] + tabItens[[#This Row],[Recentes]]</f>
        <v>64</v>
      </c>
      <c r="AX730" s="387">
        <v>5</v>
      </c>
      <c r="AY730" s="387">
        <v>4</v>
      </c>
      <c r="AZ730" s="387">
        <f>IF(ISBLANK(tabItens[[#This Row],[CÓDIGO]]),"",tabItens[[#This Row],[PontoMês]] * (AZ$2+tabItens[[#This Row],[PontoQtM]]))</f>
        <v>20</v>
      </c>
      <c r="BA730" s="386">
        <f>tabItens[[#This Row],[PontoPed]] - tabItens[[#This Row],[Saldo]] + (1/10)</f>
        <v>-43.9</v>
      </c>
      <c r="BB730" s="386">
        <f xml:space="preserve"> tabItens[[#This Row],[PontoMês]] * BB$2 - tabItens[[#This Row],[QTDE ATUAL]] - (1/10)</f>
        <v>-59.1</v>
      </c>
      <c r="BC730" s="388">
        <f>IF( tabItens[[#This Row],[PontoPed]]&gt;0, IF(tabItens[[#This Row],[PontoPed]]&lt;1, 1, IF( tabItens[[#This Row],[Saldo]]&gt;tabItens[[#This Row],[PontoPed]], 0, (tabItens[[#This Row],[PontoPed]]-tabItens[[#This Row],[Saldo]])/tabItens[[#This Row],[PontoPed]] ) ), 0 )</f>
        <v>0</v>
      </c>
      <c r="BD730" s="389">
        <f>ROUNDDOWN(IF( OR( AND(tabItens[[#This Row],[PontoPed]]&lt;tabItens[[#This Row],[Saldo]],tabItens[[#This Row],[Saldo]]&gt;0), tabItens[[#This Row],[PontoPed]]=0), 99, IF(AND(tabItens[[#This Row],[Saldo]]=0,tabItens[[#This Row],[PontoPed]]&gt;0), 0, (1-tabItens[[#This Row],[PctAb]])*10 ) ),0)</f>
        <v>99</v>
      </c>
      <c r="BE730" s="390">
        <f>IF( tabItens[[#This Row],[Consumo]] &gt; tabItens[[#This Row],[04_MESES]]/4*$AV$2, tabItens[[#This Row],[Consumo]]/$AV$2, tabItens[[#This Row],[04_MESES]]/4 ) * $BE$2 + tabItens[[#This Row],[COMPRA_EXTRA]]</f>
        <v>22.5</v>
      </c>
      <c r="BF730" s="391">
        <f>MAX( tabItens[[#This Row],[Sugestão]] - tabItens[[#This Row],[LC]], 0 )</f>
        <v>22.5</v>
      </c>
      <c r="BG730" s="391">
        <f>SUMIF(Consumo!$C$3:$C$862,tabItens[[#This Row],[CÓDIGO]],Consumo!$E$3:$E$862)</f>
        <v>0</v>
      </c>
      <c r="BH730" s="392">
        <f>IF(AND(tabItens[[#This Row],[Pend]] &gt; 0,tabItens[[#This Row],[Consumo]] &lt;&gt; 0), tabItens[[#This Row],[Pend]] / tabItens[[#This Row],[Consumo]], 0 )</f>
        <v>0</v>
      </c>
      <c r="BI730" s="391"/>
      <c r="BJ730" s="391"/>
      <c r="BK730" s="393" t="s">
        <v>2081</v>
      </c>
    </row>
    <row r="731" spans="1:63" x14ac:dyDescent="0.3">
      <c r="A731" s="354">
        <v>132290</v>
      </c>
      <c r="B731" s="355" t="s">
        <v>1820</v>
      </c>
      <c r="C731" s="356" t="s">
        <v>253</v>
      </c>
      <c r="D731" s="357">
        <v>0.6</v>
      </c>
      <c r="E731" s="358"/>
      <c r="F731" s="358"/>
      <c r="G731" s="358" t="s">
        <v>883</v>
      </c>
      <c r="H731" s="359">
        <v>2474</v>
      </c>
      <c r="I731" s="360">
        <v>103003</v>
      </c>
      <c r="J731" s="361">
        <v>0.6</v>
      </c>
      <c r="K731" s="362">
        <v>6084</v>
      </c>
      <c r="L731" s="363">
        <f>IF(tabItens[[#This Row],[Média]] &gt; 0, tabItens[[#This Row],[QTDE ATUAL]] / tabItens[[#This Row],[Média]],999.9)</f>
        <v>4.4403230631169608</v>
      </c>
      <c r="M731" s="364">
        <v>0</v>
      </c>
      <c r="N731" s="365">
        <f>tabItens[[#This Row],[VALOR UNIT.]] * tabItens[[#This Row],[LC]]</f>
        <v>0</v>
      </c>
      <c r="O731" s="366"/>
      <c r="P731" s="367"/>
      <c r="Q731" s="368"/>
      <c r="R731" s="365"/>
      <c r="S731" s="369"/>
      <c r="T731" s="370">
        <f>ROUNDDOWN(IFERROR(tabItens[[#This Row],[ATA DT.VALID.]] - $D$1,0) / 30,0)</f>
        <v>-1507</v>
      </c>
      <c r="U731" s="355" t="s">
        <v>911</v>
      </c>
      <c r="V731" s="371">
        <v>1</v>
      </c>
      <c r="W731" s="372" t="s">
        <v>2069</v>
      </c>
      <c r="X731" s="373">
        <v>45</v>
      </c>
      <c r="Y731" s="374">
        <v>14</v>
      </c>
      <c r="Z731" s="375"/>
      <c r="AA731" s="376"/>
      <c r="AB731" s="377"/>
      <c r="AC731" s="377"/>
      <c r="AD731" s="376"/>
      <c r="AE731" s="377"/>
      <c r="AF731" s="370"/>
      <c r="AG731" s="378" t="s">
        <v>2067</v>
      </c>
      <c r="AH731" s="379"/>
      <c r="AI731" s="370">
        <v>2646</v>
      </c>
      <c r="AJ731" s="379">
        <v>44967</v>
      </c>
      <c r="AK731" s="379">
        <v>42685</v>
      </c>
      <c r="AL731" s="379">
        <v>44959</v>
      </c>
      <c r="AM731" s="369"/>
      <c r="AN731" s="358"/>
      <c r="AO731" s="380" t="str">
        <f>_xlfn.IFNA(IF(VLOOKUP(tabItens[[#This Row],[CÓDIGO]],tabExcluirDoEstoque[#Data],1,FALSE),"sim",""),"")</f>
        <v/>
      </c>
      <c r="AP731" s="381" t="str">
        <f ca="1">IF(OR(ISBLANK(tabItens[[#This Row],[ATA DT.VALID.]]),tabItens[[#This Row],[ATA DT.VALID.]]="",tabItens[[#This Row],[ATA DT.VALID.]]=" "),"",IF(TYPE(tabItens[[#This Row],[ATA DT.VALID.]])=1,ROUNDUP((tabItens[[#This Row],[ATA DT.VALID.]]-TODAY())/7,0),""))</f>
        <v/>
      </c>
      <c r="AQ731" s="382"/>
      <c r="AR731" s="383" t="str">
        <f>IF(ISBLANK(tabItens[[#This Row],[CÓDIGO]]),"",IFERROR(VLOOKUP(tabItens[[#This Row],[CÓDIGO]],Consumo!$C$2:$AC$862,26,FALSE),0))</f>
        <v>09.2023</v>
      </c>
      <c r="AS731" s="384">
        <f>SUMIF(Consumo!$C$3:$C$862,tabItens[[#This Row],[CÓDIGO]],Consumo!$N$3:$N$862) + SUMIF(Consumo!$C$3:$C$862,tabItens[[#This Row],[CÓDIGO]],Consumo!$O$3:$O$862) + SUMIF(Consumo!$C$3:$C$862,tabItens[[#This Row],[CÓDIGO]],Consumo!$P$3:$P$862) + SUMIF(Consumo!$C$3:$C$862,tabItens[[#This Row],[CÓDIGO]],Consumo!$Q$3:$Q$862)</f>
        <v>1541</v>
      </c>
      <c r="AT731" s="384">
        <f>SUMIF(Consumo!$C$3:$C$862,tabItens[[#This Row],[CÓDIGO]],Consumo!$Z$3:$Z$862)</f>
        <v>7940</v>
      </c>
      <c r="AU731" s="385">
        <f>SUMIF(Consumo!$C$3:$C$862,tabItens[[#This Row],[CÓDIGO]],Consumo!$AA$3:$AA$862)</f>
        <v>3921</v>
      </c>
      <c r="AV731" s="386">
        <f>SUMIF(Consumo!$C$3:$C$862,tabItens[[#This Row],[CÓDIGO]],Consumo!$Y$3:$Y$862)</f>
        <v>557.16666666666663</v>
      </c>
      <c r="AW731" s="359">
        <f>tabItens[[#This Row],[QTDE ATUAL]] + tabItens[[#This Row],[RC QTDE]] + tabItens[[#This Row],[AF SALDO]] + tabItens[[#This Row],[Recentes]]</f>
        <v>2474</v>
      </c>
      <c r="AX731" s="387">
        <v>571</v>
      </c>
      <c r="AY731" s="387">
        <v>4</v>
      </c>
      <c r="AZ731" s="387">
        <f>IF(ISBLANK(tabItens[[#This Row],[CÓDIGO]]),"",tabItens[[#This Row],[PontoMês]] * (AZ$2+tabItens[[#This Row],[PontoQtM]]))</f>
        <v>2284</v>
      </c>
      <c r="BA731" s="386">
        <f>tabItens[[#This Row],[PontoPed]] - tabItens[[#This Row],[Saldo]] + (1/10)</f>
        <v>-189.9</v>
      </c>
      <c r="BB731" s="386">
        <f xml:space="preserve"> tabItens[[#This Row],[PontoMês]] * BB$2 - tabItens[[#This Row],[QTDE ATUAL]] - (1/10)</f>
        <v>-1903.1</v>
      </c>
      <c r="BC731" s="388">
        <f>IF( tabItens[[#This Row],[PontoPed]]&gt;0, IF(tabItens[[#This Row],[PontoPed]]&lt;1, 1, IF( tabItens[[#This Row],[Saldo]]&gt;tabItens[[#This Row],[PontoPed]], 0, (tabItens[[#This Row],[PontoPed]]-tabItens[[#This Row],[Saldo]])/tabItens[[#This Row],[PontoPed]] ) ), 0 )</f>
        <v>0</v>
      </c>
      <c r="BD731" s="389">
        <f>ROUNDDOWN(IF( OR( AND(tabItens[[#This Row],[PontoPed]]&lt;tabItens[[#This Row],[Saldo]],tabItens[[#This Row],[Saldo]]&gt;0), tabItens[[#This Row],[PontoPed]]=0), 99, IF(AND(tabItens[[#This Row],[Saldo]]=0,tabItens[[#This Row],[PontoPed]]&gt;0), 0, (1-tabItens[[#This Row],[PctAb]])*10 ) ),0)</f>
        <v>99</v>
      </c>
      <c r="BE731" s="390">
        <f>IF( tabItens[[#This Row],[Consumo]] &gt; tabItens[[#This Row],[04_MESES]]/4*$AV$2, tabItens[[#This Row],[Consumo]]/$AV$2, tabItens[[#This Row],[04_MESES]]/4 ) * $BE$2 + tabItens[[#This Row],[COMPRA_EXTRA]]</f>
        <v>3970</v>
      </c>
      <c r="BF731" s="391">
        <f>MAX( tabItens[[#This Row],[Sugestão]] - tabItens[[#This Row],[LC]], 0 )</f>
        <v>3970</v>
      </c>
      <c r="BG731" s="391">
        <f>SUMIF(Consumo!$C$3:$C$862,tabItens[[#This Row],[CÓDIGO]],Consumo!$E$3:$E$862)</f>
        <v>2</v>
      </c>
      <c r="BH731" s="392">
        <f>IF(AND(tabItens[[#This Row],[Pend]] &gt; 0,tabItens[[#This Row],[Consumo]] &lt;&gt; 0), tabItens[[#This Row],[Pend]] / tabItens[[#This Row],[Consumo]], 0 )</f>
        <v>2.5188916876574307E-4</v>
      </c>
      <c r="BI731" s="391"/>
      <c r="BJ731" s="391"/>
      <c r="BK731" s="393" t="s">
        <v>2081</v>
      </c>
    </row>
    <row r="732" spans="1:63" x14ac:dyDescent="0.3">
      <c r="A732" s="354">
        <v>132296</v>
      </c>
      <c r="B732" s="355" t="s">
        <v>1821</v>
      </c>
      <c r="C732" s="356" t="s">
        <v>253</v>
      </c>
      <c r="D732" s="357">
        <v>1.49</v>
      </c>
      <c r="E732" s="358"/>
      <c r="F732" s="358"/>
      <c r="G732" s="358" t="s">
        <v>883</v>
      </c>
      <c r="H732" s="359">
        <v>3019</v>
      </c>
      <c r="I732" s="360">
        <v>103003</v>
      </c>
      <c r="J732" s="361">
        <v>1.49</v>
      </c>
      <c r="K732" s="362">
        <v>5796</v>
      </c>
      <c r="L732" s="363">
        <f>IF(tabItens[[#This Row],[Média]] &gt; 0, tabItens[[#This Row],[QTDE ATUAL]] / tabItens[[#This Row],[Média]],999.9)</f>
        <v>5.4257900254605369</v>
      </c>
      <c r="M732" s="364">
        <v>0</v>
      </c>
      <c r="N732" s="365">
        <f>tabItens[[#This Row],[VALOR UNIT.]] * tabItens[[#This Row],[LC]]</f>
        <v>0</v>
      </c>
      <c r="O732" s="366" t="s">
        <v>2085</v>
      </c>
      <c r="P732" s="367"/>
      <c r="Q732" s="368"/>
      <c r="R732" s="365"/>
      <c r="S732" s="369"/>
      <c r="T732" s="370">
        <f>ROUNDDOWN(IFERROR(tabItens[[#This Row],[ATA DT.VALID.]] - $D$1,0) / 30,0)</f>
        <v>-1507</v>
      </c>
      <c r="U732" s="355" t="s">
        <v>911</v>
      </c>
      <c r="V732" s="371">
        <v>1</v>
      </c>
      <c r="W732" s="372" t="s">
        <v>2069</v>
      </c>
      <c r="X732" s="373">
        <v>45</v>
      </c>
      <c r="Y732" s="374">
        <v>14</v>
      </c>
      <c r="Z732" s="375"/>
      <c r="AA732" s="376"/>
      <c r="AB732" s="377"/>
      <c r="AC732" s="377"/>
      <c r="AD732" s="376"/>
      <c r="AE732" s="377"/>
      <c r="AF732" s="370"/>
      <c r="AG732" s="378" t="s">
        <v>2067</v>
      </c>
      <c r="AH732" s="379"/>
      <c r="AI732" s="370">
        <v>2128</v>
      </c>
      <c r="AJ732" s="379">
        <v>44998</v>
      </c>
      <c r="AK732" s="379">
        <v>42685</v>
      </c>
      <c r="AL732" s="379">
        <v>44910</v>
      </c>
      <c r="AM732" s="369"/>
      <c r="AN732" s="358"/>
      <c r="AO732" s="380" t="str">
        <f>_xlfn.IFNA(IF(VLOOKUP(tabItens[[#This Row],[CÓDIGO]],tabExcluirDoEstoque[#Data],1,FALSE),"sim",""),"")</f>
        <v/>
      </c>
      <c r="AP732" s="381" t="str">
        <f ca="1">IF(OR(ISBLANK(tabItens[[#This Row],[ATA DT.VALID.]]),tabItens[[#This Row],[ATA DT.VALID.]]="",tabItens[[#This Row],[ATA DT.VALID.]]=" "),"",IF(TYPE(tabItens[[#This Row],[ATA DT.VALID.]])=1,ROUNDUP((tabItens[[#This Row],[ATA DT.VALID.]]-TODAY())/7,0),""))</f>
        <v/>
      </c>
      <c r="AQ732" s="382">
        <v>0</v>
      </c>
      <c r="AR732" s="383" t="str">
        <f>IF(ISBLANK(tabItens[[#This Row],[CÓDIGO]]),"",IFERROR(VLOOKUP(tabItens[[#This Row],[CÓDIGO]],Consumo!$C$2:$AC$862,26,FALSE),0))</f>
        <v>09.2023</v>
      </c>
      <c r="AS732" s="384">
        <f>SUMIF(Consumo!$C$3:$C$862,tabItens[[#This Row],[CÓDIGO]],Consumo!$N$3:$N$862) + SUMIF(Consumo!$C$3:$C$862,tabItens[[#This Row],[CÓDIGO]],Consumo!$O$3:$O$862) + SUMIF(Consumo!$C$3:$C$862,tabItens[[#This Row],[CÓDIGO]],Consumo!$P$3:$P$862) + SUMIF(Consumo!$C$3:$C$862,tabItens[[#This Row],[CÓDIGO]],Consumo!$Q$3:$Q$862)</f>
        <v>3915</v>
      </c>
      <c r="AT732" s="384">
        <f>SUMIF(Consumo!$C$3:$C$862,tabItens[[#This Row],[CÓDIGO]],Consumo!$Z$3:$Z$862)</f>
        <v>6677</v>
      </c>
      <c r="AU732" s="385">
        <f>SUMIF(Consumo!$C$3:$C$862,tabItens[[#This Row],[CÓDIGO]],Consumo!$AA$3:$AA$862)</f>
        <v>1047</v>
      </c>
      <c r="AV732" s="386">
        <f>SUMIF(Consumo!$C$3:$C$862,tabItens[[#This Row],[CÓDIGO]],Consumo!$Y$3:$Y$862)</f>
        <v>556.41666666666663</v>
      </c>
      <c r="AW732" s="359">
        <f>tabItens[[#This Row],[QTDE ATUAL]] + tabItens[[#This Row],[RC QTDE]] + tabItens[[#This Row],[AF SALDO]] + tabItens[[#This Row],[Recentes]]</f>
        <v>3019</v>
      </c>
      <c r="AX732" s="387">
        <v>855</v>
      </c>
      <c r="AY732" s="387">
        <v>4</v>
      </c>
      <c r="AZ732" s="387">
        <f>IF(ISBLANK(tabItens[[#This Row],[CÓDIGO]]),"",tabItens[[#This Row],[PontoMês]] * (AZ$2+tabItens[[#This Row],[PontoQtM]]))</f>
        <v>3420</v>
      </c>
      <c r="BA732" s="386">
        <f>tabItens[[#This Row],[PontoPed]] - tabItens[[#This Row],[Saldo]] + (1/10)</f>
        <v>401.1</v>
      </c>
      <c r="BB732" s="386">
        <f xml:space="preserve"> tabItens[[#This Row],[PontoMês]] * BB$2 - tabItens[[#This Row],[QTDE ATUAL]] - (1/10)</f>
        <v>-2164.1</v>
      </c>
      <c r="BC732" s="388">
        <f>IF( tabItens[[#This Row],[PontoPed]]&gt;0, IF(tabItens[[#This Row],[PontoPed]]&lt;1, 1, IF( tabItens[[#This Row],[Saldo]]&gt;tabItens[[#This Row],[PontoPed]], 0, (tabItens[[#This Row],[PontoPed]]-tabItens[[#This Row],[Saldo]])/tabItens[[#This Row],[PontoPed]] ) ), 0 )</f>
        <v>0.11725146198830409</v>
      </c>
      <c r="BD732" s="389">
        <f>ROUNDDOWN(IF( OR( AND(tabItens[[#This Row],[PontoPed]]&lt;tabItens[[#This Row],[Saldo]],tabItens[[#This Row],[Saldo]]&gt;0), tabItens[[#This Row],[PontoPed]]=0), 99, IF(AND(tabItens[[#This Row],[Saldo]]=0,tabItens[[#This Row],[PontoPed]]&gt;0), 0, (1-tabItens[[#This Row],[PctAb]])*10 ) ),0)</f>
        <v>8</v>
      </c>
      <c r="BE732" s="390">
        <f>IF( tabItens[[#This Row],[Consumo]] &gt; tabItens[[#This Row],[04_MESES]]/4*$AV$2, tabItens[[#This Row],[Consumo]]/$AV$2, tabItens[[#This Row],[04_MESES]]/4 ) * $BE$2 + tabItens[[#This Row],[COMPRA_EXTRA]]</f>
        <v>5872.5</v>
      </c>
      <c r="BF732" s="391">
        <f>MAX( tabItens[[#This Row],[Sugestão]] - tabItens[[#This Row],[LC]], 0 )</f>
        <v>5872.5</v>
      </c>
      <c r="BG732" s="391">
        <f>SUMIF(Consumo!$C$3:$C$862,tabItens[[#This Row],[CÓDIGO]],Consumo!$E$3:$E$862)</f>
        <v>293</v>
      </c>
      <c r="BH732" s="392">
        <f>IF(AND(tabItens[[#This Row],[Pend]] &gt; 0,tabItens[[#This Row],[Consumo]] &lt;&gt; 0), tabItens[[#This Row],[Pend]] / tabItens[[#This Row],[Consumo]], 0 )</f>
        <v>4.3881982926463982E-2</v>
      </c>
      <c r="BI732" s="391"/>
      <c r="BJ732" s="391"/>
      <c r="BK732" s="393" t="s">
        <v>2081</v>
      </c>
    </row>
    <row r="733" spans="1:63" x14ac:dyDescent="0.3">
      <c r="A733" s="354">
        <v>132297</v>
      </c>
      <c r="B733" s="355" t="s">
        <v>1822</v>
      </c>
      <c r="C733" s="356" t="s">
        <v>253</v>
      </c>
      <c r="D733" s="357">
        <v>3.57</v>
      </c>
      <c r="E733" s="358"/>
      <c r="F733" s="358"/>
      <c r="G733" s="358" t="s">
        <v>883</v>
      </c>
      <c r="H733" s="359">
        <v>0</v>
      </c>
      <c r="I733" s="360">
        <v>103003</v>
      </c>
      <c r="J733" s="361">
        <v>3.14</v>
      </c>
      <c r="K733" s="362">
        <v>16444</v>
      </c>
      <c r="L733" s="363">
        <f>IF(tabItens[[#This Row],[Média]] &gt; 0, tabItens[[#This Row],[QTDE ATUAL]] / tabItens[[#This Row],[Média]],999.9)</f>
        <v>0</v>
      </c>
      <c r="M733" s="364">
        <v>0</v>
      </c>
      <c r="N733" s="365">
        <f>tabItens[[#This Row],[VALOR UNIT.]] * tabItens[[#This Row],[LC]]</f>
        <v>0</v>
      </c>
      <c r="O733" s="366" t="s">
        <v>2085</v>
      </c>
      <c r="P733" s="367"/>
      <c r="Q733" s="368"/>
      <c r="R733" s="365"/>
      <c r="S733" s="369"/>
      <c r="T733" s="370">
        <f>ROUNDDOWN(IFERROR(tabItens[[#This Row],[ATA DT.VALID.]] - $D$1,0) / 30,0)</f>
        <v>-1507</v>
      </c>
      <c r="U733" s="355" t="s">
        <v>911</v>
      </c>
      <c r="V733" s="371">
        <v>1</v>
      </c>
      <c r="W733" s="372" t="s">
        <v>2069</v>
      </c>
      <c r="X733" s="373">
        <v>45</v>
      </c>
      <c r="Y733" s="374">
        <v>14</v>
      </c>
      <c r="Z733" s="375">
        <v>6982</v>
      </c>
      <c r="AA733" s="376">
        <v>2023</v>
      </c>
      <c r="AB733" s="377">
        <v>4000</v>
      </c>
      <c r="AC733" s="377"/>
      <c r="AD733" s="376"/>
      <c r="AE733" s="377"/>
      <c r="AF733" s="370"/>
      <c r="AG733" s="378" t="s">
        <v>2067</v>
      </c>
      <c r="AH733" s="379"/>
      <c r="AI733" s="370">
        <v>10680</v>
      </c>
      <c r="AJ733" s="379">
        <v>45019</v>
      </c>
      <c r="AK733" s="379">
        <v>42685</v>
      </c>
      <c r="AL733" s="379">
        <v>44999</v>
      </c>
      <c r="AM733" s="369"/>
      <c r="AN733" s="358"/>
      <c r="AO733" s="380" t="str">
        <f>_xlfn.IFNA(IF(VLOOKUP(tabItens[[#This Row],[CÓDIGO]],tabExcluirDoEstoque[#Data],1,FALSE),"sim",""),"")</f>
        <v/>
      </c>
      <c r="AP733" s="381" t="str">
        <f ca="1">IF(OR(ISBLANK(tabItens[[#This Row],[ATA DT.VALID.]]),tabItens[[#This Row],[ATA DT.VALID.]]="",tabItens[[#This Row],[ATA DT.VALID.]]=" "),"",IF(TYPE(tabItens[[#This Row],[ATA DT.VALID.]])=1,ROUNDUP((tabItens[[#This Row],[ATA DT.VALID.]]-TODAY())/7,0),""))</f>
        <v/>
      </c>
      <c r="AQ733" s="382">
        <v>0</v>
      </c>
      <c r="AR733" s="383" t="str">
        <f>IF(ISBLANK(tabItens[[#This Row],[CÓDIGO]]),"",IFERROR(VLOOKUP(tabItens[[#This Row],[CÓDIGO]],Consumo!$C$2:$AC$862,26,FALSE),0))</f>
        <v>09.2023</v>
      </c>
      <c r="AS733" s="384">
        <f>SUMIF(Consumo!$C$3:$C$862,tabItens[[#This Row],[CÓDIGO]],Consumo!$N$3:$N$862) + SUMIF(Consumo!$C$3:$C$862,tabItens[[#This Row],[CÓDIGO]],Consumo!$O$3:$O$862) + SUMIF(Consumo!$C$3:$C$862,tabItens[[#This Row],[CÓDIGO]],Consumo!$P$3:$P$862) + SUMIF(Consumo!$C$3:$C$862,tabItens[[#This Row],[CÓDIGO]],Consumo!$Q$3:$Q$862)</f>
        <v>6780</v>
      </c>
      <c r="AT733" s="384">
        <f>SUMIF(Consumo!$C$3:$C$862,tabItens[[#This Row],[CÓDIGO]],Consumo!$Z$3:$Z$862)</f>
        <v>24868</v>
      </c>
      <c r="AU733" s="385">
        <f>SUMIF(Consumo!$C$3:$C$862,tabItens[[#This Row],[CÓDIGO]],Consumo!$AA$3:$AA$862)</f>
        <v>7873</v>
      </c>
      <c r="AV733" s="386">
        <f>SUMIF(Consumo!$C$3:$C$862,tabItens[[#This Row],[CÓDIGO]],Consumo!$Y$3:$Y$862)</f>
        <v>1893.3333333333333</v>
      </c>
      <c r="AW733" s="359">
        <f>tabItens[[#This Row],[QTDE ATUAL]] + tabItens[[#This Row],[RC QTDE]] + tabItens[[#This Row],[AF SALDO]] + tabItens[[#This Row],[Recentes]]</f>
        <v>4000</v>
      </c>
      <c r="AX733" s="387">
        <v>2358</v>
      </c>
      <c r="AY733" s="387">
        <v>4</v>
      </c>
      <c r="AZ733" s="387">
        <f>IF(ISBLANK(tabItens[[#This Row],[CÓDIGO]]),"",tabItens[[#This Row],[PontoMês]] * (AZ$2+tabItens[[#This Row],[PontoQtM]]))</f>
        <v>9432</v>
      </c>
      <c r="BA733" s="386">
        <f>tabItens[[#This Row],[PontoPed]] - tabItens[[#This Row],[Saldo]] + (1/10)</f>
        <v>5432.1</v>
      </c>
      <c r="BB733" s="386">
        <f xml:space="preserve"> tabItens[[#This Row],[PontoMês]] * BB$2 - tabItens[[#This Row],[QTDE ATUAL]] - (1/10)</f>
        <v>2357.9</v>
      </c>
      <c r="BC733" s="388">
        <f>IF( tabItens[[#This Row],[PontoPed]]&gt;0, IF(tabItens[[#This Row],[PontoPed]]&lt;1, 1, IF( tabItens[[#This Row],[Saldo]]&gt;tabItens[[#This Row],[PontoPed]], 0, (tabItens[[#This Row],[PontoPed]]-tabItens[[#This Row],[Saldo]])/tabItens[[#This Row],[PontoPed]] ) ), 0 )</f>
        <v>0.57591178965224765</v>
      </c>
      <c r="BD733" s="389">
        <f>ROUNDDOWN(IF( OR( AND(tabItens[[#This Row],[PontoPed]]&lt;tabItens[[#This Row],[Saldo]],tabItens[[#This Row],[Saldo]]&gt;0), tabItens[[#This Row],[PontoPed]]=0), 99, IF(AND(tabItens[[#This Row],[Saldo]]=0,tabItens[[#This Row],[PontoPed]]&gt;0), 0, (1-tabItens[[#This Row],[PctAb]])*10 ) ),0)</f>
        <v>4</v>
      </c>
      <c r="BE733" s="390">
        <f>IF( tabItens[[#This Row],[Consumo]] &gt; tabItens[[#This Row],[04_MESES]]/4*$AV$2, tabItens[[#This Row],[Consumo]]/$AV$2, tabItens[[#This Row],[04_MESES]]/4 ) * $BE$2 + tabItens[[#This Row],[COMPRA_EXTRA]]</f>
        <v>12434</v>
      </c>
      <c r="BF733" s="391">
        <f>MAX( tabItens[[#This Row],[Sugestão]] - tabItens[[#This Row],[LC]], 0 )</f>
        <v>12434</v>
      </c>
      <c r="BG733" s="391">
        <f>SUMIF(Consumo!$C$3:$C$862,tabItens[[#This Row],[CÓDIGO]],Consumo!$E$3:$E$862)</f>
        <v>831</v>
      </c>
      <c r="BH733" s="392">
        <f>IF(AND(tabItens[[#This Row],[Pend]] &gt; 0,tabItens[[#This Row],[Consumo]] &lt;&gt; 0), tabItens[[#This Row],[Pend]] / tabItens[[#This Row],[Consumo]], 0 )</f>
        <v>3.3416438796847352E-2</v>
      </c>
      <c r="BI733" s="391"/>
      <c r="BJ733" s="391"/>
      <c r="BK733" s="393" t="s">
        <v>2081</v>
      </c>
    </row>
    <row r="734" spans="1:63" x14ac:dyDescent="0.3">
      <c r="A734" s="354">
        <v>132299</v>
      </c>
      <c r="B734" s="355" t="s">
        <v>1823</v>
      </c>
      <c r="C734" s="356" t="s">
        <v>262</v>
      </c>
      <c r="D734" s="357">
        <v>7.96</v>
      </c>
      <c r="E734" s="358"/>
      <c r="F734" s="358"/>
      <c r="G734" s="358" t="s">
        <v>883</v>
      </c>
      <c r="H734" s="359">
        <v>2283</v>
      </c>
      <c r="I734" s="360">
        <v>103003</v>
      </c>
      <c r="J734" s="361">
        <v>7.96</v>
      </c>
      <c r="K734" s="362">
        <v>3403</v>
      </c>
      <c r="L734" s="363">
        <f>IF(tabItens[[#This Row],[Média]] &gt; 0, tabItens[[#This Row],[QTDE ATUAL]] / tabItens[[#This Row],[Média]],999.9)</f>
        <v>8.9266862170087968</v>
      </c>
      <c r="M734" s="364">
        <v>0</v>
      </c>
      <c r="N734" s="365">
        <f>tabItens[[#This Row],[VALOR UNIT.]] * tabItens[[#This Row],[LC]]</f>
        <v>0</v>
      </c>
      <c r="O734" s="366"/>
      <c r="P734" s="367"/>
      <c r="Q734" s="368"/>
      <c r="R734" s="365"/>
      <c r="S734" s="369"/>
      <c r="T734" s="370">
        <f>ROUNDDOWN(IFERROR(tabItens[[#This Row],[ATA DT.VALID.]] - $D$1,0) / 30,0)</f>
        <v>-1507</v>
      </c>
      <c r="U734" s="355" t="s">
        <v>1824</v>
      </c>
      <c r="V734" s="371">
        <v>1</v>
      </c>
      <c r="W734" s="372" t="s">
        <v>2069</v>
      </c>
      <c r="X734" s="373">
        <v>45</v>
      </c>
      <c r="Y734" s="374">
        <v>16</v>
      </c>
      <c r="Z734" s="375"/>
      <c r="AA734" s="376"/>
      <c r="AB734" s="377"/>
      <c r="AC734" s="377"/>
      <c r="AD734" s="376"/>
      <c r="AE734" s="377"/>
      <c r="AF734" s="370"/>
      <c r="AG734" s="378" t="s">
        <v>2067</v>
      </c>
      <c r="AH734" s="379"/>
      <c r="AI734" s="370">
        <v>1396</v>
      </c>
      <c r="AJ734" s="379">
        <v>45020</v>
      </c>
      <c r="AK734" s="379">
        <v>42685</v>
      </c>
      <c r="AL734" s="379">
        <v>44998</v>
      </c>
      <c r="AM734" s="369"/>
      <c r="AN734" s="358"/>
      <c r="AO734" s="380" t="str">
        <f>_xlfn.IFNA(IF(VLOOKUP(tabItens[[#This Row],[CÓDIGO]],tabExcluirDoEstoque[#Data],1,FALSE),"sim",""),"")</f>
        <v/>
      </c>
      <c r="AP734" s="381" t="str">
        <f ca="1">IF(OR(ISBLANK(tabItens[[#This Row],[ATA DT.VALID.]]),tabItens[[#This Row],[ATA DT.VALID.]]="",tabItens[[#This Row],[ATA DT.VALID.]]=" "),"",IF(TYPE(tabItens[[#This Row],[ATA DT.VALID.]])=1,ROUNDUP((tabItens[[#This Row],[ATA DT.VALID.]]-TODAY())/7,0),""))</f>
        <v/>
      </c>
      <c r="AQ734" s="382"/>
      <c r="AR734" s="383" t="str">
        <f>IF(ISBLANK(tabItens[[#This Row],[CÓDIGO]]),"",IFERROR(VLOOKUP(tabItens[[#This Row],[CÓDIGO]],Consumo!$C$2:$AC$862,26,FALSE),0))</f>
        <v>09.2023</v>
      </c>
      <c r="AS734" s="384">
        <f>SUMIF(Consumo!$C$3:$C$862,tabItens[[#This Row],[CÓDIGO]],Consumo!$N$3:$N$862) + SUMIF(Consumo!$C$3:$C$862,tabItens[[#This Row],[CÓDIGO]],Consumo!$O$3:$O$862) + SUMIF(Consumo!$C$3:$C$862,tabItens[[#This Row],[CÓDIGO]],Consumo!$P$3:$P$862) + SUMIF(Consumo!$C$3:$C$862,tabItens[[#This Row],[CÓDIGO]],Consumo!$Q$3:$Q$862)</f>
        <v>529</v>
      </c>
      <c r="AT734" s="384">
        <f>SUMIF(Consumo!$C$3:$C$862,tabItens[[#This Row],[CÓDIGO]],Consumo!$Z$3:$Z$862)</f>
        <v>3972</v>
      </c>
      <c r="AU734" s="385">
        <f>SUMIF(Consumo!$C$3:$C$862,tabItens[[#This Row],[CÓDIGO]],Consumo!$AA$3:$AA$862)</f>
        <v>2639</v>
      </c>
      <c r="AV734" s="386">
        <f>SUMIF(Consumo!$C$3:$C$862,tabItens[[#This Row],[CÓDIGO]],Consumo!$Y$3:$Y$862)</f>
        <v>255.75</v>
      </c>
      <c r="AW734" s="359">
        <f>tabItens[[#This Row],[QTDE ATUAL]] + tabItens[[#This Row],[RC QTDE]] + tabItens[[#This Row],[AF SALDO]] + tabItens[[#This Row],[Recentes]]</f>
        <v>2283</v>
      </c>
      <c r="AX734" s="387">
        <v>14</v>
      </c>
      <c r="AY734" s="387">
        <v>4</v>
      </c>
      <c r="AZ734" s="387">
        <f>IF(ISBLANK(tabItens[[#This Row],[CÓDIGO]]),"",tabItens[[#This Row],[PontoMês]] * (AZ$2+tabItens[[#This Row],[PontoQtM]]))</f>
        <v>56</v>
      </c>
      <c r="BA734" s="386">
        <f>tabItens[[#This Row],[PontoPed]] - tabItens[[#This Row],[Saldo]] + (1/10)</f>
        <v>-2226.9</v>
      </c>
      <c r="BB734" s="386">
        <f xml:space="preserve"> tabItens[[#This Row],[PontoMês]] * BB$2 - tabItens[[#This Row],[QTDE ATUAL]] - (1/10)</f>
        <v>-2269.1</v>
      </c>
      <c r="BC734" s="388">
        <f>IF( tabItens[[#This Row],[PontoPed]]&gt;0, IF(tabItens[[#This Row],[PontoPed]]&lt;1, 1, IF( tabItens[[#This Row],[Saldo]]&gt;tabItens[[#This Row],[PontoPed]], 0, (tabItens[[#This Row],[PontoPed]]-tabItens[[#This Row],[Saldo]])/tabItens[[#This Row],[PontoPed]] ) ), 0 )</f>
        <v>0</v>
      </c>
      <c r="BD734" s="389">
        <f>ROUNDDOWN(IF( OR( AND(tabItens[[#This Row],[PontoPed]]&lt;tabItens[[#This Row],[Saldo]],tabItens[[#This Row],[Saldo]]&gt;0), tabItens[[#This Row],[PontoPed]]=0), 99, IF(AND(tabItens[[#This Row],[Saldo]]=0,tabItens[[#This Row],[PontoPed]]&gt;0), 0, (1-tabItens[[#This Row],[PctAb]])*10 ) ),0)</f>
        <v>99</v>
      </c>
      <c r="BE734" s="390">
        <f>IF( tabItens[[#This Row],[Consumo]] &gt; tabItens[[#This Row],[04_MESES]]/4*$AV$2, tabItens[[#This Row],[Consumo]]/$AV$2, tabItens[[#This Row],[04_MESES]]/4 ) * $BE$2 + tabItens[[#This Row],[COMPRA_EXTRA]]</f>
        <v>1986</v>
      </c>
      <c r="BF734" s="391">
        <f>MAX( tabItens[[#This Row],[Sugestão]] - tabItens[[#This Row],[LC]], 0 )</f>
        <v>1986</v>
      </c>
      <c r="BG734" s="391">
        <f>SUMIF(Consumo!$C$3:$C$862,tabItens[[#This Row],[CÓDIGO]],Consumo!$E$3:$E$862)</f>
        <v>4</v>
      </c>
      <c r="BH734" s="392">
        <f>IF(AND(tabItens[[#This Row],[Pend]] &gt; 0,tabItens[[#This Row],[Consumo]] &lt;&gt; 0), tabItens[[#This Row],[Pend]] / tabItens[[#This Row],[Consumo]], 0 )</f>
        <v>1.0070493454179255E-3</v>
      </c>
      <c r="BI734" s="391"/>
      <c r="BJ734" s="391"/>
      <c r="BK734" s="393" t="s">
        <v>2081</v>
      </c>
    </row>
    <row r="735" spans="1:63" x14ac:dyDescent="0.3">
      <c r="A735" s="354">
        <v>132300</v>
      </c>
      <c r="B735" s="355" t="s">
        <v>1825</v>
      </c>
      <c r="C735" s="356" t="s">
        <v>262</v>
      </c>
      <c r="D735" s="357">
        <v>10.37</v>
      </c>
      <c r="E735" s="358"/>
      <c r="F735" s="358"/>
      <c r="G735" s="358" t="s">
        <v>883</v>
      </c>
      <c r="H735" s="359">
        <v>3287</v>
      </c>
      <c r="I735" s="360">
        <v>103003</v>
      </c>
      <c r="J735" s="361">
        <v>10.37</v>
      </c>
      <c r="K735" s="362">
        <v>11385</v>
      </c>
      <c r="L735" s="363">
        <f>IF(tabItens[[#This Row],[Média]] &gt; 0, tabItens[[#This Row],[QTDE ATUAL]] / tabItens[[#This Row],[Média]],999.9)</f>
        <v>4.3661722382112016</v>
      </c>
      <c r="M735" s="364">
        <v>0</v>
      </c>
      <c r="N735" s="365">
        <f>tabItens[[#This Row],[VALOR UNIT.]] * tabItens[[#This Row],[LC]]</f>
        <v>0</v>
      </c>
      <c r="O735" s="366"/>
      <c r="P735" s="367"/>
      <c r="Q735" s="368"/>
      <c r="R735" s="365"/>
      <c r="S735" s="369"/>
      <c r="T735" s="370">
        <f>ROUNDDOWN(IFERROR(tabItens[[#This Row],[ATA DT.VALID.]] - $D$1,0) / 30,0)</f>
        <v>-1507</v>
      </c>
      <c r="U735" s="355" t="s">
        <v>1824</v>
      </c>
      <c r="V735" s="371">
        <v>1</v>
      </c>
      <c r="W735" s="372" t="s">
        <v>2069</v>
      </c>
      <c r="X735" s="373">
        <v>45</v>
      </c>
      <c r="Y735" s="374">
        <v>16</v>
      </c>
      <c r="Z735" s="375">
        <v>6209</v>
      </c>
      <c r="AA735" s="376">
        <v>2023</v>
      </c>
      <c r="AB735" s="377">
        <v>1000</v>
      </c>
      <c r="AC735" s="377"/>
      <c r="AD735" s="376"/>
      <c r="AE735" s="377"/>
      <c r="AF735" s="370"/>
      <c r="AG735" s="378" t="s">
        <v>2067</v>
      </c>
      <c r="AH735" s="379"/>
      <c r="AI735" s="370">
        <v>4394</v>
      </c>
      <c r="AJ735" s="379">
        <v>44956</v>
      </c>
      <c r="AK735" s="379">
        <v>42685</v>
      </c>
      <c r="AL735" s="379">
        <v>44910</v>
      </c>
      <c r="AM735" s="369"/>
      <c r="AN735" s="358"/>
      <c r="AO735" s="380" t="str">
        <f>_xlfn.IFNA(IF(VLOOKUP(tabItens[[#This Row],[CÓDIGO]],tabExcluirDoEstoque[#Data],1,FALSE),"sim",""),"")</f>
        <v/>
      </c>
      <c r="AP735" s="381" t="str">
        <f ca="1">IF(OR(ISBLANK(tabItens[[#This Row],[ATA DT.VALID.]]),tabItens[[#This Row],[ATA DT.VALID.]]="",tabItens[[#This Row],[ATA DT.VALID.]]=" "),"",IF(TYPE(tabItens[[#This Row],[ATA DT.VALID.]])=1,ROUNDUP((tabItens[[#This Row],[ATA DT.VALID.]]-TODAY())/7,0),""))</f>
        <v/>
      </c>
      <c r="AQ735" s="382"/>
      <c r="AR735" s="383" t="str">
        <f>IF(ISBLANK(tabItens[[#This Row],[CÓDIGO]]),"",IFERROR(VLOOKUP(tabItens[[#This Row],[CÓDIGO]],Consumo!$C$2:$AC$862,26,FALSE),0))</f>
        <v>09.2023</v>
      </c>
      <c r="AS735" s="384">
        <f>SUMIF(Consumo!$C$3:$C$862,tabItens[[#This Row],[CÓDIGO]],Consumo!$N$3:$N$862) + SUMIF(Consumo!$C$3:$C$862,tabItens[[#This Row],[CÓDIGO]],Consumo!$O$3:$O$862) + SUMIF(Consumo!$C$3:$C$862,tabItens[[#This Row],[CÓDIGO]],Consumo!$P$3:$P$862) + SUMIF(Consumo!$C$3:$C$862,tabItens[[#This Row],[CÓDIGO]],Consumo!$Q$3:$Q$862)</f>
        <v>1135</v>
      </c>
      <c r="AT735" s="384">
        <f>SUMIF(Consumo!$C$3:$C$862,tabItens[[#This Row],[CÓDIGO]],Consumo!$Z$3:$Z$862)</f>
        <v>12525</v>
      </c>
      <c r="AU735" s="385">
        <f>SUMIF(Consumo!$C$3:$C$862,tabItens[[#This Row],[CÓDIGO]],Consumo!$AA$3:$AA$862)</f>
        <v>9919</v>
      </c>
      <c r="AV735" s="386">
        <f>SUMIF(Consumo!$C$3:$C$862,tabItens[[#This Row],[CÓDIGO]],Consumo!$Y$3:$Y$862)</f>
        <v>752.83333333333337</v>
      </c>
      <c r="AW735" s="359">
        <f>tabItens[[#This Row],[QTDE ATUAL]] + tabItens[[#This Row],[RC QTDE]] + tabItens[[#This Row],[AF SALDO]] + tabItens[[#This Row],[Recentes]]</f>
        <v>4287</v>
      </c>
      <c r="AX735" s="387">
        <v>697</v>
      </c>
      <c r="AY735" s="387">
        <v>4</v>
      </c>
      <c r="AZ735" s="387">
        <f>IF(ISBLANK(tabItens[[#This Row],[CÓDIGO]]),"",tabItens[[#This Row],[PontoMês]] * (AZ$2+tabItens[[#This Row],[PontoQtM]]))</f>
        <v>2788</v>
      </c>
      <c r="BA735" s="386">
        <f>tabItens[[#This Row],[PontoPed]] - tabItens[[#This Row],[Saldo]] + (1/10)</f>
        <v>-1498.9</v>
      </c>
      <c r="BB735" s="386">
        <f xml:space="preserve"> tabItens[[#This Row],[PontoMês]] * BB$2 - tabItens[[#This Row],[QTDE ATUAL]] - (1/10)</f>
        <v>-2590.1</v>
      </c>
      <c r="BC735" s="388">
        <f>IF( tabItens[[#This Row],[PontoPed]]&gt;0, IF(tabItens[[#This Row],[PontoPed]]&lt;1, 1, IF( tabItens[[#This Row],[Saldo]]&gt;tabItens[[#This Row],[PontoPed]], 0, (tabItens[[#This Row],[PontoPed]]-tabItens[[#This Row],[Saldo]])/tabItens[[#This Row],[PontoPed]] ) ), 0 )</f>
        <v>0</v>
      </c>
      <c r="BD735" s="389">
        <f>ROUNDDOWN(IF( OR( AND(tabItens[[#This Row],[PontoPed]]&lt;tabItens[[#This Row],[Saldo]],tabItens[[#This Row],[Saldo]]&gt;0), tabItens[[#This Row],[PontoPed]]=0), 99, IF(AND(tabItens[[#This Row],[Saldo]]=0,tabItens[[#This Row],[PontoPed]]&gt;0), 0, (1-tabItens[[#This Row],[PctAb]])*10 ) ),0)</f>
        <v>99</v>
      </c>
      <c r="BE735" s="390">
        <f>IF( tabItens[[#This Row],[Consumo]] &gt; tabItens[[#This Row],[04_MESES]]/4*$AV$2, tabItens[[#This Row],[Consumo]]/$AV$2, tabItens[[#This Row],[04_MESES]]/4 ) * $BE$2 + tabItens[[#This Row],[COMPRA_EXTRA]]</f>
        <v>6262.5</v>
      </c>
      <c r="BF735" s="391">
        <f>MAX( tabItens[[#This Row],[Sugestão]] - tabItens[[#This Row],[LC]], 0 )</f>
        <v>6262.5</v>
      </c>
      <c r="BG735" s="391">
        <f>SUMIF(Consumo!$C$3:$C$862,tabItens[[#This Row],[CÓDIGO]],Consumo!$E$3:$E$862)</f>
        <v>10</v>
      </c>
      <c r="BH735" s="392">
        <f>IF(AND(tabItens[[#This Row],[Pend]] &gt; 0,tabItens[[#This Row],[Consumo]] &lt;&gt; 0), tabItens[[#This Row],[Pend]] / tabItens[[#This Row],[Consumo]], 0 )</f>
        <v>7.9840319361277441E-4</v>
      </c>
      <c r="BI735" s="391"/>
      <c r="BJ735" s="391"/>
      <c r="BK735" s="393" t="s">
        <v>2081</v>
      </c>
    </row>
    <row r="736" spans="1:63" x14ac:dyDescent="0.3">
      <c r="A736" s="354">
        <v>132303</v>
      </c>
      <c r="B736" s="355" t="s">
        <v>1826</v>
      </c>
      <c r="C736" s="356" t="s">
        <v>1339</v>
      </c>
      <c r="D736" s="357">
        <v>6.22</v>
      </c>
      <c r="E736" s="358"/>
      <c r="F736" s="358"/>
      <c r="G736" s="358" t="s">
        <v>883</v>
      </c>
      <c r="H736" s="359">
        <v>6832</v>
      </c>
      <c r="I736" s="360">
        <v>103003</v>
      </c>
      <c r="J736" s="361">
        <v>6.22</v>
      </c>
      <c r="K736" s="362">
        <v>15996</v>
      </c>
      <c r="L736" s="363">
        <f>IF(tabItens[[#This Row],[Média]] &gt; 0, tabItens[[#This Row],[QTDE ATUAL]] / tabItens[[#This Row],[Média]],999.9)</f>
        <v>4.5435601862114829</v>
      </c>
      <c r="M736" s="364">
        <v>0</v>
      </c>
      <c r="N736" s="365">
        <f>tabItens[[#This Row],[VALOR UNIT.]] * tabItens[[#This Row],[LC]]</f>
        <v>0</v>
      </c>
      <c r="O736" s="366" t="s">
        <v>2083</v>
      </c>
      <c r="P736" s="367"/>
      <c r="Q736" s="368"/>
      <c r="R736" s="365"/>
      <c r="S736" s="369"/>
      <c r="T736" s="370">
        <f>ROUNDDOWN(IFERROR(tabItens[[#This Row],[ATA DT.VALID.]] - $D$1,0) / 30,0)</f>
        <v>-1507</v>
      </c>
      <c r="U736" s="355" t="s">
        <v>1360</v>
      </c>
      <c r="V736" s="371">
        <v>1</v>
      </c>
      <c r="W736" s="372" t="s">
        <v>2069</v>
      </c>
      <c r="X736" s="373">
        <v>57</v>
      </c>
      <c r="Y736" s="374">
        <v>17</v>
      </c>
      <c r="Z736" s="375"/>
      <c r="AA736" s="376"/>
      <c r="AB736" s="377"/>
      <c r="AC736" s="377"/>
      <c r="AD736" s="376"/>
      <c r="AE736" s="377"/>
      <c r="AF736" s="370"/>
      <c r="AG736" s="378" t="s">
        <v>2067</v>
      </c>
      <c r="AH736" s="379"/>
      <c r="AI736" s="370">
        <v>6952</v>
      </c>
      <c r="AJ736" s="379">
        <v>44466</v>
      </c>
      <c r="AK736" s="379">
        <v>42685</v>
      </c>
      <c r="AL736" s="379">
        <v>44460</v>
      </c>
      <c r="AM736" s="369"/>
      <c r="AN736" s="358"/>
      <c r="AO736" s="380" t="str">
        <f>_xlfn.IFNA(IF(VLOOKUP(tabItens[[#This Row],[CÓDIGO]],tabExcluirDoEstoque[#Data],1,FALSE),"sim",""),"")</f>
        <v/>
      </c>
      <c r="AP736" s="381" t="str">
        <f ca="1">IF(OR(ISBLANK(tabItens[[#This Row],[ATA DT.VALID.]]),tabItens[[#This Row],[ATA DT.VALID.]]="",tabItens[[#This Row],[ATA DT.VALID.]]=" "),"",IF(TYPE(tabItens[[#This Row],[ATA DT.VALID.]])=1,ROUNDUP((tabItens[[#This Row],[ATA DT.VALID.]]-TODAY())/7,0),""))</f>
        <v/>
      </c>
      <c r="AQ736" s="382">
        <v>0</v>
      </c>
      <c r="AR736" s="383" t="str">
        <f>IF(ISBLANK(tabItens[[#This Row],[CÓDIGO]]),"",IFERROR(VLOOKUP(tabItens[[#This Row],[CÓDIGO]],Consumo!$C$2:$AC$862,26,FALSE),0))</f>
        <v>09.2023</v>
      </c>
      <c r="AS736" s="384">
        <f>SUMIF(Consumo!$C$3:$C$862,tabItens[[#This Row],[CÓDIGO]],Consumo!$N$3:$N$862) + SUMIF(Consumo!$C$3:$C$862,tabItens[[#This Row],[CÓDIGO]],Consumo!$O$3:$O$862) + SUMIF(Consumo!$C$3:$C$862,tabItens[[#This Row],[CÓDIGO]],Consumo!$P$3:$P$862) + SUMIF(Consumo!$C$3:$C$862,tabItens[[#This Row],[CÓDIGO]],Consumo!$Q$3:$Q$862)</f>
        <v>5161</v>
      </c>
      <c r="AT736" s="384">
        <f>SUMIF(Consumo!$C$3:$C$862,tabItens[[#This Row],[CÓDIGO]],Consumo!$Z$3:$Z$862)</f>
        <v>20874</v>
      </c>
      <c r="AU736" s="385">
        <f>SUMIF(Consumo!$C$3:$C$862,tabItens[[#This Row],[CÓDIGO]],Consumo!$AA$3:$AA$862)</f>
        <v>9277</v>
      </c>
      <c r="AV736" s="386">
        <f>SUMIF(Consumo!$C$3:$C$862,tabItens[[#This Row],[CÓDIGO]],Consumo!$Y$3:$Y$862)</f>
        <v>1503.6666666666667</v>
      </c>
      <c r="AW736" s="359">
        <f>tabItens[[#This Row],[QTDE ATUAL]] + tabItens[[#This Row],[RC QTDE]] + tabItens[[#This Row],[AF SALDO]] + tabItens[[#This Row],[Recentes]]</f>
        <v>6832</v>
      </c>
      <c r="AX736" s="387">
        <v>2084</v>
      </c>
      <c r="AY736" s="387">
        <v>4</v>
      </c>
      <c r="AZ736" s="387">
        <f>IF(ISBLANK(tabItens[[#This Row],[CÓDIGO]]),"",tabItens[[#This Row],[PontoMês]] * (AZ$2+tabItens[[#This Row],[PontoQtM]]))</f>
        <v>8336</v>
      </c>
      <c r="BA736" s="386">
        <f>tabItens[[#This Row],[PontoPed]] - tabItens[[#This Row],[Saldo]] + (1/10)</f>
        <v>1504.1</v>
      </c>
      <c r="BB736" s="386">
        <f xml:space="preserve"> tabItens[[#This Row],[PontoMês]] * BB$2 - tabItens[[#This Row],[QTDE ATUAL]] - (1/10)</f>
        <v>-4748.1000000000004</v>
      </c>
      <c r="BC736" s="388">
        <f>IF( tabItens[[#This Row],[PontoPed]]&gt;0, IF(tabItens[[#This Row],[PontoPed]]&lt;1, 1, IF( tabItens[[#This Row],[Saldo]]&gt;tabItens[[#This Row],[PontoPed]], 0, (tabItens[[#This Row],[PontoPed]]-tabItens[[#This Row],[Saldo]])/tabItens[[#This Row],[PontoPed]] ) ), 0 )</f>
        <v>0.18042226487523993</v>
      </c>
      <c r="BD736" s="389">
        <f>ROUNDDOWN(IF( OR( AND(tabItens[[#This Row],[PontoPed]]&lt;tabItens[[#This Row],[Saldo]],tabItens[[#This Row],[Saldo]]&gt;0), tabItens[[#This Row],[PontoPed]]=0), 99, IF(AND(tabItens[[#This Row],[Saldo]]=0,tabItens[[#This Row],[PontoPed]]&gt;0), 0, (1-tabItens[[#This Row],[PctAb]])*10 ) ),0)</f>
        <v>8</v>
      </c>
      <c r="BE736" s="390">
        <f>IF( tabItens[[#This Row],[Consumo]] &gt; tabItens[[#This Row],[04_MESES]]/4*$AV$2, tabItens[[#This Row],[Consumo]]/$AV$2, tabItens[[#This Row],[04_MESES]]/4 ) * $BE$2 + tabItens[[#This Row],[COMPRA_EXTRA]]</f>
        <v>10437</v>
      </c>
      <c r="BF736" s="391">
        <f>MAX( tabItens[[#This Row],[Sugestão]] - tabItens[[#This Row],[LC]], 0 )</f>
        <v>10437</v>
      </c>
      <c r="BG736" s="391">
        <f>SUMIF(Consumo!$C$3:$C$862,tabItens[[#This Row],[CÓDIGO]],Consumo!$E$3:$E$862)</f>
        <v>20</v>
      </c>
      <c r="BH736" s="392">
        <f>IF(AND(tabItens[[#This Row],[Pend]] &gt; 0,tabItens[[#This Row],[Consumo]] &lt;&gt; 0), tabItens[[#This Row],[Pend]] / tabItens[[#This Row],[Consumo]], 0 )</f>
        <v>9.5812973076554568E-4</v>
      </c>
      <c r="BI736" s="391"/>
      <c r="BJ736" s="391"/>
      <c r="BK736" s="393" t="s">
        <v>2081</v>
      </c>
    </row>
    <row r="737" spans="1:63" x14ac:dyDescent="0.3">
      <c r="A737" s="354">
        <v>132394</v>
      </c>
      <c r="B737" s="355" t="s">
        <v>1827</v>
      </c>
      <c r="C737" s="356" t="s">
        <v>253</v>
      </c>
      <c r="D737" s="357">
        <v>0.53</v>
      </c>
      <c r="E737" s="358"/>
      <c r="F737" s="358"/>
      <c r="G737" s="358" t="s">
        <v>883</v>
      </c>
      <c r="H737" s="359">
        <v>2790</v>
      </c>
      <c r="I737" s="360">
        <v>103003</v>
      </c>
      <c r="J737" s="361">
        <v>0.53</v>
      </c>
      <c r="K737" s="362">
        <v>6071</v>
      </c>
      <c r="L737" s="363">
        <f>IF(tabItens[[#This Row],[Média]] &gt; 0, tabItens[[#This Row],[QTDE ATUAL]] / tabItens[[#This Row],[Média]],999.9)</f>
        <v>5.0202429149797574</v>
      </c>
      <c r="M737" s="364">
        <v>0</v>
      </c>
      <c r="N737" s="365">
        <f>tabItens[[#This Row],[VALOR UNIT.]] * tabItens[[#This Row],[LC]]</f>
        <v>0</v>
      </c>
      <c r="O737" s="366"/>
      <c r="P737" s="367"/>
      <c r="Q737" s="368"/>
      <c r="R737" s="365"/>
      <c r="S737" s="369"/>
      <c r="T737" s="370">
        <f>ROUNDDOWN(IFERROR(tabItens[[#This Row],[ATA DT.VALID.]] - $D$1,0) / 30,0)</f>
        <v>-1507</v>
      </c>
      <c r="U737" s="355" t="s">
        <v>911</v>
      </c>
      <c r="V737" s="371">
        <v>1</v>
      </c>
      <c r="W737" s="372" t="s">
        <v>2069</v>
      </c>
      <c r="X737" s="373">
        <v>45</v>
      </c>
      <c r="Y737" s="374">
        <v>14</v>
      </c>
      <c r="Z737" s="375"/>
      <c r="AA737" s="376"/>
      <c r="AB737" s="377"/>
      <c r="AC737" s="377"/>
      <c r="AD737" s="376"/>
      <c r="AE737" s="377"/>
      <c r="AF737" s="370"/>
      <c r="AG737" s="378" t="s">
        <v>2067</v>
      </c>
      <c r="AH737" s="379"/>
      <c r="AI737" s="370">
        <v>2638</v>
      </c>
      <c r="AJ737" s="379">
        <v>44967</v>
      </c>
      <c r="AK737" s="379">
        <v>42765</v>
      </c>
      <c r="AL737" s="379">
        <v>44959</v>
      </c>
      <c r="AM737" s="369"/>
      <c r="AN737" s="358"/>
      <c r="AO737" s="380" t="str">
        <f>_xlfn.IFNA(IF(VLOOKUP(tabItens[[#This Row],[CÓDIGO]],tabExcluirDoEstoque[#Data],1,FALSE),"sim",""),"")</f>
        <v/>
      </c>
      <c r="AP737" s="381" t="str">
        <f ca="1">IF(OR(ISBLANK(tabItens[[#This Row],[ATA DT.VALID.]]),tabItens[[#This Row],[ATA DT.VALID.]]="",tabItens[[#This Row],[ATA DT.VALID.]]=" "),"",IF(TYPE(tabItens[[#This Row],[ATA DT.VALID.]])=1,ROUNDUP((tabItens[[#This Row],[ATA DT.VALID.]]-TODAY())/7,0),""))</f>
        <v/>
      </c>
      <c r="AQ737" s="382"/>
      <c r="AR737" s="383" t="str">
        <f>IF(ISBLANK(tabItens[[#This Row],[CÓDIGO]]),"",IFERROR(VLOOKUP(tabItens[[#This Row],[CÓDIGO]],Consumo!$C$2:$AC$862,26,FALSE),0))</f>
        <v>09.2023</v>
      </c>
      <c r="AS737" s="384">
        <f>SUMIF(Consumo!$C$3:$C$862,tabItens[[#This Row],[CÓDIGO]],Consumo!$N$3:$N$862) + SUMIF(Consumo!$C$3:$C$862,tabItens[[#This Row],[CÓDIGO]],Consumo!$O$3:$O$862) + SUMIF(Consumo!$C$3:$C$862,tabItens[[#This Row],[CÓDIGO]],Consumo!$P$3:$P$862) + SUMIF(Consumo!$C$3:$C$862,tabItens[[#This Row],[CÓDIGO]],Consumo!$Q$3:$Q$862)</f>
        <v>1546</v>
      </c>
      <c r="AT737" s="384">
        <f>SUMIF(Consumo!$C$3:$C$862,tabItens[[#This Row],[CÓDIGO]],Consumo!$Z$3:$Z$862)</f>
        <v>7914</v>
      </c>
      <c r="AU737" s="385">
        <f>SUMIF(Consumo!$C$3:$C$862,tabItens[[#This Row],[CÓDIGO]],Consumo!$AA$3:$AA$862)</f>
        <v>3897</v>
      </c>
      <c r="AV737" s="386">
        <f>SUMIF(Consumo!$C$3:$C$862,tabItens[[#This Row],[CÓDIGO]],Consumo!$Y$3:$Y$862)</f>
        <v>555.75</v>
      </c>
      <c r="AW737" s="359">
        <f>tabItens[[#This Row],[QTDE ATUAL]] + tabItens[[#This Row],[RC QTDE]] + tabItens[[#This Row],[AF SALDO]] + tabItens[[#This Row],[Recentes]]</f>
        <v>2790</v>
      </c>
      <c r="AX737" s="387">
        <v>582</v>
      </c>
      <c r="AY737" s="387">
        <v>4</v>
      </c>
      <c r="AZ737" s="387">
        <f>IF(ISBLANK(tabItens[[#This Row],[CÓDIGO]]),"",tabItens[[#This Row],[PontoMês]] * (AZ$2+tabItens[[#This Row],[PontoQtM]]))</f>
        <v>2328</v>
      </c>
      <c r="BA737" s="386">
        <f>tabItens[[#This Row],[PontoPed]] - tabItens[[#This Row],[Saldo]] + (1/10)</f>
        <v>-461.9</v>
      </c>
      <c r="BB737" s="386">
        <f xml:space="preserve"> tabItens[[#This Row],[PontoMês]] * BB$2 - tabItens[[#This Row],[QTDE ATUAL]] - (1/10)</f>
        <v>-2208.1</v>
      </c>
      <c r="BC737" s="388">
        <f>IF( tabItens[[#This Row],[PontoPed]]&gt;0, IF(tabItens[[#This Row],[PontoPed]]&lt;1, 1, IF( tabItens[[#This Row],[Saldo]]&gt;tabItens[[#This Row],[PontoPed]], 0, (tabItens[[#This Row],[PontoPed]]-tabItens[[#This Row],[Saldo]])/tabItens[[#This Row],[PontoPed]] ) ), 0 )</f>
        <v>0</v>
      </c>
      <c r="BD737" s="389">
        <f>ROUNDDOWN(IF( OR( AND(tabItens[[#This Row],[PontoPed]]&lt;tabItens[[#This Row],[Saldo]],tabItens[[#This Row],[Saldo]]&gt;0), tabItens[[#This Row],[PontoPed]]=0), 99, IF(AND(tabItens[[#This Row],[Saldo]]=0,tabItens[[#This Row],[PontoPed]]&gt;0), 0, (1-tabItens[[#This Row],[PctAb]])*10 ) ),0)</f>
        <v>99</v>
      </c>
      <c r="BE737" s="390">
        <f>IF( tabItens[[#This Row],[Consumo]] &gt; tabItens[[#This Row],[04_MESES]]/4*$AV$2, tabItens[[#This Row],[Consumo]]/$AV$2, tabItens[[#This Row],[04_MESES]]/4 ) * $BE$2 + tabItens[[#This Row],[COMPRA_EXTRA]]</f>
        <v>3957</v>
      </c>
      <c r="BF737" s="391">
        <f>MAX( tabItens[[#This Row],[Sugestão]] - tabItens[[#This Row],[LC]], 0 )</f>
        <v>3957</v>
      </c>
      <c r="BG737" s="391">
        <f>SUMIF(Consumo!$C$3:$C$862,tabItens[[#This Row],[CÓDIGO]],Consumo!$E$3:$E$862)</f>
        <v>2</v>
      </c>
      <c r="BH737" s="392">
        <f>IF(AND(tabItens[[#This Row],[Pend]] &gt; 0,tabItens[[#This Row],[Consumo]] &lt;&gt; 0), tabItens[[#This Row],[Pend]] / tabItens[[#This Row],[Consumo]], 0 )</f>
        <v>2.5271670457417233E-4</v>
      </c>
      <c r="BI737" s="391"/>
      <c r="BJ737" s="391"/>
      <c r="BK737" s="393" t="s">
        <v>2081</v>
      </c>
    </row>
    <row r="738" spans="1:63" x14ac:dyDescent="0.3">
      <c r="A738" s="354">
        <v>132395</v>
      </c>
      <c r="B738" s="355" t="s">
        <v>1828</v>
      </c>
      <c r="C738" s="356" t="s">
        <v>253</v>
      </c>
      <c r="D738" s="357">
        <v>0.56000000000000005</v>
      </c>
      <c r="E738" s="358"/>
      <c r="F738" s="358"/>
      <c r="G738" s="358" t="s">
        <v>883</v>
      </c>
      <c r="H738" s="359">
        <v>2592</v>
      </c>
      <c r="I738" s="360">
        <v>103003</v>
      </c>
      <c r="J738" s="361">
        <v>0.56000000000000005</v>
      </c>
      <c r="K738" s="362">
        <v>6128</v>
      </c>
      <c r="L738" s="363">
        <f>IF(tabItens[[#This Row],[Média]] &gt; 0, tabItens[[#This Row],[QTDE ATUAL]] / tabItens[[#This Row],[Média]],999.9)</f>
        <v>4.6086827678174549</v>
      </c>
      <c r="M738" s="364">
        <v>0</v>
      </c>
      <c r="N738" s="365">
        <f>tabItens[[#This Row],[VALOR UNIT.]] * tabItens[[#This Row],[LC]]</f>
        <v>0</v>
      </c>
      <c r="O738" s="366"/>
      <c r="P738" s="367"/>
      <c r="Q738" s="368"/>
      <c r="R738" s="365"/>
      <c r="S738" s="369"/>
      <c r="T738" s="370">
        <f>ROUNDDOWN(IFERROR(tabItens[[#This Row],[ATA DT.VALID.]] - $D$1,0) / 30,0)</f>
        <v>-1507</v>
      </c>
      <c r="U738" s="355" t="s">
        <v>911</v>
      </c>
      <c r="V738" s="371">
        <v>1</v>
      </c>
      <c r="W738" s="372" t="s">
        <v>2069</v>
      </c>
      <c r="X738" s="373">
        <v>45</v>
      </c>
      <c r="Y738" s="374">
        <v>14</v>
      </c>
      <c r="Z738" s="375"/>
      <c r="AA738" s="376"/>
      <c r="AB738" s="377"/>
      <c r="AC738" s="377"/>
      <c r="AD738" s="376"/>
      <c r="AE738" s="377"/>
      <c r="AF738" s="370"/>
      <c r="AG738" s="378" t="s">
        <v>2067</v>
      </c>
      <c r="AH738" s="379"/>
      <c r="AI738" s="370">
        <v>2668</v>
      </c>
      <c r="AJ738" s="379">
        <v>44967</v>
      </c>
      <c r="AK738" s="379">
        <v>42765</v>
      </c>
      <c r="AL738" s="379">
        <v>44959</v>
      </c>
      <c r="AM738" s="369"/>
      <c r="AN738" s="358"/>
      <c r="AO738" s="380" t="str">
        <f>_xlfn.IFNA(IF(VLOOKUP(tabItens[[#This Row],[CÓDIGO]],tabExcluirDoEstoque[#Data],1,FALSE),"sim",""),"")</f>
        <v/>
      </c>
      <c r="AP738" s="381" t="str">
        <f ca="1">IF(OR(ISBLANK(tabItens[[#This Row],[ATA DT.VALID.]]),tabItens[[#This Row],[ATA DT.VALID.]]="",tabItens[[#This Row],[ATA DT.VALID.]]=" "),"",IF(TYPE(tabItens[[#This Row],[ATA DT.VALID.]])=1,ROUNDUP((tabItens[[#This Row],[ATA DT.VALID.]]-TODAY())/7,0),""))</f>
        <v/>
      </c>
      <c r="AQ738" s="382"/>
      <c r="AR738" s="383" t="str">
        <f>IF(ISBLANK(tabItens[[#This Row],[CÓDIGO]]),"",IFERROR(VLOOKUP(tabItens[[#This Row],[CÓDIGO]],Consumo!$C$2:$AC$862,26,FALSE),0))</f>
        <v>09.2023</v>
      </c>
      <c r="AS738" s="384">
        <f>SUMIF(Consumo!$C$3:$C$862,tabItens[[#This Row],[CÓDIGO]],Consumo!$N$3:$N$862) + SUMIF(Consumo!$C$3:$C$862,tabItens[[#This Row],[CÓDIGO]],Consumo!$O$3:$O$862) + SUMIF(Consumo!$C$3:$C$862,tabItens[[#This Row],[CÓDIGO]],Consumo!$P$3:$P$862) + SUMIF(Consumo!$C$3:$C$862,tabItens[[#This Row],[CÓDIGO]],Consumo!$Q$3:$Q$862)</f>
        <v>1580</v>
      </c>
      <c r="AT738" s="384">
        <f>SUMIF(Consumo!$C$3:$C$862,tabItens[[#This Row],[CÓDIGO]],Consumo!$Z$3:$Z$862)</f>
        <v>8003</v>
      </c>
      <c r="AU738" s="385">
        <f>SUMIF(Consumo!$C$3:$C$862,tabItens[[#This Row],[CÓDIGO]],Consumo!$AA$3:$AA$862)</f>
        <v>3929</v>
      </c>
      <c r="AV738" s="386">
        <f>SUMIF(Consumo!$C$3:$C$862,tabItens[[#This Row],[CÓDIGO]],Consumo!$Y$3:$Y$862)</f>
        <v>562.41666666666663</v>
      </c>
      <c r="AW738" s="359">
        <f>tabItens[[#This Row],[QTDE ATUAL]] + tabItens[[#This Row],[RC QTDE]] + tabItens[[#This Row],[AF SALDO]] + tabItens[[#This Row],[Recentes]]</f>
        <v>2592</v>
      </c>
      <c r="AX738" s="387">
        <v>579</v>
      </c>
      <c r="AY738" s="387">
        <v>4</v>
      </c>
      <c r="AZ738" s="387">
        <f>IF(ISBLANK(tabItens[[#This Row],[CÓDIGO]]),"",tabItens[[#This Row],[PontoMês]] * (AZ$2+tabItens[[#This Row],[PontoQtM]]))</f>
        <v>2316</v>
      </c>
      <c r="BA738" s="386">
        <f>tabItens[[#This Row],[PontoPed]] - tabItens[[#This Row],[Saldo]] + (1/10)</f>
        <v>-275.89999999999998</v>
      </c>
      <c r="BB738" s="386">
        <f xml:space="preserve"> tabItens[[#This Row],[PontoMês]] * BB$2 - tabItens[[#This Row],[QTDE ATUAL]] - (1/10)</f>
        <v>-2013.1</v>
      </c>
      <c r="BC738" s="388">
        <f>IF( tabItens[[#This Row],[PontoPed]]&gt;0, IF(tabItens[[#This Row],[PontoPed]]&lt;1, 1, IF( tabItens[[#This Row],[Saldo]]&gt;tabItens[[#This Row],[PontoPed]], 0, (tabItens[[#This Row],[PontoPed]]-tabItens[[#This Row],[Saldo]])/tabItens[[#This Row],[PontoPed]] ) ), 0 )</f>
        <v>0</v>
      </c>
      <c r="BD738" s="389">
        <f>ROUNDDOWN(IF( OR( AND(tabItens[[#This Row],[PontoPed]]&lt;tabItens[[#This Row],[Saldo]],tabItens[[#This Row],[Saldo]]&gt;0), tabItens[[#This Row],[PontoPed]]=0), 99, IF(AND(tabItens[[#This Row],[Saldo]]=0,tabItens[[#This Row],[PontoPed]]&gt;0), 0, (1-tabItens[[#This Row],[PctAb]])*10 ) ),0)</f>
        <v>99</v>
      </c>
      <c r="BE738" s="390">
        <f>IF( tabItens[[#This Row],[Consumo]] &gt; tabItens[[#This Row],[04_MESES]]/4*$AV$2, tabItens[[#This Row],[Consumo]]/$AV$2, tabItens[[#This Row],[04_MESES]]/4 ) * $BE$2 + tabItens[[#This Row],[COMPRA_EXTRA]]</f>
        <v>4001.5</v>
      </c>
      <c r="BF738" s="391">
        <f>MAX( tabItens[[#This Row],[Sugestão]] - tabItens[[#This Row],[LC]], 0 )</f>
        <v>4001.5</v>
      </c>
      <c r="BG738" s="391">
        <f>SUMIF(Consumo!$C$3:$C$862,tabItens[[#This Row],[CÓDIGO]],Consumo!$E$3:$E$862)</f>
        <v>2</v>
      </c>
      <c r="BH738" s="392">
        <f>IF(AND(tabItens[[#This Row],[Pend]] &gt; 0,tabItens[[#This Row],[Consumo]] &lt;&gt; 0), tabItens[[#This Row],[Pend]] / tabItens[[#This Row],[Consumo]], 0 )</f>
        <v>2.4990628514307136E-4</v>
      </c>
      <c r="BI738" s="391"/>
      <c r="BJ738" s="391"/>
      <c r="BK738" s="393" t="s">
        <v>2081</v>
      </c>
    </row>
    <row r="739" spans="1:63" x14ac:dyDescent="0.3">
      <c r="A739" s="354">
        <v>132400</v>
      </c>
      <c r="B739" s="355" t="s">
        <v>1829</v>
      </c>
      <c r="C739" s="356" t="s">
        <v>328</v>
      </c>
      <c r="D739" s="357">
        <v>1.61</v>
      </c>
      <c r="E739" s="358"/>
      <c r="F739" s="358"/>
      <c r="G739" s="358" t="s">
        <v>883</v>
      </c>
      <c r="H739" s="359">
        <v>0</v>
      </c>
      <c r="I739" s="360">
        <v>103003</v>
      </c>
      <c r="J739" s="361">
        <v>1.61</v>
      </c>
      <c r="K739" s="362">
        <v>2822</v>
      </c>
      <c r="L739" s="363">
        <f>IF(tabItens[[#This Row],[Média]] &gt; 0, tabItens[[#This Row],[QTDE ATUAL]] / tabItens[[#This Row],[Média]],999.9)</f>
        <v>0</v>
      </c>
      <c r="M739" s="364">
        <v>0</v>
      </c>
      <c r="N739" s="365">
        <f>tabItens[[#This Row],[VALOR UNIT.]] * tabItens[[#This Row],[LC]]</f>
        <v>0</v>
      </c>
      <c r="O739" s="366"/>
      <c r="P739" s="367"/>
      <c r="Q739" s="368"/>
      <c r="R739" s="365"/>
      <c r="S739" s="369"/>
      <c r="T739" s="370">
        <f>ROUNDDOWN(IFERROR(tabItens[[#This Row],[ATA DT.VALID.]] - $D$1,0) / 30,0)</f>
        <v>-1507</v>
      </c>
      <c r="U739" s="355" t="s">
        <v>1470</v>
      </c>
      <c r="V739" s="371">
        <v>1</v>
      </c>
      <c r="W739" s="372" t="s">
        <v>2069</v>
      </c>
      <c r="X739" s="373">
        <v>71</v>
      </c>
      <c r="Y739" s="374">
        <v>33</v>
      </c>
      <c r="Z739" s="375">
        <v>6219</v>
      </c>
      <c r="AA739" s="376">
        <v>2023</v>
      </c>
      <c r="AB739" s="377">
        <v>1700</v>
      </c>
      <c r="AC739" s="377"/>
      <c r="AD739" s="376"/>
      <c r="AE739" s="377"/>
      <c r="AF739" s="370"/>
      <c r="AG739" s="378" t="s">
        <v>2067</v>
      </c>
      <c r="AH739" s="379"/>
      <c r="AI739" s="370">
        <v>1196</v>
      </c>
      <c r="AJ739" s="379">
        <v>45027</v>
      </c>
      <c r="AK739" s="379">
        <v>42765</v>
      </c>
      <c r="AL739" s="379">
        <v>44998</v>
      </c>
      <c r="AM739" s="369"/>
      <c r="AN739" s="358"/>
      <c r="AO739" s="380" t="str">
        <f>_xlfn.IFNA(IF(VLOOKUP(tabItens[[#This Row],[CÓDIGO]],tabExcluirDoEstoque[#Data],1,FALSE),"sim",""),"")</f>
        <v/>
      </c>
      <c r="AP739" s="381" t="str">
        <f ca="1">IF(OR(ISBLANK(tabItens[[#This Row],[ATA DT.VALID.]]),tabItens[[#This Row],[ATA DT.VALID.]]="",tabItens[[#This Row],[ATA DT.VALID.]]=" "),"",IF(TYPE(tabItens[[#This Row],[ATA DT.VALID.]])=1,ROUNDUP((tabItens[[#This Row],[ATA DT.VALID.]]-TODAY())/7,0),""))</f>
        <v/>
      </c>
      <c r="AQ739" s="382"/>
      <c r="AR739" s="383" t="str">
        <f>IF(ISBLANK(tabItens[[#This Row],[CÓDIGO]]),"",IFERROR(VLOOKUP(tabItens[[#This Row],[CÓDIGO]],Consumo!$C$2:$AC$862,26,FALSE),0))</f>
        <v>08.2023</v>
      </c>
      <c r="AS739" s="384">
        <f>SUMIF(Consumo!$C$3:$C$862,tabItens[[#This Row],[CÓDIGO]],Consumo!$N$3:$N$862) + SUMIF(Consumo!$C$3:$C$862,tabItens[[#This Row],[CÓDIGO]],Consumo!$O$3:$O$862) + SUMIF(Consumo!$C$3:$C$862,tabItens[[#This Row],[CÓDIGO]],Consumo!$P$3:$P$862) + SUMIF(Consumo!$C$3:$C$862,tabItens[[#This Row],[CÓDIGO]],Consumo!$Q$3:$Q$862)</f>
        <v>602</v>
      </c>
      <c r="AT739" s="384">
        <f>SUMIF(Consumo!$C$3:$C$862,tabItens[[#This Row],[CÓDIGO]],Consumo!$Z$3:$Z$862)</f>
        <v>3768</v>
      </c>
      <c r="AU739" s="385">
        <f>SUMIF(Consumo!$C$3:$C$862,tabItens[[#This Row],[CÓDIGO]],Consumo!$AA$3:$AA$862)</f>
        <v>1701</v>
      </c>
      <c r="AV739" s="386">
        <f>SUMIF(Consumo!$C$3:$C$862,tabItens[[#This Row],[CÓDIGO]],Consumo!$Y$3:$Y$862)</f>
        <v>269.91666666666669</v>
      </c>
      <c r="AW739" s="359">
        <f>tabItens[[#This Row],[QTDE ATUAL]] + tabItens[[#This Row],[RC QTDE]] + tabItens[[#This Row],[AF SALDO]] + tabItens[[#This Row],[Recentes]]</f>
        <v>1700</v>
      </c>
      <c r="AX739" s="387">
        <v>359</v>
      </c>
      <c r="AY739" s="387">
        <v>4</v>
      </c>
      <c r="AZ739" s="387">
        <f>IF(ISBLANK(tabItens[[#This Row],[CÓDIGO]]),"",tabItens[[#This Row],[PontoMês]] * (AZ$2+tabItens[[#This Row],[PontoQtM]]))</f>
        <v>1436</v>
      </c>
      <c r="BA739" s="386">
        <f>tabItens[[#This Row],[PontoPed]] - tabItens[[#This Row],[Saldo]] + (1/10)</f>
        <v>-263.89999999999998</v>
      </c>
      <c r="BB739" s="386">
        <f xml:space="preserve"> tabItens[[#This Row],[PontoMês]] * BB$2 - tabItens[[#This Row],[QTDE ATUAL]] - (1/10)</f>
        <v>358.9</v>
      </c>
      <c r="BC739" s="388">
        <f>IF( tabItens[[#This Row],[PontoPed]]&gt;0, IF(tabItens[[#This Row],[PontoPed]]&lt;1, 1, IF( tabItens[[#This Row],[Saldo]]&gt;tabItens[[#This Row],[PontoPed]], 0, (tabItens[[#This Row],[PontoPed]]-tabItens[[#This Row],[Saldo]])/tabItens[[#This Row],[PontoPed]] ) ), 0 )</f>
        <v>0</v>
      </c>
      <c r="BD739" s="389">
        <f>ROUNDDOWN(IF( OR( AND(tabItens[[#This Row],[PontoPed]]&lt;tabItens[[#This Row],[Saldo]],tabItens[[#This Row],[Saldo]]&gt;0), tabItens[[#This Row],[PontoPed]]=0), 99, IF(AND(tabItens[[#This Row],[Saldo]]=0,tabItens[[#This Row],[PontoPed]]&gt;0), 0, (1-tabItens[[#This Row],[PctAb]])*10 ) ),0)</f>
        <v>99</v>
      </c>
      <c r="BE739" s="390">
        <f>IF( tabItens[[#This Row],[Consumo]] &gt; tabItens[[#This Row],[04_MESES]]/4*$AV$2, tabItens[[#This Row],[Consumo]]/$AV$2, tabItens[[#This Row],[04_MESES]]/4 ) * $BE$2 + tabItens[[#This Row],[COMPRA_EXTRA]]</f>
        <v>1884</v>
      </c>
      <c r="BF739" s="391">
        <f>MAX( tabItens[[#This Row],[Sugestão]] - tabItens[[#This Row],[LC]], 0 )</f>
        <v>1884</v>
      </c>
      <c r="BG739" s="391">
        <f>SUMIF(Consumo!$C$3:$C$862,tabItens[[#This Row],[CÓDIGO]],Consumo!$E$3:$E$862)</f>
        <v>179</v>
      </c>
      <c r="BH739" s="392">
        <f>IF(AND(tabItens[[#This Row],[Pend]] &gt; 0,tabItens[[#This Row],[Consumo]] &lt;&gt; 0), tabItens[[#This Row],[Pend]] / tabItens[[#This Row],[Consumo]], 0 )</f>
        <v>4.750530785562633E-2</v>
      </c>
      <c r="BI739" s="391"/>
      <c r="BJ739" s="391"/>
      <c r="BK739" s="393" t="s">
        <v>2081</v>
      </c>
    </row>
    <row r="740" spans="1:63" x14ac:dyDescent="0.3">
      <c r="A740" s="354">
        <v>132405</v>
      </c>
      <c r="B740" s="355" t="s">
        <v>1830</v>
      </c>
      <c r="C740" s="356" t="s">
        <v>260</v>
      </c>
      <c r="D740" s="357">
        <v>4.9000000000000004</v>
      </c>
      <c r="E740" s="358"/>
      <c r="F740" s="358"/>
      <c r="G740" s="358" t="s">
        <v>883</v>
      </c>
      <c r="H740" s="359">
        <v>2248</v>
      </c>
      <c r="I740" s="360">
        <v>103003</v>
      </c>
      <c r="J740" s="361">
        <v>4.9000000000000004</v>
      </c>
      <c r="K740" s="362">
        <v>128</v>
      </c>
      <c r="L740" s="363">
        <f>IF(tabItens[[#This Row],[Média]] &gt; 0, tabItens[[#This Row],[QTDE ATUAL]] / tabItens[[#This Row],[Média]],999.9)</f>
        <v>139.05154639175257</v>
      </c>
      <c r="M740" s="364">
        <v>0</v>
      </c>
      <c r="N740" s="365">
        <f>tabItens[[#This Row],[VALOR UNIT.]] * tabItens[[#This Row],[LC]]</f>
        <v>0</v>
      </c>
      <c r="O740" s="366"/>
      <c r="P740" s="367"/>
      <c r="Q740" s="368"/>
      <c r="R740" s="365"/>
      <c r="S740" s="369"/>
      <c r="T740" s="370">
        <f>ROUNDDOWN(IFERROR(tabItens[[#This Row],[ATA DT.VALID.]] - $D$1,0) / 30,0)</f>
        <v>-1507</v>
      </c>
      <c r="U740" s="355" t="s">
        <v>1403</v>
      </c>
      <c r="V740" s="371">
        <v>1</v>
      </c>
      <c r="W740" s="372" t="s">
        <v>2069</v>
      </c>
      <c r="X740" s="373">
        <v>57</v>
      </c>
      <c r="Y740" s="374">
        <v>6</v>
      </c>
      <c r="Z740" s="375"/>
      <c r="AA740" s="376"/>
      <c r="AB740" s="377"/>
      <c r="AC740" s="377"/>
      <c r="AD740" s="376"/>
      <c r="AE740" s="377"/>
      <c r="AF740" s="370"/>
      <c r="AG740" s="378" t="s">
        <v>2067</v>
      </c>
      <c r="AH740" s="379"/>
      <c r="AI740" s="370">
        <v>66</v>
      </c>
      <c r="AJ740" s="379">
        <v>43628</v>
      </c>
      <c r="AK740" s="379">
        <v>42773</v>
      </c>
      <c r="AL740" s="379">
        <v>43607</v>
      </c>
      <c r="AM740" s="369"/>
      <c r="AN740" s="358"/>
      <c r="AO740" s="380" t="str">
        <f>_xlfn.IFNA(IF(VLOOKUP(tabItens[[#This Row],[CÓDIGO]],tabExcluirDoEstoque[#Data],1,FALSE),"sim",""),"")</f>
        <v/>
      </c>
      <c r="AP740" s="381" t="str">
        <f ca="1">IF(OR(ISBLANK(tabItens[[#This Row],[ATA DT.VALID.]]),tabItens[[#This Row],[ATA DT.VALID.]]="",tabItens[[#This Row],[ATA DT.VALID.]]=" "),"",IF(TYPE(tabItens[[#This Row],[ATA DT.VALID.]])=1,ROUNDUP((tabItens[[#This Row],[ATA DT.VALID.]]-TODAY())/7,0),""))</f>
        <v/>
      </c>
      <c r="AQ740" s="382"/>
      <c r="AR740" s="383" t="str">
        <f>IF(ISBLANK(tabItens[[#This Row],[CÓDIGO]]),"",IFERROR(VLOOKUP(tabItens[[#This Row],[CÓDIGO]],Consumo!$C$2:$AC$862,26,FALSE),0))</f>
        <v>09.2023</v>
      </c>
      <c r="AS740" s="384">
        <f>SUMIF(Consumo!$C$3:$C$862,tabItens[[#This Row],[CÓDIGO]],Consumo!$N$3:$N$862) + SUMIF(Consumo!$C$3:$C$862,tabItens[[#This Row],[CÓDIGO]],Consumo!$O$3:$O$862) + SUMIF(Consumo!$C$3:$C$862,tabItens[[#This Row],[CÓDIGO]],Consumo!$P$3:$P$862) + SUMIF(Consumo!$C$3:$C$862,tabItens[[#This Row],[CÓDIGO]],Consumo!$Q$3:$Q$862)</f>
        <v>61</v>
      </c>
      <c r="AT740" s="384">
        <f>SUMIF(Consumo!$C$3:$C$862,tabItens[[#This Row],[CÓDIGO]],Consumo!$Z$3:$Z$862)</f>
        <v>195</v>
      </c>
      <c r="AU740" s="385">
        <f>SUMIF(Consumo!$C$3:$C$862,tabItens[[#This Row],[CÓDIGO]],Consumo!$AA$3:$AA$862)</f>
        <v>31</v>
      </c>
      <c r="AV740" s="386">
        <f>SUMIF(Consumo!$C$3:$C$862,tabItens[[#This Row],[CÓDIGO]],Consumo!$Y$3:$Y$862)</f>
        <v>16.166666666666668</v>
      </c>
      <c r="AW740" s="359">
        <f>tabItens[[#This Row],[QTDE ATUAL]] + tabItens[[#This Row],[RC QTDE]] + tabItens[[#This Row],[AF SALDO]] + tabItens[[#This Row],[Recentes]]</f>
        <v>2248</v>
      </c>
      <c r="AX740" s="387">
        <v>16</v>
      </c>
      <c r="AY740" s="387">
        <v>4</v>
      </c>
      <c r="AZ740" s="387">
        <f>IF(ISBLANK(tabItens[[#This Row],[CÓDIGO]]),"",tabItens[[#This Row],[PontoMês]] * (AZ$2+tabItens[[#This Row],[PontoQtM]]))</f>
        <v>64</v>
      </c>
      <c r="BA740" s="386">
        <f>tabItens[[#This Row],[PontoPed]] - tabItens[[#This Row],[Saldo]] + (1/10)</f>
        <v>-2183.9</v>
      </c>
      <c r="BB740" s="386">
        <f xml:space="preserve"> tabItens[[#This Row],[PontoMês]] * BB$2 - tabItens[[#This Row],[QTDE ATUAL]] - (1/10)</f>
        <v>-2232.1</v>
      </c>
      <c r="BC740" s="388">
        <f>IF( tabItens[[#This Row],[PontoPed]]&gt;0, IF(tabItens[[#This Row],[PontoPed]]&lt;1, 1, IF( tabItens[[#This Row],[Saldo]]&gt;tabItens[[#This Row],[PontoPed]], 0, (tabItens[[#This Row],[PontoPed]]-tabItens[[#This Row],[Saldo]])/tabItens[[#This Row],[PontoPed]] ) ), 0 )</f>
        <v>0</v>
      </c>
      <c r="BD740" s="389">
        <f>ROUNDDOWN(IF( OR( AND(tabItens[[#This Row],[PontoPed]]&lt;tabItens[[#This Row],[Saldo]],tabItens[[#This Row],[Saldo]]&gt;0), tabItens[[#This Row],[PontoPed]]=0), 99, IF(AND(tabItens[[#This Row],[Saldo]]=0,tabItens[[#This Row],[PontoPed]]&gt;0), 0, (1-tabItens[[#This Row],[PctAb]])*10 ) ),0)</f>
        <v>99</v>
      </c>
      <c r="BE740" s="390">
        <f>IF( tabItens[[#This Row],[Consumo]] &gt; tabItens[[#This Row],[04_MESES]]/4*$AV$2, tabItens[[#This Row],[Consumo]]/$AV$2, tabItens[[#This Row],[04_MESES]]/4 ) * $BE$2 + tabItens[[#This Row],[COMPRA_EXTRA]]</f>
        <v>97.5</v>
      </c>
      <c r="BF740" s="391">
        <f>MAX( tabItens[[#This Row],[Sugestão]] - tabItens[[#This Row],[LC]], 0 )</f>
        <v>97.5</v>
      </c>
      <c r="BG740" s="391">
        <f>SUMIF(Consumo!$C$3:$C$862,tabItens[[#This Row],[CÓDIGO]],Consumo!$E$3:$E$862)</f>
        <v>0</v>
      </c>
      <c r="BH740" s="392">
        <f>IF(AND(tabItens[[#This Row],[Pend]] &gt; 0,tabItens[[#This Row],[Consumo]] &lt;&gt; 0), tabItens[[#This Row],[Pend]] / tabItens[[#This Row],[Consumo]], 0 )</f>
        <v>0</v>
      </c>
      <c r="BI740" s="391"/>
      <c r="BJ740" s="391"/>
      <c r="BK740" s="393" t="s">
        <v>2081</v>
      </c>
    </row>
    <row r="741" spans="1:63" x14ac:dyDescent="0.3">
      <c r="A741" s="354">
        <v>132407</v>
      </c>
      <c r="B741" s="355" t="s">
        <v>1831</v>
      </c>
      <c r="C741" s="356" t="s">
        <v>260</v>
      </c>
      <c r="D741" s="357">
        <v>9.4700000000000006</v>
      </c>
      <c r="E741" s="358"/>
      <c r="F741" s="358"/>
      <c r="G741" s="358" t="s">
        <v>883</v>
      </c>
      <c r="H741" s="359">
        <v>2247</v>
      </c>
      <c r="I741" s="360">
        <v>103003</v>
      </c>
      <c r="J741" s="361">
        <v>9.4700000000000006</v>
      </c>
      <c r="K741" s="362">
        <v>133</v>
      </c>
      <c r="L741" s="363">
        <f>IF(tabItens[[#This Row],[Média]] &gt; 0, tabItens[[#This Row],[QTDE ATUAL]] / tabItens[[#This Row],[Média]],999.9)</f>
        <v>142.66666666666666</v>
      </c>
      <c r="M741" s="364">
        <v>0</v>
      </c>
      <c r="N741" s="365">
        <f>tabItens[[#This Row],[VALOR UNIT.]] * tabItens[[#This Row],[LC]]</f>
        <v>0</v>
      </c>
      <c r="O741" s="366"/>
      <c r="P741" s="367"/>
      <c r="Q741" s="368"/>
      <c r="R741" s="365"/>
      <c r="S741" s="369"/>
      <c r="T741" s="370">
        <f>ROUNDDOWN(IFERROR(tabItens[[#This Row],[ATA DT.VALID.]] - $D$1,0) / 30,0)</f>
        <v>-1507</v>
      </c>
      <c r="U741" s="355" t="s">
        <v>1403</v>
      </c>
      <c r="V741" s="371">
        <v>1</v>
      </c>
      <c r="W741" s="372" t="s">
        <v>2069</v>
      </c>
      <c r="X741" s="373">
        <v>57</v>
      </c>
      <c r="Y741" s="374">
        <v>6</v>
      </c>
      <c r="Z741" s="375"/>
      <c r="AA741" s="376"/>
      <c r="AB741" s="377"/>
      <c r="AC741" s="377"/>
      <c r="AD741" s="376"/>
      <c r="AE741" s="377"/>
      <c r="AF741" s="370"/>
      <c r="AG741" s="378" t="s">
        <v>2067</v>
      </c>
      <c r="AH741" s="379"/>
      <c r="AI741" s="370">
        <v>64</v>
      </c>
      <c r="AJ741" s="379">
        <v>43627</v>
      </c>
      <c r="AK741" s="379">
        <v>42773</v>
      </c>
      <c r="AL741" s="379">
        <v>43608</v>
      </c>
      <c r="AM741" s="369"/>
      <c r="AN741" s="358"/>
      <c r="AO741" s="380" t="str">
        <f>_xlfn.IFNA(IF(VLOOKUP(tabItens[[#This Row],[CÓDIGO]],tabExcluirDoEstoque[#Data],1,FALSE),"sim",""),"")</f>
        <v/>
      </c>
      <c r="AP741" s="381" t="str">
        <f ca="1">IF(OR(ISBLANK(tabItens[[#This Row],[ATA DT.VALID.]]),tabItens[[#This Row],[ATA DT.VALID.]]="",tabItens[[#This Row],[ATA DT.VALID.]]=" "),"",IF(TYPE(tabItens[[#This Row],[ATA DT.VALID.]])=1,ROUNDUP((tabItens[[#This Row],[ATA DT.VALID.]]-TODAY())/7,0),""))</f>
        <v/>
      </c>
      <c r="AQ741" s="382"/>
      <c r="AR741" s="383" t="str">
        <f>IF(ISBLANK(tabItens[[#This Row],[CÓDIGO]]),"",IFERROR(VLOOKUP(tabItens[[#This Row],[CÓDIGO]],Consumo!$C$2:$AC$862,26,FALSE),0))</f>
        <v>09.2023</v>
      </c>
      <c r="AS741" s="384">
        <f>SUMIF(Consumo!$C$3:$C$862,tabItens[[#This Row],[CÓDIGO]],Consumo!$N$3:$N$862) + SUMIF(Consumo!$C$3:$C$862,tabItens[[#This Row],[CÓDIGO]],Consumo!$O$3:$O$862) + SUMIF(Consumo!$C$3:$C$862,tabItens[[#This Row],[CÓDIGO]],Consumo!$P$3:$P$862) + SUMIF(Consumo!$C$3:$C$862,tabItens[[#This Row],[CÓDIGO]],Consumo!$Q$3:$Q$862)</f>
        <v>61</v>
      </c>
      <c r="AT741" s="384">
        <f>SUMIF(Consumo!$C$3:$C$862,tabItens[[#This Row],[CÓDIGO]],Consumo!$Z$3:$Z$862)</f>
        <v>193</v>
      </c>
      <c r="AU741" s="385">
        <f>SUMIF(Consumo!$C$3:$C$862,tabItens[[#This Row],[CÓDIGO]],Consumo!$AA$3:$AA$862)</f>
        <v>36</v>
      </c>
      <c r="AV741" s="386">
        <f>SUMIF(Consumo!$C$3:$C$862,tabItens[[#This Row],[CÓDIGO]],Consumo!$Y$3:$Y$862)</f>
        <v>15.75</v>
      </c>
      <c r="AW741" s="359">
        <f>tabItens[[#This Row],[QTDE ATUAL]] + tabItens[[#This Row],[RC QTDE]] + tabItens[[#This Row],[AF SALDO]] + tabItens[[#This Row],[Recentes]]</f>
        <v>2247</v>
      </c>
      <c r="AX741" s="387">
        <v>17</v>
      </c>
      <c r="AY741" s="387">
        <v>4</v>
      </c>
      <c r="AZ741" s="387">
        <f>IF(ISBLANK(tabItens[[#This Row],[CÓDIGO]]),"",tabItens[[#This Row],[PontoMês]] * (AZ$2+tabItens[[#This Row],[PontoQtM]]))</f>
        <v>68</v>
      </c>
      <c r="BA741" s="386">
        <f>tabItens[[#This Row],[PontoPed]] - tabItens[[#This Row],[Saldo]] + (1/10)</f>
        <v>-2178.9</v>
      </c>
      <c r="BB741" s="386">
        <f xml:space="preserve"> tabItens[[#This Row],[PontoMês]] * BB$2 - tabItens[[#This Row],[QTDE ATUAL]] - (1/10)</f>
        <v>-2230.1</v>
      </c>
      <c r="BC741" s="388">
        <f>IF( tabItens[[#This Row],[PontoPed]]&gt;0, IF(tabItens[[#This Row],[PontoPed]]&lt;1, 1, IF( tabItens[[#This Row],[Saldo]]&gt;tabItens[[#This Row],[PontoPed]], 0, (tabItens[[#This Row],[PontoPed]]-tabItens[[#This Row],[Saldo]])/tabItens[[#This Row],[PontoPed]] ) ), 0 )</f>
        <v>0</v>
      </c>
      <c r="BD741" s="389">
        <f>ROUNDDOWN(IF( OR( AND(tabItens[[#This Row],[PontoPed]]&lt;tabItens[[#This Row],[Saldo]],tabItens[[#This Row],[Saldo]]&gt;0), tabItens[[#This Row],[PontoPed]]=0), 99, IF(AND(tabItens[[#This Row],[Saldo]]=0,tabItens[[#This Row],[PontoPed]]&gt;0), 0, (1-tabItens[[#This Row],[PctAb]])*10 ) ),0)</f>
        <v>99</v>
      </c>
      <c r="BE741" s="390">
        <f>IF( tabItens[[#This Row],[Consumo]] &gt; tabItens[[#This Row],[04_MESES]]/4*$AV$2, tabItens[[#This Row],[Consumo]]/$AV$2, tabItens[[#This Row],[04_MESES]]/4 ) * $BE$2 + tabItens[[#This Row],[COMPRA_EXTRA]]</f>
        <v>96.5</v>
      </c>
      <c r="BF741" s="391">
        <f>MAX( tabItens[[#This Row],[Sugestão]] - tabItens[[#This Row],[LC]], 0 )</f>
        <v>96.5</v>
      </c>
      <c r="BG741" s="391">
        <f>SUMIF(Consumo!$C$3:$C$862,tabItens[[#This Row],[CÓDIGO]],Consumo!$E$3:$E$862)</f>
        <v>0</v>
      </c>
      <c r="BH741" s="392">
        <f>IF(AND(tabItens[[#This Row],[Pend]] &gt; 0,tabItens[[#This Row],[Consumo]] &lt;&gt; 0), tabItens[[#This Row],[Pend]] / tabItens[[#This Row],[Consumo]], 0 )</f>
        <v>0</v>
      </c>
      <c r="BI741" s="391"/>
      <c r="BJ741" s="391"/>
      <c r="BK741" s="393" t="s">
        <v>2081</v>
      </c>
    </row>
    <row r="742" spans="1:63" x14ac:dyDescent="0.3">
      <c r="A742" s="354">
        <v>132465</v>
      </c>
      <c r="B742" s="355" t="s">
        <v>1832</v>
      </c>
      <c r="C742" s="356" t="s">
        <v>31</v>
      </c>
      <c r="D742" s="357">
        <v>20.45</v>
      </c>
      <c r="E742" s="358"/>
      <c r="F742" s="358"/>
      <c r="G742" s="358" t="s">
        <v>883</v>
      </c>
      <c r="H742" s="359">
        <v>50</v>
      </c>
      <c r="I742" s="360">
        <v>103003</v>
      </c>
      <c r="J742" s="361">
        <v>20.45</v>
      </c>
      <c r="K742" s="362">
        <v>123</v>
      </c>
      <c r="L742" s="363">
        <f>IF(tabItens[[#This Row],[Média]] &gt; 0, tabItens[[#This Row],[QTDE ATUAL]] / tabItens[[#This Row],[Média]],999.9)</f>
        <v>4.0816326530612246</v>
      </c>
      <c r="M742" s="364">
        <v>0</v>
      </c>
      <c r="N742" s="365">
        <f>tabItens[[#This Row],[VALOR UNIT.]] * tabItens[[#This Row],[LC]]</f>
        <v>0</v>
      </c>
      <c r="O742" s="366" t="s">
        <v>2194</v>
      </c>
      <c r="P742" s="367"/>
      <c r="Q742" s="368"/>
      <c r="R742" s="365"/>
      <c r="S742" s="369"/>
      <c r="T742" s="370">
        <f>ROUNDDOWN(IFERROR(tabItens[[#This Row],[ATA DT.VALID.]] - $D$1,0) / 30,0)</f>
        <v>-1507</v>
      </c>
      <c r="U742" s="355" t="s">
        <v>999</v>
      </c>
      <c r="V742" s="371">
        <v>1</v>
      </c>
      <c r="W742" s="372" t="s">
        <v>2074</v>
      </c>
      <c r="X742" s="373">
        <v>51</v>
      </c>
      <c r="Y742" s="374">
        <v>11</v>
      </c>
      <c r="Z742" s="375"/>
      <c r="AA742" s="376"/>
      <c r="AB742" s="377"/>
      <c r="AC742" s="377"/>
      <c r="AD742" s="376"/>
      <c r="AE742" s="377"/>
      <c r="AF742" s="370"/>
      <c r="AG742" s="378" t="s">
        <v>2067</v>
      </c>
      <c r="AH742" s="379"/>
      <c r="AI742" s="370">
        <v>42</v>
      </c>
      <c r="AJ742" s="379">
        <v>45195</v>
      </c>
      <c r="AK742" s="379">
        <v>42796</v>
      </c>
      <c r="AL742" s="379">
        <v>45189</v>
      </c>
      <c r="AM742" s="369"/>
      <c r="AN742" s="358"/>
      <c r="AO742" s="380" t="str">
        <f>_xlfn.IFNA(IF(VLOOKUP(tabItens[[#This Row],[CÓDIGO]],tabExcluirDoEstoque[#Data],1,FALSE),"sim",""),"")</f>
        <v/>
      </c>
      <c r="AP742" s="381" t="str">
        <f ca="1">IF(OR(ISBLANK(tabItens[[#This Row],[ATA DT.VALID.]]),tabItens[[#This Row],[ATA DT.VALID.]]="",tabItens[[#This Row],[ATA DT.VALID.]]=" "),"",IF(TYPE(tabItens[[#This Row],[ATA DT.VALID.]])=1,ROUNDUP((tabItens[[#This Row],[ATA DT.VALID.]]-TODAY())/7,0),""))</f>
        <v/>
      </c>
      <c r="AQ742" s="382">
        <v>0</v>
      </c>
      <c r="AR742" s="383" t="str">
        <f>IF(ISBLANK(tabItens[[#This Row],[CÓDIGO]]),"",IFERROR(VLOOKUP(tabItens[[#This Row],[CÓDIGO]],Consumo!$C$2:$AC$862,26,FALSE),0))</f>
        <v>09.2023</v>
      </c>
      <c r="AS742" s="384">
        <f>SUMIF(Consumo!$C$3:$C$862,tabItens[[#This Row],[CÓDIGO]],Consumo!$N$3:$N$862) + SUMIF(Consumo!$C$3:$C$862,tabItens[[#This Row],[CÓDIGO]],Consumo!$O$3:$O$862) + SUMIF(Consumo!$C$3:$C$862,tabItens[[#This Row],[CÓDIGO]],Consumo!$P$3:$P$862) + SUMIF(Consumo!$C$3:$C$862,tabItens[[#This Row],[CÓDIGO]],Consumo!$Q$3:$Q$862)</f>
        <v>25</v>
      </c>
      <c r="AT742" s="384">
        <f>SUMIF(Consumo!$C$3:$C$862,tabItens[[#This Row],[CÓDIGO]],Consumo!$Z$3:$Z$862)</f>
        <v>158</v>
      </c>
      <c r="AU742" s="385">
        <f>SUMIF(Consumo!$C$3:$C$862,tabItens[[#This Row],[CÓDIGO]],Consumo!$AA$3:$AA$862)</f>
        <v>60</v>
      </c>
      <c r="AV742" s="386">
        <f>SUMIF(Consumo!$C$3:$C$862,tabItens[[#This Row],[CÓDIGO]],Consumo!$Y$3:$Y$862)</f>
        <v>12.25</v>
      </c>
      <c r="AW742" s="359">
        <f>tabItens[[#This Row],[QTDE ATUAL]] + tabItens[[#This Row],[RC QTDE]] + tabItens[[#This Row],[AF SALDO]] + tabItens[[#This Row],[Recentes]]</f>
        <v>50</v>
      </c>
      <c r="AX742" s="387">
        <v>50</v>
      </c>
      <c r="AY742" s="387">
        <v>4</v>
      </c>
      <c r="AZ742" s="387">
        <f>IF(ISBLANK(tabItens[[#This Row],[CÓDIGO]]),"",tabItens[[#This Row],[PontoMês]] * (AZ$2+tabItens[[#This Row],[PontoQtM]]))</f>
        <v>200</v>
      </c>
      <c r="BA742" s="386">
        <f>tabItens[[#This Row],[PontoPed]] - tabItens[[#This Row],[Saldo]] + (1/10)</f>
        <v>150.1</v>
      </c>
      <c r="BB742" s="386">
        <f xml:space="preserve"> tabItens[[#This Row],[PontoMês]] * BB$2 - tabItens[[#This Row],[QTDE ATUAL]] - (1/10)</f>
        <v>-0.1</v>
      </c>
      <c r="BC742" s="388">
        <f>IF( tabItens[[#This Row],[PontoPed]]&gt;0, IF(tabItens[[#This Row],[PontoPed]]&lt;1, 1, IF( tabItens[[#This Row],[Saldo]]&gt;tabItens[[#This Row],[PontoPed]], 0, (tabItens[[#This Row],[PontoPed]]-tabItens[[#This Row],[Saldo]])/tabItens[[#This Row],[PontoPed]] ) ), 0 )</f>
        <v>0.75</v>
      </c>
      <c r="BD742" s="389">
        <f>ROUNDDOWN(IF( OR( AND(tabItens[[#This Row],[PontoPed]]&lt;tabItens[[#This Row],[Saldo]],tabItens[[#This Row],[Saldo]]&gt;0), tabItens[[#This Row],[PontoPed]]=0), 99, IF(AND(tabItens[[#This Row],[Saldo]]=0,tabItens[[#This Row],[PontoPed]]&gt;0), 0, (1-tabItens[[#This Row],[PctAb]])*10 ) ),0)</f>
        <v>2</v>
      </c>
      <c r="BE742" s="390">
        <f>IF( tabItens[[#This Row],[Consumo]] &gt; tabItens[[#This Row],[04_MESES]]/4*$AV$2, tabItens[[#This Row],[Consumo]]/$AV$2, tabItens[[#This Row],[04_MESES]]/4 ) * $BE$2 + tabItens[[#This Row],[COMPRA_EXTRA]]</f>
        <v>79</v>
      </c>
      <c r="BF742" s="391">
        <f>MAX( tabItens[[#This Row],[Sugestão]] - tabItens[[#This Row],[LC]], 0 )</f>
        <v>79</v>
      </c>
      <c r="BG742" s="391">
        <f>SUMIF(Consumo!$C$3:$C$862,tabItens[[#This Row],[CÓDIGO]],Consumo!$E$3:$E$862)</f>
        <v>35</v>
      </c>
      <c r="BH742" s="392">
        <f>IF(AND(tabItens[[#This Row],[Pend]] &gt; 0,tabItens[[#This Row],[Consumo]] &lt;&gt; 0), tabItens[[#This Row],[Pend]] / tabItens[[#This Row],[Consumo]], 0 )</f>
        <v>0.22151898734177214</v>
      </c>
      <c r="BI742" s="391"/>
      <c r="BJ742" s="391"/>
      <c r="BK742" s="393" t="s">
        <v>2081</v>
      </c>
    </row>
    <row r="743" spans="1:63" x14ac:dyDescent="0.3">
      <c r="A743" s="354">
        <v>132623</v>
      </c>
      <c r="B743" s="355" t="s">
        <v>1833</v>
      </c>
      <c r="C743" s="356" t="s">
        <v>31</v>
      </c>
      <c r="D743" s="357">
        <v>179.54</v>
      </c>
      <c r="E743" s="358"/>
      <c r="F743" s="358"/>
      <c r="G743" s="358" t="s">
        <v>883</v>
      </c>
      <c r="H743" s="359">
        <v>65</v>
      </c>
      <c r="I743" s="360">
        <v>103003</v>
      </c>
      <c r="J743" s="361">
        <v>179.54</v>
      </c>
      <c r="K743" s="362">
        <v>14</v>
      </c>
      <c r="L743" s="363">
        <f>IF(tabItens[[#This Row],[Média]] &gt; 0, tabItens[[#This Row],[QTDE ATUAL]] / tabItens[[#This Row],[Média]],999.9)</f>
        <v>60.000000000000007</v>
      </c>
      <c r="M743" s="364">
        <v>0</v>
      </c>
      <c r="N743" s="365">
        <f>tabItens[[#This Row],[VALOR UNIT.]] * tabItens[[#This Row],[LC]]</f>
        <v>0</v>
      </c>
      <c r="O743" s="366" t="s">
        <v>2166</v>
      </c>
      <c r="P743" s="367"/>
      <c r="Q743" s="368"/>
      <c r="R743" s="365"/>
      <c r="S743" s="369"/>
      <c r="T743" s="370">
        <f>ROUNDDOWN(IFERROR(tabItens[[#This Row],[ATA DT.VALID.]] - $D$1,0) / 30,0)</f>
        <v>-1507</v>
      </c>
      <c r="U743" s="355" t="s">
        <v>1020</v>
      </c>
      <c r="V743" s="371">
        <v>1</v>
      </c>
      <c r="W743" s="372" t="s">
        <v>2066</v>
      </c>
      <c r="X743" s="373">
        <v>51</v>
      </c>
      <c r="Y743" s="374">
        <v>35</v>
      </c>
      <c r="Z743" s="375"/>
      <c r="AA743" s="376"/>
      <c r="AB743" s="377"/>
      <c r="AC743" s="377"/>
      <c r="AD743" s="376"/>
      <c r="AE743" s="377"/>
      <c r="AF743" s="370"/>
      <c r="AG743" s="378" t="s">
        <v>2067</v>
      </c>
      <c r="AH743" s="379"/>
      <c r="AI743" s="370">
        <v>6</v>
      </c>
      <c r="AJ743" s="379">
        <v>44362</v>
      </c>
      <c r="AK743" s="379">
        <v>42850</v>
      </c>
      <c r="AL743" s="379">
        <v>44257</v>
      </c>
      <c r="AM743" s="369"/>
      <c r="AN743" s="358"/>
      <c r="AO743" s="380" t="str">
        <f>_xlfn.IFNA(IF(VLOOKUP(tabItens[[#This Row],[CÓDIGO]],tabExcluirDoEstoque[#Data],1,FALSE),"sim",""),"")</f>
        <v/>
      </c>
      <c r="AP743" s="381" t="str">
        <f ca="1">IF(OR(ISBLANK(tabItens[[#This Row],[ATA DT.VALID.]]),tabItens[[#This Row],[ATA DT.VALID.]]="",tabItens[[#This Row],[ATA DT.VALID.]]=" "),"",IF(TYPE(tabItens[[#This Row],[ATA DT.VALID.]])=1,ROUNDUP((tabItens[[#This Row],[ATA DT.VALID.]]-TODAY())/7,0),""))</f>
        <v/>
      </c>
      <c r="AQ743" s="382">
        <v>0</v>
      </c>
      <c r="AR743" s="383" t="str">
        <f>IF(ISBLANK(tabItens[[#This Row],[CÓDIGO]]),"",IFERROR(VLOOKUP(tabItens[[#This Row],[CÓDIGO]],Consumo!$C$2:$AC$862,26,FALSE),0))</f>
        <v>08.2023</v>
      </c>
      <c r="AS743" s="384">
        <f>SUMIF(Consumo!$C$3:$C$862,tabItens[[#This Row],[CÓDIGO]],Consumo!$N$3:$N$862) + SUMIF(Consumo!$C$3:$C$862,tabItens[[#This Row],[CÓDIGO]],Consumo!$O$3:$O$862) + SUMIF(Consumo!$C$3:$C$862,tabItens[[#This Row],[CÓDIGO]],Consumo!$P$3:$P$862) + SUMIF(Consumo!$C$3:$C$862,tabItens[[#This Row],[CÓDIGO]],Consumo!$Q$3:$Q$862)</f>
        <v>2</v>
      </c>
      <c r="AT743" s="384">
        <f>SUMIF(Consumo!$C$3:$C$862,tabItens[[#This Row],[CÓDIGO]],Consumo!$Z$3:$Z$862)</f>
        <v>15</v>
      </c>
      <c r="AU743" s="385">
        <f>SUMIF(Consumo!$C$3:$C$862,tabItens[[#This Row],[CÓDIGO]],Consumo!$AA$3:$AA$862)</f>
        <v>6</v>
      </c>
      <c r="AV743" s="386">
        <f>SUMIF(Consumo!$C$3:$C$862,tabItens[[#This Row],[CÓDIGO]],Consumo!$Y$3:$Y$862)</f>
        <v>1.0833333333333333</v>
      </c>
      <c r="AW743" s="359">
        <f>tabItens[[#This Row],[QTDE ATUAL]] + tabItens[[#This Row],[RC QTDE]] + tabItens[[#This Row],[AF SALDO]] + tabItens[[#This Row],[Recentes]]</f>
        <v>65</v>
      </c>
      <c r="AX743" s="387">
        <v>6</v>
      </c>
      <c r="AY743" s="387">
        <v>4</v>
      </c>
      <c r="AZ743" s="387">
        <f>IF(ISBLANK(tabItens[[#This Row],[CÓDIGO]]),"",tabItens[[#This Row],[PontoMês]] * (AZ$2+tabItens[[#This Row],[PontoQtM]]))</f>
        <v>24</v>
      </c>
      <c r="BA743" s="386">
        <f>tabItens[[#This Row],[PontoPed]] - tabItens[[#This Row],[Saldo]] + (1/10)</f>
        <v>-40.9</v>
      </c>
      <c r="BB743" s="386">
        <f xml:space="preserve"> tabItens[[#This Row],[PontoMês]] * BB$2 - tabItens[[#This Row],[QTDE ATUAL]] - (1/10)</f>
        <v>-59.1</v>
      </c>
      <c r="BC743" s="388">
        <f>IF( tabItens[[#This Row],[PontoPed]]&gt;0, IF(tabItens[[#This Row],[PontoPed]]&lt;1, 1, IF( tabItens[[#This Row],[Saldo]]&gt;tabItens[[#This Row],[PontoPed]], 0, (tabItens[[#This Row],[PontoPed]]-tabItens[[#This Row],[Saldo]])/tabItens[[#This Row],[PontoPed]] ) ), 0 )</f>
        <v>0</v>
      </c>
      <c r="BD743" s="389">
        <f>ROUNDDOWN(IF( OR( AND(tabItens[[#This Row],[PontoPed]]&lt;tabItens[[#This Row],[Saldo]],tabItens[[#This Row],[Saldo]]&gt;0), tabItens[[#This Row],[PontoPed]]=0), 99, IF(AND(tabItens[[#This Row],[Saldo]]=0,tabItens[[#This Row],[PontoPed]]&gt;0), 0, (1-tabItens[[#This Row],[PctAb]])*10 ) ),0)</f>
        <v>99</v>
      </c>
      <c r="BE743" s="390">
        <f>IF( tabItens[[#This Row],[Consumo]] &gt; tabItens[[#This Row],[04_MESES]]/4*$AV$2, tabItens[[#This Row],[Consumo]]/$AV$2, tabItens[[#This Row],[04_MESES]]/4 ) * $BE$2 + tabItens[[#This Row],[COMPRA_EXTRA]]</f>
        <v>7.5</v>
      </c>
      <c r="BF743" s="391">
        <f>MAX( tabItens[[#This Row],[Sugestão]] - tabItens[[#This Row],[LC]], 0 )</f>
        <v>7.5</v>
      </c>
      <c r="BG743" s="391">
        <f>SUMIF(Consumo!$C$3:$C$862,tabItens[[#This Row],[CÓDIGO]],Consumo!$E$3:$E$862)</f>
        <v>0</v>
      </c>
      <c r="BH743" s="392">
        <f>IF(AND(tabItens[[#This Row],[Pend]] &gt; 0,tabItens[[#This Row],[Consumo]] &lt;&gt; 0), tabItens[[#This Row],[Pend]] / tabItens[[#This Row],[Consumo]], 0 )</f>
        <v>0</v>
      </c>
      <c r="BI743" s="391"/>
      <c r="BJ743" s="391"/>
      <c r="BK743" s="393" t="s">
        <v>2081</v>
      </c>
    </row>
    <row r="744" spans="1:63" x14ac:dyDescent="0.3">
      <c r="A744" s="354">
        <v>132624</v>
      </c>
      <c r="B744" s="355" t="s">
        <v>1834</v>
      </c>
      <c r="C744" s="356" t="s">
        <v>31</v>
      </c>
      <c r="D744" s="357">
        <v>153.97999999999999</v>
      </c>
      <c r="E744" s="358"/>
      <c r="F744" s="358"/>
      <c r="G744" s="358" t="s">
        <v>883</v>
      </c>
      <c r="H744" s="359">
        <v>89</v>
      </c>
      <c r="I744" s="360">
        <v>103003</v>
      </c>
      <c r="J744" s="361">
        <v>153.97999999999999</v>
      </c>
      <c r="K744" s="362">
        <v>11</v>
      </c>
      <c r="L744" s="363">
        <f>IF(tabItens[[#This Row],[Média]] &gt; 0, tabItens[[#This Row],[QTDE ATUAL]] / tabItens[[#This Row],[Média]],999.9)</f>
        <v>106.8</v>
      </c>
      <c r="M744" s="364">
        <v>0</v>
      </c>
      <c r="N744" s="365">
        <f>tabItens[[#This Row],[VALOR UNIT.]] * tabItens[[#This Row],[LC]]</f>
        <v>0</v>
      </c>
      <c r="O744" s="366" t="s">
        <v>2112</v>
      </c>
      <c r="P744" s="367"/>
      <c r="Q744" s="368"/>
      <c r="R744" s="365"/>
      <c r="S744" s="369"/>
      <c r="T744" s="370">
        <f>ROUNDDOWN(IFERROR(tabItens[[#This Row],[ATA DT.VALID.]] - $D$1,0) / 30,0)</f>
        <v>-1507</v>
      </c>
      <c r="U744" s="355" t="s">
        <v>1442</v>
      </c>
      <c r="V744" s="371">
        <v>1</v>
      </c>
      <c r="W744" s="372" t="s">
        <v>2066</v>
      </c>
      <c r="X744" s="373">
        <v>51</v>
      </c>
      <c r="Y744" s="374">
        <v>36</v>
      </c>
      <c r="Z744" s="375"/>
      <c r="AA744" s="376"/>
      <c r="AB744" s="377"/>
      <c r="AC744" s="377"/>
      <c r="AD744" s="376"/>
      <c r="AE744" s="377"/>
      <c r="AF744" s="370"/>
      <c r="AG744" s="378" t="s">
        <v>2067</v>
      </c>
      <c r="AH744" s="379"/>
      <c r="AI744" s="370">
        <v>4</v>
      </c>
      <c r="AJ744" s="379">
        <v>44547</v>
      </c>
      <c r="AK744" s="379">
        <v>42850</v>
      </c>
      <c r="AL744" s="379">
        <v>44508</v>
      </c>
      <c r="AM744" s="369"/>
      <c r="AN744" s="358"/>
      <c r="AO744" s="380" t="str">
        <f>_xlfn.IFNA(IF(VLOOKUP(tabItens[[#This Row],[CÓDIGO]],tabExcluirDoEstoque[#Data],1,FALSE),"sim",""),"")</f>
        <v/>
      </c>
      <c r="AP744" s="381" t="str">
        <f ca="1">IF(OR(ISBLANK(tabItens[[#This Row],[ATA DT.VALID.]]),tabItens[[#This Row],[ATA DT.VALID.]]="",tabItens[[#This Row],[ATA DT.VALID.]]=" "),"",IF(TYPE(tabItens[[#This Row],[ATA DT.VALID.]])=1,ROUNDUP((tabItens[[#This Row],[ATA DT.VALID.]]-TODAY())/7,0),""))</f>
        <v/>
      </c>
      <c r="AQ744" s="382">
        <v>0</v>
      </c>
      <c r="AR744" s="383" t="str">
        <f>IF(ISBLANK(tabItens[[#This Row],[CÓDIGO]]),"",IFERROR(VLOOKUP(tabItens[[#This Row],[CÓDIGO]],Consumo!$C$2:$AC$862,26,FALSE),0))</f>
        <v>08.2023</v>
      </c>
      <c r="AS744" s="384">
        <f>SUMIF(Consumo!$C$3:$C$862,tabItens[[#This Row],[CÓDIGO]],Consumo!$N$3:$N$862) + SUMIF(Consumo!$C$3:$C$862,tabItens[[#This Row],[CÓDIGO]],Consumo!$O$3:$O$862) + SUMIF(Consumo!$C$3:$C$862,tabItens[[#This Row],[CÓDIGO]],Consumo!$P$3:$P$862) + SUMIF(Consumo!$C$3:$C$862,tabItens[[#This Row],[CÓDIGO]],Consumo!$Q$3:$Q$862)</f>
        <v>3</v>
      </c>
      <c r="AT744" s="384">
        <f>SUMIF(Consumo!$C$3:$C$862,tabItens[[#This Row],[CÓDIGO]],Consumo!$Z$3:$Z$862)</f>
        <v>11</v>
      </c>
      <c r="AU744" s="385">
        <f>SUMIF(Consumo!$C$3:$C$862,tabItens[[#This Row],[CÓDIGO]],Consumo!$AA$3:$AA$862)</f>
        <v>4</v>
      </c>
      <c r="AV744" s="386">
        <f>SUMIF(Consumo!$C$3:$C$862,tabItens[[#This Row],[CÓDIGO]],Consumo!$Y$3:$Y$862)</f>
        <v>0.83333333333333337</v>
      </c>
      <c r="AW744" s="359">
        <f>tabItens[[#This Row],[QTDE ATUAL]] + tabItens[[#This Row],[RC QTDE]] + tabItens[[#This Row],[AF SALDO]] + tabItens[[#This Row],[Recentes]]</f>
        <v>89</v>
      </c>
      <c r="AX744" s="387">
        <v>5</v>
      </c>
      <c r="AY744" s="387">
        <v>4</v>
      </c>
      <c r="AZ744" s="387">
        <f>IF(ISBLANK(tabItens[[#This Row],[CÓDIGO]]),"",tabItens[[#This Row],[PontoMês]] * (AZ$2+tabItens[[#This Row],[PontoQtM]]))</f>
        <v>20</v>
      </c>
      <c r="BA744" s="386">
        <f>tabItens[[#This Row],[PontoPed]] - tabItens[[#This Row],[Saldo]] + (1/10)</f>
        <v>-68.900000000000006</v>
      </c>
      <c r="BB744" s="386">
        <f xml:space="preserve"> tabItens[[#This Row],[PontoMês]] * BB$2 - tabItens[[#This Row],[QTDE ATUAL]] - (1/10)</f>
        <v>-84.1</v>
      </c>
      <c r="BC744" s="388">
        <f>IF( tabItens[[#This Row],[PontoPed]]&gt;0, IF(tabItens[[#This Row],[PontoPed]]&lt;1, 1, IF( tabItens[[#This Row],[Saldo]]&gt;tabItens[[#This Row],[PontoPed]], 0, (tabItens[[#This Row],[PontoPed]]-tabItens[[#This Row],[Saldo]])/tabItens[[#This Row],[PontoPed]] ) ), 0 )</f>
        <v>0</v>
      </c>
      <c r="BD744" s="389">
        <f>ROUNDDOWN(IF( OR( AND(tabItens[[#This Row],[PontoPed]]&lt;tabItens[[#This Row],[Saldo]],tabItens[[#This Row],[Saldo]]&gt;0), tabItens[[#This Row],[PontoPed]]=0), 99, IF(AND(tabItens[[#This Row],[Saldo]]=0,tabItens[[#This Row],[PontoPed]]&gt;0), 0, (1-tabItens[[#This Row],[PctAb]])*10 ) ),0)</f>
        <v>99</v>
      </c>
      <c r="BE744" s="390">
        <f>IF( tabItens[[#This Row],[Consumo]] &gt; tabItens[[#This Row],[04_MESES]]/4*$AV$2, tabItens[[#This Row],[Consumo]]/$AV$2, tabItens[[#This Row],[04_MESES]]/4 ) * $BE$2 + tabItens[[#This Row],[COMPRA_EXTRA]]</f>
        <v>5.5</v>
      </c>
      <c r="BF744" s="391">
        <f>MAX( tabItens[[#This Row],[Sugestão]] - tabItens[[#This Row],[LC]], 0 )</f>
        <v>5.5</v>
      </c>
      <c r="BG744" s="391">
        <f>SUMIF(Consumo!$C$3:$C$862,tabItens[[#This Row],[CÓDIGO]],Consumo!$E$3:$E$862)</f>
        <v>0</v>
      </c>
      <c r="BH744" s="392">
        <f>IF(AND(tabItens[[#This Row],[Pend]] &gt; 0,tabItens[[#This Row],[Consumo]] &lt;&gt; 0), tabItens[[#This Row],[Pend]] / tabItens[[#This Row],[Consumo]], 0 )</f>
        <v>0</v>
      </c>
      <c r="BI744" s="391"/>
      <c r="BJ744" s="391"/>
      <c r="BK744" s="393" t="s">
        <v>2081</v>
      </c>
    </row>
    <row r="745" spans="1:63" x14ac:dyDescent="0.3">
      <c r="A745" s="354">
        <v>132646</v>
      </c>
      <c r="B745" s="355" t="s">
        <v>1835</v>
      </c>
      <c r="C745" s="356" t="s">
        <v>840</v>
      </c>
      <c r="D745" s="357">
        <v>18.510000000000002</v>
      </c>
      <c r="E745" s="358"/>
      <c r="F745" s="358"/>
      <c r="G745" s="358" t="s">
        <v>883</v>
      </c>
      <c r="H745" s="359">
        <v>5672</v>
      </c>
      <c r="I745" s="360">
        <v>103003</v>
      </c>
      <c r="J745" s="361">
        <v>18.510000000000002</v>
      </c>
      <c r="K745" s="362">
        <v>9687</v>
      </c>
      <c r="L745" s="363">
        <f>IF(tabItens[[#This Row],[Média]] &gt; 0, tabItens[[#This Row],[QTDE ATUAL]] / tabItens[[#This Row],[Média]],999.9)</f>
        <v>5.8080040959126205</v>
      </c>
      <c r="M745" s="364">
        <v>0</v>
      </c>
      <c r="N745" s="365">
        <f>tabItens[[#This Row],[VALOR UNIT.]] * tabItens[[#This Row],[LC]]</f>
        <v>0</v>
      </c>
      <c r="O745" s="366"/>
      <c r="P745" s="367"/>
      <c r="Q745" s="368"/>
      <c r="R745" s="365"/>
      <c r="S745" s="369"/>
      <c r="T745" s="370">
        <f>ROUNDDOWN(IFERROR(tabItens[[#This Row],[ATA DT.VALID.]] - $D$1,0) / 30,0)</f>
        <v>-1507</v>
      </c>
      <c r="U745" s="355" t="s">
        <v>903</v>
      </c>
      <c r="V745" s="371">
        <v>1</v>
      </c>
      <c r="W745" s="372" t="s">
        <v>2069</v>
      </c>
      <c r="X745" s="373">
        <v>45</v>
      </c>
      <c r="Y745" s="374">
        <v>10</v>
      </c>
      <c r="Z745" s="375"/>
      <c r="AA745" s="376"/>
      <c r="AB745" s="377"/>
      <c r="AC745" s="377"/>
      <c r="AD745" s="376"/>
      <c r="AE745" s="377"/>
      <c r="AF745" s="370"/>
      <c r="AG745" s="378" t="s">
        <v>2067</v>
      </c>
      <c r="AH745" s="379"/>
      <c r="AI745" s="370">
        <v>6678</v>
      </c>
      <c r="AJ745" s="379">
        <v>45009</v>
      </c>
      <c r="AK745" s="379">
        <v>42860</v>
      </c>
      <c r="AL745" s="379">
        <v>45156</v>
      </c>
      <c r="AM745" s="369"/>
      <c r="AN745" s="358"/>
      <c r="AO745" s="380" t="str">
        <f>_xlfn.IFNA(IF(VLOOKUP(tabItens[[#This Row],[CÓDIGO]],tabExcluirDoEstoque[#Data],1,FALSE),"sim",""),"")</f>
        <v/>
      </c>
      <c r="AP745" s="381" t="str">
        <f ca="1">IF(OR(ISBLANK(tabItens[[#This Row],[ATA DT.VALID.]]),tabItens[[#This Row],[ATA DT.VALID.]]="",tabItens[[#This Row],[ATA DT.VALID.]]=" "),"",IF(TYPE(tabItens[[#This Row],[ATA DT.VALID.]])=1,ROUNDUP((tabItens[[#This Row],[ATA DT.VALID.]]-TODAY())/7,0),""))</f>
        <v/>
      </c>
      <c r="AQ745" s="382"/>
      <c r="AR745" s="383" t="str">
        <f>IF(ISBLANK(tabItens[[#This Row],[CÓDIGO]]),"",IFERROR(VLOOKUP(tabItens[[#This Row],[CÓDIGO]],Consumo!$C$2:$AC$862,26,FALSE),0))</f>
        <v>09.2023</v>
      </c>
      <c r="AS745" s="384">
        <f>SUMIF(Consumo!$C$3:$C$862,tabItens[[#This Row],[CÓDIGO]],Consumo!$N$3:$N$862) + SUMIF(Consumo!$C$3:$C$862,tabItens[[#This Row],[CÓDIGO]],Consumo!$O$3:$O$862) + SUMIF(Consumo!$C$3:$C$862,tabItens[[#This Row],[CÓDIGO]],Consumo!$P$3:$P$862) + SUMIF(Consumo!$C$3:$C$862,tabItens[[#This Row],[CÓDIGO]],Consumo!$Q$3:$Q$862)</f>
        <v>3033</v>
      </c>
      <c r="AT745" s="384">
        <f>SUMIF(Consumo!$C$3:$C$862,tabItens[[#This Row],[CÓDIGO]],Consumo!$Z$3:$Z$862)</f>
        <v>13338</v>
      </c>
      <c r="AU745" s="385">
        <f>SUMIF(Consumo!$C$3:$C$862,tabItens[[#This Row],[CÓDIGO]],Consumo!$AA$3:$AA$862)</f>
        <v>5390</v>
      </c>
      <c r="AV745" s="386">
        <f>SUMIF(Consumo!$C$3:$C$862,tabItens[[#This Row],[CÓDIGO]],Consumo!$Y$3:$Y$862)</f>
        <v>976.58333333333337</v>
      </c>
      <c r="AW745" s="359">
        <f>tabItens[[#This Row],[QTDE ATUAL]] + tabItens[[#This Row],[RC QTDE]] + tabItens[[#This Row],[AF SALDO]] + tabItens[[#This Row],[Recentes]]</f>
        <v>5672</v>
      </c>
      <c r="AX745" s="387">
        <v>1240</v>
      </c>
      <c r="AY745" s="387">
        <v>4</v>
      </c>
      <c r="AZ745" s="387">
        <f>IF(ISBLANK(tabItens[[#This Row],[CÓDIGO]]),"",tabItens[[#This Row],[PontoMês]] * (AZ$2+tabItens[[#This Row],[PontoQtM]]))</f>
        <v>4960</v>
      </c>
      <c r="BA745" s="386">
        <f>tabItens[[#This Row],[PontoPed]] - tabItens[[#This Row],[Saldo]] + (1/10)</f>
        <v>-711.9</v>
      </c>
      <c r="BB745" s="386">
        <f xml:space="preserve"> tabItens[[#This Row],[PontoMês]] * BB$2 - tabItens[[#This Row],[QTDE ATUAL]] - (1/10)</f>
        <v>-4432.1000000000004</v>
      </c>
      <c r="BC745" s="388">
        <f>IF( tabItens[[#This Row],[PontoPed]]&gt;0, IF(tabItens[[#This Row],[PontoPed]]&lt;1, 1, IF( tabItens[[#This Row],[Saldo]]&gt;tabItens[[#This Row],[PontoPed]], 0, (tabItens[[#This Row],[PontoPed]]-tabItens[[#This Row],[Saldo]])/tabItens[[#This Row],[PontoPed]] ) ), 0 )</f>
        <v>0</v>
      </c>
      <c r="BD745" s="389">
        <f>ROUNDDOWN(IF( OR( AND(tabItens[[#This Row],[PontoPed]]&lt;tabItens[[#This Row],[Saldo]],tabItens[[#This Row],[Saldo]]&gt;0), tabItens[[#This Row],[PontoPed]]=0), 99, IF(AND(tabItens[[#This Row],[Saldo]]=0,tabItens[[#This Row],[PontoPed]]&gt;0), 0, (1-tabItens[[#This Row],[PctAb]])*10 ) ),0)</f>
        <v>99</v>
      </c>
      <c r="BE745" s="390">
        <f>IF( tabItens[[#This Row],[Consumo]] &gt; tabItens[[#This Row],[04_MESES]]/4*$AV$2, tabItens[[#This Row],[Consumo]]/$AV$2, tabItens[[#This Row],[04_MESES]]/4 ) * $BE$2 + tabItens[[#This Row],[COMPRA_EXTRA]]</f>
        <v>6669</v>
      </c>
      <c r="BF745" s="391">
        <f>MAX( tabItens[[#This Row],[Sugestão]] - tabItens[[#This Row],[LC]], 0 )</f>
        <v>6669</v>
      </c>
      <c r="BG745" s="391">
        <f>SUMIF(Consumo!$C$3:$C$862,tabItens[[#This Row],[CÓDIGO]],Consumo!$E$3:$E$862)</f>
        <v>303</v>
      </c>
      <c r="BH745" s="392">
        <f>IF(AND(tabItens[[#This Row],[Pend]] &gt; 0,tabItens[[#This Row],[Consumo]] &lt;&gt; 0), tabItens[[#This Row],[Pend]] / tabItens[[#This Row],[Consumo]], 0 )</f>
        <v>2.2717049032838506E-2</v>
      </c>
      <c r="BI745" s="391"/>
      <c r="BJ745" s="391"/>
      <c r="BK745" s="393" t="s">
        <v>2081</v>
      </c>
    </row>
    <row r="746" spans="1:63" x14ac:dyDescent="0.3">
      <c r="A746" s="354">
        <v>132647</v>
      </c>
      <c r="B746" s="355" t="s">
        <v>1836</v>
      </c>
      <c r="C746" s="356" t="s">
        <v>31</v>
      </c>
      <c r="D746" s="357">
        <v>1.49</v>
      </c>
      <c r="E746" s="358"/>
      <c r="F746" s="358"/>
      <c r="G746" s="358" t="s">
        <v>883</v>
      </c>
      <c r="H746" s="359">
        <v>0</v>
      </c>
      <c r="I746" s="360">
        <v>103003</v>
      </c>
      <c r="J746" s="361">
        <v>1.49</v>
      </c>
      <c r="K746" s="362">
        <v>11463</v>
      </c>
      <c r="L746" s="363">
        <f>IF(tabItens[[#This Row],[Média]] &gt; 0, tabItens[[#This Row],[QTDE ATUAL]] / tabItens[[#This Row],[Média]],999.9)</f>
        <v>0</v>
      </c>
      <c r="M746" s="364">
        <v>0</v>
      </c>
      <c r="N746" s="365">
        <f>tabItens[[#This Row],[VALOR UNIT.]] * tabItens[[#This Row],[LC]]</f>
        <v>0</v>
      </c>
      <c r="O746" s="366"/>
      <c r="P746" s="367"/>
      <c r="Q746" s="368"/>
      <c r="R746" s="365"/>
      <c r="S746" s="369"/>
      <c r="T746" s="370">
        <f>ROUNDDOWN(IFERROR(tabItens[[#This Row],[ATA DT.VALID.]] - $D$1,0) / 30,0)</f>
        <v>-1507</v>
      </c>
      <c r="U746" s="355" t="s">
        <v>903</v>
      </c>
      <c r="V746" s="371">
        <v>1</v>
      </c>
      <c r="W746" s="372" t="s">
        <v>2069</v>
      </c>
      <c r="X746" s="373">
        <v>45</v>
      </c>
      <c r="Y746" s="374">
        <v>10</v>
      </c>
      <c r="Z746" s="375">
        <v>6979</v>
      </c>
      <c r="AA746" s="376">
        <v>2023</v>
      </c>
      <c r="AB746" s="377">
        <v>3800</v>
      </c>
      <c r="AC746" s="377"/>
      <c r="AD746" s="376"/>
      <c r="AE746" s="377"/>
      <c r="AF746" s="370"/>
      <c r="AG746" s="378" t="s">
        <v>2067</v>
      </c>
      <c r="AH746" s="379"/>
      <c r="AI746" s="370">
        <v>8114</v>
      </c>
      <c r="AJ746" s="379">
        <v>44924</v>
      </c>
      <c r="AK746" s="379">
        <v>42860</v>
      </c>
      <c r="AL746" s="379">
        <v>44910</v>
      </c>
      <c r="AM746" s="369"/>
      <c r="AN746" s="358"/>
      <c r="AO746" s="380" t="str">
        <f>_xlfn.IFNA(IF(VLOOKUP(tabItens[[#This Row],[CÓDIGO]],tabExcluirDoEstoque[#Data],1,FALSE),"sim",""),"")</f>
        <v/>
      </c>
      <c r="AP746" s="381" t="str">
        <f ca="1">IF(OR(ISBLANK(tabItens[[#This Row],[ATA DT.VALID.]]),tabItens[[#This Row],[ATA DT.VALID.]]="",tabItens[[#This Row],[ATA DT.VALID.]]=" "),"",IF(TYPE(tabItens[[#This Row],[ATA DT.VALID.]])=1,ROUNDUP((tabItens[[#This Row],[ATA DT.VALID.]]-TODAY())/7,0),""))</f>
        <v/>
      </c>
      <c r="AQ746" s="382"/>
      <c r="AR746" s="383" t="str">
        <f>IF(ISBLANK(tabItens[[#This Row],[CÓDIGO]]),"",IFERROR(VLOOKUP(tabItens[[#This Row],[CÓDIGO]],Consumo!$C$2:$AC$862,26,FALSE),0))</f>
        <v>09.2023</v>
      </c>
      <c r="AS746" s="384">
        <f>SUMIF(Consumo!$C$3:$C$862,tabItens[[#This Row],[CÓDIGO]],Consumo!$N$3:$N$862) + SUMIF(Consumo!$C$3:$C$862,tabItens[[#This Row],[CÓDIGO]],Consumo!$O$3:$O$862) + SUMIF(Consumo!$C$3:$C$862,tabItens[[#This Row],[CÓDIGO]],Consumo!$P$3:$P$862) + SUMIF(Consumo!$C$3:$C$862,tabItens[[#This Row],[CÓDIGO]],Consumo!$Q$3:$Q$862)</f>
        <v>2352</v>
      </c>
      <c r="AT746" s="384">
        <f>SUMIF(Consumo!$C$3:$C$862,tabItens[[#This Row],[CÓDIGO]],Consumo!$Z$3:$Z$862)</f>
        <v>14618</v>
      </c>
      <c r="AU746" s="385">
        <f>SUMIF(Consumo!$C$3:$C$862,tabItens[[#This Row],[CÓDIGO]],Consumo!$AA$3:$AA$862)</f>
        <v>7646</v>
      </c>
      <c r="AV746" s="386">
        <f>SUMIF(Consumo!$C$3:$C$862,tabItens[[#This Row],[CÓDIGO]],Consumo!$Y$3:$Y$862)</f>
        <v>1010.9166666666666</v>
      </c>
      <c r="AW746" s="359">
        <f>tabItens[[#This Row],[QTDE ATUAL]] + tabItens[[#This Row],[RC QTDE]] + tabItens[[#This Row],[AF SALDO]] + tabItens[[#This Row],[Recentes]]</f>
        <v>3800</v>
      </c>
      <c r="AX746" s="387">
        <v>1149</v>
      </c>
      <c r="AY746" s="387">
        <v>4</v>
      </c>
      <c r="AZ746" s="387">
        <f>IF(ISBLANK(tabItens[[#This Row],[CÓDIGO]]),"",tabItens[[#This Row],[PontoMês]] * (AZ$2+tabItens[[#This Row],[PontoQtM]]))</f>
        <v>4596</v>
      </c>
      <c r="BA746" s="386">
        <f>tabItens[[#This Row],[PontoPed]] - tabItens[[#This Row],[Saldo]] + (1/10)</f>
        <v>796.1</v>
      </c>
      <c r="BB746" s="386">
        <f xml:space="preserve"> tabItens[[#This Row],[PontoMês]] * BB$2 - tabItens[[#This Row],[QTDE ATUAL]] - (1/10)</f>
        <v>1148.9000000000001</v>
      </c>
      <c r="BC746" s="388">
        <f>IF( tabItens[[#This Row],[PontoPed]]&gt;0, IF(tabItens[[#This Row],[PontoPed]]&lt;1, 1, IF( tabItens[[#This Row],[Saldo]]&gt;tabItens[[#This Row],[PontoPed]], 0, (tabItens[[#This Row],[PontoPed]]-tabItens[[#This Row],[Saldo]])/tabItens[[#This Row],[PontoPed]] ) ), 0 )</f>
        <v>0.1731940818102698</v>
      </c>
      <c r="BD746" s="389">
        <f>ROUNDDOWN(IF( OR( AND(tabItens[[#This Row],[PontoPed]]&lt;tabItens[[#This Row],[Saldo]],tabItens[[#This Row],[Saldo]]&gt;0), tabItens[[#This Row],[PontoPed]]=0), 99, IF(AND(tabItens[[#This Row],[Saldo]]=0,tabItens[[#This Row],[PontoPed]]&gt;0), 0, (1-tabItens[[#This Row],[PctAb]])*10 ) ),0)</f>
        <v>8</v>
      </c>
      <c r="BE746" s="390">
        <f>IF( tabItens[[#This Row],[Consumo]] &gt; tabItens[[#This Row],[04_MESES]]/4*$AV$2, tabItens[[#This Row],[Consumo]]/$AV$2, tabItens[[#This Row],[04_MESES]]/4 ) * $BE$2 + tabItens[[#This Row],[COMPRA_EXTRA]]</f>
        <v>7309</v>
      </c>
      <c r="BF746" s="391">
        <f>MAX( tabItens[[#This Row],[Sugestão]] - tabItens[[#This Row],[LC]], 0 )</f>
        <v>7309</v>
      </c>
      <c r="BG746" s="391">
        <f>SUMIF(Consumo!$C$3:$C$862,tabItens[[#This Row],[CÓDIGO]],Consumo!$E$3:$E$862)</f>
        <v>279</v>
      </c>
      <c r="BH746" s="392">
        <f>IF(AND(tabItens[[#This Row],[Pend]] &gt; 0,tabItens[[#This Row],[Consumo]] &lt;&gt; 0), tabItens[[#This Row],[Pend]] / tabItens[[#This Row],[Consumo]], 0 )</f>
        <v>1.9086058284307018E-2</v>
      </c>
      <c r="BI746" s="391"/>
      <c r="BJ746" s="391"/>
      <c r="BK746" s="393" t="s">
        <v>2081</v>
      </c>
    </row>
    <row r="747" spans="1:63" x14ac:dyDescent="0.3">
      <c r="A747" s="354">
        <v>132649</v>
      </c>
      <c r="B747" s="355" t="s">
        <v>1837</v>
      </c>
      <c r="C747" s="356" t="s">
        <v>31</v>
      </c>
      <c r="D747" s="357">
        <v>0.99</v>
      </c>
      <c r="E747" s="358"/>
      <c r="F747" s="358"/>
      <c r="G747" s="358" t="s">
        <v>883</v>
      </c>
      <c r="H747" s="359">
        <v>0</v>
      </c>
      <c r="I747" s="360">
        <v>103003</v>
      </c>
      <c r="J747" s="361">
        <v>0.99</v>
      </c>
      <c r="K747" s="362">
        <v>8217</v>
      </c>
      <c r="L747" s="363">
        <f>IF(tabItens[[#This Row],[Média]] &gt; 0, tabItens[[#This Row],[QTDE ATUAL]] / tabItens[[#This Row],[Média]],999.9)</f>
        <v>0</v>
      </c>
      <c r="M747" s="364">
        <v>0</v>
      </c>
      <c r="N747" s="365">
        <f>tabItens[[#This Row],[VALOR UNIT.]] * tabItens[[#This Row],[LC]]</f>
        <v>0</v>
      </c>
      <c r="O747" s="366"/>
      <c r="P747" s="367"/>
      <c r="Q747" s="368"/>
      <c r="R747" s="365"/>
      <c r="S747" s="369"/>
      <c r="T747" s="370">
        <f>ROUNDDOWN(IFERROR(tabItens[[#This Row],[ATA DT.VALID.]] - $D$1,0) / 30,0)</f>
        <v>-1507</v>
      </c>
      <c r="U747" s="355" t="s">
        <v>903</v>
      </c>
      <c r="V747" s="371">
        <v>1</v>
      </c>
      <c r="W747" s="372" t="s">
        <v>2069</v>
      </c>
      <c r="X747" s="373">
        <v>45</v>
      </c>
      <c r="Y747" s="374">
        <v>10</v>
      </c>
      <c r="Z747" s="375">
        <v>6979</v>
      </c>
      <c r="AA747" s="376">
        <v>2023</v>
      </c>
      <c r="AB747" s="377">
        <v>4300</v>
      </c>
      <c r="AC747" s="377"/>
      <c r="AD747" s="376"/>
      <c r="AE747" s="377"/>
      <c r="AF747" s="370"/>
      <c r="AG747" s="378" t="s">
        <v>2067</v>
      </c>
      <c r="AH747" s="379"/>
      <c r="AI747" s="370">
        <v>2740</v>
      </c>
      <c r="AJ747" s="379">
        <v>44951</v>
      </c>
      <c r="AK747" s="379">
        <v>42860</v>
      </c>
      <c r="AL747" s="379">
        <v>44910</v>
      </c>
      <c r="AM747" s="369"/>
      <c r="AN747" s="358"/>
      <c r="AO747" s="380" t="str">
        <f>_xlfn.IFNA(IF(VLOOKUP(tabItens[[#This Row],[CÓDIGO]],tabExcluirDoEstoque[#Data],1,FALSE),"sim",""),"")</f>
        <v/>
      </c>
      <c r="AP747" s="381" t="str">
        <f ca="1">IF(OR(ISBLANK(tabItens[[#This Row],[ATA DT.VALID.]]),tabItens[[#This Row],[ATA DT.VALID.]]="",tabItens[[#This Row],[ATA DT.VALID.]]=" "),"",IF(TYPE(tabItens[[#This Row],[ATA DT.VALID.]])=1,ROUNDUP((tabItens[[#This Row],[ATA DT.VALID.]]-TODAY())/7,0),""))</f>
        <v/>
      </c>
      <c r="AQ747" s="382"/>
      <c r="AR747" s="383" t="str">
        <f>IF(ISBLANK(tabItens[[#This Row],[CÓDIGO]]),"",IFERROR(VLOOKUP(tabItens[[#This Row],[CÓDIGO]],Consumo!$C$2:$AC$862,26,FALSE),0))</f>
        <v>06.2023</v>
      </c>
      <c r="AS747" s="384">
        <f>SUMIF(Consumo!$C$3:$C$862,tabItens[[#This Row],[CÓDIGO]],Consumo!$N$3:$N$862) + SUMIF(Consumo!$C$3:$C$862,tabItens[[#This Row],[CÓDIGO]],Consumo!$O$3:$O$862) + SUMIF(Consumo!$C$3:$C$862,tabItens[[#This Row],[CÓDIGO]],Consumo!$P$3:$P$862) + SUMIF(Consumo!$C$3:$C$862,tabItens[[#This Row],[CÓDIGO]],Consumo!$Q$3:$Q$862)</f>
        <v>24</v>
      </c>
      <c r="AT747" s="384">
        <f>SUMIF(Consumo!$C$3:$C$862,tabItens[[#This Row],[CÓDIGO]],Consumo!$Z$3:$Z$862)</f>
        <v>9054</v>
      </c>
      <c r="AU747" s="385">
        <f>SUMIF(Consumo!$C$3:$C$862,tabItens[[#This Row],[CÓDIGO]],Consumo!$AA$3:$AA$862)</f>
        <v>7130</v>
      </c>
      <c r="AV747" s="386">
        <f>SUMIF(Consumo!$C$3:$C$862,tabItens[[#This Row],[CÓDIGO]],Consumo!$Y$3:$Y$862)</f>
        <v>548.16666666666663</v>
      </c>
      <c r="AW747" s="359">
        <f>tabItens[[#This Row],[QTDE ATUAL]] + tabItens[[#This Row],[RC QTDE]] + tabItens[[#This Row],[AF SALDO]] + tabItens[[#This Row],[Recentes]]</f>
        <v>4300</v>
      </c>
      <c r="AX747" s="387">
        <v>883</v>
      </c>
      <c r="AY747" s="387">
        <v>4</v>
      </c>
      <c r="AZ747" s="387">
        <f>IF(ISBLANK(tabItens[[#This Row],[CÓDIGO]]),"",tabItens[[#This Row],[PontoMês]] * (AZ$2+tabItens[[#This Row],[PontoQtM]]))</f>
        <v>3532</v>
      </c>
      <c r="BA747" s="386">
        <f>tabItens[[#This Row],[PontoPed]] - tabItens[[#This Row],[Saldo]] + (1/10)</f>
        <v>-767.9</v>
      </c>
      <c r="BB747" s="386">
        <f xml:space="preserve"> tabItens[[#This Row],[PontoMês]] * BB$2 - tabItens[[#This Row],[QTDE ATUAL]] - (1/10)</f>
        <v>882.9</v>
      </c>
      <c r="BC747" s="388">
        <f>IF( tabItens[[#This Row],[PontoPed]]&gt;0, IF(tabItens[[#This Row],[PontoPed]]&lt;1, 1, IF( tabItens[[#This Row],[Saldo]]&gt;tabItens[[#This Row],[PontoPed]], 0, (tabItens[[#This Row],[PontoPed]]-tabItens[[#This Row],[Saldo]])/tabItens[[#This Row],[PontoPed]] ) ), 0 )</f>
        <v>0</v>
      </c>
      <c r="BD747" s="389">
        <f>ROUNDDOWN(IF( OR( AND(tabItens[[#This Row],[PontoPed]]&lt;tabItens[[#This Row],[Saldo]],tabItens[[#This Row],[Saldo]]&gt;0), tabItens[[#This Row],[PontoPed]]=0), 99, IF(AND(tabItens[[#This Row],[Saldo]]=0,tabItens[[#This Row],[PontoPed]]&gt;0), 0, (1-tabItens[[#This Row],[PctAb]])*10 ) ),0)</f>
        <v>99</v>
      </c>
      <c r="BE747" s="390">
        <f>IF( tabItens[[#This Row],[Consumo]] &gt; tabItens[[#This Row],[04_MESES]]/4*$AV$2, tabItens[[#This Row],[Consumo]]/$AV$2, tabItens[[#This Row],[04_MESES]]/4 ) * $BE$2 + tabItens[[#This Row],[COMPRA_EXTRA]]</f>
        <v>4527</v>
      </c>
      <c r="BF747" s="391">
        <f>MAX( tabItens[[#This Row],[Sugestão]] - tabItens[[#This Row],[LC]], 0 )</f>
        <v>4527</v>
      </c>
      <c r="BG747" s="391">
        <f>SUMIF(Consumo!$C$3:$C$862,tabItens[[#This Row],[CÓDIGO]],Consumo!$E$3:$E$862)</f>
        <v>837</v>
      </c>
      <c r="BH747" s="392">
        <f>IF(AND(tabItens[[#This Row],[Pend]] &gt; 0,tabItens[[#This Row],[Consumo]] &lt;&gt; 0), tabItens[[#This Row],[Pend]] / tabItens[[#This Row],[Consumo]], 0 )</f>
        <v>9.2445328031809146E-2</v>
      </c>
      <c r="BI747" s="391"/>
      <c r="BJ747" s="391"/>
      <c r="BK747" s="393" t="s">
        <v>2081</v>
      </c>
    </row>
    <row r="748" spans="1:63" x14ac:dyDescent="0.3">
      <c r="A748" s="354">
        <v>132650</v>
      </c>
      <c r="B748" s="355" t="s">
        <v>1838</v>
      </c>
      <c r="C748" s="356" t="s">
        <v>31</v>
      </c>
      <c r="D748" s="357">
        <v>19</v>
      </c>
      <c r="E748" s="358"/>
      <c r="F748" s="358"/>
      <c r="G748" s="358" t="s">
        <v>883</v>
      </c>
      <c r="H748" s="359">
        <v>0</v>
      </c>
      <c r="I748" s="360">
        <v>103003</v>
      </c>
      <c r="J748" s="361">
        <v>19</v>
      </c>
      <c r="K748" s="362">
        <v>1223</v>
      </c>
      <c r="L748" s="363">
        <f>IF(tabItens[[#This Row],[Média]] &gt; 0, tabItens[[#This Row],[QTDE ATUAL]] / tabItens[[#This Row],[Média]],999.9)</f>
        <v>0</v>
      </c>
      <c r="M748" s="364">
        <v>0</v>
      </c>
      <c r="N748" s="365">
        <f>tabItens[[#This Row],[VALOR UNIT.]] * tabItens[[#This Row],[LC]]</f>
        <v>0</v>
      </c>
      <c r="O748" s="366"/>
      <c r="P748" s="367"/>
      <c r="Q748" s="368"/>
      <c r="R748" s="365"/>
      <c r="S748" s="369"/>
      <c r="T748" s="370">
        <f>ROUNDDOWN(IFERROR(tabItens[[#This Row],[ATA DT.VALID.]] - $D$1,0) / 30,0)</f>
        <v>-1507</v>
      </c>
      <c r="U748" s="355" t="s">
        <v>911</v>
      </c>
      <c r="V748" s="371">
        <v>1</v>
      </c>
      <c r="W748" s="372" t="s">
        <v>2069</v>
      </c>
      <c r="X748" s="373">
        <v>45</v>
      </c>
      <c r="Y748" s="374">
        <v>14</v>
      </c>
      <c r="Z748" s="375">
        <v>6979</v>
      </c>
      <c r="AA748" s="376">
        <v>2023</v>
      </c>
      <c r="AB748" s="377">
        <v>1000</v>
      </c>
      <c r="AC748" s="377"/>
      <c r="AD748" s="376"/>
      <c r="AE748" s="377"/>
      <c r="AF748" s="370"/>
      <c r="AG748" s="378" t="s">
        <v>2067</v>
      </c>
      <c r="AH748" s="379"/>
      <c r="AI748" s="370">
        <v>448</v>
      </c>
      <c r="AJ748" s="379">
        <v>44375</v>
      </c>
      <c r="AK748" s="379">
        <v>42860</v>
      </c>
      <c r="AL748" s="379">
        <v>45049</v>
      </c>
      <c r="AM748" s="369"/>
      <c r="AN748" s="358"/>
      <c r="AO748" s="380" t="str">
        <f>_xlfn.IFNA(IF(VLOOKUP(tabItens[[#This Row],[CÓDIGO]],tabExcluirDoEstoque[#Data],1,FALSE),"sim",""),"")</f>
        <v/>
      </c>
      <c r="AP748" s="381" t="str">
        <f ca="1">IF(OR(ISBLANK(tabItens[[#This Row],[ATA DT.VALID.]]),tabItens[[#This Row],[ATA DT.VALID.]]="",tabItens[[#This Row],[ATA DT.VALID.]]=" "),"",IF(TYPE(tabItens[[#This Row],[ATA DT.VALID.]])=1,ROUNDUP((tabItens[[#This Row],[ATA DT.VALID.]]-TODAY())/7,0),""))</f>
        <v/>
      </c>
      <c r="AQ748" s="382"/>
      <c r="AR748" s="383" t="str">
        <f>IF(ISBLANK(tabItens[[#This Row],[CÓDIGO]]),"",IFERROR(VLOOKUP(tabItens[[#This Row],[CÓDIGO]],Consumo!$C$2:$AC$862,26,FALSE),0))</f>
        <v>06.2023</v>
      </c>
      <c r="AS748" s="384">
        <f>SUMIF(Consumo!$C$3:$C$862,tabItens[[#This Row],[CÓDIGO]],Consumo!$N$3:$N$862) + SUMIF(Consumo!$C$3:$C$862,tabItens[[#This Row],[CÓDIGO]],Consumo!$O$3:$O$862) + SUMIF(Consumo!$C$3:$C$862,tabItens[[#This Row],[CÓDIGO]],Consumo!$P$3:$P$862) + SUMIF(Consumo!$C$3:$C$862,tabItens[[#This Row],[CÓDIGO]],Consumo!$Q$3:$Q$862)</f>
        <v>73</v>
      </c>
      <c r="AT748" s="384">
        <f>SUMIF(Consumo!$C$3:$C$862,tabItens[[#This Row],[CÓDIGO]],Consumo!$Z$3:$Z$862)</f>
        <v>1697</v>
      </c>
      <c r="AU748" s="385">
        <f>SUMIF(Consumo!$C$3:$C$862,tabItens[[#This Row],[CÓDIGO]],Consumo!$AA$3:$AA$862)</f>
        <v>543</v>
      </c>
      <c r="AV748" s="386">
        <f>SUMIF(Consumo!$C$3:$C$862,tabItens[[#This Row],[CÓDIGO]],Consumo!$Y$3:$Y$862)</f>
        <v>134.5</v>
      </c>
      <c r="AW748" s="359">
        <f>tabItens[[#This Row],[QTDE ATUAL]] + tabItens[[#This Row],[RC QTDE]] + tabItens[[#This Row],[AF SALDO]] + tabItens[[#This Row],[Recentes]]</f>
        <v>1000</v>
      </c>
      <c r="AX748" s="387">
        <v>736</v>
      </c>
      <c r="AY748" s="387">
        <v>4</v>
      </c>
      <c r="AZ748" s="387">
        <f>IF(ISBLANK(tabItens[[#This Row],[CÓDIGO]]),"",tabItens[[#This Row],[PontoMês]] * (AZ$2+tabItens[[#This Row],[PontoQtM]]))</f>
        <v>2944</v>
      </c>
      <c r="BA748" s="386">
        <f>tabItens[[#This Row],[PontoPed]] - tabItens[[#This Row],[Saldo]] + (1/10)</f>
        <v>1944.1</v>
      </c>
      <c r="BB748" s="386">
        <f xml:space="preserve"> tabItens[[#This Row],[PontoMês]] * BB$2 - tabItens[[#This Row],[QTDE ATUAL]] - (1/10)</f>
        <v>735.9</v>
      </c>
      <c r="BC748" s="388">
        <f>IF( tabItens[[#This Row],[PontoPed]]&gt;0, IF(tabItens[[#This Row],[PontoPed]]&lt;1, 1, IF( tabItens[[#This Row],[Saldo]]&gt;tabItens[[#This Row],[PontoPed]], 0, (tabItens[[#This Row],[PontoPed]]-tabItens[[#This Row],[Saldo]])/tabItens[[#This Row],[PontoPed]] ) ), 0 )</f>
        <v>0.66032608695652173</v>
      </c>
      <c r="BD748" s="389">
        <f>ROUNDDOWN(IF( OR( AND(tabItens[[#This Row],[PontoPed]]&lt;tabItens[[#This Row],[Saldo]],tabItens[[#This Row],[Saldo]]&gt;0), tabItens[[#This Row],[PontoPed]]=0), 99, IF(AND(tabItens[[#This Row],[Saldo]]=0,tabItens[[#This Row],[PontoPed]]&gt;0), 0, (1-tabItens[[#This Row],[PctAb]])*10 ) ),0)</f>
        <v>3</v>
      </c>
      <c r="BE748" s="390">
        <f>IF( tabItens[[#This Row],[Consumo]] &gt; tabItens[[#This Row],[04_MESES]]/4*$AV$2, tabItens[[#This Row],[Consumo]]/$AV$2, tabItens[[#This Row],[04_MESES]]/4 ) * $BE$2 + tabItens[[#This Row],[COMPRA_EXTRA]]</f>
        <v>848.5</v>
      </c>
      <c r="BF748" s="391">
        <f>MAX( tabItens[[#This Row],[Sugestão]] - tabItens[[#This Row],[LC]], 0 )</f>
        <v>848.5</v>
      </c>
      <c r="BG748" s="391">
        <f>SUMIF(Consumo!$C$3:$C$862,tabItens[[#This Row],[CÓDIGO]],Consumo!$E$3:$E$862)</f>
        <v>356</v>
      </c>
      <c r="BH748" s="392">
        <f>IF(AND(tabItens[[#This Row],[Pend]] &gt; 0,tabItens[[#This Row],[Consumo]] &lt;&gt; 0), tabItens[[#This Row],[Pend]] / tabItens[[#This Row],[Consumo]], 0 )</f>
        <v>0.20978196817913966</v>
      </c>
      <c r="BI748" s="391"/>
      <c r="BJ748" s="391"/>
      <c r="BK748" s="393" t="s">
        <v>2081</v>
      </c>
    </row>
    <row r="749" spans="1:63" x14ac:dyDescent="0.3">
      <c r="A749" s="354">
        <v>132655</v>
      </c>
      <c r="B749" s="355" t="s">
        <v>1839</v>
      </c>
      <c r="C749" s="356" t="s">
        <v>31</v>
      </c>
      <c r="D749" s="357">
        <v>1.48</v>
      </c>
      <c r="E749" s="358"/>
      <c r="F749" s="358"/>
      <c r="G749" s="358" t="s">
        <v>883</v>
      </c>
      <c r="H749" s="359">
        <v>1384</v>
      </c>
      <c r="I749" s="360">
        <v>103003</v>
      </c>
      <c r="J749" s="361">
        <v>1.48</v>
      </c>
      <c r="K749" s="362">
        <v>29376</v>
      </c>
      <c r="L749" s="363">
        <f>IF(tabItens[[#This Row],[Média]] &gt; 0, tabItens[[#This Row],[QTDE ATUAL]] / tabItens[[#This Row],[Média]],999.9)</f>
        <v>0.53384763741562202</v>
      </c>
      <c r="M749" s="364">
        <v>0</v>
      </c>
      <c r="N749" s="365">
        <f>tabItens[[#This Row],[VALOR UNIT.]] * tabItens[[#This Row],[LC]]</f>
        <v>0</v>
      </c>
      <c r="O749" s="366"/>
      <c r="P749" s="367"/>
      <c r="Q749" s="368"/>
      <c r="R749" s="365"/>
      <c r="S749" s="369"/>
      <c r="T749" s="370">
        <f>ROUNDDOWN(IFERROR(tabItens[[#This Row],[ATA DT.VALID.]] - $D$1,0) / 30,0)</f>
        <v>-1507</v>
      </c>
      <c r="U749" s="355" t="s">
        <v>903</v>
      </c>
      <c r="V749" s="371">
        <v>1</v>
      </c>
      <c r="W749" s="372" t="s">
        <v>2069</v>
      </c>
      <c r="X749" s="373">
        <v>45</v>
      </c>
      <c r="Y749" s="374">
        <v>10</v>
      </c>
      <c r="Z749" s="375">
        <v>6209</v>
      </c>
      <c r="AA749" s="376">
        <v>2023</v>
      </c>
      <c r="AB749" s="377">
        <v>3000</v>
      </c>
      <c r="AC749" s="377"/>
      <c r="AD749" s="376"/>
      <c r="AE749" s="377"/>
      <c r="AF749" s="370"/>
      <c r="AG749" s="378" t="s">
        <v>2067</v>
      </c>
      <c r="AH749" s="379"/>
      <c r="AI749" s="370">
        <v>11736</v>
      </c>
      <c r="AJ749" s="379">
        <v>44993</v>
      </c>
      <c r="AK749" s="379">
        <v>42860</v>
      </c>
      <c r="AL749" s="379">
        <v>44959</v>
      </c>
      <c r="AM749" s="369"/>
      <c r="AN749" s="358"/>
      <c r="AO749" s="380" t="str">
        <f>_xlfn.IFNA(IF(VLOOKUP(tabItens[[#This Row],[CÓDIGO]],tabExcluirDoEstoque[#Data],1,FALSE),"sim",""),"")</f>
        <v/>
      </c>
      <c r="AP749" s="381" t="str">
        <f ca="1">IF(OR(ISBLANK(tabItens[[#This Row],[ATA DT.VALID.]]),tabItens[[#This Row],[ATA DT.VALID.]]="",tabItens[[#This Row],[ATA DT.VALID.]]=" "),"",IF(TYPE(tabItens[[#This Row],[ATA DT.VALID.]])=1,ROUNDUP((tabItens[[#This Row],[ATA DT.VALID.]]-TODAY())/7,0),""))</f>
        <v/>
      </c>
      <c r="AQ749" s="382"/>
      <c r="AR749" s="383" t="str">
        <f>IF(ISBLANK(tabItens[[#This Row],[CÓDIGO]]),"",IFERROR(VLOOKUP(tabItens[[#This Row],[CÓDIGO]],Consumo!$C$2:$AC$862,26,FALSE),0))</f>
        <v>09.2023</v>
      </c>
      <c r="AS749" s="384">
        <f>SUMIF(Consumo!$C$3:$C$862,tabItens[[#This Row],[CÓDIGO]],Consumo!$N$3:$N$862) + SUMIF(Consumo!$C$3:$C$862,tabItens[[#This Row],[CÓDIGO]],Consumo!$O$3:$O$862) + SUMIF(Consumo!$C$3:$C$862,tabItens[[#This Row],[CÓDIGO]],Consumo!$P$3:$P$862) + SUMIF(Consumo!$C$3:$C$862,tabItens[[#This Row],[CÓDIGO]],Consumo!$Q$3:$Q$862)</f>
        <v>10042</v>
      </c>
      <c r="AT749" s="384">
        <f>SUMIF(Consumo!$C$3:$C$862,tabItens[[#This Row],[CÓDIGO]],Consumo!$Z$3:$Z$862)</f>
        <v>36046</v>
      </c>
      <c r="AU749" s="385">
        <f>SUMIF(Consumo!$C$3:$C$862,tabItens[[#This Row],[CÓDIGO]],Consumo!$AA$3:$AA$862)</f>
        <v>16416</v>
      </c>
      <c r="AV749" s="386">
        <f>SUMIF(Consumo!$C$3:$C$862,tabItens[[#This Row],[CÓDIGO]],Consumo!$Y$3:$Y$862)</f>
        <v>2592.5</v>
      </c>
      <c r="AW749" s="359">
        <f>tabItens[[#This Row],[QTDE ATUAL]] + tabItens[[#This Row],[RC QTDE]] + tabItens[[#This Row],[AF SALDO]] + tabItens[[#This Row],[Recentes]]</f>
        <v>4384</v>
      </c>
      <c r="AX749" s="387">
        <v>2694</v>
      </c>
      <c r="AY749" s="387">
        <v>4</v>
      </c>
      <c r="AZ749" s="387">
        <f>IF(ISBLANK(tabItens[[#This Row],[CÓDIGO]]),"",tabItens[[#This Row],[PontoMês]] * (AZ$2+tabItens[[#This Row],[PontoQtM]]))</f>
        <v>10776</v>
      </c>
      <c r="BA749" s="386">
        <f>tabItens[[#This Row],[PontoPed]] - tabItens[[#This Row],[Saldo]] + (1/10)</f>
        <v>6392.1</v>
      </c>
      <c r="BB749" s="386">
        <f xml:space="preserve"> tabItens[[#This Row],[PontoMês]] * BB$2 - tabItens[[#This Row],[QTDE ATUAL]] - (1/10)</f>
        <v>1309.9000000000001</v>
      </c>
      <c r="BC749" s="388">
        <f>IF( tabItens[[#This Row],[PontoPed]]&gt;0, IF(tabItens[[#This Row],[PontoPed]]&lt;1, 1, IF( tabItens[[#This Row],[Saldo]]&gt;tabItens[[#This Row],[PontoPed]], 0, (tabItens[[#This Row],[PontoPed]]-tabItens[[#This Row],[Saldo]])/tabItens[[#This Row],[PontoPed]] ) ), 0 )</f>
        <v>0.59317000742390502</v>
      </c>
      <c r="BD749" s="389">
        <f>ROUNDDOWN(IF( OR( AND(tabItens[[#This Row],[PontoPed]]&lt;tabItens[[#This Row],[Saldo]],tabItens[[#This Row],[Saldo]]&gt;0), tabItens[[#This Row],[PontoPed]]=0), 99, IF(AND(tabItens[[#This Row],[Saldo]]=0,tabItens[[#This Row],[PontoPed]]&gt;0), 0, (1-tabItens[[#This Row],[PctAb]])*10 ) ),0)</f>
        <v>4</v>
      </c>
      <c r="BE749" s="390">
        <f>IF( tabItens[[#This Row],[Consumo]] &gt; tabItens[[#This Row],[04_MESES]]/4*$AV$2, tabItens[[#This Row],[Consumo]]/$AV$2, tabItens[[#This Row],[04_MESES]]/4 ) * $BE$2 + tabItens[[#This Row],[COMPRA_EXTRA]]</f>
        <v>18023</v>
      </c>
      <c r="BF749" s="391">
        <f>MAX( tabItens[[#This Row],[Sugestão]] - tabItens[[#This Row],[LC]], 0 )</f>
        <v>18023</v>
      </c>
      <c r="BG749" s="391">
        <f>SUMIF(Consumo!$C$3:$C$862,tabItens[[#This Row],[CÓDIGO]],Consumo!$E$3:$E$862)</f>
        <v>840</v>
      </c>
      <c r="BH749" s="392">
        <f>IF(AND(tabItens[[#This Row],[Pend]] &gt; 0,tabItens[[#This Row],[Consumo]] &lt;&gt; 0), tabItens[[#This Row],[Pend]] / tabItens[[#This Row],[Consumo]], 0 )</f>
        <v>2.3303556566609332E-2</v>
      </c>
      <c r="BI749" s="391"/>
      <c r="BJ749" s="391"/>
      <c r="BK749" s="393" t="s">
        <v>2081</v>
      </c>
    </row>
    <row r="750" spans="1:63" x14ac:dyDescent="0.3">
      <c r="A750" s="354">
        <v>132656</v>
      </c>
      <c r="B750" s="355" t="s">
        <v>1840</v>
      </c>
      <c r="C750" s="356" t="s">
        <v>31</v>
      </c>
      <c r="D750" s="357">
        <v>2.19</v>
      </c>
      <c r="E750" s="358"/>
      <c r="F750" s="358"/>
      <c r="G750" s="358" t="s">
        <v>883</v>
      </c>
      <c r="H750" s="359">
        <v>0</v>
      </c>
      <c r="I750" s="360">
        <v>103003</v>
      </c>
      <c r="J750" s="361">
        <v>2.19</v>
      </c>
      <c r="K750" s="362">
        <v>28901</v>
      </c>
      <c r="L750" s="363">
        <f>IF(tabItens[[#This Row],[Média]] &gt; 0, tabItens[[#This Row],[QTDE ATUAL]] / tabItens[[#This Row],[Média]],999.9)</f>
        <v>0</v>
      </c>
      <c r="M750" s="364">
        <v>0</v>
      </c>
      <c r="N750" s="365">
        <f>tabItens[[#This Row],[VALOR UNIT.]] * tabItens[[#This Row],[LC]]</f>
        <v>0</v>
      </c>
      <c r="O750" s="366"/>
      <c r="P750" s="367"/>
      <c r="Q750" s="368"/>
      <c r="R750" s="365"/>
      <c r="S750" s="369"/>
      <c r="T750" s="370">
        <f>ROUNDDOWN(IFERROR(tabItens[[#This Row],[ATA DT.VALID.]] - $D$1,0) / 30,0)</f>
        <v>-1507</v>
      </c>
      <c r="U750" s="355" t="s">
        <v>903</v>
      </c>
      <c r="V750" s="371">
        <v>1</v>
      </c>
      <c r="W750" s="372" t="s">
        <v>2069</v>
      </c>
      <c r="X750" s="373">
        <v>45</v>
      </c>
      <c r="Y750" s="374">
        <v>10</v>
      </c>
      <c r="Z750" s="375">
        <v>6211</v>
      </c>
      <c r="AA750" s="376">
        <v>2023</v>
      </c>
      <c r="AB750" s="377">
        <v>8000</v>
      </c>
      <c r="AC750" s="377"/>
      <c r="AD750" s="376"/>
      <c r="AE750" s="377"/>
      <c r="AF750" s="370"/>
      <c r="AG750" s="378" t="s">
        <v>2067</v>
      </c>
      <c r="AH750" s="379"/>
      <c r="AI750" s="370">
        <v>22214</v>
      </c>
      <c r="AJ750" s="379">
        <v>44924</v>
      </c>
      <c r="AK750" s="379">
        <v>42860</v>
      </c>
      <c r="AL750" s="379">
        <v>44910</v>
      </c>
      <c r="AM750" s="369"/>
      <c r="AN750" s="358"/>
      <c r="AO750" s="380" t="str">
        <f>_xlfn.IFNA(IF(VLOOKUP(tabItens[[#This Row],[CÓDIGO]],tabExcluirDoEstoque[#Data],1,FALSE),"sim",""),"")</f>
        <v/>
      </c>
      <c r="AP750" s="381" t="str">
        <f ca="1">IF(OR(ISBLANK(tabItens[[#This Row],[ATA DT.VALID.]]),tabItens[[#This Row],[ATA DT.VALID.]]="",tabItens[[#This Row],[ATA DT.VALID.]]=" "),"",IF(TYPE(tabItens[[#This Row],[ATA DT.VALID.]])=1,ROUNDUP((tabItens[[#This Row],[ATA DT.VALID.]]-TODAY())/7,0),""))</f>
        <v/>
      </c>
      <c r="AQ750" s="382"/>
      <c r="AR750" s="383" t="str">
        <f>IF(ISBLANK(tabItens[[#This Row],[CÓDIGO]]),"",IFERROR(VLOOKUP(tabItens[[#This Row],[CÓDIGO]],Consumo!$C$2:$AC$862,26,FALSE),0))</f>
        <v>09.2023</v>
      </c>
      <c r="AS750" s="384">
        <f>SUMIF(Consumo!$C$3:$C$862,tabItens[[#This Row],[CÓDIGO]],Consumo!$N$3:$N$862) + SUMIF(Consumo!$C$3:$C$862,tabItens[[#This Row],[CÓDIGO]],Consumo!$O$3:$O$862) + SUMIF(Consumo!$C$3:$C$862,tabItens[[#This Row],[CÓDIGO]],Consumo!$P$3:$P$862) + SUMIF(Consumo!$C$3:$C$862,tabItens[[#This Row],[CÓDIGO]],Consumo!$Q$3:$Q$862)</f>
        <v>8293</v>
      </c>
      <c r="AT750" s="384">
        <f>SUMIF(Consumo!$C$3:$C$862,tabItens[[#This Row],[CÓDIGO]],Consumo!$Z$3:$Z$862)</f>
        <v>35497</v>
      </c>
      <c r="AU750" s="385">
        <f>SUMIF(Consumo!$C$3:$C$862,tabItens[[#This Row],[CÓDIGO]],Consumo!$AA$3:$AA$862)</f>
        <v>16392</v>
      </c>
      <c r="AV750" s="386">
        <f>SUMIF(Consumo!$C$3:$C$862,tabItens[[#This Row],[CÓDIGO]],Consumo!$Y$3:$Y$862)</f>
        <v>2542.3333333333335</v>
      </c>
      <c r="AW750" s="359">
        <f>tabItens[[#This Row],[QTDE ATUAL]] + tabItens[[#This Row],[RC QTDE]] + tabItens[[#This Row],[AF SALDO]] + tabItens[[#This Row],[Recentes]]</f>
        <v>8000</v>
      </c>
      <c r="AX750" s="387">
        <v>2680</v>
      </c>
      <c r="AY750" s="387">
        <v>4</v>
      </c>
      <c r="AZ750" s="387">
        <f>IF(ISBLANK(tabItens[[#This Row],[CÓDIGO]]),"",tabItens[[#This Row],[PontoMês]] * (AZ$2+tabItens[[#This Row],[PontoQtM]]))</f>
        <v>10720</v>
      </c>
      <c r="BA750" s="386">
        <f>tabItens[[#This Row],[PontoPed]] - tabItens[[#This Row],[Saldo]] + (1/10)</f>
        <v>2720.1</v>
      </c>
      <c r="BB750" s="386">
        <f xml:space="preserve"> tabItens[[#This Row],[PontoMês]] * BB$2 - tabItens[[#This Row],[QTDE ATUAL]] - (1/10)</f>
        <v>2679.9</v>
      </c>
      <c r="BC750" s="388">
        <f>IF( tabItens[[#This Row],[PontoPed]]&gt;0, IF(tabItens[[#This Row],[PontoPed]]&lt;1, 1, IF( tabItens[[#This Row],[Saldo]]&gt;tabItens[[#This Row],[PontoPed]], 0, (tabItens[[#This Row],[PontoPed]]-tabItens[[#This Row],[Saldo]])/tabItens[[#This Row],[PontoPed]] ) ), 0 )</f>
        <v>0.2537313432835821</v>
      </c>
      <c r="BD750" s="389">
        <f>ROUNDDOWN(IF( OR( AND(tabItens[[#This Row],[PontoPed]]&lt;tabItens[[#This Row],[Saldo]],tabItens[[#This Row],[Saldo]]&gt;0), tabItens[[#This Row],[PontoPed]]=0), 99, IF(AND(tabItens[[#This Row],[Saldo]]=0,tabItens[[#This Row],[PontoPed]]&gt;0), 0, (1-tabItens[[#This Row],[PctAb]])*10 ) ),0)</f>
        <v>7</v>
      </c>
      <c r="BE750" s="390">
        <f>IF( tabItens[[#This Row],[Consumo]] &gt; tabItens[[#This Row],[04_MESES]]/4*$AV$2, tabItens[[#This Row],[Consumo]]/$AV$2, tabItens[[#This Row],[04_MESES]]/4 ) * $BE$2 + tabItens[[#This Row],[COMPRA_EXTRA]]</f>
        <v>17748.5</v>
      </c>
      <c r="BF750" s="391">
        <f>MAX( tabItens[[#This Row],[Sugestão]] - tabItens[[#This Row],[LC]], 0 )</f>
        <v>17748.5</v>
      </c>
      <c r="BG750" s="391">
        <f>SUMIF(Consumo!$C$3:$C$862,tabItens[[#This Row],[CÓDIGO]],Consumo!$E$3:$E$862)</f>
        <v>1855</v>
      </c>
      <c r="BH750" s="392">
        <f>IF(AND(tabItens[[#This Row],[Pend]] &gt; 0,tabItens[[#This Row],[Consumo]] &lt;&gt; 0), tabItens[[#This Row],[Pend]] / tabItens[[#This Row],[Consumo]], 0 )</f>
        <v>5.2257937290475252E-2</v>
      </c>
      <c r="BI750" s="391"/>
      <c r="BJ750" s="391"/>
      <c r="BK750" s="393" t="s">
        <v>2081</v>
      </c>
    </row>
    <row r="751" spans="1:63" x14ac:dyDescent="0.3">
      <c r="A751" s="354">
        <v>132714</v>
      </c>
      <c r="B751" s="355" t="s">
        <v>819</v>
      </c>
      <c r="C751" s="356" t="s">
        <v>256</v>
      </c>
      <c r="D751" s="357">
        <v>20.3</v>
      </c>
      <c r="E751" s="358"/>
      <c r="F751" s="358"/>
      <c r="G751" s="358" t="s">
        <v>883</v>
      </c>
      <c r="H751" s="359">
        <v>153</v>
      </c>
      <c r="I751" s="360">
        <v>103003</v>
      </c>
      <c r="J751" s="361">
        <v>20.3</v>
      </c>
      <c r="K751" s="362"/>
      <c r="L751" s="363">
        <f>IF(tabItens[[#This Row],[Média]] &gt; 0, tabItens[[#This Row],[QTDE ATUAL]] / tabItens[[#This Row],[Média]],999.9)</f>
        <v>999.9</v>
      </c>
      <c r="M751" s="364">
        <v>0</v>
      </c>
      <c r="N751" s="365">
        <f>tabItens[[#This Row],[VALOR UNIT.]] * tabItens[[#This Row],[LC]]</f>
        <v>0</v>
      </c>
      <c r="O751" s="366" t="s">
        <v>2157</v>
      </c>
      <c r="P751" s="367"/>
      <c r="Q751" s="368"/>
      <c r="R751" s="365"/>
      <c r="S751" s="369"/>
      <c r="T751" s="370">
        <f>ROUNDDOWN(IFERROR(tabItens[[#This Row],[ATA DT.VALID.]] - $D$1,0) / 30,0)</f>
        <v>-1507</v>
      </c>
      <c r="U751" s="355" t="s">
        <v>1270</v>
      </c>
      <c r="V751" s="371">
        <v>1</v>
      </c>
      <c r="W751" s="372" t="s">
        <v>2066</v>
      </c>
      <c r="X751" s="373">
        <v>51</v>
      </c>
      <c r="Y751" s="374">
        <v>17</v>
      </c>
      <c r="Z751" s="375"/>
      <c r="AA751" s="376"/>
      <c r="AB751" s="377"/>
      <c r="AC751" s="377"/>
      <c r="AD751" s="376"/>
      <c r="AE751" s="377"/>
      <c r="AF751" s="370"/>
      <c r="AG751" s="378" t="s">
        <v>2067</v>
      </c>
      <c r="AH751" s="379"/>
      <c r="AI751" s="370">
        <v>0</v>
      </c>
      <c r="AJ751" s="379">
        <v>43754</v>
      </c>
      <c r="AK751" s="379">
        <v>42880</v>
      </c>
      <c r="AL751" s="379">
        <v>43731</v>
      </c>
      <c r="AM751" s="369"/>
      <c r="AN751" s="358"/>
      <c r="AO751" s="380" t="str">
        <f>_xlfn.IFNA(IF(VLOOKUP(tabItens[[#This Row],[CÓDIGO]],tabExcluirDoEstoque[#Data],1,FALSE),"sim",""),"")</f>
        <v>sim</v>
      </c>
      <c r="AP751" s="381" t="str">
        <f ca="1">IF(OR(ISBLANK(tabItens[[#This Row],[ATA DT.VALID.]]),tabItens[[#This Row],[ATA DT.VALID.]]="",tabItens[[#This Row],[ATA DT.VALID.]]=" "),"",IF(TYPE(tabItens[[#This Row],[ATA DT.VALID.]])=1,ROUNDUP((tabItens[[#This Row],[ATA DT.VALID.]]-TODAY())/7,0),""))</f>
        <v/>
      </c>
      <c r="AQ751" s="382">
        <v>0</v>
      </c>
      <c r="AR751" s="383">
        <f>IF(ISBLANK(tabItens[[#This Row],[CÓDIGO]]),"",IFERROR(VLOOKUP(tabItens[[#This Row],[CÓDIGO]],Consumo!$C$2:$AC$862,26,FALSE),0))</f>
        <v>0</v>
      </c>
      <c r="AS751" s="384">
        <f>SUMIF(Consumo!$C$3:$C$862,tabItens[[#This Row],[CÓDIGO]],Consumo!$N$3:$N$862) + SUMIF(Consumo!$C$3:$C$862,tabItens[[#This Row],[CÓDIGO]],Consumo!$O$3:$O$862) + SUMIF(Consumo!$C$3:$C$862,tabItens[[#This Row],[CÓDIGO]],Consumo!$P$3:$P$862) + SUMIF(Consumo!$C$3:$C$862,tabItens[[#This Row],[CÓDIGO]],Consumo!$Q$3:$Q$862)</f>
        <v>0</v>
      </c>
      <c r="AT751" s="384">
        <f>SUMIF(Consumo!$C$3:$C$862,tabItens[[#This Row],[CÓDIGO]],Consumo!$Z$3:$Z$862)</f>
        <v>0</v>
      </c>
      <c r="AU751" s="385">
        <f>SUMIF(Consumo!$C$3:$C$862,tabItens[[#This Row],[CÓDIGO]],Consumo!$AA$3:$AA$862)</f>
        <v>0</v>
      </c>
      <c r="AV751" s="386">
        <f>SUMIF(Consumo!$C$3:$C$862,tabItens[[#This Row],[CÓDIGO]],Consumo!$Y$3:$Y$862)</f>
        <v>0</v>
      </c>
      <c r="AW751" s="359">
        <f>tabItens[[#This Row],[QTDE ATUAL]] + tabItens[[#This Row],[RC QTDE]] + tabItens[[#This Row],[AF SALDO]] + tabItens[[#This Row],[Recentes]]</f>
        <v>153</v>
      </c>
      <c r="AX751" s="387">
        <v>5</v>
      </c>
      <c r="AY751" s="387">
        <v>4</v>
      </c>
      <c r="AZ751" s="387">
        <f>IF(ISBLANK(tabItens[[#This Row],[CÓDIGO]]),"",tabItens[[#This Row],[PontoMês]] * (AZ$2+tabItens[[#This Row],[PontoQtM]]))</f>
        <v>20</v>
      </c>
      <c r="BA751" s="386">
        <f>tabItens[[#This Row],[PontoPed]] - tabItens[[#This Row],[Saldo]] + (1/10)</f>
        <v>-132.9</v>
      </c>
      <c r="BB751" s="386">
        <f xml:space="preserve"> tabItens[[#This Row],[PontoMês]] * BB$2 - tabItens[[#This Row],[QTDE ATUAL]] - (1/10)</f>
        <v>-148.1</v>
      </c>
      <c r="BC751" s="388">
        <f>IF( tabItens[[#This Row],[PontoPed]]&gt;0, IF(tabItens[[#This Row],[PontoPed]]&lt;1, 1, IF( tabItens[[#This Row],[Saldo]]&gt;tabItens[[#This Row],[PontoPed]], 0, (tabItens[[#This Row],[PontoPed]]-tabItens[[#This Row],[Saldo]])/tabItens[[#This Row],[PontoPed]] ) ), 0 )</f>
        <v>0</v>
      </c>
      <c r="BD751" s="389">
        <f>ROUNDDOWN(IF( OR( AND(tabItens[[#This Row],[PontoPed]]&lt;tabItens[[#This Row],[Saldo]],tabItens[[#This Row],[Saldo]]&gt;0), tabItens[[#This Row],[PontoPed]]=0), 99, IF(AND(tabItens[[#This Row],[Saldo]]=0,tabItens[[#This Row],[PontoPed]]&gt;0), 0, (1-tabItens[[#This Row],[PctAb]])*10 ) ),0)</f>
        <v>99</v>
      </c>
      <c r="BE751" s="390">
        <f>IF( tabItens[[#This Row],[Consumo]] &gt; tabItens[[#This Row],[04_MESES]]/4*$AV$2, tabItens[[#This Row],[Consumo]]/$AV$2, tabItens[[#This Row],[04_MESES]]/4 ) * $BE$2 + tabItens[[#This Row],[COMPRA_EXTRA]]</f>
        <v>0</v>
      </c>
      <c r="BF751" s="391">
        <f>MAX( tabItens[[#This Row],[Sugestão]] - tabItens[[#This Row],[LC]], 0 )</f>
        <v>0</v>
      </c>
      <c r="BG751" s="391">
        <f>SUMIF(Consumo!$C$3:$C$862,tabItens[[#This Row],[CÓDIGO]],Consumo!$E$3:$E$862)</f>
        <v>0</v>
      </c>
      <c r="BH751" s="392">
        <f>IF(AND(tabItens[[#This Row],[Pend]] &gt; 0,tabItens[[#This Row],[Consumo]] &lt;&gt; 0), tabItens[[#This Row],[Pend]] / tabItens[[#This Row],[Consumo]], 0 )</f>
        <v>0</v>
      </c>
      <c r="BI751" s="391"/>
      <c r="BJ751" s="391"/>
      <c r="BK751" s="393" t="s">
        <v>2081</v>
      </c>
    </row>
    <row r="752" spans="1:63" x14ac:dyDescent="0.3">
      <c r="A752" s="354">
        <v>132715</v>
      </c>
      <c r="B752" s="355" t="s">
        <v>820</v>
      </c>
      <c r="C752" s="356" t="s">
        <v>256</v>
      </c>
      <c r="D752" s="357">
        <v>20.3</v>
      </c>
      <c r="E752" s="358"/>
      <c r="F752" s="358"/>
      <c r="G752" s="358" t="s">
        <v>883</v>
      </c>
      <c r="H752" s="359">
        <v>172</v>
      </c>
      <c r="I752" s="360">
        <v>103003</v>
      </c>
      <c r="J752" s="361">
        <v>20.3</v>
      </c>
      <c r="K752" s="362"/>
      <c r="L752" s="363">
        <f>IF(tabItens[[#This Row],[Média]] &gt; 0, tabItens[[#This Row],[QTDE ATUAL]] / tabItens[[#This Row],[Média]],999.9)</f>
        <v>999.9</v>
      </c>
      <c r="M752" s="364">
        <v>0</v>
      </c>
      <c r="N752" s="365">
        <f>tabItens[[#This Row],[VALOR UNIT.]] * tabItens[[#This Row],[LC]]</f>
        <v>0</v>
      </c>
      <c r="O752" s="366" t="s">
        <v>2157</v>
      </c>
      <c r="P752" s="367"/>
      <c r="Q752" s="368"/>
      <c r="R752" s="365"/>
      <c r="S752" s="369"/>
      <c r="T752" s="370">
        <f>ROUNDDOWN(IFERROR(tabItens[[#This Row],[ATA DT.VALID.]] - $D$1,0) / 30,0)</f>
        <v>-1507</v>
      </c>
      <c r="U752" s="355" t="s">
        <v>1270</v>
      </c>
      <c r="V752" s="371">
        <v>1</v>
      </c>
      <c r="W752" s="372" t="s">
        <v>2066</v>
      </c>
      <c r="X752" s="373">
        <v>51</v>
      </c>
      <c r="Y752" s="374">
        <v>17</v>
      </c>
      <c r="Z752" s="375"/>
      <c r="AA752" s="376"/>
      <c r="AB752" s="377"/>
      <c r="AC752" s="377"/>
      <c r="AD752" s="376"/>
      <c r="AE752" s="377"/>
      <c r="AF752" s="370"/>
      <c r="AG752" s="378" t="s">
        <v>2067</v>
      </c>
      <c r="AH752" s="379"/>
      <c r="AI752" s="370">
        <v>0</v>
      </c>
      <c r="AJ752" s="379">
        <v>43754</v>
      </c>
      <c r="AK752" s="379">
        <v>42880</v>
      </c>
      <c r="AL752" s="379">
        <v>43731</v>
      </c>
      <c r="AM752" s="369"/>
      <c r="AN752" s="358"/>
      <c r="AO752" s="380" t="str">
        <f>_xlfn.IFNA(IF(VLOOKUP(tabItens[[#This Row],[CÓDIGO]],tabExcluirDoEstoque[#Data],1,FALSE),"sim",""),"")</f>
        <v>sim</v>
      </c>
      <c r="AP752" s="381" t="str">
        <f ca="1">IF(OR(ISBLANK(tabItens[[#This Row],[ATA DT.VALID.]]),tabItens[[#This Row],[ATA DT.VALID.]]="",tabItens[[#This Row],[ATA DT.VALID.]]=" "),"",IF(TYPE(tabItens[[#This Row],[ATA DT.VALID.]])=1,ROUNDUP((tabItens[[#This Row],[ATA DT.VALID.]]-TODAY())/7,0),""))</f>
        <v/>
      </c>
      <c r="AQ752" s="382">
        <v>0</v>
      </c>
      <c r="AR752" s="383">
        <f>IF(ISBLANK(tabItens[[#This Row],[CÓDIGO]]),"",IFERROR(VLOOKUP(tabItens[[#This Row],[CÓDIGO]],Consumo!$C$2:$AC$862,26,FALSE),0))</f>
        <v>0</v>
      </c>
      <c r="AS752" s="384">
        <f>SUMIF(Consumo!$C$3:$C$862,tabItens[[#This Row],[CÓDIGO]],Consumo!$N$3:$N$862) + SUMIF(Consumo!$C$3:$C$862,tabItens[[#This Row],[CÓDIGO]],Consumo!$O$3:$O$862) + SUMIF(Consumo!$C$3:$C$862,tabItens[[#This Row],[CÓDIGO]],Consumo!$P$3:$P$862) + SUMIF(Consumo!$C$3:$C$862,tabItens[[#This Row],[CÓDIGO]],Consumo!$Q$3:$Q$862)</f>
        <v>0</v>
      </c>
      <c r="AT752" s="384">
        <f>SUMIF(Consumo!$C$3:$C$862,tabItens[[#This Row],[CÓDIGO]],Consumo!$Z$3:$Z$862)</f>
        <v>0</v>
      </c>
      <c r="AU752" s="385">
        <f>SUMIF(Consumo!$C$3:$C$862,tabItens[[#This Row],[CÓDIGO]],Consumo!$AA$3:$AA$862)</f>
        <v>0</v>
      </c>
      <c r="AV752" s="386">
        <f>SUMIF(Consumo!$C$3:$C$862,tabItens[[#This Row],[CÓDIGO]],Consumo!$Y$3:$Y$862)</f>
        <v>0</v>
      </c>
      <c r="AW752" s="359">
        <f>tabItens[[#This Row],[QTDE ATUAL]] + tabItens[[#This Row],[RC QTDE]] + tabItens[[#This Row],[AF SALDO]] + tabItens[[#This Row],[Recentes]]</f>
        <v>172</v>
      </c>
      <c r="AX752" s="387">
        <v>6</v>
      </c>
      <c r="AY752" s="387">
        <v>4</v>
      </c>
      <c r="AZ752" s="387">
        <f>IF(ISBLANK(tabItens[[#This Row],[CÓDIGO]]),"",tabItens[[#This Row],[PontoMês]] * (AZ$2+tabItens[[#This Row],[PontoQtM]]))</f>
        <v>24</v>
      </c>
      <c r="BA752" s="386">
        <f>tabItens[[#This Row],[PontoPed]] - tabItens[[#This Row],[Saldo]] + (1/10)</f>
        <v>-147.9</v>
      </c>
      <c r="BB752" s="386">
        <f xml:space="preserve"> tabItens[[#This Row],[PontoMês]] * BB$2 - tabItens[[#This Row],[QTDE ATUAL]] - (1/10)</f>
        <v>-166.1</v>
      </c>
      <c r="BC752" s="388">
        <f>IF( tabItens[[#This Row],[PontoPed]]&gt;0, IF(tabItens[[#This Row],[PontoPed]]&lt;1, 1, IF( tabItens[[#This Row],[Saldo]]&gt;tabItens[[#This Row],[PontoPed]], 0, (tabItens[[#This Row],[PontoPed]]-tabItens[[#This Row],[Saldo]])/tabItens[[#This Row],[PontoPed]] ) ), 0 )</f>
        <v>0</v>
      </c>
      <c r="BD752" s="389">
        <f>ROUNDDOWN(IF( OR( AND(tabItens[[#This Row],[PontoPed]]&lt;tabItens[[#This Row],[Saldo]],tabItens[[#This Row],[Saldo]]&gt;0), tabItens[[#This Row],[PontoPed]]=0), 99, IF(AND(tabItens[[#This Row],[Saldo]]=0,tabItens[[#This Row],[PontoPed]]&gt;0), 0, (1-tabItens[[#This Row],[PctAb]])*10 ) ),0)</f>
        <v>99</v>
      </c>
      <c r="BE752" s="390">
        <f>IF( tabItens[[#This Row],[Consumo]] &gt; tabItens[[#This Row],[04_MESES]]/4*$AV$2, tabItens[[#This Row],[Consumo]]/$AV$2, tabItens[[#This Row],[04_MESES]]/4 ) * $BE$2 + tabItens[[#This Row],[COMPRA_EXTRA]]</f>
        <v>0</v>
      </c>
      <c r="BF752" s="391">
        <f>MAX( tabItens[[#This Row],[Sugestão]] - tabItens[[#This Row],[LC]], 0 )</f>
        <v>0</v>
      </c>
      <c r="BG752" s="391">
        <f>SUMIF(Consumo!$C$3:$C$862,tabItens[[#This Row],[CÓDIGO]],Consumo!$E$3:$E$862)</f>
        <v>0</v>
      </c>
      <c r="BH752" s="392">
        <f>IF(AND(tabItens[[#This Row],[Pend]] &gt; 0,tabItens[[#This Row],[Consumo]] &lt;&gt; 0), tabItens[[#This Row],[Pend]] / tabItens[[#This Row],[Consumo]], 0 )</f>
        <v>0</v>
      </c>
      <c r="BI752" s="391"/>
      <c r="BJ752" s="391"/>
      <c r="BK752" s="393" t="s">
        <v>2081</v>
      </c>
    </row>
    <row r="753" spans="1:63" x14ac:dyDescent="0.3">
      <c r="A753" s="354">
        <v>132751</v>
      </c>
      <c r="B753" s="355" t="s">
        <v>1841</v>
      </c>
      <c r="C753" s="356" t="s">
        <v>253</v>
      </c>
      <c r="D753" s="357">
        <v>217.5</v>
      </c>
      <c r="E753" s="358"/>
      <c r="F753" s="358"/>
      <c r="G753" s="358" t="s">
        <v>883</v>
      </c>
      <c r="H753" s="359">
        <v>3</v>
      </c>
      <c r="I753" s="360">
        <v>103003</v>
      </c>
      <c r="J753" s="361">
        <v>217.5</v>
      </c>
      <c r="K753" s="362">
        <v>1</v>
      </c>
      <c r="L753" s="363">
        <f>IF(tabItens[[#This Row],[Média]] &gt; 0, tabItens[[#This Row],[QTDE ATUAL]] / tabItens[[#This Row],[Média]],999.9)</f>
        <v>999.9</v>
      </c>
      <c r="M753" s="364">
        <v>0</v>
      </c>
      <c r="N753" s="365">
        <f>tabItens[[#This Row],[VALOR UNIT.]] * tabItens[[#This Row],[LC]]</f>
        <v>0</v>
      </c>
      <c r="O753" s="366"/>
      <c r="P753" s="367"/>
      <c r="Q753" s="368"/>
      <c r="R753" s="365"/>
      <c r="S753" s="369"/>
      <c r="T753" s="370">
        <f>ROUNDDOWN(IFERROR(tabItens[[#This Row],[ATA DT.VALID.]] - $D$1,0) / 30,0)</f>
        <v>-1507</v>
      </c>
      <c r="U753" s="355" t="s">
        <v>1068</v>
      </c>
      <c r="V753" s="371">
        <v>1</v>
      </c>
      <c r="W753" s="372" t="s">
        <v>2072</v>
      </c>
      <c r="X753" s="373">
        <v>55</v>
      </c>
      <c r="Y753" s="374">
        <v>40</v>
      </c>
      <c r="Z753" s="375"/>
      <c r="AA753" s="376"/>
      <c r="AB753" s="377"/>
      <c r="AC753" s="377"/>
      <c r="AD753" s="376"/>
      <c r="AE753" s="377"/>
      <c r="AF753" s="370"/>
      <c r="AG753" s="378" t="s">
        <v>2067</v>
      </c>
      <c r="AH753" s="379"/>
      <c r="AI753" s="370">
        <v>0</v>
      </c>
      <c r="AJ753" s="379">
        <v>43763</v>
      </c>
      <c r="AK753" s="379">
        <v>42892</v>
      </c>
      <c r="AL753" s="379">
        <v>43747</v>
      </c>
      <c r="AM753" s="369"/>
      <c r="AN753" s="358"/>
      <c r="AO753" s="380" t="str">
        <f>_xlfn.IFNA(IF(VLOOKUP(tabItens[[#This Row],[CÓDIGO]],tabExcluirDoEstoque[#Data],1,FALSE),"sim",""),"")</f>
        <v/>
      </c>
      <c r="AP753" s="381" t="str">
        <f ca="1">IF(OR(ISBLANK(tabItens[[#This Row],[ATA DT.VALID.]]),tabItens[[#This Row],[ATA DT.VALID.]]="",tabItens[[#This Row],[ATA DT.VALID.]]=" "),"",IF(TYPE(tabItens[[#This Row],[ATA DT.VALID.]])=1,ROUNDUP((tabItens[[#This Row],[ATA DT.VALID.]]-TODAY())/7,0),""))</f>
        <v/>
      </c>
      <c r="AQ753" s="382"/>
      <c r="AR753" s="383" t="str">
        <f>IF(ISBLANK(tabItens[[#This Row],[CÓDIGO]]),"",IFERROR(VLOOKUP(tabItens[[#This Row],[CÓDIGO]],Consumo!$C$2:$AC$862,26,FALSE),0))</f>
        <v>01.2023</v>
      </c>
      <c r="AS753" s="384">
        <f>SUMIF(Consumo!$C$3:$C$862,tabItens[[#This Row],[CÓDIGO]],Consumo!$N$3:$N$862) + SUMIF(Consumo!$C$3:$C$862,tabItens[[#This Row],[CÓDIGO]],Consumo!$O$3:$O$862) + SUMIF(Consumo!$C$3:$C$862,tabItens[[#This Row],[CÓDIGO]],Consumo!$P$3:$P$862) + SUMIF(Consumo!$C$3:$C$862,tabItens[[#This Row],[CÓDIGO]],Consumo!$Q$3:$Q$862)</f>
        <v>0</v>
      </c>
      <c r="AT753" s="384">
        <f>SUMIF(Consumo!$C$3:$C$862,tabItens[[#This Row],[CÓDIGO]],Consumo!$Z$3:$Z$862)</f>
        <v>1</v>
      </c>
      <c r="AU753" s="385">
        <f>SUMIF(Consumo!$C$3:$C$862,tabItens[[#This Row],[CÓDIGO]],Consumo!$AA$3:$AA$862)</f>
        <v>1</v>
      </c>
      <c r="AV753" s="386">
        <f>SUMIF(Consumo!$C$3:$C$862,tabItens[[#This Row],[CÓDIGO]],Consumo!$Y$3:$Y$862)</f>
        <v>0</v>
      </c>
      <c r="AW753" s="359">
        <f>tabItens[[#This Row],[QTDE ATUAL]] + tabItens[[#This Row],[RC QTDE]] + tabItens[[#This Row],[AF SALDO]] + tabItens[[#This Row],[Recentes]]</f>
        <v>3</v>
      </c>
      <c r="AX753" s="387">
        <v>0</v>
      </c>
      <c r="AY753" s="387">
        <v>4</v>
      </c>
      <c r="AZ753" s="387">
        <f>IF(ISBLANK(tabItens[[#This Row],[CÓDIGO]]),"",tabItens[[#This Row],[PontoMês]] * (AZ$2+tabItens[[#This Row],[PontoQtM]]))</f>
        <v>0</v>
      </c>
      <c r="BA753" s="386">
        <f>tabItens[[#This Row],[PontoPed]] - tabItens[[#This Row],[Saldo]] + (1/10)</f>
        <v>-2.9</v>
      </c>
      <c r="BB753" s="386">
        <f xml:space="preserve"> tabItens[[#This Row],[PontoMês]] * BB$2 - tabItens[[#This Row],[QTDE ATUAL]] - (1/10)</f>
        <v>-3.1</v>
      </c>
      <c r="BC753" s="388">
        <f>IF( tabItens[[#This Row],[PontoPed]]&gt;0, IF(tabItens[[#This Row],[PontoPed]]&lt;1, 1, IF( tabItens[[#This Row],[Saldo]]&gt;tabItens[[#This Row],[PontoPed]], 0, (tabItens[[#This Row],[PontoPed]]-tabItens[[#This Row],[Saldo]])/tabItens[[#This Row],[PontoPed]] ) ), 0 )</f>
        <v>0</v>
      </c>
      <c r="BD753" s="389">
        <f>ROUNDDOWN(IF( OR( AND(tabItens[[#This Row],[PontoPed]]&lt;tabItens[[#This Row],[Saldo]],tabItens[[#This Row],[Saldo]]&gt;0), tabItens[[#This Row],[PontoPed]]=0), 99, IF(AND(tabItens[[#This Row],[Saldo]]=0,tabItens[[#This Row],[PontoPed]]&gt;0), 0, (1-tabItens[[#This Row],[PctAb]])*10 ) ),0)</f>
        <v>99</v>
      </c>
      <c r="BE753" s="390">
        <f>IF( tabItens[[#This Row],[Consumo]] &gt; tabItens[[#This Row],[04_MESES]]/4*$AV$2, tabItens[[#This Row],[Consumo]]/$AV$2, tabItens[[#This Row],[04_MESES]]/4 ) * $BE$2 + tabItens[[#This Row],[COMPRA_EXTRA]]</f>
        <v>0.5</v>
      </c>
      <c r="BF753" s="391">
        <f>MAX( tabItens[[#This Row],[Sugestão]] - tabItens[[#This Row],[LC]], 0 )</f>
        <v>0.5</v>
      </c>
      <c r="BG753" s="391">
        <f>SUMIF(Consumo!$C$3:$C$862,tabItens[[#This Row],[CÓDIGO]],Consumo!$E$3:$E$862)</f>
        <v>0</v>
      </c>
      <c r="BH753" s="392">
        <f>IF(AND(tabItens[[#This Row],[Pend]] &gt; 0,tabItens[[#This Row],[Consumo]] &lt;&gt; 0), tabItens[[#This Row],[Pend]] / tabItens[[#This Row],[Consumo]], 0 )</f>
        <v>0</v>
      </c>
      <c r="BI753" s="391"/>
      <c r="BJ753" s="391"/>
      <c r="BK753" s="393" t="s">
        <v>2081</v>
      </c>
    </row>
    <row r="754" spans="1:63" x14ac:dyDescent="0.3">
      <c r="A754" s="354">
        <v>132799</v>
      </c>
      <c r="B754" s="355" t="s">
        <v>1842</v>
      </c>
      <c r="C754" s="356" t="s">
        <v>31</v>
      </c>
      <c r="D754" s="357">
        <v>78.819999999999993</v>
      </c>
      <c r="E754" s="358"/>
      <c r="F754" s="358"/>
      <c r="G754" s="358" t="s">
        <v>883</v>
      </c>
      <c r="H754" s="359">
        <v>6</v>
      </c>
      <c r="I754" s="360">
        <v>103003</v>
      </c>
      <c r="J754" s="361">
        <v>78.819999999999993</v>
      </c>
      <c r="K754" s="362"/>
      <c r="L754" s="363">
        <f>IF(tabItens[[#This Row],[Média]] &gt; 0, tabItens[[#This Row],[QTDE ATUAL]] / tabItens[[#This Row],[Média]],999.9)</f>
        <v>999.9</v>
      </c>
      <c r="M754" s="364">
        <v>0</v>
      </c>
      <c r="N754" s="365">
        <f>tabItens[[#This Row],[VALOR UNIT.]] * tabItens[[#This Row],[LC]]</f>
        <v>0</v>
      </c>
      <c r="O754" s="366"/>
      <c r="P754" s="367"/>
      <c r="Q754" s="368"/>
      <c r="R754" s="365"/>
      <c r="S754" s="369"/>
      <c r="T754" s="370">
        <f>ROUNDDOWN(IFERROR(tabItens[[#This Row],[ATA DT.VALID.]] - $D$1,0) / 30,0)</f>
        <v>-1507</v>
      </c>
      <c r="U754" s="355" t="s">
        <v>1488</v>
      </c>
      <c r="V754" s="371">
        <v>1</v>
      </c>
      <c r="W754" s="372" t="s">
        <v>2076</v>
      </c>
      <c r="X754" s="373">
        <v>54</v>
      </c>
      <c r="Y754" s="374">
        <v>4</v>
      </c>
      <c r="Z754" s="375">
        <v>2813</v>
      </c>
      <c r="AA754" s="376">
        <v>2023</v>
      </c>
      <c r="AB754" s="377">
        <v>4</v>
      </c>
      <c r="AC754" s="377"/>
      <c r="AD754" s="376"/>
      <c r="AE754" s="377"/>
      <c r="AF754" s="370"/>
      <c r="AG754" s="378" t="s">
        <v>2067</v>
      </c>
      <c r="AH754" s="379"/>
      <c r="AI754" s="370">
        <v>0</v>
      </c>
      <c r="AJ754" s="379">
        <v>43819</v>
      </c>
      <c r="AK754" s="379">
        <v>42905</v>
      </c>
      <c r="AL754" s="379">
        <v>43780</v>
      </c>
      <c r="AM754" s="369"/>
      <c r="AN754" s="358"/>
      <c r="AO754" s="380" t="str">
        <f>_xlfn.IFNA(IF(VLOOKUP(tabItens[[#This Row],[CÓDIGO]],tabExcluirDoEstoque[#Data],1,FALSE),"sim",""),"")</f>
        <v/>
      </c>
      <c r="AP754" s="381" t="str">
        <f ca="1">IF(OR(ISBLANK(tabItens[[#This Row],[ATA DT.VALID.]]),tabItens[[#This Row],[ATA DT.VALID.]]="",tabItens[[#This Row],[ATA DT.VALID.]]=" "),"",IF(TYPE(tabItens[[#This Row],[ATA DT.VALID.]])=1,ROUNDUP((tabItens[[#This Row],[ATA DT.VALID.]]-TODAY())/7,0),""))</f>
        <v/>
      </c>
      <c r="AQ754" s="382"/>
      <c r="AR754" s="383">
        <f>IF(ISBLANK(tabItens[[#This Row],[CÓDIGO]]),"",IFERROR(VLOOKUP(tabItens[[#This Row],[CÓDIGO]],Consumo!$C$2:$AC$862,26,FALSE),0))</f>
        <v>0</v>
      </c>
      <c r="AS754" s="384">
        <f>SUMIF(Consumo!$C$3:$C$862,tabItens[[#This Row],[CÓDIGO]],Consumo!$N$3:$N$862) + SUMIF(Consumo!$C$3:$C$862,tabItens[[#This Row],[CÓDIGO]],Consumo!$O$3:$O$862) + SUMIF(Consumo!$C$3:$C$862,tabItens[[#This Row],[CÓDIGO]],Consumo!$P$3:$P$862) + SUMIF(Consumo!$C$3:$C$862,tabItens[[#This Row],[CÓDIGO]],Consumo!$Q$3:$Q$862)</f>
        <v>0</v>
      </c>
      <c r="AT754" s="384">
        <f>SUMIF(Consumo!$C$3:$C$862,tabItens[[#This Row],[CÓDIGO]],Consumo!$Z$3:$Z$862)</f>
        <v>0</v>
      </c>
      <c r="AU754" s="385">
        <f>SUMIF(Consumo!$C$3:$C$862,tabItens[[#This Row],[CÓDIGO]],Consumo!$AA$3:$AA$862)</f>
        <v>0</v>
      </c>
      <c r="AV754" s="386">
        <f>SUMIF(Consumo!$C$3:$C$862,tabItens[[#This Row],[CÓDIGO]],Consumo!$Y$3:$Y$862)</f>
        <v>0</v>
      </c>
      <c r="AW754" s="359">
        <f>tabItens[[#This Row],[QTDE ATUAL]] + tabItens[[#This Row],[RC QTDE]] + tabItens[[#This Row],[AF SALDO]] + tabItens[[#This Row],[Recentes]]</f>
        <v>10</v>
      </c>
      <c r="AX754" s="387">
        <v>0</v>
      </c>
      <c r="AY754" s="387">
        <v>4</v>
      </c>
      <c r="AZ754" s="387">
        <f>IF(ISBLANK(tabItens[[#This Row],[CÓDIGO]]),"",tabItens[[#This Row],[PontoMês]] * (AZ$2+tabItens[[#This Row],[PontoQtM]]))</f>
        <v>0</v>
      </c>
      <c r="BA754" s="386">
        <f>tabItens[[#This Row],[PontoPed]] - tabItens[[#This Row],[Saldo]] + (1/10)</f>
        <v>-9.9</v>
      </c>
      <c r="BB754" s="386">
        <f xml:space="preserve"> tabItens[[#This Row],[PontoMês]] * BB$2 - tabItens[[#This Row],[QTDE ATUAL]] - (1/10)</f>
        <v>-6.1</v>
      </c>
      <c r="BC754" s="388">
        <f>IF( tabItens[[#This Row],[PontoPed]]&gt;0, IF(tabItens[[#This Row],[PontoPed]]&lt;1, 1, IF( tabItens[[#This Row],[Saldo]]&gt;tabItens[[#This Row],[PontoPed]], 0, (tabItens[[#This Row],[PontoPed]]-tabItens[[#This Row],[Saldo]])/tabItens[[#This Row],[PontoPed]] ) ), 0 )</f>
        <v>0</v>
      </c>
      <c r="BD754" s="389">
        <f>ROUNDDOWN(IF( OR( AND(tabItens[[#This Row],[PontoPed]]&lt;tabItens[[#This Row],[Saldo]],tabItens[[#This Row],[Saldo]]&gt;0), tabItens[[#This Row],[PontoPed]]=0), 99, IF(AND(tabItens[[#This Row],[Saldo]]=0,tabItens[[#This Row],[PontoPed]]&gt;0), 0, (1-tabItens[[#This Row],[PctAb]])*10 ) ),0)</f>
        <v>99</v>
      </c>
      <c r="BE754" s="390">
        <f>IF( tabItens[[#This Row],[Consumo]] &gt; tabItens[[#This Row],[04_MESES]]/4*$AV$2, tabItens[[#This Row],[Consumo]]/$AV$2, tabItens[[#This Row],[04_MESES]]/4 ) * $BE$2 + tabItens[[#This Row],[COMPRA_EXTRA]]</f>
        <v>0</v>
      </c>
      <c r="BF754" s="391">
        <f>MAX( tabItens[[#This Row],[Sugestão]] - tabItens[[#This Row],[LC]], 0 )</f>
        <v>0</v>
      </c>
      <c r="BG754" s="391">
        <f>SUMIF(Consumo!$C$3:$C$862,tabItens[[#This Row],[CÓDIGO]],Consumo!$E$3:$E$862)</f>
        <v>0</v>
      </c>
      <c r="BH754" s="392">
        <f>IF(AND(tabItens[[#This Row],[Pend]] &gt; 0,tabItens[[#This Row],[Consumo]] &lt;&gt; 0), tabItens[[#This Row],[Pend]] / tabItens[[#This Row],[Consumo]], 0 )</f>
        <v>0</v>
      </c>
      <c r="BI754" s="391"/>
      <c r="BJ754" s="391"/>
      <c r="BK754" s="393" t="s">
        <v>2081</v>
      </c>
    </row>
    <row r="755" spans="1:63" x14ac:dyDescent="0.3">
      <c r="A755" s="354">
        <v>102922</v>
      </c>
      <c r="B755" s="355" t="s">
        <v>1594</v>
      </c>
      <c r="C755" s="356" t="s">
        <v>328</v>
      </c>
      <c r="D755" s="357">
        <v>1.41</v>
      </c>
      <c r="E755" s="358" t="s">
        <v>1595</v>
      </c>
      <c r="F755" s="358" t="s">
        <v>1529</v>
      </c>
      <c r="G755" s="358" t="s">
        <v>890</v>
      </c>
      <c r="H755" s="359">
        <v>826</v>
      </c>
      <c r="I755" s="360">
        <v>103003</v>
      </c>
      <c r="J755" s="361">
        <v>1.41</v>
      </c>
      <c r="K755" s="362">
        <v>13442</v>
      </c>
      <c r="L755" s="363">
        <f>IF(tabItens[[#This Row],[Média]] &gt; 0, tabItens[[#This Row],[QTDE ATUAL]] / tabItens[[#This Row],[Média]],999.9)</f>
        <v>0.46911827346301294</v>
      </c>
      <c r="M755" s="364">
        <v>0</v>
      </c>
      <c r="N755" s="365">
        <f>tabItens[[#This Row],[VALOR UNIT.]] * tabItens[[#This Row],[LC]]</f>
        <v>0</v>
      </c>
      <c r="O755" s="366" t="s">
        <v>891</v>
      </c>
      <c r="P755" s="367">
        <v>0</v>
      </c>
      <c r="Q755" s="368">
        <v>44000</v>
      </c>
      <c r="R755" s="365">
        <v>62040</v>
      </c>
      <c r="S755" s="369">
        <v>45377</v>
      </c>
      <c r="T755" s="370">
        <f>ROUNDDOWN(IFERROR(tabItens[[#This Row],[ATA DT.VALID.]] - $D$1,0) / 30,0)</f>
        <v>5</v>
      </c>
      <c r="U755" s="355" t="s">
        <v>954</v>
      </c>
      <c r="V755" s="371">
        <v>1</v>
      </c>
      <c r="W755" s="372" t="s">
        <v>2068</v>
      </c>
      <c r="X755" s="373">
        <v>72</v>
      </c>
      <c r="Y755" s="374">
        <v>10</v>
      </c>
      <c r="Z755" s="375"/>
      <c r="AA755" s="376"/>
      <c r="AB755" s="377"/>
      <c r="AC755" s="377">
        <v>12190</v>
      </c>
      <c r="AD755" s="376">
        <v>2023</v>
      </c>
      <c r="AE755" s="377">
        <v>4000</v>
      </c>
      <c r="AF755" s="370">
        <v>4000</v>
      </c>
      <c r="AG755" s="378" t="s">
        <v>2060</v>
      </c>
      <c r="AH755" s="379">
        <v>45229</v>
      </c>
      <c r="AI755" s="370">
        <v>6010</v>
      </c>
      <c r="AJ755" s="379">
        <v>45154</v>
      </c>
      <c r="AK755" s="379">
        <v>39379</v>
      </c>
      <c r="AL755" s="379">
        <v>45209</v>
      </c>
      <c r="AM755" s="369"/>
      <c r="AN755" s="358"/>
      <c r="AO755" s="380" t="str">
        <f>_xlfn.IFNA(IF(VLOOKUP(tabItens[[#This Row],[CÓDIGO]],tabExcluirDoEstoque[#Data],1,FALSE),"sim",""),"")</f>
        <v/>
      </c>
      <c r="AP755" s="381">
        <f ca="1">IF(OR(ISBLANK(tabItens[[#This Row],[ATA DT.VALID.]]),tabItens[[#This Row],[ATA DT.VALID.]]="",tabItens[[#This Row],[ATA DT.VALID.]]=" "),"",IF(TYPE(tabItens[[#This Row],[ATA DT.VALID.]])=1,ROUNDUP((tabItens[[#This Row],[ATA DT.VALID.]]-TODAY())/7,0),""))</f>
        <v>18</v>
      </c>
      <c r="AQ755" s="382">
        <v>0</v>
      </c>
      <c r="AR755" s="383" t="str">
        <f>IF(ISBLANK(tabItens[[#This Row],[CÓDIGO]]),"",IFERROR(VLOOKUP(tabItens[[#This Row],[CÓDIGO]],Consumo!$C$2:$AC$862,26,FALSE),0))</f>
        <v>09.2023</v>
      </c>
      <c r="AS755" s="384">
        <f>SUMIF(Consumo!$C$3:$C$862,tabItens[[#This Row],[CÓDIGO]],Consumo!$N$3:$N$862) + SUMIF(Consumo!$C$3:$C$862,tabItens[[#This Row],[CÓDIGO]],Consumo!$O$3:$O$862) + SUMIF(Consumo!$C$3:$C$862,tabItens[[#This Row],[CÓDIGO]],Consumo!$P$3:$P$862) + SUMIF(Consumo!$C$3:$C$862,tabItens[[#This Row],[CÓDIGO]],Consumo!$Q$3:$Q$862)</f>
        <v>7231</v>
      </c>
      <c r="AT755" s="384">
        <f>SUMIF(Consumo!$C$3:$C$862,tabItens[[#This Row],[CÓDIGO]],Consumo!$Z$3:$Z$862)</f>
        <v>21129</v>
      </c>
      <c r="AU755" s="385">
        <f>SUMIF(Consumo!$C$3:$C$862,tabItens[[#This Row],[CÓDIGO]],Consumo!$AA$3:$AA$862)</f>
        <v>2574</v>
      </c>
      <c r="AV755" s="386">
        <f>SUMIF(Consumo!$C$3:$C$862,tabItens[[#This Row],[CÓDIGO]],Consumo!$Y$3:$Y$862)</f>
        <v>1760.75</v>
      </c>
      <c r="AW755" s="359">
        <f>tabItens[[#This Row],[QTDE ATUAL]] + tabItens[[#This Row],[RC QTDE]] + tabItens[[#This Row],[AF SALDO]] + tabItens[[#This Row],[Recentes]]</f>
        <v>4826</v>
      </c>
      <c r="AX755" s="387">
        <v>1914</v>
      </c>
      <c r="AY755" s="387">
        <v>4</v>
      </c>
      <c r="AZ755" s="387">
        <f>IF(ISBLANK(tabItens[[#This Row],[CÓDIGO]]),"",tabItens[[#This Row],[PontoMês]] * (AZ$2+tabItens[[#This Row],[PontoQtM]]))</f>
        <v>7656</v>
      </c>
      <c r="BA755" s="386">
        <f>tabItens[[#This Row],[PontoPed]] - tabItens[[#This Row],[Saldo]] + (1/10)</f>
        <v>2830.1</v>
      </c>
      <c r="BB755" s="386">
        <f xml:space="preserve"> tabItens[[#This Row],[PontoMês]] * BB$2 - tabItens[[#This Row],[QTDE ATUAL]] - (1/10)</f>
        <v>1087.9000000000001</v>
      </c>
      <c r="BC755" s="388">
        <f>IF( tabItens[[#This Row],[PontoPed]]&gt;0, IF(tabItens[[#This Row],[PontoPed]]&lt;1, 1, IF( tabItens[[#This Row],[Saldo]]&gt;tabItens[[#This Row],[PontoPed]], 0, (tabItens[[#This Row],[PontoPed]]-tabItens[[#This Row],[Saldo]])/tabItens[[#This Row],[PontoPed]] ) ), 0 )</f>
        <v>0.36964472309299895</v>
      </c>
      <c r="BD755" s="389">
        <f>ROUNDDOWN(IF( OR( AND(tabItens[[#This Row],[PontoPed]]&lt;tabItens[[#This Row],[Saldo]],tabItens[[#This Row],[Saldo]]&gt;0), tabItens[[#This Row],[PontoPed]]=0), 99, IF(AND(tabItens[[#This Row],[Saldo]]=0,tabItens[[#This Row],[PontoPed]]&gt;0), 0, (1-tabItens[[#This Row],[PctAb]])*10 ) ),0)</f>
        <v>6</v>
      </c>
      <c r="BE755" s="390">
        <f>IF( tabItens[[#This Row],[Consumo]] &gt; tabItens[[#This Row],[04_MESES]]/4*$AV$2, tabItens[[#This Row],[Consumo]]/$AV$2, tabItens[[#This Row],[04_MESES]]/4 ) * $BE$2 + tabItens[[#This Row],[COMPRA_EXTRA]]</f>
        <v>10846.5</v>
      </c>
      <c r="BF755" s="391">
        <f>MAX( tabItens[[#This Row],[Sugestão]] - tabItens[[#This Row],[LC]], 0 )</f>
        <v>10846.5</v>
      </c>
      <c r="BG755" s="391">
        <f>SUMIF(Consumo!$C$3:$C$862,tabItens[[#This Row],[CÓDIGO]],Consumo!$E$3:$E$862)</f>
        <v>3100</v>
      </c>
      <c r="BH755" s="392">
        <f>IF(AND(tabItens[[#This Row],[Pend]] &gt; 0,tabItens[[#This Row],[Consumo]] &lt;&gt; 0), tabItens[[#This Row],[Pend]] / tabItens[[#This Row],[Consumo]], 0 )</f>
        <v>0.146717781248521</v>
      </c>
      <c r="BI755" s="391"/>
      <c r="BJ755" s="391"/>
      <c r="BK755" s="393" t="s">
        <v>2081</v>
      </c>
    </row>
    <row r="756" spans="1:63" x14ac:dyDescent="0.3">
      <c r="A756" s="354">
        <v>133042</v>
      </c>
      <c r="B756" s="355" t="s">
        <v>822</v>
      </c>
      <c r="C756" s="356" t="s">
        <v>31</v>
      </c>
      <c r="D756" s="357">
        <v>55.26</v>
      </c>
      <c r="E756" s="358"/>
      <c r="F756" s="358"/>
      <c r="G756" s="358" t="s">
        <v>883</v>
      </c>
      <c r="H756" s="359">
        <v>50</v>
      </c>
      <c r="I756" s="360">
        <v>103003</v>
      </c>
      <c r="J756" s="361">
        <v>55.26</v>
      </c>
      <c r="K756" s="362"/>
      <c r="L756" s="363">
        <f>IF(tabItens[[#This Row],[Média]] &gt; 0, tabItens[[#This Row],[QTDE ATUAL]] / tabItens[[#This Row],[Média]],999.9)</f>
        <v>999.9</v>
      </c>
      <c r="M756" s="364">
        <v>0</v>
      </c>
      <c r="N756" s="365">
        <f>tabItens[[#This Row],[VALOR UNIT.]] * tabItens[[#This Row],[LC]]</f>
        <v>0</v>
      </c>
      <c r="O756" s="366"/>
      <c r="P756" s="367"/>
      <c r="Q756" s="368"/>
      <c r="R756" s="365"/>
      <c r="S756" s="369"/>
      <c r="T756" s="370">
        <f>ROUNDDOWN(IFERROR(tabItens[[#This Row],[ATA DT.VALID.]] - $D$1,0) / 30,0)</f>
        <v>-1507</v>
      </c>
      <c r="U756" s="355" t="s">
        <v>1270</v>
      </c>
      <c r="V756" s="371">
        <v>1</v>
      </c>
      <c r="W756" s="372" t="s">
        <v>2066</v>
      </c>
      <c r="X756" s="373">
        <v>51</v>
      </c>
      <c r="Y756" s="374">
        <v>17</v>
      </c>
      <c r="Z756" s="375"/>
      <c r="AA756" s="376"/>
      <c r="AB756" s="377"/>
      <c r="AC756" s="377"/>
      <c r="AD756" s="376"/>
      <c r="AE756" s="377"/>
      <c r="AF756" s="370"/>
      <c r="AG756" s="378" t="s">
        <v>2067</v>
      </c>
      <c r="AH756" s="379"/>
      <c r="AI756" s="370">
        <v>0</v>
      </c>
      <c r="AJ756" s="379">
        <v>43026</v>
      </c>
      <c r="AK756" s="379">
        <v>42930</v>
      </c>
      <c r="AL756" s="379">
        <v>42996</v>
      </c>
      <c r="AM756" s="369"/>
      <c r="AN756" s="358"/>
      <c r="AO756" s="380" t="str">
        <f>_xlfn.IFNA(IF(VLOOKUP(tabItens[[#This Row],[CÓDIGO]],tabExcluirDoEstoque[#Data],1,FALSE),"sim",""),"")</f>
        <v>sim</v>
      </c>
      <c r="AP756" s="381" t="str">
        <f ca="1">IF(OR(ISBLANK(tabItens[[#This Row],[ATA DT.VALID.]]),tabItens[[#This Row],[ATA DT.VALID.]]="",tabItens[[#This Row],[ATA DT.VALID.]]=" "),"",IF(TYPE(tabItens[[#This Row],[ATA DT.VALID.]])=1,ROUNDUP((tabItens[[#This Row],[ATA DT.VALID.]]-TODAY())/7,0),""))</f>
        <v/>
      </c>
      <c r="AQ756" s="382"/>
      <c r="AR756" s="383">
        <f>IF(ISBLANK(tabItens[[#This Row],[CÓDIGO]]),"",IFERROR(VLOOKUP(tabItens[[#This Row],[CÓDIGO]],Consumo!$C$2:$AC$862,26,FALSE),0))</f>
        <v>0</v>
      </c>
      <c r="AS756" s="384">
        <f>SUMIF(Consumo!$C$3:$C$862,tabItens[[#This Row],[CÓDIGO]],Consumo!$N$3:$N$862) + SUMIF(Consumo!$C$3:$C$862,tabItens[[#This Row],[CÓDIGO]],Consumo!$O$3:$O$862) + SUMIF(Consumo!$C$3:$C$862,tabItens[[#This Row],[CÓDIGO]],Consumo!$P$3:$P$862) + SUMIF(Consumo!$C$3:$C$862,tabItens[[#This Row],[CÓDIGO]],Consumo!$Q$3:$Q$862)</f>
        <v>0</v>
      </c>
      <c r="AT756" s="384">
        <f>SUMIF(Consumo!$C$3:$C$862,tabItens[[#This Row],[CÓDIGO]],Consumo!$Z$3:$Z$862)</f>
        <v>0</v>
      </c>
      <c r="AU756" s="385">
        <f>SUMIF(Consumo!$C$3:$C$862,tabItens[[#This Row],[CÓDIGO]],Consumo!$AA$3:$AA$862)</f>
        <v>0</v>
      </c>
      <c r="AV756" s="386">
        <f>SUMIF(Consumo!$C$3:$C$862,tabItens[[#This Row],[CÓDIGO]],Consumo!$Y$3:$Y$862)</f>
        <v>0</v>
      </c>
      <c r="AW756" s="359">
        <f>tabItens[[#This Row],[QTDE ATUAL]] + tabItens[[#This Row],[RC QTDE]] + tabItens[[#This Row],[AF SALDO]] + tabItens[[#This Row],[Recentes]]</f>
        <v>50</v>
      </c>
      <c r="AX756" s="387">
        <v>0</v>
      </c>
      <c r="AY756" s="387">
        <v>0</v>
      </c>
      <c r="AZ756" s="387">
        <f>IF(ISBLANK(tabItens[[#This Row],[CÓDIGO]]),"",tabItens[[#This Row],[PontoMês]] * (AZ$2+tabItens[[#This Row],[PontoQtM]]))</f>
        <v>0</v>
      </c>
      <c r="BA756" s="386">
        <f>tabItens[[#This Row],[PontoPed]] - tabItens[[#This Row],[Saldo]] + (1/10)</f>
        <v>-49.9</v>
      </c>
      <c r="BB756" s="386">
        <f xml:space="preserve"> tabItens[[#This Row],[PontoMês]] * BB$2 - tabItens[[#This Row],[QTDE ATUAL]] - (1/10)</f>
        <v>-50.1</v>
      </c>
      <c r="BC756" s="388">
        <f>IF( tabItens[[#This Row],[PontoPed]]&gt;0, IF(tabItens[[#This Row],[PontoPed]]&lt;1, 1, IF( tabItens[[#This Row],[Saldo]]&gt;tabItens[[#This Row],[PontoPed]], 0, (tabItens[[#This Row],[PontoPed]]-tabItens[[#This Row],[Saldo]])/tabItens[[#This Row],[PontoPed]] ) ), 0 )</f>
        <v>0</v>
      </c>
      <c r="BD756" s="389">
        <f>ROUNDDOWN(IF( OR( AND(tabItens[[#This Row],[PontoPed]]&lt;tabItens[[#This Row],[Saldo]],tabItens[[#This Row],[Saldo]]&gt;0), tabItens[[#This Row],[PontoPed]]=0), 99, IF(AND(tabItens[[#This Row],[Saldo]]=0,tabItens[[#This Row],[PontoPed]]&gt;0), 0, (1-tabItens[[#This Row],[PctAb]])*10 ) ),0)</f>
        <v>99</v>
      </c>
      <c r="BE756" s="390">
        <f>IF( tabItens[[#This Row],[Consumo]] &gt; tabItens[[#This Row],[04_MESES]]/4*$AV$2, tabItens[[#This Row],[Consumo]]/$AV$2, tabItens[[#This Row],[04_MESES]]/4 ) * $BE$2 + tabItens[[#This Row],[COMPRA_EXTRA]]</f>
        <v>0</v>
      </c>
      <c r="BF756" s="391">
        <f>MAX( tabItens[[#This Row],[Sugestão]] - tabItens[[#This Row],[LC]], 0 )</f>
        <v>0</v>
      </c>
      <c r="BG756" s="391">
        <f>SUMIF(Consumo!$C$3:$C$862,tabItens[[#This Row],[CÓDIGO]],Consumo!$E$3:$E$862)</f>
        <v>0</v>
      </c>
      <c r="BH756" s="392">
        <f>IF(AND(tabItens[[#This Row],[Pend]] &gt; 0,tabItens[[#This Row],[Consumo]] &lt;&gt; 0), tabItens[[#This Row],[Pend]] / tabItens[[#This Row],[Consumo]], 0 )</f>
        <v>0</v>
      </c>
      <c r="BI756" s="391"/>
      <c r="BJ756" s="391"/>
      <c r="BK756" s="393" t="s">
        <v>2081</v>
      </c>
    </row>
    <row r="757" spans="1:63" x14ac:dyDescent="0.3">
      <c r="A757" s="354">
        <v>133043</v>
      </c>
      <c r="B757" s="355" t="s">
        <v>823</v>
      </c>
      <c r="C757" s="356" t="s">
        <v>31</v>
      </c>
      <c r="D757" s="357">
        <v>42</v>
      </c>
      <c r="E757" s="358"/>
      <c r="F757" s="358"/>
      <c r="G757" s="358" t="s">
        <v>883</v>
      </c>
      <c r="H757" s="359">
        <v>25</v>
      </c>
      <c r="I757" s="360">
        <v>103003</v>
      </c>
      <c r="J757" s="361">
        <v>42</v>
      </c>
      <c r="K757" s="362"/>
      <c r="L757" s="363">
        <f>IF(tabItens[[#This Row],[Média]] &gt; 0, tabItens[[#This Row],[QTDE ATUAL]] / tabItens[[#This Row],[Média]],999.9)</f>
        <v>999.9</v>
      </c>
      <c r="M757" s="364">
        <v>0</v>
      </c>
      <c r="N757" s="365">
        <f>tabItens[[#This Row],[VALOR UNIT.]] * tabItens[[#This Row],[LC]]</f>
        <v>0</v>
      </c>
      <c r="O757" s="366"/>
      <c r="P757" s="367"/>
      <c r="Q757" s="368"/>
      <c r="R757" s="365"/>
      <c r="S757" s="369"/>
      <c r="T757" s="370">
        <f>ROUNDDOWN(IFERROR(tabItens[[#This Row],[ATA DT.VALID.]] - $D$1,0) / 30,0)</f>
        <v>-1507</v>
      </c>
      <c r="U757" s="355" t="s">
        <v>1270</v>
      </c>
      <c r="V757" s="371">
        <v>1</v>
      </c>
      <c r="W757" s="372" t="s">
        <v>2066</v>
      </c>
      <c r="X757" s="373">
        <v>51</v>
      </c>
      <c r="Y757" s="374">
        <v>17</v>
      </c>
      <c r="Z757" s="375"/>
      <c r="AA757" s="376"/>
      <c r="AB757" s="377"/>
      <c r="AC757" s="377"/>
      <c r="AD757" s="376"/>
      <c r="AE757" s="377"/>
      <c r="AF757" s="370"/>
      <c r="AG757" s="378" t="s">
        <v>2067</v>
      </c>
      <c r="AH757" s="379"/>
      <c r="AI757" s="370">
        <v>0</v>
      </c>
      <c r="AJ757" s="379">
        <v>43026</v>
      </c>
      <c r="AK757" s="379">
        <v>42930</v>
      </c>
      <c r="AL757" s="379">
        <v>42996</v>
      </c>
      <c r="AM757" s="369"/>
      <c r="AN757" s="358"/>
      <c r="AO757" s="380" t="str">
        <f>_xlfn.IFNA(IF(VLOOKUP(tabItens[[#This Row],[CÓDIGO]],tabExcluirDoEstoque[#Data],1,FALSE),"sim",""),"")</f>
        <v>sim</v>
      </c>
      <c r="AP757" s="381" t="str">
        <f ca="1">IF(OR(ISBLANK(tabItens[[#This Row],[ATA DT.VALID.]]),tabItens[[#This Row],[ATA DT.VALID.]]="",tabItens[[#This Row],[ATA DT.VALID.]]=" "),"",IF(TYPE(tabItens[[#This Row],[ATA DT.VALID.]])=1,ROUNDUP((tabItens[[#This Row],[ATA DT.VALID.]]-TODAY())/7,0),""))</f>
        <v/>
      </c>
      <c r="AQ757" s="382"/>
      <c r="AR757" s="383">
        <f>IF(ISBLANK(tabItens[[#This Row],[CÓDIGO]]),"",IFERROR(VLOOKUP(tabItens[[#This Row],[CÓDIGO]],Consumo!$C$2:$AC$862,26,FALSE),0))</f>
        <v>0</v>
      </c>
      <c r="AS757" s="384">
        <f>SUMIF(Consumo!$C$3:$C$862,tabItens[[#This Row],[CÓDIGO]],Consumo!$N$3:$N$862) + SUMIF(Consumo!$C$3:$C$862,tabItens[[#This Row],[CÓDIGO]],Consumo!$O$3:$O$862) + SUMIF(Consumo!$C$3:$C$862,tabItens[[#This Row],[CÓDIGO]],Consumo!$P$3:$P$862) + SUMIF(Consumo!$C$3:$C$862,tabItens[[#This Row],[CÓDIGO]],Consumo!$Q$3:$Q$862)</f>
        <v>0</v>
      </c>
      <c r="AT757" s="384">
        <f>SUMIF(Consumo!$C$3:$C$862,tabItens[[#This Row],[CÓDIGO]],Consumo!$Z$3:$Z$862)</f>
        <v>0</v>
      </c>
      <c r="AU757" s="385">
        <f>SUMIF(Consumo!$C$3:$C$862,tabItens[[#This Row],[CÓDIGO]],Consumo!$AA$3:$AA$862)</f>
        <v>0</v>
      </c>
      <c r="AV757" s="386">
        <f>SUMIF(Consumo!$C$3:$C$862,tabItens[[#This Row],[CÓDIGO]],Consumo!$Y$3:$Y$862)</f>
        <v>0</v>
      </c>
      <c r="AW757" s="359">
        <f>tabItens[[#This Row],[QTDE ATUAL]] + tabItens[[#This Row],[RC QTDE]] + tabItens[[#This Row],[AF SALDO]] + tabItens[[#This Row],[Recentes]]</f>
        <v>25</v>
      </c>
      <c r="AX757" s="387">
        <v>0</v>
      </c>
      <c r="AY757" s="387">
        <v>0</v>
      </c>
      <c r="AZ757" s="387">
        <f>IF(ISBLANK(tabItens[[#This Row],[CÓDIGO]]),"",tabItens[[#This Row],[PontoMês]] * (AZ$2+tabItens[[#This Row],[PontoQtM]]))</f>
        <v>0</v>
      </c>
      <c r="BA757" s="386">
        <f>tabItens[[#This Row],[PontoPed]] - tabItens[[#This Row],[Saldo]] + (1/10)</f>
        <v>-24.9</v>
      </c>
      <c r="BB757" s="386">
        <f xml:space="preserve"> tabItens[[#This Row],[PontoMês]] * BB$2 - tabItens[[#This Row],[QTDE ATUAL]] - (1/10)</f>
        <v>-25.1</v>
      </c>
      <c r="BC757" s="388">
        <f>IF( tabItens[[#This Row],[PontoPed]]&gt;0, IF(tabItens[[#This Row],[PontoPed]]&lt;1, 1, IF( tabItens[[#This Row],[Saldo]]&gt;tabItens[[#This Row],[PontoPed]], 0, (tabItens[[#This Row],[PontoPed]]-tabItens[[#This Row],[Saldo]])/tabItens[[#This Row],[PontoPed]] ) ), 0 )</f>
        <v>0</v>
      </c>
      <c r="BD757" s="389">
        <f>ROUNDDOWN(IF( OR( AND(tabItens[[#This Row],[PontoPed]]&lt;tabItens[[#This Row],[Saldo]],tabItens[[#This Row],[Saldo]]&gt;0), tabItens[[#This Row],[PontoPed]]=0), 99, IF(AND(tabItens[[#This Row],[Saldo]]=0,tabItens[[#This Row],[PontoPed]]&gt;0), 0, (1-tabItens[[#This Row],[PctAb]])*10 ) ),0)</f>
        <v>99</v>
      </c>
      <c r="BE757" s="390">
        <f>IF( tabItens[[#This Row],[Consumo]] &gt; tabItens[[#This Row],[04_MESES]]/4*$AV$2, tabItens[[#This Row],[Consumo]]/$AV$2, tabItens[[#This Row],[04_MESES]]/4 ) * $BE$2 + tabItens[[#This Row],[COMPRA_EXTRA]]</f>
        <v>0</v>
      </c>
      <c r="BF757" s="391">
        <f>MAX( tabItens[[#This Row],[Sugestão]] - tabItens[[#This Row],[LC]], 0 )</f>
        <v>0</v>
      </c>
      <c r="BG757" s="391">
        <f>SUMIF(Consumo!$C$3:$C$862,tabItens[[#This Row],[CÓDIGO]],Consumo!$E$3:$E$862)</f>
        <v>0</v>
      </c>
      <c r="BH757" s="392">
        <f>IF(AND(tabItens[[#This Row],[Pend]] &gt; 0,tabItens[[#This Row],[Consumo]] &lt;&gt; 0), tabItens[[#This Row],[Pend]] / tabItens[[#This Row],[Consumo]], 0 )</f>
        <v>0</v>
      </c>
      <c r="BI757" s="391"/>
      <c r="BJ757" s="391"/>
      <c r="BK757" s="393" t="s">
        <v>2081</v>
      </c>
    </row>
    <row r="758" spans="1:63" x14ac:dyDescent="0.3">
      <c r="A758" s="354">
        <v>133191</v>
      </c>
      <c r="B758" s="355" t="s">
        <v>1846</v>
      </c>
      <c r="C758" s="356" t="s">
        <v>31</v>
      </c>
      <c r="D758" s="357">
        <v>7.0000000000000007E-2</v>
      </c>
      <c r="E758" s="358"/>
      <c r="F758" s="358"/>
      <c r="G758" s="358" t="s">
        <v>883</v>
      </c>
      <c r="H758" s="359">
        <v>178050</v>
      </c>
      <c r="I758" s="360">
        <v>103003</v>
      </c>
      <c r="J758" s="361">
        <v>7.0000000000000007E-2</v>
      </c>
      <c r="K758" s="362">
        <v>333857</v>
      </c>
      <c r="L758" s="363">
        <f>IF(tabItens[[#This Row],[Média]] &gt; 0, tabItens[[#This Row],[QTDE ATUAL]] / tabItens[[#This Row],[Média]],999.9)</f>
        <v>7.8529817146007534</v>
      </c>
      <c r="M758" s="364">
        <v>0</v>
      </c>
      <c r="N758" s="365">
        <f>tabItens[[#This Row],[VALOR UNIT.]] * tabItens[[#This Row],[LC]]</f>
        <v>0</v>
      </c>
      <c r="O758" s="366"/>
      <c r="P758" s="367"/>
      <c r="Q758" s="368"/>
      <c r="R758" s="365"/>
      <c r="S758" s="369"/>
      <c r="T758" s="370">
        <f>ROUNDDOWN(IFERROR(tabItens[[#This Row],[ATA DT.VALID.]] - $D$1,0) / 30,0)</f>
        <v>-1507</v>
      </c>
      <c r="U758" s="355" t="s">
        <v>892</v>
      </c>
      <c r="V758" s="371">
        <v>1</v>
      </c>
      <c r="W758" s="372" t="s">
        <v>2068</v>
      </c>
      <c r="X758" s="373">
        <v>72</v>
      </c>
      <c r="Y758" s="374">
        <v>6</v>
      </c>
      <c r="Z758" s="375"/>
      <c r="AA758" s="376"/>
      <c r="AB758" s="377"/>
      <c r="AC758" s="377"/>
      <c r="AD758" s="376"/>
      <c r="AE758" s="377"/>
      <c r="AF758" s="370"/>
      <c r="AG758" s="378" t="s">
        <v>2067</v>
      </c>
      <c r="AH758" s="379"/>
      <c r="AI758" s="370">
        <v>115562</v>
      </c>
      <c r="AJ758" s="379">
        <v>43040</v>
      </c>
      <c r="AK758" s="379">
        <v>42968</v>
      </c>
      <c r="AL758" s="379">
        <v>43031</v>
      </c>
      <c r="AM758" s="369"/>
      <c r="AN758" s="358"/>
      <c r="AO758" s="380" t="str">
        <f>_xlfn.IFNA(IF(VLOOKUP(tabItens[[#This Row],[CÓDIGO]],tabExcluirDoEstoque[#Data],1,FALSE),"sim",""),"")</f>
        <v/>
      </c>
      <c r="AP758" s="381" t="str">
        <f ca="1">IF(OR(ISBLANK(tabItens[[#This Row],[ATA DT.VALID.]]),tabItens[[#This Row],[ATA DT.VALID.]]="",tabItens[[#This Row],[ATA DT.VALID.]]=" "),"",IF(TYPE(tabItens[[#This Row],[ATA DT.VALID.]])=1,ROUNDUP((tabItens[[#This Row],[ATA DT.VALID.]]-TODAY())/7,0),""))</f>
        <v/>
      </c>
      <c r="AQ758" s="382"/>
      <c r="AR758" s="383" t="str">
        <f>IF(ISBLANK(tabItens[[#This Row],[CÓDIGO]]),"",IFERROR(VLOOKUP(tabItens[[#This Row],[CÓDIGO]],Consumo!$C$2:$AC$862,26,FALSE),0))</f>
        <v>09.2023</v>
      </c>
      <c r="AS758" s="384">
        <f>SUMIF(Consumo!$C$3:$C$862,tabItens[[#This Row],[CÓDIGO]],Consumo!$N$3:$N$862) + SUMIF(Consumo!$C$3:$C$862,tabItens[[#This Row],[CÓDIGO]],Consumo!$O$3:$O$862) + SUMIF(Consumo!$C$3:$C$862,tabItens[[#This Row],[CÓDIGO]],Consumo!$P$3:$P$862) + SUMIF(Consumo!$C$3:$C$862,tabItens[[#This Row],[CÓDIGO]],Consumo!$Q$3:$Q$862)</f>
        <v>10771</v>
      </c>
      <c r="AT758" s="384">
        <f>SUMIF(Consumo!$C$3:$C$862,tabItens[[#This Row],[CÓDIGO]],Consumo!$Z$3:$Z$862)</f>
        <v>346688</v>
      </c>
      <c r="AU758" s="385">
        <f>SUMIF(Consumo!$C$3:$C$862,tabItens[[#This Row],[CÓDIGO]],Consumo!$AA$3:$AA$862)</f>
        <v>246270</v>
      </c>
      <c r="AV758" s="386">
        <f>SUMIF(Consumo!$C$3:$C$862,tabItens[[#This Row],[CÓDIGO]],Consumo!$Y$3:$Y$862)</f>
        <v>22672.916666666668</v>
      </c>
      <c r="AW758" s="359">
        <f>tabItens[[#This Row],[QTDE ATUAL]] + tabItens[[#This Row],[RC QTDE]] + tabItens[[#This Row],[AF SALDO]] + tabItens[[#This Row],[Recentes]]</f>
        <v>178050</v>
      </c>
      <c r="AX758" s="387">
        <v>9247</v>
      </c>
      <c r="AY758" s="387">
        <v>4</v>
      </c>
      <c r="AZ758" s="387">
        <f>IF(ISBLANK(tabItens[[#This Row],[CÓDIGO]]),"",tabItens[[#This Row],[PontoMês]] * (AZ$2+tabItens[[#This Row],[PontoQtM]]))</f>
        <v>36988</v>
      </c>
      <c r="BA758" s="386">
        <f>tabItens[[#This Row],[PontoPed]] - tabItens[[#This Row],[Saldo]] + (1/10)</f>
        <v>-141061.9</v>
      </c>
      <c r="BB758" s="386">
        <f xml:space="preserve"> tabItens[[#This Row],[PontoMês]] * BB$2 - tabItens[[#This Row],[QTDE ATUAL]] - (1/10)</f>
        <v>-168803.1</v>
      </c>
      <c r="BC758" s="388">
        <f>IF( tabItens[[#This Row],[PontoPed]]&gt;0, IF(tabItens[[#This Row],[PontoPed]]&lt;1, 1, IF( tabItens[[#This Row],[Saldo]]&gt;tabItens[[#This Row],[PontoPed]], 0, (tabItens[[#This Row],[PontoPed]]-tabItens[[#This Row],[Saldo]])/tabItens[[#This Row],[PontoPed]] ) ), 0 )</f>
        <v>0</v>
      </c>
      <c r="BD758" s="389">
        <f>ROUNDDOWN(IF( OR( AND(tabItens[[#This Row],[PontoPed]]&lt;tabItens[[#This Row],[Saldo]],tabItens[[#This Row],[Saldo]]&gt;0), tabItens[[#This Row],[PontoPed]]=0), 99, IF(AND(tabItens[[#This Row],[Saldo]]=0,tabItens[[#This Row],[PontoPed]]&gt;0), 0, (1-tabItens[[#This Row],[PctAb]])*10 ) ),0)</f>
        <v>99</v>
      </c>
      <c r="BE758" s="390">
        <f>IF( tabItens[[#This Row],[Consumo]] &gt; tabItens[[#This Row],[04_MESES]]/4*$AV$2, tabItens[[#This Row],[Consumo]]/$AV$2, tabItens[[#This Row],[04_MESES]]/4 ) * $BE$2 + tabItens[[#This Row],[COMPRA_EXTRA]]</f>
        <v>173344</v>
      </c>
      <c r="BF758" s="391">
        <f>MAX( tabItens[[#This Row],[Sugestão]] - tabItens[[#This Row],[LC]], 0 )</f>
        <v>173344</v>
      </c>
      <c r="BG758" s="391">
        <f>SUMIF(Consumo!$C$3:$C$862,tabItens[[#This Row],[CÓDIGO]],Consumo!$E$3:$E$862)</f>
        <v>0</v>
      </c>
      <c r="BH758" s="392">
        <f>IF(AND(tabItens[[#This Row],[Pend]] &gt; 0,tabItens[[#This Row],[Consumo]] &lt;&gt; 0), tabItens[[#This Row],[Pend]] / tabItens[[#This Row],[Consumo]], 0 )</f>
        <v>0</v>
      </c>
      <c r="BI758" s="391"/>
      <c r="BJ758" s="391"/>
      <c r="BK758" s="393" t="s">
        <v>2081</v>
      </c>
    </row>
    <row r="759" spans="1:63" x14ac:dyDescent="0.3">
      <c r="A759" s="354">
        <v>133301</v>
      </c>
      <c r="B759" s="355" t="s">
        <v>1847</v>
      </c>
      <c r="C759" s="356" t="s">
        <v>256</v>
      </c>
      <c r="D759" s="357">
        <v>5.31</v>
      </c>
      <c r="E759" s="358"/>
      <c r="F759" s="358"/>
      <c r="G759" s="358" t="s">
        <v>883</v>
      </c>
      <c r="H759" s="359">
        <v>0</v>
      </c>
      <c r="I759" s="360">
        <v>103003</v>
      </c>
      <c r="J759" s="361">
        <v>5.31</v>
      </c>
      <c r="K759" s="362">
        <v>2172</v>
      </c>
      <c r="L759" s="363">
        <f>IF(tabItens[[#This Row],[Média]] &gt; 0, tabItens[[#This Row],[QTDE ATUAL]] / tabItens[[#This Row],[Média]],999.9)</f>
        <v>0</v>
      </c>
      <c r="M759" s="364">
        <v>0</v>
      </c>
      <c r="N759" s="365">
        <f>tabItens[[#This Row],[VALOR UNIT.]] * tabItens[[#This Row],[LC]]</f>
        <v>0</v>
      </c>
      <c r="O759" s="366" t="s">
        <v>2114</v>
      </c>
      <c r="P759" s="367"/>
      <c r="Q759" s="368"/>
      <c r="R759" s="365"/>
      <c r="S759" s="369"/>
      <c r="T759" s="370">
        <f>ROUNDDOWN(IFERROR(tabItens[[#This Row],[ATA DT.VALID.]] - $D$1,0) / 30,0)</f>
        <v>-1507</v>
      </c>
      <c r="U759" s="355" t="s">
        <v>1071</v>
      </c>
      <c r="V759" s="371">
        <v>1</v>
      </c>
      <c r="W759" s="372" t="s">
        <v>2072</v>
      </c>
      <c r="X759" s="373">
        <v>55</v>
      </c>
      <c r="Y759" s="374">
        <v>27</v>
      </c>
      <c r="Z759" s="375">
        <v>2235</v>
      </c>
      <c r="AA759" s="376">
        <v>2023</v>
      </c>
      <c r="AB759" s="377">
        <v>7000</v>
      </c>
      <c r="AC759" s="377"/>
      <c r="AD759" s="376"/>
      <c r="AE759" s="377"/>
      <c r="AF759" s="370"/>
      <c r="AG759" s="378" t="s">
        <v>2067</v>
      </c>
      <c r="AH759" s="379"/>
      <c r="AI759" s="370">
        <v>724</v>
      </c>
      <c r="AJ759" s="379">
        <v>44629</v>
      </c>
      <c r="AK759" s="379">
        <v>42978</v>
      </c>
      <c r="AL759" s="379">
        <v>44917</v>
      </c>
      <c r="AM759" s="369"/>
      <c r="AN759" s="358"/>
      <c r="AO759" s="380" t="str">
        <f>_xlfn.IFNA(IF(VLOOKUP(tabItens[[#This Row],[CÓDIGO]],tabExcluirDoEstoque[#Data],1,FALSE),"sim",""),"")</f>
        <v/>
      </c>
      <c r="AP759" s="381" t="str">
        <f ca="1">IF(OR(ISBLANK(tabItens[[#This Row],[ATA DT.VALID.]]),tabItens[[#This Row],[ATA DT.VALID.]]="",tabItens[[#This Row],[ATA DT.VALID.]]=" "),"",IF(TYPE(tabItens[[#This Row],[ATA DT.VALID.]])=1,ROUNDUP((tabItens[[#This Row],[ATA DT.VALID.]]-TODAY())/7,0),""))</f>
        <v/>
      </c>
      <c r="AQ759" s="382">
        <v>0</v>
      </c>
      <c r="AR759" s="383" t="str">
        <f>IF(ISBLANK(tabItens[[#This Row],[CÓDIGO]]),"",IFERROR(VLOOKUP(tabItens[[#This Row],[CÓDIGO]],Consumo!$C$2:$AC$862,26,FALSE),0))</f>
        <v>01.2023</v>
      </c>
      <c r="AS759" s="384">
        <f>SUMIF(Consumo!$C$3:$C$862,tabItens[[#This Row],[CÓDIGO]],Consumo!$N$3:$N$862) + SUMIF(Consumo!$C$3:$C$862,tabItens[[#This Row],[CÓDIGO]],Consumo!$O$3:$O$862) + SUMIF(Consumo!$C$3:$C$862,tabItens[[#This Row],[CÓDIGO]],Consumo!$P$3:$P$862) + SUMIF(Consumo!$C$3:$C$862,tabItens[[#This Row],[CÓDIGO]],Consumo!$Q$3:$Q$862)</f>
        <v>0</v>
      </c>
      <c r="AT759" s="384">
        <f>SUMIF(Consumo!$C$3:$C$862,tabItens[[#This Row],[CÓDIGO]],Consumo!$Z$3:$Z$862)</f>
        <v>3650</v>
      </c>
      <c r="AU759" s="385">
        <f>SUMIF(Consumo!$C$3:$C$862,tabItens[[#This Row],[CÓDIGO]],Consumo!$AA$3:$AA$862)</f>
        <v>650</v>
      </c>
      <c r="AV759" s="386">
        <f>SUMIF(Consumo!$C$3:$C$862,tabItens[[#This Row],[CÓDIGO]],Consumo!$Y$3:$Y$862)</f>
        <v>304.16666666666669</v>
      </c>
      <c r="AW759" s="359">
        <f>tabItens[[#This Row],[QTDE ATUAL]] + tabItens[[#This Row],[RC QTDE]] + tabItens[[#This Row],[AF SALDO]] + tabItens[[#This Row],[Recentes]]</f>
        <v>7000</v>
      </c>
      <c r="AX759" s="387">
        <v>355</v>
      </c>
      <c r="AY759" s="387">
        <v>4</v>
      </c>
      <c r="AZ759" s="387">
        <f>IF(ISBLANK(tabItens[[#This Row],[CÓDIGO]]),"",tabItens[[#This Row],[PontoMês]] * (AZ$2+tabItens[[#This Row],[PontoQtM]]))</f>
        <v>1420</v>
      </c>
      <c r="BA759" s="386">
        <f>tabItens[[#This Row],[PontoPed]] - tabItens[[#This Row],[Saldo]] + (1/10)</f>
        <v>-5579.9</v>
      </c>
      <c r="BB759" s="386">
        <f xml:space="preserve"> tabItens[[#This Row],[PontoMês]] * BB$2 - tabItens[[#This Row],[QTDE ATUAL]] - (1/10)</f>
        <v>354.9</v>
      </c>
      <c r="BC759" s="388">
        <f>IF( tabItens[[#This Row],[PontoPed]]&gt;0, IF(tabItens[[#This Row],[PontoPed]]&lt;1, 1, IF( tabItens[[#This Row],[Saldo]]&gt;tabItens[[#This Row],[PontoPed]], 0, (tabItens[[#This Row],[PontoPed]]-tabItens[[#This Row],[Saldo]])/tabItens[[#This Row],[PontoPed]] ) ), 0 )</f>
        <v>0</v>
      </c>
      <c r="BD759" s="389">
        <f>ROUNDDOWN(IF( OR( AND(tabItens[[#This Row],[PontoPed]]&lt;tabItens[[#This Row],[Saldo]],tabItens[[#This Row],[Saldo]]&gt;0), tabItens[[#This Row],[PontoPed]]=0), 99, IF(AND(tabItens[[#This Row],[Saldo]]=0,tabItens[[#This Row],[PontoPed]]&gt;0), 0, (1-tabItens[[#This Row],[PctAb]])*10 ) ),0)</f>
        <v>99</v>
      </c>
      <c r="BE759" s="390">
        <f>IF( tabItens[[#This Row],[Consumo]] &gt; tabItens[[#This Row],[04_MESES]]/4*$AV$2, tabItens[[#This Row],[Consumo]]/$AV$2, tabItens[[#This Row],[04_MESES]]/4 ) * $BE$2 + tabItens[[#This Row],[COMPRA_EXTRA]]</f>
        <v>1825</v>
      </c>
      <c r="BF759" s="391">
        <f>MAX( tabItens[[#This Row],[Sugestão]] - tabItens[[#This Row],[LC]], 0 )</f>
        <v>1825</v>
      </c>
      <c r="BG759" s="391">
        <f>SUMIF(Consumo!$C$3:$C$862,tabItens[[#This Row],[CÓDIGO]],Consumo!$E$3:$E$862)</f>
        <v>1478</v>
      </c>
      <c r="BH759" s="392">
        <f>IF(AND(tabItens[[#This Row],[Pend]] &gt; 0,tabItens[[#This Row],[Consumo]] &lt;&gt; 0), tabItens[[#This Row],[Pend]] / tabItens[[#This Row],[Consumo]], 0 )</f>
        <v>0.40493150684931506</v>
      </c>
      <c r="BI759" s="391"/>
      <c r="BJ759" s="391"/>
      <c r="BK759" s="393" t="s">
        <v>2081</v>
      </c>
    </row>
    <row r="760" spans="1:63" x14ac:dyDescent="0.3">
      <c r="A760" s="354">
        <v>133366</v>
      </c>
      <c r="B760" s="355" t="s">
        <v>1848</v>
      </c>
      <c r="C760" s="356" t="s">
        <v>256</v>
      </c>
      <c r="D760" s="357">
        <v>0</v>
      </c>
      <c r="E760" s="358"/>
      <c r="F760" s="358"/>
      <c r="G760" s="358" t="s">
        <v>883</v>
      </c>
      <c r="H760" s="359">
        <v>28282</v>
      </c>
      <c r="I760" s="360">
        <v>103003</v>
      </c>
      <c r="J760" s="361">
        <v>0</v>
      </c>
      <c r="K760" s="362">
        <v>3010</v>
      </c>
      <c r="L760" s="363">
        <f>IF(tabItens[[#This Row],[Média]] &gt; 0, tabItens[[#This Row],[QTDE ATUAL]] / tabItens[[#This Row],[Média]],999.9)</f>
        <v>116.98862461220268</v>
      </c>
      <c r="M760" s="364">
        <v>0</v>
      </c>
      <c r="N760" s="365">
        <f>tabItens[[#This Row],[VALOR UNIT.]] * tabItens[[#This Row],[LC]]</f>
        <v>0</v>
      </c>
      <c r="O760" s="366"/>
      <c r="P760" s="367"/>
      <c r="Q760" s="368"/>
      <c r="R760" s="365"/>
      <c r="S760" s="369"/>
      <c r="T760" s="370">
        <f>ROUNDDOWN(IFERROR(tabItens[[#This Row],[ATA DT.VALID.]] - $D$1,0) / 30,0)</f>
        <v>-1507</v>
      </c>
      <c r="U760" s="355" t="s">
        <v>1012</v>
      </c>
      <c r="V760" s="371">
        <v>1</v>
      </c>
      <c r="W760" s="372" t="s">
        <v>2066</v>
      </c>
      <c r="X760" s="373">
        <v>67</v>
      </c>
      <c r="Y760" s="374">
        <v>9</v>
      </c>
      <c r="Z760" s="375"/>
      <c r="AA760" s="376"/>
      <c r="AB760" s="377"/>
      <c r="AC760" s="377"/>
      <c r="AD760" s="376"/>
      <c r="AE760" s="377"/>
      <c r="AF760" s="370"/>
      <c r="AG760" s="378" t="s">
        <v>2067</v>
      </c>
      <c r="AH760" s="379"/>
      <c r="AI760" s="370">
        <v>1020</v>
      </c>
      <c r="AJ760" s="379" t="s">
        <v>883</v>
      </c>
      <c r="AK760" s="379">
        <v>42982</v>
      </c>
      <c r="AL760" s="379" t="s">
        <v>883</v>
      </c>
      <c r="AM760" s="369"/>
      <c r="AN760" s="358"/>
      <c r="AO760" s="380" t="str">
        <f>_xlfn.IFNA(IF(VLOOKUP(tabItens[[#This Row],[CÓDIGO]],tabExcluirDoEstoque[#Data],1,FALSE),"sim",""),"")</f>
        <v/>
      </c>
      <c r="AP760" s="381" t="str">
        <f ca="1">IF(OR(ISBLANK(tabItens[[#This Row],[ATA DT.VALID.]]),tabItens[[#This Row],[ATA DT.VALID.]]="",tabItens[[#This Row],[ATA DT.VALID.]]=" "),"",IF(TYPE(tabItens[[#This Row],[ATA DT.VALID.]])=1,ROUNDUP((tabItens[[#This Row],[ATA DT.VALID.]]-TODAY())/7,0),""))</f>
        <v/>
      </c>
      <c r="AQ760" s="382"/>
      <c r="AR760" s="383" t="str">
        <f>IF(ISBLANK(tabItens[[#This Row],[CÓDIGO]]),"",IFERROR(VLOOKUP(tabItens[[#This Row],[CÓDIGO]],Consumo!$C$2:$AC$862,26,FALSE),0))</f>
        <v>07.2023</v>
      </c>
      <c r="AS760" s="384">
        <f>SUMIF(Consumo!$C$3:$C$862,tabItens[[#This Row],[CÓDIGO]],Consumo!$N$3:$N$862) + SUMIF(Consumo!$C$3:$C$862,tabItens[[#This Row],[CÓDIGO]],Consumo!$O$3:$O$862) + SUMIF(Consumo!$C$3:$C$862,tabItens[[#This Row],[CÓDIGO]],Consumo!$P$3:$P$862) + SUMIF(Consumo!$C$3:$C$862,tabItens[[#This Row],[CÓDIGO]],Consumo!$Q$3:$Q$862)</f>
        <v>1100</v>
      </c>
      <c r="AT760" s="384">
        <f>SUMIF(Consumo!$C$3:$C$862,tabItens[[#This Row],[CÓDIGO]],Consumo!$Z$3:$Z$862)</f>
        <v>3060</v>
      </c>
      <c r="AU760" s="385">
        <f>SUMIF(Consumo!$C$3:$C$862,tabItens[[#This Row],[CÓDIGO]],Consumo!$AA$3:$AA$862)</f>
        <v>1100</v>
      </c>
      <c r="AV760" s="386">
        <f>SUMIF(Consumo!$C$3:$C$862,tabItens[[#This Row],[CÓDIGO]],Consumo!$Y$3:$Y$862)</f>
        <v>241.75</v>
      </c>
      <c r="AW760" s="359">
        <f>tabItens[[#This Row],[QTDE ATUAL]] + tabItens[[#This Row],[RC QTDE]] + tabItens[[#This Row],[AF SALDO]] + tabItens[[#This Row],[Recentes]]</f>
        <v>28282</v>
      </c>
      <c r="AX760" s="387">
        <v>320</v>
      </c>
      <c r="AY760" s="387">
        <v>4</v>
      </c>
      <c r="AZ760" s="387">
        <f>IF(ISBLANK(tabItens[[#This Row],[CÓDIGO]]),"",tabItens[[#This Row],[PontoMês]] * (AZ$2+tabItens[[#This Row],[PontoQtM]]))</f>
        <v>1280</v>
      </c>
      <c r="BA760" s="386">
        <f>tabItens[[#This Row],[PontoPed]] - tabItens[[#This Row],[Saldo]] + (1/10)</f>
        <v>-27001.9</v>
      </c>
      <c r="BB760" s="386">
        <f xml:space="preserve"> tabItens[[#This Row],[PontoMês]] * BB$2 - tabItens[[#This Row],[QTDE ATUAL]] - (1/10)</f>
        <v>-27962.1</v>
      </c>
      <c r="BC760" s="388">
        <f>IF( tabItens[[#This Row],[PontoPed]]&gt;0, IF(tabItens[[#This Row],[PontoPed]]&lt;1, 1, IF( tabItens[[#This Row],[Saldo]]&gt;tabItens[[#This Row],[PontoPed]], 0, (tabItens[[#This Row],[PontoPed]]-tabItens[[#This Row],[Saldo]])/tabItens[[#This Row],[PontoPed]] ) ), 0 )</f>
        <v>0</v>
      </c>
      <c r="BD760" s="389">
        <f>ROUNDDOWN(IF( OR( AND(tabItens[[#This Row],[PontoPed]]&lt;tabItens[[#This Row],[Saldo]],tabItens[[#This Row],[Saldo]]&gt;0), tabItens[[#This Row],[PontoPed]]=0), 99, IF(AND(tabItens[[#This Row],[Saldo]]=0,tabItens[[#This Row],[PontoPed]]&gt;0), 0, (1-tabItens[[#This Row],[PctAb]])*10 ) ),0)</f>
        <v>99</v>
      </c>
      <c r="BE760" s="390">
        <f>IF( tabItens[[#This Row],[Consumo]] &gt; tabItens[[#This Row],[04_MESES]]/4*$AV$2, tabItens[[#This Row],[Consumo]]/$AV$2, tabItens[[#This Row],[04_MESES]]/4 ) * $BE$2 + tabItens[[#This Row],[COMPRA_EXTRA]]</f>
        <v>1650</v>
      </c>
      <c r="BF760" s="391">
        <f>MAX( tabItens[[#This Row],[Sugestão]] - tabItens[[#This Row],[LC]], 0 )</f>
        <v>1650</v>
      </c>
      <c r="BG760" s="391">
        <f>SUMIF(Consumo!$C$3:$C$862,tabItens[[#This Row],[CÓDIGO]],Consumo!$E$3:$E$862)</f>
        <v>0</v>
      </c>
      <c r="BH760" s="392">
        <f>IF(AND(tabItens[[#This Row],[Pend]] &gt; 0,tabItens[[#This Row],[Consumo]] &lt;&gt; 0), tabItens[[#This Row],[Pend]] / tabItens[[#This Row],[Consumo]], 0 )</f>
        <v>0</v>
      </c>
      <c r="BI760" s="391"/>
      <c r="BJ760" s="391"/>
      <c r="BK760" s="393" t="s">
        <v>2081</v>
      </c>
    </row>
    <row r="761" spans="1:63" x14ac:dyDescent="0.3">
      <c r="A761" s="354">
        <v>133371</v>
      </c>
      <c r="B761" s="355" t="s">
        <v>1849</v>
      </c>
      <c r="C761" s="356" t="s">
        <v>313</v>
      </c>
      <c r="D761" s="357">
        <v>20.74</v>
      </c>
      <c r="E761" s="358"/>
      <c r="F761" s="358"/>
      <c r="G761" s="358" t="s">
        <v>883</v>
      </c>
      <c r="H761" s="359">
        <v>220</v>
      </c>
      <c r="I761" s="360">
        <v>103003</v>
      </c>
      <c r="J761" s="361">
        <v>20.74</v>
      </c>
      <c r="K761" s="362">
        <v>420</v>
      </c>
      <c r="L761" s="363">
        <f>IF(tabItens[[#This Row],[Média]] &gt; 0, tabItens[[#This Row],[QTDE ATUAL]] / tabItens[[#This Row],[Média]],999.9)</f>
        <v>7.154471544715447</v>
      </c>
      <c r="M761" s="364">
        <v>0</v>
      </c>
      <c r="N761" s="365">
        <f>tabItens[[#This Row],[VALOR UNIT.]] * tabItens[[#This Row],[LC]]</f>
        <v>0</v>
      </c>
      <c r="O761" s="366" t="s">
        <v>2195</v>
      </c>
      <c r="P761" s="367"/>
      <c r="Q761" s="368"/>
      <c r="R761" s="365"/>
      <c r="S761" s="369"/>
      <c r="T761" s="370">
        <f>ROUNDDOWN(IFERROR(tabItens[[#This Row],[ATA DT.VALID.]] - $D$1,0) / 30,0)</f>
        <v>-1507</v>
      </c>
      <c r="U761" s="355" t="s">
        <v>1850</v>
      </c>
      <c r="V761" s="371">
        <v>1</v>
      </c>
      <c r="W761" s="372" t="s">
        <v>2073</v>
      </c>
      <c r="X761" s="373">
        <v>70</v>
      </c>
      <c r="Y761" s="374">
        <v>33</v>
      </c>
      <c r="Z761" s="375">
        <v>10092</v>
      </c>
      <c r="AA761" s="376">
        <v>2023</v>
      </c>
      <c r="AB761" s="377">
        <v>200</v>
      </c>
      <c r="AC761" s="377"/>
      <c r="AD761" s="376"/>
      <c r="AE761" s="377"/>
      <c r="AF761" s="370"/>
      <c r="AG761" s="378" t="s">
        <v>2067</v>
      </c>
      <c r="AH761" s="379"/>
      <c r="AI761" s="370">
        <v>140</v>
      </c>
      <c r="AJ761" s="379">
        <v>44937</v>
      </c>
      <c r="AK761" s="379">
        <v>42983</v>
      </c>
      <c r="AL761" s="379">
        <v>44917</v>
      </c>
      <c r="AM761" s="369"/>
      <c r="AN761" s="358"/>
      <c r="AO761" s="380" t="str">
        <f>_xlfn.IFNA(IF(VLOOKUP(tabItens[[#This Row],[CÓDIGO]],tabExcluirDoEstoque[#Data],1,FALSE),"sim",""),"")</f>
        <v/>
      </c>
      <c r="AP761" s="381" t="str">
        <f ca="1">IF(OR(ISBLANK(tabItens[[#This Row],[ATA DT.VALID.]]),tabItens[[#This Row],[ATA DT.VALID.]]="",tabItens[[#This Row],[ATA DT.VALID.]]=" "),"",IF(TYPE(tabItens[[#This Row],[ATA DT.VALID.]])=1,ROUNDUP((tabItens[[#This Row],[ATA DT.VALID.]]-TODAY())/7,0),""))</f>
        <v/>
      </c>
      <c r="AQ761" s="382">
        <v>0</v>
      </c>
      <c r="AR761" s="383" t="str">
        <f>IF(ISBLANK(tabItens[[#This Row],[CÓDIGO]]),"",IFERROR(VLOOKUP(tabItens[[#This Row],[CÓDIGO]],Consumo!$C$2:$AC$862,26,FALSE),0))</f>
        <v>05.2023</v>
      </c>
      <c r="AS761" s="384">
        <f>SUMIF(Consumo!$C$3:$C$862,tabItens[[#This Row],[CÓDIGO]],Consumo!$N$3:$N$862) + SUMIF(Consumo!$C$3:$C$862,tabItens[[#This Row],[CÓDIGO]],Consumo!$O$3:$O$862) + SUMIF(Consumo!$C$3:$C$862,tabItens[[#This Row],[CÓDIGO]],Consumo!$P$3:$P$862) + SUMIF(Consumo!$C$3:$C$862,tabItens[[#This Row],[CÓDIGO]],Consumo!$Q$3:$Q$862)</f>
        <v>0</v>
      </c>
      <c r="AT761" s="384">
        <f>SUMIF(Consumo!$C$3:$C$862,tabItens[[#This Row],[CÓDIGO]],Consumo!$Z$3:$Z$862)</f>
        <v>420</v>
      </c>
      <c r="AU761" s="385">
        <f>SUMIF(Consumo!$C$3:$C$862,tabItens[[#This Row],[CÓDIGO]],Consumo!$AA$3:$AA$862)</f>
        <v>200</v>
      </c>
      <c r="AV761" s="386">
        <f>SUMIF(Consumo!$C$3:$C$862,tabItens[[#This Row],[CÓDIGO]],Consumo!$Y$3:$Y$862)</f>
        <v>30.75</v>
      </c>
      <c r="AW761" s="359">
        <f>tabItens[[#This Row],[QTDE ATUAL]] + tabItens[[#This Row],[RC QTDE]] + tabItens[[#This Row],[AF SALDO]] + tabItens[[#This Row],[Recentes]]</f>
        <v>420</v>
      </c>
      <c r="AX761" s="387">
        <v>60</v>
      </c>
      <c r="AY761" s="387">
        <v>4</v>
      </c>
      <c r="AZ761" s="387">
        <f>IF(ISBLANK(tabItens[[#This Row],[CÓDIGO]]),"",tabItens[[#This Row],[PontoMês]] * (AZ$2+tabItens[[#This Row],[PontoQtM]]))</f>
        <v>240</v>
      </c>
      <c r="BA761" s="386">
        <f>tabItens[[#This Row],[PontoPed]] - tabItens[[#This Row],[Saldo]] + (1/10)</f>
        <v>-179.9</v>
      </c>
      <c r="BB761" s="386">
        <f xml:space="preserve"> tabItens[[#This Row],[PontoMês]] * BB$2 - tabItens[[#This Row],[QTDE ATUAL]] - (1/10)</f>
        <v>-160.1</v>
      </c>
      <c r="BC761" s="388">
        <f>IF( tabItens[[#This Row],[PontoPed]]&gt;0, IF(tabItens[[#This Row],[PontoPed]]&lt;1, 1, IF( tabItens[[#This Row],[Saldo]]&gt;tabItens[[#This Row],[PontoPed]], 0, (tabItens[[#This Row],[PontoPed]]-tabItens[[#This Row],[Saldo]])/tabItens[[#This Row],[PontoPed]] ) ), 0 )</f>
        <v>0</v>
      </c>
      <c r="BD761" s="389">
        <f>ROUNDDOWN(IF( OR( AND(tabItens[[#This Row],[PontoPed]]&lt;tabItens[[#This Row],[Saldo]],tabItens[[#This Row],[Saldo]]&gt;0), tabItens[[#This Row],[PontoPed]]=0), 99, IF(AND(tabItens[[#This Row],[Saldo]]=0,tabItens[[#This Row],[PontoPed]]&gt;0), 0, (1-tabItens[[#This Row],[PctAb]])*10 ) ),0)</f>
        <v>99</v>
      </c>
      <c r="BE761" s="390">
        <f>IF( tabItens[[#This Row],[Consumo]] &gt; tabItens[[#This Row],[04_MESES]]/4*$AV$2, tabItens[[#This Row],[Consumo]]/$AV$2, tabItens[[#This Row],[04_MESES]]/4 ) * $BE$2 + tabItens[[#This Row],[COMPRA_EXTRA]]</f>
        <v>210</v>
      </c>
      <c r="BF761" s="391">
        <f>MAX( tabItens[[#This Row],[Sugestão]] - tabItens[[#This Row],[LC]], 0 )</f>
        <v>210</v>
      </c>
      <c r="BG761" s="391">
        <f>SUMIF(Consumo!$C$3:$C$862,tabItens[[#This Row],[CÓDIGO]],Consumo!$E$3:$E$862)</f>
        <v>0</v>
      </c>
      <c r="BH761" s="392">
        <f>IF(AND(tabItens[[#This Row],[Pend]] &gt; 0,tabItens[[#This Row],[Consumo]] &lt;&gt; 0), tabItens[[#This Row],[Pend]] / tabItens[[#This Row],[Consumo]], 0 )</f>
        <v>0</v>
      </c>
      <c r="BI761" s="391"/>
      <c r="BJ761" s="391"/>
      <c r="BK761" s="393" t="s">
        <v>2081</v>
      </c>
    </row>
    <row r="762" spans="1:63" x14ac:dyDescent="0.3">
      <c r="A762" s="354">
        <v>133433</v>
      </c>
      <c r="B762" s="355" t="s">
        <v>1851</v>
      </c>
      <c r="C762" s="356" t="s">
        <v>253</v>
      </c>
      <c r="D762" s="357">
        <v>2072.5</v>
      </c>
      <c r="E762" s="358"/>
      <c r="F762" s="358"/>
      <c r="G762" s="358" t="s">
        <v>883</v>
      </c>
      <c r="H762" s="359">
        <v>153</v>
      </c>
      <c r="I762" s="360">
        <v>103003</v>
      </c>
      <c r="J762" s="361">
        <v>1956.61826</v>
      </c>
      <c r="K762" s="362">
        <v>11</v>
      </c>
      <c r="L762" s="363">
        <f>IF(tabItens[[#This Row],[Média]] &gt; 0, tabItens[[#This Row],[QTDE ATUAL]] / tabItens[[#This Row],[Média]],999.9)</f>
        <v>204</v>
      </c>
      <c r="M762" s="364">
        <v>0</v>
      </c>
      <c r="N762" s="365">
        <f>tabItens[[#This Row],[VALOR UNIT.]] * tabItens[[#This Row],[LC]]</f>
        <v>0</v>
      </c>
      <c r="O762" s="366" t="s">
        <v>2196</v>
      </c>
      <c r="P762" s="367"/>
      <c r="Q762" s="368"/>
      <c r="R762" s="365"/>
      <c r="S762" s="369"/>
      <c r="T762" s="370">
        <f>ROUNDDOWN(IFERROR(tabItens[[#This Row],[ATA DT.VALID.]] - $D$1,0) / 30,0)</f>
        <v>-1507</v>
      </c>
      <c r="U762" s="355" t="s">
        <v>1322</v>
      </c>
      <c r="V762" s="371">
        <v>1</v>
      </c>
      <c r="W762" s="372" t="s">
        <v>2066</v>
      </c>
      <c r="X762" s="373">
        <v>51</v>
      </c>
      <c r="Y762" s="374">
        <v>30</v>
      </c>
      <c r="Z762" s="375"/>
      <c r="AA762" s="376"/>
      <c r="AB762" s="377"/>
      <c r="AC762" s="377"/>
      <c r="AD762" s="376"/>
      <c r="AE762" s="377"/>
      <c r="AF762" s="370"/>
      <c r="AG762" s="378" t="s">
        <v>2067</v>
      </c>
      <c r="AH762" s="379"/>
      <c r="AI762" s="370">
        <v>4</v>
      </c>
      <c r="AJ762" s="379">
        <v>44579</v>
      </c>
      <c r="AK762" s="379">
        <v>42996</v>
      </c>
      <c r="AL762" s="379">
        <v>44544</v>
      </c>
      <c r="AM762" s="369"/>
      <c r="AN762" s="358"/>
      <c r="AO762" s="380" t="str">
        <f>_xlfn.IFNA(IF(VLOOKUP(tabItens[[#This Row],[CÓDIGO]],tabExcluirDoEstoque[#Data],1,FALSE),"sim",""),"")</f>
        <v/>
      </c>
      <c r="AP762" s="381" t="str">
        <f ca="1">IF(OR(ISBLANK(tabItens[[#This Row],[ATA DT.VALID.]]),tabItens[[#This Row],[ATA DT.VALID.]]="",tabItens[[#This Row],[ATA DT.VALID.]]=" "),"",IF(TYPE(tabItens[[#This Row],[ATA DT.VALID.]])=1,ROUNDUP((tabItens[[#This Row],[ATA DT.VALID.]]-TODAY())/7,0),""))</f>
        <v/>
      </c>
      <c r="AQ762" s="382">
        <v>0</v>
      </c>
      <c r="AR762" s="383" t="str">
        <f>IF(ISBLANK(tabItens[[#This Row],[CÓDIGO]]),"",IFERROR(VLOOKUP(tabItens[[#This Row],[CÓDIGO]],Consumo!$C$2:$AC$862,26,FALSE),0))</f>
        <v>07.2023</v>
      </c>
      <c r="AS762" s="384">
        <f>SUMIF(Consumo!$C$3:$C$862,tabItens[[#This Row],[CÓDIGO]],Consumo!$N$3:$N$862) + SUMIF(Consumo!$C$3:$C$862,tabItens[[#This Row],[CÓDIGO]],Consumo!$O$3:$O$862) + SUMIF(Consumo!$C$3:$C$862,tabItens[[#This Row],[CÓDIGO]],Consumo!$P$3:$P$862) + SUMIF(Consumo!$C$3:$C$862,tabItens[[#This Row],[CÓDIGO]],Consumo!$Q$3:$Q$862)</f>
        <v>4</v>
      </c>
      <c r="AT762" s="384">
        <f>SUMIF(Consumo!$C$3:$C$862,tabItens[[#This Row],[CÓDIGO]],Consumo!$Z$3:$Z$862)</f>
        <v>11</v>
      </c>
      <c r="AU762" s="385">
        <f>SUMIF(Consumo!$C$3:$C$862,tabItens[[#This Row],[CÓDIGO]],Consumo!$AA$3:$AA$862)</f>
        <v>6</v>
      </c>
      <c r="AV762" s="386">
        <f>SUMIF(Consumo!$C$3:$C$862,tabItens[[#This Row],[CÓDIGO]],Consumo!$Y$3:$Y$862)</f>
        <v>0.75</v>
      </c>
      <c r="AW762" s="359">
        <f>tabItens[[#This Row],[QTDE ATUAL]] + tabItens[[#This Row],[RC QTDE]] + tabItens[[#This Row],[AF SALDO]] + tabItens[[#This Row],[Recentes]]</f>
        <v>153</v>
      </c>
      <c r="AX762" s="387">
        <v>5</v>
      </c>
      <c r="AY762" s="387">
        <v>4</v>
      </c>
      <c r="AZ762" s="387">
        <f>IF(ISBLANK(tabItens[[#This Row],[CÓDIGO]]),"",tabItens[[#This Row],[PontoMês]] * (AZ$2+tabItens[[#This Row],[PontoQtM]]))</f>
        <v>20</v>
      </c>
      <c r="BA762" s="386">
        <f>tabItens[[#This Row],[PontoPed]] - tabItens[[#This Row],[Saldo]] + (1/10)</f>
        <v>-132.9</v>
      </c>
      <c r="BB762" s="386">
        <f xml:space="preserve"> tabItens[[#This Row],[PontoMês]] * BB$2 - tabItens[[#This Row],[QTDE ATUAL]] - (1/10)</f>
        <v>-148.1</v>
      </c>
      <c r="BC762" s="388">
        <f>IF( tabItens[[#This Row],[PontoPed]]&gt;0, IF(tabItens[[#This Row],[PontoPed]]&lt;1, 1, IF( tabItens[[#This Row],[Saldo]]&gt;tabItens[[#This Row],[PontoPed]], 0, (tabItens[[#This Row],[PontoPed]]-tabItens[[#This Row],[Saldo]])/tabItens[[#This Row],[PontoPed]] ) ), 0 )</f>
        <v>0</v>
      </c>
      <c r="BD762" s="389">
        <f>ROUNDDOWN(IF( OR( AND(tabItens[[#This Row],[PontoPed]]&lt;tabItens[[#This Row],[Saldo]],tabItens[[#This Row],[Saldo]]&gt;0), tabItens[[#This Row],[PontoPed]]=0), 99, IF(AND(tabItens[[#This Row],[Saldo]]=0,tabItens[[#This Row],[PontoPed]]&gt;0), 0, (1-tabItens[[#This Row],[PctAb]])*10 ) ),0)</f>
        <v>99</v>
      </c>
      <c r="BE762" s="390">
        <f>IF( tabItens[[#This Row],[Consumo]] &gt; tabItens[[#This Row],[04_MESES]]/4*$AV$2, tabItens[[#This Row],[Consumo]]/$AV$2, tabItens[[#This Row],[04_MESES]]/4 ) * $BE$2 + tabItens[[#This Row],[COMPRA_EXTRA]]</f>
        <v>6</v>
      </c>
      <c r="BF762" s="391">
        <f>MAX( tabItens[[#This Row],[Sugestão]] - tabItens[[#This Row],[LC]], 0 )</f>
        <v>6</v>
      </c>
      <c r="BG762" s="391">
        <f>SUMIF(Consumo!$C$3:$C$862,tabItens[[#This Row],[CÓDIGO]],Consumo!$E$3:$E$862)</f>
        <v>0</v>
      </c>
      <c r="BH762" s="392">
        <f>IF(AND(tabItens[[#This Row],[Pend]] &gt; 0,tabItens[[#This Row],[Consumo]] &lt;&gt; 0), tabItens[[#This Row],[Pend]] / tabItens[[#This Row],[Consumo]], 0 )</f>
        <v>0</v>
      </c>
      <c r="BI762" s="391"/>
      <c r="BJ762" s="391"/>
      <c r="BK762" s="393" t="s">
        <v>2081</v>
      </c>
    </row>
    <row r="763" spans="1:63" x14ac:dyDescent="0.3">
      <c r="A763" s="354">
        <v>133450</v>
      </c>
      <c r="B763" s="355" t="s">
        <v>1852</v>
      </c>
      <c r="C763" s="356" t="s">
        <v>31</v>
      </c>
      <c r="D763" s="357">
        <v>4.38</v>
      </c>
      <c r="E763" s="358"/>
      <c r="F763" s="358"/>
      <c r="G763" s="358" t="s">
        <v>883</v>
      </c>
      <c r="H763" s="359">
        <v>3073</v>
      </c>
      <c r="I763" s="360">
        <v>103003</v>
      </c>
      <c r="J763" s="361">
        <v>4.38</v>
      </c>
      <c r="K763" s="362">
        <v>434</v>
      </c>
      <c r="L763" s="363">
        <f>IF(tabItens[[#This Row],[Média]] &gt; 0, tabItens[[#This Row],[QTDE ATUAL]] / tabItens[[#This Row],[Média]],999.9)</f>
        <v>54.14977973568282</v>
      </c>
      <c r="M763" s="364">
        <v>0</v>
      </c>
      <c r="N763" s="365">
        <f>tabItens[[#This Row],[VALOR UNIT.]] * tabItens[[#This Row],[LC]]</f>
        <v>0</v>
      </c>
      <c r="O763" s="366"/>
      <c r="P763" s="367"/>
      <c r="Q763" s="368"/>
      <c r="R763" s="365"/>
      <c r="S763" s="369"/>
      <c r="T763" s="370">
        <f>ROUNDDOWN(IFERROR(tabItens[[#This Row],[ATA DT.VALID.]] - $D$1,0) / 30,0)</f>
        <v>-1507</v>
      </c>
      <c r="U763" s="355" t="s">
        <v>935</v>
      </c>
      <c r="V763" s="371">
        <v>1</v>
      </c>
      <c r="W763" s="372" t="s">
        <v>2069</v>
      </c>
      <c r="X763" s="373">
        <v>45</v>
      </c>
      <c r="Y763" s="374">
        <v>11</v>
      </c>
      <c r="Z763" s="375"/>
      <c r="AA763" s="376"/>
      <c r="AB763" s="377"/>
      <c r="AC763" s="377"/>
      <c r="AD763" s="376"/>
      <c r="AE763" s="377"/>
      <c r="AF763" s="370"/>
      <c r="AG763" s="378" t="s">
        <v>2067</v>
      </c>
      <c r="AH763" s="379"/>
      <c r="AI763" s="370">
        <v>228</v>
      </c>
      <c r="AJ763" s="379">
        <v>43626</v>
      </c>
      <c r="AK763" s="379">
        <v>42998</v>
      </c>
      <c r="AL763" s="379">
        <v>43607</v>
      </c>
      <c r="AM763" s="369"/>
      <c r="AN763" s="358"/>
      <c r="AO763" s="380" t="str">
        <f>_xlfn.IFNA(IF(VLOOKUP(tabItens[[#This Row],[CÓDIGO]],tabExcluirDoEstoque[#Data],1,FALSE),"sim",""),"")</f>
        <v/>
      </c>
      <c r="AP763" s="381" t="str">
        <f ca="1">IF(OR(ISBLANK(tabItens[[#This Row],[ATA DT.VALID.]]),tabItens[[#This Row],[ATA DT.VALID.]]="",tabItens[[#This Row],[ATA DT.VALID.]]=" "),"",IF(TYPE(tabItens[[#This Row],[ATA DT.VALID.]])=1,ROUNDUP((tabItens[[#This Row],[ATA DT.VALID.]]-TODAY())/7,0),""))</f>
        <v/>
      </c>
      <c r="AQ763" s="382"/>
      <c r="AR763" s="383" t="str">
        <f>IF(ISBLANK(tabItens[[#This Row],[CÓDIGO]]),"",IFERROR(VLOOKUP(tabItens[[#This Row],[CÓDIGO]],Consumo!$C$2:$AC$862,26,FALSE),0))</f>
        <v>09.2023</v>
      </c>
      <c r="AS763" s="384">
        <f>SUMIF(Consumo!$C$3:$C$862,tabItens[[#This Row],[CÓDIGO]],Consumo!$N$3:$N$862) + SUMIF(Consumo!$C$3:$C$862,tabItens[[#This Row],[CÓDIGO]],Consumo!$O$3:$O$862) + SUMIF(Consumo!$C$3:$C$862,tabItens[[#This Row],[CÓDIGO]],Consumo!$P$3:$P$862) + SUMIF(Consumo!$C$3:$C$862,tabItens[[#This Row],[CÓDIGO]],Consumo!$Q$3:$Q$862)</f>
        <v>174</v>
      </c>
      <c r="AT763" s="384">
        <f>SUMIF(Consumo!$C$3:$C$862,tabItens[[#This Row],[CÓDIGO]],Consumo!$Z$3:$Z$862)</f>
        <v>681</v>
      </c>
      <c r="AU763" s="385">
        <f>SUMIF(Consumo!$C$3:$C$862,tabItens[[#This Row],[CÓDIGO]],Consumo!$AA$3:$AA$862)</f>
        <v>98</v>
      </c>
      <c r="AV763" s="386">
        <f>SUMIF(Consumo!$C$3:$C$862,tabItens[[#This Row],[CÓDIGO]],Consumo!$Y$3:$Y$862)</f>
        <v>56.75</v>
      </c>
      <c r="AW763" s="359">
        <f>tabItens[[#This Row],[QTDE ATUAL]] + tabItens[[#This Row],[RC QTDE]] + tabItens[[#This Row],[AF SALDO]] + tabItens[[#This Row],[Recentes]]</f>
        <v>3073</v>
      </c>
      <c r="AX763" s="387">
        <v>65</v>
      </c>
      <c r="AY763" s="387">
        <v>4</v>
      </c>
      <c r="AZ763" s="387">
        <f>IF(ISBLANK(tabItens[[#This Row],[CÓDIGO]]),"",tabItens[[#This Row],[PontoMês]] * (AZ$2+tabItens[[#This Row],[PontoQtM]]))</f>
        <v>260</v>
      </c>
      <c r="BA763" s="386">
        <f>tabItens[[#This Row],[PontoPed]] - tabItens[[#This Row],[Saldo]] + (1/10)</f>
        <v>-2812.9</v>
      </c>
      <c r="BB763" s="386">
        <f xml:space="preserve"> tabItens[[#This Row],[PontoMês]] * BB$2 - tabItens[[#This Row],[QTDE ATUAL]] - (1/10)</f>
        <v>-3008.1</v>
      </c>
      <c r="BC763" s="388">
        <f>IF( tabItens[[#This Row],[PontoPed]]&gt;0, IF(tabItens[[#This Row],[PontoPed]]&lt;1, 1, IF( tabItens[[#This Row],[Saldo]]&gt;tabItens[[#This Row],[PontoPed]], 0, (tabItens[[#This Row],[PontoPed]]-tabItens[[#This Row],[Saldo]])/tabItens[[#This Row],[PontoPed]] ) ), 0 )</f>
        <v>0</v>
      </c>
      <c r="BD763" s="389">
        <f>ROUNDDOWN(IF( OR( AND(tabItens[[#This Row],[PontoPed]]&lt;tabItens[[#This Row],[Saldo]],tabItens[[#This Row],[Saldo]]&gt;0), tabItens[[#This Row],[PontoPed]]=0), 99, IF(AND(tabItens[[#This Row],[Saldo]]=0,tabItens[[#This Row],[PontoPed]]&gt;0), 0, (1-tabItens[[#This Row],[PctAb]])*10 ) ),0)</f>
        <v>99</v>
      </c>
      <c r="BE763" s="390">
        <f>IF( tabItens[[#This Row],[Consumo]] &gt; tabItens[[#This Row],[04_MESES]]/4*$AV$2, tabItens[[#This Row],[Consumo]]/$AV$2, tabItens[[#This Row],[04_MESES]]/4 ) * $BE$2 + tabItens[[#This Row],[COMPRA_EXTRA]]</f>
        <v>340.5</v>
      </c>
      <c r="BF763" s="391">
        <f>MAX( tabItens[[#This Row],[Sugestão]] - tabItens[[#This Row],[LC]], 0 )</f>
        <v>340.5</v>
      </c>
      <c r="BG763" s="391">
        <f>SUMIF(Consumo!$C$3:$C$862,tabItens[[#This Row],[CÓDIGO]],Consumo!$E$3:$E$862)</f>
        <v>0</v>
      </c>
      <c r="BH763" s="392">
        <f>IF(AND(tabItens[[#This Row],[Pend]] &gt; 0,tabItens[[#This Row],[Consumo]] &lt;&gt; 0), tabItens[[#This Row],[Pend]] / tabItens[[#This Row],[Consumo]], 0 )</f>
        <v>0</v>
      </c>
      <c r="BI763" s="391"/>
      <c r="BJ763" s="391"/>
      <c r="BK763" s="393" t="s">
        <v>2081</v>
      </c>
    </row>
    <row r="764" spans="1:63" x14ac:dyDescent="0.3">
      <c r="A764" s="354">
        <v>133451</v>
      </c>
      <c r="B764" s="355" t="s">
        <v>1853</v>
      </c>
      <c r="C764" s="356" t="s">
        <v>31</v>
      </c>
      <c r="D764" s="357">
        <v>6.5</v>
      </c>
      <c r="E764" s="358"/>
      <c r="F764" s="358"/>
      <c r="G764" s="358" t="s">
        <v>883</v>
      </c>
      <c r="H764" s="359">
        <v>2195</v>
      </c>
      <c r="I764" s="360">
        <v>103003</v>
      </c>
      <c r="J764" s="361">
        <v>6.5</v>
      </c>
      <c r="K764" s="362">
        <v>825</v>
      </c>
      <c r="L764" s="363">
        <f>IF(tabItens[[#This Row],[Média]] &gt; 0, tabItens[[#This Row],[QTDE ATUAL]] / tabItens[[#This Row],[Média]],999.9)</f>
        <v>24.990512333965846</v>
      </c>
      <c r="M764" s="364">
        <v>0</v>
      </c>
      <c r="N764" s="365">
        <f>tabItens[[#This Row],[VALOR UNIT.]] * tabItens[[#This Row],[LC]]</f>
        <v>0</v>
      </c>
      <c r="O764" s="366" t="s">
        <v>2085</v>
      </c>
      <c r="P764" s="367"/>
      <c r="Q764" s="368"/>
      <c r="R764" s="365"/>
      <c r="S764" s="369"/>
      <c r="T764" s="370">
        <f>ROUNDDOWN(IFERROR(tabItens[[#This Row],[ATA DT.VALID.]] - $D$1,0) / 30,0)</f>
        <v>-1507</v>
      </c>
      <c r="U764" s="355" t="s">
        <v>935</v>
      </c>
      <c r="V764" s="371">
        <v>1</v>
      </c>
      <c r="W764" s="372" t="s">
        <v>2069</v>
      </c>
      <c r="X764" s="373">
        <v>45</v>
      </c>
      <c r="Y764" s="374">
        <v>11</v>
      </c>
      <c r="Z764" s="375"/>
      <c r="AA764" s="376"/>
      <c r="AB764" s="377"/>
      <c r="AC764" s="377"/>
      <c r="AD764" s="376"/>
      <c r="AE764" s="377"/>
      <c r="AF764" s="370"/>
      <c r="AG764" s="378" t="s">
        <v>2067</v>
      </c>
      <c r="AH764" s="379"/>
      <c r="AI764" s="370">
        <v>380</v>
      </c>
      <c r="AJ764" s="379">
        <v>43622</v>
      </c>
      <c r="AK764" s="379">
        <v>42998</v>
      </c>
      <c r="AL764" s="379">
        <v>43607</v>
      </c>
      <c r="AM764" s="369"/>
      <c r="AN764" s="358"/>
      <c r="AO764" s="380" t="str">
        <f>_xlfn.IFNA(IF(VLOOKUP(tabItens[[#This Row],[CÓDIGO]],tabExcluirDoEstoque[#Data],1,FALSE),"sim",""),"")</f>
        <v/>
      </c>
      <c r="AP764" s="381" t="str">
        <f ca="1">IF(OR(ISBLANK(tabItens[[#This Row],[ATA DT.VALID.]]),tabItens[[#This Row],[ATA DT.VALID.]]="",tabItens[[#This Row],[ATA DT.VALID.]]=" "),"",IF(TYPE(tabItens[[#This Row],[ATA DT.VALID.]])=1,ROUNDUP((tabItens[[#This Row],[ATA DT.VALID.]]-TODAY())/7,0),""))</f>
        <v/>
      </c>
      <c r="AQ764" s="382">
        <v>0</v>
      </c>
      <c r="AR764" s="383" t="str">
        <f>IF(ISBLANK(tabItens[[#This Row],[CÓDIGO]]),"",IFERROR(VLOOKUP(tabItens[[#This Row],[CÓDIGO]],Consumo!$C$2:$AC$862,26,FALSE),0))</f>
        <v>09.2023</v>
      </c>
      <c r="AS764" s="384">
        <f>SUMIF(Consumo!$C$3:$C$862,tabItens[[#This Row],[CÓDIGO]],Consumo!$N$3:$N$862) + SUMIF(Consumo!$C$3:$C$862,tabItens[[#This Row],[CÓDIGO]],Consumo!$O$3:$O$862) + SUMIF(Consumo!$C$3:$C$862,tabItens[[#This Row],[CÓDIGO]],Consumo!$P$3:$P$862) + SUMIF(Consumo!$C$3:$C$862,tabItens[[#This Row],[CÓDIGO]],Consumo!$Q$3:$Q$862)</f>
        <v>212</v>
      </c>
      <c r="AT764" s="384">
        <f>SUMIF(Consumo!$C$3:$C$862,tabItens[[#This Row],[CÓDIGO]],Consumo!$Z$3:$Z$862)</f>
        <v>1138</v>
      </c>
      <c r="AU764" s="385">
        <f>SUMIF(Consumo!$C$3:$C$862,tabItens[[#This Row],[CÓDIGO]],Consumo!$AA$3:$AA$862)</f>
        <v>347</v>
      </c>
      <c r="AV764" s="386">
        <f>SUMIF(Consumo!$C$3:$C$862,tabItens[[#This Row],[CÓDIGO]],Consumo!$Y$3:$Y$862)</f>
        <v>87.833333333333329</v>
      </c>
      <c r="AW764" s="359">
        <f>tabItens[[#This Row],[QTDE ATUAL]] + tabItens[[#This Row],[RC QTDE]] + tabItens[[#This Row],[AF SALDO]] + tabItens[[#This Row],[Recentes]]</f>
        <v>2195</v>
      </c>
      <c r="AX764" s="387">
        <v>79</v>
      </c>
      <c r="AY764" s="387">
        <v>4</v>
      </c>
      <c r="AZ764" s="387">
        <f>IF(ISBLANK(tabItens[[#This Row],[CÓDIGO]]),"",tabItens[[#This Row],[PontoMês]] * (AZ$2+tabItens[[#This Row],[PontoQtM]]))</f>
        <v>316</v>
      </c>
      <c r="BA764" s="386">
        <f>tabItens[[#This Row],[PontoPed]] - tabItens[[#This Row],[Saldo]] + (1/10)</f>
        <v>-1878.9</v>
      </c>
      <c r="BB764" s="386">
        <f xml:space="preserve"> tabItens[[#This Row],[PontoMês]] * BB$2 - tabItens[[#This Row],[QTDE ATUAL]] - (1/10)</f>
        <v>-2116.1</v>
      </c>
      <c r="BC764" s="388">
        <f>IF( tabItens[[#This Row],[PontoPed]]&gt;0, IF(tabItens[[#This Row],[PontoPed]]&lt;1, 1, IF( tabItens[[#This Row],[Saldo]]&gt;tabItens[[#This Row],[PontoPed]], 0, (tabItens[[#This Row],[PontoPed]]-tabItens[[#This Row],[Saldo]])/tabItens[[#This Row],[PontoPed]] ) ), 0 )</f>
        <v>0</v>
      </c>
      <c r="BD764" s="389">
        <f>ROUNDDOWN(IF( OR( AND(tabItens[[#This Row],[PontoPed]]&lt;tabItens[[#This Row],[Saldo]],tabItens[[#This Row],[Saldo]]&gt;0), tabItens[[#This Row],[PontoPed]]=0), 99, IF(AND(tabItens[[#This Row],[Saldo]]=0,tabItens[[#This Row],[PontoPed]]&gt;0), 0, (1-tabItens[[#This Row],[PctAb]])*10 ) ),0)</f>
        <v>99</v>
      </c>
      <c r="BE764" s="390">
        <f>IF( tabItens[[#This Row],[Consumo]] &gt; tabItens[[#This Row],[04_MESES]]/4*$AV$2, tabItens[[#This Row],[Consumo]]/$AV$2, tabItens[[#This Row],[04_MESES]]/4 ) * $BE$2 + tabItens[[#This Row],[COMPRA_EXTRA]]</f>
        <v>569</v>
      </c>
      <c r="BF764" s="391">
        <f>MAX( tabItens[[#This Row],[Sugestão]] - tabItens[[#This Row],[LC]], 0 )</f>
        <v>569</v>
      </c>
      <c r="BG764" s="391">
        <f>SUMIF(Consumo!$C$3:$C$862,tabItens[[#This Row],[CÓDIGO]],Consumo!$E$3:$E$862)</f>
        <v>0</v>
      </c>
      <c r="BH764" s="392">
        <f>IF(AND(tabItens[[#This Row],[Pend]] &gt; 0,tabItens[[#This Row],[Consumo]] &lt;&gt; 0), tabItens[[#This Row],[Pend]] / tabItens[[#This Row],[Consumo]], 0 )</f>
        <v>0</v>
      </c>
      <c r="BI764" s="391"/>
      <c r="BJ764" s="391"/>
      <c r="BK764" s="393" t="s">
        <v>2081</v>
      </c>
    </row>
    <row r="765" spans="1:63" x14ac:dyDescent="0.3">
      <c r="A765" s="354">
        <v>133788</v>
      </c>
      <c r="B765" s="355" t="s">
        <v>1854</v>
      </c>
      <c r="C765" s="356" t="s">
        <v>31</v>
      </c>
      <c r="D765" s="357">
        <v>1.3</v>
      </c>
      <c r="E765" s="358"/>
      <c r="F765" s="358"/>
      <c r="G765" s="358" t="s">
        <v>883</v>
      </c>
      <c r="H765" s="359">
        <v>385</v>
      </c>
      <c r="I765" s="360">
        <v>103003</v>
      </c>
      <c r="J765" s="361">
        <v>1.3</v>
      </c>
      <c r="K765" s="362">
        <v>1518</v>
      </c>
      <c r="L765" s="363">
        <f>IF(tabItens[[#This Row],[Média]] &gt; 0, tabItens[[#This Row],[QTDE ATUAL]] / tabItens[[#This Row],[Média]],999.9)</f>
        <v>2.8785046728971961</v>
      </c>
      <c r="M765" s="364">
        <v>0</v>
      </c>
      <c r="N765" s="365">
        <f>tabItens[[#This Row],[VALOR UNIT.]] * tabItens[[#This Row],[LC]]</f>
        <v>0</v>
      </c>
      <c r="O765" s="366"/>
      <c r="P765" s="367"/>
      <c r="Q765" s="368"/>
      <c r="R765" s="365"/>
      <c r="S765" s="369"/>
      <c r="T765" s="370">
        <f>ROUNDDOWN(IFERROR(tabItens[[#This Row],[ATA DT.VALID.]] - $D$1,0) / 30,0)</f>
        <v>-1507</v>
      </c>
      <c r="U765" s="355" t="s">
        <v>1824</v>
      </c>
      <c r="V765" s="371">
        <v>1</v>
      </c>
      <c r="W765" s="372" t="s">
        <v>2069</v>
      </c>
      <c r="X765" s="373">
        <v>45</v>
      </c>
      <c r="Y765" s="374">
        <v>16</v>
      </c>
      <c r="Z765" s="375">
        <v>11430</v>
      </c>
      <c r="AA765" s="376">
        <v>2023</v>
      </c>
      <c r="AB765" s="377">
        <v>17710</v>
      </c>
      <c r="AC765" s="377"/>
      <c r="AD765" s="376"/>
      <c r="AE765" s="377"/>
      <c r="AF765" s="370"/>
      <c r="AG765" s="378" t="s">
        <v>2067</v>
      </c>
      <c r="AH765" s="379"/>
      <c r="AI765" s="370">
        <v>3454</v>
      </c>
      <c r="AJ765" s="379" t="s">
        <v>883</v>
      </c>
      <c r="AK765" s="379">
        <v>43038</v>
      </c>
      <c r="AL765" s="379">
        <v>44896</v>
      </c>
      <c r="AM765" s="369"/>
      <c r="AN765" s="358"/>
      <c r="AO765" s="380" t="str">
        <f>_xlfn.IFNA(IF(VLOOKUP(tabItens[[#This Row],[CÓDIGO]],tabExcluirDoEstoque[#Data],1,FALSE),"sim",""),"")</f>
        <v/>
      </c>
      <c r="AP765" s="381" t="str">
        <f ca="1">IF(OR(ISBLANK(tabItens[[#This Row],[ATA DT.VALID.]]),tabItens[[#This Row],[ATA DT.VALID.]]="",tabItens[[#This Row],[ATA DT.VALID.]]=" "),"",IF(TYPE(tabItens[[#This Row],[ATA DT.VALID.]])=1,ROUNDUP((tabItens[[#This Row],[ATA DT.VALID.]]-TODAY())/7,0),""))</f>
        <v/>
      </c>
      <c r="AQ765" s="382"/>
      <c r="AR765" s="383" t="str">
        <f>IF(ISBLANK(tabItens[[#This Row],[CÓDIGO]]),"",IFERROR(VLOOKUP(tabItens[[#This Row],[CÓDIGO]],Consumo!$C$2:$AC$862,26,FALSE),0))</f>
        <v>09.2023</v>
      </c>
      <c r="AS765" s="384">
        <f>SUMIF(Consumo!$C$3:$C$862,tabItens[[#This Row],[CÓDIGO]],Consumo!$N$3:$N$862) + SUMIF(Consumo!$C$3:$C$862,tabItens[[#This Row],[CÓDIGO]],Consumo!$O$3:$O$862) + SUMIF(Consumo!$C$3:$C$862,tabItens[[#This Row],[CÓDIGO]],Consumo!$P$3:$P$862) + SUMIF(Consumo!$C$3:$C$862,tabItens[[#This Row],[CÓDIGO]],Consumo!$Q$3:$Q$862)</f>
        <v>385</v>
      </c>
      <c r="AT765" s="384">
        <f>SUMIF(Consumo!$C$3:$C$862,tabItens[[#This Row],[CÓDIGO]],Consumo!$Z$3:$Z$862)</f>
        <v>1792</v>
      </c>
      <c r="AU765" s="385">
        <f>SUMIF(Consumo!$C$3:$C$862,tabItens[[#This Row],[CÓDIGO]],Consumo!$AA$3:$AA$862)</f>
        <v>718</v>
      </c>
      <c r="AV765" s="386">
        <f>SUMIF(Consumo!$C$3:$C$862,tabItens[[#This Row],[CÓDIGO]],Consumo!$Y$3:$Y$862)</f>
        <v>133.75</v>
      </c>
      <c r="AW765" s="359">
        <f>tabItens[[#This Row],[QTDE ATUAL]] + tabItens[[#This Row],[RC QTDE]] + tabItens[[#This Row],[AF SALDO]] + tabItens[[#This Row],[Recentes]]</f>
        <v>18095</v>
      </c>
      <c r="AX765" s="387">
        <v>113</v>
      </c>
      <c r="AY765" s="387">
        <v>4</v>
      </c>
      <c r="AZ765" s="387">
        <f>IF(ISBLANK(tabItens[[#This Row],[CÓDIGO]]),"",tabItens[[#This Row],[PontoMês]] * (AZ$2+tabItens[[#This Row],[PontoQtM]]))</f>
        <v>452</v>
      </c>
      <c r="BA765" s="386">
        <f>tabItens[[#This Row],[PontoPed]] - tabItens[[#This Row],[Saldo]] + (1/10)</f>
        <v>-17642.900000000001</v>
      </c>
      <c r="BB765" s="386">
        <f xml:space="preserve"> tabItens[[#This Row],[PontoMês]] * BB$2 - tabItens[[#This Row],[QTDE ATUAL]] - (1/10)</f>
        <v>-272.10000000000002</v>
      </c>
      <c r="BC765" s="388">
        <f>IF( tabItens[[#This Row],[PontoPed]]&gt;0, IF(tabItens[[#This Row],[PontoPed]]&lt;1, 1, IF( tabItens[[#This Row],[Saldo]]&gt;tabItens[[#This Row],[PontoPed]], 0, (tabItens[[#This Row],[PontoPed]]-tabItens[[#This Row],[Saldo]])/tabItens[[#This Row],[PontoPed]] ) ), 0 )</f>
        <v>0</v>
      </c>
      <c r="BD765" s="389">
        <f>ROUNDDOWN(IF( OR( AND(tabItens[[#This Row],[PontoPed]]&lt;tabItens[[#This Row],[Saldo]],tabItens[[#This Row],[Saldo]]&gt;0), tabItens[[#This Row],[PontoPed]]=0), 99, IF(AND(tabItens[[#This Row],[Saldo]]=0,tabItens[[#This Row],[PontoPed]]&gt;0), 0, (1-tabItens[[#This Row],[PctAb]])*10 ) ),0)</f>
        <v>99</v>
      </c>
      <c r="BE765" s="390">
        <f>IF( tabItens[[#This Row],[Consumo]] &gt; tabItens[[#This Row],[04_MESES]]/4*$AV$2, tabItens[[#This Row],[Consumo]]/$AV$2, tabItens[[#This Row],[04_MESES]]/4 ) * $BE$2 + tabItens[[#This Row],[COMPRA_EXTRA]]</f>
        <v>896</v>
      </c>
      <c r="BF765" s="391">
        <f>MAX( tabItens[[#This Row],[Sugestão]] - tabItens[[#This Row],[LC]], 0 )</f>
        <v>896</v>
      </c>
      <c r="BG765" s="391">
        <f>SUMIF(Consumo!$C$3:$C$862,tabItens[[#This Row],[CÓDIGO]],Consumo!$E$3:$E$862)</f>
        <v>0</v>
      </c>
      <c r="BH765" s="392">
        <f>IF(AND(tabItens[[#This Row],[Pend]] &gt; 0,tabItens[[#This Row],[Consumo]] &lt;&gt; 0), tabItens[[#This Row],[Pend]] / tabItens[[#This Row],[Consumo]], 0 )</f>
        <v>0</v>
      </c>
      <c r="BI765" s="391"/>
      <c r="BJ765" s="391"/>
      <c r="BK765" s="393" t="s">
        <v>2081</v>
      </c>
    </row>
    <row r="766" spans="1:63" x14ac:dyDescent="0.3">
      <c r="A766" s="354">
        <v>133790</v>
      </c>
      <c r="B766" s="355" t="s">
        <v>1855</v>
      </c>
      <c r="C766" s="356" t="s">
        <v>31</v>
      </c>
      <c r="D766" s="357">
        <v>1.27</v>
      </c>
      <c r="E766" s="358"/>
      <c r="F766" s="358"/>
      <c r="G766" s="358" t="s">
        <v>883</v>
      </c>
      <c r="H766" s="359">
        <v>1493</v>
      </c>
      <c r="I766" s="360">
        <v>103003</v>
      </c>
      <c r="J766" s="361">
        <v>1.27</v>
      </c>
      <c r="K766" s="362">
        <v>935</v>
      </c>
      <c r="L766" s="363">
        <f>IF(tabItens[[#This Row],[Média]] &gt; 0, tabItens[[#This Row],[QTDE ATUAL]] / tabItens[[#This Row],[Média]],999.9)</f>
        <v>14.905158069883527</v>
      </c>
      <c r="M766" s="364">
        <v>0</v>
      </c>
      <c r="N766" s="365">
        <f>tabItens[[#This Row],[VALOR UNIT.]] * tabItens[[#This Row],[LC]]</f>
        <v>0</v>
      </c>
      <c r="O766" s="366"/>
      <c r="P766" s="367"/>
      <c r="Q766" s="368"/>
      <c r="R766" s="365"/>
      <c r="S766" s="369"/>
      <c r="T766" s="370">
        <f>ROUNDDOWN(IFERROR(tabItens[[#This Row],[ATA DT.VALID.]] - $D$1,0) / 30,0)</f>
        <v>-1507</v>
      </c>
      <c r="U766" s="355" t="s">
        <v>1824</v>
      </c>
      <c r="V766" s="371">
        <v>1</v>
      </c>
      <c r="W766" s="372" t="s">
        <v>2069</v>
      </c>
      <c r="X766" s="373">
        <v>45</v>
      </c>
      <c r="Y766" s="374">
        <v>16</v>
      </c>
      <c r="Z766" s="375">
        <v>11430</v>
      </c>
      <c r="AA766" s="376">
        <v>2023</v>
      </c>
      <c r="AB766" s="377">
        <v>16409</v>
      </c>
      <c r="AC766" s="377"/>
      <c r="AD766" s="376"/>
      <c r="AE766" s="377"/>
      <c r="AF766" s="370"/>
      <c r="AG766" s="378" t="s">
        <v>2067</v>
      </c>
      <c r="AH766" s="379"/>
      <c r="AI766" s="370">
        <v>3060</v>
      </c>
      <c r="AJ766" s="379" t="s">
        <v>883</v>
      </c>
      <c r="AK766" s="379">
        <v>43038</v>
      </c>
      <c r="AL766" s="379">
        <v>44896</v>
      </c>
      <c r="AM766" s="369"/>
      <c r="AN766" s="358"/>
      <c r="AO766" s="380" t="str">
        <f>_xlfn.IFNA(IF(VLOOKUP(tabItens[[#This Row],[CÓDIGO]],tabExcluirDoEstoque[#Data],1,FALSE),"sim",""),"")</f>
        <v/>
      </c>
      <c r="AP766" s="381" t="str">
        <f ca="1">IF(OR(ISBLANK(tabItens[[#This Row],[ATA DT.VALID.]]),tabItens[[#This Row],[ATA DT.VALID.]]="",tabItens[[#This Row],[ATA DT.VALID.]]=" "),"",IF(TYPE(tabItens[[#This Row],[ATA DT.VALID.]])=1,ROUNDUP((tabItens[[#This Row],[ATA DT.VALID.]]-TODAY())/7,0),""))</f>
        <v/>
      </c>
      <c r="AQ766" s="382"/>
      <c r="AR766" s="383" t="str">
        <f>IF(ISBLANK(tabItens[[#This Row],[CÓDIGO]]),"",IFERROR(VLOOKUP(tabItens[[#This Row],[CÓDIGO]],Consumo!$C$2:$AC$862,26,FALSE),0))</f>
        <v>09.2023</v>
      </c>
      <c r="AS766" s="384">
        <f>SUMIF(Consumo!$C$3:$C$862,tabItens[[#This Row],[CÓDIGO]],Consumo!$N$3:$N$862) + SUMIF(Consumo!$C$3:$C$862,tabItens[[#This Row],[CÓDIGO]],Consumo!$O$3:$O$862) + SUMIF(Consumo!$C$3:$C$862,tabItens[[#This Row],[CÓDIGO]],Consumo!$P$3:$P$862) + SUMIF(Consumo!$C$3:$C$862,tabItens[[#This Row],[CÓDIGO]],Consumo!$Q$3:$Q$862)</f>
        <v>395</v>
      </c>
      <c r="AT766" s="384">
        <f>SUMIF(Consumo!$C$3:$C$862,tabItens[[#This Row],[CÓDIGO]],Consumo!$Z$3:$Z$862)</f>
        <v>1209</v>
      </c>
      <c r="AU766" s="385">
        <f>SUMIF(Consumo!$C$3:$C$862,tabItens[[#This Row],[CÓDIGO]],Consumo!$AA$3:$AA$862)</f>
        <v>245</v>
      </c>
      <c r="AV766" s="386">
        <f>SUMIF(Consumo!$C$3:$C$862,tabItens[[#This Row],[CÓDIGO]],Consumo!$Y$3:$Y$862)</f>
        <v>100.16666666666667</v>
      </c>
      <c r="AW766" s="359">
        <f>tabItens[[#This Row],[QTDE ATUAL]] + tabItens[[#This Row],[RC QTDE]] + tabItens[[#This Row],[AF SALDO]] + tabItens[[#This Row],[Recentes]]</f>
        <v>17902</v>
      </c>
      <c r="AX766" s="387">
        <v>113</v>
      </c>
      <c r="AY766" s="387">
        <v>4</v>
      </c>
      <c r="AZ766" s="387">
        <f>IF(ISBLANK(tabItens[[#This Row],[CÓDIGO]]),"",tabItens[[#This Row],[PontoMês]] * (AZ$2+tabItens[[#This Row],[PontoQtM]]))</f>
        <v>452</v>
      </c>
      <c r="BA766" s="386">
        <f>tabItens[[#This Row],[PontoPed]] - tabItens[[#This Row],[Saldo]] + (1/10)</f>
        <v>-17449.900000000001</v>
      </c>
      <c r="BB766" s="386">
        <f xml:space="preserve"> tabItens[[#This Row],[PontoMês]] * BB$2 - tabItens[[#This Row],[QTDE ATUAL]] - (1/10)</f>
        <v>-1380.1</v>
      </c>
      <c r="BC766" s="388">
        <f>IF( tabItens[[#This Row],[PontoPed]]&gt;0, IF(tabItens[[#This Row],[PontoPed]]&lt;1, 1, IF( tabItens[[#This Row],[Saldo]]&gt;tabItens[[#This Row],[PontoPed]], 0, (tabItens[[#This Row],[PontoPed]]-tabItens[[#This Row],[Saldo]])/tabItens[[#This Row],[PontoPed]] ) ), 0 )</f>
        <v>0</v>
      </c>
      <c r="BD766" s="389">
        <f>ROUNDDOWN(IF( OR( AND(tabItens[[#This Row],[PontoPed]]&lt;tabItens[[#This Row],[Saldo]],tabItens[[#This Row],[Saldo]]&gt;0), tabItens[[#This Row],[PontoPed]]=0), 99, IF(AND(tabItens[[#This Row],[Saldo]]=0,tabItens[[#This Row],[PontoPed]]&gt;0), 0, (1-tabItens[[#This Row],[PctAb]])*10 ) ),0)</f>
        <v>99</v>
      </c>
      <c r="BE766" s="390">
        <f>IF( tabItens[[#This Row],[Consumo]] &gt; tabItens[[#This Row],[04_MESES]]/4*$AV$2, tabItens[[#This Row],[Consumo]]/$AV$2, tabItens[[#This Row],[04_MESES]]/4 ) * $BE$2 + tabItens[[#This Row],[COMPRA_EXTRA]]</f>
        <v>604.5</v>
      </c>
      <c r="BF766" s="391">
        <f>MAX( tabItens[[#This Row],[Sugestão]] - tabItens[[#This Row],[LC]], 0 )</f>
        <v>604.5</v>
      </c>
      <c r="BG766" s="391">
        <f>SUMIF(Consumo!$C$3:$C$862,tabItens[[#This Row],[CÓDIGO]],Consumo!$E$3:$E$862)</f>
        <v>0</v>
      </c>
      <c r="BH766" s="392">
        <f>IF(AND(tabItens[[#This Row],[Pend]] &gt; 0,tabItens[[#This Row],[Consumo]] &lt;&gt; 0), tabItens[[#This Row],[Pend]] / tabItens[[#This Row],[Consumo]], 0 )</f>
        <v>0</v>
      </c>
      <c r="BI766" s="391"/>
      <c r="BJ766" s="391"/>
      <c r="BK766" s="393" t="s">
        <v>2081</v>
      </c>
    </row>
    <row r="767" spans="1:63" x14ac:dyDescent="0.3">
      <c r="A767" s="354">
        <v>133791</v>
      </c>
      <c r="B767" s="355" t="s">
        <v>1856</v>
      </c>
      <c r="C767" s="356" t="s">
        <v>31</v>
      </c>
      <c r="D767" s="357">
        <v>1.95</v>
      </c>
      <c r="E767" s="358"/>
      <c r="F767" s="358"/>
      <c r="G767" s="358" t="s">
        <v>883</v>
      </c>
      <c r="H767" s="359">
        <v>1529</v>
      </c>
      <c r="I767" s="360">
        <v>103003</v>
      </c>
      <c r="J767" s="361">
        <v>1.95</v>
      </c>
      <c r="K767" s="362">
        <v>550</v>
      </c>
      <c r="L767" s="363">
        <f>IF(tabItens[[#This Row],[Média]] &gt; 0, tabItens[[#This Row],[QTDE ATUAL]] / tabItens[[#This Row],[Média]],999.9)</f>
        <v>25.412742382271468</v>
      </c>
      <c r="M767" s="364">
        <v>0</v>
      </c>
      <c r="N767" s="365">
        <f>tabItens[[#This Row],[VALOR UNIT.]] * tabItens[[#This Row],[LC]]</f>
        <v>0</v>
      </c>
      <c r="O767" s="366"/>
      <c r="P767" s="367"/>
      <c r="Q767" s="368"/>
      <c r="R767" s="365"/>
      <c r="S767" s="369"/>
      <c r="T767" s="370">
        <f>ROUNDDOWN(IFERROR(tabItens[[#This Row],[ATA DT.VALID.]] - $D$1,0) / 30,0)</f>
        <v>-1507</v>
      </c>
      <c r="U767" s="355" t="s">
        <v>1824</v>
      </c>
      <c r="V767" s="371">
        <v>1</v>
      </c>
      <c r="W767" s="372" t="s">
        <v>2069</v>
      </c>
      <c r="X767" s="373">
        <v>45</v>
      </c>
      <c r="Y767" s="374">
        <v>16</v>
      </c>
      <c r="Z767" s="375">
        <v>11430</v>
      </c>
      <c r="AA767" s="376">
        <v>2023</v>
      </c>
      <c r="AB767" s="377">
        <v>22886</v>
      </c>
      <c r="AC767" s="377"/>
      <c r="AD767" s="376"/>
      <c r="AE767" s="377"/>
      <c r="AF767" s="370"/>
      <c r="AG767" s="378" t="s">
        <v>2067</v>
      </c>
      <c r="AH767" s="379"/>
      <c r="AI767" s="370">
        <v>3552</v>
      </c>
      <c r="AJ767" s="379" t="s">
        <v>883</v>
      </c>
      <c r="AK767" s="379">
        <v>43038</v>
      </c>
      <c r="AL767" s="379">
        <v>44938</v>
      </c>
      <c r="AM767" s="369"/>
      <c r="AN767" s="358"/>
      <c r="AO767" s="380" t="str">
        <f>_xlfn.IFNA(IF(VLOOKUP(tabItens[[#This Row],[CÓDIGO]],tabExcluirDoEstoque[#Data],1,FALSE),"sim",""),"")</f>
        <v/>
      </c>
      <c r="AP767" s="381" t="str">
        <f ca="1">IF(OR(ISBLANK(tabItens[[#This Row],[ATA DT.VALID.]]),tabItens[[#This Row],[ATA DT.VALID.]]="",tabItens[[#This Row],[ATA DT.VALID.]]=" "),"",IF(TYPE(tabItens[[#This Row],[ATA DT.VALID.]])=1,ROUNDUP((tabItens[[#This Row],[ATA DT.VALID.]]-TODAY())/7,0),""))</f>
        <v/>
      </c>
      <c r="AQ767" s="382"/>
      <c r="AR767" s="383" t="str">
        <f>IF(ISBLANK(tabItens[[#This Row],[CÓDIGO]]),"",IFERROR(VLOOKUP(tabItens[[#This Row],[CÓDIGO]],Consumo!$C$2:$AC$862,26,FALSE),0))</f>
        <v>09.2023</v>
      </c>
      <c r="AS767" s="384">
        <f>SUMIF(Consumo!$C$3:$C$862,tabItens[[#This Row],[CÓDIGO]],Consumo!$N$3:$N$862) + SUMIF(Consumo!$C$3:$C$862,tabItens[[#This Row],[CÓDIGO]],Consumo!$O$3:$O$862) + SUMIF(Consumo!$C$3:$C$862,tabItens[[#This Row],[CÓDIGO]],Consumo!$P$3:$P$862) + SUMIF(Consumo!$C$3:$C$862,tabItens[[#This Row],[CÓDIGO]],Consumo!$Q$3:$Q$862)</f>
        <v>204</v>
      </c>
      <c r="AT767" s="384">
        <f>SUMIF(Consumo!$C$3:$C$862,tabItens[[#This Row],[CÓDIGO]],Consumo!$Z$3:$Z$862)</f>
        <v>733</v>
      </c>
      <c r="AU767" s="385">
        <f>SUMIF(Consumo!$C$3:$C$862,tabItens[[#This Row],[CÓDIGO]],Consumo!$AA$3:$AA$862)</f>
        <v>162</v>
      </c>
      <c r="AV767" s="386">
        <f>SUMIF(Consumo!$C$3:$C$862,tabItens[[#This Row],[CÓDIGO]],Consumo!$Y$3:$Y$862)</f>
        <v>60.166666666666664</v>
      </c>
      <c r="AW767" s="359">
        <f>tabItens[[#This Row],[QTDE ATUAL]] + tabItens[[#This Row],[RC QTDE]] + tabItens[[#This Row],[AF SALDO]] + tabItens[[#This Row],[Recentes]]</f>
        <v>24415</v>
      </c>
      <c r="AX767" s="387">
        <v>102</v>
      </c>
      <c r="AY767" s="387">
        <v>4</v>
      </c>
      <c r="AZ767" s="387">
        <f>IF(ISBLANK(tabItens[[#This Row],[CÓDIGO]]),"",tabItens[[#This Row],[PontoMês]] * (AZ$2+tabItens[[#This Row],[PontoQtM]]))</f>
        <v>408</v>
      </c>
      <c r="BA767" s="386">
        <f>tabItens[[#This Row],[PontoPed]] - tabItens[[#This Row],[Saldo]] + (1/10)</f>
        <v>-24006.9</v>
      </c>
      <c r="BB767" s="386">
        <f xml:space="preserve"> tabItens[[#This Row],[PontoMês]] * BB$2 - tabItens[[#This Row],[QTDE ATUAL]] - (1/10)</f>
        <v>-1427.1</v>
      </c>
      <c r="BC767" s="388">
        <f>IF( tabItens[[#This Row],[PontoPed]]&gt;0, IF(tabItens[[#This Row],[PontoPed]]&lt;1, 1, IF( tabItens[[#This Row],[Saldo]]&gt;tabItens[[#This Row],[PontoPed]], 0, (tabItens[[#This Row],[PontoPed]]-tabItens[[#This Row],[Saldo]])/tabItens[[#This Row],[PontoPed]] ) ), 0 )</f>
        <v>0</v>
      </c>
      <c r="BD767" s="389">
        <f>ROUNDDOWN(IF( OR( AND(tabItens[[#This Row],[PontoPed]]&lt;tabItens[[#This Row],[Saldo]],tabItens[[#This Row],[Saldo]]&gt;0), tabItens[[#This Row],[PontoPed]]=0), 99, IF(AND(tabItens[[#This Row],[Saldo]]=0,tabItens[[#This Row],[PontoPed]]&gt;0), 0, (1-tabItens[[#This Row],[PctAb]])*10 ) ),0)</f>
        <v>99</v>
      </c>
      <c r="BE767" s="390">
        <f>IF( tabItens[[#This Row],[Consumo]] &gt; tabItens[[#This Row],[04_MESES]]/4*$AV$2, tabItens[[#This Row],[Consumo]]/$AV$2, tabItens[[#This Row],[04_MESES]]/4 ) * $BE$2 + tabItens[[#This Row],[COMPRA_EXTRA]]</f>
        <v>366.5</v>
      </c>
      <c r="BF767" s="391">
        <f>MAX( tabItens[[#This Row],[Sugestão]] - tabItens[[#This Row],[LC]], 0 )</f>
        <v>366.5</v>
      </c>
      <c r="BG767" s="391">
        <f>SUMIF(Consumo!$C$3:$C$862,tabItens[[#This Row],[CÓDIGO]],Consumo!$E$3:$E$862)</f>
        <v>0</v>
      </c>
      <c r="BH767" s="392">
        <f>IF(AND(tabItens[[#This Row],[Pend]] &gt; 0,tabItens[[#This Row],[Consumo]] &lt;&gt; 0), tabItens[[#This Row],[Pend]] / tabItens[[#This Row],[Consumo]], 0 )</f>
        <v>0</v>
      </c>
      <c r="BI767" s="391"/>
      <c r="BJ767" s="391"/>
      <c r="BK767" s="393" t="s">
        <v>2081</v>
      </c>
    </row>
    <row r="768" spans="1:63" x14ac:dyDescent="0.3">
      <c r="A768" s="354">
        <v>133819</v>
      </c>
      <c r="B768" s="355" t="s">
        <v>1857</v>
      </c>
      <c r="C768" s="356" t="s">
        <v>256</v>
      </c>
      <c r="D768" s="357">
        <v>2.39</v>
      </c>
      <c r="E768" s="358"/>
      <c r="F768" s="358"/>
      <c r="G768" s="358" t="s">
        <v>883</v>
      </c>
      <c r="H768" s="359">
        <v>370</v>
      </c>
      <c r="I768" s="360">
        <v>103003</v>
      </c>
      <c r="J768" s="361">
        <v>2.39</v>
      </c>
      <c r="K768" s="362">
        <v>331</v>
      </c>
      <c r="L768" s="363">
        <f>IF(tabItens[[#This Row],[Média]] &gt; 0, tabItens[[#This Row],[QTDE ATUAL]] / tabItens[[#This Row],[Média]],999.9)</f>
        <v>9.6103896103896105</v>
      </c>
      <c r="M768" s="364">
        <v>0</v>
      </c>
      <c r="N768" s="365">
        <f>tabItens[[#This Row],[VALOR UNIT.]] * tabItens[[#This Row],[LC]]</f>
        <v>0</v>
      </c>
      <c r="O768" s="366" t="s">
        <v>2099</v>
      </c>
      <c r="P768" s="367"/>
      <c r="Q768" s="368"/>
      <c r="R768" s="365"/>
      <c r="S768" s="369"/>
      <c r="T768" s="370">
        <f>ROUNDDOWN(IFERROR(tabItens[[#This Row],[ATA DT.VALID.]] - $D$1,0) / 30,0)</f>
        <v>-1507</v>
      </c>
      <c r="U768" s="355" t="s">
        <v>997</v>
      </c>
      <c r="V768" s="371">
        <v>1</v>
      </c>
      <c r="W768" s="372" t="s">
        <v>2071</v>
      </c>
      <c r="X768" s="373">
        <v>61</v>
      </c>
      <c r="Y768" s="374">
        <v>11</v>
      </c>
      <c r="Z768" s="375"/>
      <c r="AA768" s="376"/>
      <c r="AB768" s="377"/>
      <c r="AC768" s="377"/>
      <c r="AD768" s="376"/>
      <c r="AE768" s="377"/>
      <c r="AF768" s="370"/>
      <c r="AG768" s="378" t="s">
        <v>2067</v>
      </c>
      <c r="AH768" s="379"/>
      <c r="AI768" s="370">
        <v>150</v>
      </c>
      <c r="AJ768" s="379">
        <v>45184</v>
      </c>
      <c r="AK768" s="379">
        <v>43052</v>
      </c>
      <c r="AL768" s="379">
        <v>45180</v>
      </c>
      <c r="AM768" s="369"/>
      <c r="AN768" s="358"/>
      <c r="AO768" s="380" t="str">
        <f>_xlfn.IFNA(IF(VLOOKUP(tabItens[[#This Row],[CÓDIGO]],tabExcluirDoEstoque[#Data],1,FALSE),"sim",""),"")</f>
        <v/>
      </c>
      <c r="AP768" s="381" t="str">
        <f ca="1">IF(OR(ISBLANK(tabItens[[#This Row],[ATA DT.VALID.]]),tabItens[[#This Row],[ATA DT.VALID.]]="",tabItens[[#This Row],[ATA DT.VALID.]]=" "),"",IF(TYPE(tabItens[[#This Row],[ATA DT.VALID.]])=1,ROUNDUP((tabItens[[#This Row],[ATA DT.VALID.]]-TODAY())/7,0),""))</f>
        <v/>
      </c>
      <c r="AQ768" s="382">
        <v>0</v>
      </c>
      <c r="AR768" s="383" t="str">
        <f>IF(ISBLANK(tabItens[[#This Row],[CÓDIGO]]),"",IFERROR(VLOOKUP(tabItens[[#This Row],[CÓDIGO]],Consumo!$C$2:$AC$862,26,FALSE),0))</f>
        <v>09.2023</v>
      </c>
      <c r="AS768" s="384">
        <f>SUMIF(Consumo!$C$3:$C$862,tabItens[[#This Row],[CÓDIGO]],Consumo!$N$3:$N$862) + SUMIF(Consumo!$C$3:$C$862,tabItens[[#This Row],[CÓDIGO]],Consumo!$O$3:$O$862) + SUMIF(Consumo!$C$3:$C$862,tabItens[[#This Row],[CÓDIGO]],Consumo!$P$3:$P$862) + SUMIF(Consumo!$C$3:$C$862,tabItens[[#This Row],[CÓDIGO]],Consumo!$Q$3:$Q$862)</f>
        <v>193</v>
      </c>
      <c r="AT768" s="384">
        <f>SUMIF(Consumo!$C$3:$C$862,tabItens[[#This Row],[CÓDIGO]],Consumo!$Z$3:$Z$862)</f>
        <v>474</v>
      </c>
      <c r="AU768" s="385">
        <f>SUMIF(Consumo!$C$3:$C$862,tabItens[[#This Row],[CÓDIGO]],Consumo!$AA$3:$AA$862)</f>
        <v>100</v>
      </c>
      <c r="AV768" s="386">
        <f>SUMIF(Consumo!$C$3:$C$862,tabItens[[#This Row],[CÓDIGO]],Consumo!$Y$3:$Y$862)</f>
        <v>38.5</v>
      </c>
      <c r="AW768" s="359">
        <f>tabItens[[#This Row],[QTDE ATUAL]] + tabItens[[#This Row],[RC QTDE]] + tabItens[[#This Row],[AF SALDO]] + tabItens[[#This Row],[Recentes]]</f>
        <v>370</v>
      </c>
      <c r="AX768" s="387">
        <v>100</v>
      </c>
      <c r="AY768" s="387">
        <v>4</v>
      </c>
      <c r="AZ768" s="387">
        <f>IF(ISBLANK(tabItens[[#This Row],[CÓDIGO]]),"",tabItens[[#This Row],[PontoMês]] * (AZ$2+tabItens[[#This Row],[PontoQtM]]))</f>
        <v>400</v>
      </c>
      <c r="BA768" s="386">
        <f>tabItens[[#This Row],[PontoPed]] - tabItens[[#This Row],[Saldo]] + (1/10)</f>
        <v>30.1</v>
      </c>
      <c r="BB768" s="386">
        <f xml:space="preserve"> tabItens[[#This Row],[PontoMês]] * BB$2 - tabItens[[#This Row],[QTDE ATUAL]] - (1/10)</f>
        <v>-270.10000000000002</v>
      </c>
      <c r="BC768" s="388">
        <f>IF( tabItens[[#This Row],[PontoPed]]&gt;0, IF(tabItens[[#This Row],[PontoPed]]&lt;1, 1, IF( tabItens[[#This Row],[Saldo]]&gt;tabItens[[#This Row],[PontoPed]], 0, (tabItens[[#This Row],[PontoPed]]-tabItens[[#This Row],[Saldo]])/tabItens[[#This Row],[PontoPed]] ) ), 0 )</f>
        <v>7.4999999999999997E-2</v>
      </c>
      <c r="BD768" s="389">
        <f>ROUNDDOWN(IF( OR( AND(tabItens[[#This Row],[PontoPed]]&lt;tabItens[[#This Row],[Saldo]],tabItens[[#This Row],[Saldo]]&gt;0), tabItens[[#This Row],[PontoPed]]=0), 99, IF(AND(tabItens[[#This Row],[Saldo]]=0,tabItens[[#This Row],[PontoPed]]&gt;0), 0, (1-tabItens[[#This Row],[PctAb]])*10 ) ),0)</f>
        <v>9</v>
      </c>
      <c r="BE768" s="390">
        <f>IF( tabItens[[#This Row],[Consumo]] &gt; tabItens[[#This Row],[04_MESES]]/4*$AV$2, tabItens[[#This Row],[Consumo]]/$AV$2, tabItens[[#This Row],[04_MESES]]/4 ) * $BE$2 + tabItens[[#This Row],[COMPRA_EXTRA]]</f>
        <v>289.5</v>
      </c>
      <c r="BF768" s="391">
        <f>MAX( tabItens[[#This Row],[Sugestão]] - tabItens[[#This Row],[LC]], 0 )</f>
        <v>289.5</v>
      </c>
      <c r="BG768" s="391">
        <f>SUMIF(Consumo!$C$3:$C$862,tabItens[[#This Row],[CÓDIGO]],Consumo!$E$3:$E$862)</f>
        <v>22</v>
      </c>
      <c r="BH768" s="392">
        <f>IF(AND(tabItens[[#This Row],[Pend]] &gt; 0,tabItens[[#This Row],[Consumo]] &lt;&gt; 0), tabItens[[#This Row],[Pend]] / tabItens[[#This Row],[Consumo]], 0 )</f>
        <v>4.6413502109704644E-2</v>
      </c>
      <c r="BI768" s="391"/>
      <c r="BJ768" s="391"/>
      <c r="BK768" s="393" t="s">
        <v>2081</v>
      </c>
    </row>
    <row r="769" spans="1:63" x14ac:dyDescent="0.3">
      <c r="A769" s="354">
        <v>133843</v>
      </c>
      <c r="B769" s="355" t="s">
        <v>1858</v>
      </c>
      <c r="C769" s="356" t="s">
        <v>373</v>
      </c>
      <c r="D769" s="357">
        <v>0.69</v>
      </c>
      <c r="E769" s="358"/>
      <c r="F769" s="358"/>
      <c r="G769" s="358" t="s">
        <v>883</v>
      </c>
      <c r="H769" s="359">
        <v>0</v>
      </c>
      <c r="I769" s="360">
        <v>103003</v>
      </c>
      <c r="J769" s="361">
        <v>0.69</v>
      </c>
      <c r="K769" s="362">
        <v>10985</v>
      </c>
      <c r="L769" s="363">
        <f>IF(tabItens[[#This Row],[Média]] &gt; 0, tabItens[[#This Row],[QTDE ATUAL]] / tabItens[[#This Row],[Média]],999.9)</f>
        <v>0</v>
      </c>
      <c r="M769" s="364">
        <v>0</v>
      </c>
      <c r="N769" s="365">
        <f>tabItens[[#This Row],[VALOR UNIT.]] * tabItens[[#This Row],[LC]]</f>
        <v>0</v>
      </c>
      <c r="O769" s="366" t="s">
        <v>2083</v>
      </c>
      <c r="P769" s="367"/>
      <c r="Q769" s="368"/>
      <c r="R769" s="365"/>
      <c r="S769" s="369"/>
      <c r="T769" s="370">
        <f>ROUNDDOWN(IFERROR(tabItens[[#This Row],[ATA DT.VALID.]] - $D$1,0) / 30,0)</f>
        <v>-1507</v>
      </c>
      <c r="U769" s="355" t="s">
        <v>941</v>
      </c>
      <c r="V769" s="371">
        <v>1</v>
      </c>
      <c r="W769" s="372" t="s">
        <v>2069</v>
      </c>
      <c r="X769" s="373">
        <v>57</v>
      </c>
      <c r="Y769" s="374">
        <v>16</v>
      </c>
      <c r="Z769" s="375">
        <v>6985</v>
      </c>
      <c r="AA769" s="376">
        <v>2023</v>
      </c>
      <c r="AB769" s="377">
        <v>2200</v>
      </c>
      <c r="AC769" s="377"/>
      <c r="AD769" s="376"/>
      <c r="AE769" s="377"/>
      <c r="AF769" s="370"/>
      <c r="AG769" s="378" t="s">
        <v>2067</v>
      </c>
      <c r="AH769" s="379"/>
      <c r="AI769" s="370">
        <v>6166</v>
      </c>
      <c r="AJ769" s="379">
        <v>44973</v>
      </c>
      <c r="AK769" s="379">
        <v>43074</v>
      </c>
      <c r="AL769" s="379">
        <v>44959</v>
      </c>
      <c r="AM769" s="369"/>
      <c r="AN769" s="358"/>
      <c r="AO769" s="380" t="str">
        <f>_xlfn.IFNA(IF(VLOOKUP(tabItens[[#This Row],[CÓDIGO]],tabExcluirDoEstoque[#Data],1,FALSE),"sim",""),"")</f>
        <v/>
      </c>
      <c r="AP769" s="381" t="str">
        <f ca="1">IF(OR(ISBLANK(tabItens[[#This Row],[ATA DT.VALID.]]),tabItens[[#This Row],[ATA DT.VALID.]]="",tabItens[[#This Row],[ATA DT.VALID.]]=" "),"",IF(TYPE(tabItens[[#This Row],[ATA DT.VALID.]])=1,ROUNDUP((tabItens[[#This Row],[ATA DT.VALID.]]-TODAY())/7,0),""))</f>
        <v/>
      </c>
      <c r="AQ769" s="382">
        <v>0</v>
      </c>
      <c r="AR769" s="383" t="str">
        <f>IF(ISBLANK(tabItens[[#This Row],[CÓDIGO]]),"",IFERROR(VLOOKUP(tabItens[[#This Row],[CÓDIGO]],Consumo!$C$2:$AC$862,26,FALSE),0))</f>
        <v>09.2023</v>
      </c>
      <c r="AS769" s="384">
        <f>SUMIF(Consumo!$C$3:$C$862,tabItens[[#This Row],[CÓDIGO]],Consumo!$N$3:$N$862) + SUMIF(Consumo!$C$3:$C$862,tabItens[[#This Row],[CÓDIGO]],Consumo!$O$3:$O$862) + SUMIF(Consumo!$C$3:$C$862,tabItens[[#This Row],[CÓDIGO]],Consumo!$P$3:$P$862) + SUMIF(Consumo!$C$3:$C$862,tabItens[[#This Row],[CÓDIGO]],Consumo!$Q$3:$Q$862)</f>
        <v>6709</v>
      </c>
      <c r="AT769" s="384">
        <f>SUMIF(Consumo!$C$3:$C$862,tabItens[[#This Row],[CÓDIGO]],Consumo!$Z$3:$Z$862)</f>
        <v>18517</v>
      </c>
      <c r="AU769" s="385">
        <f>SUMIF(Consumo!$C$3:$C$862,tabItens[[#This Row],[CÓDIGO]],Consumo!$AA$3:$AA$862)</f>
        <v>2310</v>
      </c>
      <c r="AV769" s="386">
        <f>SUMIF(Consumo!$C$3:$C$862,tabItens[[#This Row],[CÓDIGO]],Consumo!$Y$3:$Y$862)</f>
        <v>1543.0833333333333</v>
      </c>
      <c r="AW769" s="359">
        <f>tabItens[[#This Row],[QTDE ATUAL]] + tabItens[[#This Row],[RC QTDE]] + tabItens[[#This Row],[AF SALDO]] + tabItens[[#This Row],[Recentes]]</f>
        <v>2200</v>
      </c>
      <c r="AX769" s="387">
        <v>2084</v>
      </c>
      <c r="AY769" s="387">
        <v>4</v>
      </c>
      <c r="AZ769" s="387">
        <f>IF(ISBLANK(tabItens[[#This Row],[CÓDIGO]]),"",tabItens[[#This Row],[PontoMês]] * (AZ$2+tabItens[[#This Row],[PontoQtM]]))</f>
        <v>8336</v>
      </c>
      <c r="BA769" s="386">
        <f>tabItens[[#This Row],[PontoPed]] - tabItens[[#This Row],[Saldo]] + (1/10)</f>
        <v>6136.1</v>
      </c>
      <c r="BB769" s="386">
        <f xml:space="preserve"> tabItens[[#This Row],[PontoMês]] * BB$2 - tabItens[[#This Row],[QTDE ATUAL]] - (1/10)</f>
        <v>2083.9</v>
      </c>
      <c r="BC769" s="388">
        <f>IF( tabItens[[#This Row],[PontoPed]]&gt;0, IF(tabItens[[#This Row],[PontoPed]]&lt;1, 1, IF( tabItens[[#This Row],[Saldo]]&gt;tabItens[[#This Row],[PontoPed]], 0, (tabItens[[#This Row],[PontoPed]]-tabItens[[#This Row],[Saldo]])/tabItens[[#This Row],[PontoPed]] ) ), 0 )</f>
        <v>0.73608445297504799</v>
      </c>
      <c r="BD769" s="389">
        <f>ROUNDDOWN(IF( OR( AND(tabItens[[#This Row],[PontoPed]]&lt;tabItens[[#This Row],[Saldo]],tabItens[[#This Row],[Saldo]]&gt;0), tabItens[[#This Row],[PontoPed]]=0), 99, IF(AND(tabItens[[#This Row],[Saldo]]=0,tabItens[[#This Row],[PontoPed]]&gt;0), 0, (1-tabItens[[#This Row],[PctAb]])*10 ) ),0)</f>
        <v>2</v>
      </c>
      <c r="BE769" s="390">
        <f>IF( tabItens[[#This Row],[Consumo]] &gt; tabItens[[#This Row],[04_MESES]]/4*$AV$2, tabItens[[#This Row],[Consumo]]/$AV$2, tabItens[[#This Row],[04_MESES]]/4 ) * $BE$2 + tabItens[[#This Row],[COMPRA_EXTRA]]</f>
        <v>10063.5</v>
      </c>
      <c r="BF769" s="391">
        <f>MAX( tabItens[[#This Row],[Sugestão]] - tabItens[[#This Row],[LC]], 0 )</f>
        <v>10063.5</v>
      </c>
      <c r="BG769" s="391">
        <f>SUMIF(Consumo!$C$3:$C$862,tabItens[[#This Row],[CÓDIGO]],Consumo!$E$3:$E$862)</f>
        <v>20</v>
      </c>
      <c r="BH769" s="392">
        <f>IF(AND(tabItens[[#This Row],[Pend]] &gt; 0,tabItens[[#This Row],[Consumo]] &lt;&gt; 0), tabItens[[#This Row],[Pend]] / tabItens[[#This Row],[Consumo]], 0 )</f>
        <v>1.0800885672625155E-3</v>
      </c>
      <c r="BI769" s="391"/>
      <c r="BJ769" s="391"/>
      <c r="BK769" s="393" t="s">
        <v>2081</v>
      </c>
    </row>
    <row r="770" spans="1:63" x14ac:dyDescent="0.3">
      <c r="A770" s="354">
        <v>133844</v>
      </c>
      <c r="B770" s="355" t="s">
        <v>1859</v>
      </c>
      <c r="C770" s="356" t="s">
        <v>373</v>
      </c>
      <c r="D770" s="357">
        <v>0.69</v>
      </c>
      <c r="E770" s="358"/>
      <c r="F770" s="358"/>
      <c r="G770" s="358" t="s">
        <v>883</v>
      </c>
      <c r="H770" s="359">
        <v>0</v>
      </c>
      <c r="I770" s="360">
        <v>103003</v>
      </c>
      <c r="J770" s="361">
        <v>0.69</v>
      </c>
      <c r="K770" s="362">
        <v>11806</v>
      </c>
      <c r="L770" s="363">
        <f>IF(tabItens[[#This Row],[Média]] &gt; 0, tabItens[[#This Row],[QTDE ATUAL]] / tabItens[[#This Row],[Média]],999.9)</f>
        <v>0</v>
      </c>
      <c r="M770" s="364">
        <v>0</v>
      </c>
      <c r="N770" s="365">
        <f>tabItens[[#This Row],[VALOR UNIT.]] * tabItens[[#This Row],[LC]]</f>
        <v>0</v>
      </c>
      <c r="O770" s="366" t="s">
        <v>2083</v>
      </c>
      <c r="P770" s="367"/>
      <c r="Q770" s="368"/>
      <c r="R770" s="365"/>
      <c r="S770" s="369"/>
      <c r="T770" s="370">
        <f>ROUNDDOWN(IFERROR(tabItens[[#This Row],[ATA DT.VALID.]] - $D$1,0) / 30,0)</f>
        <v>-1507</v>
      </c>
      <c r="U770" s="355" t="s">
        <v>941</v>
      </c>
      <c r="V770" s="371">
        <v>1</v>
      </c>
      <c r="W770" s="372" t="s">
        <v>2069</v>
      </c>
      <c r="X770" s="373">
        <v>57</v>
      </c>
      <c r="Y770" s="374">
        <v>16</v>
      </c>
      <c r="Z770" s="375">
        <v>6985</v>
      </c>
      <c r="AA770" s="376">
        <v>2023</v>
      </c>
      <c r="AB770" s="377">
        <v>4300</v>
      </c>
      <c r="AC770" s="377"/>
      <c r="AD770" s="376"/>
      <c r="AE770" s="377"/>
      <c r="AF770" s="370"/>
      <c r="AG770" s="378" t="s">
        <v>2067</v>
      </c>
      <c r="AH770" s="379"/>
      <c r="AI770" s="370">
        <v>6048</v>
      </c>
      <c r="AJ770" s="379">
        <v>44973</v>
      </c>
      <c r="AK770" s="379">
        <v>43074</v>
      </c>
      <c r="AL770" s="379">
        <v>44959</v>
      </c>
      <c r="AM770" s="369"/>
      <c r="AN770" s="358"/>
      <c r="AO770" s="380" t="str">
        <f>_xlfn.IFNA(IF(VLOOKUP(tabItens[[#This Row],[CÓDIGO]],tabExcluirDoEstoque[#Data],1,FALSE),"sim",""),"")</f>
        <v/>
      </c>
      <c r="AP770" s="381" t="str">
        <f ca="1">IF(OR(ISBLANK(tabItens[[#This Row],[ATA DT.VALID.]]),tabItens[[#This Row],[ATA DT.VALID.]]="",tabItens[[#This Row],[ATA DT.VALID.]]=" "),"",IF(TYPE(tabItens[[#This Row],[ATA DT.VALID.]])=1,ROUNDUP((tabItens[[#This Row],[ATA DT.VALID.]]-TODAY())/7,0),""))</f>
        <v/>
      </c>
      <c r="AQ770" s="382">
        <v>0</v>
      </c>
      <c r="AR770" s="383" t="str">
        <f>IF(ISBLANK(tabItens[[#This Row],[CÓDIGO]]),"",IFERROR(VLOOKUP(tabItens[[#This Row],[CÓDIGO]],Consumo!$C$2:$AC$862,26,FALSE),0))</f>
        <v>09.2023</v>
      </c>
      <c r="AS770" s="384">
        <f>SUMIF(Consumo!$C$3:$C$862,tabItens[[#This Row],[CÓDIGO]],Consumo!$N$3:$N$862) + SUMIF(Consumo!$C$3:$C$862,tabItens[[#This Row],[CÓDIGO]],Consumo!$O$3:$O$862) + SUMIF(Consumo!$C$3:$C$862,tabItens[[#This Row],[CÓDIGO]],Consumo!$P$3:$P$862) + SUMIF(Consumo!$C$3:$C$862,tabItens[[#This Row],[CÓDIGO]],Consumo!$Q$3:$Q$862)</f>
        <v>5713</v>
      </c>
      <c r="AT770" s="384">
        <f>SUMIF(Consumo!$C$3:$C$862,tabItens[[#This Row],[CÓDIGO]],Consumo!$Z$3:$Z$862)</f>
        <v>19106</v>
      </c>
      <c r="AU770" s="385">
        <f>SUMIF(Consumo!$C$3:$C$862,tabItens[[#This Row],[CÓDIGO]],Consumo!$AA$3:$AA$862)</f>
        <v>2515</v>
      </c>
      <c r="AV770" s="386">
        <f>SUMIF(Consumo!$C$3:$C$862,tabItens[[#This Row],[CÓDIGO]],Consumo!$Y$3:$Y$862)</f>
        <v>1592.1666666666667</v>
      </c>
      <c r="AW770" s="359">
        <f>tabItens[[#This Row],[QTDE ATUAL]] + tabItens[[#This Row],[RC QTDE]] + tabItens[[#This Row],[AF SALDO]] + tabItens[[#This Row],[Recentes]]</f>
        <v>4300</v>
      </c>
      <c r="AX770" s="387">
        <v>2084</v>
      </c>
      <c r="AY770" s="387">
        <v>4</v>
      </c>
      <c r="AZ770" s="387">
        <f>IF(ISBLANK(tabItens[[#This Row],[CÓDIGO]]),"",tabItens[[#This Row],[PontoMês]] * (AZ$2+tabItens[[#This Row],[PontoQtM]]))</f>
        <v>8336</v>
      </c>
      <c r="BA770" s="386">
        <f>tabItens[[#This Row],[PontoPed]] - tabItens[[#This Row],[Saldo]] + (1/10)</f>
        <v>4036.1</v>
      </c>
      <c r="BB770" s="386">
        <f xml:space="preserve"> tabItens[[#This Row],[PontoMês]] * BB$2 - tabItens[[#This Row],[QTDE ATUAL]] - (1/10)</f>
        <v>2083.9</v>
      </c>
      <c r="BC770" s="388">
        <f>IF( tabItens[[#This Row],[PontoPed]]&gt;0, IF(tabItens[[#This Row],[PontoPed]]&lt;1, 1, IF( tabItens[[#This Row],[Saldo]]&gt;tabItens[[#This Row],[PontoPed]], 0, (tabItens[[#This Row],[PontoPed]]-tabItens[[#This Row],[Saldo]])/tabItens[[#This Row],[PontoPed]] ) ), 0 )</f>
        <v>0.48416506717850288</v>
      </c>
      <c r="BD770" s="389">
        <f>ROUNDDOWN(IF( OR( AND(tabItens[[#This Row],[PontoPed]]&lt;tabItens[[#This Row],[Saldo]],tabItens[[#This Row],[Saldo]]&gt;0), tabItens[[#This Row],[PontoPed]]=0), 99, IF(AND(tabItens[[#This Row],[Saldo]]=0,tabItens[[#This Row],[PontoPed]]&gt;0), 0, (1-tabItens[[#This Row],[PctAb]])*10 ) ),0)</f>
        <v>5</v>
      </c>
      <c r="BE770" s="390">
        <f>IF( tabItens[[#This Row],[Consumo]] &gt; tabItens[[#This Row],[04_MESES]]/4*$AV$2, tabItens[[#This Row],[Consumo]]/$AV$2, tabItens[[#This Row],[04_MESES]]/4 ) * $BE$2 + tabItens[[#This Row],[COMPRA_EXTRA]]</f>
        <v>9553</v>
      </c>
      <c r="BF770" s="391">
        <f>MAX( tabItens[[#This Row],[Sugestão]] - tabItens[[#This Row],[LC]], 0 )</f>
        <v>9553</v>
      </c>
      <c r="BG770" s="391">
        <f>SUMIF(Consumo!$C$3:$C$862,tabItens[[#This Row],[CÓDIGO]],Consumo!$E$3:$E$862)</f>
        <v>965</v>
      </c>
      <c r="BH770" s="392">
        <f>IF(AND(tabItens[[#This Row],[Pend]] &gt; 0,tabItens[[#This Row],[Consumo]] &lt;&gt; 0), tabItens[[#This Row],[Pend]] / tabItens[[#This Row],[Consumo]], 0 )</f>
        <v>5.0507693918140896E-2</v>
      </c>
      <c r="BI770" s="391"/>
      <c r="BJ770" s="391"/>
      <c r="BK770" s="393" t="s">
        <v>2081</v>
      </c>
    </row>
    <row r="771" spans="1:63" x14ac:dyDescent="0.3">
      <c r="A771" s="354">
        <v>133845</v>
      </c>
      <c r="B771" s="355" t="s">
        <v>1860</v>
      </c>
      <c r="C771" s="356" t="s">
        <v>373</v>
      </c>
      <c r="D771" s="357">
        <v>0.69</v>
      </c>
      <c r="E771" s="358"/>
      <c r="F771" s="358"/>
      <c r="G771" s="358" t="s">
        <v>883</v>
      </c>
      <c r="H771" s="359">
        <v>1230</v>
      </c>
      <c r="I771" s="360">
        <v>103003</v>
      </c>
      <c r="J771" s="361">
        <v>0.69</v>
      </c>
      <c r="K771" s="362">
        <v>10600</v>
      </c>
      <c r="L771" s="363">
        <f>IF(tabItens[[#This Row],[Média]] &gt; 0, tabItens[[#This Row],[QTDE ATUAL]] / tabItens[[#This Row],[Média]],999.9)</f>
        <v>0.84045097369320121</v>
      </c>
      <c r="M771" s="364">
        <v>0</v>
      </c>
      <c r="N771" s="365">
        <f>tabItens[[#This Row],[VALOR UNIT.]] * tabItens[[#This Row],[LC]]</f>
        <v>0</v>
      </c>
      <c r="O771" s="366" t="s">
        <v>2083</v>
      </c>
      <c r="P771" s="367"/>
      <c r="Q771" s="368"/>
      <c r="R771" s="365"/>
      <c r="S771" s="369"/>
      <c r="T771" s="370">
        <f>ROUNDDOWN(IFERROR(tabItens[[#This Row],[ATA DT.VALID.]] - $D$1,0) / 30,0)</f>
        <v>-1507</v>
      </c>
      <c r="U771" s="355" t="s">
        <v>941</v>
      </c>
      <c r="V771" s="371">
        <v>1</v>
      </c>
      <c r="W771" s="372" t="s">
        <v>2069</v>
      </c>
      <c r="X771" s="373">
        <v>57</v>
      </c>
      <c r="Y771" s="374">
        <v>16</v>
      </c>
      <c r="Z771" s="375">
        <v>6216</v>
      </c>
      <c r="AA771" s="376">
        <v>2023</v>
      </c>
      <c r="AB771" s="377">
        <v>1000</v>
      </c>
      <c r="AC771" s="377"/>
      <c r="AD771" s="376"/>
      <c r="AE771" s="377"/>
      <c r="AF771" s="370"/>
      <c r="AG771" s="378" t="s">
        <v>2067</v>
      </c>
      <c r="AH771" s="379"/>
      <c r="AI771" s="370">
        <v>5874</v>
      </c>
      <c r="AJ771" s="379">
        <v>44973</v>
      </c>
      <c r="AK771" s="379">
        <v>43074</v>
      </c>
      <c r="AL771" s="379">
        <v>44959</v>
      </c>
      <c r="AM771" s="369"/>
      <c r="AN771" s="358"/>
      <c r="AO771" s="380" t="str">
        <f>_xlfn.IFNA(IF(VLOOKUP(tabItens[[#This Row],[CÓDIGO]],tabExcluirDoEstoque[#Data],1,FALSE),"sim",""),"")</f>
        <v/>
      </c>
      <c r="AP771" s="381" t="str">
        <f ca="1">IF(OR(ISBLANK(tabItens[[#This Row],[ATA DT.VALID.]]),tabItens[[#This Row],[ATA DT.VALID.]]="",tabItens[[#This Row],[ATA DT.VALID.]]=" "),"",IF(TYPE(tabItens[[#This Row],[ATA DT.VALID.]])=1,ROUNDUP((tabItens[[#This Row],[ATA DT.VALID.]]-TODAY())/7,0),""))</f>
        <v/>
      </c>
      <c r="AQ771" s="382">
        <v>0</v>
      </c>
      <c r="AR771" s="383" t="str">
        <f>IF(ISBLANK(tabItens[[#This Row],[CÓDIGO]]),"",IFERROR(VLOOKUP(tabItens[[#This Row],[CÓDIGO]],Consumo!$C$2:$AC$862,26,FALSE),0))</f>
        <v>09.2023</v>
      </c>
      <c r="AS771" s="384">
        <f>SUMIF(Consumo!$C$3:$C$862,tabItens[[#This Row],[CÓDIGO]],Consumo!$N$3:$N$862) + SUMIF(Consumo!$C$3:$C$862,tabItens[[#This Row],[CÓDIGO]],Consumo!$O$3:$O$862) + SUMIF(Consumo!$C$3:$C$862,tabItens[[#This Row],[CÓDIGO]],Consumo!$P$3:$P$862) + SUMIF(Consumo!$C$3:$C$862,tabItens[[#This Row],[CÓDIGO]],Consumo!$Q$3:$Q$862)</f>
        <v>6400</v>
      </c>
      <c r="AT771" s="384">
        <f>SUMIF(Consumo!$C$3:$C$862,tabItens[[#This Row],[CÓDIGO]],Consumo!$Z$3:$Z$862)</f>
        <v>17562</v>
      </c>
      <c r="AU771" s="385">
        <f>SUMIF(Consumo!$C$3:$C$862,tabItens[[#This Row],[CÓDIGO]],Consumo!$AA$3:$AA$862)</f>
        <v>2325</v>
      </c>
      <c r="AV771" s="386">
        <f>SUMIF(Consumo!$C$3:$C$862,tabItens[[#This Row],[CÓDIGO]],Consumo!$Y$3:$Y$862)</f>
        <v>1463.5</v>
      </c>
      <c r="AW771" s="359">
        <f>tabItens[[#This Row],[QTDE ATUAL]] + tabItens[[#This Row],[RC QTDE]] + tabItens[[#This Row],[AF SALDO]] + tabItens[[#This Row],[Recentes]]</f>
        <v>2230</v>
      </c>
      <c r="AX771" s="387">
        <v>2084</v>
      </c>
      <c r="AY771" s="387">
        <v>4</v>
      </c>
      <c r="AZ771" s="387">
        <f>IF(ISBLANK(tabItens[[#This Row],[CÓDIGO]]),"",tabItens[[#This Row],[PontoMês]] * (AZ$2+tabItens[[#This Row],[PontoQtM]]))</f>
        <v>8336</v>
      </c>
      <c r="BA771" s="386">
        <f>tabItens[[#This Row],[PontoPed]] - tabItens[[#This Row],[Saldo]] + (1/10)</f>
        <v>6106.1</v>
      </c>
      <c r="BB771" s="386">
        <f xml:space="preserve"> tabItens[[#This Row],[PontoMês]] * BB$2 - tabItens[[#This Row],[QTDE ATUAL]] - (1/10)</f>
        <v>853.9</v>
      </c>
      <c r="BC771" s="388">
        <f>IF( tabItens[[#This Row],[PontoPed]]&gt;0, IF(tabItens[[#This Row],[PontoPed]]&lt;1, 1, IF( tabItens[[#This Row],[Saldo]]&gt;tabItens[[#This Row],[PontoPed]], 0, (tabItens[[#This Row],[PontoPed]]-tabItens[[#This Row],[Saldo]])/tabItens[[#This Row],[PontoPed]] ) ), 0 )</f>
        <v>0.7324856046065259</v>
      </c>
      <c r="BD771" s="389">
        <f>ROUNDDOWN(IF( OR( AND(tabItens[[#This Row],[PontoPed]]&lt;tabItens[[#This Row],[Saldo]],tabItens[[#This Row],[Saldo]]&gt;0), tabItens[[#This Row],[PontoPed]]=0), 99, IF(AND(tabItens[[#This Row],[Saldo]]=0,tabItens[[#This Row],[PontoPed]]&gt;0), 0, (1-tabItens[[#This Row],[PctAb]])*10 ) ),0)</f>
        <v>2</v>
      </c>
      <c r="BE771" s="390">
        <f>IF( tabItens[[#This Row],[Consumo]] &gt; tabItens[[#This Row],[04_MESES]]/4*$AV$2, tabItens[[#This Row],[Consumo]]/$AV$2, tabItens[[#This Row],[04_MESES]]/4 ) * $BE$2 + tabItens[[#This Row],[COMPRA_EXTRA]]</f>
        <v>9600</v>
      </c>
      <c r="BF771" s="391">
        <f>MAX( tabItens[[#This Row],[Sugestão]] - tabItens[[#This Row],[LC]], 0 )</f>
        <v>9600</v>
      </c>
      <c r="BG771" s="391">
        <f>SUMIF(Consumo!$C$3:$C$862,tabItens[[#This Row],[CÓDIGO]],Consumo!$E$3:$E$862)</f>
        <v>15</v>
      </c>
      <c r="BH771" s="392">
        <f>IF(AND(tabItens[[#This Row],[Pend]] &gt; 0,tabItens[[#This Row],[Consumo]] &lt;&gt; 0), tabItens[[#This Row],[Pend]] / tabItens[[#This Row],[Consumo]], 0 )</f>
        <v>8.5411684318414764E-4</v>
      </c>
      <c r="BI771" s="391"/>
      <c r="BJ771" s="391"/>
      <c r="BK771" s="393" t="s">
        <v>2081</v>
      </c>
    </row>
    <row r="772" spans="1:63" x14ac:dyDescent="0.3">
      <c r="A772" s="354">
        <v>133846</v>
      </c>
      <c r="B772" s="355" t="s">
        <v>1861</v>
      </c>
      <c r="C772" s="356" t="s">
        <v>373</v>
      </c>
      <c r="D772" s="357">
        <v>0.53</v>
      </c>
      <c r="E772" s="358"/>
      <c r="F772" s="358"/>
      <c r="G772" s="358" t="s">
        <v>883</v>
      </c>
      <c r="H772" s="359">
        <v>0</v>
      </c>
      <c r="I772" s="360">
        <v>103003</v>
      </c>
      <c r="J772" s="361">
        <v>0.53</v>
      </c>
      <c r="K772" s="362">
        <v>8799</v>
      </c>
      <c r="L772" s="363">
        <f>IF(tabItens[[#This Row],[Média]] &gt; 0, tabItens[[#This Row],[QTDE ATUAL]] / tabItens[[#This Row],[Média]],999.9)</f>
        <v>0</v>
      </c>
      <c r="M772" s="364">
        <v>0</v>
      </c>
      <c r="N772" s="365">
        <f>tabItens[[#This Row],[VALOR UNIT.]] * tabItens[[#This Row],[LC]]</f>
        <v>0</v>
      </c>
      <c r="O772" s="366" t="s">
        <v>2083</v>
      </c>
      <c r="P772" s="367"/>
      <c r="Q772" s="368"/>
      <c r="R772" s="365"/>
      <c r="S772" s="369"/>
      <c r="T772" s="370">
        <f>ROUNDDOWN(IFERROR(tabItens[[#This Row],[ATA DT.VALID.]] - $D$1,0) / 30,0)</f>
        <v>-1507</v>
      </c>
      <c r="U772" s="355" t="s">
        <v>941</v>
      </c>
      <c r="V772" s="371">
        <v>1</v>
      </c>
      <c r="W772" s="372" t="s">
        <v>2069</v>
      </c>
      <c r="X772" s="373">
        <v>57</v>
      </c>
      <c r="Y772" s="374">
        <v>16</v>
      </c>
      <c r="Z772" s="375">
        <v>6984</v>
      </c>
      <c r="AA772" s="376">
        <v>2023</v>
      </c>
      <c r="AB772" s="377">
        <v>4500</v>
      </c>
      <c r="AC772" s="377"/>
      <c r="AD772" s="376"/>
      <c r="AE772" s="377"/>
      <c r="AF772" s="370"/>
      <c r="AG772" s="378" t="s">
        <v>2067</v>
      </c>
      <c r="AH772" s="379"/>
      <c r="AI772" s="370">
        <v>4424</v>
      </c>
      <c r="AJ772" s="379">
        <v>44441</v>
      </c>
      <c r="AK772" s="379">
        <v>43074</v>
      </c>
      <c r="AL772" s="379">
        <v>44412</v>
      </c>
      <c r="AM772" s="369"/>
      <c r="AN772" s="358"/>
      <c r="AO772" s="380" t="str">
        <f>_xlfn.IFNA(IF(VLOOKUP(tabItens[[#This Row],[CÓDIGO]],tabExcluirDoEstoque[#Data],1,FALSE),"sim",""),"")</f>
        <v/>
      </c>
      <c r="AP772" s="381" t="str">
        <f ca="1">IF(OR(ISBLANK(tabItens[[#This Row],[ATA DT.VALID.]]),tabItens[[#This Row],[ATA DT.VALID.]]="",tabItens[[#This Row],[ATA DT.VALID.]]=" "),"",IF(TYPE(tabItens[[#This Row],[ATA DT.VALID.]])=1,ROUNDUP((tabItens[[#This Row],[ATA DT.VALID.]]-TODAY())/7,0),""))</f>
        <v/>
      </c>
      <c r="AQ772" s="382">
        <v>0</v>
      </c>
      <c r="AR772" s="383" t="str">
        <f>IF(ISBLANK(tabItens[[#This Row],[CÓDIGO]]),"",IFERROR(VLOOKUP(tabItens[[#This Row],[CÓDIGO]],Consumo!$C$2:$AC$862,26,FALSE),0))</f>
        <v>08.2023</v>
      </c>
      <c r="AS772" s="384">
        <f>SUMIF(Consumo!$C$3:$C$862,tabItens[[#This Row],[CÓDIGO]],Consumo!$N$3:$N$862) + SUMIF(Consumo!$C$3:$C$862,tabItens[[#This Row],[CÓDIGO]],Consumo!$O$3:$O$862) + SUMIF(Consumo!$C$3:$C$862,tabItens[[#This Row],[CÓDIGO]],Consumo!$P$3:$P$862) + SUMIF(Consumo!$C$3:$C$862,tabItens[[#This Row],[CÓDIGO]],Consumo!$Q$3:$Q$862)</f>
        <v>3290</v>
      </c>
      <c r="AT772" s="384">
        <f>SUMIF(Consumo!$C$3:$C$862,tabItens[[#This Row],[CÓDIGO]],Consumo!$Z$3:$Z$862)</f>
        <v>13774</v>
      </c>
      <c r="AU772" s="385">
        <f>SUMIF(Consumo!$C$3:$C$862,tabItens[[#This Row],[CÓDIGO]],Consumo!$AA$3:$AA$862)</f>
        <v>2025</v>
      </c>
      <c r="AV772" s="386">
        <f>SUMIF(Consumo!$C$3:$C$862,tabItens[[#This Row],[CÓDIGO]],Consumo!$Y$3:$Y$862)</f>
        <v>1147.8333333333333</v>
      </c>
      <c r="AW772" s="359">
        <f>tabItens[[#This Row],[QTDE ATUAL]] + tabItens[[#This Row],[RC QTDE]] + tabItens[[#This Row],[AF SALDO]] + tabItens[[#This Row],[Recentes]]</f>
        <v>4500</v>
      </c>
      <c r="AX772" s="387">
        <v>2084</v>
      </c>
      <c r="AY772" s="387">
        <v>4</v>
      </c>
      <c r="AZ772" s="387">
        <f>IF(ISBLANK(tabItens[[#This Row],[CÓDIGO]]),"",tabItens[[#This Row],[PontoMês]] * (AZ$2+tabItens[[#This Row],[PontoQtM]]))</f>
        <v>8336</v>
      </c>
      <c r="BA772" s="386">
        <f>tabItens[[#This Row],[PontoPed]] - tabItens[[#This Row],[Saldo]] + (1/10)</f>
        <v>3836.1</v>
      </c>
      <c r="BB772" s="386">
        <f xml:space="preserve"> tabItens[[#This Row],[PontoMês]] * BB$2 - tabItens[[#This Row],[QTDE ATUAL]] - (1/10)</f>
        <v>2083.9</v>
      </c>
      <c r="BC772" s="388">
        <f>IF( tabItens[[#This Row],[PontoPed]]&gt;0, IF(tabItens[[#This Row],[PontoPed]]&lt;1, 1, IF( tabItens[[#This Row],[Saldo]]&gt;tabItens[[#This Row],[PontoPed]], 0, (tabItens[[#This Row],[PontoPed]]-tabItens[[#This Row],[Saldo]])/tabItens[[#This Row],[PontoPed]] ) ), 0 )</f>
        <v>0.46017274472168906</v>
      </c>
      <c r="BD772" s="389">
        <f>ROUNDDOWN(IF( OR( AND(tabItens[[#This Row],[PontoPed]]&lt;tabItens[[#This Row],[Saldo]],tabItens[[#This Row],[Saldo]]&gt;0), tabItens[[#This Row],[PontoPed]]=0), 99, IF(AND(tabItens[[#This Row],[Saldo]]=0,tabItens[[#This Row],[PontoPed]]&gt;0), 0, (1-tabItens[[#This Row],[PctAb]])*10 ) ),0)</f>
        <v>5</v>
      </c>
      <c r="BE772" s="390">
        <f>IF( tabItens[[#This Row],[Consumo]] &gt; tabItens[[#This Row],[04_MESES]]/4*$AV$2, tabItens[[#This Row],[Consumo]]/$AV$2, tabItens[[#This Row],[04_MESES]]/4 ) * $BE$2 + tabItens[[#This Row],[COMPRA_EXTRA]]</f>
        <v>6887</v>
      </c>
      <c r="BF772" s="391">
        <f>MAX( tabItens[[#This Row],[Sugestão]] - tabItens[[#This Row],[LC]], 0 )</f>
        <v>6887</v>
      </c>
      <c r="BG772" s="391">
        <f>SUMIF(Consumo!$C$3:$C$862,tabItens[[#This Row],[CÓDIGO]],Consumo!$E$3:$E$862)</f>
        <v>545</v>
      </c>
      <c r="BH772" s="392">
        <f>IF(AND(tabItens[[#This Row],[Pend]] &gt; 0,tabItens[[#This Row],[Consumo]] &lt;&gt; 0), tabItens[[#This Row],[Pend]] / tabItens[[#This Row],[Consumo]], 0 )</f>
        <v>3.9567300711485405E-2</v>
      </c>
      <c r="BI772" s="391"/>
      <c r="BJ772" s="391"/>
      <c r="BK772" s="393" t="s">
        <v>2081</v>
      </c>
    </row>
    <row r="773" spans="1:63" x14ac:dyDescent="0.3">
      <c r="A773" s="354">
        <v>133847</v>
      </c>
      <c r="B773" s="355" t="s">
        <v>1862</v>
      </c>
      <c r="C773" s="356" t="s">
        <v>373</v>
      </c>
      <c r="D773" s="357">
        <v>0.69</v>
      </c>
      <c r="E773" s="358"/>
      <c r="F773" s="358"/>
      <c r="G773" s="358" t="s">
        <v>883</v>
      </c>
      <c r="H773" s="359">
        <v>0</v>
      </c>
      <c r="I773" s="360">
        <v>103003</v>
      </c>
      <c r="J773" s="361">
        <v>0.69</v>
      </c>
      <c r="K773" s="362">
        <v>12070</v>
      </c>
      <c r="L773" s="363">
        <f>IF(tabItens[[#This Row],[Média]] &gt; 0, tabItens[[#This Row],[QTDE ATUAL]] / tabItens[[#This Row],[Média]],999.9)</f>
        <v>0</v>
      </c>
      <c r="M773" s="364">
        <v>0</v>
      </c>
      <c r="N773" s="365">
        <f>tabItens[[#This Row],[VALOR UNIT.]] * tabItens[[#This Row],[LC]]</f>
        <v>0</v>
      </c>
      <c r="O773" s="366" t="s">
        <v>2083</v>
      </c>
      <c r="P773" s="367"/>
      <c r="Q773" s="368"/>
      <c r="R773" s="365"/>
      <c r="S773" s="369"/>
      <c r="T773" s="370">
        <f>ROUNDDOWN(IFERROR(tabItens[[#This Row],[ATA DT.VALID.]] - $D$1,0) / 30,0)</f>
        <v>-1507</v>
      </c>
      <c r="U773" s="355" t="s">
        <v>941</v>
      </c>
      <c r="V773" s="371">
        <v>1</v>
      </c>
      <c r="W773" s="372" t="s">
        <v>2069</v>
      </c>
      <c r="X773" s="373">
        <v>57</v>
      </c>
      <c r="Y773" s="374">
        <v>16</v>
      </c>
      <c r="Z773" s="375">
        <v>6984</v>
      </c>
      <c r="AA773" s="376">
        <v>2023</v>
      </c>
      <c r="AB773" s="377">
        <v>6500</v>
      </c>
      <c r="AC773" s="377"/>
      <c r="AD773" s="376"/>
      <c r="AE773" s="377"/>
      <c r="AF773" s="370"/>
      <c r="AG773" s="378" t="s">
        <v>2067</v>
      </c>
      <c r="AH773" s="379"/>
      <c r="AI773" s="370">
        <v>4936</v>
      </c>
      <c r="AJ773" s="379">
        <v>44970</v>
      </c>
      <c r="AK773" s="379">
        <v>43074</v>
      </c>
      <c r="AL773" s="379">
        <v>44910</v>
      </c>
      <c r="AM773" s="369"/>
      <c r="AN773" s="358"/>
      <c r="AO773" s="380" t="str">
        <f>_xlfn.IFNA(IF(VLOOKUP(tabItens[[#This Row],[CÓDIGO]],tabExcluirDoEstoque[#Data],1,FALSE),"sim",""),"")</f>
        <v/>
      </c>
      <c r="AP773" s="381" t="str">
        <f ca="1">IF(OR(ISBLANK(tabItens[[#This Row],[ATA DT.VALID.]]),tabItens[[#This Row],[ATA DT.VALID.]]="",tabItens[[#This Row],[ATA DT.VALID.]]=" "),"",IF(TYPE(tabItens[[#This Row],[ATA DT.VALID.]])=1,ROUNDUP((tabItens[[#This Row],[ATA DT.VALID.]]-TODAY())/7,0),""))</f>
        <v/>
      </c>
      <c r="AQ773" s="382">
        <v>0</v>
      </c>
      <c r="AR773" s="383" t="str">
        <f>IF(ISBLANK(tabItens[[#This Row],[CÓDIGO]]),"",IFERROR(VLOOKUP(tabItens[[#This Row],[CÓDIGO]],Consumo!$C$2:$AC$862,26,FALSE),0))</f>
        <v>08.2023</v>
      </c>
      <c r="AS773" s="384">
        <f>SUMIF(Consumo!$C$3:$C$862,tabItens[[#This Row],[CÓDIGO]],Consumo!$N$3:$N$862) + SUMIF(Consumo!$C$3:$C$862,tabItens[[#This Row],[CÓDIGO]],Consumo!$O$3:$O$862) + SUMIF(Consumo!$C$3:$C$862,tabItens[[#This Row],[CÓDIGO]],Consumo!$P$3:$P$862) + SUMIF(Consumo!$C$3:$C$862,tabItens[[#This Row],[CÓDIGO]],Consumo!$Q$3:$Q$862)</f>
        <v>3580</v>
      </c>
      <c r="AT773" s="384">
        <f>SUMIF(Consumo!$C$3:$C$862,tabItens[[#This Row],[CÓDIGO]],Consumo!$Z$3:$Z$862)</f>
        <v>16172</v>
      </c>
      <c r="AU773" s="385">
        <f>SUMIF(Consumo!$C$3:$C$862,tabItens[[#This Row],[CÓDIGO]],Consumo!$AA$3:$AA$862)</f>
        <v>2700</v>
      </c>
      <c r="AV773" s="386">
        <f>SUMIF(Consumo!$C$3:$C$862,tabItens[[#This Row],[CÓDIGO]],Consumo!$Y$3:$Y$862)</f>
        <v>1347.6666666666667</v>
      </c>
      <c r="AW773" s="359">
        <f>tabItens[[#This Row],[QTDE ATUAL]] + tabItens[[#This Row],[RC QTDE]] + tabItens[[#This Row],[AF SALDO]] + tabItens[[#This Row],[Recentes]]</f>
        <v>6500</v>
      </c>
      <c r="AX773" s="387">
        <v>2084</v>
      </c>
      <c r="AY773" s="387">
        <v>4</v>
      </c>
      <c r="AZ773" s="387">
        <f>IF(ISBLANK(tabItens[[#This Row],[CÓDIGO]]),"",tabItens[[#This Row],[PontoMês]] * (AZ$2+tabItens[[#This Row],[PontoQtM]]))</f>
        <v>8336</v>
      </c>
      <c r="BA773" s="386">
        <f>tabItens[[#This Row],[PontoPed]] - tabItens[[#This Row],[Saldo]] + (1/10)</f>
        <v>1836.1</v>
      </c>
      <c r="BB773" s="386">
        <f xml:space="preserve"> tabItens[[#This Row],[PontoMês]] * BB$2 - tabItens[[#This Row],[QTDE ATUAL]] - (1/10)</f>
        <v>2083.9</v>
      </c>
      <c r="BC773" s="388">
        <f>IF( tabItens[[#This Row],[PontoPed]]&gt;0, IF(tabItens[[#This Row],[PontoPed]]&lt;1, 1, IF( tabItens[[#This Row],[Saldo]]&gt;tabItens[[#This Row],[PontoPed]], 0, (tabItens[[#This Row],[PontoPed]]-tabItens[[#This Row],[Saldo]])/tabItens[[#This Row],[PontoPed]] ) ), 0 )</f>
        <v>0.22024952015355087</v>
      </c>
      <c r="BD773" s="389">
        <f>ROUNDDOWN(IF( OR( AND(tabItens[[#This Row],[PontoPed]]&lt;tabItens[[#This Row],[Saldo]],tabItens[[#This Row],[Saldo]]&gt;0), tabItens[[#This Row],[PontoPed]]=0), 99, IF(AND(tabItens[[#This Row],[Saldo]]=0,tabItens[[#This Row],[PontoPed]]&gt;0), 0, (1-tabItens[[#This Row],[PctAb]])*10 ) ),0)</f>
        <v>7</v>
      </c>
      <c r="BE773" s="390">
        <f>IF( tabItens[[#This Row],[Consumo]] &gt; tabItens[[#This Row],[04_MESES]]/4*$AV$2, tabItens[[#This Row],[Consumo]]/$AV$2, tabItens[[#This Row],[04_MESES]]/4 ) * $BE$2 + tabItens[[#This Row],[COMPRA_EXTRA]]</f>
        <v>8086</v>
      </c>
      <c r="BF773" s="391">
        <f>MAX( tabItens[[#This Row],[Sugestão]] - tabItens[[#This Row],[LC]], 0 )</f>
        <v>8086</v>
      </c>
      <c r="BG773" s="391">
        <f>SUMIF(Consumo!$C$3:$C$862,tabItens[[#This Row],[CÓDIGO]],Consumo!$E$3:$E$862)</f>
        <v>1365</v>
      </c>
      <c r="BH773" s="392">
        <f>IF(AND(tabItens[[#This Row],[Pend]] &gt; 0,tabItens[[#This Row],[Consumo]] &lt;&gt; 0), tabItens[[#This Row],[Pend]] / tabItens[[#This Row],[Consumo]], 0 )</f>
        <v>8.4405144694533765E-2</v>
      </c>
      <c r="BI773" s="391"/>
      <c r="BJ773" s="391"/>
      <c r="BK773" s="393" t="s">
        <v>2081</v>
      </c>
    </row>
    <row r="774" spans="1:63" x14ac:dyDescent="0.3">
      <c r="A774" s="354">
        <v>133848</v>
      </c>
      <c r="B774" s="355" t="s">
        <v>1863</v>
      </c>
      <c r="C774" s="356" t="s">
        <v>373</v>
      </c>
      <c r="D774" s="357">
        <v>0.53</v>
      </c>
      <c r="E774" s="358"/>
      <c r="F774" s="358"/>
      <c r="G774" s="358" t="s">
        <v>883</v>
      </c>
      <c r="H774" s="359">
        <v>0</v>
      </c>
      <c r="I774" s="360">
        <v>103003</v>
      </c>
      <c r="J774" s="361">
        <v>0.53</v>
      </c>
      <c r="K774" s="362">
        <v>9179</v>
      </c>
      <c r="L774" s="363">
        <f>IF(tabItens[[#This Row],[Média]] &gt; 0, tabItens[[#This Row],[QTDE ATUAL]] / tabItens[[#This Row],[Média]],999.9)</f>
        <v>0</v>
      </c>
      <c r="M774" s="364">
        <v>0</v>
      </c>
      <c r="N774" s="365">
        <f>tabItens[[#This Row],[VALOR UNIT.]] * tabItens[[#This Row],[LC]]</f>
        <v>0</v>
      </c>
      <c r="O774" s="366" t="s">
        <v>2083</v>
      </c>
      <c r="P774" s="367"/>
      <c r="Q774" s="368"/>
      <c r="R774" s="365"/>
      <c r="S774" s="369"/>
      <c r="T774" s="370">
        <f>ROUNDDOWN(IFERROR(tabItens[[#This Row],[ATA DT.VALID.]] - $D$1,0) / 30,0)</f>
        <v>-1507</v>
      </c>
      <c r="U774" s="355" t="s">
        <v>941</v>
      </c>
      <c r="V774" s="371">
        <v>1</v>
      </c>
      <c r="W774" s="372" t="s">
        <v>2069</v>
      </c>
      <c r="X774" s="373">
        <v>57</v>
      </c>
      <c r="Y774" s="374">
        <v>16</v>
      </c>
      <c r="Z774" s="375">
        <v>6984</v>
      </c>
      <c r="AA774" s="376">
        <v>2023</v>
      </c>
      <c r="AB774" s="377">
        <v>6200</v>
      </c>
      <c r="AC774" s="377"/>
      <c r="AD774" s="376"/>
      <c r="AE774" s="377"/>
      <c r="AF774" s="370"/>
      <c r="AG774" s="378" t="s">
        <v>2067</v>
      </c>
      <c r="AH774" s="379"/>
      <c r="AI774" s="370">
        <v>4202</v>
      </c>
      <c r="AJ774" s="379">
        <v>44441</v>
      </c>
      <c r="AK774" s="379">
        <v>43074</v>
      </c>
      <c r="AL774" s="379">
        <v>44412</v>
      </c>
      <c r="AM774" s="369"/>
      <c r="AN774" s="358"/>
      <c r="AO774" s="380" t="str">
        <f>_xlfn.IFNA(IF(VLOOKUP(tabItens[[#This Row],[CÓDIGO]],tabExcluirDoEstoque[#Data],1,FALSE),"sim",""),"")</f>
        <v/>
      </c>
      <c r="AP774" s="381" t="str">
        <f ca="1">IF(OR(ISBLANK(tabItens[[#This Row],[ATA DT.VALID.]]),tabItens[[#This Row],[ATA DT.VALID.]]="",tabItens[[#This Row],[ATA DT.VALID.]]=" "),"",IF(TYPE(tabItens[[#This Row],[ATA DT.VALID.]])=1,ROUNDUP((tabItens[[#This Row],[ATA DT.VALID.]]-TODAY())/7,0),""))</f>
        <v/>
      </c>
      <c r="AQ774" s="382">
        <v>0</v>
      </c>
      <c r="AR774" s="383" t="str">
        <f>IF(ISBLANK(tabItens[[#This Row],[CÓDIGO]]),"",IFERROR(VLOOKUP(tabItens[[#This Row],[CÓDIGO]],Consumo!$C$2:$AC$862,26,FALSE),0))</f>
        <v>07.2023</v>
      </c>
      <c r="AS774" s="384">
        <f>SUMIF(Consumo!$C$3:$C$862,tabItens[[#This Row],[CÓDIGO]],Consumo!$N$3:$N$862) + SUMIF(Consumo!$C$3:$C$862,tabItens[[#This Row],[CÓDIGO]],Consumo!$O$3:$O$862) + SUMIF(Consumo!$C$3:$C$862,tabItens[[#This Row],[CÓDIGO]],Consumo!$P$3:$P$862) + SUMIF(Consumo!$C$3:$C$862,tabItens[[#This Row],[CÓDIGO]],Consumo!$Q$3:$Q$862)</f>
        <v>1700</v>
      </c>
      <c r="AT774" s="384">
        <f>SUMIF(Consumo!$C$3:$C$862,tabItens[[#This Row],[CÓDIGO]],Consumo!$Z$3:$Z$862)</f>
        <v>13134</v>
      </c>
      <c r="AU774" s="385">
        <f>SUMIF(Consumo!$C$3:$C$862,tabItens[[#This Row],[CÓDIGO]],Consumo!$AA$3:$AA$862)</f>
        <v>2020</v>
      </c>
      <c r="AV774" s="386">
        <f>SUMIF(Consumo!$C$3:$C$862,tabItens[[#This Row],[CÓDIGO]],Consumo!$Y$3:$Y$862)</f>
        <v>1094.5</v>
      </c>
      <c r="AW774" s="359">
        <f>tabItens[[#This Row],[QTDE ATUAL]] + tabItens[[#This Row],[RC QTDE]] + tabItens[[#This Row],[AF SALDO]] + tabItens[[#This Row],[Recentes]]</f>
        <v>6200</v>
      </c>
      <c r="AX774" s="387">
        <v>2084</v>
      </c>
      <c r="AY774" s="387">
        <v>4</v>
      </c>
      <c r="AZ774" s="387">
        <f>IF(ISBLANK(tabItens[[#This Row],[CÓDIGO]]),"",tabItens[[#This Row],[PontoMês]] * (AZ$2+tabItens[[#This Row],[PontoQtM]]))</f>
        <v>8336</v>
      </c>
      <c r="BA774" s="386">
        <f>tabItens[[#This Row],[PontoPed]] - tabItens[[#This Row],[Saldo]] + (1/10)</f>
        <v>2136.1</v>
      </c>
      <c r="BB774" s="386">
        <f xml:space="preserve"> tabItens[[#This Row],[PontoMês]] * BB$2 - tabItens[[#This Row],[QTDE ATUAL]] - (1/10)</f>
        <v>2083.9</v>
      </c>
      <c r="BC774" s="388">
        <f>IF( tabItens[[#This Row],[PontoPed]]&gt;0, IF(tabItens[[#This Row],[PontoPed]]&lt;1, 1, IF( tabItens[[#This Row],[Saldo]]&gt;tabItens[[#This Row],[PontoPed]], 0, (tabItens[[#This Row],[PontoPed]]-tabItens[[#This Row],[Saldo]])/tabItens[[#This Row],[PontoPed]] ) ), 0 )</f>
        <v>0.2562380038387716</v>
      </c>
      <c r="BD774" s="389">
        <f>ROUNDDOWN(IF( OR( AND(tabItens[[#This Row],[PontoPed]]&lt;tabItens[[#This Row],[Saldo]],tabItens[[#This Row],[Saldo]]&gt;0), tabItens[[#This Row],[PontoPed]]=0), 99, IF(AND(tabItens[[#This Row],[Saldo]]=0,tabItens[[#This Row],[PontoPed]]&gt;0), 0, (1-tabItens[[#This Row],[PctAb]])*10 ) ),0)</f>
        <v>7</v>
      </c>
      <c r="BE774" s="390">
        <f>IF( tabItens[[#This Row],[Consumo]] &gt; tabItens[[#This Row],[04_MESES]]/4*$AV$2, tabItens[[#This Row],[Consumo]]/$AV$2, tabItens[[#This Row],[04_MESES]]/4 ) * $BE$2 + tabItens[[#This Row],[COMPRA_EXTRA]]</f>
        <v>6567</v>
      </c>
      <c r="BF774" s="391">
        <f>MAX( tabItens[[#This Row],[Sugestão]] - tabItens[[#This Row],[LC]], 0 )</f>
        <v>6567</v>
      </c>
      <c r="BG774" s="391">
        <f>SUMIF(Consumo!$C$3:$C$862,tabItens[[#This Row],[CÓDIGO]],Consumo!$E$3:$E$862)</f>
        <v>965</v>
      </c>
      <c r="BH774" s="392">
        <f>IF(AND(tabItens[[#This Row],[Pend]] &gt; 0,tabItens[[#This Row],[Consumo]] &lt;&gt; 0), tabItens[[#This Row],[Pend]] / tabItens[[#This Row],[Consumo]], 0 )</f>
        <v>7.3473427744784534E-2</v>
      </c>
      <c r="BI774" s="391"/>
      <c r="BJ774" s="391"/>
      <c r="BK774" s="393" t="s">
        <v>2081</v>
      </c>
    </row>
    <row r="775" spans="1:63" x14ac:dyDescent="0.3">
      <c r="A775" s="354">
        <v>133849</v>
      </c>
      <c r="B775" s="355" t="s">
        <v>1864</v>
      </c>
      <c r="C775" s="356" t="s">
        <v>373</v>
      </c>
      <c r="D775" s="357">
        <v>0.69</v>
      </c>
      <c r="E775" s="358"/>
      <c r="F775" s="358"/>
      <c r="G775" s="358" t="s">
        <v>883</v>
      </c>
      <c r="H775" s="359">
        <v>735</v>
      </c>
      <c r="I775" s="360">
        <v>103003</v>
      </c>
      <c r="J775" s="361">
        <v>0.69</v>
      </c>
      <c r="K775" s="362">
        <v>10781</v>
      </c>
      <c r="L775" s="363">
        <f>IF(tabItens[[#This Row],[Média]] &gt; 0, tabItens[[#This Row],[QTDE ATUAL]] / tabItens[[#This Row],[Média]],999.9)</f>
        <v>0.48464201329743395</v>
      </c>
      <c r="M775" s="364">
        <v>0</v>
      </c>
      <c r="N775" s="365">
        <f>tabItens[[#This Row],[VALOR UNIT.]] * tabItens[[#This Row],[LC]]</f>
        <v>0</v>
      </c>
      <c r="O775" s="366" t="s">
        <v>2083</v>
      </c>
      <c r="P775" s="367"/>
      <c r="Q775" s="368"/>
      <c r="R775" s="365"/>
      <c r="S775" s="369"/>
      <c r="T775" s="370">
        <f>ROUNDDOWN(IFERROR(tabItens[[#This Row],[ATA DT.VALID.]] - $D$1,0) / 30,0)</f>
        <v>-1507</v>
      </c>
      <c r="U775" s="355" t="s">
        <v>941</v>
      </c>
      <c r="V775" s="371">
        <v>1</v>
      </c>
      <c r="W775" s="372" t="s">
        <v>2069</v>
      </c>
      <c r="X775" s="373">
        <v>57</v>
      </c>
      <c r="Y775" s="374">
        <v>16</v>
      </c>
      <c r="Z775" s="375">
        <v>6217</v>
      </c>
      <c r="AA775" s="376">
        <v>2023</v>
      </c>
      <c r="AB775" s="377">
        <v>2500</v>
      </c>
      <c r="AC775" s="377"/>
      <c r="AD775" s="376"/>
      <c r="AE775" s="377"/>
      <c r="AF775" s="370"/>
      <c r="AG775" s="378" t="s">
        <v>2067</v>
      </c>
      <c r="AH775" s="379"/>
      <c r="AI775" s="370">
        <v>6056</v>
      </c>
      <c r="AJ775" s="379">
        <v>44973</v>
      </c>
      <c r="AK775" s="379">
        <v>43074</v>
      </c>
      <c r="AL775" s="379">
        <v>44959</v>
      </c>
      <c r="AM775" s="369"/>
      <c r="AN775" s="358"/>
      <c r="AO775" s="380" t="str">
        <f>_xlfn.IFNA(IF(VLOOKUP(tabItens[[#This Row],[CÓDIGO]],tabExcluirDoEstoque[#Data],1,FALSE),"sim",""),"")</f>
        <v/>
      </c>
      <c r="AP775" s="381" t="str">
        <f ca="1">IF(OR(ISBLANK(tabItens[[#This Row],[ATA DT.VALID.]]),tabItens[[#This Row],[ATA DT.VALID.]]="",tabItens[[#This Row],[ATA DT.VALID.]]=" "),"",IF(TYPE(tabItens[[#This Row],[ATA DT.VALID.]])=1,ROUNDUP((tabItens[[#This Row],[ATA DT.VALID.]]-TODAY())/7,0),""))</f>
        <v/>
      </c>
      <c r="AQ775" s="382">
        <v>0</v>
      </c>
      <c r="AR775" s="383" t="str">
        <f>IF(ISBLANK(tabItens[[#This Row],[CÓDIGO]]),"",IFERROR(VLOOKUP(tabItens[[#This Row],[CÓDIGO]],Consumo!$C$2:$AC$862,26,FALSE),0))</f>
        <v>09.2023</v>
      </c>
      <c r="AS775" s="384">
        <f>SUMIF(Consumo!$C$3:$C$862,tabItens[[#This Row],[CÓDIGO]],Consumo!$N$3:$N$862) + SUMIF(Consumo!$C$3:$C$862,tabItens[[#This Row],[CÓDIGO]],Consumo!$O$3:$O$862) + SUMIF(Consumo!$C$3:$C$862,tabItens[[#This Row],[CÓDIGO]],Consumo!$P$3:$P$862) + SUMIF(Consumo!$C$3:$C$862,tabItens[[#This Row],[CÓDIGO]],Consumo!$Q$3:$Q$862)</f>
        <v>6513</v>
      </c>
      <c r="AT775" s="384">
        <f>SUMIF(Consumo!$C$3:$C$862,tabItens[[#This Row],[CÓDIGO]],Consumo!$Z$3:$Z$862)</f>
        <v>18199</v>
      </c>
      <c r="AU775" s="385">
        <f>SUMIF(Consumo!$C$3:$C$862,tabItens[[#This Row],[CÓDIGO]],Consumo!$AA$3:$AA$862)</f>
        <v>2320</v>
      </c>
      <c r="AV775" s="386">
        <f>SUMIF(Consumo!$C$3:$C$862,tabItens[[#This Row],[CÓDIGO]],Consumo!$Y$3:$Y$862)</f>
        <v>1516.5833333333333</v>
      </c>
      <c r="AW775" s="359">
        <f>tabItens[[#This Row],[QTDE ATUAL]] + tabItens[[#This Row],[RC QTDE]] + tabItens[[#This Row],[AF SALDO]] + tabItens[[#This Row],[Recentes]]</f>
        <v>3235</v>
      </c>
      <c r="AX775" s="387">
        <v>2084</v>
      </c>
      <c r="AY775" s="387">
        <v>4</v>
      </c>
      <c r="AZ775" s="387">
        <f>IF(ISBLANK(tabItens[[#This Row],[CÓDIGO]]),"",tabItens[[#This Row],[PontoMês]] * (AZ$2+tabItens[[#This Row],[PontoQtM]]))</f>
        <v>8336</v>
      </c>
      <c r="BA775" s="386">
        <f>tabItens[[#This Row],[PontoPed]] - tabItens[[#This Row],[Saldo]] + (1/10)</f>
        <v>5101.1000000000004</v>
      </c>
      <c r="BB775" s="386">
        <f xml:space="preserve"> tabItens[[#This Row],[PontoMês]] * BB$2 - tabItens[[#This Row],[QTDE ATUAL]] - (1/10)</f>
        <v>1348.9</v>
      </c>
      <c r="BC775" s="388">
        <f>IF( tabItens[[#This Row],[PontoPed]]&gt;0, IF(tabItens[[#This Row],[PontoPed]]&lt;1, 1, IF( tabItens[[#This Row],[Saldo]]&gt;tabItens[[#This Row],[PontoPed]], 0, (tabItens[[#This Row],[PontoPed]]-tabItens[[#This Row],[Saldo]])/tabItens[[#This Row],[PontoPed]] ) ), 0 )</f>
        <v>0.61192418426103645</v>
      </c>
      <c r="BD775" s="389">
        <f>ROUNDDOWN(IF( OR( AND(tabItens[[#This Row],[PontoPed]]&lt;tabItens[[#This Row],[Saldo]],tabItens[[#This Row],[Saldo]]&gt;0), tabItens[[#This Row],[PontoPed]]=0), 99, IF(AND(tabItens[[#This Row],[Saldo]]=0,tabItens[[#This Row],[PontoPed]]&gt;0), 0, (1-tabItens[[#This Row],[PctAb]])*10 ) ),0)</f>
        <v>3</v>
      </c>
      <c r="BE775" s="390">
        <f>IF( tabItens[[#This Row],[Consumo]] &gt; tabItens[[#This Row],[04_MESES]]/4*$AV$2, tabItens[[#This Row],[Consumo]]/$AV$2, tabItens[[#This Row],[04_MESES]]/4 ) * $BE$2 + tabItens[[#This Row],[COMPRA_EXTRA]]</f>
        <v>9769.5</v>
      </c>
      <c r="BF775" s="391">
        <f>MAX( tabItens[[#This Row],[Sugestão]] - tabItens[[#This Row],[LC]], 0 )</f>
        <v>9769.5</v>
      </c>
      <c r="BG775" s="391">
        <f>SUMIF(Consumo!$C$3:$C$862,tabItens[[#This Row],[CÓDIGO]],Consumo!$E$3:$E$862)</f>
        <v>35</v>
      </c>
      <c r="BH775" s="392">
        <f>IF(AND(tabItens[[#This Row],[Pend]] &gt; 0,tabItens[[#This Row],[Consumo]] &lt;&gt; 0), tabItens[[#This Row],[Pend]] / tabItens[[#This Row],[Consumo]], 0 )</f>
        <v>1.9231825924501346E-3</v>
      </c>
      <c r="BI775" s="391"/>
      <c r="BJ775" s="391"/>
      <c r="BK775" s="393" t="s">
        <v>2081</v>
      </c>
    </row>
    <row r="776" spans="1:63" x14ac:dyDescent="0.3">
      <c r="A776" s="354">
        <v>133850</v>
      </c>
      <c r="B776" s="355" t="s">
        <v>1865</v>
      </c>
      <c r="C776" s="356" t="s">
        <v>373</v>
      </c>
      <c r="D776" s="357">
        <v>0.69</v>
      </c>
      <c r="E776" s="358"/>
      <c r="F776" s="358"/>
      <c r="G776" s="358" t="s">
        <v>883</v>
      </c>
      <c r="H776" s="359">
        <v>0</v>
      </c>
      <c r="I776" s="360">
        <v>103003</v>
      </c>
      <c r="J776" s="361">
        <v>0.69</v>
      </c>
      <c r="K776" s="362">
        <v>10601</v>
      </c>
      <c r="L776" s="363">
        <f>IF(tabItens[[#This Row],[Média]] &gt; 0, tabItens[[#This Row],[QTDE ATUAL]] / tabItens[[#This Row],[Média]],999.9)</f>
        <v>0</v>
      </c>
      <c r="M776" s="364">
        <v>0</v>
      </c>
      <c r="N776" s="365">
        <f>tabItens[[#This Row],[VALOR UNIT.]] * tabItens[[#This Row],[LC]]</f>
        <v>0</v>
      </c>
      <c r="O776" s="366" t="s">
        <v>2083</v>
      </c>
      <c r="P776" s="367"/>
      <c r="Q776" s="368"/>
      <c r="R776" s="365"/>
      <c r="S776" s="369"/>
      <c r="T776" s="370">
        <f>ROUNDDOWN(IFERROR(tabItens[[#This Row],[ATA DT.VALID.]] - $D$1,0) / 30,0)</f>
        <v>-1507</v>
      </c>
      <c r="U776" s="355" t="s">
        <v>941</v>
      </c>
      <c r="V776" s="371">
        <v>1</v>
      </c>
      <c r="W776" s="372" t="s">
        <v>2069</v>
      </c>
      <c r="X776" s="373">
        <v>57</v>
      </c>
      <c r="Y776" s="374">
        <v>16</v>
      </c>
      <c r="Z776" s="375">
        <v>6985</v>
      </c>
      <c r="AA776" s="376">
        <v>2023</v>
      </c>
      <c r="AB776" s="377">
        <v>5700</v>
      </c>
      <c r="AC776" s="377"/>
      <c r="AD776" s="376"/>
      <c r="AE776" s="377"/>
      <c r="AF776" s="370"/>
      <c r="AG776" s="378" t="s">
        <v>2067</v>
      </c>
      <c r="AH776" s="379"/>
      <c r="AI776" s="370">
        <v>5012</v>
      </c>
      <c r="AJ776" s="379">
        <v>44928</v>
      </c>
      <c r="AK776" s="379">
        <v>43074</v>
      </c>
      <c r="AL776" s="379">
        <v>44910</v>
      </c>
      <c r="AM776" s="369"/>
      <c r="AN776" s="358"/>
      <c r="AO776" s="380" t="str">
        <f>_xlfn.IFNA(IF(VLOOKUP(tabItens[[#This Row],[CÓDIGO]],tabExcluirDoEstoque[#Data],1,FALSE),"sim",""),"")</f>
        <v/>
      </c>
      <c r="AP776" s="381" t="str">
        <f ca="1">IF(OR(ISBLANK(tabItens[[#This Row],[ATA DT.VALID.]]),tabItens[[#This Row],[ATA DT.VALID.]]="",tabItens[[#This Row],[ATA DT.VALID.]]=" "),"",IF(TYPE(tabItens[[#This Row],[ATA DT.VALID.]])=1,ROUNDUP((tabItens[[#This Row],[ATA DT.VALID.]]-TODAY())/7,0),""))</f>
        <v/>
      </c>
      <c r="AQ776" s="382">
        <v>0</v>
      </c>
      <c r="AR776" s="383" t="str">
        <f>IF(ISBLANK(tabItens[[#This Row],[CÓDIGO]]),"",IFERROR(VLOOKUP(tabItens[[#This Row],[CÓDIGO]],Consumo!$C$2:$AC$862,26,FALSE),0))</f>
        <v>08.2023</v>
      </c>
      <c r="AS776" s="384">
        <f>SUMIF(Consumo!$C$3:$C$862,tabItens[[#This Row],[CÓDIGO]],Consumo!$N$3:$N$862) + SUMIF(Consumo!$C$3:$C$862,tabItens[[#This Row],[CÓDIGO]],Consumo!$O$3:$O$862) + SUMIF(Consumo!$C$3:$C$862,tabItens[[#This Row],[CÓDIGO]],Consumo!$P$3:$P$862) + SUMIF(Consumo!$C$3:$C$862,tabItens[[#This Row],[CÓDIGO]],Consumo!$Q$3:$Q$862)</f>
        <v>3423</v>
      </c>
      <c r="AT776" s="384">
        <f>SUMIF(Consumo!$C$3:$C$862,tabItens[[#This Row],[CÓDIGO]],Consumo!$Z$3:$Z$862)</f>
        <v>15877</v>
      </c>
      <c r="AU776" s="385">
        <f>SUMIF(Consumo!$C$3:$C$862,tabItens[[#This Row],[CÓDIGO]],Consumo!$AA$3:$AA$862)</f>
        <v>2255</v>
      </c>
      <c r="AV776" s="386">
        <f>SUMIF(Consumo!$C$3:$C$862,tabItens[[#This Row],[CÓDIGO]],Consumo!$Y$3:$Y$862)</f>
        <v>1323.0833333333333</v>
      </c>
      <c r="AW776" s="359">
        <f>tabItens[[#This Row],[QTDE ATUAL]] + tabItens[[#This Row],[RC QTDE]] + tabItens[[#This Row],[AF SALDO]] + tabItens[[#This Row],[Recentes]]</f>
        <v>5700</v>
      </c>
      <c r="AX776" s="387">
        <v>2084</v>
      </c>
      <c r="AY776" s="387">
        <v>4</v>
      </c>
      <c r="AZ776" s="387">
        <f>IF(ISBLANK(tabItens[[#This Row],[CÓDIGO]]),"",tabItens[[#This Row],[PontoMês]] * (AZ$2+tabItens[[#This Row],[PontoQtM]]))</f>
        <v>8336</v>
      </c>
      <c r="BA776" s="386">
        <f>tabItens[[#This Row],[PontoPed]] - tabItens[[#This Row],[Saldo]] + (1/10)</f>
        <v>2636.1</v>
      </c>
      <c r="BB776" s="386">
        <f xml:space="preserve"> tabItens[[#This Row],[PontoMês]] * BB$2 - tabItens[[#This Row],[QTDE ATUAL]] - (1/10)</f>
        <v>2083.9</v>
      </c>
      <c r="BC776" s="388">
        <f>IF( tabItens[[#This Row],[PontoPed]]&gt;0, IF(tabItens[[#This Row],[PontoPed]]&lt;1, 1, IF( tabItens[[#This Row],[Saldo]]&gt;tabItens[[#This Row],[PontoPed]], 0, (tabItens[[#This Row],[PontoPed]]-tabItens[[#This Row],[Saldo]])/tabItens[[#This Row],[PontoPed]] ) ), 0 )</f>
        <v>0.31621880998080615</v>
      </c>
      <c r="BD776" s="389">
        <f>ROUNDDOWN(IF( OR( AND(tabItens[[#This Row],[PontoPed]]&lt;tabItens[[#This Row],[Saldo]],tabItens[[#This Row],[Saldo]]&gt;0), tabItens[[#This Row],[PontoPed]]=0), 99, IF(AND(tabItens[[#This Row],[Saldo]]=0,tabItens[[#This Row],[PontoPed]]&gt;0), 0, (1-tabItens[[#This Row],[PctAb]])*10 ) ),0)</f>
        <v>6</v>
      </c>
      <c r="BE776" s="390">
        <f>IF( tabItens[[#This Row],[Consumo]] &gt; tabItens[[#This Row],[04_MESES]]/4*$AV$2, tabItens[[#This Row],[Consumo]]/$AV$2, tabItens[[#This Row],[04_MESES]]/4 ) * $BE$2 + tabItens[[#This Row],[COMPRA_EXTRA]]</f>
        <v>7938.5</v>
      </c>
      <c r="BF776" s="391">
        <f>MAX( tabItens[[#This Row],[Sugestão]] - tabItens[[#This Row],[LC]], 0 )</f>
        <v>7938.5</v>
      </c>
      <c r="BG776" s="391">
        <f>SUMIF(Consumo!$C$3:$C$862,tabItens[[#This Row],[CÓDIGO]],Consumo!$E$3:$E$862)</f>
        <v>843</v>
      </c>
      <c r="BH776" s="392">
        <f>IF(AND(tabItens[[#This Row],[Pend]] &gt; 0,tabItens[[#This Row],[Consumo]] &lt;&gt; 0), tabItens[[#This Row],[Pend]] / tabItens[[#This Row],[Consumo]], 0 )</f>
        <v>5.3095672986080492E-2</v>
      </c>
      <c r="BI776" s="391"/>
      <c r="BJ776" s="391"/>
      <c r="BK776" s="393" t="s">
        <v>2081</v>
      </c>
    </row>
    <row r="777" spans="1:63" x14ac:dyDescent="0.3">
      <c r="A777" s="354">
        <v>133953</v>
      </c>
      <c r="B777" s="355" t="s">
        <v>839</v>
      </c>
      <c r="C777" s="356" t="s">
        <v>840</v>
      </c>
      <c r="D777" s="357">
        <v>7.62</v>
      </c>
      <c r="E777" s="358"/>
      <c r="F777" s="358"/>
      <c r="G777" s="358" t="s">
        <v>883</v>
      </c>
      <c r="H777" s="359">
        <v>0</v>
      </c>
      <c r="I777" s="360">
        <v>103003</v>
      </c>
      <c r="J777" s="361">
        <v>7.62</v>
      </c>
      <c r="K777" s="362"/>
      <c r="L777" s="363">
        <f>IF(tabItens[[#This Row],[Média]] &gt; 0, tabItens[[#This Row],[QTDE ATUAL]] / tabItens[[#This Row],[Média]],999.9)</f>
        <v>999.9</v>
      </c>
      <c r="M777" s="364">
        <v>0</v>
      </c>
      <c r="N777" s="365">
        <f>tabItens[[#This Row],[VALOR UNIT.]] * tabItens[[#This Row],[LC]]</f>
        <v>0</v>
      </c>
      <c r="O777" s="366"/>
      <c r="P777" s="367"/>
      <c r="Q777" s="368"/>
      <c r="R777" s="365"/>
      <c r="S777" s="369"/>
      <c r="T777" s="370">
        <f>ROUNDDOWN(IFERROR(tabItens[[#This Row],[ATA DT.VALID.]] - $D$1,0) / 30,0)</f>
        <v>-1507</v>
      </c>
      <c r="U777" s="355" t="s">
        <v>931</v>
      </c>
      <c r="V777" s="371">
        <v>1</v>
      </c>
      <c r="W777" s="372" t="s">
        <v>2069</v>
      </c>
      <c r="X777" s="373">
        <v>45</v>
      </c>
      <c r="Y777" s="374">
        <v>9</v>
      </c>
      <c r="Z777" s="375">
        <v>11434</v>
      </c>
      <c r="AA777" s="376">
        <v>2023</v>
      </c>
      <c r="AB777" s="377">
        <v>32671</v>
      </c>
      <c r="AC777" s="377"/>
      <c r="AD777" s="376"/>
      <c r="AE777" s="377"/>
      <c r="AF777" s="370"/>
      <c r="AG777" s="378" t="s">
        <v>2067</v>
      </c>
      <c r="AH777" s="379"/>
      <c r="AI777" s="370">
        <v>4184</v>
      </c>
      <c r="AJ777" s="379">
        <v>43514</v>
      </c>
      <c r="AK777" s="379">
        <v>43104</v>
      </c>
      <c r="AL777" s="379">
        <v>44938</v>
      </c>
      <c r="AM777" s="369"/>
      <c r="AN777" s="358"/>
      <c r="AO777" s="380" t="str">
        <f>_xlfn.IFNA(IF(VLOOKUP(tabItens[[#This Row],[CÓDIGO]],tabExcluirDoEstoque[#Data],1,FALSE),"sim",""),"")</f>
        <v>sim</v>
      </c>
      <c r="AP777" s="381" t="str">
        <f ca="1">IF(OR(ISBLANK(tabItens[[#This Row],[ATA DT.VALID.]]),tabItens[[#This Row],[ATA DT.VALID.]]="",tabItens[[#This Row],[ATA DT.VALID.]]=" "),"",IF(TYPE(tabItens[[#This Row],[ATA DT.VALID.]])=1,ROUNDUP((tabItens[[#This Row],[ATA DT.VALID.]]-TODAY())/7,0),""))</f>
        <v/>
      </c>
      <c r="AQ777" s="382"/>
      <c r="AR777" s="383">
        <f>IF(ISBLANK(tabItens[[#This Row],[CÓDIGO]]),"",IFERROR(VLOOKUP(tabItens[[#This Row],[CÓDIGO]],Consumo!$C$2:$AC$862,26,FALSE),0))</f>
        <v>0</v>
      </c>
      <c r="AS777" s="384">
        <f>SUMIF(Consumo!$C$3:$C$862,tabItens[[#This Row],[CÓDIGO]],Consumo!$N$3:$N$862) + SUMIF(Consumo!$C$3:$C$862,tabItens[[#This Row],[CÓDIGO]],Consumo!$O$3:$O$862) + SUMIF(Consumo!$C$3:$C$862,tabItens[[#This Row],[CÓDIGO]],Consumo!$P$3:$P$862) + SUMIF(Consumo!$C$3:$C$862,tabItens[[#This Row],[CÓDIGO]],Consumo!$Q$3:$Q$862)</f>
        <v>0</v>
      </c>
      <c r="AT777" s="384">
        <f>SUMIF(Consumo!$C$3:$C$862,tabItens[[#This Row],[CÓDIGO]],Consumo!$Z$3:$Z$862)</f>
        <v>0</v>
      </c>
      <c r="AU777" s="385">
        <f>SUMIF(Consumo!$C$3:$C$862,tabItens[[#This Row],[CÓDIGO]],Consumo!$AA$3:$AA$862)</f>
        <v>0</v>
      </c>
      <c r="AV777" s="386">
        <f>SUMIF(Consumo!$C$3:$C$862,tabItens[[#This Row],[CÓDIGO]],Consumo!$Y$3:$Y$862)</f>
        <v>0</v>
      </c>
      <c r="AW777" s="359">
        <f>tabItens[[#This Row],[QTDE ATUAL]] + tabItens[[#This Row],[RC QTDE]] + tabItens[[#This Row],[AF SALDO]] + tabItens[[#This Row],[Recentes]]</f>
        <v>32671</v>
      </c>
      <c r="AX777" s="387">
        <v>0</v>
      </c>
      <c r="AY777" s="387">
        <v>4</v>
      </c>
      <c r="AZ777" s="387">
        <f>IF(ISBLANK(tabItens[[#This Row],[CÓDIGO]]),"",tabItens[[#This Row],[PontoMês]] * (AZ$2+tabItens[[#This Row],[PontoQtM]]))</f>
        <v>0</v>
      </c>
      <c r="BA777" s="386">
        <f>tabItens[[#This Row],[PontoPed]] - tabItens[[#This Row],[Saldo]] + (1/10)</f>
        <v>-32670.9</v>
      </c>
      <c r="BB777" s="386">
        <f xml:space="preserve"> tabItens[[#This Row],[PontoMês]] * BB$2 - tabItens[[#This Row],[QTDE ATUAL]] - (1/10)</f>
        <v>-0.1</v>
      </c>
      <c r="BC777" s="388">
        <f>IF( tabItens[[#This Row],[PontoPed]]&gt;0, IF(tabItens[[#This Row],[PontoPed]]&lt;1, 1, IF( tabItens[[#This Row],[Saldo]]&gt;tabItens[[#This Row],[PontoPed]], 0, (tabItens[[#This Row],[PontoPed]]-tabItens[[#This Row],[Saldo]])/tabItens[[#This Row],[PontoPed]] ) ), 0 )</f>
        <v>0</v>
      </c>
      <c r="BD777" s="389">
        <f>ROUNDDOWN(IF( OR( AND(tabItens[[#This Row],[PontoPed]]&lt;tabItens[[#This Row],[Saldo]],tabItens[[#This Row],[Saldo]]&gt;0), tabItens[[#This Row],[PontoPed]]=0), 99, IF(AND(tabItens[[#This Row],[Saldo]]=0,tabItens[[#This Row],[PontoPed]]&gt;0), 0, (1-tabItens[[#This Row],[PctAb]])*10 ) ),0)</f>
        <v>99</v>
      </c>
      <c r="BE777" s="390">
        <f>IF( tabItens[[#This Row],[Consumo]] &gt; tabItens[[#This Row],[04_MESES]]/4*$AV$2, tabItens[[#This Row],[Consumo]]/$AV$2, tabItens[[#This Row],[04_MESES]]/4 ) * $BE$2 + tabItens[[#This Row],[COMPRA_EXTRA]]</f>
        <v>0</v>
      </c>
      <c r="BF777" s="391">
        <f>MAX( tabItens[[#This Row],[Sugestão]] - tabItens[[#This Row],[LC]], 0 )</f>
        <v>0</v>
      </c>
      <c r="BG777" s="391">
        <f>SUMIF(Consumo!$C$3:$C$862,tabItens[[#This Row],[CÓDIGO]],Consumo!$E$3:$E$862)</f>
        <v>0</v>
      </c>
      <c r="BH777" s="392">
        <f>IF(AND(tabItens[[#This Row],[Pend]] &gt; 0,tabItens[[#This Row],[Consumo]] &lt;&gt; 0), tabItens[[#This Row],[Pend]] / tabItens[[#This Row],[Consumo]], 0 )</f>
        <v>0</v>
      </c>
      <c r="BI777" s="391"/>
      <c r="BJ777" s="391"/>
      <c r="BK777" s="393" t="s">
        <v>2081</v>
      </c>
    </row>
    <row r="778" spans="1:63" x14ac:dyDescent="0.3">
      <c r="A778" s="354">
        <v>134246</v>
      </c>
      <c r="B778" s="355" t="s">
        <v>1866</v>
      </c>
      <c r="C778" s="356" t="s">
        <v>1867</v>
      </c>
      <c r="D778" s="357">
        <v>111.29</v>
      </c>
      <c r="E778" s="358" t="s">
        <v>1868</v>
      </c>
      <c r="F778" s="358" t="s">
        <v>1869</v>
      </c>
      <c r="G778" s="358" t="s">
        <v>1870</v>
      </c>
      <c r="H778" s="359">
        <v>35.53</v>
      </c>
      <c r="I778" s="360">
        <v>103003</v>
      </c>
      <c r="J778" s="361">
        <v>123</v>
      </c>
      <c r="K778" s="362">
        <v>726.94</v>
      </c>
      <c r="L778" s="363">
        <f>IF(tabItens[[#This Row],[Média]] &gt; 0, tabItens[[#This Row],[QTDE ATUAL]] / tabItens[[#This Row],[Média]],999.9)</f>
        <v>0.34861815208503677</v>
      </c>
      <c r="M778" s="364">
        <v>0</v>
      </c>
      <c r="N778" s="365">
        <f>tabItens[[#This Row],[VALOR UNIT.]] * tabItens[[#This Row],[LC]]</f>
        <v>0</v>
      </c>
      <c r="O778" s="366" t="s">
        <v>1871</v>
      </c>
      <c r="P778" s="367">
        <v>0</v>
      </c>
      <c r="Q778" s="368">
        <v>4950</v>
      </c>
      <c r="R778" s="365">
        <v>579820.9</v>
      </c>
      <c r="S778" s="369">
        <v>45569</v>
      </c>
      <c r="T778" s="370">
        <f>ROUNDDOWN(IFERROR(tabItens[[#This Row],[ATA DT.VALID.]] - $D$1,0) / 30,0)</f>
        <v>11</v>
      </c>
      <c r="U778" s="355" t="s">
        <v>1872</v>
      </c>
      <c r="V778" s="371">
        <v>1</v>
      </c>
      <c r="W778" s="372" t="s">
        <v>2066</v>
      </c>
      <c r="X778" s="373">
        <v>51</v>
      </c>
      <c r="Y778" s="374">
        <v>2</v>
      </c>
      <c r="Z778" s="375"/>
      <c r="AA778" s="376"/>
      <c r="AB778" s="377"/>
      <c r="AC778" s="377"/>
      <c r="AD778" s="376"/>
      <c r="AE778" s="377"/>
      <c r="AF778" s="370"/>
      <c r="AG778" s="378" t="s">
        <v>2067</v>
      </c>
      <c r="AH778" s="379"/>
      <c r="AI778" s="370">
        <v>410</v>
      </c>
      <c r="AJ778" s="379">
        <v>45147</v>
      </c>
      <c r="AK778" s="379">
        <v>43138</v>
      </c>
      <c r="AL778" s="379">
        <v>45188</v>
      </c>
      <c r="AM778" s="369"/>
      <c r="AN778" s="358"/>
      <c r="AO778" s="380" t="str">
        <f>_xlfn.IFNA(IF(VLOOKUP(tabItens[[#This Row],[CÓDIGO]],tabExcluirDoEstoque[#Data],1,FALSE),"sim",""),"")</f>
        <v/>
      </c>
      <c r="AP778" s="381">
        <f ca="1">IF(OR(ISBLANK(tabItens[[#This Row],[ATA DT.VALID.]]),tabItens[[#This Row],[ATA DT.VALID.]]="",tabItens[[#This Row],[ATA DT.VALID.]]=" "),"",IF(TYPE(tabItens[[#This Row],[ATA DT.VALID.]])=1,ROUNDUP((tabItens[[#This Row],[ATA DT.VALID.]]-TODAY())/7,0),""))</f>
        <v>45</v>
      </c>
      <c r="AQ778" s="382">
        <v>0</v>
      </c>
      <c r="AR778" s="383" t="str">
        <f>IF(ISBLANK(tabItens[[#This Row],[CÓDIGO]]),"",IFERROR(VLOOKUP(tabItens[[#This Row],[CÓDIGO]],Consumo!$C$2:$AC$862,26,FALSE),0))</f>
        <v>09.2023</v>
      </c>
      <c r="AS778" s="384">
        <f>SUMIF(Consumo!$C$3:$C$862,tabItens[[#This Row],[CÓDIGO]],Consumo!$N$3:$N$862) + SUMIF(Consumo!$C$3:$C$862,tabItens[[#This Row],[CÓDIGO]],Consumo!$O$3:$O$862) + SUMIF(Consumo!$C$3:$C$862,tabItens[[#This Row],[CÓDIGO]],Consumo!$P$3:$P$862) + SUMIF(Consumo!$C$3:$C$862,tabItens[[#This Row],[CÓDIGO]],Consumo!$Q$3:$Q$862)</f>
        <v>321.06</v>
      </c>
      <c r="AT778" s="384">
        <f>SUMIF(Consumo!$C$3:$C$862,tabItens[[#This Row],[CÓDIGO]],Consumo!$Z$3:$Z$862)</f>
        <v>1223</v>
      </c>
      <c r="AU778" s="385">
        <f>SUMIF(Consumo!$C$3:$C$862,tabItens[[#This Row],[CÓDIGO]],Consumo!$AA$3:$AA$862)</f>
        <v>165.94</v>
      </c>
      <c r="AV778" s="386">
        <f>SUMIF(Consumo!$C$3:$C$862,tabItens[[#This Row],[CÓDIGO]],Consumo!$Y$3:$Y$862)</f>
        <v>101.91666666666667</v>
      </c>
      <c r="AW778" s="359">
        <f>tabItens[[#This Row],[QTDE ATUAL]] + tabItens[[#This Row],[RC QTDE]] + tabItens[[#This Row],[AF SALDO]] + tabItens[[#This Row],[Recentes]]</f>
        <v>35.53</v>
      </c>
      <c r="AX778" s="387">
        <v>111</v>
      </c>
      <c r="AY778" s="387">
        <v>3</v>
      </c>
      <c r="AZ778" s="387">
        <f>IF(ISBLANK(tabItens[[#This Row],[CÓDIGO]]),"",tabItens[[#This Row],[PontoMês]] * (AZ$2+tabItens[[#This Row],[PontoQtM]]))</f>
        <v>333</v>
      </c>
      <c r="BA778" s="386">
        <f>tabItens[[#This Row],[PontoPed]] - tabItens[[#This Row],[Saldo]] + (1/10)</f>
        <v>297.57000000000005</v>
      </c>
      <c r="BB778" s="386">
        <f xml:space="preserve"> tabItens[[#This Row],[PontoMês]] * BB$2 - tabItens[[#This Row],[QTDE ATUAL]] - (1/10)</f>
        <v>75.37</v>
      </c>
      <c r="BC778" s="388">
        <f>IF( tabItens[[#This Row],[PontoPed]]&gt;0, IF(tabItens[[#This Row],[PontoPed]]&lt;1, 1, IF( tabItens[[#This Row],[Saldo]]&gt;tabItens[[#This Row],[PontoPed]], 0, (tabItens[[#This Row],[PontoPed]]-tabItens[[#This Row],[Saldo]])/tabItens[[#This Row],[PontoPed]] ) ), 0 )</f>
        <v>0.89330330330330343</v>
      </c>
      <c r="BD778" s="389">
        <f>ROUNDDOWN(IF( OR( AND(tabItens[[#This Row],[PontoPed]]&lt;tabItens[[#This Row],[Saldo]],tabItens[[#This Row],[Saldo]]&gt;0), tabItens[[#This Row],[PontoPed]]=0), 99, IF(AND(tabItens[[#This Row],[Saldo]]=0,tabItens[[#This Row],[PontoPed]]&gt;0), 0, (1-tabItens[[#This Row],[PctAb]])*10 ) ),0)</f>
        <v>1</v>
      </c>
      <c r="BE778" s="390">
        <f>IF( tabItens[[#This Row],[Consumo]] &gt; tabItens[[#This Row],[04_MESES]]/4*$AV$2, tabItens[[#This Row],[Consumo]]/$AV$2, tabItens[[#This Row],[04_MESES]]/4 ) * $BE$2 + tabItens[[#This Row],[COMPRA_EXTRA]]</f>
        <v>611.5</v>
      </c>
      <c r="BF778" s="391">
        <f>MAX( tabItens[[#This Row],[Sugestão]] - tabItens[[#This Row],[LC]], 0 )</f>
        <v>611.5</v>
      </c>
      <c r="BG778" s="391">
        <f>SUMIF(Consumo!$C$3:$C$862,tabItens[[#This Row],[CÓDIGO]],Consumo!$E$3:$E$862)</f>
        <v>18.75</v>
      </c>
      <c r="BH778" s="392">
        <f>IF(AND(tabItens[[#This Row],[Pend]] &gt; 0,tabItens[[#This Row],[Consumo]] &lt;&gt; 0), tabItens[[#This Row],[Pend]] / tabItens[[#This Row],[Consumo]], 0 )</f>
        <v>1.5331152902698283E-2</v>
      </c>
      <c r="BI778" s="391"/>
      <c r="BJ778" s="391"/>
      <c r="BK778" s="393" t="s">
        <v>2081</v>
      </c>
    </row>
    <row r="779" spans="1:63" x14ac:dyDescent="0.3">
      <c r="A779" s="354">
        <v>134247</v>
      </c>
      <c r="B779" s="355" t="s">
        <v>1873</v>
      </c>
      <c r="C779" s="356" t="s">
        <v>1867</v>
      </c>
      <c r="D779" s="357">
        <v>108</v>
      </c>
      <c r="E779" s="358" t="s">
        <v>1874</v>
      </c>
      <c r="F779" s="358" t="s">
        <v>1869</v>
      </c>
      <c r="G779" s="358" t="s">
        <v>1870</v>
      </c>
      <c r="H779" s="359">
        <v>75.39</v>
      </c>
      <c r="I779" s="360">
        <v>103003</v>
      </c>
      <c r="J779" s="361">
        <v>141.37022999999999</v>
      </c>
      <c r="K779" s="362">
        <v>338</v>
      </c>
      <c r="L779" s="363">
        <f>IF(tabItens[[#This Row],[Média]] &gt; 0, tabItens[[#This Row],[QTDE ATUAL]] / tabItens[[#This Row],[Média]],999.9)</f>
        <v>1.908607594936709</v>
      </c>
      <c r="M779" s="364">
        <v>0</v>
      </c>
      <c r="N779" s="365">
        <f>tabItens[[#This Row],[VALOR UNIT.]] * tabItens[[#This Row],[LC]]</f>
        <v>0</v>
      </c>
      <c r="O779" s="366" t="s">
        <v>1871</v>
      </c>
      <c r="P779" s="367">
        <v>0</v>
      </c>
      <c r="Q779" s="368">
        <v>3728</v>
      </c>
      <c r="R779" s="365">
        <v>402624</v>
      </c>
      <c r="S779" s="369">
        <v>45569</v>
      </c>
      <c r="T779" s="370">
        <f>ROUNDDOWN(IFERROR(tabItens[[#This Row],[ATA DT.VALID.]] - $D$1,0) / 30,0)</f>
        <v>11</v>
      </c>
      <c r="U779" s="355" t="s">
        <v>1872</v>
      </c>
      <c r="V779" s="371">
        <v>1</v>
      </c>
      <c r="W779" s="372" t="s">
        <v>2066</v>
      </c>
      <c r="X779" s="373">
        <v>51</v>
      </c>
      <c r="Y779" s="374">
        <v>2</v>
      </c>
      <c r="Z779" s="375"/>
      <c r="AA779" s="376"/>
      <c r="AB779" s="377"/>
      <c r="AC779" s="377">
        <v>4827</v>
      </c>
      <c r="AD779" s="376">
        <v>2023</v>
      </c>
      <c r="AE779" s="377">
        <v>61.679951701</v>
      </c>
      <c r="AF779" s="370">
        <v>200</v>
      </c>
      <c r="AG779" s="378" t="s">
        <v>2064</v>
      </c>
      <c r="AH779" s="379">
        <v>45072</v>
      </c>
      <c r="AI779" s="370">
        <v>160</v>
      </c>
      <c r="AJ779" s="379">
        <v>45098</v>
      </c>
      <c r="AK779" s="379">
        <v>43138</v>
      </c>
      <c r="AL779" s="379">
        <v>45072</v>
      </c>
      <c r="AM779" s="369"/>
      <c r="AN779" s="358"/>
      <c r="AO779" s="380" t="str">
        <f>_xlfn.IFNA(IF(VLOOKUP(tabItens[[#This Row],[CÓDIGO]],tabExcluirDoEstoque[#Data],1,FALSE),"sim",""),"")</f>
        <v/>
      </c>
      <c r="AP779" s="381">
        <f ca="1">IF(OR(ISBLANK(tabItens[[#This Row],[ATA DT.VALID.]]),tabItens[[#This Row],[ATA DT.VALID.]]="",tabItens[[#This Row],[ATA DT.VALID.]]=" "),"",IF(TYPE(tabItens[[#This Row],[ATA DT.VALID.]])=1,ROUNDUP((tabItens[[#This Row],[ATA DT.VALID.]]-TODAY())/7,0),""))</f>
        <v>45</v>
      </c>
      <c r="AQ779" s="382">
        <v>0</v>
      </c>
      <c r="AR779" s="383" t="str">
        <f>IF(ISBLANK(tabItens[[#This Row],[CÓDIGO]]),"",IFERROR(VLOOKUP(tabItens[[#This Row],[CÓDIGO]],Consumo!$C$2:$AC$862,26,FALSE),0))</f>
        <v>09.2023</v>
      </c>
      <c r="AS779" s="384">
        <f>SUMIF(Consumo!$C$3:$C$862,tabItens[[#This Row],[CÓDIGO]],Consumo!$N$3:$N$862) + SUMIF(Consumo!$C$3:$C$862,tabItens[[#This Row],[CÓDIGO]],Consumo!$O$3:$O$862) + SUMIF(Consumo!$C$3:$C$862,tabItens[[#This Row],[CÓDIGO]],Consumo!$P$3:$P$862) + SUMIF(Consumo!$C$3:$C$862,tabItens[[#This Row],[CÓDIGO]],Consumo!$Q$3:$Q$862)</f>
        <v>120</v>
      </c>
      <c r="AT779" s="384">
        <f>SUMIF(Consumo!$C$3:$C$862,tabItens[[#This Row],[CÓDIGO]],Consumo!$Z$3:$Z$862)</f>
        <v>478</v>
      </c>
      <c r="AU779" s="385">
        <f>SUMIF(Consumo!$C$3:$C$862,tabItens[[#This Row],[CÓDIGO]],Consumo!$AA$3:$AA$862)</f>
        <v>91</v>
      </c>
      <c r="AV779" s="386">
        <f>SUMIF(Consumo!$C$3:$C$862,tabItens[[#This Row],[CÓDIGO]],Consumo!$Y$3:$Y$862)</f>
        <v>39.5</v>
      </c>
      <c r="AW779" s="359">
        <f>tabItens[[#This Row],[QTDE ATUAL]] + tabItens[[#This Row],[RC QTDE]] + tabItens[[#This Row],[AF SALDO]] + tabItens[[#This Row],[Recentes]]</f>
        <v>137.06995170100001</v>
      </c>
      <c r="AX779" s="387">
        <v>42</v>
      </c>
      <c r="AY779" s="387">
        <v>3</v>
      </c>
      <c r="AZ779" s="387">
        <f>IF(ISBLANK(tabItens[[#This Row],[CÓDIGO]]),"",tabItens[[#This Row],[PontoMês]] * (AZ$2+tabItens[[#This Row],[PontoQtM]]))</f>
        <v>126</v>
      </c>
      <c r="BA779" s="386">
        <f>tabItens[[#This Row],[PontoPed]] - tabItens[[#This Row],[Saldo]] + (1/10)</f>
        <v>-10.969951701000008</v>
      </c>
      <c r="BB779" s="386">
        <f xml:space="preserve"> tabItens[[#This Row],[PontoMês]] * BB$2 - tabItens[[#This Row],[QTDE ATUAL]] - (1/10)</f>
        <v>-33.49</v>
      </c>
      <c r="BC779" s="388">
        <f>IF( tabItens[[#This Row],[PontoPed]]&gt;0, IF(tabItens[[#This Row],[PontoPed]]&lt;1, 1, IF( tabItens[[#This Row],[Saldo]]&gt;tabItens[[#This Row],[PontoPed]], 0, (tabItens[[#This Row],[PontoPed]]-tabItens[[#This Row],[Saldo]])/tabItens[[#This Row],[PontoPed]] ) ), 0 )</f>
        <v>0</v>
      </c>
      <c r="BD779" s="389">
        <f>ROUNDDOWN(IF( OR( AND(tabItens[[#This Row],[PontoPed]]&lt;tabItens[[#This Row],[Saldo]],tabItens[[#This Row],[Saldo]]&gt;0), tabItens[[#This Row],[PontoPed]]=0), 99, IF(AND(tabItens[[#This Row],[Saldo]]=0,tabItens[[#This Row],[PontoPed]]&gt;0), 0, (1-tabItens[[#This Row],[PctAb]])*10 ) ),0)</f>
        <v>99</v>
      </c>
      <c r="BE779" s="390">
        <f>IF( tabItens[[#This Row],[Consumo]] &gt; tabItens[[#This Row],[04_MESES]]/4*$AV$2, tabItens[[#This Row],[Consumo]]/$AV$2, tabItens[[#This Row],[04_MESES]]/4 ) * $BE$2 + tabItens[[#This Row],[COMPRA_EXTRA]]</f>
        <v>239</v>
      </c>
      <c r="BF779" s="391">
        <f>MAX( tabItens[[#This Row],[Sugestão]] - tabItens[[#This Row],[LC]], 0 )</f>
        <v>239</v>
      </c>
      <c r="BG779" s="391">
        <f>SUMIF(Consumo!$C$3:$C$862,tabItens[[#This Row],[CÓDIGO]],Consumo!$E$3:$E$862)</f>
        <v>36.04</v>
      </c>
      <c r="BH779" s="392">
        <f>IF(AND(tabItens[[#This Row],[Pend]] &gt; 0,tabItens[[#This Row],[Consumo]] &lt;&gt; 0), tabItens[[#This Row],[Pend]] / tabItens[[#This Row],[Consumo]], 0 )</f>
        <v>7.5397489539748952E-2</v>
      </c>
      <c r="BI779" s="391"/>
      <c r="BJ779" s="391"/>
      <c r="BK779" s="393" t="s">
        <v>2081</v>
      </c>
    </row>
    <row r="780" spans="1:63" x14ac:dyDescent="0.3">
      <c r="A780" s="354">
        <v>134373</v>
      </c>
      <c r="B780" s="355" t="s">
        <v>1875</v>
      </c>
      <c r="C780" s="356" t="s">
        <v>31</v>
      </c>
      <c r="D780" s="357">
        <v>18.88</v>
      </c>
      <c r="E780" s="358"/>
      <c r="F780" s="358"/>
      <c r="G780" s="358" t="s">
        <v>883</v>
      </c>
      <c r="H780" s="359">
        <v>0</v>
      </c>
      <c r="I780" s="360">
        <v>103003</v>
      </c>
      <c r="J780" s="361">
        <v>18.88</v>
      </c>
      <c r="K780" s="362">
        <v>4131</v>
      </c>
      <c r="L780" s="363">
        <f>IF(tabItens[[#This Row],[Média]] &gt; 0, tabItens[[#This Row],[QTDE ATUAL]] / tabItens[[#This Row],[Média]],999.9)</f>
        <v>0</v>
      </c>
      <c r="M780" s="364">
        <v>0</v>
      </c>
      <c r="N780" s="365">
        <f>tabItens[[#This Row],[VALOR UNIT.]] * tabItens[[#This Row],[LC]]</f>
        <v>0</v>
      </c>
      <c r="O780" s="366" t="s">
        <v>2197</v>
      </c>
      <c r="P780" s="367"/>
      <c r="Q780" s="368"/>
      <c r="R780" s="365"/>
      <c r="S780" s="369"/>
      <c r="T780" s="370">
        <f>ROUNDDOWN(IFERROR(tabItens[[#This Row],[ATA DT.VALID.]] - $D$1,0) / 30,0)</f>
        <v>-1507</v>
      </c>
      <c r="U780" s="355" t="s">
        <v>1876</v>
      </c>
      <c r="V780" s="371">
        <v>1</v>
      </c>
      <c r="W780" s="372" t="s">
        <v>2072</v>
      </c>
      <c r="X780" s="373">
        <v>55</v>
      </c>
      <c r="Y780" s="374">
        <v>66</v>
      </c>
      <c r="Z780" s="375">
        <v>2376</v>
      </c>
      <c r="AA780" s="376">
        <v>2023</v>
      </c>
      <c r="AB780" s="377">
        <v>3000</v>
      </c>
      <c r="AC780" s="377"/>
      <c r="AD780" s="376"/>
      <c r="AE780" s="377"/>
      <c r="AF780" s="370"/>
      <c r="AG780" s="378" t="s">
        <v>2067</v>
      </c>
      <c r="AH780" s="379"/>
      <c r="AI780" s="370">
        <v>1970</v>
      </c>
      <c r="AJ780" s="379">
        <v>44522</v>
      </c>
      <c r="AK780" s="379">
        <v>43154</v>
      </c>
      <c r="AL780" s="379">
        <v>44917</v>
      </c>
      <c r="AM780" s="369"/>
      <c r="AN780" s="358"/>
      <c r="AO780" s="380" t="str">
        <f>_xlfn.IFNA(IF(VLOOKUP(tabItens[[#This Row],[CÓDIGO]],tabExcluirDoEstoque[#Data],1,FALSE),"sim",""),"")</f>
        <v/>
      </c>
      <c r="AP780" s="381" t="str">
        <f ca="1">IF(OR(ISBLANK(tabItens[[#This Row],[ATA DT.VALID.]]),tabItens[[#This Row],[ATA DT.VALID.]]="",tabItens[[#This Row],[ATA DT.VALID.]]=" "),"",IF(TYPE(tabItens[[#This Row],[ATA DT.VALID.]])=1,ROUNDUP((tabItens[[#This Row],[ATA DT.VALID.]]-TODAY())/7,0),""))</f>
        <v/>
      </c>
      <c r="AQ780" s="382">
        <v>0</v>
      </c>
      <c r="AR780" s="383" t="str">
        <f>IF(ISBLANK(tabItens[[#This Row],[CÓDIGO]]),"",IFERROR(VLOOKUP(tabItens[[#This Row],[CÓDIGO]],Consumo!$C$2:$AC$862,26,FALSE),0))</f>
        <v>09.2023</v>
      </c>
      <c r="AS780" s="384">
        <f>SUMIF(Consumo!$C$3:$C$862,tabItens[[#This Row],[CÓDIGO]],Consumo!$N$3:$N$862) + SUMIF(Consumo!$C$3:$C$862,tabItens[[#This Row],[CÓDIGO]],Consumo!$O$3:$O$862) + SUMIF(Consumo!$C$3:$C$862,tabItens[[#This Row],[CÓDIGO]],Consumo!$P$3:$P$862) + SUMIF(Consumo!$C$3:$C$862,tabItens[[#This Row],[CÓDIGO]],Consumo!$Q$3:$Q$862)</f>
        <v>1923</v>
      </c>
      <c r="AT780" s="384">
        <f>SUMIF(Consumo!$C$3:$C$862,tabItens[[#This Row],[CÓDIGO]],Consumo!$Z$3:$Z$862)</f>
        <v>5816</v>
      </c>
      <c r="AU780" s="385">
        <f>SUMIF(Consumo!$C$3:$C$862,tabItens[[#This Row],[CÓDIGO]],Consumo!$AA$3:$AA$862)</f>
        <v>925</v>
      </c>
      <c r="AV780" s="386">
        <f>SUMIF(Consumo!$C$3:$C$862,tabItens[[#This Row],[CÓDIGO]],Consumo!$Y$3:$Y$862)</f>
        <v>484.66666666666669</v>
      </c>
      <c r="AW780" s="359">
        <f>tabItens[[#This Row],[QTDE ATUAL]] + tabItens[[#This Row],[RC QTDE]] + tabItens[[#This Row],[AF SALDO]] + tabItens[[#This Row],[Recentes]]</f>
        <v>3000</v>
      </c>
      <c r="AX780" s="387">
        <v>1000</v>
      </c>
      <c r="AY780" s="387">
        <v>4</v>
      </c>
      <c r="AZ780" s="387">
        <f>IF(ISBLANK(tabItens[[#This Row],[CÓDIGO]]),"",tabItens[[#This Row],[PontoMês]] * (AZ$2+tabItens[[#This Row],[PontoQtM]]))</f>
        <v>4000</v>
      </c>
      <c r="BA780" s="386">
        <f>tabItens[[#This Row],[PontoPed]] - tabItens[[#This Row],[Saldo]] + (1/10)</f>
        <v>1000.1</v>
      </c>
      <c r="BB780" s="386">
        <f xml:space="preserve"> tabItens[[#This Row],[PontoMês]] * BB$2 - tabItens[[#This Row],[QTDE ATUAL]] - (1/10)</f>
        <v>999.9</v>
      </c>
      <c r="BC780" s="388">
        <f>IF( tabItens[[#This Row],[PontoPed]]&gt;0, IF(tabItens[[#This Row],[PontoPed]]&lt;1, 1, IF( tabItens[[#This Row],[Saldo]]&gt;tabItens[[#This Row],[PontoPed]], 0, (tabItens[[#This Row],[PontoPed]]-tabItens[[#This Row],[Saldo]])/tabItens[[#This Row],[PontoPed]] ) ), 0 )</f>
        <v>0.25</v>
      </c>
      <c r="BD780" s="389">
        <f>ROUNDDOWN(IF( OR( AND(tabItens[[#This Row],[PontoPed]]&lt;tabItens[[#This Row],[Saldo]],tabItens[[#This Row],[Saldo]]&gt;0), tabItens[[#This Row],[PontoPed]]=0), 99, IF(AND(tabItens[[#This Row],[Saldo]]=0,tabItens[[#This Row],[PontoPed]]&gt;0), 0, (1-tabItens[[#This Row],[PctAb]])*10 ) ),0)</f>
        <v>7</v>
      </c>
      <c r="BE780" s="390">
        <f>IF( tabItens[[#This Row],[Consumo]] &gt; tabItens[[#This Row],[04_MESES]]/4*$AV$2, tabItens[[#This Row],[Consumo]]/$AV$2, tabItens[[#This Row],[04_MESES]]/4 ) * $BE$2 + tabItens[[#This Row],[COMPRA_EXTRA]]</f>
        <v>2908</v>
      </c>
      <c r="BF780" s="391">
        <f>MAX( tabItens[[#This Row],[Sugestão]] - tabItens[[#This Row],[LC]], 0 )</f>
        <v>2908</v>
      </c>
      <c r="BG780" s="391">
        <f>SUMIF(Consumo!$C$3:$C$862,tabItens[[#This Row],[CÓDIGO]],Consumo!$E$3:$E$862)</f>
        <v>12</v>
      </c>
      <c r="BH780" s="392">
        <f>IF(AND(tabItens[[#This Row],[Pend]] &gt; 0,tabItens[[#This Row],[Consumo]] &lt;&gt; 0), tabItens[[#This Row],[Pend]] / tabItens[[#This Row],[Consumo]], 0 )</f>
        <v>2.0632737276478678E-3</v>
      </c>
      <c r="BI780" s="391"/>
      <c r="BJ780" s="391"/>
      <c r="BK780" s="393" t="s">
        <v>2081</v>
      </c>
    </row>
    <row r="781" spans="1:63" x14ac:dyDescent="0.3">
      <c r="A781" s="354">
        <v>134544</v>
      </c>
      <c r="B781" s="355" t="s">
        <v>1877</v>
      </c>
      <c r="C781" s="356" t="s">
        <v>553</v>
      </c>
      <c r="D781" s="357">
        <v>19.68</v>
      </c>
      <c r="E781" s="358"/>
      <c r="F781" s="358"/>
      <c r="G781" s="358" t="s">
        <v>883</v>
      </c>
      <c r="H781" s="359">
        <v>2655.3</v>
      </c>
      <c r="I781" s="360">
        <v>103003</v>
      </c>
      <c r="J781" s="361">
        <v>19.68</v>
      </c>
      <c r="K781" s="362">
        <v>806</v>
      </c>
      <c r="L781" s="363">
        <f>IF(tabItens[[#This Row],[Média]] &gt; 0, tabItens[[#This Row],[QTDE ATUAL]] / tabItens[[#This Row],[Média]],999.9)</f>
        <v>36.498969072164954</v>
      </c>
      <c r="M781" s="364">
        <v>0</v>
      </c>
      <c r="N781" s="365">
        <f>tabItens[[#This Row],[VALOR UNIT.]] * tabItens[[#This Row],[LC]]</f>
        <v>0</v>
      </c>
      <c r="O781" s="366" t="s">
        <v>2198</v>
      </c>
      <c r="P781" s="367"/>
      <c r="Q781" s="368"/>
      <c r="R781" s="365"/>
      <c r="S781" s="369"/>
      <c r="T781" s="370">
        <f>ROUNDDOWN(IFERROR(tabItens[[#This Row],[ATA DT.VALID.]] - $D$1,0) / 30,0)</f>
        <v>-1507</v>
      </c>
      <c r="U781" s="355" t="s">
        <v>1729</v>
      </c>
      <c r="V781" s="371">
        <v>1</v>
      </c>
      <c r="W781" s="372" t="s">
        <v>2066</v>
      </c>
      <c r="X781" s="373">
        <v>51</v>
      </c>
      <c r="Y781" s="374">
        <v>21</v>
      </c>
      <c r="Z781" s="375"/>
      <c r="AA781" s="376"/>
      <c r="AB781" s="377"/>
      <c r="AC781" s="377"/>
      <c r="AD781" s="376"/>
      <c r="AE781" s="377"/>
      <c r="AF781" s="370"/>
      <c r="AG781" s="378" t="s">
        <v>2067</v>
      </c>
      <c r="AH781" s="379"/>
      <c r="AI781" s="370">
        <v>292</v>
      </c>
      <c r="AJ781" s="379">
        <v>45189</v>
      </c>
      <c r="AK781" s="379">
        <v>43172</v>
      </c>
      <c r="AL781" s="379">
        <v>45160</v>
      </c>
      <c r="AM781" s="369"/>
      <c r="AN781" s="358"/>
      <c r="AO781" s="380" t="str">
        <f>_xlfn.IFNA(IF(VLOOKUP(tabItens[[#This Row],[CÓDIGO]],tabExcluirDoEstoque[#Data],1,FALSE),"sim",""),"")</f>
        <v/>
      </c>
      <c r="AP781" s="381" t="str">
        <f ca="1">IF(OR(ISBLANK(tabItens[[#This Row],[ATA DT.VALID.]]),tabItens[[#This Row],[ATA DT.VALID.]]="",tabItens[[#This Row],[ATA DT.VALID.]]=" "),"",IF(TYPE(tabItens[[#This Row],[ATA DT.VALID.]])=1,ROUNDUP((tabItens[[#This Row],[ATA DT.VALID.]]-TODAY())/7,0),""))</f>
        <v/>
      </c>
      <c r="AQ781" s="382">
        <v>0</v>
      </c>
      <c r="AR781" s="383" t="str">
        <f>IF(ISBLANK(tabItens[[#This Row],[CÓDIGO]]),"",IFERROR(VLOOKUP(tabItens[[#This Row],[CÓDIGO]],Consumo!$C$2:$AC$862,26,FALSE),0))</f>
        <v>09.2023</v>
      </c>
      <c r="AS781" s="384">
        <f>SUMIF(Consumo!$C$3:$C$862,tabItens[[#This Row],[CÓDIGO]],Consumo!$N$3:$N$862) + SUMIF(Consumo!$C$3:$C$862,tabItens[[#This Row],[CÓDIGO]],Consumo!$O$3:$O$862) + SUMIF(Consumo!$C$3:$C$862,tabItens[[#This Row],[CÓDIGO]],Consumo!$P$3:$P$862) + SUMIF(Consumo!$C$3:$C$862,tabItens[[#This Row],[CÓDIGO]],Consumo!$Q$3:$Q$862)</f>
        <v>180</v>
      </c>
      <c r="AT781" s="384">
        <f>SUMIF(Consumo!$C$3:$C$862,tabItens[[#This Row],[CÓDIGO]],Consumo!$Z$3:$Z$862)</f>
        <v>873</v>
      </c>
      <c r="AU781" s="385">
        <f>SUMIF(Consumo!$C$3:$C$862,tabItens[[#This Row],[CÓDIGO]],Consumo!$AA$3:$AA$862)</f>
        <v>217</v>
      </c>
      <c r="AV781" s="386">
        <f>SUMIF(Consumo!$C$3:$C$862,tabItens[[#This Row],[CÓDIGO]],Consumo!$Y$3:$Y$862)</f>
        <v>72.75</v>
      </c>
      <c r="AW781" s="359">
        <f>tabItens[[#This Row],[QTDE ATUAL]] + tabItens[[#This Row],[RC QTDE]] + tabItens[[#This Row],[AF SALDO]] + tabItens[[#This Row],[Recentes]]</f>
        <v>2655.3</v>
      </c>
      <c r="AX781" s="387">
        <v>125</v>
      </c>
      <c r="AY781" s="387">
        <v>4</v>
      </c>
      <c r="AZ781" s="387">
        <f>IF(ISBLANK(tabItens[[#This Row],[CÓDIGO]]),"",tabItens[[#This Row],[PontoMês]] * (AZ$2+tabItens[[#This Row],[PontoQtM]]))</f>
        <v>500</v>
      </c>
      <c r="BA781" s="386">
        <f>tabItens[[#This Row],[PontoPed]] - tabItens[[#This Row],[Saldo]] + (1/10)</f>
        <v>-2155.2000000000003</v>
      </c>
      <c r="BB781" s="386">
        <f xml:space="preserve"> tabItens[[#This Row],[PontoMês]] * BB$2 - tabItens[[#This Row],[QTDE ATUAL]] - (1/10)</f>
        <v>-2530.4</v>
      </c>
      <c r="BC781" s="388">
        <f>IF( tabItens[[#This Row],[PontoPed]]&gt;0, IF(tabItens[[#This Row],[PontoPed]]&lt;1, 1, IF( tabItens[[#This Row],[Saldo]]&gt;tabItens[[#This Row],[PontoPed]], 0, (tabItens[[#This Row],[PontoPed]]-tabItens[[#This Row],[Saldo]])/tabItens[[#This Row],[PontoPed]] ) ), 0 )</f>
        <v>0</v>
      </c>
      <c r="BD781" s="389">
        <f>ROUNDDOWN(IF( OR( AND(tabItens[[#This Row],[PontoPed]]&lt;tabItens[[#This Row],[Saldo]],tabItens[[#This Row],[Saldo]]&gt;0), tabItens[[#This Row],[PontoPed]]=0), 99, IF(AND(tabItens[[#This Row],[Saldo]]=0,tabItens[[#This Row],[PontoPed]]&gt;0), 0, (1-tabItens[[#This Row],[PctAb]])*10 ) ),0)</f>
        <v>99</v>
      </c>
      <c r="BE781" s="390">
        <f>IF( tabItens[[#This Row],[Consumo]] &gt; tabItens[[#This Row],[04_MESES]]/4*$AV$2, tabItens[[#This Row],[Consumo]]/$AV$2, tabItens[[#This Row],[04_MESES]]/4 ) * $BE$2 + tabItens[[#This Row],[COMPRA_EXTRA]]</f>
        <v>436.5</v>
      </c>
      <c r="BF781" s="391">
        <f>MAX( tabItens[[#This Row],[Sugestão]] - tabItens[[#This Row],[LC]], 0 )</f>
        <v>436.5</v>
      </c>
      <c r="BG781" s="391">
        <f>SUMIF(Consumo!$C$3:$C$862,tabItens[[#This Row],[CÓDIGO]],Consumo!$E$3:$E$862)</f>
        <v>0</v>
      </c>
      <c r="BH781" s="392">
        <f>IF(AND(tabItens[[#This Row],[Pend]] &gt; 0,tabItens[[#This Row],[Consumo]] &lt;&gt; 0), tabItens[[#This Row],[Pend]] / tabItens[[#This Row],[Consumo]], 0 )</f>
        <v>0</v>
      </c>
      <c r="BI781" s="391"/>
      <c r="BJ781" s="391"/>
      <c r="BK781" s="393" t="s">
        <v>2081</v>
      </c>
    </row>
    <row r="782" spans="1:63" x14ac:dyDescent="0.3">
      <c r="A782" s="354">
        <v>134545</v>
      </c>
      <c r="B782" s="355" t="s">
        <v>1878</v>
      </c>
      <c r="C782" s="356" t="s">
        <v>553</v>
      </c>
      <c r="D782" s="357">
        <v>32</v>
      </c>
      <c r="E782" s="358"/>
      <c r="F782" s="358"/>
      <c r="G782" s="358" t="s">
        <v>883</v>
      </c>
      <c r="H782" s="359">
        <v>894.81</v>
      </c>
      <c r="I782" s="360">
        <v>103003</v>
      </c>
      <c r="J782" s="361">
        <v>32</v>
      </c>
      <c r="K782" s="362">
        <v>43</v>
      </c>
      <c r="L782" s="363">
        <f>IF(tabItens[[#This Row],[Média]] &gt; 0, tabItens[[#This Row],[QTDE ATUAL]] / tabItens[[#This Row],[Média]],999.9)</f>
        <v>268.44299999999998</v>
      </c>
      <c r="M782" s="364">
        <v>0</v>
      </c>
      <c r="N782" s="365">
        <f>tabItens[[#This Row],[VALOR UNIT.]] * tabItens[[#This Row],[LC]]</f>
        <v>0</v>
      </c>
      <c r="O782" s="366" t="s">
        <v>2198</v>
      </c>
      <c r="P782" s="367"/>
      <c r="Q782" s="368"/>
      <c r="R782" s="365"/>
      <c r="S782" s="369"/>
      <c r="T782" s="370">
        <f>ROUNDDOWN(IFERROR(tabItens[[#This Row],[ATA DT.VALID.]] - $D$1,0) / 30,0)</f>
        <v>-1507</v>
      </c>
      <c r="U782" s="355" t="s">
        <v>1304</v>
      </c>
      <c r="V782" s="371">
        <v>1</v>
      </c>
      <c r="W782" s="372" t="s">
        <v>2066</v>
      </c>
      <c r="X782" s="373">
        <v>51</v>
      </c>
      <c r="Y782" s="374">
        <v>19</v>
      </c>
      <c r="Z782" s="375"/>
      <c r="AA782" s="376"/>
      <c r="AB782" s="377"/>
      <c r="AC782" s="377"/>
      <c r="AD782" s="376"/>
      <c r="AE782" s="377"/>
      <c r="AF782" s="370"/>
      <c r="AG782" s="378" t="s">
        <v>2067</v>
      </c>
      <c r="AH782" s="379"/>
      <c r="AI782" s="370">
        <v>14</v>
      </c>
      <c r="AJ782" s="379">
        <v>43731</v>
      </c>
      <c r="AK782" s="379">
        <v>43172</v>
      </c>
      <c r="AL782" s="379">
        <v>43720</v>
      </c>
      <c r="AM782" s="369"/>
      <c r="AN782" s="358"/>
      <c r="AO782" s="380" t="str">
        <f>_xlfn.IFNA(IF(VLOOKUP(tabItens[[#This Row],[CÓDIGO]],tabExcluirDoEstoque[#Data],1,FALSE),"sim",""),"")</f>
        <v/>
      </c>
      <c r="AP782" s="381" t="str">
        <f ca="1">IF(OR(ISBLANK(tabItens[[#This Row],[ATA DT.VALID.]]),tabItens[[#This Row],[ATA DT.VALID.]]="",tabItens[[#This Row],[ATA DT.VALID.]]=" "),"",IF(TYPE(tabItens[[#This Row],[ATA DT.VALID.]])=1,ROUNDUP((tabItens[[#This Row],[ATA DT.VALID.]]-TODAY())/7,0),""))</f>
        <v/>
      </c>
      <c r="AQ782" s="382">
        <v>0</v>
      </c>
      <c r="AR782" s="383" t="str">
        <f>IF(ISBLANK(tabItens[[#This Row],[CÓDIGO]]),"",IFERROR(VLOOKUP(tabItens[[#This Row],[CÓDIGO]],Consumo!$C$2:$AC$862,26,FALSE),0))</f>
        <v>07.2023</v>
      </c>
      <c r="AS782" s="384">
        <f>SUMIF(Consumo!$C$3:$C$862,tabItens[[#This Row],[CÓDIGO]],Consumo!$N$3:$N$862) + SUMIF(Consumo!$C$3:$C$862,tabItens[[#This Row],[CÓDIGO]],Consumo!$O$3:$O$862) + SUMIF(Consumo!$C$3:$C$862,tabItens[[#This Row],[CÓDIGO]],Consumo!$P$3:$P$862) + SUMIF(Consumo!$C$3:$C$862,tabItens[[#This Row],[CÓDIGO]],Consumo!$Q$3:$Q$862)</f>
        <v>21</v>
      </c>
      <c r="AT782" s="384">
        <f>SUMIF(Consumo!$C$3:$C$862,tabItens[[#This Row],[CÓDIGO]],Consumo!$Z$3:$Z$862)</f>
        <v>43</v>
      </c>
      <c r="AU782" s="385">
        <f>SUMIF(Consumo!$C$3:$C$862,tabItens[[#This Row],[CÓDIGO]],Consumo!$AA$3:$AA$862)</f>
        <v>22</v>
      </c>
      <c r="AV782" s="386">
        <f>SUMIF(Consumo!$C$3:$C$862,tabItens[[#This Row],[CÓDIGO]],Consumo!$Y$3:$Y$862)</f>
        <v>3.3333333333333335</v>
      </c>
      <c r="AW782" s="359">
        <f>tabItens[[#This Row],[QTDE ATUAL]] + tabItens[[#This Row],[RC QTDE]] + tabItens[[#This Row],[AF SALDO]] + tabItens[[#This Row],[Recentes]]</f>
        <v>894.81</v>
      </c>
      <c r="AX782" s="387">
        <v>83</v>
      </c>
      <c r="AY782" s="387">
        <v>4</v>
      </c>
      <c r="AZ782" s="387">
        <f>IF(ISBLANK(tabItens[[#This Row],[CÓDIGO]]),"",tabItens[[#This Row],[PontoMês]] * (AZ$2+tabItens[[#This Row],[PontoQtM]]))</f>
        <v>332</v>
      </c>
      <c r="BA782" s="386">
        <f>tabItens[[#This Row],[PontoPed]] - tabItens[[#This Row],[Saldo]] + (1/10)</f>
        <v>-562.70999999999992</v>
      </c>
      <c r="BB782" s="386">
        <f xml:space="preserve"> tabItens[[#This Row],[PontoMês]] * BB$2 - tabItens[[#This Row],[QTDE ATUAL]] - (1/10)</f>
        <v>-811.91</v>
      </c>
      <c r="BC782" s="388">
        <f>IF( tabItens[[#This Row],[PontoPed]]&gt;0, IF(tabItens[[#This Row],[PontoPed]]&lt;1, 1, IF( tabItens[[#This Row],[Saldo]]&gt;tabItens[[#This Row],[PontoPed]], 0, (tabItens[[#This Row],[PontoPed]]-tabItens[[#This Row],[Saldo]])/tabItens[[#This Row],[PontoPed]] ) ), 0 )</f>
        <v>0</v>
      </c>
      <c r="BD782" s="389">
        <f>ROUNDDOWN(IF( OR( AND(tabItens[[#This Row],[PontoPed]]&lt;tabItens[[#This Row],[Saldo]],tabItens[[#This Row],[Saldo]]&gt;0), tabItens[[#This Row],[PontoPed]]=0), 99, IF(AND(tabItens[[#This Row],[Saldo]]=0,tabItens[[#This Row],[PontoPed]]&gt;0), 0, (1-tabItens[[#This Row],[PctAb]])*10 ) ),0)</f>
        <v>99</v>
      </c>
      <c r="BE782" s="390">
        <f>IF( tabItens[[#This Row],[Consumo]] &gt; tabItens[[#This Row],[04_MESES]]/4*$AV$2, tabItens[[#This Row],[Consumo]]/$AV$2, tabItens[[#This Row],[04_MESES]]/4 ) * $BE$2 + tabItens[[#This Row],[COMPRA_EXTRA]]</f>
        <v>31.5</v>
      </c>
      <c r="BF782" s="391">
        <f>MAX( tabItens[[#This Row],[Sugestão]] - tabItens[[#This Row],[LC]], 0 )</f>
        <v>31.5</v>
      </c>
      <c r="BG782" s="391">
        <f>SUMIF(Consumo!$C$3:$C$862,tabItens[[#This Row],[CÓDIGO]],Consumo!$E$3:$E$862)</f>
        <v>0</v>
      </c>
      <c r="BH782" s="392">
        <f>IF(AND(tabItens[[#This Row],[Pend]] &gt; 0,tabItens[[#This Row],[Consumo]] &lt;&gt; 0), tabItens[[#This Row],[Pend]] / tabItens[[#This Row],[Consumo]], 0 )</f>
        <v>0</v>
      </c>
      <c r="BI782" s="391"/>
      <c r="BJ782" s="391"/>
      <c r="BK782" s="393" t="s">
        <v>2081</v>
      </c>
    </row>
    <row r="783" spans="1:63" x14ac:dyDescent="0.3">
      <c r="A783" s="354">
        <v>134546</v>
      </c>
      <c r="B783" s="355" t="s">
        <v>1879</v>
      </c>
      <c r="C783" s="356" t="s">
        <v>553</v>
      </c>
      <c r="D783" s="357">
        <v>45.2</v>
      </c>
      <c r="E783" s="358"/>
      <c r="F783" s="358"/>
      <c r="G783" s="358" t="s">
        <v>883</v>
      </c>
      <c r="H783" s="359">
        <v>1035.5</v>
      </c>
      <c r="I783" s="360">
        <v>103003</v>
      </c>
      <c r="J783" s="361">
        <v>45.2</v>
      </c>
      <c r="K783" s="362">
        <v>773</v>
      </c>
      <c r="L783" s="363">
        <f>IF(tabItens[[#This Row],[Média]] &gt; 0, tabItens[[#This Row],[QTDE ATUAL]] / tabItens[[#This Row],[Média]],999.9)</f>
        <v>16.634538152610443</v>
      </c>
      <c r="M783" s="364">
        <v>0</v>
      </c>
      <c r="N783" s="365">
        <f>tabItens[[#This Row],[VALOR UNIT.]] * tabItens[[#This Row],[LC]]</f>
        <v>0</v>
      </c>
      <c r="O783" s="366" t="s">
        <v>2199</v>
      </c>
      <c r="P783" s="367"/>
      <c r="Q783" s="368"/>
      <c r="R783" s="365"/>
      <c r="S783" s="369"/>
      <c r="T783" s="370">
        <f>ROUNDDOWN(IFERROR(tabItens[[#This Row],[ATA DT.VALID.]] - $D$1,0) / 30,0)</f>
        <v>-1507</v>
      </c>
      <c r="U783" s="355" t="s">
        <v>1304</v>
      </c>
      <c r="V783" s="371">
        <v>1</v>
      </c>
      <c r="W783" s="372" t="s">
        <v>2066</v>
      </c>
      <c r="X783" s="373">
        <v>51</v>
      </c>
      <c r="Y783" s="374">
        <v>19</v>
      </c>
      <c r="Z783" s="375"/>
      <c r="AA783" s="376"/>
      <c r="AB783" s="377"/>
      <c r="AC783" s="377"/>
      <c r="AD783" s="376"/>
      <c r="AE783" s="377"/>
      <c r="AF783" s="370"/>
      <c r="AG783" s="378" t="s">
        <v>2067</v>
      </c>
      <c r="AH783" s="379"/>
      <c r="AI783" s="370">
        <v>260</v>
      </c>
      <c r="AJ783" s="379">
        <v>45190</v>
      </c>
      <c r="AK783" s="379">
        <v>43172</v>
      </c>
      <c r="AL783" s="379">
        <v>45160</v>
      </c>
      <c r="AM783" s="369"/>
      <c r="AN783" s="358"/>
      <c r="AO783" s="380" t="str">
        <f>_xlfn.IFNA(IF(VLOOKUP(tabItens[[#This Row],[CÓDIGO]],tabExcluirDoEstoque[#Data],1,FALSE),"sim",""),"")</f>
        <v/>
      </c>
      <c r="AP783" s="381" t="str">
        <f ca="1">IF(OR(ISBLANK(tabItens[[#This Row],[ATA DT.VALID.]]),tabItens[[#This Row],[ATA DT.VALID.]]="",tabItens[[#This Row],[ATA DT.VALID.]]=" "),"",IF(TYPE(tabItens[[#This Row],[ATA DT.VALID.]])=1,ROUNDUP((tabItens[[#This Row],[ATA DT.VALID.]]-TODAY())/7,0),""))</f>
        <v/>
      </c>
      <c r="AQ783" s="382">
        <v>0</v>
      </c>
      <c r="AR783" s="383" t="str">
        <f>IF(ISBLANK(tabItens[[#This Row],[CÓDIGO]]),"",IFERROR(VLOOKUP(tabItens[[#This Row],[CÓDIGO]],Consumo!$C$2:$AC$862,26,FALSE),0))</f>
        <v>09.2023</v>
      </c>
      <c r="AS783" s="384">
        <f>SUMIF(Consumo!$C$3:$C$862,tabItens[[#This Row],[CÓDIGO]],Consumo!$N$3:$N$862) + SUMIF(Consumo!$C$3:$C$862,tabItens[[#This Row],[CÓDIGO]],Consumo!$O$3:$O$862) + SUMIF(Consumo!$C$3:$C$862,tabItens[[#This Row],[CÓDIGO]],Consumo!$P$3:$P$862) + SUMIF(Consumo!$C$3:$C$862,tabItens[[#This Row],[CÓDIGO]],Consumo!$Q$3:$Q$862)</f>
        <v>404</v>
      </c>
      <c r="AT783" s="384">
        <f>SUMIF(Consumo!$C$3:$C$862,tabItens[[#This Row],[CÓDIGO]],Consumo!$Z$3:$Z$862)</f>
        <v>779</v>
      </c>
      <c r="AU783" s="385">
        <f>SUMIF(Consumo!$C$3:$C$862,tabItens[[#This Row],[CÓDIGO]],Consumo!$AA$3:$AA$862)</f>
        <v>300</v>
      </c>
      <c r="AV783" s="386">
        <f>SUMIF(Consumo!$C$3:$C$862,tabItens[[#This Row],[CÓDIGO]],Consumo!$Y$3:$Y$862)</f>
        <v>62.25</v>
      </c>
      <c r="AW783" s="359">
        <f>tabItens[[#This Row],[QTDE ATUAL]] + tabItens[[#This Row],[RC QTDE]] + tabItens[[#This Row],[AF SALDO]] + tabItens[[#This Row],[Recentes]]</f>
        <v>1035.5</v>
      </c>
      <c r="AX783" s="387">
        <v>45</v>
      </c>
      <c r="AY783" s="387">
        <v>4</v>
      </c>
      <c r="AZ783" s="387">
        <f>IF(ISBLANK(tabItens[[#This Row],[CÓDIGO]]),"",tabItens[[#This Row],[PontoMês]] * (AZ$2+tabItens[[#This Row],[PontoQtM]]))</f>
        <v>180</v>
      </c>
      <c r="BA783" s="386">
        <f>tabItens[[#This Row],[PontoPed]] - tabItens[[#This Row],[Saldo]] + (1/10)</f>
        <v>-855.4</v>
      </c>
      <c r="BB783" s="386">
        <f xml:space="preserve"> tabItens[[#This Row],[PontoMês]] * BB$2 - tabItens[[#This Row],[QTDE ATUAL]] - (1/10)</f>
        <v>-990.6</v>
      </c>
      <c r="BC783" s="388">
        <f>IF( tabItens[[#This Row],[PontoPed]]&gt;0, IF(tabItens[[#This Row],[PontoPed]]&lt;1, 1, IF( tabItens[[#This Row],[Saldo]]&gt;tabItens[[#This Row],[PontoPed]], 0, (tabItens[[#This Row],[PontoPed]]-tabItens[[#This Row],[Saldo]])/tabItens[[#This Row],[PontoPed]] ) ), 0 )</f>
        <v>0</v>
      </c>
      <c r="BD783" s="389">
        <f>ROUNDDOWN(IF( OR( AND(tabItens[[#This Row],[PontoPed]]&lt;tabItens[[#This Row],[Saldo]],tabItens[[#This Row],[Saldo]]&gt;0), tabItens[[#This Row],[PontoPed]]=0), 99, IF(AND(tabItens[[#This Row],[Saldo]]=0,tabItens[[#This Row],[PontoPed]]&gt;0), 0, (1-tabItens[[#This Row],[PctAb]])*10 ) ),0)</f>
        <v>99</v>
      </c>
      <c r="BE783" s="390">
        <f>IF( tabItens[[#This Row],[Consumo]] &gt; tabItens[[#This Row],[04_MESES]]/4*$AV$2, tabItens[[#This Row],[Consumo]]/$AV$2, tabItens[[#This Row],[04_MESES]]/4 ) * $BE$2 + tabItens[[#This Row],[COMPRA_EXTRA]]</f>
        <v>606</v>
      </c>
      <c r="BF783" s="391">
        <f>MAX( tabItens[[#This Row],[Sugestão]] - tabItens[[#This Row],[LC]], 0 )</f>
        <v>606</v>
      </c>
      <c r="BG783" s="391">
        <f>SUMIF(Consumo!$C$3:$C$862,tabItens[[#This Row],[CÓDIGO]],Consumo!$E$3:$E$862)</f>
        <v>0</v>
      </c>
      <c r="BH783" s="392">
        <f>IF(AND(tabItens[[#This Row],[Pend]] &gt; 0,tabItens[[#This Row],[Consumo]] &lt;&gt; 0), tabItens[[#This Row],[Pend]] / tabItens[[#This Row],[Consumo]], 0 )</f>
        <v>0</v>
      </c>
      <c r="BI783" s="391"/>
      <c r="BJ783" s="391"/>
      <c r="BK783" s="393" t="s">
        <v>2081</v>
      </c>
    </row>
    <row r="784" spans="1:63" x14ac:dyDescent="0.3">
      <c r="A784" s="354">
        <v>134547</v>
      </c>
      <c r="B784" s="355" t="s">
        <v>1880</v>
      </c>
      <c r="C784" s="356" t="s">
        <v>553</v>
      </c>
      <c r="D784" s="357">
        <v>45</v>
      </c>
      <c r="E784" s="358"/>
      <c r="F784" s="358"/>
      <c r="G784" s="358" t="s">
        <v>883</v>
      </c>
      <c r="H784" s="359">
        <v>1095.44</v>
      </c>
      <c r="I784" s="360">
        <v>103003</v>
      </c>
      <c r="J784" s="361">
        <v>45</v>
      </c>
      <c r="K784" s="362">
        <v>752</v>
      </c>
      <c r="L784" s="363">
        <f>IF(tabItens[[#This Row],[Média]] &gt; 0, tabItens[[#This Row],[QTDE ATUAL]] / tabItens[[#This Row],[Média]],999.9)</f>
        <v>17.480425531914896</v>
      </c>
      <c r="M784" s="364">
        <v>0</v>
      </c>
      <c r="N784" s="365">
        <f>tabItens[[#This Row],[VALOR UNIT.]] * tabItens[[#This Row],[LC]]</f>
        <v>0</v>
      </c>
      <c r="O784" s="366" t="s">
        <v>2199</v>
      </c>
      <c r="P784" s="367"/>
      <c r="Q784" s="368"/>
      <c r="R784" s="365"/>
      <c r="S784" s="369"/>
      <c r="T784" s="370">
        <f>ROUNDDOWN(IFERROR(tabItens[[#This Row],[ATA DT.VALID.]] - $D$1,0) / 30,0)</f>
        <v>-1507</v>
      </c>
      <c r="U784" s="355" t="s">
        <v>1304</v>
      </c>
      <c r="V784" s="371">
        <v>1</v>
      </c>
      <c r="W784" s="372" t="s">
        <v>2066</v>
      </c>
      <c r="X784" s="373">
        <v>51</v>
      </c>
      <c r="Y784" s="374">
        <v>19</v>
      </c>
      <c r="Z784" s="375"/>
      <c r="AA784" s="376"/>
      <c r="AB784" s="377"/>
      <c r="AC784" s="377"/>
      <c r="AD784" s="376"/>
      <c r="AE784" s="377"/>
      <c r="AF784" s="370"/>
      <c r="AG784" s="378" t="s">
        <v>2067</v>
      </c>
      <c r="AH784" s="379"/>
      <c r="AI784" s="370">
        <v>262</v>
      </c>
      <c r="AJ784" s="379">
        <v>45184</v>
      </c>
      <c r="AK784" s="379">
        <v>43172</v>
      </c>
      <c r="AL784" s="379">
        <v>45160</v>
      </c>
      <c r="AM784" s="369"/>
      <c r="AN784" s="358"/>
      <c r="AO784" s="380" t="str">
        <f>_xlfn.IFNA(IF(VLOOKUP(tabItens[[#This Row],[CÓDIGO]],tabExcluirDoEstoque[#Data],1,FALSE),"sim",""),"")</f>
        <v/>
      </c>
      <c r="AP784" s="381" t="str">
        <f ca="1">IF(OR(ISBLANK(tabItens[[#This Row],[ATA DT.VALID.]]),tabItens[[#This Row],[ATA DT.VALID.]]="",tabItens[[#This Row],[ATA DT.VALID.]]=" "),"",IF(TYPE(tabItens[[#This Row],[ATA DT.VALID.]])=1,ROUNDUP((tabItens[[#This Row],[ATA DT.VALID.]]-TODAY())/7,0),""))</f>
        <v/>
      </c>
      <c r="AQ784" s="382">
        <v>0</v>
      </c>
      <c r="AR784" s="383" t="str">
        <f>IF(ISBLANK(tabItens[[#This Row],[CÓDIGO]]),"",IFERROR(VLOOKUP(tabItens[[#This Row],[CÓDIGO]],Consumo!$C$2:$AC$862,26,FALSE),0))</f>
        <v>09.2023</v>
      </c>
      <c r="AS784" s="384">
        <f>SUMIF(Consumo!$C$3:$C$862,tabItens[[#This Row],[CÓDIGO]],Consumo!$N$3:$N$862) + SUMIF(Consumo!$C$3:$C$862,tabItens[[#This Row],[CÓDIGO]],Consumo!$O$3:$O$862) + SUMIF(Consumo!$C$3:$C$862,tabItens[[#This Row],[CÓDIGO]],Consumo!$P$3:$P$862) + SUMIF(Consumo!$C$3:$C$862,tabItens[[#This Row],[CÓDIGO]],Consumo!$Q$3:$Q$862)</f>
        <v>548</v>
      </c>
      <c r="AT784" s="384">
        <f>SUMIF(Consumo!$C$3:$C$862,tabItens[[#This Row],[CÓDIGO]],Consumo!$Z$3:$Z$862)</f>
        <v>788</v>
      </c>
      <c r="AU784" s="385">
        <f>SUMIF(Consumo!$C$3:$C$862,tabItens[[#This Row],[CÓDIGO]],Consumo!$AA$3:$AA$862)</f>
        <v>285</v>
      </c>
      <c r="AV784" s="386">
        <f>SUMIF(Consumo!$C$3:$C$862,tabItens[[#This Row],[CÓDIGO]],Consumo!$Y$3:$Y$862)</f>
        <v>62.666666666666664</v>
      </c>
      <c r="AW784" s="359">
        <f>tabItens[[#This Row],[QTDE ATUAL]] + tabItens[[#This Row],[RC QTDE]] + tabItens[[#This Row],[AF SALDO]] + tabItens[[#This Row],[Recentes]]</f>
        <v>1095.44</v>
      </c>
      <c r="AX784" s="387">
        <v>100</v>
      </c>
      <c r="AY784" s="387">
        <v>4</v>
      </c>
      <c r="AZ784" s="387">
        <f>IF(ISBLANK(tabItens[[#This Row],[CÓDIGO]]),"",tabItens[[#This Row],[PontoMês]] * (AZ$2+tabItens[[#This Row],[PontoQtM]]))</f>
        <v>400</v>
      </c>
      <c r="BA784" s="386">
        <f>tabItens[[#This Row],[PontoPed]] - tabItens[[#This Row],[Saldo]] + (1/10)</f>
        <v>-695.34</v>
      </c>
      <c r="BB784" s="386">
        <f xml:space="preserve"> tabItens[[#This Row],[PontoMês]] * BB$2 - tabItens[[#This Row],[QTDE ATUAL]] - (1/10)</f>
        <v>-995.54000000000008</v>
      </c>
      <c r="BC784" s="388">
        <f>IF( tabItens[[#This Row],[PontoPed]]&gt;0, IF(tabItens[[#This Row],[PontoPed]]&lt;1, 1, IF( tabItens[[#This Row],[Saldo]]&gt;tabItens[[#This Row],[PontoPed]], 0, (tabItens[[#This Row],[PontoPed]]-tabItens[[#This Row],[Saldo]])/tabItens[[#This Row],[PontoPed]] ) ), 0 )</f>
        <v>0</v>
      </c>
      <c r="BD784" s="389">
        <f>ROUNDDOWN(IF( OR( AND(tabItens[[#This Row],[PontoPed]]&lt;tabItens[[#This Row],[Saldo]],tabItens[[#This Row],[Saldo]]&gt;0), tabItens[[#This Row],[PontoPed]]=0), 99, IF(AND(tabItens[[#This Row],[Saldo]]=0,tabItens[[#This Row],[PontoPed]]&gt;0), 0, (1-tabItens[[#This Row],[PctAb]])*10 ) ),0)</f>
        <v>99</v>
      </c>
      <c r="BE784" s="390">
        <f>IF( tabItens[[#This Row],[Consumo]] &gt; tabItens[[#This Row],[04_MESES]]/4*$AV$2, tabItens[[#This Row],[Consumo]]/$AV$2, tabItens[[#This Row],[04_MESES]]/4 ) * $BE$2 + tabItens[[#This Row],[COMPRA_EXTRA]]</f>
        <v>822</v>
      </c>
      <c r="BF784" s="391">
        <f>MAX( tabItens[[#This Row],[Sugestão]] - tabItens[[#This Row],[LC]], 0 )</f>
        <v>822</v>
      </c>
      <c r="BG784" s="391">
        <f>SUMIF(Consumo!$C$3:$C$862,tabItens[[#This Row],[CÓDIGO]],Consumo!$E$3:$E$862)</f>
        <v>0</v>
      </c>
      <c r="BH784" s="392">
        <f>IF(AND(tabItens[[#This Row],[Pend]] &gt; 0,tabItens[[#This Row],[Consumo]] &lt;&gt; 0), tabItens[[#This Row],[Pend]] / tabItens[[#This Row],[Consumo]], 0 )</f>
        <v>0</v>
      </c>
      <c r="BI784" s="391"/>
      <c r="BJ784" s="391"/>
      <c r="BK784" s="393" t="s">
        <v>2081</v>
      </c>
    </row>
    <row r="785" spans="1:63" x14ac:dyDescent="0.3">
      <c r="A785" s="354">
        <v>134548</v>
      </c>
      <c r="B785" s="355" t="s">
        <v>1881</v>
      </c>
      <c r="C785" s="356" t="s">
        <v>553</v>
      </c>
      <c r="D785" s="357">
        <v>42.3</v>
      </c>
      <c r="E785" s="358"/>
      <c r="F785" s="358"/>
      <c r="G785" s="358" t="s">
        <v>883</v>
      </c>
      <c r="H785" s="359">
        <v>3021.18</v>
      </c>
      <c r="I785" s="360">
        <v>103003</v>
      </c>
      <c r="J785" s="361">
        <v>42.3</v>
      </c>
      <c r="K785" s="362">
        <v>1364</v>
      </c>
      <c r="L785" s="363">
        <f>IF(tabItens[[#This Row],[Média]] &gt; 0, tabItens[[#This Row],[QTDE ATUAL]] / tabItens[[#This Row],[Média]],999.9)</f>
        <v>27.506949924127465</v>
      </c>
      <c r="M785" s="364">
        <v>0</v>
      </c>
      <c r="N785" s="365">
        <f>tabItens[[#This Row],[VALOR UNIT.]] * tabItens[[#This Row],[LC]]</f>
        <v>0</v>
      </c>
      <c r="O785" s="366" t="s">
        <v>2199</v>
      </c>
      <c r="P785" s="367"/>
      <c r="Q785" s="368"/>
      <c r="R785" s="365"/>
      <c r="S785" s="369"/>
      <c r="T785" s="370">
        <f>ROUNDDOWN(IFERROR(tabItens[[#This Row],[ATA DT.VALID.]] - $D$1,0) / 30,0)</f>
        <v>-1507</v>
      </c>
      <c r="U785" s="355" t="s">
        <v>1304</v>
      </c>
      <c r="V785" s="371">
        <v>1</v>
      </c>
      <c r="W785" s="372" t="s">
        <v>2066</v>
      </c>
      <c r="X785" s="373">
        <v>51</v>
      </c>
      <c r="Y785" s="374">
        <v>19</v>
      </c>
      <c r="Z785" s="375"/>
      <c r="AA785" s="376"/>
      <c r="AB785" s="377"/>
      <c r="AC785" s="377"/>
      <c r="AD785" s="376"/>
      <c r="AE785" s="377"/>
      <c r="AF785" s="370"/>
      <c r="AG785" s="378" t="s">
        <v>2067</v>
      </c>
      <c r="AH785" s="379"/>
      <c r="AI785" s="370">
        <v>466</v>
      </c>
      <c r="AJ785" s="379">
        <v>45201</v>
      </c>
      <c r="AK785" s="379">
        <v>43172</v>
      </c>
      <c r="AL785" s="379">
        <v>45160</v>
      </c>
      <c r="AM785" s="369"/>
      <c r="AN785" s="358"/>
      <c r="AO785" s="380" t="str">
        <f>_xlfn.IFNA(IF(VLOOKUP(tabItens[[#This Row],[CÓDIGO]],tabExcluirDoEstoque[#Data],1,FALSE),"sim",""),"")</f>
        <v/>
      </c>
      <c r="AP785" s="381" t="str">
        <f ca="1">IF(OR(ISBLANK(tabItens[[#This Row],[ATA DT.VALID.]]),tabItens[[#This Row],[ATA DT.VALID.]]="",tabItens[[#This Row],[ATA DT.VALID.]]=" "),"",IF(TYPE(tabItens[[#This Row],[ATA DT.VALID.]])=1,ROUNDUP((tabItens[[#This Row],[ATA DT.VALID.]]-TODAY())/7,0),""))</f>
        <v/>
      </c>
      <c r="AQ785" s="382">
        <v>0</v>
      </c>
      <c r="AR785" s="383" t="str">
        <f>IF(ISBLANK(tabItens[[#This Row],[CÓDIGO]]),"",IFERROR(VLOOKUP(tabItens[[#This Row],[CÓDIGO]],Consumo!$C$2:$AC$862,26,FALSE),0))</f>
        <v>09.2023</v>
      </c>
      <c r="AS785" s="384">
        <f>SUMIF(Consumo!$C$3:$C$862,tabItens[[#This Row],[CÓDIGO]],Consumo!$N$3:$N$862) + SUMIF(Consumo!$C$3:$C$862,tabItens[[#This Row],[CÓDIGO]],Consumo!$O$3:$O$862) + SUMIF(Consumo!$C$3:$C$862,tabItens[[#This Row],[CÓDIGO]],Consumo!$P$3:$P$862) + SUMIF(Consumo!$C$3:$C$862,tabItens[[#This Row],[CÓDIGO]],Consumo!$Q$3:$Q$862)</f>
        <v>405</v>
      </c>
      <c r="AT785" s="384">
        <f>SUMIF(Consumo!$C$3:$C$862,tabItens[[#This Row],[CÓDIGO]],Consumo!$Z$3:$Z$862)</f>
        <v>1400</v>
      </c>
      <c r="AU785" s="385">
        <f>SUMIF(Consumo!$C$3:$C$862,tabItens[[#This Row],[CÓDIGO]],Consumo!$AA$3:$AA$862)</f>
        <v>576</v>
      </c>
      <c r="AV785" s="386">
        <f>SUMIF(Consumo!$C$3:$C$862,tabItens[[#This Row],[CÓDIGO]],Consumo!$Y$3:$Y$862)</f>
        <v>109.83333333333333</v>
      </c>
      <c r="AW785" s="359">
        <f>tabItens[[#This Row],[QTDE ATUAL]] + tabItens[[#This Row],[RC QTDE]] + tabItens[[#This Row],[AF SALDO]] + tabItens[[#This Row],[Recentes]]</f>
        <v>3021.18</v>
      </c>
      <c r="AX785" s="387">
        <v>109</v>
      </c>
      <c r="AY785" s="387">
        <v>4</v>
      </c>
      <c r="AZ785" s="387">
        <f>IF(ISBLANK(tabItens[[#This Row],[CÓDIGO]]),"",tabItens[[#This Row],[PontoMês]] * (AZ$2+tabItens[[#This Row],[PontoQtM]]))</f>
        <v>436</v>
      </c>
      <c r="BA785" s="386">
        <f>tabItens[[#This Row],[PontoPed]] - tabItens[[#This Row],[Saldo]] + (1/10)</f>
        <v>-2585.08</v>
      </c>
      <c r="BB785" s="386">
        <f xml:space="preserve"> tabItens[[#This Row],[PontoMês]] * BB$2 - tabItens[[#This Row],[QTDE ATUAL]] - (1/10)</f>
        <v>-2912.2799999999997</v>
      </c>
      <c r="BC785" s="388">
        <f>IF( tabItens[[#This Row],[PontoPed]]&gt;0, IF(tabItens[[#This Row],[PontoPed]]&lt;1, 1, IF( tabItens[[#This Row],[Saldo]]&gt;tabItens[[#This Row],[PontoPed]], 0, (tabItens[[#This Row],[PontoPed]]-tabItens[[#This Row],[Saldo]])/tabItens[[#This Row],[PontoPed]] ) ), 0 )</f>
        <v>0</v>
      </c>
      <c r="BD785" s="389">
        <f>ROUNDDOWN(IF( OR( AND(tabItens[[#This Row],[PontoPed]]&lt;tabItens[[#This Row],[Saldo]],tabItens[[#This Row],[Saldo]]&gt;0), tabItens[[#This Row],[PontoPed]]=0), 99, IF(AND(tabItens[[#This Row],[Saldo]]=0,tabItens[[#This Row],[PontoPed]]&gt;0), 0, (1-tabItens[[#This Row],[PctAb]])*10 ) ),0)</f>
        <v>99</v>
      </c>
      <c r="BE785" s="390">
        <f>IF( tabItens[[#This Row],[Consumo]] &gt; tabItens[[#This Row],[04_MESES]]/4*$AV$2, tabItens[[#This Row],[Consumo]]/$AV$2, tabItens[[#This Row],[04_MESES]]/4 ) * $BE$2 + tabItens[[#This Row],[COMPRA_EXTRA]]</f>
        <v>700</v>
      </c>
      <c r="BF785" s="391">
        <f>MAX( tabItens[[#This Row],[Sugestão]] - tabItens[[#This Row],[LC]], 0 )</f>
        <v>700</v>
      </c>
      <c r="BG785" s="391">
        <f>SUMIF(Consumo!$C$3:$C$862,tabItens[[#This Row],[CÓDIGO]],Consumo!$E$3:$E$862)</f>
        <v>0</v>
      </c>
      <c r="BH785" s="392">
        <f>IF(AND(tabItens[[#This Row],[Pend]] &gt; 0,tabItens[[#This Row],[Consumo]] &lt;&gt; 0), tabItens[[#This Row],[Pend]] / tabItens[[#This Row],[Consumo]], 0 )</f>
        <v>0</v>
      </c>
      <c r="BI785" s="391"/>
      <c r="BJ785" s="391"/>
      <c r="BK785" s="393" t="s">
        <v>2081</v>
      </c>
    </row>
    <row r="786" spans="1:63" x14ac:dyDescent="0.3">
      <c r="A786" s="354">
        <v>134549</v>
      </c>
      <c r="B786" s="355" t="s">
        <v>1882</v>
      </c>
      <c r="C786" s="356" t="s">
        <v>553</v>
      </c>
      <c r="D786" s="357">
        <v>44</v>
      </c>
      <c r="E786" s="358"/>
      <c r="F786" s="358"/>
      <c r="G786" s="358" t="s">
        <v>883</v>
      </c>
      <c r="H786" s="359">
        <v>1451.15</v>
      </c>
      <c r="I786" s="360">
        <v>103003</v>
      </c>
      <c r="J786" s="361">
        <v>44</v>
      </c>
      <c r="K786" s="362">
        <v>32</v>
      </c>
      <c r="L786" s="363">
        <f>IF(tabItens[[#This Row],[Média]] &gt; 0, tabItens[[#This Row],[QTDE ATUAL]] / tabItens[[#This Row],[Média]],999.9)</f>
        <v>669.76153846153852</v>
      </c>
      <c r="M786" s="364">
        <v>0</v>
      </c>
      <c r="N786" s="365">
        <f>tabItens[[#This Row],[VALOR UNIT.]] * tabItens[[#This Row],[LC]]</f>
        <v>0</v>
      </c>
      <c r="O786" s="366" t="s">
        <v>2199</v>
      </c>
      <c r="P786" s="367"/>
      <c r="Q786" s="368"/>
      <c r="R786" s="365"/>
      <c r="S786" s="369"/>
      <c r="T786" s="370">
        <f>ROUNDDOWN(IFERROR(tabItens[[#This Row],[ATA DT.VALID.]] - $D$1,0) / 30,0)</f>
        <v>-1507</v>
      </c>
      <c r="U786" s="355" t="s">
        <v>1304</v>
      </c>
      <c r="V786" s="371">
        <v>1</v>
      </c>
      <c r="W786" s="372" t="s">
        <v>2066</v>
      </c>
      <c r="X786" s="373">
        <v>51</v>
      </c>
      <c r="Y786" s="374">
        <v>19</v>
      </c>
      <c r="Z786" s="375"/>
      <c r="AA786" s="376"/>
      <c r="AB786" s="377"/>
      <c r="AC786" s="377"/>
      <c r="AD786" s="376"/>
      <c r="AE786" s="377"/>
      <c r="AF786" s="370"/>
      <c r="AG786" s="378" t="s">
        <v>2067</v>
      </c>
      <c r="AH786" s="379"/>
      <c r="AI786" s="370">
        <v>10</v>
      </c>
      <c r="AJ786" s="379">
        <v>45201</v>
      </c>
      <c r="AK786" s="379">
        <v>43172</v>
      </c>
      <c r="AL786" s="379">
        <v>45160</v>
      </c>
      <c r="AM786" s="369"/>
      <c r="AN786" s="358"/>
      <c r="AO786" s="380" t="str">
        <f>_xlfn.IFNA(IF(VLOOKUP(tabItens[[#This Row],[CÓDIGO]],tabExcluirDoEstoque[#Data],1,FALSE),"sim",""),"")</f>
        <v/>
      </c>
      <c r="AP786" s="381" t="str">
        <f ca="1">IF(OR(ISBLANK(tabItens[[#This Row],[ATA DT.VALID.]]),tabItens[[#This Row],[ATA DT.VALID.]]="",tabItens[[#This Row],[ATA DT.VALID.]]=" "),"",IF(TYPE(tabItens[[#This Row],[ATA DT.VALID.]])=1,ROUNDUP((tabItens[[#This Row],[ATA DT.VALID.]]-TODAY())/7,0),""))</f>
        <v/>
      </c>
      <c r="AQ786" s="382">
        <v>0</v>
      </c>
      <c r="AR786" s="383" t="str">
        <f>IF(ISBLANK(tabItens[[#This Row],[CÓDIGO]]),"",IFERROR(VLOOKUP(tabItens[[#This Row],[CÓDIGO]],Consumo!$C$2:$AC$862,26,FALSE),0))</f>
        <v>07.2023</v>
      </c>
      <c r="AS786" s="384">
        <f>SUMIF(Consumo!$C$3:$C$862,tabItens[[#This Row],[CÓDIGO]],Consumo!$N$3:$N$862) + SUMIF(Consumo!$C$3:$C$862,tabItens[[#This Row],[CÓDIGO]],Consumo!$O$3:$O$862) + SUMIF(Consumo!$C$3:$C$862,tabItens[[#This Row],[CÓDIGO]],Consumo!$P$3:$P$862) + SUMIF(Consumo!$C$3:$C$862,tabItens[[#This Row],[CÓDIGO]],Consumo!$Q$3:$Q$862)</f>
        <v>23</v>
      </c>
      <c r="AT786" s="384">
        <f>SUMIF(Consumo!$C$3:$C$862,tabItens[[#This Row],[CÓDIGO]],Consumo!$Z$3:$Z$862)</f>
        <v>32</v>
      </c>
      <c r="AU786" s="385">
        <f>SUMIF(Consumo!$C$3:$C$862,tabItens[[#This Row],[CÓDIGO]],Consumo!$AA$3:$AA$862)</f>
        <v>20</v>
      </c>
      <c r="AV786" s="386">
        <f>SUMIF(Consumo!$C$3:$C$862,tabItens[[#This Row],[CÓDIGO]],Consumo!$Y$3:$Y$862)</f>
        <v>2.1666666666666665</v>
      </c>
      <c r="AW786" s="359">
        <f>tabItens[[#This Row],[QTDE ATUAL]] + tabItens[[#This Row],[RC QTDE]] + tabItens[[#This Row],[AF SALDO]] + tabItens[[#This Row],[Recentes]]</f>
        <v>1451.15</v>
      </c>
      <c r="AX786" s="387">
        <v>40</v>
      </c>
      <c r="AY786" s="387">
        <v>4</v>
      </c>
      <c r="AZ786" s="387">
        <f>IF(ISBLANK(tabItens[[#This Row],[CÓDIGO]]),"",tabItens[[#This Row],[PontoMês]] * (AZ$2+tabItens[[#This Row],[PontoQtM]]))</f>
        <v>160</v>
      </c>
      <c r="BA786" s="386">
        <f>tabItens[[#This Row],[PontoPed]] - tabItens[[#This Row],[Saldo]] + (1/10)</f>
        <v>-1291.0500000000002</v>
      </c>
      <c r="BB786" s="386">
        <f xml:space="preserve"> tabItens[[#This Row],[PontoMês]] * BB$2 - tabItens[[#This Row],[QTDE ATUAL]] - (1/10)</f>
        <v>-1411.25</v>
      </c>
      <c r="BC786" s="388">
        <f>IF( tabItens[[#This Row],[PontoPed]]&gt;0, IF(tabItens[[#This Row],[PontoPed]]&lt;1, 1, IF( tabItens[[#This Row],[Saldo]]&gt;tabItens[[#This Row],[PontoPed]], 0, (tabItens[[#This Row],[PontoPed]]-tabItens[[#This Row],[Saldo]])/tabItens[[#This Row],[PontoPed]] ) ), 0 )</f>
        <v>0</v>
      </c>
      <c r="BD786" s="389">
        <f>ROUNDDOWN(IF( OR( AND(tabItens[[#This Row],[PontoPed]]&lt;tabItens[[#This Row],[Saldo]],tabItens[[#This Row],[Saldo]]&gt;0), tabItens[[#This Row],[PontoPed]]=0), 99, IF(AND(tabItens[[#This Row],[Saldo]]=0,tabItens[[#This Row],[PontoPed]]&gt;0), 0, (1-tabItens[[#This Row],[PctAb]])*10 ) ),0)</f>
        <v>99</v>
      </c>
      <c r="BE786" s="390">
        <f>IF( tabItens[[#This Row],[Consumo]] &gt; tabItens[[#This Row],[04_MESES]]/4*$AV$2, tabItens[[#This Row],[Consumo]]/$AV$2, tabItens[[#This Row],[04_MESES]]/4 ) * $BE$2 + tabItens[[#This Row],[COMPRA_EXTRA]]</f>
        <v>34.5</v>
      </c>
      <c r="BF786" s="391">
        <f>MAX( tabItens[[#This Row],[Sugestão]] - tabItens[[#This Row],[LC]], 0 )</f>
        <v>34.5</v>
      </c>
      <c r="BG786" s="391">
        <f>SUMIF(Consumo!$C$3:$C$862,tabItens[[#This Row],[CÓDIGO]],Consumo!$E$3:$E$862)</f>
        <v>0</v>
      </c>
      <c r="BH786" s="392">
        <f>IF(AND(tabItens[[#This Row],[Pend]] &gt; 0,tabItens[[#This Row],[Consumo]] &lt;&gt; 0), tabItens[[#This Row],[Pend]] / tabItens[[#This Row],[Consumo]], 0 )</f>
        <v>0</v>
      </c>
      <c r="BI786" s="391"/>
      <c r="BJ786" s="391"/>
      <c r="BK786" s="393" t="s">
        <v>2081</v>
      </c>
    </row>
    <row r="787" spans="1:63" x14ac:dyDescent="0.3">
      <c r="A787" s="354">
        <v>134556</v>
      </c>
      <c r="B787" s="355" t="s">
        <v>1883</v>
      </c>
      <c r="C787" s="356" t="s">
        <v>253</v>
      </c>
      <c r="D787" s="357">
        <v>40.159999999999997</v>
      </c>
      <c r="E787" s="358" t="s">
        <v>1884</v>
      </c>
      <c r="F787" s="358" t="s">
        <v>1415</v>
      </c>
      <c r="G787" s="358" t="s">
        <v>1277</v>
      </c>
      <c r="H787" s="359">
        <v>580</v>
      </c>
      <c r="I787" s="360">
        <v>103003</v>
      </c>
      <c r="J787" s="361">
        <v>40.159999999999997</v>
      </c>
      <c r="K787" s="362">
        <v>93</v>
      </c>
      <c r="L787" s="363">
        <f>IF(tabItens[[#This Row],[Média]] &gt; 0, tabItens[[#This Row],[QTDE ATUAL]] / tabItens[[#This Row],[Média]],999.9)</f>
        <v>82.857142857142861</v>
      </c>
      <c r="M787" s="364">
        <v>0</v>
      </c>
      <c r="N787" s="365">
        <f>tabItens[[#This Row],[VALOR UNIT.]] * tabItens[[#This Row],[LC]]</f>
        <v>0</v>
      </c>
      <c r="O787" s="366" t="s">
        <v>1278</v>
      </c>
      <c r="P787" s="367">
        <v>0</v>
      </c>
      <c r="Q787" s="368">
        <v>322</v>
      </c>
      <c r="R787" s="365">
        <v>12931.52</v>
      </c>
      <c r="S787" s="369">
        <v>45540</v>
      </c>
      <c r="T787" s="370">
        <f>ROUNDDOWN(IFERROR(tabItens[[#This Row],[ATA DT.VALID.]] - $D$1,0) / 30,0)</f>
        <v>10</v>
      </c>
      <c r="U787" s="355" t="s">
        <v>1428</v>
      </c>
      <c r="V787" s="371">
        <v>1</v>
      </c>
      <c r="W787" s="372" t="s">
        <v>2066</v>
      </c>
      <c r="X787" s="373">
        <v>74</v>
      </c>
      <c r="Y787" s="374">
        <v>2</v>
      </c>
      <c r="Z787" s="375"/>
      <c r="AA787" s="376"/>
      <c r="AB787" s="377"/>
      <c r="AC787" s="377"/>
      <c r="AD787" s="376"/>
      <c r="AE787" s="377"/>
      <c r="AF787" s="370"/>
      <c r="AG787" s="378" t="s">
        <v>2067</v>
      </c>
      <c r="AH787" s="379"/>
      <c r="AI787" s="370">
        <v>32</v>
      </c>
      <c r="AJ787" s="379">
        <v>45201</v>
      </c>
      <c r="AK787" s="379">
        <v>43174</v>
      </c>
      <c r="AL787" s="379">
        <v>45203</v>
      </c>
      <c r="AM787" s="369"/>
      <c r="AN787" s="358"/>
      <c r="AO787" s="380" t="str">
        <f>_xlfn.IFNA(IF(VLOOKUP(tabItens[[#This Row],[CÓDIGO]],tabExcluirDoEstoque[#Data],1,FALSE),"sim",""),"")</f>
        <v/>
      </c>
      <c r="AP787" s="381">
        <f ca="1">IF(OR(ISBLANK(tabItens[[#This Row],[ATA DT.VALID.]]),tabItens[[#This Row],[ATA DT.VALID.]]="",tabItens[[#This Row],[ATA DT.VALID.]]=" "),"",IF(TYPE(tabItens[[#This Row],[ATA DT.VALID.]])=1,ROUNDUP((tabItens[[#This Row],[ATA DT.VALID.]]-TODAY())/7,0),""))</f>
        <v>41</v>
      </c>
      <c r="AQ787" s="382">
        <v>0</v>
      </c>
      <c r="AR787" s="383" t="str">
        <f>IF(ISBLANK(tabItens[[#This Row],[CÓDIGO]]),"",IFERROR(VLOOKUP(tabItens[[#This Row],[CÓDIGO]],Consumo!$C$2:$AC$862,26,FALSE),0))</f>
        <v>12.2022</v>
      </c>
      <c r="AS787" s="384">
        <f>SUMIF(Consumo!$C$3:$C$862,tabItens[[#This Row],[CÓDIGO]],Consumo!$N$3:$N$862) + SUMIF(Consumo!$C$3:$C$862,tabItens[[#This Row],[CÓDIGO]],Consumo!$O$3:$O$862) + SUMIF(Consumo!$C$3:$C$862,tabItens[[#This Row],[CÓDIGO]],Consumo!$P$3:$P$862) + SUMIF(Consumo!$C$3:$C$862,tabItens[[#This Row],[CÓDIGO]],Consumo!$Q$3:$Q$862)</f>
        <v>0</v>
      </c>
      <c r="AT787" s="384">
        <f>SUMIF(Consumo!$C$3:$C$862,tabItens[[#This Row],[CÓDIGO]],Consumo!$Z$3:$Z$862)</f>
        <v>102</v>
      </c>
      <c r="AU787" s="385">
        <f>SUMIF(Consumo!$C$3:$C$862,tabItens[[#This Row],[CÓDIGO]],Consumo!$AA$3:$AA$862)</f>
        <v>60</v>
      </c>
      <c r="AV787" s="386">
        <f>SUMIF(Consumo!$C$3:$C$862,tabItens[[#This Row],[CÓDIGO]],Consumo!$Y$3:$Y$862)</f>
        <v>7</v>
      </c>
      <c r="AW787" s="359">
        <f>tabItens[[#This Row],[QTDE ATUAL]] + tabItens[[#This Row],[RC QTDE]] + tabItens[[#This Row],[AF SALDO]] + tabItens[[#This Row],[Recentes]]</f>
        <v>580</v>
      </c>
      <c r="AX787" s="387">
        <v>7</v>
      </c>
      <c r="AY787" s="387">
        <v>4</v>
      </c>
      <c r="AZ787" s="387">
        <f>IF(ISBLANK(tabItens[[#This Row],[CÓDIGO]]),"",tabItens[[#This Row],[PontoMês]] * (AZ$2+tabItens[[#This Row],[PontoQtM]]))</f>
        <v>28</v>
      </c>
      <c r="BA787" s="386">
        <f>tabItens[[#This Row],[PontoPed]] - tabItens[[#This Row],[Saldo]] + (1/10)</f>
        <v>-551.9</v>
      </c>
      <c r="BB787" s="386">
        <f xml:space="preserve"> tabItens[[#This Row],[PontoMês]] * BB$2 - tabItens[[#This Row],[QTDE ATUAL]] - (1/10)</f>
        <v>-573.1</v>
      </c>
      <c r="BC787" s="388">
        <f>IF( tabItens[[#This Row],[PontoPed]]&gt;0, IF(tabItens[[#This Row],[PontoPed]]&lt;1, 1, IF( tabItens[[#This Row],[Saldo]]&gt;tabItens[[#This Row],[PontoPed]], 0, (tabItens[[#This Row],[PontoPed]]-tabItens[[#This Row],[Saldo]])/tabItens[[#This Row],[PontoPed]] ) ), 0 )</f>
        <v>0</v>
      </c>
      <c r="BD787" s="389">
        <f>ROUNDDOWN(IF( OR( AND(tabItens[[#This Row],[PontoPed]]&lt;tabItens[[#This Row],[Saldo]],tabItens[[#This Row],[Saldo]]&gt;0), tabItens[[#This Row],[PontoPed]]=0), 99, IF(AND(tabItens[[#This Row],[Saldo]]=0,tabItens[[#This Row],[PontoPed]]&gt;0), 0, (1-tabItens[[#This Row],[PctAb]])*10 ) ),0)</f>
        <v>99</v>
      </c>
      <c r="BE787" s="390">
        <f>IF( tabItens[[#This Row],[Consumo]] &gt; tabItens[[#This Row],[04_MESES]]/4*$AV$2, tabItens[[#This Row],[Consumo]]/$AV$2, tabItens[[#This Row],[04_MESES]]/4 ) * $BE$2 + tabItens[[#This Row],[COMPRA_EXTRA]]</f>
        <v>51</v>
      </c>
      <c r="BF787" s="391">
        <f>MAX( tabItens[[#This Row],[Sugestão]] - tabItens[[#This Row],[LC]], 0 )</f>
        <v>51</v>
      </c>
      <c r="BG787" s="391">
        <f>SUMIF(Consumo!$C$3:$C$862,tabItens[[#This Row],[CÓDIGO]],Consumo!$E$3:$E$862)</f>
        <v>9</v>
      </c>
      <c r="BH787" s="392">
        <f>IF(AND(tabItens[[#This Row],[Pend]] &gt; 0,tabItens[[#This Row],[Consumo]] &lt;&gt; 0), tabItens[[#This Row],[Pend]] / tabItens[[#This Row],[Consumo]], 0 )</f>
        <v>8.8235294117647065E-2</v>
      </c>
      <c r="BI787" s="391"/>
      <c r="BJ787" s="391"/>
      <c r="BK787" s="393" t="s">
        <v>2081</v>
      </c>
    </row>
    <row r="788" spans="1:63" x14ac:dyDescent="0.3">
      <c r="A788" s="354">
        <v>134558</v>
      </c>
      <c r="B788" s="355" t="s">
        <v>1885</v>
      </c>
      <c r="C788" s="356" t="s">
        <v>256</v>
      </c>
      <c r="D788" s="357">
        <v>0.25</v>
      </c>
      <c r="E788" s="358"/>
      <c r="F788" s="358"/>
      <c r="G788" s="358" t="s">
        <v>883</v>
      </c>
      <c r="H788" s="359">
        <v>17660</v>
      </c>
      <c r="I788" s="360">
        <v>103003</v>
      </c>
      <c r="J788" s="361">
        <v>0.25</v>
      </c>
      <c r="K788" s="362">
        <v>200</v>
      </c>
      <c r="L788" s="363">
        <f>IF(tabItens[[#This Row],[Média]] &gt; 0, tabItens[[#This Row],[QTDE ATUAL]] / tabItens[[#This Row],[Média]],999.9)</f>
        <v>1605.4545454545455</v>
      </c>
      <c r="M788" s="364">
        <v>0</v>
      </c>
      <c r="N788" s="365">
        <f>tabItens[[#This Row],[VALOR UNIT.]] * tabItens[[#This Row],[LC]]</f>
        <v>0</v>
      </c>
      <c r="O788" s="366"/>
      <c r="P788" s="367"/>
      <c r="Q788" s="368"/>
      <c r="R788" s="365"/>
      <c r="S788" s="369"/>
      <c r="T788" s="370">
        <f>ROUNDDOWN(IFERROR(tabItens[[#This Row],[ATA DT.VALID.]] - $D$1,0) / 30,0)</f>
        <v>-1507</v>
      </c>
      <c r="U788" s="355" t="s">
        <v>1886</v>
      </c>
      <c r="V788" s="371">
        <v>1</v>
      </c>
      <c r="W788" s="372" t="s">
        <v>2073</v>
      </c>
      <c r="X788" s="373">
        <v>70</v>
      </c>
      <c r="Y788" s="374">
        <v>16</v>
      </c>
      <c r="Z788" s="375"/>
      <c r="AA788" s="376"/>
      <c r="AB788" s="377"/>
      <c r="AC788" s="377"/>
      <c r="AD788" s="376"/>
      <c r="AE788" s="377"/>
      <c r="AF788" s="370"/>
      <c r="AG788" s="378" t="s">
        <v>2067</v>
      </c>
      <c r="AH788" s="379"/>
      <c r="AI788" s="370">
        <v>66</v>
      </c>
      <c r="AJ788" s="379">
        <v>43689</v>
      </c>
      <c r="AK788" s="379">
        <v>43174</v>
      </c>
      <c r="AL788" s="379">
        <v>43683</v>
      </c>
      <c r="AM788" s="369"/>
      <c r="AN788" s="358"/>
      <c r="AO788" s="380" t="str">
        <f>_xlfn.IFNA(IF(VLOOKUP(tabItens[[#This Row],[CÓDIGO]],tabExcluirDoEstoque[#Data],1,FALSE),"sim",""),"")</f>
        <v/>
      </c>
      <c r="AP788" s="381" t="str">
        <f ca="1">IF(OR(ISBLANK(tabItens[[#This Row],[ATA DT.VALID.]]),tabItens[[#This Row],[ATA DT.VALID.]]="",tabItens[[#This Row],[ATA DT.VALID.]]=" "),"",IF(TYPE(tabItens[[#This Row],[ATA DT.VALID.]])=1,ROUNDUP((tabItens[[#This Row],[ATA DT.VALID.]]-TODAY())/7,0),""))</f>
        <v/>
      </c>
      <c r="AQ788" s="382"/>
      <c r="AR788" s="383" t="str">
        <f>IF(ISBLANK(tabItens[[#This Row],[CÓDIGO]]),"",IFERROR(VLOOKUP(tabItens[[#This Row],[CÓDIGO]],Consumo!$C$2:$AC$862,26,FALSE),0))</f>
        <v>03.2023</v>
      </c>
      <c r="AS788" s="384">
        <f>SUMIF(Consumo!$C$3:$C$862,tabItens[[#This Row],[CÓDIGO]],Consumo!$N$3:$N$862) + SUMIF(Consumo!$C$3:$C$862,tabItens[[#This Row],[CÓDIGO]],Consumo!$O$3:$O$862) + SUMIF(Consumo!$C$3:$C$862,tabItens[[#This Row],[CÓDIGO]],Consumo!$P$3:$P$862) + SUMIF(Consumo!$C$3:$C$862,tabItens[[#This Row],[CÓDIGO]],Consumo!$Q$3:$Q$862)</f>
        <v>0</v>
      </c>
      <c r="AT788" s="384">
        <f>SUMIF(Consumo!$C$3:$C$862,tabItens[[#This Row],[CÓDIGO]],Consumo!$Z$3:$Z$862)</f>
        <v>200</v>
      </c>
      <c r="AU788" s="385">
        <f>SUMIF(Consumo!$C$3:$C$862,tabItens[[#This Row],[CÓDIGO]],Consumo!$AA$3:$AA$862)</f>
        <v>200</v>
      </c>
      <c r="AV788" s="386">
        <f>SUMIF(Consumo!$C$3:$C$862,tabItens[[#This Row],[CÓDIGO]],Consumo!$Y$3:$Y$862)</f>
        <v>11</v>
      </c>
      <c r="AW788" s="359">
        <f>tabItens[[#This Row],[QTDE ATUAL]] + tabItens[[#This Row],[RC QTDE]] + tabItens[[#This Row],[AF SALDO]] + tabItens[[#This Row],[Recentes]]</f>
        <v>17660</v>
      </c>
      <c r="AX788" s="387">
        <v>45</v>
      </c>
      <c r="AY788" s="387">
        <v>4</v>
      </c>
      <c r="AZ788" s="387">
        <f>IF(ISBLANK(tabItens[[#This Row],[CÓDIGO]]),"",tabItens[[#This Row],[PontoMês]] * (AZ$2+tabItens[[#This Row],[PontoQtM]]))</f>
        <v>180</v>
      </c>
      <c r="BA788" s="386">
        <f>tabItens[[#This Row],[PontoPed]] - tabItens[[#This Row],[Saldo]] + (1/10)</f>
        <v>-17479.900000000001</v>
      </c>
      <c r="BB788" s="386">
        <f xml:space="preserve"> tabItens[[#This Row],[PontoMês]] * BB$2 - tabItens[[#This Row],[QTDE ATUAL]] - (1/10)</f>
        <v>-17615.099999999999</v>
      </c>
      <c r="BC788" s="388">
        <f>IF( tabItens[[#This Row],[PontoPed]]&gt;0, IF(tabItens[[#This Row],[PontoPed]]&lt;1, 1, IF( tabItens[[#This Row],[Saldo]]&gt;tabItens[[#This Row],[PontoPed]], 0, (tabItens[[#This Row],[PontoPed]]-tabItens[[#This Row],[Saldo]])/tabItens[[#This Row],[PontoPed]] ) ), 0 )</f>
        <v>0</v>
      </c>
      <c r="BD788" s="389">
        <f>ROUNDDOWN(IF( OR( AND(tabItens[[#This Row],[PontoPed]]&lt;tabItens[[#This Row],[Saldo]],tabItens[[#This Row],[Saldo]]&gt;0), tabItens[[#This Row],[PontoPed]]=0), 99, IF(AND(tabItens[[#This Row],[Saldo]]=0,tabItens[[#This Row],[PontoPed]]&gt;0), 0, (1-tabItens[[#This Row],[PctAb]])*10 ) ),0)</f>
        <v>99</v>
      </c>
      <c r="BE788" s="390">
        <f>IF( tabItens[[#This Row],[Consumo]] &gt; tabItens[[#This Row],[04_MESES]]/4*$AV$2, tabItens[[#This Row],[Consumo]]/$AV$2, tabItens[[#This Row],[04_MESES]]/4 ) * $BE$2 + tabItens[[#This Row],[COMPRA_EXTRA]]</f>
        <v>100</v>
      </c>
      <c r="BF788" s="391">
        <f>MAX( tabItens[[#This Row],[Sugestão]] - tabItens[[#This Row],[LC]], 0 )</f>
        <v>100</v>
      </c>
      <c r="BG788" s="391">
        <f>SUMIF(Consumo!$C$3:$C$862,tabItens[[#This Row],[CÓDIGO]],Consumo!$E$3:$E$862)</f>
        <v>0</v>
      </c>
      <c r="BH788" s="392">
        <f>IF(AND(tabItens[[#This Row],[Pend]] &gt; 0,tabItens[[#This Row],[Consumo]] &lt;&gt; 0), tabItens[[#This Row],[Pend]] / tabItens[[#This Row],[Consumo]], 0 )</f>
        <v>0</v>
      </c>
      <c r="BI788" s="391"/>
      <c r="BJ788" s="391"/>
      <c r="BK788" s="393" t="s">
        <v>2081</v>
      </c>
    </row>
    <row r="789" spans="1:63" x14ac:dyDescent="0.3">
      <c r="A789" s="354">
        <v>134559</v>
      </c>
      <c r="B789" s="355" t="s">
        <v>1887</v>
      </c>
      <c r="C789" s="356" t="s">
        <v>256</v>
      </c>
      <c r="D789" s="357">
        <v>0.6</v>
      </c>
      <c r="E789" s="358"/>
      <c r="F789" s="358"/>
      <c r="G789" s="358" t="s">
        <v>883</v>
      </c>
      <c r="H789" s="359">
        <v>14800</v>
      </c>
      <c r="I789" s="360">
        <v>103003</v>
      </c>
      <c r="J789" s="361">
        <v>0.20522000000000001</v>
      </c>
      <c r="K789" s="362">
        <v>2900</v>
      </c>
      <c r="L789" s="363">
        <f>IF(tabItens[[#This Row],[Média]] &gt; 0, tabItens[[#This Row],[QTDE ATUAL]] / tabItens[[#This Row],[Média]],999.9)</f>
        <v>61.241379310344833</v>
      </c>
      <c r="M789" s="364">
        <v>0</v>
      </c>
      <c r="N789" s="365">
        <f>tabItens[[#This Row],[VALOR UNIT.]] * tabItens[[#This Row],[LC]]</f>
        <v>0</v>
      </c>
      <c r="O789" s="366"/>
      <c r="P789" s="367"/>
      <c r="Q789" s="368"/>
      <c r="R789" s="365"/>
      <c r="S789" s="369"/>
      <c r="T789" s="370">
        <f>ROUNDDOWN(IFERROR(tabItens[[#This Row],[ATA DT.VALID.]] - $D$1,0) / 30,0)</f>
        <v>-1507</v>
      </c>
      <c r="U789" s="355" t="s">
        <v>1886</v>
      </c>
      <c r="V789" s="371">
        <v>1</v>
      </c>
      <c r="W789" s="372" t="s">
        <v>2073</v>
      </c>
      <c r="X789" s="373">
        <v>70</v>
      </c>
      <c r="Y789" s="374">
        <v>16</v>
      </c>
      <c r="Z789" s="375"/>
      <c r="AA789" s="376"/>
      <c r="AB789" s="377"/>
      <c r="AC789" s="377"/>
      <c r="AD789" s="376"/>
      <c r="AE789" s="377"/>
      <c r="AF789" s="370"/>
      <c r="AG789" s="378" t="s">
        <v>2067</v>
      </c>
      <c r="AH789" s="379"/>
      <c r="AI789" s="370">
        <v>966</v>
      </c>
      <c r="AJ789" s="379">
        <v>43641</v>
      </c>
      <c r="AK789" s="379">
        <v>43174</v>
      </c>
      <c r="AL789" s="379">
        <v>43619</v>
      </c>
      <c r="AM789" s="369"/>
      <c r="AN789" s="358"/>
      <c r="AO789" s="380" t="str">
        <f>_xlfn.IFNA(IF(VLOOKUP(tabItens[[#This Row],[CÓDIGO]],tabExcluirDoEstoque[#Data],1,FALSE),"sim",""),"")</f>
        <v/>
      </c>
      <c r="AP789" s="381" t="str">
        <f ca="1">IF(OR(ISBLANK(tabItens[[#This Row],[ATA DT.VALID.]]),tabItens[[#This Row],[ATA DT.VALID.]]="",tabItens[[#This Row],[ATA DT.VALID.]]=" "),"",IF(TYPE(tabItens[[#This Row],[ATA DT.VALID.]])=1,ROUNDUP((tabItens[[#This Row],[ATA DT.VALID.]]-TODAY())/7,0),""))</f>
        <v/>
      </c>
      <c r="AQ789" s="382"/>
      <c r="AR789" s="383" t="str">
        <f>IF(ISBLANK(tabItens[[#This Row],[CÓDIGO]]),"",IFERROR(VLOOKUP(tabItens[[#This Row],[CÓDIGO]],Consumo!$C$2:$AC$862,26,FALSE),0))</f>
        <v>08.2023</v>
      </c>
      <c r="AS789" s="384">
        <f>SUMIF(Consumo!$C$3:$C$862,tabItens[[#This Row],[CÓDIGO]],Consumo!$N$3:$N$862) + SUMIF(Consumo!$C$3:$C$862,tabItens[[#This Row],[CÓDIGO]],Consumo!$O$3:$O$862) + SUMIF(Consumo!$C$3:$C$862,tabItens[[#This Row],[CÓDIGO]],Consumo!$P$3:$P$862) + SUMIF(Consumo!$C$3:$C$862,tabItens[[#This Row],[CÓDIGO]],Consumo!$Q$3:$Q$862)</f>
        <v>2000</v>
      </c>
      <c r="AT789" s="384">
        <f>SUMIF(Consumo!$C$3:$C$862,tabItens[[#This Row],[CÓDIGO]],Consumo!$Z$3:$Z$862)</f>
        <v>2900</v>
      </c>
      <c r="AU789" s="385">
        <f>SUMIF(Consumo!$C$3:$C$862,tabItens[[#This Row],[CÓDIGO]],Consumo!$AA$3:$AA$862)</f>
        <v>1000</v>
      </c>
      <c r="AV789" s="386">
        <f>SUMIF(Consumo!$C$3:$C$862,tabItens[[#This Row],[CÓDIGO]],Consumo!$Y$3:$Y$862)</f>
        <v>241.66666666666666</v>
      </c>
      <c r="AW789" s="359">
        <f>tabItens[[#This Row],[QTDE ATUAL]] + tabItens[[#This Row],[RC QTDE]] + tabItens[[#This Row],[AF SALDO]] + tabItens[[#This Row],[Recentes]]</f>
        <v>14800</v>
      </c>
      <c r="AX789" s="387">
        <v>67</v>
      </c>
      <c r="AY789" s="387">
        <v>4</v>
      </c>
      <c r="AZ789" s="387">
        <f>IF(ISBLANK(tabItens[[#This Row],[CÓDIGO]]),"",tabItens[[#This Row],[PontoMês]] * (AZ$2+tabItens[[#This Row],[PontoQtM]]))</f>
        <v>268</v>
      </c>
      <c r="BA789" s="386">
        <f>tabItens[[#This Row],[PontoPed]] - tabItens[[#This Row],[Saldo]] + (1/10)</f>
        <v>-14531.9</v>
      </c>
      <c r="BB789" s="386">
        <f xml:space="preserve"> tabItens[[#This Row],[PontoMês]] * BB$2 - tabItens[[#This Row],[QTDE ATUAL]] - (1/10)</f>
        <v>-14733.1</v>
      </c>
      <c r="BC789" s="388">
        <f>IF( tabItens[[#This Row],[PontoPed]]&gt;0, IF(tabItens[[#This Row],[PontoPed]]&lt;1, 1, IF( tabItens[[#This Row],[Saldo]]&gt;tabItens[[#This Row],[PontoPed]], 0, (tabItens[[#This Row],[PontoPed]]-tabItens[[#This Row],[Saldo]])/tabItens[[#This Row],[PontoPed]] ) ), 0 )</f>
        <v>0</v>
      </c>
      <c r="BD789" s="389">
        <f>ROUNDDOWN(IF( OR( AND(tabItens[[#This Row],[PontoPed]]&lt;tabItens[[#This Row],[Saldo]],tabItens[[#This Row],[Saldo]]&gt;0), tabItens[[#This Row],[PontoPed]]=0), 99, IF(AND(tabItens[[#This Row],[Saldo]]=0,tabItens[[#This Row],[PontoPed]]&gt;0), 0, (1-tabItens[[#This Row],[PctAb]])*10 ) ),0)</f>
        <v>99</v>
      </c>
      <c r="BE789" s="390">
        <f>IF( tabItens[[#This Row],[Consumo]] &gt; tabItens[[#This Row],[04_MESES]]/4*$AV$2, tabItens[[#This Row],[Consumo]]/$AV$2, tabItens[[#This Row],[04_MESES]]/4 ) * $BE$2 + tabItens[[#This Row],[COMPRA_EXTRA]]</f>
        <v>3000</v>
      </c>
      <c r="BF789" s="391">
        <f>MAX( tabItens[[#This Row],[Sugestão]] - tabItens[[#This Row],[LC]], 0 )</f>
        <v>3000</v>
      </c>
      <c r="BG789" s="391">
        <f>SUMIF(Consumo!$C$3:$C$862,tabItens[[#This Row],[CÓDIGO]],Consumo!$E$3:$E$862)</f>
        <v>0</v>
      </c>
      <c r="BH789" s="392">
        <f>IF(AND(tabItens[[#This Row],[Pend]] &gt; 0,tabItens[[#This Row],[Consumo]] &lt;&gt; 0), tabItens[[#This Row],[Pend]] / tabItens[[#This Row],[Consumo]], 0 )</f>
        <v>0</v>
      </c>
      <c r="BI789" s="391"/>
      <c r="BJ789" s="391"/>
      <c r="BK789" s="393" t="s">
        <v>2081</v>
      </c>
    </row>
    <row r="790" spans="1:63" x14ac:dyDescent="0.3">
      <c r="A790" s="354">
        <v>134560</v>
      </c>
      <c r="B790" s="355" t="s">
        <v>1888</v>
      </c>
      <c r="C790" s="356" t="s">
        <v>256</v>
      </c>
      <c r="D790" s="357">
        <v>7.08</v>
      </c>
      <c r="E790" s="358"/>
      <c r="F790" s="358"/>
      <c r="G790" s="358" t="s">
        <v>883</v>
      </c>
      <c r="H790" s="359">
        <v>0</v>
      </c>
      <c r="I790" s="360">
        <v>103003</v>
      </c>
      <c r="J790" s="361">
        <v>7.08</v>
      </c>
      <c r="K790" s="362">
        <v>470</v>
      </c>
      <c r="L790" s="363">
        <f>IF(tabItens[[#This Row],[Média]] &gt; 0, tabItens[[#This Row],[QTDE ATUAL]] / tabItens[[#This Row],[Média]],999.9)</f>
        <v>0</v>
      </c>
      <c r="M790" s="364">
        <v>0</v>
      </c>
      <c r="N790" s="365">
        <f>tabItens[[#This Row],[VALOR UNIT.]] * tabItens[[#This Row],[LC]]</f>
        <v>0</v>
      </c>
      <c r="O790" s="366" t="s">
        <v>2127</v>
      </c>
      <c r="P790" s="367"/>
      <c r="Q790" s="368"/>
      <c r="R790" s="365"/>
      <c r="S790" s="369"/>
      <c r="T790" s="370">
        <f>ROUNDDOWN(IFERROR(tabItens[[#This Row],[ATA DT.VALID.]] - $D$1,0) / 30,0)</f>
        <v>-1507</v>
      </c>
      <c r="U790" s="355" t="s">
        <v>1300</v>
      </c>
      <c r="V790" s="371">
        <v>1</v>
      </c>
      <c r="W790" s="372" t="s">
        <v>2073</v>
      </c>
      <c r="X790" s="373">
        <v>70</v>
      </c>
      <c r="Y790" s="374">
        <v>30</v>
      </c>
      <c r="Z790" s="375"/>
      <c r="AA790" s="376"/>
      <c r="AB790" s="377"/>
      <c r="AC790" s="377"/>
      <c r="AD790" s="376"/>
      <c r="AE790" s="377"/>
      <c r="AF790" s="370"/>
      <c r="AG790" s="378" t="s">
        <v>2067</v>
      </c>
      <c r="AH790" s="379"/>
      <c r="AI790" s="370">
        <v>176</v>
      </c>
      <c r="AJ790" s="379">
        <v>44944</v>
      </c>
      <c r="AK790" s="379">
        <v>43174</v>
      </c>
      <c r="AL790" s="379">
        <v>44915</v>
      </c>
      <c r="AM790" s="369"/>
      <c r="AN790" s="358"/>
      <c r="AO790" s="380" t="str">
        <f>_xlfn.IFNA(IF(VLOOKUP(tabItens[[#This Row],[CÓDIGO]],tabExcluirDoEstoque[#Data],1,FALSE),"sim",""),"")</f>
        <v/>
      </c>
      <c r="AP790" s="381" t="str">
        <f ca="1">IF(OR(ISBLANK(tabItens[[#This Row],[ATA DT.VALID.]]),tabItens[[#This Row],[ATA DT.VALID.]]="",tabItens[[#This Row],[ATA DT.VALID.]]=" "),"",IF(TYPE(tabItens[[#This Row],[ATA DT.VALID.]])=1,ROUNDUP((tabItens[[#This Row],[ATA DT.VALID.]]-TODAY())/7,0),""))</f>
        <v/>
      </c>
      <c r="AQ790" s="382">
        <v>0</v>
      </c>
      <c r="AR790" s="383" t="str">
        <f>IF(ISBLANK(tabItens[[#This Row],[CÓDIGO]]),"",IFERROR(VLOOKUP(tabItens[[#This Row],[CÓDIGO]],Consumo!$C$2:$AC$862,26,FALSE),0))</f>
        <v>07.2023</v>
      </c>
      <c r="AS790" s="384">
        <f>SUMIF(Consumo!$C$3:$C$862,tabItens[[#This Row],[CÓDIGO]],Consumo!$N$3:$N$862) + SUMIF(Consumo!$C$3:$C$862,tabItens[[#This Row],[CÓDIGO]],Consumo!$O$3:$O$862) + SUMIF(Consumo!$C$3:$C$862,tabItens[[#This Row],[CÓDIGO]],Consumo!$P$3:$P$862) + SUMIF(Consumo!$C$3:$C$862,tabItens[[#This Row],[CÓDIGO]],Consumo!$Q$3:$Q$862)</f>
        <v>250</v>
      </c>
      <c r="AT790" s="384">
        <f>SUMIF(Consumo!$C$3:$C$862,tabItens[[#This Row],[CÓDIGO]],Consumo!$Z$3:$Z$862)</f>
        <v>530</v>
      </c>
      <c r="AU790" s="385">
        <f>SUMIF(Consumo!$C$3:$C$862,tabItens[[#This Row],[CÓDIGO]],Consumo!$AA$3:$AA$862)</f>
        <v>200</v>
      </c>
      <c r="AV790" s="386">
        <f>SUMIF(Consumo!$C$3:$C$862,tabItens[[#This Row],[CÓDIGO]],Consumo!$Y$3:$Y$862)</f>
        <v>40.333333333333336</v>
      </c>
      <c r="AW790" s="359">
        <f>tabItens[[#This Row],[QTDE ATUAL]] + tabItens[[#This Row],[RC QTDE]] + tabItens[[#This Row],[AF SALDO]] + tabItens[[#This Row],[Recentes]]</f>
        <v>0</v>
      </c>
      <c r="AX790" s="387">
        <v>36</v>
      </c>
      <c r="AY790" s="387">
        <v>4</v>
      </c>
      <c r="AZ790" s="387">
        <f>IF(ISBLANK(tabItens[[#This Row],[CÓDIGO]]),"",tabItens[[#This Row],[PontoMês]] * (AZ$2+tabItens[[#This Row],[PontoQtM]]))</f>
        <v>144</v>
      </c>
      <c r="BA790" s="386">
        <f>tabItens[[#This Row],[PontoPed]] - tabItens[[#This Row],[Saldo]] + (1/10)</f>
        <v>144.1</v>
      </c>
      <c r="BB790" s="386">
        <f xml:space="preserve"> tabItens[[#This Row],[PontoMês]] * BB$2 - tabItens[[#This Row],[QTDE ATUAL]] - (1/10)</f>
        <v>35.9</v>
      </c>
      <c r="BC790" s="388">
        <f>IF( tabItens[[#This Row],[PontoPed]]&gt;0, IF(tabItens[[#This Row],[PontoPed]]&lt;1, 1, IF( tabItens[[#This Row],[Saldo]]&gt;tabItens[[#This Row],[PontoPed]], 0, (tabItens[[#This Row],[PontoPed]]-tabItens[[#This Row],[Saldo]])/tabItens[[#This Row],[PontoPed]] ) ), 0 )</f>
        <v>1</v>
      </c>
      <c r="BD790" s="389">
        <f>ROUNDDOWN(IF( OR( AND(tabItens[[#This Row],[PontoPed]]&lt;tabItens[[#This Row],[Saldo]],tabItens[[#This Row],[Saldo]]&gt;0), tabItens[[#This Row],[PontoPed]]=0), 99, IF(AND(tabItens[[#This Row],[Saldo]]=0,tabItens[[#This Row],[PontoPed]]&gt;0), 0, (1-tabItens[[#This Row],[PctAb]])*10 ) ),0)</f>
        <v>0</v>
      </c>
      <c r="BE790" s="390">
        <f>IF( tabItens[[#This Row],[Consumo]] &gt; tabItens[[#This Row],[04_MESES]]/4*$AV$2, tabItens[[#This Row],[Consumo]]/$AV$2, tabItens[[#This Row],[04_MESES]]/4 ) * $BE$2 + tabItens[[#This Row],[COMPRA_EXTRA]]</f>
        <v>375</v>
      </c>
      <c r="BF790" s="391">
        <f>MAX( tabItens[[#This Row],[Sugestão]] - tabItens[[#This Row],[LC]], 0 )</f>
        <v>375</v>
      </c>
      <c r="BG790" s="391">
        <f>SUMIF(Consumo!$C$3:$C$862,tabItens[[#This Row],[CÓDIGO]],Consumo!$E$3:$E$862)</f>
        <v>0</v>
      </c>
      <c r="BH790" s="392">
        <f>IF(AND(tabItens[[#This Row],[Pend]] &gt; 0,tabItens[[#This Row],[Consumo]] &lt;&gt; 0), tabItens[[#This Row],[Pend]] / tabItens[[#This Row],[Consumo]], 0 )</f>
        <v>0</v>
      </c>
      <c r="BI790" s="391"/>
      <c r="BJ790" s="391"/>
      <c r="BK790" s="393" t="s">
        <v>2081</v>
      </c>
    </row>
    <row r="791" spans="1:63" x14ac:dyDescent="0.3">
      <c r="A791" s="354">
        <v>134561</v>
      </c>
      <c r="B791" s="355" t="s">
        <v>1889</v>
      </c>
      <c r="C791" s="356" t="s">
        <v>262</v>
      </c>
      <c r="D791" s="357">
        <v>17.72</v>
      </c>
      <c r="E791" s="358"/>
      <c r="F791" s="358"/>
      <c r="G791" s="358" t="s">
        <v>883</v>
      </c>
      <c r="H791" s="359">
        <v>390</v>
      </c>
      <c r="I791" s="360">
        <v>103003</v>
      </c>
      <c r="J791" s="361">
        <v>17.72</v>
      </c>
      <c r="K791" s="362">
        <v>44</v>
      </c>
      <c r="L791" s="363">
        <f>IF(tabItens[[#This Row],[Média]] &gt; 0, tabItens[[#This Row],[QTDE ATUAL]] / tabItens[[#This Row],[Média]],999.9)</f>
        <v>120</v>
      </c>
      <c r="M791" s="364">
        <v>0</v>
      </c>
      <c r="N791" s="365">
        <f>tabItens[[#This Row],[VALOR UNIT.]] * tabItens[[#This Row],[LC]]</f>
        <v>0</v>
      </c>
      <c r="O791" s="366"/>
      <c r="P791" s="367"/>
      <c r="Q791" s="368"/>
      <c r="R791" s="365"/>
      <c r="S791" s="369"/>
      <c r="T791" s="370">
        <f>ROUNDDOWN(IFERROR(tabItens[[#This Row],[ATA DT.VALID.]] - $D$1,0) / 30,0)</f>
        <v>-1507</v>
      </c>
      <c r="U791" s="355" t="s">
        <v>1523</v>
      </c>
      <c r="V791" s="371">
        <v>1</v>
      </c>
      <c r="W791" s="372" t="s">
        <v>2074</v>
      </c>
      <c r="X791" s="373">
        <v>67</v>
      </c>
      <c r="Y791" s="374">
        <v>3</v>
      </c>
      <c r="Z791" s="375"/>
      <c r="AA791" s="376"/>
      <c r="AB791" s="377"/>
      <c r="AC791" s="377"/>
      <c r="AD791" s="376"/>
      <c r="AE791" s="377"/>
      <c r="AF791" s="370"/>
      <c r="AG791" s="378" t="s">
        <v>2067</v>
      </c>
      <c r="AH791" s="379"/>
      <c r="AI791" s="370">
        <v>14</v>
      </c>
      <c r="AJ791" s="379">
        <v>43853</v>
      </c>
      <c r="AK791" s="379">
        <v>43174</v>
      </c>
      <c r="AL791" s="379">
        <v>45175</v>
      </c>
      <c r="AM791" s="369"/>
      <c r="AN791" s="358"/>
      <c r="AO791" s="380" t="str">
        <f>_xlfn.IFNA(IF(VLOOKUP(tabItens[[#This Row],[CÓDIGO]],tabExcluirDoEstoque[#Data],1,FALSE),"sim",""),"")</f>
        <v/>
      </c>
      <c r="AP791" s="381" t="str">
        <f ca="1">IF(OR(ISBLANK(tabItens[[#This Row],[ATA DT.VALID.]]),tabItens[[#This Row],[ATA DT.VALID.]]="",tabItens[[#This Row],[ATA DT.VALID.]]=" "),"",IF(TYPE(tabItens[[#This Row],[ATA DT.VALID.]])=1,ROUNDUP((tabItens[[#This Row],[ATA DT.VALID.]]-TODAY())/7,0),""))</f>
        <v/>
      </c>
      <c r="AQ791" s="382"/>
      <c r="AR791" s="383" t="str">
        <f>IF(ISBLANK(tabItens[[#This Row],[CÓDIGO]]),"",IFERROR(VLOOKUP(tabItens[[#This Row],[CÓDIGO]],Consumo!$C$2:$AC$862,26,FALSE),0))</f>
        <v>06.2023</v>
      </c>
      <c r="AS791" s="384">
        <f>SUMIF(Consumo!$C$3:$C$862,tabItens[[#This Row],[CÓDIGO]],Consumo!$N$3:$N$862) + SUMIF(Consumo!$C$3:$C$862,tabItens[[#This Row],[CÓDIGO]],Consumo!$O$3:$O$862) + SUMIF(Consumo!$C$3:$C$862,tabItens[[#This Row],[CÓDIGO]],Consumo!$P$3:$P$862) + SUMIF(Consumo!$C$3:$C$862,tabItens[[#This Row],[CÓDIGO]],Consumo!$Q$3:$Q$862)</f>
        <v>15</v>
      </c>
      <c r="AT791" s="384">
        <f>SUMIF(Consumo!$C$3:$C$862,tabItens[[#This Row],[CÓDIGO]],Consumo!$Z$3:$Z$862)</f>
        <v>43</v>
      </c>
      <c r="AU791" s="385">
        <f>SUMIF(Consumo!$C$3:$C$862,tabItens[[#This Row],[CÓDIGO]],Consumo!$AA$3:$AA$862)</f>
        <v>22</v>
      </c>
      <c r="AV791" s="386">
        <f>SUMIF(Consumo!$C$3:$C$862,tabItens[[#This Row],[CÓDIGO]],Consumo!$Y$3:$Y$862)</f>
        <v>3.25</v>
      </c>
      <c r="AW791" s="359">
        <f>tabItens[[#This Row],[QTDE ATUAL]] + tabItens[[#This Row],[RC QTDE]] + tabItens[[#This Row],[AF SALDO]] + tabItens[[#This Row],[Recentes]]</f>
        <v>390</v>
      </c>
      <c r="AX791" s="387">
        <v>2</v>
      </c>
      <c r="AY791" s="387">
        <v>4</v>
      </c>
      <c r="AZ791" s="387">
        <f>IF(ISBLANK(tabItens[[#This Row],[CÓDIGO]]),"",tabItens[[#This Row],[PontoMês]] * (AZ$2+tabItens[[#This Row],[PontoQtM]]))</f>
        <v>8</v>
      </c>
      <c r="BA791" s="386">
        <f>tabItens[[#This Row],[PontoPed]] - tabItens[[#This Row],[Saldo]] + (1/10)</f>
        <v>-381.9</v>
      </c>
      <c r="BB791" s="386">
        <f xml:space="preserve"> tabItens[[#This Row],[PontoMês]] * BB$2 - tabItens[[#This Row],[QTDE ATUAL]] - (1/10)</f>
        <v>-388.1</v>
      </c>
      <c r="BC791" s="388">
        <f>IF( tabItens[[#This Row],[PontoPed]]&gt;0, IF(tabItens[[#This Row],[PontoPed]]&lt;1, 1, IF( tabItens[[#This Row],[Saldo]]&gt;tabItens[[#This Row],[PontoPed]], 0, (tabItens[[#This Row],[PontoPed]]-tabItens[[#This Row],[Saldo]])/tabItens[[#This Row],[PontoPed]] ) ), 0 )</f>
        <v>0</v>
      </c>
      <c r="BD791" s="389">
        <f>ROUNDDOWN(IF( OR( AND(tabItens[[#This Row],[PontoPed]]&lt;tabItens[[#This Row],[Saldo]],tabItens[[#This Row],[Saldo]]&gt;0), tabItens[[#This Row],[PontoPed]]=0), 99, IF(AND(tabItens[[#This Row],[Saldo]]=0,tabItens[[#This Row],[PontoPed]]&gt;0), 0, (1-tabItens[[#This Row],[PctAb]])*10 ) ),0)</f>
        <v>99</v>
      </c>
      <c r="BE791" s="390">
        <f>IF( tabItens[[#This Row],[Consumo]] &gt; tabItens[[#This Row],[04_MESES]]/4*$AV$2, tabItens[[#This Row],[Consumo]]/$AV$2, tabItens[[#This Row],[04_MESES]]/4 ) * $BE$2 + tabItens[[#This Row],[COMPRA_EXTRA]]</f>
        <v>22.5</v>
      </c>
      <c r="BF791" s="391">
        <f>MAX( tabItens[[#This Row],[Sugestão]] - tabItens[[#This Row],[LC]], 0 )</f>
        <v>22.5</v>
      </c>
      <c r="BG791" s="391">
        <f>SUMIF(Consumo!$C$3:$C$862,tabItens[[#This Row],[CÓDIGO]],Consumo!$E$3:$E$862)</f>
        <v>0</v>
      </c>
      <c r="BH791" s="392">
        <f>IF(AND(tabItens[[#This Row],[Pend]] &gt; 0,tabItens[[#This Row],[Consumo]] &lt;&gt; 0), tabItens[[#This Row],[Pend]] / tabItens[[#This Row],[Consumo]], 0 )</f>
        <v>0</v>
      </c>
      <c r="BI791" s="391"/>
      <c r="BJ791" s="391"/>
      <c r="BK791" s="393" t="s">
        <v>2081</v>
      </c>
    </row>
    <row r="792" spans="1:63" x14ac:dyDescent="0.3">
      <c r="A792" s="354">
        <v>134562</v>
      </c>
      <c r="B792" s="355" t="s">
        <v>1890</v>
      </c>
      <c r="C792" s="356" t="s">
        <v>262</v>
      </c>
      <c r="D792" s="357">
        <v>19.38</v>
      </c>
      <c r="E792" s="358"/>
      <c r="F792" s="358"/>
      <c r="G792" s="358" t="s">
        <v>883</v>
      </c>
      <c r="H792" s="359">
        <v>396</v>
      </c>
      <c r="I792" s="360">
        <v>103003</v>
      </c>
      <c r="J792" s="361">
        <v>19.38</v>
      </c>
      <c r="K792" s="362">
        <v>56</v>
      </c>
      <c r="L792" s="363">
        <f>IF(tabItens[[#This Row],[Média]] &gt; 0, tabItens[[#This Row],[QTDE ATUAL]] / tabItens[[#This Row],[Média]],999.9)</f>
        <v>121.84615384615384</v>
      </c>
      <c r="M792" s="364">
        <v>0</v>
      </c>
      <c r="N792" s="365">
        <f>tabItens[[#This Row],[VALOR UNIT.]] * tabItens[[#This Row],[LC]]</f>
        <v>0</v>
      </c>
      <c r="O792" s="366"/>
      <c r="P792" s="367"/>
      <c r="Q792" s="368"/>
      <c r="R792" s="365"/>
      <c r="S792" s="369"/>
      <c r="T792" s="370">
        <f>ROUNDDOWN(IFERROR(tabItens[[#This Row],[ATA DT.VALID.]] - $D$1,0) / 30,0)</f>
        <v>-1507</v>
      </c>
      <c r="U792" s="355" t="s">
        <v>1523</v>
      </c>
      <c r="V792" s="371">
        <v>1</v>
      </c>
      <c r="W792" s="372" t="s">
        <v>2074</v>
      </c>
      <c r="X792" s="373">
        <v>67</v>
      </c>
      <c r="Y792" s="374">
        <v>3</v>
      </c>
      <c r="Z792" s="375"/>
      <c r="AA792" s="376"/>
      <c r="AB792" s="377"/>
      <c r="AC792" s="377"/>
      <c r="AD792" s="376"/>
      <c r="AE792" s="377"/>
      <c r="AF792" s="370"/>
      <c r="AG792" s="378" t="s">
        <v>2067</v>
      </c>
      <c r="AH792" s="379"/>
      <c r="AI792" s="370">
        <v>18</v>
      </c>
      <c r="AJ792" s="379">
        <v>43853</v>
      </c>
      <c r="AK792" s="379">
        <v>43174</v>
      </c>
      <c r="AL792" s="379">
        <v>45175</v>
      </c>
      <c r="AM792" s="369"/>
      <c r="AN792" s="358"/>
      <c r="AO792" s="380" t="str">
        <f>_xlfn.IFNA(IF(VLOOKUP(tabItens[[#This Row],[CÓDIGO]],tabExcluirDoEstoque[#Data],1,FALSE),"sim",""),"")</f>
        <v/>
      </c>
      <c r="AP792" s="381" t="str">
        <f ca="1">IF(OR(ISBLANK(tabItens[[#This Row],[ATA DT.VALID.]]),tabItens[[#This Row],[ATA DT.VALID.]]="",tabItens[[#This Row],[ATA DT.VALID.]]=" "),"",IF(TYPE(tabItens[[#This Row],[ATA DT.VALID.]])=1,ROUNDUP((tabItens[[#This Row],[ATA DT.VALID.]]-TODAY())/7,0),""))</f>
        <v/>
      </c>
      <c r="AQ792" s="382"/>
      <c r="AR792" s="383" t="str">
        <f>IF(ISBLANK(tabItens[[#This Row],[CÓDIGO]]),"",IFERROR(VLOOKUP(tabItens[[#This Row],[CÓDIGO]],Consumo!$C$2:$AC$862,26,FALSE),0))</f>
        <v>04.2023</v>
      </c>
      <c r="AS792" s="384">
        <f>SUMIF(Consumo!$C$3:$C$862,tabItens[[#This Row],[CÓDIGO]],Consumo!$N$3:$N$862) + SUMIF(Consumo!$C$3:$C$862,tabItens[[#This Row],[CÓDIGO]],Consumo!$O$3:$O$862) + SUMIF(Consumo!$C$3:$C$862,tabItens[[#This Row],[CÓDIGO]],Consumo!$P$3:$P$862) + SUMIF(Consumo!$C$3:$C$862,tabItens[[#This Row],[CÓDIGO]],Consumo!$Q$3:$Q$862)</f>
        <v>0</v>
      </c>
      <c r="AT792" s="384">
        <f>SUMIF(Consumo!$C$3:$C$862,tabItens[[#This Row],[CÓDIGO]],Consumo!$Z$3:$Z$862)</f>
        <v>56</v>
      </c>
      <c r="AU792" s="385">
        <f>SUMIF(Consumo!$C$3:$C$862,tabItens[[#This Row],[CÓDIGO]],Consumo!$AA$3:$AA$862)</f>
        <v>50</v>
      </c>
      <c r="AV792" s="386">
        <f>SUMIF(Consumo!$C$3:$C$862,tabItens[[#This Row],[CÓDIGO]],Consumo!$Y$3:$Y$862)</f>
        <v>3.25</v>
      </c>
      <c r="AW792" s="359">
        <f>tabItens[[#This Row],[QTDE ATUAL]] + tabItens[[#This Row],[RC QTDE]] + tabItens[[#This Row],[AF SALDO]] + tabItens[[#This Row],[Recentes]]</f>
        <v>396</v>
      </c>
      <c r="AX792" s="387">
        <v>2</v>
      </c>
      <c r="AY792" s="387">
        <v>4</v>
      </c>
      <c r="AZ792" s="387">
        <f>IF(ISBLANK(tabItens[[#This Row],[CÓDIGO]]),"",tabItens[[#This Row],[PontoMês]] * (AZ$2+tabItens[[#This Row],[PontoQtM]]))</f>
        <v>8</v>
      </c>
      <c r="BA792" s="386">
        <f>tabItens[[#This Row],[PontoPed]] - tabItens[[#This Row],[Saldo]] + (1/10)</f>
        <v>-387.9</v>
      </c>
      <c r="BB792" s="386">
        <f xml:space="preserve"> tabItens[[#This Row],[PontoMês]] * BB$2 - tabItens[[#This Row],[QTDE ATUAL]] - (1/10)</f>
        <v>-394.1</v>
      </c>
      <c r="BC792" s="388">
        <f>IF( tabItens[[#This Row],[PontoPed]]&gt;0, IF(tabItens[[#This Row],[PontoPed]]&lt;1, 1, IF( tabItens[[#This Row],[Saldo]]&gt;tabItens[[#This Row],[PontoPed]], 0, (tabItens[[#This Row],[PontoPed]]-tabItens[[#This Row],[Saldo]])/tabItens[[#This Row],[PontoPed]] ) ), 0 )</f>
        <v>0</v>
      </c>
      <c r="BD792" s="389">
        <f>ROUNDDOWN(IF( OR( AND(tabItens[[#This Row],[PontoPed]]&lt;tabItens[[#This Row],[Saldo]],tabItens[[#This Row],[Saldo]]&gt;0), tabItens[[#This Row],[PontoPed]]=0), 99, IF(AND(tabItens[[#This Row],[Saldo]]=0,tabItens[[#This Row],[PontoPed]]&gt;0), 0, (1-tabItens[[#This Row],[PctAb]])*10 ) ),0)</f>
        <v>99</v>
      </c>
      <c r="BE792" s="390">
        <f>IF( tabItens[[#This Row],[Consumo]] &gt; tabItens[[#This Row],[04_MESES]]/4*$AV$2, tabItens[[#This Row],[Consumo]]/$AV$2, tabItens[[#This Row],[04_MESES]]/4 ) * $BE$2 + tabItens[[#This Row],[COMPRA_EXTRA]]</f>
        <v>28</v>
      </c>
      <c r="BF792" s="391">
        <f>MAX( tabItens[[#This Row],[Sugestão]] - tabItens[[#This Row],[LC]], 0 )</f>
        <v>28</v>
      </c>
      <c r="BG792" s="391">
        <f>SUMIF(Consumo!$C$3:$C$862,tabItens[[#This Row],[CÓDIGO]],Consumo!$E$3:$E$862)</f>
        <v>0</v>
      </c>
      <c r="BH792" s="392">
        <f>IF(AND(tabItens[[#This Row],[Pend]] &gt; 0,tabItens[[#This Row],[Consumo]] &lt;&gt; 0), tabItens[[#This Row],[Pend]] / tabItens[[#This Row],[Consumo]], 0 )</f>
        <v>0</v>
      </c>
      <c r="BI792" s="391"/>
      <c r="BJ792" s="391"/>
      <c r="BK792" s="393" t="s">
        <v>2081</v>
      </c>
    </row>
    <row r="793" spans="1:63" x14ac:dyDescent="0.3">
      <c r="A793" s="354">
        <v>134563</v>
      </c>
      <c r="B793" s="355" t="s">
        <v>1891</v>
      </c>
      <c r="C793" s="356" t="s">
        <v>262</v>
      </c>
      <c r="D793" s="357">
        <v>13</v>
      </c>
      <c r="E793" s="358"/>
      <c r="F793" s="358"/>
      <c r="G793" s="358" t="s">
        <v>883</v>
      </c>
      <c r="H793" s="359">
        <v>364</v>
      </c>
      <c r="I793" s="360">
        <v>103003</v>
      </c>
      <c r="J793" s="361">
        <v>13</v>
      </c>
      <c r="K793" s="362">
        <v>124</v>
      </c>
      <c r="L793" s="363">
        <f>IF(tabItens[[#This Row],[Média]] &gt; 0, tabItens[[#This Row],[QTDE ATUAL]] / tabItens[[#This Row],[Média]],999.9)</f>
        <v>37.016949152542374</v>
      </c>
      <c r="M793" s="364">
        <v>0</v>
      </c>
      <c r="N793" s="365">
        <f>tabItens[[#This Row],[VALOR UNIT.]] * tabItens[[#This Row],[LC]]</f>
        <v>0</v>
      </c>
      <c r="O793" s="366"/>
      <c r="P793" s="367"/>
      <c r="Q793" s="368"/>
      <c r="R793" s="365"/>
      <c r="S793" s="369"/>
      <c r="T793" s="370">
        <f>ROUNDDOWN(IFERROR(tabItens[[#This Row],[ATA DT.VALID.]] - $D$1,0) / 30,0)</f>
        <v>-1507</v>
      </c>
      <c r="U793" s="355" t="s">
        <v>1523</v>
      </c>
      <c r="V793" s="371">
        <v>1</v>
      </c>
      <c r="W793" s="372" t="s">
        <v>2074</v>
      </c>
      <c r="X793" s="373">
        <v>67</v>
      </c>
      <c r="Y793" s="374">
        <v>3</v>
      </c>
      <c r="Z793" s="375"/>
      <c r="AA793" s="376"/>
      <c r="AB793" s="377"/>
      <c r="AC793" s="377"/>
      <c r="AD793" s="376"/>
      <c r="AE793" s="377"/>
      <c r="AF793" s="370"/>
      <c r="AG793" s="378" t="s">
        <v>2067</v>
      </c>
      <c r="AH793" s="379"/>
      <c r="AI793" s="370">
        <v>44</v>
      </c>
      <c r="AJ793" s="379">
        <v>45201</v>
      </c>
      <c r="AK793" s="379">
        <v>43174</v>
      </c>
      <c r="AL793" s="379">
        <v>45189</v>
      </c>
      <c r="AM793" s="369"/>
      <c r="AN793" s="358"/>
      <c r="AO793" s="380" t="str">
        <f>_xlfn.IFNA(IF(VLOOKUP(tabItens[[#This Row],[CÓDIGO]],tabExcluirDoEstoque[#Data],1,FALSE),"sim",""),"")</f>
        <v/>
      </c>
      <c r="AP793" s="381" t="str">
        <f ca="1">IF(OR(ISBLANK(tabItens[[#This Row],[ATA DT.VALID.]]),tabItens[[#This Row],[ATA DT.VALID.]]="",tabItens[[#This Row],[ATA DT.VALID.]]=" "),"",IF(TYPE(tabItens[[#This Row],[ATA DT.VALID.]])=1,ROUNDUP((tabItens[[#This Row],[ATA DT.VALID.]]-TODAY())/7,0),""))</f>
        <v/>
      </c>
      <c r="AQ793" s="382"/>
      <c r="AR793" s="383" t="str">
        <f>IF(ISBLANK(tabItens[[#This Row],[CÓDIGO]]),"",IFERROR(VLOOKUP(tabItens[[#This Row],[CÓDIGO]],Consumo!$C$2:$AC$862,26,FALSE),0))</f>
        <v>08.2023</v>
      </c>
      <c r="AS793" s="384">
        <f>SUMIF(Consumo!$C$3:$C$862,tabItens[[#This Row],[CÓDIGO]],Consumo!$N$3:$N$862) + SUMIF(Consumo!$C$3:$C$862,tabItens[[#This Row],[CÓDIGO]],Consumo!$O$3:$O$862) + SUMIF(Consumo!$C$3:$C$862,tabItens[[#This Row],[CÓDIGO]],Consumo!$P$3:$P$862) + SUMIF(Consumo!$C$3:$C$862,tabItens[[#This Row],[CÓDIGO]],Consumo!$Q$3:$Q$862)</f>
        <v>20</v>
      </c>
      <c r="AT793" s="384">
        <f>SUMIF(Consumo!$C$3:$C$862,tabItens[[#This Row],[CÓDIGO]],Consumo!$Z$3:$Z$862)</f>
        <v>134</v>
      </c>
      <c r="AU793" s="385">
        <f>SUMIF(Consumo!$C$3:$C$862,tabItens[[#This Row],[CÓDIGO]],Consumo!$AA$3:$AA$862)</f>
        <v>60</v>
      </c>
      <c r="AV793" s="386">
        <f>SUMIF(Consumo!$C$3:$C$862,tabItens[[#This Row],[CÓDIGO]],Consumo!$Y$3:$Y$862)</f>
        <v>9.8333333333333339</v>
      </c>
      <c r="AW793" s="359">
        <f>tabItens[[#This Row],[QTDE ATUAL]] + tabItens[[#This Row],[RC QTDE]] + tabItens[[#This Row],[AF SALDO]] + tabItens[[#This Row],[Recentes]]</f>
        <v>364</v>
      </c>
      <c r="AX793" s="387">
        <v>5</v>
      </c>
      <c r="AY793" s="387">
        <v>4</v>
      </c>
      <c r="AZ793" s="387">
        <f>IF(ISBLANK(tabItens[[#This Row],[CÓDIGO]]),"",tabItens[[#This Row],[PontoMês]] * (AZ$2+tabItens[[#This Row],[PontoQtM]]))</f>
        <v>20</v>
      </c>
      <c r="BA793" s="386">
        <f>tabItens[[#This Row],[PontoPed]] - tabItens[[#This Row],[Saldo]] + (1/10)</f>
        <v>-343.9</v>
      </c>
      <c r="BB793" s="386">
        <f xml:space="preserve"> tabItens[[#This Row],[PontoMês]] * BB$2 - tabItens[[#This Row],[QTDE ATUAL]] - (1/10)</f>
        <v>-359.1</v>
      </c>
      <c r="BC793" s="388">
        <f>IF( tabItens[[#This Row],[PontoPed]]&gt;0, IF(tabItens[[#This Row],[PontoPed]]&lt;1, 1, IF( tabItens[[#This Row],[Saldo]]&gt;tabItens[[#This Row],[PontoPed]], 0, (tabItens[[#This Row],[PontoPed]]-tabItens[[#This Row],[Saldo]])/tabItens[[#This Row],[PontoPed]] ) ), 0 )</f>
        <v>0</v>
      </c>
      <c r="BD793" s="389">
        <f>ROUNDDOWN(IF( OR( AND(tabItens[[#This Row],[PontoPed]]&lt;tabItens[[#This Row],[Saldo]],tabItens[[#This Row],[Saldo]]&gt;0), tabItens[[#This Row],[PontoPed]]=0), 99, IF(AND(tabItens[[#This Row],[Saldo]]=0,tabItens[[#This Row],[PontoPed]]&gt;0), 0, (1-tabItens[[#This Row],[PctAb]])*10 ) ),0)</f>
        <v>99</v>
      </c>
      <c r="BE793" s="390">
        <f>IF( tabItens[[#This Row],[Consumo]] &gt; tabItens[[#This Row],[04_MESES]]/4*$AV$2, tabItens[[#This Row],[Consumo]]/$AV$2, tabItens[[#This Row],[04_MESES]]/4 ) * $BE$2 + tabItens[[#This Row],[COMPRA_EXTRA]]</f>
        <v>67</v>
      </c>
      <c r="BF793" s="391">
        <f>MAX( tabItens[[#This Row],[Sugestão]] - tabItens[[#This Row],[LC]], 0 )</f>
        <v>67</v>
      </c>
      <c r="BG793" s="391">
        <f>SUMIF(Consumo!$C$3:$C$862,tabItens[[#This Row],[CÓDIGO]],Consumo!$E$3:$E$862)</f>
        <v>0</v>
      </c>
      <c r="BH793" s="392">
        <f>IF(AND(tabItens[[#This Row],[Pend]] &gt; 0,tabItens[[#This Row],[Consumo]] &lt;&gt; 0), tabItens[[#This Row],[Pend]] / tabItens[[#This Row],[Consumo]], 0 )</f>
        <v>0</v>
      </c>
      <c r="BI793" s="391"/>
      <c r="BJ793" s="391"/>
      <c r="BK793" s="393" t="s">
        <v>2081</v>
      </c>
    </row>
    <row r="794" spans="1:63" x14ac:dyDescent="0.3">
      <c r="A794" s="354">
        <v>134564</v>
      </c>
      <c r="B794" s="355" t="s">
        <v>1892</v>
      </c>
      <c r="C794" s="356" t="s">
        <v>262</v>
      </c>
      <c r="D794" s="357">
        <v>29</v>
      </c>
      <c r="E794" s="358"/>
      <c r="F794" s="358"/>
      <c r="G794" s="358" t="s">
        <v>883</v>
      </c>
      <c r="H794" s="359">
        <v>258</v>
      </c>
      <c r="I794" s="360">
        <v>103003</v>
      </c>
      <c r="J794" s="361">
        <v>29</v>
      </c>
      <c r="K794" s="362">
        <v>46</v>
      </c>
      <c r="L794" s="363">
        <f>IF(tabItens[[#This Row],[Média]] &gt; 0, tabItens[[#This Row],[QTDE ATUAL]] / tabItens[[#This Row],[Média]],999.9)</f>
        <v>83.675675675675677</v>
      </c>
      <c r="M794" s="364">
        <v>0</v>
      </c>
      <c r="N794" s="365">
        <f>tabItens[[#This Row],[VALOR UNIT.]] * tabItens[[#This Row],[LC]]</f>
        <v>0</v>
      </c>
      <c r="O794" s="366"/>
      <c r="P794" s="367"/>
      <c r="Q794" s="368"/>
      <c r="R794" s="365"/>
      <c r="S794" s="369"/>
      <c r="T794" s="370">
        <f>ROUNDDOWN(IFERROR(tabItens[[#This Row],[ATA DT.VALID.]] - $D$1,0) / 30,0)</f>
        <v>-1507</v>
      </c>
      <c r="U794" s="355" t="s">
        <v>1523</v>
      </c>
      <c r="V794" s="371">
        <v>1</v>
      </c>
      <c r="W794" s="372" t="s">
        <v>2074</v>
      </c>
      <c r="X794" s="373">
        <v>67</v>
      </c>
      <c r="Y794" s="374">
        <v>3</v>
      </c>
      <c r="Z794" s="375"/>
      <c r="AA794" s="376"/>
      <c r="AB794" s="377"/>
      <c r="AC794" s="377"/>
      <c r="AD794" s="376"/>
      <c r="AE794" s="377"/>
      <c r="AF794" s="370"/>
      <c r="AG794" s="378" t="s">
        <v>2067</v>
      </c>
      <c r="AH794" s="379"/>
      <c r="AI794" s="370">
        <v>16</v>
      </c>
      <c r="AJ794" s="379">
        <v>45201</v>
      </c>
      <c r="AK794" s="379">
        <v>43174</v>
      </c>
      <c r="AL794" s="379">
        <v>45189</v>
      </c>
      <c r="AM794" s="369"/>
      <c r="AN794" s="358"/>
      <c r="AO794" s="380" t="str">
        <f>_xlfn.IFNA(IF(VLOOKUP(tabItens[[#This Row],[CÓDIGO]],tabExcluirDoEstoque[#Data],1,FALSE),"sim",""),"")</f>
        <v/>
      </c>
      <c r="AP794" s="381" t="str">
        <f ca="1">IF(OR(ISBLANK(tabItens[[#This Row],[ATA DT.VALID.]]),tabItens[[#This Row],[ATA DT.VALID.]]="",tabItens[[#This Row],[ATA DT.VALID.]]=" "),"",IF(TYPE(tabItens[[#This Row],[ATA DT.VALID.]])=1,ROUNDUP((tabItens[[#This Row],[ATA DT.VALID.]]-TODAY())/7,0),""))</f>
        <v/>
      </c>
      <c r="AQ794" s="382"/>
      <c r="AR794" s="383" t="str">
        <f>IF(ISBLANK(tabItens[[#This Row],[CÓDIGO]]),"",IFERROR(VLOOKUP(tabItens[[#This Row],[CÓDIGO]],Consumo!$C$2:$AC$862,26,FALSE),0))</f>
        <v>05.2023</v>
      </c>
      <c r="AS794" s="384">
        <f>SUMIF(Consumo!$C$3:$C$862,tabItens[[#This Row],[CÓDIGO]],Consumo!$N$3:$N$862) + SUMIF(Consumo!$C$3:$C$862,tabItens[[#This Row],[CÓDIGO]],Consumo!$O$3:$O$862) + SUMIF(Consumo!$C$3:$C$862,tabItens[[#This Row],[CÓDIGO]],Consumo!$P$3:$P$862) + SUMIF(Consumo!$C$3:$C$862,tabItens[[#This Row],[CÓDIGO]],Consumo!$Q$3:$Q$862)</f>
        <v>0</v>
      </c>
      <c r="AT794" s="384">
        <f>SUMIF(Consumo!$C$3:$C$862,tabItens[[#This Row],[CÓDIGO]],Consumo!$Z$3:$Z$862)</f>
        <v>47</v>
      </c>
      <c r="AU794" s="385">
        <f>SUMIF(Consumo!$C$3:$C$862,tabItens[[#This Row],[CÓDIGO]],Consumo!$AA$3:$AA$862)</f>
        <v>31</v>
      </c>
      <c r="AV794" s="386">
        <f>SUMIF(Consumo!$C$3:$C$862,tabItens[[#This Row],[CÓDIGO]],Consumo!$Y$3:$Y$862)</f>
        <v>3.0833333333333335</v>
      </c>
      <c r="AW794" s="359">
        <f>tabItens[[#This Row],[QTDE ATUAL]] + tabItens[[#This Row],[RC QTDE]] + tabItens[[#This Row],[AF SALDO]] + tabItens[[#This Row],[Recentes]]</f>
        <v>258</v>
      </c>
      <c r="AX794" s="387">
        <v>3</v>
      </c>
      <c r="AY794" s="387">
        <v>4</v>
      </c>
      <c r="AZ794" s="387">
        <f>IF(ISBLANK(tabItens[[#This Row],[CÓDIGO]]),"",tabItens[[#This Row],[PontoMês]] * (AZ$2+tabItens[[#This Row],[PontoQtM]]))</f>
        <v>12</v>
      </c>
      <c r="BA794" s="386">
        <f>tabItens[[#This Row],[PontoPed]] - tabItens[[#This Row],[Saldo]] + (1/10)</f>
        <v>-245.9</v>
      </c>
      <c r="BB794" s="386">
        <f xml:space="preserve"> tabItens[[#This Row],[PontoMês]] * BB$2 - tabItens[[#This Row],[QTDE ATUAL]] - (1/10)</f>
        <v>-255.1</v>
      </c>
      <c r="BC794" s="388">
        <f>IF( tabItens[[#This Row],[PontoPed]]&gt;0, IF(tabItens[[#This Row],[PontoPed]]&lt;1, 1, IF( tabItens[[#This Row],[Saldo]]&gt;tabItens[[#This Row],[PontoPed]], 0, (tabItens[[#This Row],[PontoPed]]-tabItens[[#This Row],[Saldo]])/tabItens[[#This Row],[PontoPed]] ) ), 0 )</f>
        <v>0</v>
      </c>
      <c r="BD794" s="389">
        <f>ROUNDDOWN(IF( OR( AND(tabItens[[#This Row],[PontoPed]]&lt;tabItens[[#This Row],[Saldo]],tabItens[[#This Row],[Saldo]]&gt;0), tabItens[[#This Row],[PontoPed]]=0), 99, IF(AND(tabItens[[#This Row],[Saldo]]=0,tabItens[[#This Row],[PontoPed]]&gt;0), 0, (1-tabItens[[#This Row],[PctAb]])*10 ) ),0)</f>
        <v>99</v>
      </c>
      <c r="BE794" s="390">
        <f>IF( tabItens[[#This Row],[Consumo]] &gt; tabItens[[#This Row],[04_MESES]]/4*$AV$2, tabItens[[#This Row],[Consumo]]/$AV$2, tabItens[[#This Row],[04_MESES]]/4 ) * $BE$2 + tabItens[[#This Row],[COMPRA_EXTRA]]</f>
        <v>23.5</v>
      </c>
      <c r="BF794" s="391">
        <f>MAX( tabItens[[#This Row],[Sugestão]] - tabItens[[#This Row],[LC]], 0 )</f>
        <v>23.5</v>
      </c>
      <c r="BG794" s="391">
        <f>SUMIF(Consumo!$C$3:$C$862,tabItens[[#This Row],[CÓDIGO]],Consumo!$E$3:$E$862)</f>
        <v>0</v>
      </c>
      <c r="BH794" s="392">
        <f>IF(AND(tabItens[[#This Row],[Pend]] &gt; 0,tabItens[[#This Row],[Consumo]] &lt;&gt; 0), tabItens[[#This Row],[Pend]] / tabItens[[#This Row],[Consumo]], 0 )</f>
        <v>0</v>
      </c>
      <c r="BI794" s="391"/>
      <c r="BJ794" s="391"/>
      <c r="BK794" s="393" t="s">
        <v>2081</v>
      </c>
    </row>
    <row r="795" spans="1:63" x14ac:dyDescent="0.3">
      <c r="A795" s="354">
        <v>134565</v>
      </c>
      <c r="B795" s="355" t="s">
        <v>1893</v>
      </c>
      <c r="C795" s="356" t="s">
        <v>262</v>
      </c>
      <c r="D795" s="357">
        <v>22.1</v>
      </c>
      <c r="E795" s="358"/>
      <c r="F795" s="358"/>
      <c r="G795" s="358" t="s">
        <v>883</v>
      </c>
      <c r="H795" s="359">
        <v>229</v>
      </c>
      <c r="I795" s="360">
        <v>103003</v>
      </c>
      <c r="J795" s="361">
        <v>22.1</v>
      </c>
      <c r="K795" s="362">
        <v>44</v>
      </c>
      <c r="L795" s="363">
        <f>IF(tabItens[[#This Row],[Média]] &gt; 0, tabItens[[#This Row],[QTDE ATUAL]] / tabItens[[#This Row],[Média]],999.9)</f>
        <v>78.51428571428572</v>
      </c>
      <c r="M795" s="364">
        <v>0</v>
      </c>
      <c r="N795" s="365">
        <f>tabItens[[#This Row],[VALOR UNIT.]] * tabItens[[#This Row],[LC]]</f>
        <v>0</v>
      </c>
      <c r="O795" s="366"/>
      <c r="P795" s="367"/>
      <c r="Q795" s="368"/>
      <c r="R795" s="365"/>
      <c r="S795" s="369"/>
      <c r="T795" s="370">
        <f>ROUNDDOWN(IFERROR(tabItens[[#This Row],[ATA DT.VALID.]] - $D$1,0) / 30,0)</f>
        <v>-1507</v>
      </c>
      <c r="U795" s="355" t="s">
        <v>1523</v>
      </c>
      <c r="V795" s="371">
        <v>1</v>
      </c>
      <c r="W795" s="372" t="s">
        <v>2074</v>
      </c>
      <c r="X795" s="373">
        <v>67</v>
      </c>
      <c r="Y795" s="374">
        <v>3</v>
      </c>
      <c r="Z795" s="375"/>
      <c r="AA795" s="376"/>
      <c r="AB795" s="377"/>
      <c r="AC795" s="377"/>
      <c r="AD795" s="376"/>
      <c r="AE795" s="377"/>
      <c r="AF795" s="370"/>
      <c r="AG795" s="378" t="s">
        <v>2067</v>
      </c>
      <c r="AH795" s="379"/>
      <c r="AI795" s="370">
        <v>16</v>
      </c>
      <c r="AJ795" s="379">
        <v>43998</v>
      </c>
      <c r="AK795" s="379">
        <v>43174</v>
      </c>
      <c r="AL795" s="379">
        <v>45175</v>
      </c>
      <c r="AM795" s="369"/>
      <c r="AN795" s="358"/>
      <c r="AO795" s="380" t="str">
        <f>_xlfn.IFNA(IF(VLOOKUP(tabItens[[#This Row],[CÓDIGO]],tabExcluirDoEstoque[#Data],1,FALSE),"sim",""),"")</f>
        <v/>
      </c>
      <c r="AP795" s="381" t="str">
        <f ca="1">IF(OR(ISBLANK(tabItens[[#This Row],[ATA DT.VALID.]]),tabItens[[#This Row],[ATA DT.VALID.]]="",tabItens[[#This Row],[ATA DT.VALID.]]=" "),"",IF(TYPE(tabItens[[#This Row],[ATA DT.VALID.]])=1,ROUNDUP((tabItens[[#This Row],[ATA DT.VALID.]]-TODAY())/7,0),""))</f>
        <v/>
      </c>
      <c r="AQ795" s="382"/>
      <c r="AR795" s="383" t="str">
        <f>IF(ISBLANK(tabItens[[#This Row],[CÓDIGO]]),"",IFERROR(VLOOKUP(tabItens[[#This Row],[CÓDIGO]],Consumo!$C$2:$AC$862,26,FALSE),0))</f>
        <v>05.2023</v>
      </c>
      <c r="AS795" s="384">
        <f>SUMIF(Consumo!$C$3:$C$862,tabItens[[#This Row],[CÓDIGO]],Consumo!$N$3:$N$862) + SUMIF(Consumo!$C$3:$C$862,tabItens[[#This Row],[CÓDIGO]],Consumo!$O$3:$O$862) + SUMIF(Consumo!$C$3:$C$862,tabItens[[#This Row],[CÓDIGO]],Consumo!$P$3:$P$862) + SUMIF(Consumo!$C$3:$C$862,tabItens[[#This Row],[CÓDIGO]],Consumo!$Q$3:$Q$862)</f>
        <v>0</v>
      </c>
      <c r="AT795" s="384">
        <f>SUMIF(Consumo!$C$3:$C$862,tabItens[[#This Row],[CÓDIGO]],Consumo!$Z$3:$Z$862)</f>
        <v>45</v>
      </c>
      <c r="AU795" s="385">
        <f>SUMIF(Consumo!$C$3:$C$862,tabItens[[#This Row],[CÓDIGO]],Consumo!$AA$3:$AA$862)</f>
        <v>31</v>
      </c>
      <c r="AV795" s="386">
        <f>SUMIF(Consumo!$C$3:$C$862,tabItens[[#This Row],[CÓDIGO]],Consumo!$Y$3:$Y$862)</f>
        <v>2.9166666666666665</v>
      </c>
      <c r="AW795" s="359">
        <f>tabItens[[#This Row],[QTDE ATUAL]] + tabItens[[#This Row],[RC QTDE]] + tabItens[[#This Row],[AF SALDO]] + tabItens[[#This Row],[Recentes]]</f>
        <v>229</v>
      </c>
      <c r="AX795" s="387">
        <v>4</v>
      </c>
      <c r="AY795" s="387">
        <v>4</v>
      </c>
      <c r="AZ795" s="387">
        <f>IF(ISBLANK(tabItens[[#This Row],[CÓDIGO]]),"",tabItens[[#This Row],[PontoMês]] * (AZ$2+tabItens[[#This Row],[PontoQtM]]))</f>
        <v>16</v>
      </c>
      <c r="BA795" s="386">
        <f>tabItens[[#This Row],[PontoPed]] - tabItens[[#This Row],[Saldo]] + (1/10)</f>
        <v>-212.9</v>
      </c>
      <c r="BB795" s="386">
        <f xml:space="preserve"> tabItens[[#This Row],[PontoMês]] * BB$2 - tabItens[[#This Row],[QTDE ATUAL]] - (1/10)</f>
        <v>-225.1</v>
      </c>
      <c r="BC795" s="388">
        <f>IF( tabItens[[#This Row],[PontoPed]]&gt;0, IF(tabItens[[#This Row],[PontoPed]]&lt;1, 1, IF( tabItens[[#This Row],[Saldo]]&gt;tabItens[[#This Row],[PontoPed]], 0, (tabItens[[#This Row],[PontoPed]]-tabItens[[#This Row],[Saldo]])/tabItens[[#This Row],[PontoPed]] ) ), 0 )</f>
        <v>0</v>
      </c>
      <c r="BD795" s="389">
        <f>ROUNDDOWN(IF( OR( AND(tabItens[[#This Row],[PontoPed]]&lt;tabItens[[#This Row],[Saldo]],tabItens[[#This Row],[Saldo]]&gt;0), tabItens[[#This Row],[PontoPed]]=0), 99, IF(AND(tabItens[[#This Row],[Saldo]]=0,tabItens[[#This Row],[PontoPed]]&gt;0), 0, (1-tabItens[[#This Row],[PctAb]])*10 ) ),0)</f>
        <v>99</v>
      </c>
      <c r="BE795" s="390">
        <f>IF( tabItens[[#This Row],[Consumo]] &gt; tabItens[[#This Row],[04_MESES]]/4*$AV$2, tabItens[[#This Row],[Consumo]]/$AV$2, tabItens[[#This Row],[04_MESES]]/4 ) * $BE$2 + tabItens[[#This Row],[COMPRA_EXTRA]]</f>
        <v>22.5</v>
      </c>
      <c r="BF795" s="391">
        <f>MAX( tabItens[[#This Row],[Sugestão]] - tabItens[[#This Row],[LC]], 0 )</f>
        <v>22.5</v>
      </c>
      <c r="BG795" s="391">
        <f>SUMIF(Consumo!$C$3:$C$862,tabItens[[#This Row],[CÓDIGO]],Consumo!$E$3:$E$862)</f>
        <v>0</v>
      </c>
      <c r="BH795" s="392">
        <f>IF(AND(tabItens[[#This Row],[Pend]] &gt; 0,tabItens[[#This Row],[Consumo]] &lt;&gt; 0), tabItens[[#This Row],[Pend]] / tabItens[[#This Row],[Consumo]], 0 )</f>
        <v>0</v>
      </c>
      <c r="BI795" s="391"/>
      <c r="BJ795" s="391"/>
      <c r="BK795" s="393" t="s">
        <v>2081</v>
      </c>
    </row>
    <row r="796" spans="1:63" x14ac:dyDescent="0.3">
      <c r="A796" s="354">
        <v>134566</v>
      </c>
      <c r="B796" s="355" t="s">
        <v>1894</v>
      </c>
      <c r="C796" s="356" t="s">
        <v>256</v>
      </c>
      <c r="D796" s="357">
        <v>0.23</v>
      </c>
      <c r="E796" s="358"/>
      <c r="F796" s="358"/>
      <c r="G796" s="358" t="s">
        <v>883</v>
      </c>
      <c r="H796" s="359">
        <v>19783</v>
      </c>
      <c r="I796" s="360">
        <v>103003</v>
      </c>
      <c r="J796" s="361">
        <v>0.23</v>
      </c>
      <c r="K796" s="362">
        <v>1562</v>
      </c>
      <c r="L796" s="363">
        <f>IF(tabItens[[#This Row],[Média]] &gt; 0, tabItens[[#This Row],[QTDE ATUAL]] / tabItens[[#This Row],[Média]],999.9)</f>
        <v>178.76204819277109</v>
      </c>
      <c r="M796" s="364">
        <v>0</v>
      </c>
      <c r="N796" s="365">
        <f>tabItens[[#This Row],[VALOR UNIT.]] * tabItens[[#This Row],[LC]]</f>
        <v>0</v>
      </c>
      <c r="O796" s="366"/>
      <c r="P796" s="367"/>
      <c r="Q796" s="368"/>
      <c r="R796" s="365"/>
      <c r="S796" s="369"/>
      <c r="T796" s="370">
        <f>ROUNDDOWN(IFERROR(tabItens[[#This Row],[ATA DT.VALID.]] - $D$1,0) / 30,0)</f>
        <v>-1507</v>
      </c>
      <c r="U796" s="355" t="s">
        <v>1447</v>
      </c>
      <c r="V796" s="371">
        <v>1</v>
      </c>
      <c r="W796" s="372" t="s">
        <v>2074</v>
      </c>
      <c r="X796" s="373">
        <v>67</v>
      </c>
      <c r="Y796" s="374">
        <v>18</v>
      </c>
      <c r="Z796" s="375"/>
      <c r="AA796" s="376"/>
      <c r="AB796" s="377"/>
      <c r="AC796" s="377"/>
      <c r="AD796" s="376"/>
      <c r="AE796" s="377"/>
      <c r="AF796" s="370"/>
      <c r="AG796" s="378" t="s">
        <v>2067</v>
      </c>
      <c r="AH796" s="379"/>
      <c r="AI796" s="370">
        <v>536</v>
      </c>
      <c r="AJ796" s="379">
        <v>43857</v>
      </c>
      <c r="AK796" s="379">
        <v>43174</v>
      </c>
      <c r="AL796" s="379">
        <v>43826</v>
      </c>
      <c r="AM796" s="369"/>
      <c r="AN796" s="358"/>
      <c r="AO796" s="380" t="str">
        <f>_xlfn.IFNA(IF(VLOOKUP(tabItens[[#This Row],[CÓDIGO]],tabExcluirDoEstoque[#Data],1,FALSE),"sim",""),"")</f>
        <v/>
      </c>
      <c r="AP796" s="381" t="str">
        <f ca="1">IF(OR(ISBLANK(tabItens[[#This Row],[ATA DT.VALID.]]),tabItens[[#This Row],[ATA DT.VALID.]]="",tabItens[[#This Row],[ATA DT.VALID.]]=" "),"",IF(TYPE(tabItens[[#This Row],[ATA DT.VALID.]])=1,ROUNDUP((tabItens[[#This Row],[ATA DT.VALID.]]-TODAY())/7,0),""))</f>
        <v/>
      </c>
      <c r="AQ796" s="382"/>
      <c r="AR796" s="383" t="str">
        <f>IF(ISBLANK(tabItens[[#This Row],[CÓDIGO]]),"",IFERROR(VLOOKUP(tabItens[[#This Row],[CÓDIGO]],Consumo!$C$2:$AC$862,26,FALSE),0))</f>
        <v>07.2023</v>
      </c>
      <c r="AS796" s="384">
        <f>SUMIF(Consumo!$C$3:$C$862,tabItens[[#This Row],[CÓDIGO]],Consumo!$N$3:$N$862) + SUMIF(Consumo!$C$3:$C$862,tabItens[[#This Row],[CÓDIGO]],Consumo!$O$3:$O$862) + SUMIF(Consumo!$C$3:$C$862,tabItens[[#This Row],[CÓDIGO]],Consumo!$P$3:$P$862) + SUMIF(Consumo!$C$3:$C$862,tabItens[[#This Row],[CÓDIGO]],Consumo!$Q$3:$Q$862)</f>
        <v>60</v>
      </c>
      <c r="AT796" s="384">
        <f>SUMIF(Consumo!$C$3:$C$862,tabItens[[#This Row],[CÓDIGO]],Consumo!$Z$3:$Z$862)</f>
        <v>1610</v>
      </c>
      <c r="AU796" s="385">
        <f>SUMIF(Consumo!$C$3:$C$862,tabItens[[#This Row],[CÓDIGO]],Consumo!$AA$3:$AA$862)</f>
        <v>950</v>
      </c>
      <c r="AV796" s="386">
        <f>SUMIF(Consumo!$C$3:$C$862,tabItens[[#This Row],[CÓDIGO]],Consumo!$Y$3:$Y$862)</f>
        <v>110.66666666666667</v>
      </c>
      <c r="AW796" s="359">
        <f>tabItens[[#This Row],[QTDE ATUAL]] + tabItens[[#This Row],[RC QTDE]] + tabItens[[#This Row],[AF SALDO]] + tabItens[[#This Row],[Recentes]]</f>
        <v>19783</v>
      </c>
      <c r="AX796" s="387">
        <v>91</v>
      </c>
      <c r="AY796" s="387">
        <v>4</v>
      </c>
      <c r="AZ796" s="387">
        <f>IF(ISBLANK(tabItens[[#This Row],[CÓDIGO]]),"",tabItens[[#This Row],[PontoMês]] * (AZ$2+tabItens[[#This Row],[PontoQtM]]))</f>
        <v>364</v>
      </c>
      <c r="BA796" s="386">
        <f>tabItens[[#This Row],[PontoPed]] - tabItens[[#This Row],[Saldo]] + (1/10)</f>
        <v>-19418.900000000001</v>
      </c>
      <c r="BB796" s="386">
        <f xml:space="preserve"> tabItens[[#This Row],[PontoMês]] * BB$2 - tabItens[[#This Row],[QTDE ATUAL]] - (1/10)</f>
        <v>-19692.099999999999</v>
      </c>
      <c r="BC796" s="388">
        <f>IF( tabItens[[#This Row],[PontoPed]]&gt;0, IF(tabItens[[#This Row],[PontoPed]]&lt;1, 1, IF( tabItens[[#This Row],[Saldo]]&gt;tabItens[[#This Row],[PontoPed]], 0, (tabItens[[#This Row],[PontoPed]]-tabItens[[#This Row],[Saldo]])/tabItens[[#This Row],[PontoPed]] ) ), 0 )</f>
        <v>0</v>
      </c>
      <c r="BD796" s="389">
        <f>ROUNDDOWN(IF( OR( AND(tabItens[[#This Row],[PontoPed]]&lt;tabItens[[#This Row],[Saldo]],tabItens[[#This Row],[Saldo]]&gt;0), tabItens[[#This Row],[PontoPed]]=0), 99, IF(AND(tabItens[[#This Row],[Saldo]]=0,tabItens[[#This Row],[PontoPed]]&gt;0), 0, (1-tabItens[[#This Row],[PctAb]])*10 ) ),0)</f>
        <v>99</v>
      </c>
      <c r="BE796" s="390">
        <f>IF( tabItens[[#This Row],[Consumo]] &gt; tabItens[[#This Row],[04_MESES]]/4*$AV$2, tabItens[[#This Row],[Consumo]]/$AV$2, tabItens[[#This Row],[04_MESES]]/4 ) * $BE$2 + tabItens[[#This Row],[COMPRA_EXTRA]]</f>
        <v>805</v>
      </c>
      <c r="BF796" s="391">
        <f>MAX( tabItens[[#This Row],[Sugestão]] - tabItens[[#This Row],[LC]], 0 )</f>
        <v>805</v>
      </c>
      <c r="BG796" s="391">
        <f>SUMIF(Consumo!$C$3:$C$862,tabItens[[#This Row],[CÓDIGO]],Consumo!$E$3:$E$862)</f>
        <v>0</v>
      </c>
      <c r="BH796" s="392">
        <f>IF(AND(tabItens[[#This Row],[Pend]] &gt; 0,tabItens[[#This Row],[Consumo]] &lt;&gt; 0), tabItens[[#This Row],[Pend]] / tabItens[[#This Row],[Consumo]], 0 )</f>
        <v>0</v>
      </c>
      <c r="BI796" s="391"/>
      <c r="BJ796" s="391"/>
      <c r="BK796" s="393" t="s">
        <v>2081</v>
      </c>
    </row>
    <row r="797" spans="1:63" x14ac:dyDescent="0.3">
      <c r="A797" s="354">
        <v>134567</v>
      </c>
      <c r="B797" s="355" t="s">
        <v>1895</v>
      </c>
      <c r="C797" s="356" t="s">
        <v>256</v>
      </c>
      <c r="D797" s="357">
        <v>0.06</v>
      </c>
      <c r="E797" s="358"/>
      <c r="F797" s="358"/>
      <c r="G797" s="358" t="s">
        <v>883</v>
      </c>
      <c r="H797" s="359">
        <v>14107</v>
      </c>
      <c r="I797" s="360">
        <v>103003</v>
      </c>
      <c r="J797" s="361">
        <v>0.06</v>
      </c>
      <c r="K797" s="362">
        <v>5800</v>
      </c>
      <c r="L797" s="363">
        <f>IF(tabItens[[#This Row],[Média]] &gt; 0, tabItens[[#This Row],[QTDE ATUAL]] / tabItens[[#This Row],[Média]],999.9)</f>
        <v>30.913805697589481</v>
      </c>
      <c r="M797" s="364">
        <v>0</v>
      </c>
      <c r="N797" s="365">
        <f>tabItens[[#This Row],[VALOR UNIT.]] * tabItens[[#This Row],[LC]]</f>
        <v>0</v>
      </c>
      <c r="O797" s="366" t="s">
        <v>2105</v>
      </c>
      <c r="P797" s="367"/>
      <c r="Q797" s="368"/>
      <c r="R797" s="365"/>
      <c r="S797" s="369"/>
      <c r="T797" s="370">
        <f>ROUNDDOWN(IFERROR(tabItens[[#This Row],[ATA DT.VALID.]] - $D$1,0) / 30,0)</f>
        <v>-1507</v>
      </c>
      <c r="U797" s="355" t="s">
        <v>1012</v>
      </c>
      <c r="V797" s="371">
        <v>1</v>
      </c>
      <c r="W797" s="372" t="s">
        <v>2066</v>
      </c>
      <c r="X797" s="373">
        <v>67</v>
      </c>
      <c r="Y797" s="374">
        <v>9</v>
      </c>
      <c r="Z797" s="375"/>
      <c r="AA797" s="376"/>
      <c r="AB797" s="377"/>
      <c r="AC797" s="377"/>
      <c r="AD797" s="376"/>
      <c r="AE797" s="377"/>
      <c r="AF797" s="370"/>
      <c r="AG797" s="378" t="s">
        <v>2067</v>
      </c>
      <c r="AH797" s="379"/>
      <c r="AI797" s="370">
        <v>2030</v>
      </c>
      <c r="AJ797" s="379">
        <v>43847</v>
      </c>
      <c r="AK797" s="379">
        <v>43174</v>
      </c>
      <c r="AL797" s="379">
        <v>43826</v>
      </c>
      <c r="AM797" s="369"/>
      <c r="AN797" s="358"/>
      <c r="AO797" s="380" t="str">
        <f>_xlfn.IFNA(IF(VLOOKUP(tabItens[[#This Row],[CÓDIGO]],tabExcluirDoEstoque[#Data],1,FALSE),"sim",""),"")</f>
        <v/>
      </c>
      <c r="AP797" s="381" t="str">
        <f ca="1">IF(OR(ISBLANK(tabItens[[#This Row],[ATA DT.VALID.]]),tabItens[[#This Row],[ATA DT.VALID.]]="",tabItens[[#This Row],[ATA DT.VALID.]]=" "),"",IF(TYPE(tabItens[[#This Row],[ATA DT.VALID.]])=1,ROUNDUP((tabItens[[#This Row],[ATA DT.VALID.]]-TODAY())/7,0),""))</f>
        <v/>
      </c>
      <c r="AQ797" s="382">
        <v>0</v>
      </c>
      <c r="AR797" s="383" t="str">
        <f>IF(ISBLANK(tabItens[[#This Row],[CÓDIGO]]),"",IFERROR(VLOOKUP(tabItens[[#This Row],[CÓDIGO]],Consumo!$C$2:$AC$862,26,FALSE),0))</f>
        <v>05.2023</v>
      </c>
      <c r="AS797" s="384">
        <f>SUMIF(Consumo!$C$3:$C$862,tabItens[[#This Row],[CÓDIGO]],Consumo!$N$3:$N$862) + SUMIF(Consumo!$C$3:$C$862,tabItens[[#This Row],[CÓDIGO]],Consumo!$O$3:$O$862) + SUMIF(Consumo!$C$3:$C$862,tabItens[[#This Row],[CÓDIGO]],Consumo!$P$3:$P$862) + SUMIF(Consumo!$C$3:$C$862,tabItens[[#This Row],[CÓDIGO]],Consumo!$Q$3:$Q$862)</f>
        <v>0</v>
      </c>
      <c r="AT797" s="384">
        <f>SUMIF(Consumo!$C$3:$C$862,tabItens[[#This Row],[CÓDIGO]],Consumo!$Z$3:$Z$862)</f>
        <v>5850</v>
      </c>
      <c r="AU797" s="385">
        <f>SUMIF(Consumo!$C$3:$C$862,tabItens[[#This Row],[CÓDIGO]],Consumo!$AA$3:$AA$862)</f>
        <v>2200</v>
      </c>
      <c r="AV797" s="386">
        <f>SUMIF(Consumo!$C$3:$C$862,tabItens[[#This Row],[CÓDIGO]],Consumo!$Y$3:$Y$862)</f>
        <v>456.33333333333331</v>
      </c>
      <c r="AW797" s="359">
        <f>tabItens[[#This Row],[QTDE ATUAL]] + tabItens[[#This Row],[RC QTDE]] + tabItens[[#This Row],[AF SALDO]] + tabItens[[#This Row],[Recentes]]</f>
        <v>14107</v>
      </c>
      <c r="AX797" s="387">
        <v>554</v>
      </c>
      <c r="AY797" s="387">
        <v>4</v>
      </c>
      <c r="AZ797" s="387">
        <f>IF(ISBLANK(tabItens[[#This Row],[CÓDIGO]]),"",tabItens[[#This Row],[PontoMês]] * (AZ$2+tabItens[[#This Row],[PontoQtM]]))</f>
        <v>2216</v>
      </c>
      <c r="BA797" s="386">
        <f>tabItens[[#This Row],[PontoPed]] - tabItens[[#This Row],[Saldo]] + (1/10)</f>
        <v>-11890.9</v>
      </c>
      <c r="BB797" s="386">
        <f xml:space="preserve"> tabItens[[#This Row],[PontoMês]] * BB$2 - tabItens[[#This Row],[QTDE ATUAL]] - (1/10)</f>
        <v>-13553.1</v>
      </c>
      <c r="BC797" s="388">
        <f>IF( tabItens[[#This Row],[PontoPed]]&gt;0, IF(tabItens[[#This Row],[PontoPed]]&lt;1, 1, IF( tabItens[[#This Row],[Saldo]]&gt;tabItens[[#This Row],[PontoPed]], 0, (tabItens[[#This Row],[PontoPed]]-tabItens[[#This Row],[Saldo]])/tabItens[[#This Row],[PontoPed]] ) ), 0 )</f>
        <v>0</v>
      </c>
      <c r="BD797" s="389">
        <f>ROUNDDOWN(IF( OR( AND(tabItens[[#This Row],[PontoPed]]&lt;tabItens[[#This Row],[Saldo]],tabItens[[#This Row],[Saldo]]&gt;0), tabItens[[#This Row],[PontoPed]]=0), 99, IF(AND(tabItens[[#This Row],[Saldo]]=0,tabItens[[#This Row],[PontoPed]]&gt;0), 0, (1-tabItens[[#This Row],[PctAb]])*10 ) ),0)</f>
        <v>99</v>
      </c>
      <c r="BE797" s="390">
        <f>IF( tabItens[[#This Row],[Consumo]] &gt; tabItens[[#This Row],[04_MESES]]/4*$AV$2, tabItens[[#This Row],[Consumo]]/$AV$2, tabItens[[#This Row],[04_MESES]]/4 ) * $BE$2 + tabItens[[#This Row],[COMPRA_EXTRA]]</f>
        <v>2925</v>
      </c>
      <c r="BF797" s="391">
        <f>MAX( tabItens[[#This Row],[Sugestão]] - tabItens[[#This Row],[LC]], 0 )</f>
        <v>2925</v>
      </c>
      <c r="BG797" s="391">
        <f>SUMIF(Consumo!$C$3:$C$862,tabItens[[#This Row],[CÓDIGO]],Consumo!$E$3:$E$862)</f>
        <v>0</v>
      </c>
      <c r="BH797" s="392">
        <f>IF(AND(tabItens[[#This Row],[Pend]] &gt; 0,tabItens[[#This Row],[Consumo]] &lt;&gt; 0), tabItens[[#This Row],[Pend]] / tabItens[[#This Row],[Consumo]], 0 )</f>
        <v>0</v>
      </c>
      <c r="BI797" s="391"/>
      <c r="BJ797" s="391"/>
      <c r="BK797" s="393" t="s">
        <v>2081</v>
      </c>
    </row>
    <row r="798" spans="1:63" x14ac:dyDescent="0.3">
      <c r="A798" s="354">
        <v>134568</v>
      </c>
      <c r="B798" s="355" t="s">
        <v>1896</v>
      </c>
      <c r="C798" s="356" t="s">
        <v>256</v>
      </c>
      <c r="D798" s="357">
        <v>0.08</v>
      </c>
      <c r="E798" s="358"/>
      <c r="F798" s="358"/>
      <c r="G798" s="358" t="s">
        <v>883</v>
      </c>
      <c r="H798" s="359">
        <v>6706</v>
      </c>
      <c r="I798" s="360">
        <v>103003</v>
      </c>
      <c r="J798" s="361">
        <v>0.08</v>
      </c>
      <c r="K798" s="362">
        <v>6260</v>
      </c>
      <c r="L798" s="363">
        <f>IF(tabItens[[#This Row],[Média]] &gt; 0, tabItens[[#This Row],[QTDE ATUAL]] / tabItens[[#This Row],[Média]],999.9)</f>
        <v>12.68274231678487</v>
      </c>
      <c r="M798" s="364">
        <v>0</v>
      </c>
      <c r="N798" s="365">
        <f>tabItens[[#This Row],[VALOR UNIT.]] * tabItens[[#This Row],[LC]]</f>
        <v>0</v>
      </c>
      <c r="O798" s="366" t="s">
        <v>2105</v>
      </c>
      <c r="P798" s="367"/>
      <c r="Q798" s="368"/>
      <c r="R798" s="365"/>
      <c r="S798" s="369"/>
      <c r="T798" s="370">
        <f>ROUNDDOWN(IFERROR(tabItens[[#This Row],[ATA DT.VALID.]] - $D$1,0) / 30,0)</f>
        <v>-1507</v>
      </c>
      <c r="U798" s="355" t="s">
        <v>1012</v>
      </c>
      <c r="V798" s="371">
        <v>1</v>
      </c>
      <c r="W798" s="372" t="s">
        <v>2066</v>
      </c>
      <c r="X798" s="373">
        <v>67</v>
      </c>
      <c r="Y798" s="374">
        <v>9</v>
      </c>
      <c r="Z798" s="375"/>
      <c r="AA798" s="376"/>
      <c r="AB798" s="377"/>
      <c r="AC798" s="377"/>
      <c r="AD798" s="376"/>
      <c r="AE798" s="377"/>
      <c r="AF798" s="370"/>
      <c r="AG798" s="378" t="s">
        <v>2067</v>
      </c>
      <c r="AH798" s="379"/>
      <c r="AI798" s="370">
        <v>2186</v>
      </c>
      <c r="AJ798" s="379">
        <v>43837</v>
      </c>
      <c r="AK798" s="379">
        <v>43174</v>
      </c>
      <c r="AL798" s="379">
        <v>43797</v>
      </c>
      <c r="AM798" s="369"/>
      <c r="AN798" s="358"/>
      <c r="AO798" s="380" t="str">
        <f>_xlfn.IFNA(IF(VLOOKUP(tabItens[[#This Row],[CÓDIGO]],tabExcluirDoEstoque[#Data],1,FALSE),"sim",""),"")</f>
        <v/>
      </c>
      <c r="AP798" s="381" t="str">
        <f ca="1">IF(OR(ISBLANK(tabItens[[#This Row],[ATA DT.VALID.]]),tabItens[[#This Row],[ATA DT.VALID.]]="",tabItens[[#This Row],[ATA DT.VALID.]]=" "),"",IF(TYPE(tabItens[[#This Row],[ATA DT.VALID.]])=1,ROUNDUP((tabItens[[#This Row],[ATA DT.VALID.]]-TODAY())/7,0),""))</f>
        <v/>
      </c>
      <c r="AQ798" s="382">
        <v>0</v>
      </c>
      <c r="AR798" s="383" t="str">
        <f>IF(ISBLANK(tabItens[[#This Row],[CÓDIGO]]),"",IFERROR(VLOOKUP(tabItens[[#This Row],[CÓDIGO]],Consumo!$C$2:$AC$862,26,FALSE),0))</f>
        <v>08.2023</v>
      </c>
      <c r="AS798" s="384">
        <f>SUMIF(Consumo!$C$3:$C$862,tabItens[[#This Row],[CÓDIGO]],Consumo!$N$3:$N$862) + SUMIF(Consumo!$C$3:$C$862,tabItens[[#This Row],[CÓDIGO]],Consumo!$O$3:$O$862) + SUMIF(Consumo!$C$3:$C$862,tabItens[[#This Row],[CÓDIGO]],Consumo!$P$3:$P$862) + SUMIF(Consumo!$C$3:$C$862,tabItens[[#This Row],[CÓDIGO]],Consumo!$Q$3:$Q$862)</f>
        <v>1500</v>
      </c>
      <c r="AT798" s="384">
        <f>SUMIF(Consumo!$C$3:$C$862,tabItens[[#This Row],[CÓDIGO]],Consumo!$Z$3:$Z$862)</f>
        <v>6560</v>
      </c>
      <c r="AU798" s="385">
        <f>SUMIF(Consumo!$C$3:$C$862,tabItens[[#This Row],[CÓDIGO]],Consumo!$AA$3:$AA$862)</f>
        <v>2160</v>
      </c>
      <c r="AV798" s="386">
        <f>SUMIF(Consumo!$C$3:$C$862,tabItens[[#This Row],[CÓDIGO]],Consumo!$Y$3:$Y$862)</f>
        <v>528.75</v>
      </c>
      <c r="AW798" s="359">
        <f>tabItens[[#This Row],[QTDE ATUAL]] + tabItens[[#This Row],[RC QTDE]] + tabItens[[#This Row],[AF SALDO]] + tabItens[[#This Row],[Recentes]]</f>
        <v>6706</v>
      </c>
      <c r="AX798" s="387">
        <v>500</v>
      </c>
      <c r="AY798" s="387">
        <v>4</v>
      </c>
      <c r="AZ798" s="387">
        <f>IF(ISBLANK(tabItens[[#This Row],[CÓDIGO]]),"",tabItens[[#This Row],[PontoMês]] * (AZ$2+tabItens[[#This Row],[PontoQtM]]))</f>
        <v>2000</v>
      </c>
      <c r="BA798" s="386">
        <f>tabItens[[#This Row],[PontoPed]] - tabItens[[#This Row],[Saldo]] + (1/10)</f>
        <v>-4705.8999999999996</v>
      </c>
      <c r="BB798" s="386">
        <f xml:space="preserve"> tabItens[[#This Row],[PontoMês]] * BB$2 - tabItens[[#This Row],[QTDE ATUAL]] - (1/10)</f>
        <v>-6206.1</v>
      </c>
      <c r="BC798" s="388">
        <f>IF( tabItens[[#This Row],[PontoPed]]&gt;0, IF(tabItens[[#This Row],[PontoPed]]&lt;1, 1, IF( tabItens[[#This Row],[Saldo]]&gt;tabItens[[#This Row],[PontoPed]], 0, (tabItens[[#This Row],[PontoPed]]-tabItens[[#This Row],[Saldo]])/tabItens[[#This Row],[PontoPed]] ) ), 0 )</f>
        <v>0</v>
      </c>
      <c r="BD798" s="389">
        <f>ROUNDDOWN(IF( OR( AND(tabItens[[#This Row],[PontoPed]]&lt;tabItens[[#This Row],[Saldo]],tabItens[[#This Row],[Saldo]]&gt;0), tabItens[[#This Row],[PontoPed]]=0), 99, IF(AND(tabItens[[#This Row],[Saldo]]=0,tabItens[[#This Row],[PontoPed]]&gt;0), 0, (1-tabItens[[#This Row],[PctAb]])*10 ) ),0)</f>
        <v>99</v>
      </c>
      <c r="BE798" s="390">
        <f>IF( tabItens[[#This Row],[Consumo]] &gt; tabItens[[#This Row],[04_MESES]]/4*$AV$2, tabItens[[#This Row],[Consumo]]/$AV$2, tabItens[[#This Row],[04_MESES]]/4 ) * $BE$2 + tabItens[[#This Row],[COMPRA_EXTRA]]</f>
        <v>3280</v>
      </c>
      <c r="BF798" s="391">
        <f>MAX( tabItens[[#This Row],[Sugestão]] - tabItens[[#This Row],[LC]], 0 )</f>
        <v>3280</v>
      </c>
      <c r="BG798" s="391">
        <f>SUMIF(Consumo!$C$3:$C$862,tabItens[[#This Row],[CÓDIGO]],Consumo!$E$3:$E$862)</f>
        <v>0</v>
      </c>
      <c r="BH798" s="392">
        <f>IF(AND(tabItens[[#This Row],[Pend]] &gt; 0,tabItens[[#This Row],[Consumo]] &lt;&gt; 0), tabItens[[#This Row],[Pend]] / tabItens[[#This Row],[Consumo]], 0 )</f>
        <v>0</v>
      </c>
      <c r="BI798" s="391"/>
      <c r="BJ798" s="391"/>
      <c r="BK798" s="393" t="s">
        <v>2081</v>
      </c>
    </row>
    <row r="799" spans="1:63" x14ac:dyDescent="0.3">
      <c r="A799" s="354">
        <v>134569</v>
      </c>
      <c r="B799" s="355" t="s">
        <v>1897</v>
      </c>
      <c r="C799" s="356" t="s">
        <v>429</v>
      </c>
      <c r="D799" s="357">
        <v>19</v>
      </c>
      <c r="E799" s="358"/>
      <c r="F799" s="358"/>
      <c r="G799" s="358" t="s">
        <v>883</v>
      </c>
      <c r="H799" s="359">
        <v>100</v>
      </c>
      <c r="I799" s="360">
        <v>103003</v>
      </c>
      <c r="J799" s="361">
        <v>19</v>
      </c>
      <c r="K799" s="362">
        <v>279</v>
      </c>
      <c r="L799" s="363">
        <f>IF(tabItens[[#This Row],[Média]] &gt; 0, tabItens[[#This Row],[QTDE ATUAL]] / tabItens[[#This Row],[Média]],999.9)</f>
        <v>4.4117647058823524</v>
      </c>
      <c r="M799" s="364">
        <v>0</v>
      </c>
      <c r="N799" s="365">
        <f>tabItens[[#This Row],[VALOR UNIT.]] * tabItens[[#This Row],[LC]]</f>
        <v>0</v>
      </c>
      <c r="O799" s="366"/>
      <c r="P799" s="367"/>
      <c r="Q799" s="368"/>
      <c r="R799" s="365"/>
      <c r="S799" s="369"/>
      <c r="T799" s="370">
        <f>ROUNDDOWN(IFERROR(tabItens[[#This Row],[ATA DT.VALID.]] - $D$1,0) / 30,0)</f>
        <v>-1507</v>
      </c>
      <c r="U799" s="355" t="s">
        <v>1071</v>
      </c>
      <c r="V799" s="371">
        <v>1</v>
      </c>
      <c r="W799" s="372" t="s">
        <v>2074</v>
      </c>
      <c r="X799" s="373">
        <v>78</v>
      </c>
      <c r="Y799" s="374">
        <v>2</v>
      </c>
      <c r="Z799" s="375"/>
      <c r="AA799" s="376"/>
      <c r="AB799" s="377"/>
      <c r="AC799" s="377"/>
      <c r="AD799" s="376"/>
      <c r="AE799" s="377"/>
      <c r="AF799" s="370"/>
      <c r="AG799" s="378" t="s">
        <v>2067</v>
      </c>
      <c r="AH799" s="379"/>
      <c r="AI799" s="370">
        <v>94</v>
      </c>
      <c r="AJ799" s="379">
        <v>45209</v>
      </c>
      <c r="AK799" s="379">
        <v>43174</v>
      </c>
      <c r="AL799" s="379">
        <v>45189</v>
      </c>
      <c r="AM799" s="369"/>
      <c r="AN799" s="358"/>
      <c r="AO799" s="380" t="str">
        <f>_xlfn.IFNA(IF(VLOOKUP(tabItens[[#This Row],[CÓDIGO]],tabExcluirDoEstoque[#Data],1,FALSE),"sim",""),"")</f>
        <v/>
      </c>
      <c r="AP799" s="381" t="str">
        <f ca="1">IF(OR(ISBLANK(tabItens[[#This Row],[ATA DT.VALID.]]),tabItens[[#This Row],[ATA DT.VALID.]]="",tabItens[[#This Row],[ATA DT.VALID.]]=" "),"",IF(TYPE(tabItens[[#This Row],[ATA DT.VALID.]])=1,ROUNDUP((tabItens[[#This Row],[ATA DT.VALID.]]-TODAY())/7,0),""))</f>
        <v/>
      </c>
      <c r="AQ799" s="382"/>
      <c r="AR799" s="383" t="str">
        <f>IF(ISBLANK(tabItens[[#This Row],[CÓDIGO]]),"",IFERROR(VLOOKUP(tabItens[[#This Row],[CÓDIGO]],Consumo!$C$2:$AC$862,26,FALSE),0))</f>
        <v>05.2023</v>
      </c>
      <c r="AS799" s="384">
        <f>SUMIF(Consumo!$C$3:$C$862,tabItens[[#This Row],[CÓDIGO]],Consumo!$N$3:$N$862) + SUMIF(Consumo!$C$3:$C$862,tabItens[[#This Row],[CÓDIGO]],Consumo!$O$3:$O$862) + SUMIF(Consumo!$C$3:$C$862,tabItens[[#This Row],[CÓDIGO]],Consumo!$P$3:$P$862) + SUMIF(Consumo!$C$3:$C$862,tabItens[[#This Row],[CÓDIGO]],Consumo!$Q$3:$Q$862)</f>
        <v>0</v>
      </c>
      <c r="AT799" s="384">
        <f>SUMIF(Consumo!$C$3:$C$862,tabItens[[#This Row],[CÓDIGO]],Consumo!$Z$3:$Z$862)</f>
        <v>279</v>
      </c>
      <c r="AU799" s="385">
        <f>SUMIF(Consumo!$C$3:$C$862,tabItens[[#This Row],[CÓDIGO]],Consumo!$AA$3:$AA$862)</f>
        <v>100</v>
      </c>
      <c r="AV799" s="386">
        <f>SUMIF(Consumo!$C$3:$C$862,tabItens[[#This Row],[CÓDIGO]],Consumo!$Y$3:$Y$862)</f>
        <v>22.666666666666668</v>
      </c>
      <c r="AW799" s="359">
        <f>tabItens[[#This Row],[QTDE ATUAL]] + tabItens[[#This Row],[RC QTDE]] + tabItens[[#This Row],[AF SALDO]] + tabItens[[#This Row],[Recentes]]</f>
        <v>100</v>
      </c>
      <c r="AX799" s="387">
        <v>8</v>
      </c>
      <c r="AY799" s="387">
        <v>4</v>
      </c>
      <c r="AZ799" s="387">
        <f>IF(ISBLANK(tabItens[[#This Row],[CÓDIGO]]),"",tabItens[[#This Row],[PontoMês]] * (AZ$2+tabItens[[#This Row],[PontoQtM]]))</f>
        <v>32</v>
      </c>
      <c r="BA799" s="386">
        <f>tabItens[[#This Row],[PontoPed]] - tabItens[[#This Row],[Saldo]] + (1/10)</f>
        <v>-67.900000000000006</v>
      </c>
      <c r="BB799" s="386">
        <f xml:space="preserve"> tabItens[[#This Row],[PontoMês]] * BB$2 - tabItens[[#This Row],[QTDE ATUAL]] - (1/10)</f>
        <v>-92.1</v>
      </c>
      <c r="BC799" s="388">
        <f>IF( tabItens[[#This Row],[PontoPed]]&gt;0, IF(tabItens[[#This Row],[PontoPed]]&lt;1, 1, IF( tabItens[[#This Row],[Saldo]]&gt;tabItens[[#This Row],[PontoPed]], 0, (tabItens[[#This Row],[PontoPed]]-tabItens[[#This Row],[Saldo]])/tabItens[[#This Row],[PontoPed]] ) ), 0 )</f>
        <v>0</v>
      </c>
      <c r="BD799" s="389">
        <f>ROUNDDOWN(IF( OR( AND(tabItens[[#This Row],[PontoPed]]&lt;tabItens[[#This Row],[Saldo]],tabItens[[#This Row],[Saldo]]&gt;0), tabItens[[#This Row],[PontoPed]]=0), 99, IF(AND(tabItens[[#This Row],[Saldo]]=0,tabItens[[#This Row],[PontoPed]]&gt;0), 0, (1-tabItens[[#This Row],[PctAb]])*10 ) ),0)</f>
        <v>99</v>
      </c>
      <c r="BE799" s="390">
        <f>IF( tabItens[[#This Row],[Consumo]] &gt; tabItens[[#This Row],[04_MESES]]/4*$AV$2, tabItens[[#This Row],[Consumo]]/$AV$2, tabItens[[#This Row],[04_MESES]]/4 ) * $BE$2 + tabItens[[#This Row],[COMPRA_EXTRA]]</f>
        <v>139.5</v>
      </c>
      <c r="BF799" s="391">
        <f>MAX( tabItens[[#This Row],[Sugestão]] - tabItens[[#This Row],[LC]], 0 )</f>
        <v>139.5</v>
      </c>
      <c r="BG799" s="391">
        <f>SUMIF(Consumo!$C$3:$C$862,tabItens[[#This Row],[CÓDIGO]],Consumo!$E$3:$E$862)</f>
        <v>0</v>
      </c>
      <c r="BH799" s="392">
        <f>IF(AND(tabItens[[#This Row],[Pend]] &gt; 0,tabItens[[#This Row],[Consumo]] &lt;&gt; 0), tabItens[[#This Row],[Pend]] / tabItens[[#This Row],[Consumo]], 0 )</f>
        <v>0</v>
      </c>
      <c r="BI799" s="391"/>
      <c r="BJ799" s="391"/>
      <c r="BK799" s="393" t="s">
        <v>2081</v>
      </c>
    </row>
    <row r="800" spans="1:63" x14ac:dyDescent="0.3">
      <c r="A800" s="354">
        <v>134570</v>
      </c>
      <c r="B800" s="355" t="s">
        <v>1898</v>
      </c>
      <c r="C800" s="356" t="s">
        <v>256</v>
      </c>
      <c r="D800" s="357">
        <v>3.04</v>
      </c>
      <c r="E800" s="358"/>
      <c r="F800" s="358"/>
      <c r="G800" s="358" t="s">
        <v>883</v>
      </c>
      <c r="H800" s="359">
        <v>0</v>
      </c>
      <c r="I800" s="360">
        <v>103003</v>
      </c>
      <c r="J800" s="361">
        <v>3.04</v>
      </c>
      <c r="K800" s="362">
        <v>106</v>
      </c>
      <c r="L800" s="363">
        <f>IF(tabItens[[#This Row],[Média]] &gt; 0, tabItens[[#This Row],[QTDE ATUAL]] / tabItens[[#This Row],[Média]],999.9)</f>
        <v>0</v>
      </c>
      <c r="M800" s="364">
        <v>0</v>
      </c>
      <c r="N800" s="365">
        <f>tabItens[[#This Row],[VALOR UNIT.]] * tabItens[[#This Row],[LC]]</f>
        <v>0</v>
      </c>
      <c r="O800" s="366"/>
      <c r="P800" s="367"/>
      <c r="Q800" s="368"/>
      <c r="R800" s="365"/>
      <c r="S800" s="369"/>
      <c r="T800" s="370">
        <f>ROUNDDOWN(IFERROR(tabItens[[#This Row],[ATA DT.VALID.]] - $D$1,0) / 30,0)</f>
        <v>-1507</v>
      </c>
      <c r="U800" s="355" t="s">
        <v>1899</v>
      </c>
      <c r="V800" s="371">
        <v>1</v>
      </c>
      <c r="W800" s="372" t="s">
        <v>2074</v>
      </c>
      <c r="X800" s="373">
        <v>70</v>
      </c>
      <c r="Y800" s="374">
        <v>25</v>
      </c>
      <c r="Z800" s="375"/>
      <c r="AA800" s="376"/>
      <c r="AB800" s="377"/>
      <c r="AC800" s="377"/>
      <c r="AD800" s="376"/>
      <c r="AE800" s="377"/>
      <c r="AF800" s="370"/>
      <c r="AG800" s="378" t="s">
        <v>2067</v>
      </c>
      <c r="AH800" s="379"/>
      <c r="AI800" s="370">
        <v>36</v>
      </c>
      <c r="AJ800" s="379">
        <v>44550</v>
      </c>
      <c r="AK800" s="379">
        <v>43174</v>
      </c>
      <c r="AL800" s="379">
        <v>44536</v>
      </c>
      <c r="AM800" s="369"/>
      <c r="AN800" s="358"/>
      <c r="AO800" s="380" t="str">
        <f>_xlfn.IFNA(IF(VLOOKUP(tabItens[[#This Row],[CÓDIGO]],tabExcluirDoEstoque[#Data],1,FALSE),"sim",""),"")</f>
        <v/>
      </c>
      <c r="AP800" s="381" t="str">
        <f ca="1">IF(OR(ISBLANK(tabItens[[#This Row],[ATA DT.VALID.]]),tabItens[[#This Row],[ATA DT.VALID.]]="",tabItens[[#This Row],[ATA DT.VALID.]]=" "),"",IF(TYPE(tabItens[[#This Row],[ATA DT.VALID.]])=1,ROUNDUP((tabItens[[#This Row],[ATA DT.VALID.]]-TODAY())/7,0),""))</f>
        <v/>
      </c>
      <c r="AQ800" s="382"/>
      <c r="AR800" s="383" t="str">
        <f>IF(ISBLANK(tabItens[[#This Row],[CÓDIGO]]),"",IFERROR(VLOOKUP(tabItens[[#This Row],[CÓDIGO]],Consumo!$C$2:$AC$862,26,FALSE),0))</f>
        <v>02.2023</v>
      </c>
      <c r="AS800" s="384">
        <f>SUMIF(Consumo!$C$3:$C$862,tabItens[[#This Row],[CÓDIGO]],Consumo!$N$3:$N$862) + SUMIF(Consumo!$C$3:$C$862,tabItens[[#This Row],[CÓDIGO]],Consumo!$O$3:$O$862) + SUMIF(Consumo!$C$3:$C$862,tabItens[[#This Row],[CÓDIGO]],Consumo!$P$3:$P$862) + SUMIF(Consumo!$C$3:$C$862,tabItens[[#This Row],[CÓDIGO]],Consumo!$Q$3:$Q$862)</f>
        <v>0</v>
      </c>
      <c r="AT800" s="384">
        <f>SUMIF(Consumo!$C$3:$C$862,tabItens[[#This Row],[CÓDIGO]],Consumo!$Z$3:$Z$862)</f>
        <v>140</v>
      </c>
      <c r="AU800" s="385">
        <f>SUMIF(Consumo!$C$3:$C$862,tabItens[[#This Row],[CÓDIGO]],Consumo!$AA$3:$AA$862)</f>
        <v>40</v>
      </c>
      <c r="AV800" s="386">
        <f>SUMIF(Consumo!$C$3:$C$862,tabItens[[#This Row],[CÓDIGO]],Consumo!$Y$3:$Y$862)</f>
        <v>11.666666666666666</v>
      </c>
      <c r="AW800" s="359">
        <f>tabItens[[#This Row],[QTDE ATUAL]] + tabItens[[#This Row],[RC QTDE]] + tabItens[[#This Row],[AF SALDO]] + tabItens[[#This Row],[Recentes]]</f>
        <v>0</v>
      </c>
      <c r="AX800" s="387">
        <v>3</v>
      </c>
      <c r="AY800" s="387">
        <v>4</v>
      </c>
      <c r="AZ800" s="387">
        <f>IF(ISBLANK(tabItens[[#This Row],[CÓDIGO]]),"",tabItens[[#This Row],[PontoMês]] * (AZ$2+tabItens[[#This Row],[PontoQtM]]))</f>
        <v>12</v>
      </c>
      <c r="BA800" s="386">
        <f>tabItens[[#This Row],[PontoPed]] - tabItens[[#This Row],[Saldo]] + (1/10)</f>
        <v>12.1</v>
      </c>
      <c r="BB800" s="386">
        <f xml:space="preserve"> tabItens[[#This Row],[PontoMês]] * BB$2 - tabItens[[#This Row],[QTDE ATUAL]] - (1/10)</f>
        <v>2.9</v>
      </c>
      <c r="BC800" s="388">
        <f>IF( tabItens[[#This Row],[PontoPed]]&gt;0, IF(tabItens[[#This Row],[PontoPed]]&lt;1, 1, IF( tabItens[[#This Row],[Saldo]]&gt;tabItens[[#This Row],[PontoPed]], 0, (tabItens[[#This Row],[PontoPed]]-tabItens[[#This Row],[Saldo]])/tabItens[[#This Row],[PontoPed]] ) ), 0 )</f>
        <v>1</v>
      </c>
      <c r="BD800" s="389">
        <f>ROUNDDOWN(IF( OR( AND(tabItens[[#This Row],[PontoPed]]&lt;tabItens[[#This Row],[Saldo]],tabItens[[#This Row],[Saldo]]&gt;0), tabItens[[#This Row],[PontoPed]]=0), 99, IF(AND(tabItens[[#This Row],[Saldo]]=0,tabItens[[#This Row],[PontoPed]]&gt;0), 0, (1-tabItens[[#This Row],[PctAb]])*10 ) ),0)</f>
        <v>0</v>
      </c>
      <c r="BE800" s="390">
        <f>IF( tabItens[[#This Row],[Consumo]] &gt; tabItens[[#This Row],[04_MESES]]/4*$AV$2, tabItens[[#This Row],[Consumo]]/$AV$2, tabItens[[#This Row],[04_MESES]]/4 ) * $BE$2 + tabItens[[#This Row],[COMPRA_EXTRA]]</f>
        <v>70</v>
      </c>
      <c r="BF800" s="391">
        <f>MAX( tabItens[[#This Row],[Sugestão]] - tabItens[[#This Row],[LC]], 0 )</f>
        <v>70</v>
      </c>
      <c r="BG800" s="391">
        <f>SUMIF(Consumo!$C$3:$C$862,tabItens[[#This Row],[CÓDIGO]],Consumo!$E$3:$E$862)</f>
        <v>34</v>
      </c>
      <c r="BH800" s="392">
        <f>IF(AND(tabItens[[#This Row],[Pend]] &gt; 0,tabItens[[#This Row],[Consumo]] &lt;&gt; 0), tabItens[[#This Row],[Pend]] / tabItens[[#This Row],[Consumo]], 0 )</f>
        <v>0.24285714285714285</v>
      </c>
      <c r="BI800" s="391"/>
      <c r="BJ800" s="391"/>
      <c r="BK800" s="393" t="s">
        <v>2081</v>
      </c>
    </row>
    <row r="801" spans="1:63" x14ac:dyDescent="0.3">
      <c r="A801" s="354">
        <v>134581</v>
      </c>
      <c r="B801" s="355" t="s">
        <v>1900</v>
      </c>
      <c r="C801" s="356" t="s">
        <v>256</v>
      </c>
      <c r="D801" s="357">
        <v>94.93</v>
      </c>
      <c r="E801" s="358"/>
      <c r="F801" s="358"/>
      <c r="G801" s="358" t="s">
        <v>883</v>
      </c>
      <c r="H801" s="359">
        <v>10</v>
      </c>
      <c r="I801" s="360">
        <v>103003</v>
      </c>
      <c r="J801" s="361">
        <v>94.93</v>
      </c>
      <c r="K801" s="362">
        <v>63</v>
      </c>
      <c r="L801" s="363">
        <f>IF(tabItens[[#This Row],[Média]] &gt; 0, tabItens[[#This Row],[QTDE ATUAL]] / tabItens[[#This Row],[Média]],999.9)</f>
        <v>1.4457831325301205</v>
      </c>
      <c r="M801" s="364">
        <v>0</v>
      </c>
      <c r="N801" s="365">
        <f>tabItens[[#This Row],[VALOR UNIT.]] * tabItens[[#This Row],[LC]]</f>
        <v>0</v>
      </c>
      <c r="O801" s="366" t="s">
        <v>2099</v>
      </c>
      <c r="P801" s="367"/>
      <c r="Q801" s="368"/>
      <c r="R801" s="365"/>
      <c r="S801" s="369"/>
      <c r="T801" s="370">
        <f>ROUNDDOWN(IFERROR(tabItens[[#This Row],[ATA DT.VALID.]] - $D$1,0) / 30,0)</f>
        <v>-1507</v>
      </c>
      <c r="U801" s="355" t="s">
        <v>1009</v>
      </c>
      <c r="V801" s="371">
        <v>1</v>
      </c>
      <c r="W801" s="372" t="s">
        <v>2071</v>
      </c>
      <c r="X801" s="373">
        <v>61</v>
      </c>
      <c r="Y801" s="374">
        <v>14</v>
      </c>
      <c r="Z801" s="375"/>
      <c r="AA801" s="376"/>
      <c r="AB801" s="377"/>
      <c r="AC801" s="377"/>
      <c r="AD801" s="376"/>
      <c r="AE801" s="377"/>
      <c r="AF801" s="370"/>
      <c r="AG801" s="378" t="s">
        <v>2067</v>
      </c>
      <c r="AH801" s="379"/>
      <c r="AI801" s="370">
        <v>20</v>
      </c>
      <c r="AJ801" s="379">
        <v>45189</v>
      </c>
      <c r="AK801" s="379">
        <v>43174</v>
      </c>
      <c r="AL801" s="379">
        <v>45145</v>
      </c>
      <c r="AM801" s="369"/>
      <c r="AN801" s="358"/>
      <c r="AO801" s="380" t="str">
        <f>_xlfn.IFNA(IF(VLOOKUP(tabItens[[#This Row],[CÓDIGO]],tabExcluirDoEstoque[#Data],1,FALSE),"sim",""),"")</f>
        <v/>
      </c>
      <c r="AP801" s="381" t="str">
        <f ca="1">IF(OR(ISBLANK(tabItens[[#This Row],[ATA DT.VALID.]]),tabItens[[#This Row],[ATA DT.VALID.]]="",tabItens[[#This Row],[ATA DT.VALID.]]=" "),"",IF(TYPE(tabItens[[#This Row],[ATA DT.VALID.]])=1,ROUNDUP((tabItens[[#This Row],[ATA DT.VALID.]]-TODAY())/7,0),""))</f>
        <v/>
      </c>
      <c r="AQ801" s="382">
        <v>0</v>
      </c>
      <c r="AR801" s="383" t="str">
        <f>IF(ISBLANK(tabItens[[#This Row],[CÓDIGO]]),"",IFERROR(VLOOKUP(tabItens[[#This Row],[CÓDIGO]],Consumo!$C$2:$AC$862,26,FALSE),0))</f>
        <v>09.2023</v>
      </c>
      <c r="AS801" s="384">
        <f>SUMIF(Consumo!$C$3:$C$862,tabItens[[#This Row],[CÓDIGO]],Consumo!$N$3:$N$862) + SUMIF(Consumo!$C$3:$C$862,tabItens[[#This Row],[CÓDIGO]],Consumo!$O$3:$O$862) + SUMIF(Consumo!$C$3:$C$862,tabItens[[#This Row],[CÓDIGO]],Consumo!$P$3:$P$862) + SUMIF(Consumo!$C$3:$C$862,tabItens[[#This Row],[CÓDIGO]],Consumo!$Q$3:$Q$862)</f>
        <v>10</v>
      </c>
      <c r="AT801" s="384">
        <f>SUMIF(Consumo!$C$3:$C$862,tabItens[[#This Row],[CÓDIGO]],Consumo!$Z$3:$Z$862)</f>
        <v>83</v>
      </c>
      <c r="AU801" s="385">
        <f>SUMIF(Consumo!$C$3:$C$862,tabItens[[#This Row],[CÓDIGO]],Consumo!$AA$3:$AA$862)</f>
        <v>22</v>
      </c>
      <c r="AV801" s="386">
        <f>SUMIF(Consumo!$C$3:$C$862,tabItens[[#This Row],[CÓDIGO]],Consumo!$Y$3:$Y$862)</f>
        <v>6.916666666666667</v>
      </c>
      <c r="AW801" s="359">
        <f>tabItens[[#This Row],[QTDE ATUAL]] + tabItens[[#This Row],[RC QTDE]] + tabItens[[#This Row],[AF SALDO]] + tabItens[[#This Row],[Recentes]]</f>
        <v>10</v>
      </c>
      <c r="AX801" s="387">
        <v>5</v>
      </c>
      <c r="AY801" s="387">
        <v>4</v>
      </c>
      <c r="AZ801" s="387">
        <f>IF(ISBLANK(tabItens[[#This Row],[CÓDIGO]]),"",tabItens[[#This Row],[PontoMês]] * (AZ$2+tabItens[[#This Row],[PontoQtM]]))</f>
        <v>20</v>
      </c>
      <c r="BA801" s="386">
        <f>tabItens[[#This Row],[PontoPed]] - tabItens[[#This Row],[Saldo]] + (1/10)</f>
        <v>10.1</v>
      </c>
      <c r="BB801" s="386">
        <f xml:space="preserve"> tabItens[[#This Row],[PontoMês]] * BB$2 - tabItens[[#This Row],[QTDE ATUAL]] - (1/10)</f>
        <v>-5.0999999999999996</v>
      </c>
      <c r="BC801" s="388">
        <f>IF( tabItens[[#This Row],[PontoPed]]&gt;0, IF(tabItens[[#This Row],[PontoPed]]&lt;1, 1, IF( tabItens[[#This Row],[Saldo]]&gt;tabItens[[#This Row],[PontoPed]], 0, (tabItens[[#This Row],[PontoPed]]-tabItens[[#This Row],[Saldo]])/tabItens[[#This Row],[PontoPed]] ) ), 0 )</f>
        <v>0.5</v>
      </c>
      <c r="BD801" s="389">
        <f>ROUNDDOWN(IF( OR( AND(tabItens[[#This Row],[PontoPed]]&lt;tabItens[[#This Row],[Saldo]],tabItens[[#This Row],[Saldo]]&gt;0), tabItens[[#This Row],[PontoPed]]=0), 99, IF(AND(tabItens[[#This Row],[Saldo]]=0,tabItens[[#This Row],[PontoPed]]&gt;0), 0, (1-tabItens[[#This Row],[PctAb]])*10 ) ),0)</f>
        <v>5</v>
      </c>
      <c r="BE801" s="390">
        <f>IF( tabItens[[#This Row],[Consumo]] &gt; tabItens[[#This Row],[04_MESES]]/4*$AV$2, tabItens[[#This Row],[Consumo]]/$AV$2, tabItens[[#This Row],[04_MESES]]/4 ) * $BE$2 + tabItens[[#This Row],[COMPRA_EXTRA]]</f>
        <v>41.5</v>
      </c>
      <c r="BF801" s="391">
        <f>MAX( tabItens[[#This Row],[Sugestão]] - tabItens[[#This Row],[LC]], 0 )</f>
        <v>41.5</v>
      </c>
      <c r="BG801" s="391">
        <f>SUMIF(Consumo!$C$3:$C$862,tabItens[[#This Row],[CÓDIGO]],Consumo!$E$3:$E$862)</f>
        <v>21</v>
      </c>
      <c r="BH801" s="392">
        <f>IF(AND(tabItens[[#This Row],[Pend]] &gt; 0,tabItens[[#This Row],[Consumo]] &lt;&gt; 0), tabItens[[#This Row],[Pend]] / tabItens[[#This Row],[Consumo]], 0 )</f>
        <v>0.25301204819277107</v>
      </c>
      <c r="BI801" s="391"/>
      <c r="BJ801" s="391"/>
      <c r="BK801" s="393" t="s">
        <v>2081</v>
      </c>
    </row>
    <row r="802" spans="1:63" x14ac:dyDescent="0.3">
      <c r="A802" s="354">
        <v>134582</v>
      </c>
      <c r="B802" s="355" t="s">
        <v>1901</v>
      </c>
      <c r="C802" s="356" t="s">
        <v>256</v>
      </c>
      <c r="D802" s="357">
        <v>66.45</v>
      </c>
      <c r="E802" s="358"/>
      <c r="F802" s="358"/>
      <c r="G802" s="358" t="s">
        <v>883</v>
      </c>
      <c r="H802" s="359">
        <v>57</v>
      </c>
      <c r="I802" s="360">
        <v>103003</v>
      </c>
      <c r="J802" s="361">
        <v>66.45</v>
      </c>
      <c r="K802" s="362">
        <v>69</v>
      </c>
      <c r="L802" s="363">
        <f>IF(tabItens[[#This Row],[Média]] &gt; 0, tabItens[[#This Row],[QTDE ATUAL]] / tabItens[[#This Row],[Média]],999.9)</f>
        <v>7.354838709677419</v>
      </c>
      <c r="M802" s="364">
        <v>0</v>
      </c>
      <c r="N802" s="365">
        <f>tabItens[[#This Row],[VALOR UNIT.]] * tabItens[[#This Row],[LC]]</f>
        <v>0</v>
      </c>
      <c r="O802" s="366" t="s">
        <v>2099</v>
      </c>
      <c r="P802" s="367"/>
      <c r="Q802" s="368"/>
      <c r="R802" s="365"/>
      <c r="S802" s="369"/>
      <c r="T802" s="370">
        <f>ROUNDDOWN(IFERROR(tabItens[[#This Row],[ATA DT.VALID.]] - $D$1,0) / 30,0)</f>
        <v>-1507</v>
      </c>
      <c r="U802" s="355" t="s">
        <v>1009</v>
      </c>
      <c r="V802" s="371">
        <v>1</v>
      </c>
      <c r="W802" s="372" t="s">
        <v>2071</v>
      </c>
      <c r="X802" s="373">
        <v>61</v>
      </c>
      <c r="Y802" s="374">
        <v>14</v>
      </c>
      <c r="Z802" s="375"/>
      <c r="AA802" s="376"/>
      <c r="AB802" s="377"/>
      <c r="AC802" s="377"/>
      <c r="AD802" s="376"/>
      <c r="AE802" s="377"/>
      <c r="AF802" s="370"/>
      <c r="AG802" s="378" t="s">
        <v>2067</v>
      </c>
      <c r="AH802" s="379"/>
      <c r="AI802" s="370">
        <v>32</v>
      </c>
      <c r="AJ802" s="379">
        <v>45189</v>
      </c>
      <c r="AK802" s="379">
        <v>43174</v>
      </c>
      <c r="AL802" s="379">
        <v>45145</v>
      </c>
      <c r="AM802" s="369"/>
      <c r="AN802" s="358"/>
      <c r="AO802" s="380" t="str">
        <f>_xlfn.IFNA(IF(VLOOKUP(tabItens[[#This Row],[CÓDIGO]],tabExcluirDoEstoque[#Data],1,FALSE),"sim",""),"")</f>
        <v/>
      </c>
      <c r="AP802" s="381" t="str">
        <f ca="1">IF(OR(ISBLANK(tabItens[[#This Row],[ATA DT.VALID.]]),tabItens[[#This Row],[ATA DT.VALID.]]="",tabItens[[#This Row],[ATA DT.VALID.]]=" "),"",IF(TYPE(tabItens[[#This Row],[ATA DT.VALID.]])=1,ROUNDUP((tabItens[[#This Row],[ATA DT.VALID.]]-TODAY())/7,0),""))</f>
        <v/>
      </c>
      <c r="AQ802" s="382">
        <v>0</v>
      </c>
      <c r="AR802" s="383" t="str">
        <f>IF(ISBLANK(tabItens[[#This Row],[CÓDIGO]]),"",IFERROR(VLOOKUP(tabItens[[#This Row],[CÓDIGO]],Consumo!$C$2:$AC$862,26,FALSE),0))</f>
        <v>09.2023</v>
      </c>
      <c r="AS802" s="384">
        <f>SUMIF(Consumo!$C$3:$C$862,tabItens[[#This Row],[CÓDIGO]],Consumo!$N$3:$N$862) + SUMIF(Consumo!$C$3:$C$862,tabItens[[#This Row],[CÓDIGO]],Consumo!$O$3:$O$862) + SUMIF(Consumo!$C$3:$C$862,tabItens[[#This Row],[CÓDIGO]],Consumo!$P$3:$P$862) + SUMIF(Consumo!$C$3:$C$862,tabItens[[#This Row],[CÓDIGO]],Consumo!$Q$3:$Q$862)</f>
        <v>36</v>
      </c>
      <c r="AT802" s="384">
        <f>SUMIF(Consumo!$C$3:$C$862,tabItens[[#This Row],[CÓDIGO]],Consumo!$Z$3:$Z$862)</f>
        <v>96</v>
      </c>
      <c r="AU802" s="385">
        <f>SUMIF(Consumo!$C$3:$C$862,tabItens[[#This Row],[CÓDIGO]],Consumo!$AA$3:$AA$862)</f>
        <v>21</v>
      </c>
      <c r="AV802" s="386">
        <f>SUMIF(Consumo!$C$3:$C$862,tabItens[[#This Row],[CÓDIGO]],Consumo!$Y$3:$Y$862)</f>
        <v>7.75</v>
      </c>
      <c r="AW802" s="359">
        <f>tabItens[[#This Row],[QTDE ATUAL]] + tabItens[[#This Row],[RC QTDE]] + tabItens[[#This Row],[AF SALDO]] + tabItens[[#This Row],[Recentes]]</f>
        <v>57</v>
      </c>
      <c r="AX802" s="387">
        <v>10</v>
      </c>
      <c r="AY802" s="387">
        <v>4</v>
      </c>
      <c r="AZ802" s="387">
        <f>IF(ISBLANK(tabItens[[#This Row],[CÓDIGO]]),"",tabItens[[#This Row],[PontoMês]] * (AZ$2+tabItens[[#This Row],[PontoQtM]]))</f>
        <v>40</v>
      </c>
      <c r="BA802" s="386">
        <f>tabItens[[#This Row],[PontoPed]] - tabItens[[#This Row],[Saldo]] + (1/10)</f>
        <v>-16.899999999999999</v>
      </c>
      <c r="BB802" s="386">
        <f xml:space="preserve"> tabItens[[#This Row],[PontoMês]] * BB$2 - tabItens[[#This Row],[QTDE ATUAL]] - (1/10)</f>
        <v>-47.1</v>
      </c>
      <c r="BC802" s="388">
        <f>IF( tabItens[[#This Row],[PontoPed]]&gt;0, IF(tabItens[[#This Row],[PontoPed]]&lt;1, 1, IF( tabItens[[#This Row],[Saldo]]&gt;tabItens[[#This Row],[PontoPed]], 0, (tabItens[[#This Row],[PontoPed]]-tabItens[[#This Row],[Saldo]])/tabItens[[#This Row],[PontoPed]] ) ), 0 )</f>
        <v>0</v>
      </c>
      <c r="BD802" s="389">
        <f>ROUNDDOWN(IF( OR( AND(tabItens[[#This Row],[PontoPed]]&lt;tabItens[[#This Row],[Saldo]],tabItens[[#This Row],[Saldo]]&gt;0), tabItens[[#This Row],[PontoPed]]=0), 99, IF(AND(tabItens[[#This Row],[Saldo]]=0,tabItens[[#This Row],[PontoPed]]&gt;0), 0, (1-tabItens[[#This Row],[PctAb]])*10 ) ),0)</f>
        <v>99</v>
      </c>
      <c r="BE802" s="390">
        <f>IF( tabItens[[#This Row],[Consumo]] &gt; tabItens[[#This Row],[04_MESES]]/4*$AV$2, tabItens[[#This Row],[Consumo]]/$AV$2, tabItens[[#This Row],[04_MESES]]/4 ) * $BE$2 + tabItens[[#This Row],[COMPRA_EXTRA]]</f>
        <v>54</v>
      </c>
      <c r="BF802" s="391">
        <f>MAX( tabItens[[#This Row],[Sugestão]] - tabItens[[#This Row],[LC]], 0 )</f>
        <v>54</v>
      </c>
      <c r="BG802" s="391">
        <f>SUMIF(Consumo!$C$3:$C$862,tabItens[[#This Row],[CÓDIGO]],Consumo!$E$3:$E$862)</f>
        <v>0</v>
      </c>
      <c r="BH802" s="392">
        <f>IF(AND(tabItens[[#This Row],[Pend]] &gt; 0,tabItens[[#This Row],[Consumo]] &lt;&gt; 0), tabItens[[#This Row],[Pend]] / tabItens[[#This Row],[Consumo]], 0 )</f>
        <v>0</v>
      </c>
      <c r="BI802" s="391"/>
      <c r="BJ802" s="391"/>
      <c r="BK802" s="393" t="s">
        <v>2081</v>
      </c>
    </row>
    <row r="803" spans="1:63" x14ac:dyDescent="0.3">
      <c r="A803" s="354">
        <v>135013</v>
      </c>
      <c r="B803" s="355" t="s">
        <v>1902</v>
      </c>
      <c r="C803" s="356" t="s">
        <v>429</v>
      </c>
      <c r="D803" s="357">
        <v>51.52</v>
      </c>
      <c r="E803" s="358"/>
      <c r="F803" s="358"/>
      <c r="G803" s="358" t="s">
        <v>883</v>
      </c>
      <c r="H803" s="359">
        <v>1</v>
      </c>
      <c r="I803" s="360">
        <v>103003</v>
      </c>
      <c r="J803" s="361">
        <v>51.52</v>
      </c>
      <c r="K803" s="362"/>
      <c r="L803" s="363">
        <f>IF(tabItens[[#This Row],[Média]] &gt; 0, tabItens[[#This Row],[QTDE ATUAL]] / tabItens[[#This Row],[Média]],999.9)</f>
        <v>999.9</v>
      </c>
      <c r="M803" s="364">
        <v>0</v>
      </c>
      <c r="N803" s="365">
        <f>tabItens[[#This Row],[VALOR UNIT.]] * tabItens[[#This Row],[LC]]</f>
        <v>0</v>
      </c>
      <c r="O803" s="366" t="s">
        <v>2200</v>
      </c>
      <c r="P803" s="367"/>
      <c r="Q803" s="368"/>
      <c r="R803" s="365"/>
      <c r="S803" s="369"/>
      <c r="T803" s="370">
        <f>ROUNDDOWN(IFERROR(tabItens[[#This Row],[ATA DT.VALID.]] - $D$1,0) / 30,0)</f>
        <v>-1507</v>
      </c>
      <c r="U803" s="355" t="s">
        <v>1488</v>
      </c>
      <c r="V803" s="371">
        <v>1</v>
      </c>
      <c r="W803" s="372" t="s">
        <v>2076</v>
      </c>
      <c r="X803" s="373">
        <v>54</v>
      </c>
      <c r="Y803" s="374">
        <v>4</v>
      </c>
      <c r="Z803" s="375"/>
      <c r="AA803" s="376"/>
      <c r="AB803" s="377"/>
      <c r="AC803" s="377"/>
      <c r="AD803" s="376"/>
      <c r="AE803" s="377"/>
      <c r="AF803" s="370"/>
      <c r="AG803" s="378" t="s">
        <v>2067</v>
      </c>
      <c r="AH803" s="379"/>
      <c r="AI803" s="370">
        <v>0</v>
      </c>
      <c r="AJ803" s="379">
        <v>43818</v>
      </c>
      <c r="AK803" s="379">
        <v>43235</v>
      </c>
      <c r="AL803" s="379">
        <v>43780</v>
      </c>
      <c r="AM803" s="369"/>
      <c r="AN803" s="358"/>
      <c r="AO803" s="380" t="str">
        <f>_xlfn.IFNA(IF(VLOOKUP(tabItens[[#This Row],[CÓDIGO]],tabExcluirDoEstoque[#Data],1,FALSE),"sim",""),"")</f>
        <v/>
      </c>
      <c r="AP803" s="381" t="str">
        <f ca="1">IF(OR(ISBLANK(tabItens[[#This Row],[ATA DT.VALID.]]),tabItens[[#This Row],[ATA DT.VALID.]]="",tabItens[[#This Row],[ATA DT.VALID.]]=" "),"",IF(TYPE(tabItens[[#This Row],[ATA DT.VALID.]])=1,ROUNDUP((tabItens[[#This Row],[ATA DT.VALID.]]-TODAY())/7,0),""))</f>
        <v/>
      </c>
      <c r="AQ803" s="382">
        <v>0</v>
      </c>
      <c r="AR803" s="383">
        <f>IF(ISBLANK(tabItens[[#This Row],[CÓDIGO]]),"",IFERROR(VLOOKUP(tabItens[[#This Row],[CÓDIGO]],Consumo!$C$2:$AC$862,26,FALSE),0))</f>
        <v>0</v>
      </c>
      <c r="AS803" s="384">
        <f>SUMIF(Consumo!$C$3:$C$862,tabItens[[#This Row],[CÓDIGO]],Consumo!$N$3:$N$862) + SUMIF(Consumo!$C$3:$C$862,tabItens[[#This Row],[CÓDIGO]],Consumo!$O$3:$O$862) + SUMIF(Consumo!$C$3:$C$862,tabItens[[#This Row],[CÓDIGO]],Consumo!$P$3:$P$862) + SUMIF(Consumo!$C$3:$C$862,tabItens[[#This Row],[CÓDIGO]],Consumo!$Q$3:$Q$862)</f>
        <v>0</v>
      </c>
      <c r="AT803" s="384">
        <f>SUMIF(Consumo!$C$3:$C$862,tabItens[[#This Row],[CÓDIGO]],Consumo!$Z$3:$Z$862)</f>
        <v>0</v>
      </c>
      <c r="AU803" s="385">
        <f>SUMIF(Consumo!$C$3:$C$862,tabItens[[#This Row],[CÓDIGO]],Consumo!$AA$3:$AA$862)</f>
        <v>0</v>
      </c>
      <c r="AV803" s="386">
        <f>SUMIF(Consumo!$C$3:$C$862,tabItens[[#This Row],[CÓDIGO]],Consumo!$Y$3:$Y$862)</f>
        <v>0</v>
      </c>
      <c r="AW803" s="359">
        <f>tabItens[[#This Row],[QTDE ATUAL]] + tabItens[[#This Row],[RC QTDE]] + tabItens[[#This Row],[AF SALDO]] + tabItens[[#This Row],[Recentes]]</f>
        <v>1</v>
      </c>
      <c r="AX803" s="387">
        <v>0</v>
      </c>
      <c r="AY803" s="387">
        <v>4</v>
      </c>
      <c r="AZ803" s="387">
        <f>IF(ISBLANK(tabItens[[#This Row],[CÓDIGO]]),"",tabItens[[#This Row],[PontoMês]] * (AZ$2+tabItens[[#This Row],[PontoQtM]]))</f>
        <v>0</v>
      </c>
      <c r="BA803" s="386">
        <f>tabItens[[#This Row],[PontoPed]] - tabItens[[#This Row],[Saldo]] + (1/10)</f>
        <v>-0.9</v>
      </c>
      <c r="BB803" s="386">
        <f xml:space="preserve"> tabItens[[#This Row],[PontoMês]] * BB$2 - tabItens[[#This Row],[QTDE ATUAL]] - (1/10)</f>
        <v>-1.1000000000000001</v>
      </c>
      <c r="BC803" s="388">
        <f>IF( tabItens[[#This Row],[PontoPed]]&gt;0, IF(tabItens[[#This Row],[PontoPed]]&lt;1, 1, IF( tabItens[[#This Row],[Saldo]]&gt;tabItens[[#This Row],[PontoPed]], 0, (tabItens[[#This Row],[PontoPed]]-tabItens[[#This Row],[Saldo]])/tabItens[[#This Row],[PontoPed]] ) ), 0 )</f>
        <v>0</v>
      </c>
      <c r="BD803" s="389">
        <f>ROUNDDOWN(IF( OR( AND(tabItens[[#This Row],[PontoPed]]&lt;tabItens[[#This Row],[Saldo]],tabItens[[#This Row],[Saldo]]&gt;0), tabItens[[#This Row],[PontoPed]]=0), 99, IF(AND(tabItens[[#This Row],[Saldo]]=0,tabItens[[#This Row],[PontoPed]]&gt;0), 0, (1-tabItens[[#This Row],[PctAb]])*10 ) ),0)</f>
        <v>99</v>
      </c>
      <c r="BE803" s="390">
        <f>IF( tabItens[[#This Row],[Consumo]] &gt; tabItens[[#This Row],[04_MESES]]/4*$AV$2, tabItens[[#This Row],[Consumo]]/$AV$2, tabItens[[#This Row],[04_MESES]]/4 ) * $BE$2 + tabItens[[#This Row],[COMPRA_EXTRA]]</f>
        <v>0</v>
      </c>
      <c r="BF803" s="391">
        <f>MAX( tabItens[[#This Row],[Sugestão]] - tabItens[[#This Row],[LC]], 0 )</f>
        <v>0</v>
      </c>
      <c r="BG803" s="391">
        <f>SUMIF(Consumo!$C$3:$C$862,tabItens[[#This Row],[CÓDIGO]],Consumo!$E$3:$E$862)</f>
        <v>0</v>
      </c>
      <c r="BH803" s="392">
        <f>IF(AND(tabItens[[#This Row],[Pend]] &gt; 0,tabItens[[#This Row],[Consumo]] &lt;&gt; 0), tabItens[[#This Row],[Pend]] / tabItens[[#This Row],[Consumo]], 0 )</f>
        <v>0</v>
      </c>
      <c r="BI803" s="391"/>
      <c r="BJ803" s="391"/>
      <c r="BK803" s="393" t="s">
        <v>2081</v>
      </c>
    </row>
    <row r="804" spans="1:63" x14ac:dyDescent="0.3">
      <c r="A804" s="354">
        <v>135014</v>
      </c>
      <c r="B804" s="355" t="s">
        <v>1903</v>
      </c>
      <c r="C804" s="356" t="s">
        <v>429</v>
      </c>
      <c r="D804" s="357">
        <v>51.52</v>
      </c>
      <c r="E804" s="358"/>
      <c r="F804" s="358"/>
      <c r="G804" s="358" t="s">
        <v>883</v>
      </c>
      <c r="H804" s="359">
        <v>0</v>
      </c>
      <c r="I804" s="360">
        <v>103003</v>
      </c>
      <c r="J804" s="361">
        <v>51.52</v>
      </c>
      <c r="K804" s="362">
        <v>4</v>
      </c>
      <c r="L804" s="363">
        <f>IF(tabItens[[#This Row],[Média]] &gt; 0, tabItens[[#This Row],[QTDE ATUAL]] / tabItens[[#This Row],[Média]],999.9)</f>
        <v>0</v>
      </c>
      <c r="M804" s="364">
        <v>0</v>
      </c>
      <c r="N804" s="365">
        <f>tabItens[[#This Row],[VALOR UNIT.]] * tabItens[[#This Row],[LC]]</f>
        <v>0</v>
      </c>
      <c r="O804" s="366" t="s">
        <v>2200</v>
      </c>
      <c r="P804" s="367"/>
      <c r="Q804" s="368"/>
      <c r="R804" s="365"/>
      <c r="S804" s="369"/>
      <c r="T804" s="370">
        <f>ROUNDDOWN(IFERROR(tabItens[[#This Row],[ATA DT.VALID.]] - $D$1,0) / 30,0)</f>
        <v>-1507</v>
      </c>
      <c r="U804" s="355" t="s">
        <v>1488</v>
      </c>
      <c r="V804" s="371">
        <v>1</v>
      </c>
      <c r="W804" s="372" t="s">
        <v>2076</v>
      </c>
      <c r="X804" s="373">
        <v>54</v>
      </c>
      <c r="Y804" s="374">
        <v>4</v>
      </c>
      <c r="Z804" s="375"/>
      <c r="AA804" s="376"/>
      <c r="AB804" s="377"/>
      <c r="AC804" s="377"/>
      <c r="AD804" s="376"/>
      <c r="AE804" s="377"/>
      <c r="AF804" s="370"/>
      <c r="AG804" s="378" t="s">
        <v>2067</v>
      </c>
      <c r="AH804" s="379"/>
      <c r="AI804" s="370">
        <v>2</v>
      </c>
      <c r="AJ804" s="379">
        <v>43819</v>
      </c>
      <c r="AK804" s="379">
        <v>43235</v>
      </c>
      <c r="AL804" s="379">
        <v>43780</v>
      </c>
      <c r="AM804" s="369"/>
      <c r="AN804" s="358"/>
      <c r="AO804" s="380" t="str">
        <f>_xlfn.IFNA(IF(VLOOKUP(tabItens[[#This Row],[CÓDIGO]],tabExcluirDoEstoque[#Data],1,FALSE),"sim",""),"")</f>
        <v/>
      </c>
      <c r="AP804" s="381" t="str">
        <f ca="1">IF(OR(ISBLANK(tabItens[[#This Row],[ATA DT.VALID.]]),tabItens[[#This Row],[ATA DT.VALID.]]="",tabItens[[#This Row],[ATA DT.VALID.]]=" "),"",IF(TYPE(tabItens[[#This Row],[ATA DT.VALID.]])=1,ROUNDUP((tabItens[[#This Row],[ATA DT.VALID.]]-TODAY())/7,0),""))</f>
        <v/>
      </c>
      <c r="AQ804" s="382">
        <v>0</v>
      </c>
      <c r="AR804" s="383" t="str">
        <f>IF(ISBLANK(tabItens[[#This Row],[CÓDIGO]]),"",IFERROR(VLOOKUP(tabItens[[#This Row],[CÓDIGO]],Consumo!$C$2:$AC$862,26,FALSE),0))</f>
        <v>04.2023</v>
      </c>
      <c r="AS804" s="384">
        <f>SUMIF(Consumo!$C$3:$C$862,tabItens[[#This Row],[CÓDIGO]],Consumo!$N$3:$N$862) + SUMIF(Consumo!$C$3:$C$862,tabItens[[#This Row],[CÓDIGO]],Consumo!$O$3:$O$862) + SUMIF(Consumo!$C$3:$C$862,tabItens[[#This Row],[CÓDIGO]],Consumo!$P$3:$P$862) + SUMIF(Consumo!$C$3:$C$862,tabItens[[#This Row],[CÓDIGO]],Consumo!$Q$3:$Q$862)</f>
        <v>0</v>
      </c>
      <c r="AT804" s="384">
        <f>SUMIF(Consumo!$C$3:$C$862,tabItens[[#This Row],[CÓDIGO]],Consumo!$Z$3:$Z$862)</f>
        <v>4</v>
      </c>
      <c r="AU804" s="385">
        <f>SUMIF(Consumo!$C$3:$C$862,tabItens[[#This Row],[CÓDIGO]],Consumo!$AA$3:$AA$862)</f>
        <v>2</v>
      </c>
      <c r="AV804" s="386">
        <f>SUMIF(Consumo!$C$3:$C$862,tabItens[[#This Row],[CÓDIGO]],Consumo!$Y$3:$Y$862)</f>
        <v>0.25</v>
      </c>
      <c r="AW804" s="359">
        <f>tabItens[[#This Row],[QTDE ATUAL]] + tabItens[[#This Row],[RC QTDE]] + tabItens[[#This Row],[AF SALDO]] + tabItens[[#This Row],[Recentes]]</f>
        <v>0</v>
      </c>
      <c r="AX804" s="387">
        <v>0</v>
      </c>
      <c r="AY804" s="387">
        <v>4</v>
      </c>
      <c r="AZ804" s="387">
        <f>IF(ISBLANK(tabItens[[#This Row],[CÓDIGO]]),"",tabItens[[#This Row],[PontoMês]] * (AZ$2+tabItens[[#This Row],[PontoQtM]]))</f>
        <v>0</v>
      </c>
      <c r="BA804" s="386">
        <f>tabItens[[#This Row],[PontoPed]] - tabItens[[#This Row],[Saldo]] + (1/10)</f>
        <v>0.1</v>
      </c>
      <c r="BB804" s="386">
        <f xml:space="preserve"> tabItens[[#This Row],[PontoMês]] * BB$2 - tabItens[[#This Row],[QTDE ATUAL]] - (1/10)</f>
        <v>-0.1</v>
      </c>
      <c r="BC804" s="388">
        <f>IF( tabItens[[#This Row],[PontoPed]]&gt;0, IF(tabItens[[#This Row],[PontoPed]]&lt;1, 1, IF( tabItens[[#This Row],[Saldo]]&gt;tabItens[[#This Row],[PontoPed]], 0, (tabItens[[#This Row],[PontoPed]]-tabItens[[#This Row],[Saldo]])/tabItens[[#This Row],[PontoPed]] ) ), 0 )</f>
        <v>0</v>
      </c>
      <c r="BD804" s="389">
        <f>ROUNDDOWN(IF( OR( AND(tabItens[[#This Row],[PontoPed]]&lt;tabItens[[#This Row],[Saldo]],tabItens[[#This Row],[Saldo]]&gt;0), tabItens[[#This Row],[PontoPed]]=0), 99, IF(AND(tabItens[[#This Row],[Saldo]]=0,tabItens[[#This Row],[PontoPed]]&gt;0), 0, (1-tabItens[[#This Row],[PctAb]])*10 ) ),0)</f>
        <v>99</v>
      </c>
      <c r="BE804" s="390">
        <f>IF( tabItens[[#This Row],[Consumo]] &gt; tabItens[[#This Row],[04_MESES]]/4*$AV$2, tabItens[[#This Row],[Consumo]]/$AV$2, tabItens[[#This Row],[04_MESES]]/4 ) * $BE$2 + tabItens[[#This Row],[COMPRA_EXTRA]]</f>
        <v>2</v>
      </c>
      <c r="BF804" s="391">
        <f>MAX( tabItens[[#This Row],[Sugestão]] - tabItens[[#This Row],[LC]], 0 )</f>
        <v>2</v>
      </c>
      <c r="BG804" s="391">
        <f>SUMIF(Consumo!$C$3:$C$862,tabItens[[#This Row],[CÓDIGO]],Consumo!$E$3:$E$862)</f>
        <v>0</v>
      </c>
      <c r="BH804" s="392">
        <f>IF(AND(tabItens[[#This Row],[Pend]] &gt; 0,tabItens[[#This Row],[Consumo]] &lt;&gt; 0), tabItens[[#This Row],[Pend]] / tabItens[[#This Row],[Consumo]], 0 )</f>
        <v>0</v>
      </c>
      <c r="BI804" s="391"/>
      <c r="BJ804" s="391"/>
      <c r="BK804" s="393" t="s">
        <v>2081</v>
      </c>
    </row>
    <row r="805" spans="1:63" x14ac:dyDescent="0.3">
      <c r="A805" s="354">
        <v>135088</v>
      </c>
      <c r="B805" s="355" t="s">
        <v>1904</v>
      </c>
      <c r="C805" s="356" t="s">
        <v>31</v>
      </c>
      <c r="D805" s="357">
        <v>10.83</v>
      </c>
      <c r="E805" s="358"/>
      <c r="F805" s="358"/>
      <c r="G805" s="358" t="s">
        <v>883</v>
      </c>
      <c r="H805" s="359">
        <v>354</v>
      </c>
      <c r="I805" s="360">
        <v>103003</v>
      </c>
      <c r="J805" s="361">
        <v>10.83</v>
      </c>
      <c r="K805" s="362">
        <v>257</v>
      </c>
      <c r="L805" s="363">
        <f>IF(tabItens[[#This Row],[Média]] &gt; 0, tabItens[[#This Row],[QTDE ATUAL]] / tabItens[[#This Row],[Média]],999.9)</f>
        <v>18.153846153846153</v>
      </c>
      <c r="M805" s="364">
        <v>0</v>
      </c>
      <c r="N805" s="365">
        <f>tabItens[[#This Row],[VALOR UNIT.]] * tabItens[[#This Row],[LC]]</f>
        <v>0</v>
      </c>
      <c r="O805" s="366" t="s">
        <v>2197</v>
      </c>
      <c r="P805" s="367"/>
      <c r="Q805" s="368"/>
      <c r="R805" s="365"/>
      <c r="S805" s="369"/>
      <c r="T805" s="370">
        <f>ROUNDDOWN(IFERROR(tabItens[[#This Row],[ATA DT.VALID.]] - $D$1,0) / 30,0)</f>
        <v>-1507</v>
      </c>
      <c r="U805" s="355" t="s">
        <v>1876</v>
      </c>
      <c r="V805" s="371">
        <v>1</v>
      </c>
      <c r="W805" s="372" t="s">
        <v>2072</v>
      </c>
      <c r="X805" s="373">
        <v>55</v>
      </c>
      <c r="Y805" s="374">
        <v>66</v>
      </c>
      <c r="Z805" s="375">
        <v>2664</v>
      </c>
      <c r="AA805" s="376">
        <v>2023</v>
      </c>
      <c r="AB805" s="377">
        <v>300</v>
      </c>
      <c r="AC805" s="377"/>
      <c r="AD805" s="376"/>
      <c r="AE805" s="377"/>
      <c r="AF805" s="370"/>
      <c r="AG805" s="378" t="s">
        <v>2067</v>
      </c>
      <c r="AH805" s="379"/>
      <c r="AI805" s="370">
        <v>86</v>
      </c>
      <c r="AJ805" s="379">
        <v>44742</v>
      </c>
      <c r="AK805" s="379">
        <v>43238</v>
      </c>
      <c r="AL805" s="379">
        <v>44722</v>
      </c>
      <c r="AM805" s="369"/>
      <c r="AN805" s="358"/>
      <c r="AO805" s="380" t="str">
        <f>_xlfn.IFNA(IF(VLOOKUP(tabItens[[#This Row],[CÓDIGO]],tabExcluirDoEstoque[#Data],1,FALSE),"sim",""),"")</f>
        <v/>
      </c>
      <c r="AP805" s="381" t="str">
        <f ca="1">IF(OR(ISBLANK(tabItens[[#This Row],[ATA DT.VALID.]]),tabItens[[#This Row],[ATA DT.VALID.]]="",tabItens[[#This Row],[ATA DT.VALID.]]=" "),"",IF(TYPE(tabItens[[#This Row],[ATA DT.VALID.]])=1,ROUNDUP((tabItens[[#This Row],[ATA DT.VALID.]]-TODAY())/7,0),""))</f>
        <v/>
      </c>
      <c r="AQ805" s="382">
        <v>0</v>
      </c>
      <c r="AR805" s="383" t="str">
        <f>IF(ISBLANK(tabItens[[#This Row],[CÓDIGO]]),"",IFERROR(VLOOKUP(tabItens[[#This Row],[CÓDIGO]],Consumo!$C$2:$AC$862,26,FALSE),0))</f>
        <v>06.2023</v>
      </c>
      <c r="AS805" s="384">
        <f>SUMIF(Consumo!$C$3:$C$862,tabItens[[#This Row],[CÓDIGO]],Consumo!$N$3:$N$862) + SUMIF(Consumo!$C$3:$C$862,tabItens[[#This Row],[CÓDIGO]],Consumo!$O$3:$O$862) + SUMIF(Consumo!$C$3:$C$862,tabItens[[#This Row],[CÓDIGO]],Consumo!$P$3:$P$862) + SUMIF(Consumo!$C$3:$C$862,tabItens[[#This Row],[CÓDIGO]],Consumo!$Q$3:$Q$862)</f>
        <v>2</v>
      </c>
      <c r="AT805" s="384">
        <f>SUMIF(Consumo!$C$3:$C$862,tabItens[[#This Row],[CÓDIGO]],Consumo!$Z$3:$Z$862)</f>
        <v>257</v>
      </c>
      <c r="AU805" s="385">
        <f>SUMIF(Consumo!$C$3:$C$862,tabItens[[#This Row],[CÓDIGO]],Consumo!$AA$3:$AA$862)</f>
        <v>125</v>
      </c>
      <c r="AV805" s="386">
        <f>SUMIF(Consumo!$C$3:$C$862,tabItens[[#This Row],[CÓDIGO]],Consumo!$Y$3:$Y$862)</f>
        <v>19.5</v>
      </c>
      <c r="AW805" s="359">
        <f>tabItens[[#This Row],[QTDE ATUAL]] + tabItens[[#This Row],[RC QTDE]] + tabItens[[#This Row],[AF SALDO]] + tabItens[[#This Row],[Recentes]]</f>
        <v>654</v>
      </c>
      <c r="AX805" s="387">
        <v>40</v>
      </c>
      <c r="AY805" s="387">
        <v>4</v>
      </c>
      <c r="AZ805" s="387">
        <f>IF(ISBLANK(tabItens[[#This Row],[CÓDIGO]]),"",tabItens[[#This Row],[PontoMês]] * (AZ$2+tabItens[[#This Row],[PontoQtM]]))</f>
        <v>160</v>
      </c>
      <c r="BA805" s="386">
        <f>tabItens[[#This Row],[PontoPed]] - tabItens[[#This Row],[Saldo]] + (1/10)</f>
        <v>-493.9</v>
      </c>
      <c r="BB805" s="386">
        <f xml:space="preserve"> tabItens[[#This Row],[PontoMês]] * BB$2 - tabItens[[#This Row],[QTDE ATUAL]] - (1/10)</f>
        <v>-314.10000000000002</v>
      </c>
      <c r="BC805" s="388">
        <f>IF( tabItens[[#This Row],[PontoPed]]&gt;0, IF(tabItens[[#This Row],[PontoPed]]&lt;1, 1, IF( tabItens[[#This Row],[Saldo]]&gt;tabItens[[#This Row],[PontoPed]], 0, (tabItens[[#This Row],[PontoPed]]-tabItens[[#This Row],[Saldo]])/tabItens[[#This Row],[PontoPed]] ) ), 0 )</f>
        <v>0</v>
      </c>
      <c r="BD805" s="389">
        <f>ROUNDDOWN(IF( OR( AND(tabItens[[#This Row],[PontoPed]]&lt;tabItens[[#This Row],[Saldo]],tabItens[[#This Row],[Saldo]]&gt;0), tabItens[[#This Row],[PontoPed]]=0), 99, IF(AND(tabItens[[#This Row],[Saldo]]=0,tabItens[[#This Row],[PontoPed]]&gt;0), 0, (1-tabItens[[#This Row],[PctAb]])*10 ) ),0)</f>
        <v>99</v>
      </c>
      <c r="BE805" s="390">
        <f>IF( tabItens[[#This Row],[Consumo]] &gt; tabItens[[#This Row],[04_MESES]]/4*$AV$2, tabItens[[#This Row],[Consumo]]/$AV$2, tabItens[[#This Row],[04_MESES]]/4 ) * $BE$2 + tabItens[[#This Row],[COMPRA_EXTRA]]</f>
        <v>128.5</v>
      </c>
      <c r="BF805" s="391">
        <f>MAX( tabItens[[#This Row],[Sugestão]] - tabItens[[#This Row],[LC]], 0 )</f>
        <v>128.5</v>
      </c>
      <c r="BG805" s="391">
        <f>SUMIF(Consumo!$C$3:$C$862,tabItens[[#This Row],[CÓDIGO]],Consumo!$E$3:$E$862)</f>
        <v>0</v>
      </c>
      <c r="BH805" s="392">
        <f>IF(AND(tabItens[[#This Row],[Pend]] &gt; 0,tabItens[[#This Row],[Consumo]] &lt;&gt; 0), tabItens[[#This Row],[Pend]] / tabItens[[#This Row],[Consumo]], 0 )</f>
        <v>0</v>
      </c>
      <c r="BI805" s="391"/>
      <c r="BJ805" s="391"/>
      <c r="BK805" s="393" t="s">
        <v>2081</v>
      </c>
    </row>
    <row r="806" spans="1:63" x14ac:dyDescent="0.3">
      <c r="A806" s="354">
        <v>135297</v>
      </c>
      <c r="B806" s="355" t="s">
        <v>1905</v>
      </c>
      <c r="C806" s="356" t="s">
        <v>262</v>
      </c>
      <c r="D806" s="357">
        <v>9.1199999999999992</v>
      </c>
      <c r="E806" s="358"/>
      <c r="F806" s="358"/>
      <c r="G806" s="358" t="s">
        <v>883</v>
      </c>
      <c r="H806" s="359">
        <v>1472</v>
      </c>
      <c r="I806" s="360">
        <v>103003</v>
      </c>
      <c r="J806" s="361">
        <v>9.1199999999999992</v>
      </c>
      <c r="K806" s="362">
        <v>13614</v>
      </c>
      <c r="L806" s="363">
        <f>IF(tabItens[[#This Row],[Média]] &gt; 0, tabItens[[#This Row],[QTDE ATUAL]] / tabItens[[#This Row],[Média]],999.9)</f>
        <v>1.8767530811729707</v>
      </c>
      <c r="M806" s="364">
        <v>0</v>
      </c>
      <c r="N806" s="365">
        <f>tabItens[[#This Row],[VALOR UNIT.]] * tabItens[[#This Row],[LC]]</f>
        <v>0</v>
      </c>
      <c r="O806" s="366"/>
      <c r="P806" s="367"/>
      <c r="Q806" s="368"/>
      <c r="R806" s="365"/>
      <c r="S806" s="369"/>
      <c r="T806" s="370">
        <f>ROUNDDOWN(IFERROR(tabItens[[#This Row],[ATA DT.VALID.]] - $D$1,0) / 30,0)</f>
        <v>-1507</v>
      </c>
      <c r="U806" s="355" t="s">
        <v>931</v>
      </c>
      <c r="V806" s="371">
        <v>1</v>
      </c>
      <c r="W806" s="372" t="s">
        <v>2069</v>
      </c>
      <c r="X806" s="373">
        <v>45</v>
      </c>
      <c r="Y806" s="374">
        <v>9</v>
      </c>
      <c r="Z806" s="375"/>
      <c r="AA806" s="376"/>
      <c r="AB806" s="377"/>
      <c r="AC806" s="377"/>
      <c r="AD806" s="376"/>
      <c r="AE806" s="377"/>
      <c r="AF806" s="370"/>
      <c r="AG806" s="378" t="s">
        <v>2067</v>
      </c>
      <c r="AH806" s="379"/>
      <c r="AI806" s="370">
        <v>4674</v>
      </c>
      <c r="AJ806" s="379">
        <v>44991</v>
      </c>
      <c r="AK806" s="379">
        <v>43277</v>
      </c>
      <c r="AL806" s="379">
        <v>44959</v>
      </c>
      <c r="AM806" s="369"/>
      <c r="AN806" s="358"/>
      <c r="AO806" s="380" t="str">
        <f>_xlfn.IFNA(IF(VLOOKUP(tabItens[[#This Row],[CÓDIGO]],tabExcluirDoEstoque[#Data],1,FALSE),"sim",""),"")</f>
        <v/>
      </c>
      <c r="AP806" s="381" t="str">
        <f ca="1">IF(OR(ISBLANK(tabItens[[#This Row],[ATA DT.VALID.]]),tabItens[[#This Row],[ATA DT.VALID.]]="",tabItens[[#This Row],[ATA DT.VALID.]]=" "),"",IF(TYPE(tabItens[[#This Row],[ATA DT.VALID.]])=1,ROUNDUP((tabItens[[#This Row],[ATA DT.VALID.]]-TODAY())/7,0),""))</f>
        <v/>
      </c>
      <c r="AQ806" s="382"/>
      <c r="AR806" s="383" t="str">
        <f>IF(ISBLANK(tabItens[[#This Row],[CÓDIGO]]),"",IFERROR(VLOOKUP(tabItens[[#This Row],[CÓDIGO]],Consumo!$C$2:$AC$862,26,FALSE),0))</f>
        <v>09.2023</v>
      </c>
      <c r="AS806" s="384">
        <f>SUMIF(Consumo!$C$3:$C$862,tabItens[[#This Row],[CÓDIGO]],Consumo!$N$3:$N$862) + SUMIF(Consumo!$C$3:$C$862,tabItens[[#This Row],[CÓDIGO]],Consumo!$O$3:$O$862) + SUMIF(Consumo!$C$3:$C$862,tabItens[[#This Row],[CÓDIGO]],Consumo!$P$3:$P$862) + SUMIF(Consumo!$C$3:$C$862,tabItens[[#This Row],[CÓDIGO]],Consumo!$Q$3:$Q$862)</f>
        <v>493</v>
      </c>
      <c r="AT806" s="384">
        <f>SUMIF(Consumo!$C$3:$C$862,tabItens[[#This Row],[CÓDIGO]],Consumo!$Z$3:$Z$862)</f>
        <v>14049</v>
      </c>
      <c r="AU806" s="385">
        <f>SUMIF(Consumo!$C$3:$C$862,tabItens[[#This Row],[CÓDIGO]],Consumo!$AA$3:$AA$862)</f>
        <v>12925</v>
      </c>
      <c r="AV806" s="386">
        <f>SUMIF(Consumo!$C$3:$C$862,tabItens[[#This Row],[CÓDIGO]],Consumo!$Y$3:$Y$862)</f>
        <v>784.33333333333337</v>
      </c>
      <c r="AW806" s="359">
        <f>tabItens[[#This Row],[QTDE ATUAL]] + tabItens[[#This Row],[RC QTDE]] + tabItens[[#This Row],[AF SALDO]] + tabItens[[#This Row],[Recentes]]</f>
        <v>1472</v>
      </c>
      <c r="AX806" s="387">
        <v>624</v>
      </c>
      <c r="AY806" s="387">
        <v>4</v>
      </c>
      <c r="AZ806" s="387">
        <f>IF(ISBLANK(tabItens[[#This Row],[CÓDIGO]]),"",tabItens[[#This Row],[PontoMês]] * (AZ$2+tabItens[[#This Row],[PontoQtM]]))</f>
        <v>2496</v>
      </c>
      <c r="BA806" s="386">
        <f>tabItens[[#This Row],[PontoPed]] - tabItens[[#This Row],[Saldo]] + (1/10)</f>
        <v>1024.0999999999999</v>
      </c>
      <c r="BB806" s="386">
        <f xml:space="preserve"> tabItens[[#This Row],[PontoMês]] * BB$2 - tabItens[[#This Row],[QTDE ATUAL]] - (1/10)</f>
        <v>-848.1</v>
      </c>
      <c r="BC806" s="388">
        <f>IF( tabItens[[#This Row],[PontoPed]]&gt;0, IF(tabItens[[#This Row],[PontoPed]]&lt;1, 1, IF( tabItens[[#This Row],[Saldo]]&gt;tabItens[[#This Row],[PontoPed]], 0, (tabItens[[#This Row],[PontoPed]]-tabItens[[#This Row],[Saldo]])/tabItens[[#This Row],[PontoPed]] ) ), 0 )</f>
        <v>0.41025641025641024</v>
      </c>
      <c r="BD806" s="389">
        <f>ROUNDDOWN(IF( OR( AND(tabItens[[#This Row],[PontoPed]]&lt;tabItens[[#This Row],[Saldo]],tabItens[[#This Row],[Saldo]]&gt;0), tabItens[[#This Row],[PontoPed]]=0), 99, IF(AND(tabItens[[#This Row],[Saldo]]=0,tabItens[[#This Row],[PontoPed]]&gt;0), 0, (1-tabItens[[#This Row],[PctAb]])*10 ) ),0)</f>
        <v>5</v>
      </c>
      <c r="BE806" s="390">
        <f>IF( tabItens[[#This Row],[Consumo]] &gt; tabItens[[#This Row],[04_MESES]]/4*$AV$2, tabItens[[#This Row],[Consumo]]/$AV$2, tabItens[[#This Row],[04_MESES]]/4 ) * $BE$2 + tabItens[[#This Row],[COMPRA_EXTRA]]</f>
        <v>7024.5</v>
      </c>
      <c r="BF806" s="391">
        <f>MAX( tabItens[[#This Row],[Sugestão]] - tabItens[[#This Row],[LC]], 0 )</f>
        <v>7024.5</v>
      </c>
      <c r="BG806" s="391">
        <f>SUMIF(Consumo!$C$3:$C$862,tabItens[[#This Row],[CÓDIGO]],Consumo!$E$3:$E$862)</f>
        <v>29</v>
      </c>
      <c r="BH806" s="392">
        <f>IF(AND(tabItens[[#This Row],[Pend]] &gt; 0,tabItens[[#This Row],[Consumo]] &lt;&gt; 0), tabItens[[#This Row],[Pend]] / tabItens[[#This Row],[Consumo]], 0 )</f>
        <v>2.0642038579258312E-3</v>
      </c>
      <c r="BI806" s="391"/>
      <c r="BJ806" s="391"/>
      <c r="BK806" s="393" t="s">
        <v>2081</v>
      </c>
    </row>
    <row r="807" spans="1:63" x14ac:dyDescent="0.3">
      <c r="A807" s="354">
        <v>135299</v>
      </c>
      <c r="B807" s="355" t="s">
        <v>1906</v>
      </c>
      <c r="C807" s="356" t="s">
        <v>256</v>
      </c>
      <c r="D807" s="357">
        <v>2</v>
      </c>
      <c r="E807" s="358"/>
      <c r="F807" s="358"/>
      <c r="G807" s="358" t="s">
        <v>883</v>
      </c>
      <c r="H807" s="359">
        <v>45</v>
      </c>
      <c r="I807" s="360">
        <v>103003</v>
      </c>
      <c r="J807" s="361">
        <v>2</v>
      </c>
      <c r="K807" s="362">
        <v>47</v>
      </c>
      <c r="L807" s="363">
        <f>IF(tabItens[[#This Row],[Média]] &gt; 0, tabItens[[#This Row],[QTDE ATUAL]] / tabItens[[#This Row],[Média]],999.9)</f>
        <v>12.55813953488372</v>
      </c>
      <c r="M807" s="364">
        <v>0</v>
      </c>
      <c r="N807" s="365">
        <f>tabItens[[#This Row],[VALOR UNIT.]] * tabItens[[#This Row],[LC]]</f>
        <v>0</v>
      </c>
      <c r="O807" s="366" t="s">
        <v>2099</v>
      </c>
      <c r="P807" s="367"/>
      <c r="Q807" s="368"/>
      <c r="R807" s="365"/>
      <c r="S807" s="369"/>
      <c r="T807" s="370">
        <f>ROUNDDOWN(IFERROR(tabItens[[#This Row],[ATA DT.VALID.]] - $D$1,0) / 30,0)</f>
        <v>-1507</v>
      </c>
      <c r="U807" s="355" t="s">
        <v>960</v>
      </c>
      <c r="V807" s="371">
        <v>1</v>
      </c>
      <c r="W807" s="372" t="s">
        <v>2071</v>
      </c>
      <c r="X807" s="373">
        <v>61</v>
      </c>
      <c r="Y807" s="374">
        <v>8</v>
      </c>
      <c r="Z807" s="375"/>
      <c r="AA807" s="376"/>
      <c r="AB807" s="377"/>
      <c r="AC807" s="377"/>
      <c r="AD807" s="376"/>
      <c r="AE807" s="377"/>
      <c r="AF807" s="370"/>
      <c r="AG807" s="378" t="s">
        <v>2067</v>
      </c>
      <c r="AH807" s="379"/>
      <c r="AI807" s="370">
        <v>18</v>
      </c>
      <c r="AJ807" s="379">
        <v>45160</v>
      </c>
      <c r="AK807" s="379">
        <v>43277</v>
      </c>
      <c r="AL807" s="379">
        <v>45145</v>
      </c>
      <c r="AM807" s="369"/>
      <c r="AN807" s="358"/>
      <c r="AO807" s="380" t="str">
        <f>_xlfn.IFNA(IF(VLOOKUP(tabItens[[#This Row],[CÓDIGO]],tabExcluirDoEstoque[#Data],1,FALSE),"sim",""),"")</f>
        <v/>
      </c>
      <c r="AP807" s="381" t="str">
        <f ca="1">IF(OR(ISBLANK(tabItens[[#This Row],[ATA DT.VALID.]]),tabItens[[#This Row],[ATA DT.VALID.]]="",tabItens[[#This Row],[ATA DT.VALID.]]=" "),"",IF(TYPE(tabItens[[#This Row],[ATA DT.VALID.]])=1,ROUNDUP((tabItens[[#This Row],[ATA DT.VALID.]]-TODAY())/7,0),""))</f>
        <v/>
      </c>
      <c r="AQ807" s="382">
        <v>0</v>
      </c>
      <c r="AR807" s="383" t="str">
        <f>IF(ISBLANK(tabItens[[#This Row],[CÓDIGO]]),"",IFERROR(VLOOKUP(tabItens[[#This Row],[CÓDIGO]],Consumo!$C$2:$AC$862,26,FALSE),0))</f>
        <v>04.2023</v>
      </c>
      <c r="AS807" s="384">
        <f>SUMIF(Consumo!$C$3:$C$862,tabItens[[#This Row],[CÓDIGO]],Consumo!$N$3:$N$862) + SUMIF(Consumo!$C$3:$C$862,tabItens[[#This Row],[CÓDIGO]],Consumo!$O$3:$O$862) + SUMIF(Consumo!$C$3:$C$862,tabItens[[#This Row],[CÓDIGO]],Consumo!$P$3:$P$862) + SUMIF(Consumo!$C$3:$C$862,tabItens[[#This Row],[CÓDIGO]],Consumo!$Q$3:$Q$862)</f>
        <v>0</v>
      </c>
      <c r="AT807" s="384">
        <f>SUMIF(Consumo!$C$3:$C$862,tabItens[[#This Row],[CÓDIGO]],Consumo!$Z$3:$Z$862)</f>
        <v>47</v>
      </c>
      <c r="AU807" s="385">
        <f>SUMIF(Consumo!$C$3:$C$862,tabItens[[#This Row],[CÓDIGO]],Consumo!$AA$3:$AA$862)</f>
        <v>20</v>
      </c>
      <c r="AV807" s="386">
        <f>SUMIF(Consumo!$C$3:$C$862,tabItens[[#This Row],[CÓDIGO]],Consumo!$Y$3:$Y$862)</f>
        <v>3.5833333333333335</v>
      </c>
      <c r="AW807" s="359">
        <f>tabItens[[#This Row],[QTDE ATUAL]] + tabItens[[#This Row],[RC QTDE]] + tabItens[[#This Row],[AF SALDO]] + tabItens[[#This Row],[Recentes]]</f>
        <v>45</v>
      </c>
      <c r="AX807" s="387">
        <v>5</v>
      </c>
      <c r="AY807" s="387">
        <v>4</v>
      </c>
      <c r="AZ807" s="387">
        <f>IF(ISBLANK(tabItens[[#This Row],[CÓDIGO]]),"",tabItens[[#This Row],[PontoMês]] * (AZ$2+tabItens[[#This Row],[PontoQtM]]))</f>
        <v>20</v>
      </c>
      <c r="BA807" s="386">
        <f>tabItens[[#This Row],[PontoPed]] - tabItens[[#This Row],[Saldo]] + (1/10)</f>
        <v>-24.9</v>
      </c>
      <c r="BB807" s="386">
        <f xml:space="preserve"> tabItens[[#This Row],[PontoMês]] * BB$2 - tabItens[[#This Row],[QTDE ATUAL]] - (1/10)</f>
        <v>-40.1</v>
      </c>
      <c r="BC807" s="388">
        <f>IF( tabItens[[#This Row],[PontoPed]]&gt;0, IF(tabItens[[#This Row],[PontoPed]]&lt;1, 1, IF( tabItens[[#This Row],[Saldo]]&gt;tabItens[[#This Row],[PontoPed]], 0, (tabItens[[#This Row],[PontoPed]]-tabItens[[#This Row],[Saldo]])/tabItens[[#This Row],[PontoPed]] ) ), 0 )</f>
        <v>0</v>
      </c>
      <c r="BD807" s="389">
        <f>ROUNDDOWN(IF( OR( AND(tabItens[[#This Row],[PontoPed]]&lt;tabItens[[#This Row],[Saldo]],tabItens[[#This Row],[Saldo]]&gt;0), tabItens[[#This Row],[PontoPed]]=0), 99, IF(AND(tabItens[[#This Row],[Saldo]]=0,tabItens[[#This Row],[PontoPed]]&gt;0), 0, (1-tabItens[[#This Row],[PctAb]])*10 ) ),0)</f>
        <v>99</v>
      </c>
      <c r="BE807" s="390">
        <f>IF( tabItens[[#This Row],[Consumo]] &gt; tabItens[[#This Row],[04_MESES]]/4*$AV$2, tabItens[[#This Row],[Consumo]]/$AV$2, tabItens[[#This Row],[04_MESES]]/4 ) * $BE$2 + tabItens[[#This Row],[COMPRA_EXTRA]]</f>
        <v>23.5</v>
      </c>
      <c r="BF807" s="391">
        <f>MAX( tabItens[[#This Row],[Sugestão]] - tabItens[[#This Row],[LC]], 0 )</f>
        <v>23.5</v>
      </c>
      <c r="BG807" s="391">
        <f>SUMIF(Consumo!$C$3:$C$862,tabItens[[#This Row],[CÓDIGO]],Consumo!$E$3:$E$862)</f>
        <v>0</v>
      </c>
      <c r="BH807" s="392">
        <f>IF(AND(tabItens[[#This Row],[Pend]] &gt; 0,tabItens[[#This Row],[Consumo]] &lt;&gt; 0), tabItens[[#This Row],[Pend]] / tabItens[[#This Row],[Consumo]], 0 )</f>
        <v>0</v>
      </c>
      <c r="BI807" s="391"/>
      <c r="BJ807" s="391"/>
      <c r="BK807" s="393" t="s">
        <v>2081</v>
      </c>
    </row>
    <row r="808" spans="1:63" x14ac:dyDescent="0.3">
      <c r="A808" s="354">
        <v>135300</v>
      </c>
      <c r="B808" s="355" t="s">
        <v>1907</v>
      </c>
      <c r="C808" s="356" t="s">
        <v>256</v>
      </c>
      <c r="D808" s="357">
        <v>3</v>
      </c>
      <c r="E808" s="358"/>
      <c r="F808" s="358"/>
      <c r="G808" s="358" t="s">
        <v>883</v>
      </c>
      <c r="H808" s="359">
        <v>323</v>
      </c>
      <c r="I808" s="360">
        <v>103003</v>
      </c>
      <c r="J808" s="361">
        <v>3</v>
      </c>
      <c r="K808" s="362">
        <v>82</v>
      </c>
      <c r="L808" s="363">
        <f>IF(tabItens[[#This Row],[Média]] &gt; 0, tabItens[[#This Row],[QTDE ATUAL]] / tabItens[[#This Row],[Média]],999.9)</f>
        <v>40.799999999999997</v>
      </c>
      <c r="M808" s="364">
        <v>0</v>
      </c>
      <c r="N808" s="365">
        <f>tabItens[[#This Row],[VALOR UNIT.]] * tabItens[[#This Row],[LC]]</f>
        <v>0</v>
      </c>
      <c r="O808" s="366" t="s">
        <v>2092</v>
      </c>
      <c r="P808" s="367"/>
      <c r="Q808" s="368"/>
      <c r="R808" s="365"/>
      <c r="S808" s="369"/>
      <c r="T808" s="370">
        <f>ROUNDDOWN(IFERROR(tabItens[[#This Row],[ATA DT.VALID.]] - $D$1,0) / 30,0)</f>
        <v>-1507</v>
      </c>
      <c r="U808" s="355" t="s">
        <v>960</v>
      </c>
      <c r="V808" s="371">
        <v>1</v>
      </c>
      <c r="W808" s="372" t="s">
        <v>2071</v>
      </c>
      <c r="X808" s="373">
        <v>61</v>
      </c>
      <c r="Y808" s="374">
        <v>8</v>
      </c>
      <c r="Z808" s="375"/>
      <c r="AA808" s="376"/>
      <c r="AB808" s="377"/>
      <c r="AC808" s="377"/>
      <c r="AD808" s="376"/>
      <c r="AE808" s="377"/>
      <c r="AF808" s="370"/>
      <c r="AG808" s="378" t="s">
        <v>2067</v>
      </c>
      <c r="AH808" s="379"/>
      <c r="AI808" s="370">
        <v>32</v>
      </c>
      <c r="AJ808" s="379">
        <v>45160</v>
      </c>
      <c r="AK808" s="379">
        <v>43277</v>
      </c>
      <c r="AL808" s="379">
        <v>45145</v>
      </c>
      <c r="AM808" s="369"/>
      <c r="AN808" s="358"/>
      <c r="AO808" s="380" t="str">
        <f>_xlfn.IFNA(IF(VLOOKUP(tabItens[[#This Row],[CÓDIGO]],tabExcluirDoEstoque[#Data],1,FALSE),"sim",""),"")</f>
        <v/>
      </c>
      <c r="AP808" s="381" t="str">
        <f ca="1">IF(OR(ISBLANK(tabItens[[#This Row],[ATA DT.VALID.]]),tabItens[[#This Row],[ATA DT.VALID.]]="",tabItens[[#This Row],[ATA DT.VALID.]]=" "),"",IF(TYPE(tabItens[[#This Row],[ATA DT.VALID.]])=1,ROUNDUP((tabItens[[#This Row],[ATA DT.VALID.]]-TODAY())/7,0),""))</f>
        <v/>
      </c>
      <c r="AQ808" s="382">
        <v>0</v>
      </c>
      <c r="AR808" s="383" t="str">
        <f>IF(ISBLANK(tabItens[[#This Row],[CÓDIGO]]),"",IFERROR(VLOOKUP(tabItens[[#This Row],[CÓDIGO]],Consumo!$C$2:$AC$862,26,FALSE),0))</f>
        <v>09.2023</v>
      </c>
      <c r="AS808" s="384">
        <f>SUMIF(Consumo!$C$3:$C$862,tabItens[[#This Row],[CÓDIGO]],Consumo!$N$3:$N$862) + SUMIF(Consumo!$C$3:$C$862,tabItens[[#This Row],[CÓDIGO]],Consumo!$O$3:$O$862) + SUMIF(Consumo!$C$3:$C$862,tabItens[[#This Row],[CÓDIGO]],Consumo!$P$3:$P$862) + SUMIF(Consumo!$C$3:$C$862,tabItens[[#This Row],[CÓDIGO]],Consumo!$Q$3:$Q$862)</f>
        <v>10</v>
      </c>
      <c r="AT808" s="384">
        <f>SUMIF(Consumo!$C$3:$C$862,tabItens[[#This Row],[CÓDIGO]],Consumo!$Z$3:$Z$862)</f>
        <v>95</v>
      </c>
      <c r="AU808" s="385">
        <f>SUMIF(Consumo!$C$3:$C$862,tabItens[[#This Row],[CÓDIGO]],Consumo!$AA$3:$AA$862)</f>
        <v>18</v>
      </c>
      <c r="AV808" s="386">
        <f>SUMIF(Consumo!$C$3:$C$862,tabItens[[#This Row],[CÓDIGO]],Consumo!$Y$3:$Y$862)</f>
        <v>7.916666666666667</v>
      </c>
      <c r="AW808" s="359">
        <f>tabItens[[#This Row],[QTDE ATUAL]] + tabItens[[#This Row],[RC QTDE]] + tabItens[[#This Row],[AF SALDO]] + tabItens[[#This Row],[Recentes]]</f>
        <v>323</v>
      </c>
      <c r="AX808" s="387">
        <v>7</v>
      </c>
      <c r="AY808" s="387">
        <v>4</v>
      </c>
      <c r="AZ808" s="387">
        <f>IF(ISBLANK(tabItens[[#This Row],[CÓDIGO]]),"",tabItens[[#This Row],[PontoMês]] * (AZ$2+tabItens[[#This Row],[PontoQtM]]))</f>
        <v>28</v>
      </c>
      <c r="BA808" s="386">
        <f>tabItens[[#This Row],[PontoPed]] - tabItens[[#This Row],[Saldo]] + (1/10)</f>
        <v>-294.89999999999998</v>
      </c>
      <c r="BB808" s="386">
        <f xml:space="preserve"> tabItens[[#This Row],[PontoMês]] * BB$2 - tabItens[[#This Row],[QTDE ATUAL]] - (1/10)</f>
        <v>-316.10000000000002</v>
      </c>
      <c r="BC808" s="388">
        <f>IF( tabItens[[#This Row],[PontoPed]]&gt;0, IF(tabItens[[#This Row],[PontoPed]]&lt;1, 1, IF( tabItens[[#This Row],[Saldo]]&gt;tabItens[[#This Row],[PontoPed]], 0, (tabItens[[#This Row],[PontoPed]]-tabItens[[#This Row],[Saldo]])/tabItens[[#This Row],[PontoPed]] ) ), 0 )</f>
        <v>0</v>
      </c>
      <c r="BD808" s="389">
        <f>ROUNDDOWN(IF( OR( AND(tabItens[[#This Row],[PontoPed]]&lt;tabItens[[#This Row],[Saldo]],tabItens[[#This Row],[Saldo]]&gt;0), tabItens[[#This Row],[PontoPed]]=0), 99, IF(AND(tabItens[[#This Row],[Saldo]]=0,tabItens[[#This Row],[PontoPed]]&gt;0), 0, (1-tabItens[[#This Row],[PctAb]])*10 ) ),0)</f>
        <v>99</v>
      </c>
      <c r="BE808" s="390">
        <f>IF( tabItens[[#This Row],[Consumo]] &gt; tabItens[[#This Row],[04_MESES]]/4*$AV$2, tabItens[[#This Row],[Consumo]]/$AV$2, tabItens[[#This Row],[04_MESES]]/4 ) * $BE$2 + tabItens[[#This Row],[COMPRA_EXTRA]]</f>
        <v>47.5</v>
      </c>
      <c r="BF808" s="391">
        <f>MAX( tabItens[[#This Row],[Sugestão]] - tabItens[[#This Row],[LC]], 0 )</f>
        <v>47.5</v>
      </c>
      <c r="BG808" s="391">
        <f>SUMIF(Consumo!$C$3:$C$862,tabItens[[#This Row],[CÓDIGO]],Consumo!$E$3:$E$862)</f>
        <v>0</v>
      </c>
      <c r="BH808" s="392">
        <f>IF(AND(tabItens[[#This Row],[Pend]] &gt; 0,tabItens[[#This Row],[Consumo]] &lt;&gt; 0), tabItens[[#This Row],[Pend]] / tabItens[[#This Row],[Consumo]], 0 )</f>
        <v>0</v>
      </c>
      <c r="BI808" s="391"/>
      <c r="BJ808" s="391"/>
      <c r="BK808" s="393" t="s">
        <v>2081</v>
      </c>
    </row>
    <row r="809" spans="1:63" x14ac:dyDescent="0.3">
      <c r="A809" s="354">
        <v>135301</v>
      </c>
      <c r="B809" s="355" t="s">
        <v>1908</v>
      </c>
      <c r="C809" s="356" t="s">
        <v>256</v>
      </c>
      <c r="D809" s="357">
        <v>4.29</v>
      </c>
      <c r="E809" s="358"/>
      <c r="F809" s="358"/>
      <c r="G809" s="358" t="s">
        <v>883</v>
      </c>
      <c r="H809" s="359">
        <v>345</v>
      </c>
      <c r="I809" s="360">
        <v>103003</v>
      </c>
      <c r="J809" s="361">
        <v>4.29</v>
      </c>
      <c r="K809" s="362">
        <v>153</v>
      </c>
      <c r="L809" s="363">
        <f>IF(tabItens[[#This Row],[Média]] &gt; 0, tabItens[[#This Row],[QTDE ATUAL]] / tabItens[[#This Row],[Média]],999.9)</f>
        <v>22.622950819672131</v>
      </c>
      <c r="M809" s="364">
        <v>0</v>
      </c>
      <c r="N809" s="365">
        <f>tabItens[[#This Row],[VALOR UNIT.]] * tabItens[[#This Row],[LC]]</f>
        <v>0</v>
      </c>
      <c r="O809" s="366" t="s">
        <v>2092</v>
      </c>
      <c r="P809" s="367"/>
      <c r="Q809" s="368"/>
      <c r="R809" s="365"/>
      <c r="S809" s="369"/>
      <c r="T809" s="370">
        <f>ROUNDDOWN(IFERROR(tabItens[[#This Row],[ATA DT.VALID.]] - $D$1,0) / 30,0)</f>
        <v>-1507</v>
      </c>
      <c r="U809" s="355" t="s">
        <v>960</v>
      </c>
      <c r="V809" s="371">
        <v>1</v>
      </c>
      <c r="W809" s="372" t="s">
        <v>2071</v>
      </c>
      <c r="X809" s="373">
        <v>61</v>
      </c>
      <c r="Y809" s="374">
        <v>8</v>
      </c>
      <c r="Z809" s="375"/>
      <c r="AA809" s="376"/>
      <c r="AB809" s="377"/>
      <c r="AC809" s="377"/>
      <c r="AD809" s="376"/>
      <c r="AE809" s="377"/>
      <c r="AF809" s="370"/>
      <c r="AG809" s="378" t="s">
        <v>2067</v>
      </c>
      <c r="AH809" s="379"/>
      <c r="AI809" s="370">
        <v>62</v>
      </c>
      <c r="AJ809" s="379">
        <v>45180</v>
      </c>
      <c r="AK809" s="379">
        <v>43277</v>
      </c>
      <c r="AL809" s="379">
        <v>45145</v>
      </c>
      <c r="AM809" s="369"/>
      <c r="AN809" s="358"/>
      <c r="AO809" s="380" t="str">
        <f>_xlfn.IFNA(IF(VLOOKUP(tabItens[[#This Row],[CÓDIGO]],tabExcluirDoEstoque[#Data],1,FALSE),"sim",""),"")</f>
        <v/>
      </c>
      <c r="AP809" s="381" t="str">
        <f ca="1">IF(OR(ISBLANK(tabItens[[#This Row],[ATA DT.VALID.]]),tabItens[[#This Row],[ATA DT.VALID.]]="",tabItens[[#This Row],[ATA DT.VALID.]]=" "),"",IF(TYPE(tabItens[[#This Row],[ATA DT.VALID.]])=1,ROUNDUP((tabItens[[#This Row],[ATA DT.VALID.]]-TODAY())/7,0),""))</f>
        <v/>
      </c>
      <c r="AQ809" s="382">
        <v>0</v>
      </c>
      <c r="AR809" s="383" t="str">
        <f>IF(ISBLANK(tabItens[[#This Row],[CÓDIGO]]),"",IFERROR(VLOOKUP(tabItens[[#This Row],[CÓDIGO]],Consumo!$C$2:$AC$862,26,FALSE),0))</f>
        <v>09.2023</v>
      </c>
      <c r="AS809" s="384">
        <f>SUMIF(Consumo!$C$3:$C$862,tabItens[[#This Row],[CÓDIGO]],Consumo!$N$3:$N$862) + SUMIF(Consumo!$C$3:$C$862,tabItens[[#This Row],[CÓDIGO]],Consumo!$O$3:$O$862) + SUMIF(Consumo!$C$3:$C$862,tabItens[[#This Row],[CÓDIGO]],Consumo!$P$3:$P$862) + SUMIF(Consumo!$C$3:$C$862,tabItens[[#This Row],[CÓDIGO]],Consumo!$Q$3:$Q$862)</f>
        <v>20</v>
      </c>
      <c r="AT809" s="384">
        <f>SUMIF(Consumo!$C$3:$C$862,tabItens[[#This Row],[CÓDIGO]],Consumo!$Z$3:$Z$862)</f>
        <v>183</v>
      </c>
      <c r="AU809" s="385">
        <f>SUMIF(Consumo!$C$3:$C$862,tabItens[[#This Row],[CÓDIGO]],Consumo!$AA$3:$AA$862)</f>
        <v>40</v>
      </c>
      <c r="AV809" s="386">
        <f>SUMIF(Consumo!$C$3:$C$862,tabItens[[#This Row],[CÓDIGO]],Consumo!$Y$3:$Y$862)</f>
        <v>15.25</v>
      </c>
      <c r="AW809" s="359">
        <f>tabItens[[#This Row],[QTDE ATUAL]] + tabItens[[#This Row],[RC QTDE]] + tabItens[[#This Row],[AF SALDO]] + tabItens[[#This Row],[Recentes]]</f>
        <v>345</v>
      </c>
      <c r="AX809" s="387">
        <v>34</v>
      </c>
      <c r="AY809" s="387">
        <v>4</v>
      </c>
      <c r="AZ809" s="387">
        <f>IF(ISBLANK(tabItens[[#This Row],[CÓDIGO]]),"",tabItens[[#This Row],[PontoMês]] * (AZ$2+tabItens[[#This Row],[PontoQtM]]))</f>
        <v>136</v>
      </c>
      <c r="BA809" s="386">
        <f>tabItens[[#This Row],[PontoPed]] - tabItens[[#This Row],[Saldo]] + (1/10)</f>
        <v>-208.9</v>
      </c>
      <c r="BB809" s="386">
        <f xml:space="preserve"> tabItens[[#This Row],[PontoMês]] * BB$2 - tabItens[[#This Row],[QTDE ATUAL]] - (1/10)</f>
        <v>-311.10000000000002</v>
      </c>
      <c r="BC809" s="388">
        <f>IF( tabItens[[#This Row],[PontoPed]]&gt;0, IF(tabItens[[#This Row],[PontoPed]]&lt;1, 1, IF( tabItens[[#This Row],[Saldo]]&gt;tabItens[[#This Row],[PontoPed]], 0, (tabItens[[#This Row],[PontoPed]]-tabItens[[#This Row],[Saldo]])/tabItens[[#This Row],[PontoPed]] ) ), 0 )</f>
        <v>0</v>
      </c>
      <c r="BD809" s="389">
        <f>ROUNDDOWN(IF( OR( AND(tabItens[[#This Row],[PontoPed]]&lt;tabItens[[#This Row],[Saldo]],tabItens[[#This Row],[Saldo]]&gt;0), tabItens[[#This Row],[PontoPed]]=0), 99, IF(AND(tabItens[[#This Row],[Saldo]]=0,tabItens[[#This Row],[PontoPed]]&gt;0), 0, (1-tabItens[[#This Row],[PctAb]])*10 ) ),0)</f>
        <v>99</v>
      </c>
      <c r="BE809" s="390">
        <f>IF( tabItens[[#This Row],[Consumo]] &gt; tabItens[[#This Row],[04_MESES]]/4*$AV$2, tabItens[[#This Row],[Consumo]]/$AV$2, tabItens[[#This Row],[04_MESES]]/4 ) * $BE$2 + tabItens[[#This Row],[COMPRA_EXTRA]]</f>
        <v>91.5</v>
      </c>
      <c r="BF809" s="391">
        <f>MAX( tabItens[[#This Row],[Sugestão]] - tabItens[[#This Row],[LC]], 0 )</f>
        <v>91.5</v>
      </c>
      <c r="BG809" s="391">
        <f>SUMIF(Consumo!$C$3:$C$862,tabItens[[#This Row],[CÓDIGO]],Consumo!$E$3:$E$862)</f>
        <v>0</v>
      </c>
      <c r="BH809" s="392">
        <f>IF(AND(tabItens[[#This Row],[Pend]] &gt; 0,tabItens[[#This Row],[Consumo]] &lt;&gt; 0), tabItens[[#This Row],[Pend]] / tabItens[[#This Row],[Consumo]], 0 )</f>
        <v>0</v>
      </c>
      <c r="BI809" s="391"/>
      <c r="BJ809" s="391"/>
      <c r="BK809" s="393" t="s">
        <v>2081</v>
      </c>
    </row>
    <row r="810" spans="1:63" x14ac:dyDescent="0.3">
      <c r="A810" s="354">
        <v>135302</v>
      </c>
      <c r="B810" s="355" t="s">
        <v>1909</v>
      </c>
      <c r="C810" s="356" t="s">
        <v>256</v>
      </c>
      <c r="D810" s="357">
        <v>3.58</v>
      </c>
      <c r="E810" s="358"/>
      <c r="F810" s="358"/>
      <c r="G810" s="358" t="s">
        <v>883</v>
      </c>
      <c r="H810" s="359">
        <v>593</v>
      </c>
      <c r="I810" s="360">
        <v>103003</v>
      </c>
      <c r="J810" s="361">
        <v>3.58</v>
      </c>
      <c r="K810" s="362">
        <v>203</v>
      </c>
      <c r="L810" s="363">
        <f>IF(tabItens[[#This Row],[Média]] &gt; 0, tabItens[[#This Row],[QTDE ATUAL]] / tabItens[[#This Row],[Média]],999.9)</f>
        <v>35.758793969849251</v>
      </c>
      <c r="M810" s="364">
        <v>0</v>
      </c>
      <c r="N810" s="365">
        <f>tabItens[[#This Row],[VALOR UNIT.]] * tabItens[[#This Row],[LC]]</f>
        <v>0</v>
      </c>
      <c r="O810" s="366" t="s">
        <v>2092</v>
      </c>
      <c r="P810" s="367"/>
      <c r="Q810" s="368"/>
      <c r="R810" s="365"/>
      <c r="S810" s="369"/>
      <c r="T810" s="370">
        <f>ROUNDDOWN(IFERROR(tabItens[[#This Row],[ATA DT.VALID.]] - $D$1,0) / 30,0)</f>
        <v>-1507</v>
      </c>
      <c r="U810" s="355" t="s">
        <v>960</v>
      </c>
      <c r="V810" s="371">
        <v>1</v>
      </c>
      <c r="W810" s="372" t="s">
        <v>2071</v>
      </c>
      <c r="X810" s="373">
        <v>61</v>
      </c>
      <c r="Y810" s="374">
        <v>8</v>
      </c>
      <c r="Z810" s="375"/>
      <c r="AA810" s="376"/>
      <c r="AB810" s="377"/>
      <c r="AC810" s="377"/>
      <c r="AD810" s="376"/>
      <c r="AE810" s="377"/>
      <c r="AF810" s="370"/>
      <c r="AG810" s="378" t="s">
        <v>2067</v>
      </c>
      <c r="AH810" s="379"/>
      <c r="AI810" s="370">
        <v>72</v>
      </c>
      <c r="AJ810" s="379">
        <v>44188</v>
      </c>
      <c r="AK810" s="379">
        <v>43277</v>
      </c>
      <c r="AL810" s="379">
        <v>44133</v>
      </c>
      <c r="AM810" s="369"/>
      <c r="AN810" s="358"/>
      <c r="AO810" s="380" t="str">
        <f>_xlfn.IFNA(IF(VLOOKUP(tabItens[[#This Row],[CÓDIGO]],tabExcluirDoEstoque[#Data],1,FALSE),"sim",""),"")</f>
        <v/>
      </c>
      <c r="AP810" s="381" t="str">
        <f ca="1">IF(OR(ISBLANK(tabItens[[#This Row],[ATA DT.VALID.]]),tabItens[[#This Row],[ATA DT.VALID.]]="",tabItens[[#This Row],[ATA DT.VALID.]]=" "),"",IF(TYPE(tabItens[[#This Row],[ATA DT.VALID.]])=1,ROUNDUP((tabItens[[#This Row],[ATA DT.VALID.]]-TODAY())/7,0),""))</f>
        <v/>
      </c>
      <c r="AQ810" s="382">
        <v>0</v>
      </c>
      <c r="AR810" s="383" t="str">
        <f>IF(ISBLANK(tabItens[[#This Row],[CÓDIGO]]),"",IFERROR(VLOOKUP(tabItens[[#This Row],[CÓDIGO]],Consumo!$C$2:$AC$862,26,FALSE),0))</f>
        <v>05.2023</v>
      </c>
      <c r="AS810" s="384">
        <f>SUMIF(Consumo!$C$3:$C$862,tabItens[[#This Row],[CÓDIGO]],Consumo!$N$3:$N$862) + SUMIF(Consumo!$C$3:$C$862,tabItens[[#This Row],[CÓDIGO]],Consumo!$O$3:$O$862) + SUMIF(Consumo!$C$3:$C$862,tabItens[[#This Row],[CÓDIGO]],Consumo!$P$3:$P$862) + SUMIF(Consumo!$C$3:$C$862,tabItens[[#This Row],[CÓDIGO]],Consumo!$Q$3:$Q$862)</f>
        <v>0</v>
      </c>
      <c r="AT810" s="384">
        <f>SUMIF(Consumo!$C$3:$C$862,tabItens[[#This Row],[CÓDIGO]],Consumo!$Z$3:$Z$862)</f>
        <v>213</v>
      </c>
      <c r="AU810" s="385">
        <f>SUMIF(Consumo!$C$3:$C$862,tabItens[[#This Row],[CÓDIGO]],Consumo!$AA$3:$AA$862)</f>
        <v>80</v>
      </c>
      <c r="AV810" s="386">
        <f>SUMIF(Consumo!$C$3:$C$862,tabItens[[#This Row],[CÓDIGO]],Consumo!$Y$3:$Y$862)</f>
        <v>16.583333333333332</v>
      </c>
      <c r="AW810" s="359">
        <f>tabItens[[#This Row],[QTDE ATUAL]] + tabItens[[#This Row],[RC QTDE]] + tabItens[[#This Row],[AF SALDO]] + tabItens[[#This Row],[Recentes]]</f>
        <v>593</v>
      </c>
      <c r="AX810" s="387">
        <v>19</v>
      </c>
      <c r="AY810" s="387">
        <v>4</v>
      </c>
      <c r="AZ810" s="387">
        <f>IF(ISBLANK(tabItens[[#This Row],[CÓDIGO]]),"",tabItens[[#This Row],[PontoMês]] * (AZ$2+tabItens[[#This Row],[PontoQtM]]))</f>
        <v>76</v>
      </c>
      <c r="BA810" s="386">
        <f>tabItens[[#This Row],[PontoPed]] - tabItens[[#This Row],[Saldo]] + (1/10)</f>
        <v>-516.9</v>
      </c>
      <c r="BB810" s="386">
        <f xml:space="preserve"> tabItens[[#This Row],[PontoMês]] * BB$2 - tabItens[[#This Row],[QTDE ATUAL]] - (1/10)</f>
        <v>-574.1</v>
      </c>
      <c r="BC810" s="388">
        <f>IF( tabItens[[#This Row],[PontoPed]]&gt;0, IF(tabItens[[#This Row],[PontoPed]]&lt;1, 1, IF( tabItens[[#This Row],[Saldo]]&gt;tabItens[[#This Row],[PontoPed]], 0, (tabItens[[#This Row],[PontoPed]]-tabItens[[#This Row],[Saldo]])/tabItens[[#This Row],[PontoPed]] ) ), 0 )</f>
        <v>0</v>
      </c>
      <c r="BD810" s="389">
        <f>ROUNDDOWN(IF( OR( AND(tabItens[[#This Row],[PontoPed]]&lt;tabItens[[#This Row],[Saldo]],tabItens[[#This Row],[Saldo]]&gt;0), tabItens[[#This Row],[PontoPed]]=0), 99, IF(AND(tabItens[[#This Row],[Saldo]]=0,tabItens[[#This Row],[PontoPed]]&gt;0), 0, (1-tabItens[[#This Row],[PctAb]])*10 ) ),0)</f>
        <v>99</v>
      </c>
      <c r="BE810" s="390">
        <f>IF( tabItens[[#This Row],[Consumo]] &gt; tabItens[[#This Row],[04_MESES]]/4*$AV$2, tabItens[[#This Row],[Consumo]]/$AV$2, tabItens[[#This Row],[04_MESES]]/4 ) * $BE$2 + tabItens[[#This Row],[COMPRA_EXTRA]]</f>
        <v>106.5</v>
      </c>
      <c r="BF810" s="391">
        <f>MAX( tabItens[[#This Row],[Sugestão]] - tabItens[[#This Row],[LC]], 0 )</f>
        <v>106.5</v>
      </c>
      <c r="BG810" s="391">
        <f>SUMIF(Consumo!$C$3:$C$862,tabItens[[#This Row],[CÓDIGO]],Consumo!$E$3:$E$862)</f>
        <v>0</v>
      </c>
      <c r="BH810" s="392">
        <f>IF(AND(tabItens[[#This Row],[Pend]] &gt; 0,tabItens[[#This Row],[Consumo]] &lt;&gt; 0), tabItens[[#This Row],[Pend]] / tabItens[[#This Row],[Consumo]], 0 )</f>
        <v>0</v>
      </c>
      <c r="BI810" s="391"/>
      <c r="BJ810" s="391"/>
      <c r="BK810" s="393" t="s">
        <v>2081</v>
      </c>
    </row>
    <row r="811" spans="1:63" x14ac:dyDescent="0.3">
      <c r="A811" s="354">
        <v>135303</v>
      </c>
      <c r="B811" s="355" t="s">
        <v>1910</v>
      </c>
      <c r="C811" s="356" t="s">
        <v>256</v>
      </c>
      <c r="D811" s="357">
        <v>56</v>
      </c>
      <c r="E811" s="358"/>
      <c r="F811" s="358"/>
      <c r="G811" s="358" t="s">
        <v>883</v>
      </c>
      <c r="H811" s="359">
        <v>106</v>
      </c>
      <c r="I811" s="360">
        <v>103003</v>
      </c>
      <c r="J811" s="361">
        <v>56</v>
      </c>
      <c r="K811" s="362">
        <v>34</v>
      </c>
      <c r="L811" s="363">
        <f>IF(tabItens[[#This Row],[Média]] &gt; 0, tabItens[[#This Row],[QTDE ATUAL]] / tabItens[[#This Row],[Média]],999.9)</f>
        <v>29.581395348837209</v>
      </c>
      <c r="M811" s="364">
        <v>0</v>
      </c>
      <c r="N811" s="365">
        <f>tabItens[[#This Row],[VALOR UNIT.]] * tabItens[[#This Row],[LC]]</f>
        <v>0</v>
      </c>
      <c r="O811" s="366"/>
      <c r="P811" s="367"/>
      <c r="Q811" s="368"/>
      <c r="R811" s="365"/>
      <c r="S811" s="369"/>
      <c r="T811" s="370">
        <f>ROUNDDOWN(IFERROR(tabItens[[#This Row],[ATA DT.VALID.]] - $D$1,0) / 30,0)</f>
        <v>-1507</v>
      </c>
      <c r="U811" s="355" t="s">
        <v>1911</v>
      </c>
      <c r="V811" s="371">
        <v>1</v>
      </c>
      <c r="W811" s="372" t="s">
        <v>2068</v>
      </c>
      <c r="X811" s="373">
        <v>49</v>
      </c>
      <c r="Y811" s="374">
        <v>7</v>
      </c>
      <c r="Z811" s="375"/>
      <c r="AA811" s="376"/>
      <c r="AB811" s="377"/>
      <c r="AC811" s="377"/>
      <c r="AD811" s="376"/>
      <c r="AE811" s="377"/>
      <c r="AF811" s="370"/>
      <c r="AG811" s="378" t="s">
        <v>2067</v>
      </c>
      <c r="AH811" s="379"/>
      <c r="AI811" s="370">
        <v>16</v>
      </c>
      <c r="AJ811" s="379">
        <v>43866</v>
      </c>
      <c r="AK811" s="379">
        <v>43277</v>
      </c>
      <c r="AL811" s="379">
        <v>43826</v>
      </c>
      <c r="AM811" s="369"/>
      <c r="AN811" s="358"/>
      <c r="AO811" s="380" t="str">
        <f>_xlfn.IFNA(IF(VLOOKUP(tabItens[[#This Row],[CÓDIGO]],tabExcluirDoEstoque[#Data],1,FALSE),"sim",""),"")</f>
        <v/>
      </c>
      <c r="AP811" s="381" t="str">
        <f ca="1">IF(OR(ISBLANK(tabItens[[#This Row],[ATA DT.VALID.]]),tabItens[[#This Row],[ATA DT.VALID.]]="",tabItens[[#This Row],[ATA DT.VALID.]]=" "),"",IF(TYPE(tabItens[[#This Row],[ATA DT.VALID.]])=1,ROUNDUP((tabItens[[#This Row],[ATA DT.VALID.]]-TODAY())/7,0),""))</f>
        <v/>
      </c>
      <c r="AQ811" s="382"/>
      <c r="AR811" s="383" t="str">
        <f>IF(ISBLANK(tabItens[[#This Row],[CÓDIGO]]),"",IFERROR(VLOOKUP(tabItens[[#This Row],[CÓDIGO]],Consumo!$C$2:$AC$862,26,FALSE),0))</f>
        <v>07.2023</v>
      </c>
      <c r="AS811" s="384">
        <f>SUMIF(Consumo!$C$3:$C$862,tabItens[[#This Row],[CÓDIGO]],Consumo!$N$3:$N$862) + SUMIF(Consumo!$C$3:$C$862,tabItens[[#This Row],[CÓDIGO]],Consumo!$O$3:$O$862) + SUMIF(Consumo!$C$3:$C$862,tabItens[[#This Row],[CÓDIGO]],Consumo!$P$3:$P$862) + SUMIF(Consumo!$C$3:$C$862,tabItens[[#This Row],[CÓDIGO]],Consumo!$Q$3:$Q$862)</f>
        <v>7</v>
      </c>
      <c r="AT811" s="384">
        <f>SUMIF(Consumo!$C$3:$C$862,tabItens[[#This Row],[CÓDIGO]],Consumo!$Z$3:$Z$862)</f>
        <v>43</v>
      </c>
      <c r="AU811" s="385">
        <f>SUMIF(Consumo!$C$3:$C$862,tabItens[[#This Row],[CÓDIGO]],Consumo!$AA$3:$AA$862)</f>
        <v>8</v>
      </c>
      <c r="AV811" s="386">
        <f>SUMIF(Consumo!$C$3:$C$862,tabItens[[#This Row],[CÓDIGO]],Consumo!$Y$3:$Y$862)</f>
        <v>3.5833333333333335</v>
      </c>
      <c r="AW811" s="359">
        <f>tabItens[[#This Row],[QTDE ATUAL]] + tabItens[[#This Row],[RC QTDE]] + tabItens[[#This Row],[AF SALDO]] + tabItens[[#This Row],[Recentes]]</f>
        <v>106</v>
      </c>
      <c r="AX811" s="387">
        <v>4</v>
      </c>
      <c r="AY811" s="387">
        <v>4</v>
      </c>
      <c r="AZ811" s="387">
        <f>IF(ISBLANK(tabItens[[#This Row],[CÓDIGO]]),"",tabItens[[#This Row],[PontoMês]] * (AZ$2+tabItens[[#This Row],[PontoQtM]]))</f>
        <v>16</v>
      </c>
      <c r="BA811" s="386">
        <f>tabItens[[#This Row],[PontoPed]] - tabItens[[#This Row],[Saldo]] + (1/10)</f>
        <v>-89.9</v>
      </c>
      <c r="BB811" s="386">
        <f xml:space="preserve"> tabItens[[#This Row],[PontoMês]] * BB$2 - tabItens[[#This Row],[QTDE ATUAL]] - (1/10)</f>
        <v>-102.1</v>
      </c>
      <c r="BC811" s="388">
        <f>IF( tabItens[[#This Row],[PontoPed]]&gt;0, IF(tabItens[[#This Row],[PontoPed]]&lt;1, 1, IF( tabItens[[#This Row],[Saldo]]&gt;tabItens[[#This Row],[PontoPed]], 0, (tabItens[[#This Row],[PontoPed]]-tabItens[[#This Row],[Saldo]])/tabItens[[#This Row],[PontoPed]] ) ), 0 )</f>
        <v>0</v>
      </c>
      <c r="BD811" s="389">
        <f>ROUNDDOWN(IF( OR( AND(tabItens[[#This Row],[PontoPed]]&lt;tabItens[[#This Row],[Saldo]],tabItens[[#This Row],[Saldo]]&gt;0), tabItens[[#This Row],[PontoPed]]=0), 99, IF(AND(tabItens[[#This Row],[Saldo]]=0,tabItens[[#This Row],[PontoPed]]&gt;0), 0, (1-tabItens[[#This Row],[PctAb]])*10 ) ),0)</f>
        <v>99</v>
      </c>
      <c r="BE811" s="390">
        <f>IF( tabItens[[#This Row],[Consumo]] &gt; tabItens[[#This Row],[04_MESES]]/4*$AV$2, tabItens[[#This Row],[Consumo]]/$AV$2, tabItens[[#This Row],[04_MESES]]/4 ) * $BE$2 + tabItens[[#This Row],[COMPRA_EXTRA]]</f>
        <v>21.5</v>
      </c>
      <c r="BF811" s="391">
        <f>MAX( tabItens[[#This Row],[Sugestão]] - tabItens[[#This Row],[LC]], 0 )</f>
        <v>21.5</v>
      </c>
      <c r="BG811" s="391">
        <f>SUMIF(Consumo!$C$3:$C$862,tabItens[[#This Row],[CÓDIGO]],Consumo!$E$3:$E$862)</f>
        <v>0</v>
      </c>
      <c r="BH811" s="392">
        <f>IF(AND(tabItens[[#This Row],[Pend]] &gt; 0,tabItens[[#This Row],[Consumo]] &lt;&gt; 0), tabItens[[#This Row],[Pend]] / tabItens[[#This Row],[Consumo]], 0 )</f>
        <v>0</v>
      </c>
      <c r="BI811" s="391"/>
      <c r="BJ811" s="391"/>
      <c r="BK811" s="393" t="s">
        <v>2081</v>
      </c>
    </row>
    <row r="812" spans="1:63" x14ac:dyDescent="0.3">
      <c r="A812" s="354">
        <v>135304</v>
      </c>
      <c r="B812" s="355" t="s">
        <v>1912</v>
      </c>
      <c r="C812" s="356" t="s">
        <v>256</v>
      </c>
      <c r="D812" s="357">
        <v>4.75</v>
      </c>
      <c r="E812" s="358"/>
      <c r="F812" s="358"/>
      <c r="G812" s="358" t="s">
        <v>883</v>
      </c>
      <c r="H812" s="359">
        <v>722</v>
      </c>
      <c r="I812" s="360">
        <v>103003</v>
      </c>
      <c r="J812" s="361">
        <v>4.75</v>
      </c>
      <c r="K812" s="362">
        <v>206</v>
      </c>
      <c r="L812" s="363">
        <f>IF(tabItens[[#This Row],[Média]] &gt; 0, tabItens[[#This Row],[QTDE ATUAL]] / tabItens[[#This Row],[Média]],999.9)</f>
        <v>38.506666666666668</v>
      </c>
      <c r="M812" s="364">
        <v>0</v>
      </c>
      <c r="N812" s="365">
        <f>tabItens[[#This Row],[VALOR UNIT.]] * tabItens[[#This Row],[LC]]</f>
        <v>0</v>
      </c>
      <c r="O812" s="366" t="s">
        <v>2099</v>
      </c>
      <c r="P812" s="367"/>
      <c r="Q812" s="368"/>
      <c r="R812" s="365"/>
      <c r="S812" s="369"/>
      <c r="T812" s="370">
        <f>ROUNDDOWN(IFERROR(tabItens[[#This Row],[ATA DT.VALID.]] - $D$1,0) / 30,0)</f>
        <v>-1507</v>
      </c>
      <c r="U812" s="355" t="s">
        <v>960</v>
      </c>
      <c r="V812" s="371">
        <v>1</v>
      </c>
      <c r="W812" s="372" t="s">
        <v>2071</v>
      </c>
      <c r="X812" s="373">
        <v>61</v>
      </c>
      <c r="Y812" s="374">
        <v>8</v>
      </c>
      <c r="Z812" s="375"/>
      <c r="AA812" s="376"/>
      <c r="AB812" s="377"/>
      <c r="AC812" s="377"/>
      <c r="AD812" s="376"/>
      <c r="AE812" s="377"/>
      <c r="AF812" s="370"/>
      <c r="AG812" s="378" t="s">
        <v>2067</v>
      </c>
      <c r="AH812" s="379"/>
      <c r="AI812" s="370">
        <v>76</v>
      </c>
      <c r="AJ812" s="379">
        <v>43796</v>
      </c>
      <c r="AK812" s="379">
        <v>43277</v>
      </c>
      <c r="AL812" s="379">
        <v>43788</v>
      </c>
      <c r="AM812" s="369"/>
      <c r="AN812" s="358"/>
      <c r="AO812" s="380" t="str">
        <f>_xlfn.IFNA(IF(VLOOKUP(tabItens[[#This Row],[CÓDIGO]],tabExcluirDoEstoque[#Data],1,FALSE),"sim",""),"")</f>
        <v/>
      </c>
      <c r="AP812" s="381" t="str">
        <f ca="1">IF(OR(ISBLANK(tabItens[[#This Row],[ATA DT.VALID.]]),tabItens[[#This Row],[ATA DT.VALID.]]="",tabItens[[#This Row],[ATA DT.VALID.]]=" "),"",IF(TYPE(tabItens[[#This Row],[ATA DT.VALID.]])=1,ROUNDUP((tabItens[[#This Row],[ATA DT.VALID.]]-TODAY())/7,0),""))</f>
        <v/>
      </c>
      <c r="AQ812" s="382">
        <v>0</v>
      </c>
      <c r="AR812" s="383" t="str">
        <f>IF(ISBLANK(tabItens[[#This Row],[CÓDIGO]]),"",IFERROR(VLOOKUP(tabItens[[#This Row],[CÓDIGO]],Consumo!$C$2:$AC$862,26,FALSE),0))</f>
        <v>08.2023</v>
      </c>
      <c r="AS812" s="384">
        <f>SUMIF(Consumo!$C$3:$C$862,tabItens[[#This Row],[CÓDIGO]],Consumo!$N$3:$N$862) + SUMIF(Consumo!$C$3:$C$862,tabItens[[#This Row],[CÓDIGO]],Consumo!$O$3:$O$862) + SUMIF(Consumo!$C$3:$C$862,tabItens[[#This Row],[CÓDIGO]],Consumo!$P$3:$P$862) + SUMIF(Consumo!$C$3:$C$862,tabItens[[#This Row],[CÓDIGO]],Consumo!$Q$3:$Q$862)</f>
        <v>50</v>
      </c>
      <c r="AT812" s="384">
        <f>SUMIF(Consumo!$C$3:$C$862,tabItens[[#This Row],[CÓDIGO]],Consumo!$Z$3:$Z$862)</f>
        <v>226</v>
      </c>
      <c r="AU812" s="385">
        <f>SUMIF(Consumo!$C$3:$C$862,tabItens[[#This Row],[CÓDIGO]],Consumo!$AA$3:$AA$862)</f>
        <v>61</v>
      </c>
      <c r="AV812" s="386">
        <f>SUMIF(Consumo!$C$3:$C$862,tabItens[[#This Row],[CÓDIGO]],Consumo!$Y$3:$Y$862)</f>
        <v>18.75</v>
      </c>
      <c r="AW812" s="359">
        <f>tabItens[[#This Row],[QTDE ATUAL]] + tabItens[[#This Row],[RC QTDE]] + tabItens[[#This Row],[AF SALDO]] + tabItens[[#This Row],[Recentes]]</f>
        <v>722</v>
      </c>
      <c r="AX812" s="387">
        <v>49</v>
      </c>
      <c r="AY812" s="387">
        <v>4</v>
      </c>
      <c r="AZ812" s="387">
        <f>IF(ISBLANK(tabItens[[#This Row],[CÓDIGO]]),"",tabItens[[#This Row],[PontoMês]] * (AZ$2+tabItens[[#This Row],[PontoQtM]]))</f>
        <v>196</v>
      </c>
      <c r="BA812" s="386">
        <f>tabItens[[#This Row],[PontoPed]] - tabItens[[#This Row],[Saldo]] + (1/10)</f>
        <v>-525.9</v>
      </c>
      <c r="BB812" s="386">
        <f xml:space="preserve"> tabItens[[#This Row],[PontoMês]] * BB$2 - tabItens[[#This Row],[QTDE ATUAL]] - (1/10)</f>
        <v>-673.1</v>
      </c>
      <c r="BC812" s="388">
        <f>IF( tabItens[[#This Row],[PontoPed]]&gt;0, IF(tabItens[[#This Row],[PontoPed]]&lt;1, 1, IF( tabItens[[#This Row],[Saldo]]&gt;tabItens[[#This Row],[PontoPed]], 0, (tabItens[[#This Row],[PontoPed]]-tabItens[[#This Row],[Saldo]])/tabItens[[#This Row],[PontoPed]] ) ), 0 )</f>
        <v>0</v>
      </c>
      <c r="BD812" s="389">
        <f>ROUNDDOWN(IF( OR( AND(tabItens[[#This Row],[PontoPed]]&lt;tabItens[[#This Row],[Saldo]],tabItens[[#This Row],[Saldo]]&gt;0), tabItens[[#This Row],[PontoPed]]=0), 99, IF(AND(tabItens[[#This Row],[Saldo]]=0,tabItens[[#This Row],[PontoPed]]&gt;0), 0, (1-tabItens[[#This Row],[PctAb]])*10 ) ),0)</f>
        <v>99</v>
      </c>
      <c r="BE812" s="390">
        <f>IF( tabItens[[#This Row],[Consumo]] &gt; tabItens[[#This Row],[04_MESES]]/4*$AV$2, tabItens[[#This Row],[Consumo]]/$AV$2, tabItens[[#This Row],[04_MESES]]/4 ) * $BE$2 + tabItens[[#This Row],[COMPRA_EXTRA]]</f>
        <v>113</v>
      </c>
      <c r="BF812" s="391">
        <f>MAX( tabItens[[#This Row],[Sugestão]] - tabItens[[#This Row],[LC]], 0 )</f>
        <v>113</v>
      </c>
      <c r="BG812" s="391">
        <f>SUMIF(Consumo!$C$3:$C$862,tabItens[[#This Row],[CÓDIGO]],Consumo!$E$3:$E$862)</f>
        <v>0</v>
      </c>
      <c r="BH812" s="392">
        <f>IF(AND(tabItens[[#This Row],[Pend]] &gt; 0,tabItens[[#This Row],[Consumo]] &lt;&gt; 0), tabItens[[#This Row],[Pend]] / tabItens[[#This Row],[Consumo]], 0 )</f>
        <v>0</v>
      </c>
      <c r="BI812" s="391"/>
      <c r="BJ812" s="391"/>
      <c r="BK812" s="393" t="s">
        <v>2081</v>
      </c>
    </row>
    <row r="813" spans="1:63" x14ac:dyDescent="0.3">
      <c r="A813" s="354">
        <v>135414</v>
      </c>
      <c r="B813" s="355" t="s">
        <v>1913</v>
      </c>
      <c r="C813" s="356" t="s">
        <v>256</v>
      </c>
      <c r="D813" s="357">
        <v>55</v>
      </c>
      <c r="E813" s="358"/>
      <c r="F813" s="358"/>
      <c r="G813" s="358" t="s">
        <v>883</v>
      </c>
      <c r="H813" s="359">
        <v>432</v>
      </c>
      <c r="I813" s="360">
        <v>103003</v>
      </c>
      <c r="J813" s="361">
        <v>55</v>
      </c>
      <c r="K813" s="362">
        <v>187</v>
      </c>
      <c r="L813" s="363">
        <f>IF(tabItens[[#This Row],[Média]] &gt; 0, tabItens[[#This Row],[QTDE ATUAL]] / tabItens[[#This Row],[Média]],999.9)</f>
        <v>20.093023255813954</v>
      </c>
      <c r="M813" s="364">
        <v>0</v>
      </c>
      <c r="N813" s="365">
        <f>tabItens[[#This Row],[VALOR UNIT.]] * tabItens[[#This Row],[LC]]</f>
        <v>0</v>
      </c>
      <c r="O813" s="366" t="s">
        <v>2094</v>
      </c>
      <c r="P813" s="367"/>
      <c r="Q813" s="368"/>
      <c r="R813" s="365"/>
      <c r="S813" s="369"/>
      <c r="T813" s="370">
        <f>ROUNDDOWN(IFERROR(tabItens[[#This Row],[ATA DT.VALID.]] - $D$1,0) / 30,0)</f>
        <v>-1507</v>
      </c>
      <c r="U813" s="355" t="s">
        <v>1009</v>
      </c>
      <c r="V813" s="371">
        <v>1</v>
      </c>
      <c r="W813" s="372" t="s">
        <v>2071</v>
      </c>
      <c r="X813" s="373">
        <v>61</v>
      </c>
      <c r="Y813" s="374">
        <v>14</v>
      </c>
      <c r="Z813" s="375"/>
      <c r="AA813" s="376"/>
      <c r="AB813" s="377"/>
      <c r="AC813" s="377"/>
      <c r="AD813" s="376"/>
      <c r="AE813" s="377"/>
      <c r="AF813" s="370"/>
      <c r="AG813" s="378" t="s">
        <v>2067</v>
      </c>
      <c r="AH813" s="379"/>
      <c r="AI813" s="370">
        <v>62</v>
      </c>
      <c r="AJ813" s="379">
        <v>45166</v>
      </c>
      <c r="AK813" s="379">
        <v>43294</v>
      </c>
      <c r="AL813" s="379">
        <v>45145</v>
      </c>
      <c r="AM813" s="369"/>
      <c r="AN813" s="358"/>
      <c r="AO813" s="380" t="str">
        <f>_xlfn.IFNA(IF(VLOOKUP(tabItens[[#This Row],[CÓDIGO]],tabExcluirDoEstoque[#Data],1,FALSE),"sim",""),"")</f>
        <v/>
      </c>
      <c r="AP813" s="381" t="str">
        <f ca="1">IF(OR(ISBLANK(tabItens[[#This Row],[ATA DT.VALID.]]),tabItens[[#This Row],[ATA DT.VALID.]]="",tabItens[[#This Row],[ATA DT.VALID.]]=" "),"",IF(TYPE(tabItens[[#This Row],[ATA DT.VALID.]])=1,ROUNDUP((tabItens[[#This Row],[ATA DT.VALID.]]-TODAY())/7,0),""))</f>
        <v/>
      </c>
      <c r="AQ813" s="382">
        <v>0</v>
      </c>
      <c r="AR813" s="383" t="str">
        <f>IF(ISBLANK(tabItens[[#This Row],[CÓDIGO]]),"",IFERROR(VLOOKUP(tabItens[[#This Row],[CÓDIGO]],Consumo!$C$2:$AC$862,26,FALSE),0))</f>
        <v>09.2023</v>
      </c>
      <c r="AS813" s="384">
        <f>SUMIF(Consumo!$C$3:$C$862,tabItens[[#This Row],[CÓDIGO]],Consumo!$N$3:$N$862) + SUMIF(Consumo!$C$3:$C$862,tabItens[[#This Row],[CÓDIGO]],Consumo!$O$3:$O$862) + SUMIF(Consumo!$C$3:$C$862,tabItens[[#This Row],[CÓDIGO]],Consumo!$P$3:$P$862) + SUMIF(Consumo!$C$3:$C$862,tabItens[[#This Row],[CÓDIGO]],Consumo!$Q$3:$Q$862)</f>
        <v>113</v>
      </c>
      <c r="AT813" s="384">
        <f>SUMIF(Consumo!$C$3:$C$862,tabItens[[#This Row],[CÓDIGO]],Consumo!$Z$3:$Z$862)</f>
        <v>258</v>
      </c>
      <c r="AU813" s="385">
        <f>SUMIF(Consumo!$C$3:$C$862,tabItens[[#This Row],[CÓDIGO]],Consumo!$AA$3:$AA$862)</f>
        <v>53</v>
      </c>
      <c r="AV813" s="386">
        <f>SUMIF(Consumo!$C$3:$C$862,tabItens[[#This Row],[CÓDIGO]],Consumo!$Y$3:$Y$862)</f>
        <v>21.5</v>
      </c>
      <c r="AW813" s="359">
        <f>tabItens[[#This Row],[QTDE ATUAL]] + tabItens[[#This Row],[RC QTDE]] + tabItens[[#This Row],[AF SALDO]] + tabItens[[#This Row],[Recentes]]</f>
        <v>432</v>
      </c>
      <c r="AX813" s="387">
        <v>34</v>
      </c>
      <c r="AY813" s="387">
        <v>4</v>
      </c>
      <c r="AZ813" s="387">
        <f>IF(ISBLANK(tabItens[[#This Row],[CÓDIGO]]),"",tabItens[[#This Row],[PontoMês]] * (AZ$2+tabItens[[#This Row],[PontoQtM]]))</f>
        <v>136</v>
      </c>
      <c r="BA813" s="386">
        <f>tabItens[[#This Row],[PontoPed]] - tabItens[[#This Row],[Saldo]] + (1/10)</f>
        <v>-295.89999999999998</v>
      </c>
      <c r="BB813" s="386">
        <f xml:space="preserve"> tabItens[[#This Row],[PontoMês]] * BB$2 - tabItens[[#This Row],[QTDE ATUAL]] - (1/10)</f>
        <v>-398.1</v>
      </c>
      <c r="BC813" s="388">
        <f>IF( tabItens[[#This Row],[PontoPed]]&gt;0, IF(tabItens[[#This Row],[PontoPed]]&lt;1, 1, IF( tabItens[[#This Row],[Saldo]]&gt;tabItens[[#This Row],[PontoPed]], 0, (tabItens[[#This Row],[PontoPed]]-tabItens[[#This Row],[Saldo]])/tabItens[[#This Row],[PontoPed]] ) ), 0 )</f>
        <v>0</v>
      </c>
      <c r="BD813" s="389">
        <f>ROUNDDOWN(IF( OR( AND(tabItens[[#This Row],[PontoPed]]&lt;tabItens[[#This Row],[Saldo]],tabItens[[#This Row],[Saldo]]&gt;0), tabItens[[#This Row],[PontoPed]]=0), 99, IF(AND(tabItens[[#This Row],[Saldo]]=0,tabItens[[#This Row],[PontoPed]]&gt;0), 0, (1-tabItens[[#This Row],[PctAb]])*10 ) ),0)</f>
        <v>99</v>
      </c>
      <c r="BE813" s="390">
        <f>IF( tabItens[[#This Row],[Consumo]] &gt; tabItens[[#This Row],[04_MESES]]/4*$AV$2, tabItens[[#This Row],[Consumo]]/$AV$2, tabItens[[#This Row],[04_MESES]]/4 ) * $BE$2 + tabItens[[#This Row],[COMPRA_EXTRA]]</f>
        <v>169.5</v>
      </c>
      <c r="BF813" s="391">
        <f>MAX( tabItens[[#This Row],[Sugestão]] - tabItens[[#This Row],[LC]], 0 )</f>
        <v>169.5</v>
      </c>
      <c r="BG813" s="391">
        <f>SUMIF(Consumo!$C$3:$C$862,tabItens[[#This Row],[CÓDIGO]],Consumo!$E$3:$E$862)</f>
        <v>71</v>
      </c>
      <c r="BH813" s="392">
        <f>IF(AND(tabItens[[#This Row],[Pend]] &gt; 0,tabItens[[#This Row],[Consumo]] &lt;&gt; 0), tabItens[[#This Row],[Pend]] / tabItens[[#This Row],[Consumo]], 0 )</f>
        <v>0.27519379844961239</v>
      </c>
      <c r="BI813" s="391"/>
      <c r="BJ813" s="391"/>
      <c r="BK813" s="393" t="s">
        <v>2081</v>
      </c>
    </row>
    <row r="814" spans="1:63" x14ac:dyDescent="0.3">
      <c r="A814" s="354">
        <v>135699</v>
      </c>
      <c r="B814" s="355" t="s">
        <v>857</v>
      </c>
      <c r="C814" s="356" t="s">
        <v>31</v>
      </c>
      <c r="D814" s="357">
        <v>1.01</v>
      </c>
      <c r="E814" s="358"/>
      <c r="F814" s="358"/>
      <c r="G814" s="358" t="s">
        <v>883</v>
      </c>
      <c r="H814" s="359">
        <v>0</v>
      </c>
      <c r="I814" s="360">
        <v>103003</v>
      </c>
      <c r="J814" s="361">
        <v>1.01</v>
      </c>
      <c r="K814" s="362"/>
      <c r="L814" s="363">
        <f>IF(tabItens[[#This Row],[Média]] &gt; 0, tabItens[[#This Row],[QTDE ATUAL]] / tabItens[[#This Row],[Média]],999.9)</f>
        <v>999.9</v>
      </c>
      <c r="M814" s="364">
        <v>0</v>
      </c>
      <c r="N814" s="365">
        <f>tabItens[[#This Row],[VALOR UNIT.]] * tabItens[[#This Row],[LC]]</f>
        <v>0</v>
      </c>
      <c r="O814" s="366"/>
      <c r="P814" s="367"/>
      <c r="Q814" s="368"/>
      <c r="R814" s="365"/>
      <c r="S814" s="369"/>
      <c r="T814" s="370">
        <f>ROUNDDOWN(IFERROR(tabItens[[#This Row],[ATA DT.VALID.]] - $D$1,0) / 30,0)</f>
        <v>-1507</v>
      </c>
      <c r="U814" s="355" t="s">
        <v>931</v>
      </c>
      <c r="V814" s="371">
        <v>1</v>
      </c>
      <c r="W814" s="372" t="s">
        <v>2069</v>
      </c>
      <c r="X814" s="373">
        <v>45</v>
      </c>
      <c r="Y814" s="374">
        <v>9</v>
      </c>
      <c r="Z814" s="375">
        <v>11440</v>
      </c>
      <c r="AA814" s="376">
        <v>2023</v>
      </c>
      <c r="AB814" s="377">
        <v>40830</v>
      </c>
      <c r="AC814" s="377"/>
      <c r="AD814" s="376"/>
      <c r="AE814" s="377"/>
      <c r="AF814" s="370"/>
      <c r="AG814" s="378" t="s">
        <v>2067</v>
      </c>
      <c r="AH814" s="379"/>
      <c r="AI814" s="370">
        <v>0</v>
      </c>
      <c r="AJ814" s="379" t="s">
        <v>883</v>
      </c>
      <c r="AK814" s="379">
        <v>43333</v>
      </c>
      <c r="AL814" s="379">
        <v>44938</v>
      </c>
      <c r="AM814" s="369"/>
      <c r="AN814" s="358"/>
      <c r="AO814" s="380" t="str">
        <f>_xlfn.IFNA(IF(VLOOKUP(tabItens[[#This Row],[CÓDIGO]],tabExcluirDoEstoque[#Data],1,FALSE),"sim",""),"")</f>
        <v>sim</v>
      </c>
      <c r="AP814" s="381" t="str">
        <f ca="1">IF(OR(ISBLANK(tabItens[[#This Row],[ATA DT.VALID.]]),tabItens[[#This Row],[ATA DT.VALID.]]="",tabItens[[#This Row],[ATA DT.VALID.]]=" "),"",IF(TYPE(tabItens[[#This Row],[ATA DT.VALID.]])=1,ROUNDUP((tabItens[[#This Row],[ATA DT.VALID.]]-TODAY())/7,0),""))</f>
        <v/>
      </c>
      <c r="AQ814" s="382"/>
      <c r="AR814" s="383">
        <f>IF(ISBLANK(tabItens[[#This Row],[CÓDIGO]]),"",IFERROR(VLOOKUP(tabItens[[#This Row],[CÓDIGO]],Consumo!$C$2:$AC$862,26,FALSE),0))</f>
        <v>0</v>
      </c>
      <c r="AS814" s="384">
        <f>SUMIF(Consumo!$C$3:$C$862,tabItens[[#This Row],[CÓDIGO]],Consumo!$N$3:$N$862) + SUMIF(Consumo!$C$3:$C$862,tabItens[[#This Row],[CÓDIGO]],Consumo!$O$3:$O$862) + SUMIF(Consumo!$C$3:$C$862,tabItens[[#This Row],[CÓDIGO]],Consumo!$P$3:$P$862) + SUMIF(Consumo!$C$3:$C$862,tabItens[[#This Row],[CÓDIGO]],Consumo!$Q$3:$Q$862)</f>
        <v>0</v>
      </c>
      <c r="AT814" s="384">
        <f>SUMIF(Consumo!$C$3:$C$862,tabItens[[#This Row],[CÓDIGO]],Consumo!$Z$3:$Z$862)</f>
        <v>0</v>
      </c>
      <c r="AU814" s="385">
        <f>SUMIF(Consumo!$C$3:$C$862,tabItens[[#This Row],[CÓDIGO]],Consumo!$AA$3:$AA$862)</f>
        <v>0</v>
      </c>
      <c r="AV814" s="386">
        <f>SUMIF(Consumo!$C$3:$C$862,tabItens[[#This Row],[CÓDIGO]],Consumo!$Y$3:$Y$862)</f>
        <v>0</v>
      </c>
      <c r="AW814" s="359">
        <f>tabItens[[#This Row],[QTDE ATUAL]] + tabItens[[#This Row],[RC QTDE]] + tabItens[[#This Row],[AF SALDO]] + tabItens[[#This Row],[Recentes]]</f>
        <v>40830</v>
      </c>
      <c r="AX814" s="387">
        <v>0</v>
      </c>
      <c r="AY814" s="387">
        <v>4</v>
      </c>
      <c r="AZ814" s="387">
        <f>IF(ISBLANK(tabItens[[#This Row],[CÓDIGO]]),"",tabItens[[#This Row],[PontoMês]] * (AZ$2+tabItens[[#This Row],[PontoQtM]]))</f>
        <v>0</v>
      </c>
      <c r="BA814" s="386">
        <f>tabItens[[#This Row],[PontoPed]] - tabItens[[#This Row],[Saldo]] + (1/10)</f>
        <v>-40829.9</v>
      </c>
      <c r="BB814" s="386">
        <f xml:space="preserve"> tabItens[[#This Row],[PontoMês]] * BB$2 - tabItens[[#This Row],[QTDE ATUAL]] - (1/10)</f>
        <v>-0.1</v>
      </c>
      <c r="BC814" s="388">
        <f>IF( tabItens[[#This Row],[PontoPed]]&gt;0, IF(tabItens[[#This Row],[PontoPed]]&lt;1, 1, IF( tabItens[[#This Row],[Saldo]]&gt;tabItens[[#This Row],[PontoPed]], 0, (tabItens[[#This Row],[PontoPed]]-tabItens[[#This Row],[Saldo]])/tabItens[[#This Row],[PontoPed]] ) ), 0 )</f>
        <v>0</v>
      </c>
      <c r="BD814" s="389">
        <f>ROUNDDOWN(IF( OR( AND(tabItens[[#This Row],[PontoPed]]&lt;tabItens[[#This Row],[Saldo]],tabItens[[#This Row],[Saldo]]&gt;0), tabItens[[#This Row],[PontoPed]]=0), 99, IF(AND(tabItens[[#This Row],[Saldo]]=0,tabItens[[#This Row],[PontoPed]]&gt;0), 0, (1-tabItens[[#This Row],[PctAb]])*10 ) ),0)</f>
        <v>99</v>
      </c>
      <c r="BE814" s="390">
        <f>IF( tabItens[[#This Row],[Consumo]] &gt; tabItens[[#This Row],[04_MESES]]/4*$AV$2, tabItens[[#This Row],[Consumo]]/$AV$2, tabItens[[#This Row],[04_MESES]]/4 ) * $BE$2 + tabItens[[#This Row],[COMPRA_EXTRA]]</f>
        <v>0</v>
      </c>
      <c r="BF814" s="391">
        <f>MAX( tabItens[[#This Row],[Sugestão]] - tabItens[[#This Row],[LC]], 0 )</f>
        <v>0</v>
      </c>
      <c r="BG814" s="391">
        <f>SUMIF(Consumo!$C$3:$C$862,tabItens[[#This Row],[CÓDIGO]],Consumo!$E$3:$E$862)</f>
        <v>0</v>
      </c>
      <c r="BH814" s="392">
        <f>IF(AND(tabItens[[#This Row],[Pend]] &gt; 0,tabItens[[#This Row],[Consumo]] &lt;&gt; 0), tabItens[[#This Row],[Pend]] / tabItens[[#This Row],[Consumo]], 0 )</f>
        <v>0</v>
      </c>
      <c r="BI814" s="391"/>
      <c r="BJ814" s="391"/>
      <c r="BK814" s="393" t="s">
        <v>2081</v>
      </c>
    </row>
    <row r="815" spans="1:63" x14ac:dyDescent="0.3">
      <c r="A815" s="354">
        <v>135701</v>
      </c>
      <c r="B815" s="355" t="s">
        <v>1914</v>
      </c>
      <c r="C815" s="356" t="s">
        <v>31</v>
      </c>
      <c r="D815" s="357">
        <v>3.32</v>
      </c>
      <c r="E815" s="358"/>
      <c r="F815" s="358"/>
      <c r="G815" s="358" t="s">
        <v>883</v>
      </c>
      <c r="H815" s="359">
        <v>2006</v>
      </c>
      <c r="I815" s="360">
        <v>103003</v>
      </c>
      <c r="J815" s="361">
        <v>3.32</v>
      </c>
      <c r="K815" s="362">
        <v>122</v>
      </c>
      <c r="L815" s="363">
        <f>IF(tabItens[[#This Row],[Média]] &gt; 0, tabItens[[#This Row],[QTDE ATUAL]] / tabItens[[#This Row],[Média]],999.9)</f>
        <v>122.19289340101523</v>
      </c>
      <c r="M815" s="364">
        <v>0</v>
      </c>
      <c r="N815" s="365">
        <f>tabItens[[#This Row],[VALOR UNIT.]] * tabItens[[#This Row],[LC]]</f>
        <v>0</v>
      </c>
      <c r="O815" s="366"/>
      <c r="P815" s="367"/>
      <c r="Q815" s="368"/>
      <c r="R815" s="365"/>
      <c r="S815" s="369"/>
      <c r="T815" s="370">
        <f>ROUNDDOWN(IFERROR(tabItens[[#This Row],[ATA DT.VALID.]] - $D$1,0) / 30,0)</f>
        <v>-1507</v>
      </c>
      <c r="U815" s="355" t="s">
        <v>1915</v>
      </c>
      <c r="V815" s="371">
        <v>1</v>
      </c>
      <c r="W815" s="372"/>
      <c r="X815" s="373">
        <v>46</v>
      </c>
      <c r="Y815" s="374">
        <v>2</v>
      </c>
      <c r="Z815" s="375"/>
      <c r="AA815" s="376"/>
      <c r="AB815" s="377"/>
      <c r="AC815" s="377"/>
      <c r="AD815" s="376"/>
      <c r="AE815" s="377"/>
      <c r="AF815" s="370"/>
      <c r="AG815" s="378" t="s">
        <v>2067</v>
      </c>
      <c r="AH815" s="379"/>
      <c r="AI815" s="370">
        <v>68</v>
      </c>
      <c r="AJ815" s="379" t="s">
        <v>883</v>
      </c>
      <c r="AK815" s="379">
        <v>43333</v>
      </c>
      <c r="AL815" s="379">
        <v>44525</v>
      </c>
      <c r="AM815" s="369"/>
      <c r="AN815" s="358"/>
      <c r="AO815" s="380" t="str">
        <f>_xlfn.IFNA(IF(VLOOKUP(tabItens[[#This Row],[CÓDIGO]],tabExcluirDoEstoque[#Data],1,FALSE),"sim",""),"")</f>
        <v/>
      </c>
      <c r="AP815" s="381" t="str">
        <f ca="1">IF(OR(ISBLANK(tabItens[[#This Row],[ATA DT.VALID.]]),tabItens[[#This Row],[ATA DT.VALID.]]="",tabItens[[#This Row],[ATA DT.VALID.]]=" "),"",IF(TYPE(tabItens[[#This Row],[ATA DT.VALID.]])=1,ROUNDUP((tabItens[[#This Row],[ATA DT.VALID.]]-TODAY())/7,0),""))</f>
        <v/>
      </c>
      <c r="AQ815" s="382"/>
      <c r="AR815" s="383" t="str">
        <f>IF(ISBLANK(tabItens[[#This Row],[CÓDIGO]]),"",IFERROR(VLOOKUP(tabItens[[#This Row],[CÓDIGO]],Consumo!$C$2:$AC$862,26,FALSE),0))</f>
        <v>09.2023</v>
      </c>
      <c r="AS815" s="384">
        <f>SUMIF(Consumo!$C$3:$C$862,tabItens[[#This Row],[CÓDIGO]],Consumo!$N$3:$N$862) + SUMIF(Consumo!$C$3:$C$862,tabItens[[#This Row],[CÓDIGO]],Consumo!$O$3:$O$862) + SUMIF(Consumo!$C$3:$C$862,tabItens[[#This Row],[CÓDIGO]],Consumo!$P$3:$P$862) + SUMIF(Consumo!$C$3:$C$862,tabItens[[#This Row],[CÓDIGO]],Consumo!$Q$3:$Q$862)</f>
        <v>66</v>
      </c>
      <c r="AT815" s="384">
        <f>SUMIF(Consumo!$C$3:$C$862,tabItens[[#This Row],[CÓDIGO]],Consumo!$Z$3:$Z$862)</f>
        <v>201</v>
      </c>
      <c r="AU815" s="385">
        <f>SUMIF(Consumo!$C$3:$C$862,tabItens[[#This Row],[CÓDIGO]],Consumo!$AA$3:$AA$862)</f>
        <v>32</v>
      </c>
      <c r="AV815" s="386">
        <f>SUMIF(Consumo!$C$3:$C$862,tabItens[[#This Row],[CÓDIGO]],Consumo!$Y$3:$Y$862)</f>
        <v>16.416666666666668</v>
      </c>
      <c r="AW815" s="359">
        <f>tabItens[[#This Row],[QTDE ATUAL]] + tabItens[[#This Row],[RC QTDE]] + tabItens[[#This Row],[AF SALDO]] + tabItens[[#This Row],[Recentes]]</f>
        <v>2006</v>
      </c>
      <c r="AX815" s="387">
        <v>127</v>
      </c>
      <c r="AY815" s="387">
        <v>4</v>
      </c>
      <c r="AZ815" s="387">
        <f>IF(ISBLANK(tabItens[[#This Row],[CÓDIGO]]),"",tabItens[[#This Row],[PontoMês]] * (AZ$2+tabItens[[#This Row],[PontoQtM]]))</f>
        <v>508</v>
      </c>
      <c r="BA815" s="386">
        <f>tabItens[[#This Row],[PontoPed]] - tabItens[[#This Row],[Saldo]] + (1/10)</f>
        <v>-1497.9</v>
      </c>
      <c r="BB815" s="386">
        <f xml:space="preserve"> tabItens[[#This Row],[PontoMês]] * BB$2 - tabItens[[#This Row],[QTDE ATUAL]] - (1/10)</f>
        <v>-1879.1</v>
      </c>
      <c r="BC815" s="388">
        <f>IF( tabItens[[#This Row],[PontoPed]]&gt;0, IF(tabItens[[#This Row],[PontoPed]]&lt;1, 1, IF( tabItens[[#This Row],[Saldo]]&gt;tabItens[[#This Row],[PontoPed]], 0, (tabItens[[#This Row],[PontoPed]]-tabItens[[#This Row],[Saldo]])/tabItens[[#This Row],[PontoPed]] ) ), 0 )</f>
        <v>0</v>
      </c>
      <c r="BD815" s="389">
        <f>ROUNDDOWN(IF( OR( AND(tabItens[[#This Row],[PontoPed]]&lt;tabItens[[#This Row],[Saldo]],tabItens[[#This Row],[Saldo]]&gt;0), tabItens[[#This Row],[PontoPed]]=0), 99, IF(AND(tabItens[[#This Row],[Saldo]]=0,tabItens[[#This Row],[PontoPed]]&gt;0), 0, (1-tabItens[[#This Row],[PctAb]])*10 ) ),0)</f>
        <v>99</v>
      </c>
      <c r="BE815" s="390">
        <f>IF( tabItens[[#This Row],[Consumo]] &gt; tabItens[[#This Row],[04_MESES]]/4*$AV$2, tabItens[[#This Row],[Consumo]]/$AV$2, tabItens[[#This Row],[04_MESES]]/4 ) * $BE$2 + tabItens[[#This Row],[COMPRA_EXTRA]]</f>
        <v>100.5</v>
      </c>
      <c r="BF815" s="391">
        <f>MAX( tabItens[[#This Row],[Sugestão]] - tabItens[[#This Row],[LC]], 0 )</f>
        <v>100.5</v>
      </c>
      <c r="BG815" s="391">
        <f>SUMIF(Consumo!$C$3:$C$862,tabItens[[#This Row],[CÓDIGO]],Consumo!$E$3:$E$862)</f>
        <v>0</v>
      </c>
      <c r="BH815" s="392">
        <f>IF(AND(tabItens[[#This Row],[Pend]] &gt; 0,tabItens[[#This Row],[Consumo]] &lt;&gt; 0), tabItens[[#This Row],[Pend]] / tabItens[[#This Row],[Consumo]], 0 )</f>
        <v>0</v>
      </c>
      <c r="BI815" s="391"/>
      <c r="BJ815" s="391"/>
      <c r="BK815" s="393" t="s">
        <v>2081</v>
      </c>
    </row>
    <row r="816" spans="1:63" x14ac:dyDescent="0.3">
      <c r="A816" s="354">
        <v>135703</v>
      </c>
      <c r="B816" s="355" t="s">
        <v>1916</v>
      </c>
      <c r="C816" s="356" t="s">
        <v>31</v>
      </c>
      <c r="D816" s="357">
        <v>1.49</v>
      </c>
      <c r="E816" s="358"/>
      <c r="F816" s="358"/>
      <c r="G816" s="358" t="s">
        <v>883</v>
      </c>
      <c r="H816" s="359">
        <v>6143</v>
      </c>
      <c r="I816" s="360">
        <v>103003</v>
      </c>
      <c r="J816" s="361">
        <v>1.49</v>
      </c>
      <c r="K816" s="362">
        <v>7515</v>
      </c>
      <c r="L816" s="363">
        <f>IF(tabItens[[#This Row],[Média]] &gt; 0, tabItens[[#This Row],[QTDE ATUAL]] / tabItens[[#This Row],[Média]],999.9)</f>
        <v>8.4701826956221993</v>
      </c>
      <c r="M816" s="364">
        <v>0</v>
      </c>
      <c r="N816" s="365">
        <f>tabItens[[#This Row],[VALOR UNIT.]] * tabItens[[#This Row],[LC]]</f>
        <v>0</v>
      </c>
      <c r="O816" s="366" t="s">
        <v>2085</v>
      </c>
      <c r="P816" s="367"/>
      <c r="Q816" s="368"/>
      <c r="R816" s="365"/>
      <c r="S816" s="369"/>
      <c r="T816" s="370">
        <f>ROUNDDOWN(IFERROR(tabItens[[#This Row],[ATA DT.VALID.]] - $D$1,0) / 30,0)</f>
        <v>-1507</v>
      </c>
      <c r="U816" s="355" t="s">
        <v>931</v>
      </c>
      <c r="V816" s="371">
        <v>1</v>
      </c>
      <c r="W816" s="372" t="s">
        <v>2069</v>
      </c>
      <c r="X816" s="373">
        <v>45</v>
      </c>
      <c r="Y816" s="374">
        <v>9</v>
      </c>
      <c r="Z816" s="375"/>
      <c r="AA816" s="376"/>
      <c r="AB816" s="377"/>
      <c r="AC816" s="377"/>
      <c r="AD816" s="376"/>
      <c r="AE816" s="377"/>
      <c r="AF816" s="370"/>
      <c r="AG816" s="378" t="s">
        <v>2067</v>
      </c>
      <c r="AH816" s="379"/>
      <c r="AI816" s="370">
        <v>7746</v>
      </c>
      <c r="AJ816" s="379">
        <v>44151</v>
      </c>
      <c r="AK816" s="379">
        <v>43333</v>
      </c>
      <c r="AL816" s="379">
        <v>44999</v>
      </c>
      <c r="AM816" s="369"/>
      <c r="AN816" s="358"/>
      <c r="AO816" s="380" t="str">
        <f>_xlfn.IFNA(IF(VLOOKUP(tabItens[[#This Row],[CÓDIGO]],tabExcluirDoEstoque[#Data],1,FALSE),"sim",""),"")</f>
        <v/>
      </c>
      <c r="AP816" s="381" t="str">
        <f ca="1">IF(OR(ISBLANK(tabItens[[#This Row],[ATA DT.VALID.]]),tabItens[[#This Row],[ATA DT.VALID.]]="",tabItens[[#This Row],[ATA DT.VALID.]]=" "),"",IF(TYPE(tabItens[[#This Row],[ATA DT.VALID.]])=1,ROUNDUP((tabItens[[#This Row],[ATA DT.VALID.]]-TODAY())/7,0),""))</f>
        <v/>
      </c>
      <c r="AQ816" s="382">
        <v>0</v>
      </c>
      <c r="AR816" s="383" t="str">
        <f>IF(ISBLANK(tabItens[[#This Row],[CÓDIGO]]),"",IFERROR(VLOOKUP(tabItens[[#This Row],[CÓDIGO]],Consumo!$C$2:$AC$862,26,FALSE),0))</f>
        <v>09.2023</v>
      </c>
      <c r="AS816" s="384">
        <f>SUMIF(Consumo!$C$3:$C$862,tabItens[[#This Row],[CÓDIGO]],Consumo!$N$3:$N$862) + SUMIF(Consumo!$C$3:$C$862,tabItens[[#This Row],[CÓDIGO]],Consumo!$O$3:$O$862) + SUMIF(Consumo!$C$3:$C$862,tabItens[[#This Row],[CÓDIGO]],Consumo!$P$3:$P$862) + SUMIF(Consumo!$C$3:$C$862,tabItens[[#This Row],[CÓDIGO]],Consumo!$Q$3:$Q$862)</f>
        <v>1919</v>
      </c>
      <c r="AT816" s="384">
        <f>SUMIF(Consumo!$C$3:$C$862,tabItens[[#This Row],[CÓDIGO]],Consumo!$Z$3:$Z$862)</f>
        <v>10132</v>
      </c>
      <c r="AU816" s="385">
        <f>SUMIF(Consumo!$C$3:$C$862,tabItens[[#This Row],[CÓDIGO]],Consumo!$AA$3:$AA$862)</f>
        <v>4720</v>
      </c>
      <c r="AV816" s="386">
        <f>SUMIF(Consumo!$C$3:$C$862,tabItens[[#This Row],[CÓDIGO]],Consumo!$Y$3:$Y$862)</f>
        <v>725.25</v>
      </c>
      <c r="AW816" s="359">
        <f>tabItens[[#This Row],[QTDE ATUAL]] + tabItens[[#This Row],[RC QTDE]] + tabItens[[#This Row],[AF SALDO]] + tabItens[[#This Row],[Recentes]]</f>
        <v>6143</v>
      </c>
      <c r="AX816" s="387">
        <v>695</v>
      </c>
      <c r="AY816" s="387">
        <v>4</v>
      </c>
      <c r="AZ816" s="387">
        <f>IF(ISBLANK(tabItens[[#This Row],[CÓDIGO]]),"",tabItens[[#This Row],[PontoMês]] * (AZ$2+tabItens[[#This Row],[PontoQtM]]))</f>
        <v>2780</v>
      </c>
      <c r="BA816" s="386">
        <f>tabItens[[#This Row],[PontoPed]] - tabItens[[#This Row],[Saldo]] + (1/10)</f>
        <v>-3362.9</v>
      </c>
      <c r="BB816" s="386">
        <f xml:space="preserve"> tabItens[[#This Row],[PontoMês]] * BB$2 - tabItens[[#This Row],[QTDE ATUAL]] - (1/10)</f>
        <v>-5448.1</v>
      </c>
      <c r="BC816" s="388">
        <f>IF( tabItens[[#This Row],[PontoPed]]&gt;0, IF(tabItens[[#This Row],[PontoPed]]&lt;1, 1, IF( tabItens[[#This Row],[Saldo]]&gt;tabItens[[#This Row],[PontoPed]], 0, (tabItens[[#This Row],[PontoPed]]-tabItens[[#This Row],[Saldo]])/tabItens[[#This Row],[PontoPed]] ) ), 0 )</f>
        <v>0</v>
      </c>
      <c r="BD816" s="389">
        <f>ROUNDDOWN(IF( OR( AND(tabItens[[#This Row],[PontoPed]]&lt;tabItens[[#This Row],[Saldo]],tabItens[[#This Row],[Saldo]]&gt;0), tabItens[[#This Row],[PontoPed]]=0), 99, IF(AND(tabItens[[#This Row],[Saldo]]=0,tabItens[[#This Row],[PontoPed]]&gt;0), 0, (1-tabItens[[#This Row],[PctAb]])*10 ) ),0)</f>
        <v>99</v>
      </c>
      <c r="BE816" s="390">
        <f>IF( tabItens[[#This Row],[Consumo]] &gt; tabItens[[#This Row],[04_MESES]]/4*$AV$2, tabItens[[#This Row],[Consumo]]/$AV$2, tabItens[[#This Row],[04_MESES]]/4 ) * $BE$2 + tabItens[[#This Row],[COMPRA_EXTRA]]</f>
        <v>5066</v>
      </c>
      <c r="BF816" s="391">
        <f>MAX( tabItens[[#This Row],[Sugestão]] - tabItens[[#This Row],[LC]], 0 )</f>
        <v>5066</v>
      </c>
      <c r="BG816" s="391">
        <f>SUMIF(Consumo!$C$3:$C$862,tabItens[[#This Row],[CÓDIGO]],Consumo!$E$3:$E$862)</f>
        <v>0</v>
      </c>
      <c r="BH816" s="392">
        <f>IF(AND(tabItens[[#This Row],[Pend]] &gt; 0,tabItens[[#This Row],[Consumo]] &lt;&gt; 0), tabItens[[#This Row],[Pend]] / tabItens[[#This Row],[Consumo]], 0 )</f>
        <v>0</v>
      </c>
      <c r="BI816" s="391"/>
      <c r="BJ816" s="391"/>
      <c r="BK816" s="393" t="s">
        <v>2081</v>
      </c>
    </row>
    <row r="817" spans="1:63" x14ac:dyDescent="0.3">
      <c r="A817" s="354">
        <v>136082</v>
      </c>
      <c r="B817" s="355" t="s">
        <v>1917</v>
      </c>
      <c r="C817" s="356" t="s">
        <v>31</v>
      </c>
      <c r="D817" s="357">
        <v>9.1999999999999993</v>
      </c>
      <c r="E817" s="358"/>
      <c r="F817" s="358"/>
      <c r="G817" s="358" t="s">
        <v>883</v>
      </c>
      <c r="H817" s="359">
        <v>0</v>
      </c>
      <c r="I817" s="360">
        <v>103003</v>
      </c>
      <c r="J817" s="361">
        <v>9.1999999999999993</v>
      </c>
      <c r="K817" s="362">
        <v>281</v>
      </c>
      <c r="L817" s="363">
        <f>IF(tabItens[[#This Row],[Média]] &gt; 0, tabItens[[#This Row],[QTDE ATUAL]] / tabItens[[#This Row],[Média]],999.9)</f>
        <v>0</v>
      </c>
      <c r="M817" s="364">
        <v>0</v>
      </c>
      <c r="N817" s="365">
        <f>tabItens[[#This Row],[VALOR UNIT.]] * tabItens[[#This Row],[LC]]</f>
        <v>0</v>
      </c>
      <c r="O817" s="366" t="s">
        <v>2115</v>
      </c>
      <c r="P817" s="367"/>
      <c r="Q817" s="368"/>
      <c r="R817" s="365"/>
      <c r="S817" s="369"/>
      <c r="T817" s="370">
        <f>ROUNDDOWN(IFERROR(tabItens[[#This Row],[ATA DT.VALID.]] - $D$1,0) / 30,0)</f>
        <v>-1507</v>
      </c>
      <c r="U817" s="355" t="s">
        <v>1682</v>
      </c>
      <c r="V817" s="371">
        <v>1</v>
      </c>
      <c r="W817" s="372" t="s">
        <v>2072</v>
      </c>
      <c r="X817" s="373">
        <v>55</v>
      </c>
      <c r="Y817" s="374">
        <v>37</v>
      </c>
      <c r="Z817" s="375">
        <v>10090</v>
      </c>
      <c r="AA817" s="376">
        <v>2023</v>
      </c>
      <c r="AB817" s="377">
        <v>700</v>
      </c>
      <c r="AC817" s="377"/>
      <c r="AD817" s="376"/>
      <c r="AE817" s="377"/>
      <c r="AF817" s="370"/>
      <c r="AG817" s="378" t="s">
        <v>2067</v>
      </c>
      <c r="AH817" s="379"/>
      <c r="AI817" s="370">
        <v>94</v>
      </c>
      <c r="AJ817" s="379">
        <v>44568</v>
      </c>
      <c r="AK817" s="379">
        <v>43446</v>
      </c>
      <c r="AL817" s="379">
        <v>45195</v>
      </c>
      <c r="AM817" s="369"/>
      <c r="AN817" s="358"/>
      <c r="AO817" s="380" t="str">
        <f>_xlfn.IFNA(IF(VLOOKUP(tabItens[[#This Row],[CÓDIGO]],tabExcluirDoEstoque[#Data],1,FALSE),"sim",""),"")</f>
        <v/>
      </c>
      <c r="AP817" s="381" t="str">
        <f ca="1">IF(OR(ISBLANK(tabItens[[#This Row],[ATA DT.VALID.]]),tabItens[[#This Row],[ATA DT.VALID.]]="",tabItens[[#This Row],[ATA DT.VALID.]]=" "),"",IF(TYPE(tabItens[[#This Row],[ATA DT.VALID.]])=1,ROUNDUP((tabItens[[#This Row],[ATA DT.VALID.]]-TODAY())/7,0),""))</f>
        <v/>
      </c>
      <c r="AQ817" s="382">
        <v>0</v>
      </c>
      <c r="AR817" s="383" t="str">
        <f>IF(ISBLANK(tabItens[[#This Row],[CÓDIGO]]),"",IFERROR(VLOOKUP(tabItens[[#This Row],[CÓDIGO]],Consumo!$C$2:$AC$862,26,FALSE),0))</f>
        <v>06.2023</v>
      </c>
      <c r="AS817" s="384">
        <f>SUMIF(Consumo!$C$3:$C$862,tabItens[[#This Row],[CÓDIGO]],Consumo!$N$3:$N$862) + SUMIF(Consumo!$C$3:$C$862,tabItens[[#This Row],[CÓDIGO]],Consumo!$O$3:$O$862) + SUMIF(Consumo!$C$3:$C$862,tabItens[[#This Row],[CÓDIGO]],Consumo!$P$3:$P$862) + SUMIF(Consumo!$C$3:$C$862,tabItens[[#This Row],[CÓDIGO]],Consumo!$Q$3:$Q$862)</f>
        <v>12</v>
      </c>
      <c r="AT817" s="384">
        <f>SUMIF(Consumo!$C$3:$C$862,tabItens[[#This Row],[CÓDIGO]],Consumo!$Z$3:$Z$862)</f>
        <v>571</v>
      </c>
      <c r="AU817" s="385">
        <f>SUMIF(Consumo!$C$3:$C$862,tabItens[[#This Row],[CÓDIGO]],Consumo!$AA$3:$AA$862)</f>
        <v>100</v>
      </c>
      <c r="AV817" s="386">
        <f>SUMIF(Consumo!$C$3:$C$862,tabItens[[#This Row],[CÓDIGO]],Consumo!$Y$3:$Y$862)</f>
        <v>47.583333333333336</v>
      </c>
      <c r="AW817" s="359">
        <f>tabItens[[#This Row],[QTDE ATUAL]] + tabItens[[#This Row],[RC QTDE]] + tabItens[[#This Row],[AF SALDO]] + tabItens[[#This Row],[Recentes]]</f>
        <v>700</v>
      </c>
      <c r="AX817" s="387">
        <v>17</v>
      </c>
      <c r="AY817" s="387">
        <v>4</v>
      </c>
      <c r="AZ817" s="387">
        <f>IF(ISBLANK(tabItens[[#This Row],[CÓDIGO]]),"",tabItens[[#This Row],[PontoMês]] * (AZ$2+tabItens[[#This Row],[PontoQtM]]))</f>
        <v>68</v>
      </c>
      <c r="BA817" s="386">
        <f>tabItens[[#This Row],[PontoPed]] - tabItens[[#This Row],[Saldo]] + (1/10)</f>
        <v>-631.9</v>
      </c>
      <c r="BB817" s="386">
        <f xml:space="preserve"> tabItens[[#This Row],[PontoMês]] * BB$2 - tabItens[[#This Row],[QTDE ATUAL]] - (1/10)</f>
        <v>16.899999999999999</v>
      </c>
      <c r="BC817" s="388">
        <f>IF( tabItens[[#This Row],[PontoPed]]&gt;0, IF(tabItens[[#This Row],[PontoPed]]&lt;1, 1, IF( tabItens[[#This Row],[Saldo]]&gt;tabItens[[#This Row],[PontoPed]], 0, (tabItens[[#This Row],[PontoPed]]-tabItens[[#This Row],[Saldo]])/tabItens[[#This Row],[PontoPed]] ) ), 0 )</f>
        <v>0</v>
      </c>
      <c r="BD817" s="389">
        <f>ROUNDDOWN(IF( OR( AND(tabItens[[#This Row],[PontoPed]]&lt;tabItens[[#This Row],[Saldo]],tabItens[[#This Row],[Saldo]]&gt;0), tabItens[[#This Row],[PontoPed]]=0), 99, IF(AND(tabItens[[#This Row],[Saldo]]=0,tabItens[[#This Row],[PontoPed]]&gt;0), 0, (1-tabItens[[#This Row],[PctAb]])*10 ) ),0)</f>
        <v>99</v>
      </c>
      <c r="BE817" s="390">
        <f>IF( tabItens[[#This Row],[Consumo]] &gt; tabItens[[#This Row],[04_MESES]]/4*$AV$2, tabItens[[#This Row],[Consumo]]/$AV$2, tabItens[[#This Row],[04_MESES]]/4 ) * $BE$2 + tabItens[[#This Row],[COMPRA_EXTRA]]</f>
        <v>285.5</v>
      </c>
      <c r="BF817" s="391">
        <f>MAX( tabItens[[#This Row],[Sugestão]] - tabItens[[#This Row],[LC]], 0 )</f>
        <v>285.5</v>
      </c>
      <c r="BG817" s="391">
        <f>SUMIF(Consumo!$C$3:$C$862,tabItens[[#This Row],[CÓDIGO]],Consumo!$E$3:$E$862)</f>
        <v>290</v>
      </c>
      <c r="BH817" s="392">
        <f>IF(AND(tabItens[[#This Row],[Pend]] &gt; 0,tabItens[[#This Row],[Consumo]] &lt;&gt; 0), tabItens[[#This Row],[Pend]] / tabItens[[#This Row],[Consumo]], 0 )</f>
        <v>0.50788091068301222</v>
      </c>
      <c r="BI817" s="391"/>
      <c r="BJ817" s="391"/>
      <c r="BK817" s="393" t="s">
        <v>2081</v>
      </c>
    </row>
    <row r="818" spans="1:63" x14ac:dyDescent="0.3">
      <c r="A818" s="354">
        <v>136083</v>
      </c>
      <c r="B818" s="355" t="s">
        <v>1918</v>
      </c>
      <c r="C818" s="356" t="s">
        <v>31</v>
      </c>
      <c r="D818" s="357">
        <v>5.83</v>
      </c>
      <c r="E818" s="358"/>
      <c r="F818" s="358"/>
      <c r="G818" s="358" t="s">
        <v>883</v>
      </c>
      <c r="H818" s="359">
        <v>436</v>
      </c>
      <c r="I818" s="360">
        <v>103003</v>
      </c>
      <c r="J818" s="361">
        <v>5.83</v>
      </c>
      <c r="K818" s="362">
        <v>110</v>
      </c>
      <c r="L818" s="363">
        <f>IF(tabItens[[#This Row],[Média]] &gt; 0, tabItens[[#This Row],[QTDE ATUAL]] / tabItens[[#This Row],[Média]],999.9)</f>
        <v>56.258064516129032</v>
      </c>
      <c r="M818" s="364">
        <v>0</v>
      </c>
      <c r="N818" s="365">
        <f>tabItens[[#This Row],[VALOR UNIT.]] * tabItens[[#This Row],[LC]]</f>
        <v>0</v>
      </c>
      <c r="O818" s="366" t="s">
        <v>2115</v>
      </c>
      <c r="P818" s="367"/>
      <c r="Q818" s="368"/>
      <c r="R818" s="365"/>
      <c r="S818" s="369"/>
      <c r="T818" s="370">
        <f>ROUNDDOWN(IFERROR(tabItens[[#This Row],[ATA DT.VALID.]] - $D$1,0) / 30,0)</f>
        <v>-1507</v>
      </c>
      <c r="U818" s="355" t="s">
        <v>1682</v>
      </c>
      <c r="V818" s="371">
        <v>1</v>
      </c>
      <c r="W818" s="372" t="s">
        <v>2072</v>
      </c>
      <c r="X818" s="373">
        <v>55</v>
      </c>
      <c r="Y818" s="374">
        <v>37</v>
      </c>
      <c r="Z818" s="375"/>
      <c r="AA818" s="376"/>
      <c r="AB818" s="377"/>
      <c r="AC818" s="377"/>
      <c r="AD818" s="376"/>
      <c r="AE818" s="377"/>
      <c r="AF818" s="370"/>
      <c r="AG818" s="378" t="s">
        <v>2067</v>
      </c>
      <c r="AH818" s="379"/>
      <c r="AI818" s="370">
        <v>36</v>
      </c>
      <c r="AJ818" s="379">
        <v>44448</v>
      </c>
      <c r="AK818" s="379">
        <v>43446</v>
      </c>
      <c r="AL818" s="379">
        <v>44725</v>
      </c>
      <c r="AM818" s="369"/>
      <c r="AN818" s="358"/>
      <c r="AO818" s="380" t="str">
        <f>_xlfn.IFNA(IF(VLOOKUP(tabItens[[#This Row],[CÓDIGO]],tabExcluirDoEstoque[#Data],1,FALSE),"sim",""),"")</f>
        <v/>
      </c>
      <c r="AP818" s="381" t="str">
        <f ca="1">IF(OR(ISBLANK(tabItens[[#This Row],[ATA DT.VALID.]]),tabItens[[#This Row],[ATA DT.VALID.]]="",tabItens[[#This Row],[ATA DT.VALID.]]=" "),"",IF(TYPE(tabItens[[#This Row],[ATA DT.VALID.]])=1,ROUNDUP((tabItens[[#This Row],[ATA DT.VALID.]]-TODAY())/7,0),""))</f>
        <v/>
      </c>
      <c r="AQ818" s="382">
        <v>0</v>
      </c>
      <c r="AR818" s="383" t="str">
        <f>IF(ISBLANK(tabItens[[#This Row],[CÓDIGO]]),"",IFERROR(VLOOKUP(tabItens[[#This Row],[CÓDIGO]],Consumo!$C$2:$AC$862,26,FALSE),0))</f>
        <v>06.2023</v>
      </c>
      <c r="AS818" s="384">
        <f>SUMIF(Consumo!$C$3:$C$862,tabItens[[#This Row],[CÓDIGO]],Consumo!$N$3:$N$862) + SUMIF(Consumo!$C$3:$C$862,tabItens[[#This Row],[CÓDIGO]],Consumo!$O$3:$O$862) + SUMIF(Consumo!$C$3:$C$862,tabItens[[#This Row],[CÓDIGO]],Consumo!$P$3:$P$862) + SUMIF(Consumo!$C$3:$C$862,tabItens[[#This Row],[CÓDIGO]],Consumo!$Q$3:$Q$862)</f>
        <v>62</v>
      </c>
      <c r="AT818" s="384">
        <f>SUMIF(Consumo!$C$3:$C$862,tabItens[[#This Row],[CÓDIGO]],Consumo!$Z$3:$Z$862)</f>
        <v>110</v>
      </c>
      <c r="AU818" s="385">
        <f>SUMIF(Consumo!$C$3:$C$862,tabItens[[#This Row],[CÓDIGO]],Consumo!$AA$3:$AA$862)</f>
        <v>62</v>
      </c>
      <c r="AV818" s="386">
        <f>SUMIF(Consumo!$C$3:$C$862,tabItens[[#This Row],[CÓDIGO]],Consumo!$Y$3:$Y$862)</f>
        <v>7.75</v>
      </c>
      <c r="AW818" s="359">
        <f>tabItens[[#This Row],[QTDE ATUAL]] + tabItens[[#This Row],[RC QTDE]] + tabItens[[#This Row],[AF SALDO]] + tabItens[[#This Row],[Recentes]]</f>
        <v>436</v>
      </c>
      <c r="AX818" s="387">
        <v>25</v>
      </c>
      <c r="AY818" s="387">
        <v>4</v>
      </c>
      <c r="AZ818" s="387">
        <f>IF(ISBLANK(tabItens[[#This Row],[CÓDIGO]]),"",tabItens[[#This Row],[PontoMês]] * (AZ$2+tabItens[[#This Row],[PontoQtM]]))</f>
        <v>100</v>
      </c>
      <c r="BA818" s="386">
        <f>tabItens[[#This Row],[PontoPed]] - tabItens[[#This Row],[Saldo]] + (1/10)</f>
        <v>-335.9</v>
      </c>
      <c r="BB818" s="386">
        <f xml:space="preserve"> tabItens[[#This Row],[PontoMês]] * BB$2 - tabItens[[#This Row],[QTDE ATUAL]] - (1/10)</f>
        <v>-411.1</v>
      </c>
      <c r="BC818" s="388">
        <f>IF( tabItens[[#This Row],[PontoPed]]&gt;0, IF(tabItens[[#This Row],[PontoPed]]&lt;1, 1, IF( tabItens[[#This Row],[Saldo]]&gt;tabItens[[#This Row],[PontoPed]], 0, (tabItens[[#This Row],[PontoPed]]-tabItens[[#This Row],[Saldo]])/tabItens[[#This Row],[PontoPed]] ) ), 0 )</f>
        <v>0</v>
      </c>
      <c r="BD818" s="389">
        <f>ROUNDDOWN(IF( OR( AND(tabItens[[#This Row],[PontoPed]]&lt;tabItens[[#This Row],[Saldo]],tabItens[[#This Row],[Saldo]]&gt;0), tabItens[[#This Row],[PontoPed]]=0), 99, IF(AND(tabItens[[#This Row],[Saldo]]=0,tabItens[[#This Row],[PontoPed]]&gt;0), 0, (1-tabItens[[#This Row],[PctAb]])*10 ) ),0)</f>
        <v>99</v>
      </c>
      <c r="BE818" s="390">
        <f>IF( tabItens[[#This Row],[Consumo]] &gt; tabItens[[#This Row],[04_MESES]]/4*$AV$2, tabItens[[#This Row],[Consumo]]/$AV$2, tabItens[[#This Row],[04_MESES]]/4 ) * $BE$2 + tabItens[[#This Row],[COMPRA_EXTRA]]</f>
        <v>93</v>
      </c>
      <c r="BF818" s="391">
        <f>MAX( tabItens[[#This Row],[Sugestão]] - tabItens[[#This Row],[LC]], 0 )</f>
        <v>93</v>
      </c>
      <c r="BG818" s="391">
        <f>SUMIF(Consumo!$C$3:$C$862,tabItens[[#This Row],[CÓDIGO]],Consumo!$E$3:$E$862)</f>
        <v>0</v>
      </c>
      <c r="BH818" s="392">
        <f>IF(AND(tabItens[[#This Row],[Pend]] &gt; 0,tabItens[[#This Row],[Consumo]] &lt;&gt; 0), tabItens[[#This Row],[Pend]] / tabItens[[#This Row],[Consumo]], 0 )</f>
        <v>0</v>
      </c>
      <c r="BI818" s="391"/>
      <c r="BJ818" s="391"/>
      <c r="BK818" s="393" t="s">
        <v>2081</v>
      </c>
    </row>
    <row r="819" spans="1:63" x14ac:dyDescent="0.3">
      <c r="A819" s="354">
        <v>136273</v>
      </c>
      <c r="B819" s="355" t="s">
        <v>1919</v>
      </c>
      <c r="C819" s="356" t="s">
        <v>31</v>
      </c>
      <c r="D819" s="357">
        <v>1.46</v>
      </c>
      <c r="E819" s="358"/>
      <c r="F819" s="358"/>
      <c r="G819" s="358" t="s">
        <v>883</v>
      </c>
      <c r="H819" s="359">
        <v>1588</v>
      </c>
      <c r="I819" s="360">
        <v>103003</v>
      </c>
      <c r="J819" s="361">
        <v>1.46</v>
      </c>
      <c r="K819" s="362">
        <v>960</v>
      </c>
      <c r="L819" s="363">
        <f>IF(tabItens[[#This Row],[Média]] &gt; 0, tabItens[[#This Row],[QTDE ATUAL]] / tabItens[[#This Row],[Média]],999.9)</f>
        <v>19.444897959183674</v>
      </c>
      <c r="M819" s="364">
        <v>0</v>
      </c>
      <c r="N819" s="365">
        <f>tabItens[[#This Row],[VALOR UNIT.]] * tabItens[[#This Row],[LC]]</f>
        <v>0</v>
      </c>
      <c r="O819" s="366" t="s">
        <v>2134</v>
      </c>
      <c r="P819" s="367"/>
      <c r="Q819" s="368"/>
      <c r="R819" s="365"/>
      <c r="S819" s="369"/>
      <c r="T819" s="370">
        <f>ROUNDDOWN(IFERROR(tabItens[[#This Row],[ATA DT.VALID.]] - $D$1,0) / 30,0)</f>
        <v>-1507</v>
      </c>
      <c r="U819" s="355" t="s">
        <v>999</v>
      </c>
      <c r="V819" s="371">
        <v>1</v>
      </c>
      <c r="W819" s="372" t="s">
        <v>2074</v>
      </c>
      <c r="X819" s="373">
        <v>51</v>
      </c>
      <c r="Y819" s="374">
        <v>11</v>
      </c>
      <c r="Z819" s="375"/>
      <c r="AA819" s="376"/>
      <c r="AB819" s="377"/>
      <c r="AC819" s="377"/>
      <c r="AD819" s="376"/>
      <c r="AE819" s="377"/>
      <c r="AF819" s="370"/>
      <c r="AG819" s="378" t="s">
        <v>2067</v>
      </c>
      <c r="AH819" s="379"/>
      <c r="AI819" s="370">
        <v>328</v>
      </c>
      <c r="AJ819" s="379">
        <v>45181</v>
      </c>
      <c r="AK819" s="379">
        <v>43483</v>
      </c>
      <c r="AL819" s="379">
        <v>45160</v>
      </c>
      <c r="AM819" s="369"/>
      <c r="AN819" s="358"/>
      <c r="AO819" s="380" t="str">
        <f>_xlfn.IFNA(IF(VLOOKUP(tabItens[[#This Row],[CÓDIGO]],tabExcluirDoEstoque[#Data],1,FALSE),"sim",""),"")</f>
        <v/>
      </c>
      <c r="AP819" s="381" t="str">
        <f ca="1">IF(OR(ISBLANK(tabItens[[#This Row],[ATA DT.VALID.]]),tabItens[[#This Row],[ATA DT.VALID.]]="",tabItens[[#This Row],[ATA DT.VALID.]]=" "),"",IF(TYPE(tabItens[[#This Row],[ATA DT.VALID.]])=1,ROUNDUP((tabItens[[#This Row],[ATA DT.VALID.]]-TODAY())/7,0),""))</f>
        <v/>
      </c>
      <c r="AQ819" s="382">
        <v>0</v>
      </c>
      <c r="AR819" s="383" t="str">
        <f>IF(ISBLANK(tabItens[[#This Row],[CÓDIGO]]),"",IFERROR(VLOOKUP(tabItens[[#This Row],[CÓDIGO]],Consumo!$C$2:$AC$862,26,FALSE),0))</f>
        <v>09.2023</v>
      </c>
      <c r="AS819" s="384">
        <f>SUMIF(Consumo!$C$3:$C$862,tabItens[[#This Row],[CÓDIGO]],Consumo!$N$3:$N$862) + SUMIF(Consumo!$C$3:$C$862,tabItens[[#This Row],[CÓDIGO]],Consumo!$O$3:$O$862) + SUMIF(Consumo!$C$3:$C$862,tabItens[[#This Row],[CÓDIGO]],Consumo!$P$3:$P$862) + SUMIF(Consumo!$C$3:$C$862,tabItens[[#This Row],[CÓDIGO]],Consumo!$Q$3:$Q$862)</f>
        <v>350</v>
      </c>
      <c r="AT819" s="384">
        <f>SUMIF(Consumo!$C$3:$C$862,tabItens[[#This Row],[CÓDIGO]],Consumo!$Z$3:$Z$862)</f>
        <v>980</v>
      </c>
      <c r="AU819" s="385">
        <f>SUMIF(Consumo!$C$3:$C$862,tabItens[[#This Row],[CÓDIGO]],Consumo!$AA$3:$AA$862)</f>
        <v>300</v>
      </c>
      <c r="AV819" s="386">
        <f>SUMIF(Consumo!$C$3:$C$862,tabItens[[#This Row],[CÓDIGO]],Consumo!$Y$3:$Y$862)</f>
        <v>81.666666666666671</v>
      </c>
      <c r="AW819" s="359">
        <f>tabItens[[#This Row],[QTDE ATUAL]] + tabItens[[#This Row],[RC QTDE]] + tabItens[[#This Row],[AF SALDO]] + tabItens[[#This Row],[Recentes]]</f>
        <v>1588</v>
      </c>
      <c r="AX819" s="387">
        <v>155</v>
      </c>
      <c r="AY819" s="387">
        <v>4</v>
      </c>
      <c r="AZ819" s="387">
        <f>IF(ISBLANK(tabItens[[#This Row],[CÓDIGO]]),"",tabItens[[#This Row],[PontoMês]] * (AZ$2+tabItens[[#This Row],[PontoQtM]]))</f>
        <v>620</v>
      </c>
      <c r="BA819" s="386">
        <f>tabItens[[#This Row],[PontoPed]] - tabItens[[#This Row],[Saldo]] + (1/10)</f>
        <v>-967.9</v>
      </c>
      <c r="BB819" s="386">
        <f xml:space="preserve"> tabItens[[#This Row],[PontoMês]] * BB$2 - tabItens[[#This Row],[QTDE ATUAL]] - (1/10)</f>
        <v>-1433.1</v>
      </c>
      <c r="BC819" s="388">
        <f>IF( tabItens[[#This Row],[PontoPed]]&gt;0, IF(tabItens[[#This Row],[PontoPed]]&lt;1, 1, IF( tabItens[[#This Row],[Saldo]]&gt;tabItens[[#This Row],[PontoPed]], 0, (tabItens[[#This Row],[PontoPed]]-tabItens[[#This Row],[Saldo]])/tabItens[[#This Row],[PontoPed]] ) ), 0 )</f>
        <v>0</v>
      </c>
      <c r="BD819" s="389">
        <f>ROUNDDOWN(IF( OR( AND(tabItens[[#This Row],[PontoPed]]&lt;tabItens[[#This Row],[Saldo]],tabItens[[#This Row],[Saldo]]&gt;0), tabItens[[#This Row],[PontoPed]]=0), 99, IF(AND(tabItens[[#This Row],[Saldo]]=0,tabItens[[#This Row],[PontoPed]]&gt;0), 0, (1-tabItens[[#This Row],[PctAb]])*10 ) ),0)</f>
        <v>99</v>
      </c>
      <c r="BE819" s="390">
        <f>IF( tabItens[[#This Row],[Consumo]] &gt; tabItens[[#This Row],[04_MESES]]/4*$AV$2, tabItens[[#This Row],[Consumo]]/$AV$2, tabItens[[#This Row],[04_MESES]]/4 ) * $BE$2 + tabItens[[#This Row],[COMPRA_EXTRA]]</f>
        <v>525</v>
      </c>
      <c r="BF819" s="391">
        <f>MAX( tabItens[[#This Row],[Sugestão]] - tabItens[[#This Row],[LC]], 0 )</f>
        <v>525</v>
      </c>
      <c r="BG819" s="391">
        <f>SUMIF(Consumo!$C$3:$C$862,tabItens[[#This Row],[CÓDIGO]],Consumo!$E$3:$E$862)</f>
        <v>0</v>
      </c>
      <c r="BH819" s="392">
        <f>IF(AND(tabItens[[#This Row],[Pend]] &gt; 0,tabItens[[#This Row],[Consumo]] &lt;&gt; 0), tabItens[[#This Row],[Pend]] / tabItens[[#This Row],[Consumo]], 0 )</f>
        <v>0</v>
      </c>
      <c r="BI819" s="391"/>
      <c r="BJ819" s="391"/>
      <c r="BK819" s="393" t="s">
        <v>2081</v>
      </c>
    </row>
    <row r="820" spans="1:63" x14ac:dyDescent="0.3">
      <c r="A820" s="354">
        <v>136408</v>
      </c>
      <c r="B820" s="355" t="s">
        <v>1920</v>
      </c>
      <c r="C820" s="356" t="s">
        <v>31</v>
      </c>
      <c r="D820" s="357">
        <v>1.47</v>
      </c>
      <c r="E820" s="358"/>
      <c r="F820" s="358"/>
      <c r="G820" s="358" t="s">
        <v>883</v>
      </c>
      <c r="H820" s="359">
        <v>0</v>
      </c>
      <c r="I820" s="360">
        <v>103003</v>
      </c>
      <c r="J820" s="361">
        <v>1.47</v>
      </c>
      <c r="K820" s="362">
        <v>24866</v>
      </c>
      <c r="L820" s="363">
        <f>IF(tabItens[[#This Row],[Média]] &gt; 0, tabItens[[#This Row],[QTDE ATUAL]] / tabItens[[#This Row],[Média]],999.9)</f>
        <v>0</v>
      </c>
      <c r="M820" s="364">
        <v>0</v>
      </c>
      <c r="N820" s="365">
        <f>tabItens[[#This Row],[VALOR UNIT.]] * tabItens[[#This Row],[LC]]</f>
        <v>0</v>
      </c>
      <c r="O820" s="366"/>
      <c r="P820" s="367"/>
      <c r="Q820" s="368"/>
      <c r="R820" s="365"/>
      <c r="S820" s="369"/>
      <c r="T820" s="370">
        <f>ROUNDDOWN(IFERROR(tabItens[[#This Row],[ATA DT.VALID.]] - $D$1,0) / 30,0)</f>
        <v>-1507</v>
      </c>
      <c r="U820" s="355" t="s">
        <v>911</v>
      </c>
      <c r="V820" s="371">
        <v>1</v>
      </c>
      <c r="W820" s="372" t="s">
        <v>2069</v>
      </c>
      <c r="X820" s="373">
        <v>45</v>
      </c>
      <c r="Y820" s="374">
        <v>14</v>
      </c>
      <c r="Z820" s="375">
        <v>6982</v>
      </c>
      <c r="AA820" s="376">
        <v>2023</v>
      </c>
      <c r="AB820" s="377">
        <v>11700</v>
      </c>
      <c r="AC820" s="377"/>
      <c r="AD820" s="376"/>
      <c r="AE820" s="377"/>
      <c r="AF820" s="370"/>
      <c r="AG820" s="378" t="s">
        <v>2067</v>
      </c>
      <c r="AH820" s="379"/>
      <c r="AI820" s="370">
        <v>11520</v>
      </c>
      <c r="AJ820" s="379">
        <v>44924</v>
      </c>
      <c r="AK820" s="379">
        <v>43500</v>
      </c>
      <c r="AL820" s="379">
        <v>44910</v>
      </c>
      <c r="AM820" s="369"/>
      <c r="AN820" s="358"/>
      <c r="AO820" s="380" t="str">
        <f>_xlfn.IFNA(IF(VLOOKUP(tabItens[[#This Row],[CÓDIGO]],tabExcluirDoEstoque[#Data],1,FALSE),"sim",""),"")</f>
        <v/>
      </c>
      <c r="AP820" s="381" t="str">
        <f ca="1">IF(OR(ISBLANK(tabItens[[#This Row],[ATA DT.VALID.]]),tabItens[[#This Row],[ATA DT.VALID.]]="",tabItens[[#This Row],[ATA DT.VALID.]]=" "),"",IF(TYPE(tabItens[[#This Row],[ATA DT.VALID.]])=1,ROUNDUP((tabItens[[#This Row],[ATA DT.VALID.]]-TODAY())/7,0),""))</f>
        <v/>
      </c>
      <c r="AQ820" s="382"/>
      <c r="AR820" s="383" t="str">
        <f>IF(ISBLANK(tabItens[[#This Row],[CÓDIGO]]),"",IFERROR(VLOOKUP(tabItens[[#This Row],[CÓDIGO]],Consumo!$C$2:$AC$862,26,FALSE),0))</f>
        <v>07.2023</v>
      </c>
      <c r="AS820" s="384">
        <f>SUMIF(Consumo!$C$3:$C$862,tabItens[[#This Row],[CÓDIGO]],Consumo!$N$3:$N$862) + SUMIF(Consumo!$C$3:$C$862,tabItens[[#This Row],[CÓDIGO]],Consumo!$O$3:$O$862) + SUMIF(Consumo!$C$3:$C$862,tabItens[[#This Row],[CÓDIGO]],Consumo!$P$3:$P$862) + SUMIF(Consumo!$C$3:$C$862,tabItens[[#This Row],[CÓDIGO]],Consumo!$Q$3:$Q$862)</f>
        <v>504</v>
      </c>
      <c r="AT820" s="384">
        <f>SUMIF(Consumo!$C$3:$C$862,tabItens[[#This Row],[CÓDIGO]],Consumo!$Z$3:$Z$862)</f>
        <v>26604</v>
      </c>
      <c r="AU820" s="385">
        <f>SUMIF(Consumo!$C$3:$C$862,tabItens[[#This Row],[CÓDIGO]],Consumo!$AA$3:$AA$862)</f>
        <v>20690</v>
      </c>
      <c r="AV820" s="386">
        <f>SUMIF(Consumo!$C$3:$C$862,tabItens[[#This Row],[CÓDIGO]],Consumo!$Y$3:$Y$862)</f>
        <v>1614</v>
      </c>
      <c r="AW820" s="359">
        <f>tabItens[[#This Row],[QTDE ATUAL]] + tabItens[[#This Row],[RC QTDE]] + tabItens[[#This Row],[AF SALDO]] + tabItens[[#This Row],[Recentes]]</f>
        <v>11700</v>
      </c>
      <c r="AX820" s="387">
        <v>3036</v>
      </c>
      <c r="AY820" s="387">
        <v>4</v>
      </c>
      <c r="AZ820" s="387">
        <f>IF(ISBLANK(tabItens[[#This Row],[CÓDIGO]]),"",tabItens[[#This Row],[PontoMês]] * (AZ$2+tabItens[[#This Row],[PontoQtM]]))</f>
        <v>12144</v>
      </c>
      <c r="BA820" s="386">
        <f>tabItens[[#This Row],[PontoPed]] - tabItens[[#This Row],[Saldo]] + (1/10)</f>
        <v>444.1</v>
      </c>
      <c r="BB820" s="386">
        <f xml:space="preserve"> tabItens[[#This Row],[PontoMês]] * BB$2 - tabItens[[#This Row],[QTDE ATUAL]] - (1/10)</f>
        <v>3035.9</v>
      </c>
      <c r="BC820" s="388">
        <f>IF( tabItens[[#This Row],[PontoPed]]&gt;0, IF(tabItens[[#This Row],[PontoPed]]&lt;1, 1, IF( tabItens[[#This Row],[Saldo]]&gt;tabItens[[#This Row],[PontoPed]], 0, (tabItens[[#This Row],[PontoPed]]-tabItens[[#This Row],[Saldo]])/tabItens[[#This Row],[PontoPed]] ) ), 0 )</f>
        <v>3.6561264822134384E-2</v>
      </c>
      <c r="BD820" s="389">
        <f>ROUNDDOWN(IF( OR( AND(tabItens[[#This Row],[PontoPed]]&lt;tabItens[[#This Row],[Saldo]],tabItens[[#This Row],[Saldo]]&gt;0), tabItens[[#This Row],[PontoPed]]=0), 99, IF(AND(tabItens[[#This Row],[Saldo]]=0,tabItens[[#This Row],[PontoPed]]&gt;0), 0, (1-tabItens[[#This Row],[PctAb]])*10 ) ),0)</f>
        <v>9</v>
      </c>
      <c r="BE820" s="390">
        <f>IF( tabItens[[#This Row],[Consumo]] &gt; tabItens[[#This Row],[04_MESES]]/4*$AV$2, tabItens[[#This Row],[Consumo]]/$AV$2, tabItens[[#This Row],[04_MESES]]/4 ) * $BE$2 + tabItens[[#This Row],[COMPRA_EXTRA]]</f>
        <v>13302</v>
      </c>
      <c r="BF820" s="391">
        <f>MAX( tabItens[[#This Row],[Sugestão]] - tabItens[[#This Row],[LC]], 0 )</f>
        <v>13302</v>
      </c>
      <c r="BG820" s="391">
        <f>SUMIF(Consumo!$C$3:$C$862,tabItens[[#This Row],[CÓDIGO]],Consumo!$E$3:$E$862)</f>
        <v>1047</v>
      </c>
      <c r="BH820" s="392">
        <f>IF(AND(tabItens[[#This Row],[Pend]] &gt; 0,tabItens[[#This Row],[Consumo]] &lt;&gt; 0), tabItens[[#This Row],[Pend]] / tabItens[[#This Row],[Consumo]], 0 )</f>
        <v>3.9354984212900318E-2</v>
      </c>
      <c r="BI820" s="391"/>
      <c r="BJ820" s="391"/>
      <c r="BK820" s="393" t="s">
        <v>2081</v>
      </c>
    </row>
    <row r="821" spans="1:63" x14ac:dyDescent="0.3">
      <c r="A821" s="354">
        <v>136553</v>
      </c>
      <c r="B821" s="355" t="s">
        <v>1921</v>
      </c>
      <c r="C821" s="356" t="s">
        <v>256</v>
      </c>
      <c r="D821" s="357">
        <v>1.6</v>
      </c>
      <c r="E821" s="358"/>
      <c r="F821" s="358"/>
      <c r="G821" s="358" t="s">
        <v>883</v>
      </c>
      <c r="H821" s="359">
        <v>1500</v>
      </c>
      <c r="I821" s="360">
        <v>103003</v>
      </c>
      <c r="J821" s="361">
        <v>1.6</v>
      </c>
      <c r="K821" s="362">
        <v>1799</v>
      </c>
      <c r="L821" s="363">
        <f>IF(tabItens[[#This Row],[Média]] &gt; 0, tabItens[[#This Row],[QTDE ATUAL]] / tabItens[[#This Row],[Média]],999.9)</f>
        <v>8.4230229293401955</v>
      </c>
      <c r="M821" s="364">
        <v>0</v>
      </c>
      <c r="N821" s="365">
        <f>tabItens[[#This Row],[VALOR UNIT.]] * tabItens[[#This Row],[LC]]</f>
        <v>0</v>
      </c>
      <c r="O821" s="366" t="s">
        <v>2186</v>
      </c>
      <c r="P821" s="367"/>
      <c r="Q821" s="368"/>
      <c r="R821" s="365"/>
      <c r="S821" s="369"/>
      <c r="T821" s="370">
        <f>ROUNDDOWN(IFERROR(tabItens[[#This Row],[ATA DT.VALID.]] - $D$1,0) / 30,0)</f>
        <v>-1507</v>
      </c>
      <c r="U821" s="355" t="s">
        <v>1922</v>
      </c>
      <c r="V821" s="371">
        <v>1</v>
      </c>
      <c r="W821" s="372" t="s">
        <v>2066</v>
      </c>
      <c r="X821" s="373">
        <v>51</v>
      </c>
      <c r="Y821" s="374">
        <v>10</v>
      </c>
      <c r="Z821" s="375"/>
      <c r="AA821" s="376"/>
      <c r="AB821" s="377"/>
      <c r="AC821" s="377"/>
      <c r="AD821" s="376"/>
      <c r="AE821" s="377"/>
      <c r="AF821" s="370"/>
      <c r="AG821" s="378" t="s">
        <v>2067</v>
      </c>
      <c r="AH821" s="379"/>
      <c r="AI821" s="370">
        <v>646</v>
      </c>
      <c r="AJ821" s="379">
        <v>45209</v>
      </c>
      <c r="AK821" s="379">
        <v>43518</v>
      </c>
      <c r="AL821" s="379">
        <v>45189</v>
      </c>
      <c r="AM821" s="369"/>
      <c r="AN821" s="358"/>
      <c r="AO821" s="380" t="str">
        <f>_xlfn.IFNA(IF(VLOOKUP(tabItens[[#This Row],[CÓDIGO]],tabExcluirDoEstoque[#Data],1,FALSE),"sim",""),"")</f>
        <v/>
      </c>
      <c r="AP821" s="381" t="str">
        <f ca="1">IF(OR(ISBLANK(tabItens[[#This Row],[ATA DT.VALID.]]),tabItens[[#This Row],[ATA DT.VALID.]]="",tabItens[[#This Row],[ATA DT.VALID.]]=" "),"",IF(TYPE(tabItens[[#This Row],[ATA DT.VALID.]])=1,ROUNDUP((tabItens[[#This Row],[ATA DT.VALID.]]-TODAY())/7,0),""))</f>
        <v/>
      </c>
      <c r="AQ821" s="382">
        <v>0</v>
      </c>
      <c r="AR821" s="383" t="str">
        <f>IF(ISBLANK(tabItens[[#This Row],[CÓDIGO]]),"",IFERROR(VLOOKUP(tabItens[[#This Row],[CÓDIGO]],Consumo!$C$2:$AC$862,26,FALSE),0))</f>
        <v>05.2023</v>
      </c>
      <c r="AS821" s="384">
        <f>SUMIF(Consumo!$C$3:$C$862,tabItens[[#This Row],[CÓDIGO]],Consumo!$N$3:$N$862) + SUMIF(Consumo!$C$3:$C$862,tabItens[[#This Row],[CÓDIGO]],Consumo!$O$3:$O$862) + SUMIF(Consumo!$C$3:$C$862,tabItens[[#This Row],[CÓDIGO]],Consumo!$P$3:$P$862) + SUMIF(Consumo!$C$3:$C$862,tabItens[[#This Row],[CÓDIGO]],Consumo!$Q$3:$Q$862)</f>
        <v>0</v>
      </c>
      <c r="AT821" s="384">
        <f>SUMIF(Consumo!$C$3:$C$862,tabItens[[#This Row],[CÓDIGO]],Consumo!$Z$3:$Z$862)</f>
        <v>2137</v>
      </c>
      <c r="AU821" s="385">
        <f>SUMIF(Consumo!$C$3:$C$862,tabItens[[#This Row],[CÓDIGO]],Consumo!$AA$3:$AA$862)</f>
        <v>504</v>
      </c>
      <c r="AV821" s="386">
        <f>SUMIF(Consumo!$C$3:$C$862,tabItens[[#This Row],[CÓDIGO]],Consumo!$Y$3:$Y$862)</f>
        <v>178.08333333333334</v>
      </c>
      <c r="AW821" s="359">
        <f>tabItens[[#This Row],[QTDE ATUAL]] + tabItens[[#This Row],[RC QTDE]] + tabItens[[#This Row],[AF SALDO]] + tabItens[[#This Row],[Recentes]]</f>
        <v>1500</v>
      </c>
      <c r="AX821" s="387">
        <v>478</v>
      </c>
      <c r="AY821" s="387">
        <v>4</v>
      </c>
      <c r="AZ821" s="387">
        <f>IF(ISBLANK(tabItens[[#This Row],[CÓDIGO]]),"",tabItens[[#This Row],[PontoMês]] * (AZ$2+tabItens[[#This Row],[PontoQtM]]))</f>
        <v>1912</v>
      </c>
      <c r="BA821" s="386">
        <f>tabItens[[#This Row],[PontoPed]] - tabItens[[#This Row],[Saldo]] + (1/10)</f>
        <v>412.1</v>
      </c>
      <c r="BB821" s="386">
        <f xml:space="preserve"> tabItens[[#This Row],[PontoMês]] * BB$2 - tabItens[[#This Row],[QTDE ATUAL]] - (1/10)</f>
        <v>-1022.1</v>
      </c>
      <c r="BC821" s="388">
        <f>IF( tabItens[[#This Row],[PontoPed]]&gt;0, IF(tabItens[[#This Row],[PontoPed]]&lt;1, 1, IF( tabItens[[#This Row],[Saldo]]&gt;tabItens[[#This Row],[PontoPed]], 0, (tabItens[[#This Row],[PontoPed]]-tabItens[[#This Row],[Saldo]])/tabItens[[#This Row],[PontoPed]] ) ), 0 )</f>
        <v>0.21548117154811716</v>
      </c>
      <c r="BD821" s="389">
        <f>ROUNDDOWN(IF( OR( AND(tabItens[[#This Row],[PontoPed]]&lt;tabItens[[#This Row],[Saldo]],tabItens[[#This Row],[Saldo]]&gt;0), tabItens[[#This Row],[PontoPed]]=0), 99, IF(AND(tabItens[[#This Row],[Saldo]]=0,tabItens[[#This Row],[PontoPed]]&gt;0), 0, (1-tabItens[[#This Row],[PctAb]])*10 ) ),0)</f>
        <v>7</v>
      </c>
      <c r="BE821" s="390">
        <f>IF( tabItens[[#This Row],[Consumo]] &gt; tabItens[[#This Row],[04_MESES]]/4*$AV$2, tabItens[[#This Row],[Consumo]]/$AV$2, tabItens[[#This Row],[04_MESES]]/4 ) * $BE$2 + tabItens[[#This Row],[COMPRA_EXTRA]]</f>
        <v>1068.5</v>
      </c>
      <c r="BF821" s="391">
        <f>MAX( tabItens[[#This Row],[Sugestão]] - tabItens[[#This Row],[LC]], 0 )</f>
        <v>1068.5</v>
      </c>
      <c r="BG821" s="391">
        <f>SUMIF(Consumo!$C$3:$C$862,tabItens[[#This Row],[CÓDIGO]],Consumo!$E$3:$E$862)</f>
        <v>200</v>
      </c>
      <c r="BH821" s="392">
        <f>IF(AND(tabItens[[#This Row],[Pend]] &gt; 0,tabItens[[#This Row],[Consumo]] &lt;&gt; 0), tabItens[[#This Row],[Pend]] / tabItens[[#This Row],[Consumo]], 0 )</f>
        <v>9.3589143659335516E-2</v>
      </c>
      <c r="BI821" s="391"/>
      <c r="BJ821" s="391"/>
      <c r="BK821" s="393" t="s">
        <v>2081</v>
      </c>
    </row>
    <row r="822" spans="1:63" x14ac:dyDescent="0.3">
      <c r="A822" s="354">
        <v>136554</v>
      </c>
      <c r="B822" s="355" t="s">
        <v>1923</v>
      </c>
      <c r="C822" s="356" t="s">
        <v>256</v>
      </c>
      <c r="D822" s="357">
        <v>5.5</v>
      </c>
      <c r="E822" s="358"/>
      <c r="F822" s="358"/>
      <c r="G822" s="358" t="s">
        <v>883</v>
      </c>
      <c r="H822" s="359">
        <v>2000</v>
      </c>
      <c r="I822" s="360">
        <v>103003</v>
      </c>
      <c r="J822" s="361">
        <v>5.5</v>
      </c>
      <c r="K822" s="362">
        <v>496</v>
      </c>
      <c r="L822" s="363">
        <f>IF(tabItens[[#This Row],[Média]] &gt; 0, tabItens[[#This Row],[QTDE ATUAL]] / tabItens[[#This Row],[Média]],999.9)</f>
        <v>33.802816901408455</v>
      </c>
      <c r="M822" s="364">
        <v>0</v>
      </c>
      <c r="N822" s="365">
        <f>tabItens[[#This Row],[VALOR UNIT.]] * tabItens[[#This Row],[LC]]</f>
        <v>0</v>
      </c>
      <c r="O822" s="366" t="s">
        <v>2134</v>
      </c>
      <c r="P822" s="367"/>
      <c r="Q822" s="368"/>
      <c r="R822" s="365"/>
      <c r="S822" s="369"/>
      <c r="T822" s="370">
        <f>ROUNDDOWN(IFERROR(tabItens[[#This Row],[ATA DT.VALID.]] - $D$1,0) / 30,0)</f>
        <v>-1507</v>
      </c>
      <c r="U822" s="355" t="s">
        <v>1088</v>
      </c>
      <c r="V822" s="371">
        <v>1</v>
      </c>
      <c r="W822" s="372" t="s">
        <v>2066</v>
      </c>
      <c r="X822" s="373">
        <v>51</v>
      </c>
      <c r="Y822" s="374">
        <v>9</v>
      </c>
      <c r="Z822" s="375"/>
      <c r="AA822" s="376"/>
      <c r="AB822" s="377"/>
      <c r="AC822" s="377"/>
      <c r="AD822" s="376"/>
      <c r="AE822" s="377"/>
      <c r="AF822" s="370"/>
      <c r="AG822" s="378" t="s">
        <v>2067</v>
      </c>
      <c r="AH822" s="379"/>
      <c r="AI822" s="370">
        <v>166</v>
      </c>
      <c r="AJ822" s="379">
        <v>45201</v>
      </c>
      <c r="AK822" s="379">
        <v>43518</v>
      </c>
      <c r="AL822" s="379">
        <v>45189</v>
      </c>
      <c r="AM822" s="369"/>
      <c r="AN822" s="358"/>
      <c r="AO822" s="380" t="str">
        <f>_xlfn.IFNA(IF(VLOOKUP(tabItens[[#This Row],[CÓDIGO]],tabExcluirDoEstoque[#Data],1,FALSE),"sim",""),"")</f>
        <v/>
      </c>
      <c r="AP822" s="381" t="str">
        <f ca="1">IF(OR(ISBLANK(tabItens[[#This Row],[ATA DT.VALID.]]),tabItens[[#This Row],[ATA DT.VALID.]]="",tabItens[[#This Row],[ATA DT.VALID.]]=" "),"",IF(TYPE(tabItens[[#This Row],[ATA DT.VALID.]])=1,ROUNDUP((tabItens[[#This Row],[ATA DT.VALID.]]-TODAY())/7,0),""))</f>
        <v/>
      </c>
      <c r="AQ822" s="382">
        <v>0</v>
      </c>
      <c r="AR822" s="383" t="str">
        <f>IF(ISBLANK(tabItens[[#This Row],[CÓDIGO]]),"",IFERROR(VLOOKUP(tabItens[[#This Row],[CÓDIGO]],Consumo!$C$2:$AC$862,26,FALSE),0))</f>
        <v>03.2023</v>
      </c>
      <c r="AS822" s="384">
        <f>SUMIF(Consumo!$C$3:$C$862,tabItens[[#This Row],[CÓDIGO]],Consumo!$N$3:$N$862) + SUMIF(Consumo!$C$3:$C$862,tabItens[[#This Row],[CÓDIGO]],Consumo!$O$3:$O$862) + SUMIF(Consumo!$C$3:$C$862,tabItens[[#This Row],[CÓDIGO]],Consumo!$P$3:$P$862) + SUMIF(Consumo!$C$3:$C$862,tabItens[[#This Row],[CÓDIGO]],Consumo!$Q$3:$Q$862)</f>
        <v>0</v>
      </c>
      <c r="AT822" s="384">
        <f>SUMIF(Consumo!$C$3:$C$862,tabItens[[#This Row],[CÓDIGO]],Consumo!$Z$3:$Z$862)</f>
        <v>710</v>
      </c>
      <c r="AU822" s="385">
        <f>SUMIF(Consumo!$C$3:$C$862,tabItens[[#This Row],[CÓDIGO]],Consumo!$AA$3:$AA$862)</f>
        <v>180</v>
      </c>
      <c r="AV822" s="386">
        <f>SUMIF(Consumo!$C$3:$C$862,tabItens[[#This Row],[CÓDIGO]],Consumo!$Y$3:$Y$862)</f>
        <v>59.166666666666664</v>
      </c>
      <c r="AW822" s="359">
        <f>tabItens[[#This Row],[QTDE ATUAL]] + tabItens[[#This Row],[RC QTDE]] + tabItens[[#This Row],[AF SALDO]] + tabItens[[#This Row],[Recentes]]</f>
        <v>2000</v>
      </c>
      <c r="AX822" s="387">
        <v>87</v>
      </c>
      <c r="AY822" s="387">
        <v>4</v>
      </c>
      <c r="AZ822" s="387">
        <f>IF(ISBLANK(tabItens[[#This Row],[CÓDIGO]]),"",tabItens[[#This Row],[PontoMês]] * (AZ$2+tabItens[[#This Row],[PontoQtM]]))</f>
        <v>348</v>
      </c>
      <c r="BA822" s="386">
        <f>tabItens[[#This Row],[PontoPed]] - tabItens[[#This Row],[Saldo]] + (1/10)</f>
        <v>-1651.9</v>
      </c>
      <c r="BB822" s="386">
        <f xml:space="preserve"> tabItens[[#This Row],[PontoMês]] * BB$2 - tabItens[[#This Row],[QTDE ATUAL]] - (1/10)</f>
        <v>-1913.1</v>
      </c>
      <c r="BC822" s="388">
        <f>IF( tabItens[[#This Row],[PontoPed]]&gt;0, IF(tabItens[[#This Row],[PontoPed]]&lt;1, 1, IF( tabItens[[#This Row],[Saldo]]&gt;tabItens[[#This Row],[PontoPed]], 0, (tabItens[[#This Row],[PontoPed]]-tabItens[[#This Row],[Saldo]])/tabItens[[#This Row],[PontoPed]] ) ), 0 )</f>
        <v>0</v>
      </c>
      <c r="BD822" s="389">
        <f>ROUNDDOWN(IF( OR( AND(tabItens[[#This Row],[PontoPed]]&lt;tabItens[[#This Row],[Saldo]],tabItens[[#This Row],[Saldo]]&gt;0), tabItens[[#This Row],[PontoPed]]=0), 99, IF(AND(tabItens[[#This Row],[Saldo]]=0,tabItens[[#This Row],[PontoPed]]&gt;0), 0, (1-tabItens[[#This Row],[PctAb]])*10 ) ),0)</f>
        <v>99</v>
      </c>
      <c r="BE822" s="390">
        <f>IF( tabItens[[#This Row],[Consumo]] &gt; tabItens[[#This Row],[04_MESES]]/4*$AV$2, tabItens[[#This Row],[Consumo]]/$AV$2, tabItens[[#This Row],[04_MESES]]/4 ) * $BE$2 + tabItens[[#This Row],[COMPRA_EXTRA]]</f>
        <v>355</v>
      </c>
      <c r="BF822" s="391">
        <f>MAX( tabItens[[#This Row],[Sugestão]] - tabItens[[#This Row],[LC]], 0 )</f>
        <v>355</v>
      </c>
      <c r="BG822" s="391">
        <f>SUMIF(Consumo!$C$3:$C$862,tabItens[[#This Row],[CÓDIGO]],Consumo!$E$3:$E$862)</f>
        <v>214</v>
      </c>
      <c r="BH822" s="392">
        <f>IF(AND(tabItens[[#This Row],[Pend]] &gt; 0,tabItens[[#This Row],[Consumo]] &lt;&gt; 0), tabItens[[#This Row],[Pend]] / tabItens[[#This Row],[Consumo]], 0 )</f>
        <v>0.30140845070422534</v>
      </c>
      <c r="BI822" s="391"/>
      <c r="BJ822" s="391"/>
      <c r="BK822" s="393" t="s">
        <v>2081</v>
      </c>
    </row>
    <row r="823" spans="1:63" x14ac:dyDescent="0.3">
      <c r="A823" s="354">
        <v>136555</v>
      </c>
      <c r="B823" s="355" t="s">
        <v>1924</v>
      </c>
      <c r="C823" s="356" t="s">
        <v>256</v>
      </c>
      <c r="D823" s="357">
        <v>7.49</v>
      </c>
      <c r="E823" s="358"/>
      <c r="F823" s="358"/>
      <c r="G823" s="358" t="s">
        <v>883</v>
      </c>
      <c r="H823" s="359">
        <v>750</v>
      </c>
      <c r="I823" s="360">
        <v>103003</v>
      </c>
      <c r="J823" s="361">
        <v>7.74</v>
      </c>
      <c r="K823" s="362">
        <v>1044</v>
      </c>
      <c r="L823" s="363">
        <f>IF(tabItens[[#This Row],[Média]] &gt; 0, tabItens[[#This Row],[QTDE ATUAL]] / tabItens[[#This Row],[Média]],999.9)</f>
        <v>7.389162561576355</v>
      </c>
      <c r="M823" s="364">
        <v>0</v>
      </c>
      <c r="N823" s="365">
        <f>tabItens[[#This Row],[VALOR UNIT.]] * tabItens[[#This Row],[LC]]</f>
        <v>0</v>
      </c>
      <c r="O823" s="366" t="s">
        <v>2134</v>
      </c>
      <c r="P823" s="367"/>
      <c r="Q823" s="368"/>
      <c r="R823" s="365"/>
      <c r="S823" s="369"/>
      <c r="T823" s="370">
        <f>ROUNDDOWN(IFERROR(tabItens[[#This Row],[ATA DT.VALID.]] - $D$1,0) / 30,0)</f>
        <v>-1507</v>
      </c>
      <c r="U823" s="355" t="s">
        <v>1088</v>
      </c>
      <c r="V823" s="371">
        <v>1</v>
      </c>
      <c r="W823" s="372" t="s">
        <v>2066</v>
      </c>
      <c r="X823" s="373">
        <v>51</v>
      </c>
      <c r="Y823" s="374">
        <v>9</v>
      </c>
      <c r="Z823" s="375"/>
      <c r="AA823" s="376"/>
      <c r="AB823" s="377"/>
      <c r="AC823" s="377"/>
      <c r="AD823" s="376"/>
      <c r="AE823" s="377"/>
      <c r="AF823" s="370"/>
      <c r="AG823" s="378" t="s">
        <v>2067</v>
      </c>
      <c r="AH823" s="379"/>
      <c r="AI823" s="370">
        <v>682</v>
      </c>
      <c r="AJ823" s="379">
        <v>45180</v>
      </c>
      <c r="AK823" s="379">
        <v>43518</v>
      </c>
      <c r="AL823" s="379">
        <v>45152</v>
      </c>
      <c r="AM823" s="369"/>
      <c r="AN823" s="358"/>
      <c r="AO823" s="380" t="str">
        <f>_xlfn.IFNA(IF(VLOOKUP(tabItens[[#This Row],[CÓDIGO]],tabExcluirDoEstoque[#Data],1,FALSE),"sim",""),"")</f>
        <v/>
      </c>
      <c r="AP823" s="381" t="str">
        <f ca="1">IF(OR(ISBLANK(tabItens[[#This Row],[ATA DT.VALID.]]),tabItens[[#This Row],[ATA DT.VALID.]]="",tabItens[[#This Row],[ATA DT.VALID.]]=" "),"",IF(TYPE(tabItens[[#This Row],[ATA DT.VALID.]])=1,ROUNDUP((tabItens[[#This Row],[ATA DT.VALID.]]-TODAY())/7,0),""))</f>
        <v/>
      </c>
      <c r="AQ823" s="382">
        <v>0</v>
      </c>
      <c r="AR823" s="383" t="str">
        <f>IF(ISBLANK(tabItens[[#This Row],[CÓDIGO]]),"",IFERROR(VLOOKUP(tabItens[[#This Row],[CÓDIGO]],Consumo!$C$2:$AC$862,26,FALSE),0))</f>
        <v>06.2023</v>
      </c>
      <c r="AS823" s="384">
        <f>SUMIF(Consumo!$C$3:$C$862,tabItens[[#This Row],[CÓDIGO]],Consumo!$N$3:$N$862) + SUMIF(Consumo!$C$3:$C$862,tabItens[[#This Row],[CÓDIGO]],Consumo!$O$3:$O$862) + SUMIF(Consumo!$C$3:$C$862,tabItens[[#This Row],[CÓDIGO]],Consumo!$P$3:$P$862) + SUMIF(Consumo!$C$3:$C$862,tabItens[[#This Row],[CÓDIGO]],Consumo!$Q$3:$Q$862)</f>
        <v>500</v>
      </c>
      <c r="AT823" s="384">
        <f>SUMIF(Consumo!$C$3:$C$862,tabItens[[#This Row],[CÓDIGO]],Consumo!$Z$3:$Z$862)</f>
        <v>1296</v>
      </c>
      <c r="AU823" s="385">
        <f>SUMIF(Consumo!$C$3:$C$862,tabItens[[#This Row],[CÓDIGO]],Consumo!$AA$3:$AA$862)</f>
        <v>500</v>
      </c>
      <c r="AV823" s="386">
        <f>SUMIF(Consumo!$C$3:$C$862,tabItens[[#This Row],[CÓDIGO]],Consumo!$Y$3:$Y$862)</f>
        <v>101.5</v>
      </c>
      <c r="AW823" s="359">
        <f>tabItens[[#This Row],[QTDE ATUAL]] + tabItens[[#This Row],[RC QTDE]] + tabItens[[#This Row],[AF SALDO]] + tabItens[[#This Row],[Recentes]]</f>
        <v>750</v>
      </c>
      <c r="AX823" s="387">
        <v>108</v>
      </c>
      <c r="AY823" s="387">
        <v>4</v>
      </c>
      <c r="AZ823" s="387">
        <f>IF(ISBLANK(tabItens[[#This Row],[CÓDIGO]]),"",tabItens[[#This Row],[PontoMês]] * (AZ$2+tabItens[[#This Row],[PontoQtM]]))</f>
        <v>432</v>
      </c>
      <c r="BA823" s="386">
        <f>tabItens[[#This Row],[PontoPed]] - tabItens[[#This Row],[Saldo]] + (1/10)</f>
        <v>-317.89999999999998</v>
      </c>
      <c r="BB823" s="386">
        <f xml:space="preserve"> tabItens[[#This Row],[PontoMês]] * BB$2 - tabItens[[#This Row],[QTDE ATUAL]] - (1/10)</f>
        <v>-642.1</v>
      </c>
      <c r="BC823" s="388">
        <f>IF( tabItens[[#This Row],[PontoPed]]&gt;0, IF(tabItens[[#This Row],[PontoPed]]&lt;1, 1, IF( tabItens[[#This Row],[Saldo]]&gt;tabItens[[#This Row],[PontoPed]], 0, (tabItens[[#This Row],[PontoPed]]-tabItens[[#This Row],[Saldo]])/tabItens[[#This Row],[PontoPed]] ) ), 0 )</f>
        <v>0</v>
      </c>
      <c r="BD823" s="389">
        <f>ROUNDDOWN(IF( OR( AND(tabItens[[#This Row],[PontoPed]]&lt;tabItens[[#This Row],[Saldo]],tabItens[[#This Row],[Saldo]]&gt;0), tabItens[[#This Row],[PontoPed]]=0), 99, IF(AND(tabItens[[#This Row],[Saldo]]=0,tabItens[[#This Row],[PontoPed]]&gt;0), 0, (1-tabItens[[#This Row],[PctAb]])*10 ) ),0)</f>
        <v>99</v>
      </c>
      <c r="BE823" s="390">
        <f>IF( tabItens[[#This Row],[Consumo]] &gt; tabItens[[#This Row],[04_MESES]]/4*$AV$2, tabItens[[#This Row],[Consumo]]/$AV$2, tabItens[[#This Row],[04_MESES]]/4 ) * $BE$2 + tabItens[[#This Row],[COMPRA_EXTRA]]</f>
        <v>750</v>
      </c>
      <c r="BF823" s="391">
        <f>MAX( tabItens[[#This Row],[Sugestão]] - tabItens[[#This Row],[LC]], 0 )</f>
        <v>750</v>
      </c>
      <c r="BG823" s="391">
        <f>SUMIF(Consumo!$C$3:$C$862,tabItens[[#This Row],[CÓDIGO]],Consumo!$E$3:$E$862)</f>
        <v>252</v>
      </c>
      <c r="BH823" s="392">
        <f>IF(AND(tabItens[[#This Row],[Pend]] &gt; 0,tabItens[[#This Row],[Consumo]] &lt;&gt; 0), tabItens[[#This Row],[Pend]] / tabItens[[#This Row],[Consumo]], 0 )</f>
        <v>0.19444444444444445</v>
      </c>
      <c r="BI823" s="391"/>
      <c r="BJ823" s="391"/>
      <c r="BK823" s="393" t="s">
        <v>2081</v>
      </c>
    </row>
    <row r="824" spans="1:63" x14ac:dyDescent="0.3">
      <c r="A824" s="354">
        <v>136556</v>
      </c>
      <c r="B824" s="355" t="s">
        <v>1925</v>
      </c>
      <c r="C824" s="356" t="s">
        <v>256</v>
      </c>
      <c r="D824" s="357">
        <v>6.13</v>
      </c>
      <c r="E824" s="358"/>
      <c r="F824" s="358"/>
      <c r="G824" s="358" t="s">
        <v>883</v>
      </c>
      <c r="H824" s="359">
        <v>0</v>
      </c>
      <c r="I824" s="360">
        <v>103003</v>
      </c>
      <c r="J824" s="361">
        <v>6.13</v>
      </c>
      <c r="K824" s="362">
        <v>682</v>
      </c>
      <c r="L824" s="363">
        <f>IF(tabItens[[#This Row],[Média]] &gt; 0, tabItens[[#This Row],[QTDE ATUAL]] / tabItens[[#This Row],[Média]],999.9)</f>
        <v>0</v>
      </c>
      <c r="M824" s="364">
        <v>0</v>
      </c>
      <c r="N824" s="365">
        <f>tabItens[[#This Row],[VALOR UNIT.]] * tabItens[[#This Row],[LC]]</f>
        <v>0</v>
      </c>
      <c r="O824" s="366" t="s">
        <v>2186</v>
      </c>
      <c r="P824" s="367"/>
      <c r="Q824" s="368"/>
      <c r="R824" s="365"/>
      <c r="S824" s="369"/>
      <c r="T824" s="370">
        <f>ROUNDDOWN(IFERROR(tabItens[[#This Row],[ATA DT.VALID.]] - $D$1,0) / 30,0)</f>
        <v>-1507</v>
      </c>
      <c r="U824" s="355" t="s">
        <v>1922</v>
      </c>
      <c r="V824" s="371">
        <v>1</v>
      </c>
      <c r="W824" s="372" t="s">
        <v>2066</v>
      </c>
      <c r="X824" s="373">
        <v>51</v>
      </c>
      <c r="Y824" s="374">
        <v>10</v>
      </c>
      <c r="Z824" s="375"/>
      <c r="AA824" s="376"/>
      <c r="AB824" s="377"/>
      <c r="AC824" s="377">
        <v>11869</v>
      </c>
      <c r="AD824" s="376">
        <v>2023</v>
      </c>
      <c r="AE824" s="377">
        <v>2000</v>
      </c>
      <c r="AF824" s="370">
        <v>2000</v>
      </c>
      <c r="AG824" s="378" t="s">
        <v>2065</v>
      </c>
      <c r="AH824" s="379">
        <v>45209</v>
      </c>
      <c r="AI824" s="370">
        <v>272</v>
      </c>
      <c r="AJ824" s="379">
        <v>44946</v>
      </c>
      <c r="AK824" s="379">
        <v>43518</v>
      </c>
      <c r="AL824" s="379">
        <v>45189</v>
      </c>
      <c r="AM824" s="369"/>
      <c r="AN824" s="358"/>
      <c r="AO824" s="380" t="str">
        <f>_xlfn.IFNA(IF(VLOOKUP(tabItens[[#This Row],[CÓDIGO]],tabExcluirDoEstoque[#Data],1,FALSE),"sim",""),"")</f>
        <v/>
      </c>
      <c r="AP824" s="381" t="str">
        <f ca="1">IF(OR(ISBLANK(tabItens[[#This Row],[ATA DT.VALID.]]),tabItens[[#This Row],[ATA DT.VALID.]]="",tabItens[[#This Row],[ATA DT.VALID.]]=" "),"",IF(TYPE(tabItens[[#This Row],[ATA DT.VALID.]])=1,ROUNDUP((tabItens[[#This Row],[ATA DT.VALID.]]-TODAY())/7,0),""))</f>
        <v/>
      </c>
      <c r="AQ824" s="382">
        <v>0</v>
      </c>
      <c r="AR824" s="383" t="str">
        <f>IF(ISBLANK(tabItens[[#This Row],[CÓDIGO]]),"",IFERROR(VLOOKUP(tabItens[[#This Row],[CÓDIGO]],Consumo!$C$2:$AC$862,26,FALSE),0))</f>
        <v>04.2023</v>
      </c>
      <c r="AS824" s="384">
        <f>SUMIF(Consumo!$C$3:$C$862,tabItens[[#This Row],[CÓDIGO]],Consumo!$N$3:$N$862) + SUMIF(Consumo!$C$3:$C$862,tabItens[[#This Row],[CÓDIGO]],Consumo!$O$3:$O$862) + SUMIF(Consumo!$C$3:$C$862,tabItens[[#This Row],[CÓDIGO]],Consumo!$P$3:$P$862) + SUMIF(Consumo!$C$3:$C$862,tabItens[[#This Row],[CÓDIGO]],Consumo!$Q$3:$Q$862)</f>
        <v>0</v>
      </c>
      <c r="AT824" s="384">
        <f>SUMIF(Consumo!$C$3:$C$862,tabItens[[#This Row],[CÓDIGO]],Consumo!$Z$3:$Z$862)</f>
        <v>791</v>
      </c>
      <c r="AU824" s="385">
        <f>SUMIF(Consumo!$C$3:$C$862,tabItens[[#This Row],[CÓDIGO]],Consumo!$AA$3:$AA$862)</f>
        <v>144</v>
      </c>
      <c r="AV824" s="386">
        <f>SUMIF(Consumo!$C$3:$C$862,tabItens[[#This Row],[CÓDIGO]],Consumo!$Y$3:$Y$862)</f>
        <v>65.916666666666671</v>
      </c>
      <c r="AW824" s="359">
        <f>tabItens[[#This Row],[QTDE ATUAL]] + tabItens[[#This Row],[RC QTDE]] + tabItens[[#This Row],[AF SALDO]] + tabItens[[#This Row],[Recentes]]</f>
        <v>2000</v>
      </c>
      <c r="AX824" s="387">
        <v>89</v>
      </c>
      <c r="AY824" s="387">
        <v>4</v>
      </c>
      <c r="AZ824" s="387">
        <f>IF(ISBLANK(tabItens[[#This Row],[CÓDIGO]]),"",tabItens[[#This Row],[PontoMês]] * (AZ$2+tabItens[[#This Row],[PontoQtM]]))</f>
        <v>356</v>
      </c>
      <c r="BA824" s="386">
        <f>tabItens[[#This Row],[PontoPed]] - tabItens[[#This Row],[Saldo]] + (1/10)</f>
        <v>-1643.9</v>
      </c>
      <c r="BB824" s="386">
        <f xml:space="preserve"> tabItens[[#This Row],[PontoMês]] * BB$2 - tabItens[[#This Row],[QTDE ATUAL]] - (1/10)</f>
        <v>88.9</v>
      </c>
      <c r="BC824" s="388">
        <f>IF( tabItens[[#This Row],[PontoPed]]&gt;0, IF(tabItens[[#This Row],[PontoPed]]&lt;1, 1, IF( tabItens[[#This Row],[Saldo]]&gt;tabItens[[#This Row],[PontoPed]], 0, (tabItens[[#This Row],[PontoPed]]-tabItens[[#This Row],[Saldo]])/tabItens[[#This Row],[PontoPed]] ) ), 0 )</f>
        <v>0</v>
      </c>
      <c r="BD824" s="389">
        <f>ROUNDDOWN(IF( OR( AND(tabItens[[#This Row],[PontoPed]]&lt;tabItens[[#This Row],[Saldo]],tabItens[[#This Row],[Saldo]]&gt;0), tabItens[[#This Row],[PontoPed]]=0), 99, IF(AND(tabItens[[#This Row],[Saldo]]=0,tabItens[[#This Row],[PontoPed]]&gt;0), 0, (1-tabItens[[#This Row],[PctAb]])*10 ) ),0)</f>
        <v>99</v>
      </c>
      <c r="BE824" s="390">
        <f>IF( tabItens[[#This Row],[Consumo]] &gt; tabItens[[#This Row],[04_MESES]]/4*$AV$2, tabItens[[#This Row],[Consumo]]/$AV$2, tabItens[[#This Row],[04_MESES]]/4 ) * $BE$2 + tabItens[[#This Row],[COMPRA_EXTRA]]</f>
        <v>395.5</v>
      </c>
      <c r="BF824" s="391">
        <f>MAX( tabItens[[#This Row],[Sugestão]] - tabItens[[#This Row],[LC]], 0 )</f>
        <v>395.5</v>
      </c>
      <c r="BG824" s="391">
        <f>SUMIF(Consumo!$C$3:$C$862,tabItens[[#This Row],[CÓDIGO]],Consumo!$E$3:$E$862)</f>
        <v>97</v>
      </c>
      <c r="BH824" s="392">
        <f>IF(AND(tabItens[[#This Row],[Pend]] &gt; 0,tabItens[[#This Row],[Consumo]] &lt;&gt; 0), tabItens[[#This Row],[Pend]] / tabItens[[#This Row],[Consumo]], 0 )</f>
        <v>0.12262958280657396</v>
      </c>
      <c r="BI824" s="391"/>
      <c r="BJ824" s="391"/>
      <c r="BK824" s="393" t="s">
        <v>2081</v>
      </c>
    </row>
    <row r="825" spans="1:63" x14ac:dyDescent="0.3">
      <c r="A825" s="354">
        <v>136564</v>
      </c>
      <c r="B825" s="355" t="s">
        <v>1926</v>
      </c>
      <c r="C825" s="356" t="s">
        <v>265</v>
      </c>
      <c r="D825" s="357">
        <v>2.7</v>
      </c>
      <c r="E825" s="358"/>
      <c r="F825" s="358"/>
      <c r="G825" s="358" t="s">
        <v>883</v>
      </c>
      <c r="H825" s="359">
        <v>13115</v>
      </c>
      <c r="I825" s="360">
        <v>103003</v>
      </c>
      <c r="J825" s="361">
        <v>2.7</v>
      </c>
      <c r="K825" s="362">
        <v>23180</v>
      </c>
      <c r="L825" s="363">
        <f>IF(tabItens[[#This Row],[Média]] &gt; 0, tabItens[[#This Row],[QTDE ATUAL]] / tabItens[[#This Row],[Média]],999.9)</f>
        <v>4.6909090909090905</v>
      </c>
      <c r="M825" s="364">
        <v>0</v>
      </c>
      <c r="N825" s="365">
        <f>tabItens[[#This Row],[VALOR UNIT.]] * tabItens[[#This Row],[LC]]</f>
        <v>0</v>
      </c>
      <c r="O825" s="366"/>
      <c r="P825" s="367"/>
      <c r="Q825" s="368"/>
      <c r="R825" s="365"/>
      <c r="S825" s="369"/>
      <c r="T825" s="370">
        <f>ROUNDDOWN(IFERROR(tabItens[[#This Row],[ATA DT.VALID.]] - $D$1,0) / 30,0)</f>
        <v>-1507</v>
      </c>
      <c r="U825" s="355" t="s">
        <v>1625</v>
      </c>
      <c r="V825" s="371">
        <v>1</v>
      </c>
      <c r="W825" s="372" t="s">
        <v>2080</v>
      </c>
      <c r="X825" s="373">
        <v>60</v>
      </c>
      <c r="Y825" s="374">
        <v>21</v>
      </c>
      <c r="Z825" s="375">
        <v>2773</v>
      </c>
      <c r="AA825" s="376">
        <v>2023</v>
      </c>
      <c r="AB825" s="377">
        <v>1220</v>
      </c>
      <c r="AC825" s="377"/>
      <c r="AD825" s="376"/>
      <c r="AE825" s="377"/>
      <c r="AF825" s="370"/>
      <c r="AG825" s="378" t="s">
        <v>2067</v>
      </c>
      <c r="AH825" s="379"/>
      <c r="AI825" s="370">
        <v>11184</v>
      </c>
      <c r="AJ825" s="379">
        <v>44809</v>
      </c>
      <c r="AK825" s="379">
        <v>43521</v>
      </c>
      <c r="AL825" s="379">
        <v>44803</v>
      </c>
      <c r="AM825" s="369"/>
      <c r="AN825" s="358"/>
      <c r="AO825" s="380" t="str">
        <f>_xlfn.IFNA(IF(VLOOKUP(tabItens[[#This Row],[CÓDIGO]],tabExcluirDoEstoque[#Data],1,FALSE),"sim",""),"")</f>
        <v/>
      </c>
      <c r="AP825" s="381" t="str">
        <f ca="1">IF(OR(ISBLANK(tabItens[[#This Row],[ATA DT.VALID.]]),tabItens[[#This Row],[ATA DT.VALID.]]="",tabItens[[#This Row],[ATA DT.VALID.]]=" "),"",IF(TYPE(tabItens[[#This Row],[ATA DT.VALID.]])=1,ROUNDUP((tabItens[[#This Row],[ATA DT.VALID.]]-TODAY())/7,0),""))</f>
        <v/>
      </c>
      <c r="AQ825" s="382"/>
      <c r="AR825" s="383" t="str">
        <f>IF(ISBLANK(tabItens[[#This Row],[CÓDIGO]]),"",IFERROR(VLOOKUP(tabItens[[#This Row],[CÓDIGO]],Consumo!$C$2:$AC$862,26,FALSE),0))</f>
        <v>08.2023</v>
      </c>
      <c r="AS825" s="384">
        <f>SUMIF(Consumo!$C$3:$C$862,tabItens[[#This Row],[CÓDIGO]],Consumo!$N$3:$N$862) + SUMIF(Consumo!$C$3:$C$862,tabItens[[#This Row],[CÓDIGO]],Consumo!$O$3:$O$862) + SUMIF(Consumo!$C$3:$C$862,tabItens[[#This Row],[CÓDIGO]],Consumo!$P$3:$P$862) + SUMIF(Consumo!$C$3:$C$862,tabItens[[#This Row],[CÓDIGO]],Consumo!$Q$3:$Q$862)</f>
        <v>9455</v>
      </c>
      <c r="AT825" s="384">
        <f>SUMIF(Consumo!$C$3:$C$862,tabItens[[#This Row],[CÓDIGO]],Consumo!$Z$3:$Z$862)</f>
        <v>33550</v>
      </c>
      <c r="AU825" s="385">
        <f>SUMIF(Consumo!$C$3:$C$862,tabItens[[#This Row],[CÓDIGO]],Consumo!$AA$3:$AA$862)</f>
        <v>4880</v>
      </c>
      <c r="AV825" s="386">
        <f>SUMIF(Consumo!$C$3:$C$862,tabItens[[#This Row],[CÓDIGO]],Consumo!$Y$3:$Y$862)</f>
        <v>2795.8333333333335</v>
      </c>
      <c r="AW825" s="359">
        <f>tabItens[[#This Row],[QTDE ATUAL]] + tabItens[[#This Row],[RC QTDE]] + tabItens[[#This Row],[AF SALDO]] + tabItens[[#This Row],[Recentes]]</f>
        <v>14335</v>
      </c>
      <c r="AX825" s="387">
        <v>1466</v>
      </c>
      <c r="AY825" s="387">
        <v>4</v>
      </c>
      <c r="AZ825" s="387">
        <f>IF(ISBLANK(tabItens[[#This Row],[CÓDIGO]]),"",tabItens[[#This Row],[PontoMês]] * (AZ$2+tabItens[[#This Row],[PontoQtM]]))</f>
        <v>5864</v>
      </c>
      <c r="BA825" s="386">
        <f>tabItens[[#This Row],[PontoPed]] - tabItens[[#This Row],[Saldo]] + (1/10)</f>
        <v>-8470.9</v>
      </c>
      <c r="BB825" s="386">
        <f xml:space="preserve"> tabItens[[#This Row],[PontoMês]] * BB$2 - tabItens[[#This Row],[QTDE ATUAL]] - (1/10)</f>
        <v>-11649.1</v>
      </c>
      <c r="BC825" s="388">
        <f>IF( tabItens[[#This Row],[PontoPed]]&gt;0, IF(tabItens[[#This Row],[PontoPed]]&lt;1, 1, IF( tabItens[[#This Row],[Saldo]]&gt;tabItens[[#This Row],[PontoPed]], 0, (tabItens[[#This Row],[PontoPed]]-tabItens[[#This Row],[Saldo]])/tabItens[[#This Row],[PontoPed]] ) ), 0 )</f>
        <v>0</v>
      </c>
      <c r="BD825" s="389">
        <f>ROUNDDOWN(IF( OR( AND(tabItens[[#This Row],[PontoPed]]&lt;tabItens[[#This Row],[Saldo]],tabItens[[#This Row],[Saldo]]&gt;0), tabItens[[#This Row],[PontoPed]]=0), 99, IF(AND(tabItens[[#This Row],[Saldo]]=0,tabItens[[#This Row],[PontoPed]]&gt;0), 0, (1-tabItens[[#This Row],[PctAb]])*10 ) ),0)</f>
        <v>99</v>
      </c>
      <c r="BE825" s="390">
        <f>IF( tabItens[[#This Row],[Consumo]] &gt; tabItens[[#This Row],[04_MESES]]/4*$AV$2, tabItens[[#This Row],[Consumo]]/$AV$2, tabItens[[#This Row],[04_MESES]]/4 ) * $BE$2 + tabItens[[#This Row],[COMPRA_EXTRA]]</f>
        <v>16775</v>
      </c>
      <c r="BF825" s="391">
        <f>MAX( tabItens[[#This Row],[Sugestão]] - tabItens[[#This Row],[LC]], 0 )</f>
        <v>16775</v>
      </c>
      <c r="BG825" s="391">
        <f>SUMIF(Consumo!$C$3:$C$862,tabItens[[#This Row],[CÓDIGO]],Consumo!$E$3:$E$862)</f>
        <v>0</v>
      </c>
      <c r="BH825" s="392">
        <f>IF(AND(tabItens[[#This Row],[Pend]] &gt; 0,tabItens[[#This Row],[Consumo]] &lt;&gt; 0), tabItens[[#This Row],[Pend]] / tabItens[[#This Row],[Consumo]], 0 )</f>
        <v>0</v>
      </c>
      <c r="BI825" s="391"/>
      <c r="BJ825" s="391"/>
      <c r="BK825" s="393" t="s">
        <v>2081</v>
      </c>
    </row>
    <row r="826" spans="1:63" x14ac:dyDescent="0.3">
      <c r="A826" s="354">
        <v>136674</v>
      </c>
      <c r="B826" s="355" t="s">
        <v>1927</v>
      </c>
      <c r="C826" s="356" t="s">
        <v>256</v>
      </c>
      <c r="D826" s="357">
        <v>41</v>
      </c>
      <c r="E826" s="358"/>
      <c r="F826" s="358"/>
      <c r="G826" s="358" t="s">
        <v>883</v>
      </c>
      <c r="H826" s="359">
        <v>6</v>
      </c>
      <c r="I826" s="360">
        <v>103003</v>
      </c>
      <c r="J826" s="361">
        <v>41</v>
      </c>
      <c r="K826" s="362"/>
      <c r="L826" s="363">
        <f>IF(tabItens[[#This Row],[Média]] &gt; 0, tabItens[[#This Row],[QTDE ATUAL]] / tabItens[[#This Row],[Média]],999.9)</f>
        <v>999.9</v>
      </c>
      <c r="M826" s="364">
        <v>0</v>
      </c>
      <c r="N826" s="365">
        <f>tabItens[[#This Row],[VALOR UNIT.]] * tabItens[[#This Row],[LC]]</f>
        <v>0</v>
      </c>
      <c r="O826" s="366"/>
      <c r="P826" s="367"/>
      <c r="Q826" s="368"/>
      <c r="R826" s="365"/>
      <c r="S826" s="369"/>
      <c r="T826" s="370">
        <f>ROUNDDOWN(IFERROR(tabItens[[#This Row],[ATA DT.VALID.]] - $D$1,0) / 30,0)</f>
        <v>-1507</v>
      </c>
      <c r="U826" s="355" t="s">
        <v>1614</v>
      </c>
      <c r="V826" s="371">
        <v>1</v>
      </c>
      <c r="W826" s="372" t="s">
        <v>2076</v>
      </c>
      <c r="X826" s="373">
        <v>62</v>
      </c>
      <c r="Y826" s="374">
        <v>1</v>
      </c>
      <c r="Z826" s="375"/>
      <c r="AA826" s="376"/>
      <c r="AB826" s="377"/>
      <c r="AC826" s="377"/>
      <c r="AD826" s="376"/>
      <c r="AE826" s="377"/>
      <c r="AF826" s="370"/>
      <c r="AG826" s="378" t="s">
        <v>2067</v>
      </c>
      <c r="AH826" s="379"/>
      <c r="AI826" s="370">
        <v>0</v>
      </c>
      <c r="AJ826" s="379">
        <v>44011</v>
      </c>
      <c r="AK826" s="379">
        <v>43549</v>
      </c>
      <c r="AL826" s="379">
        <v>43970</v>
      </c>
      <c r="AM826" s="369"/>
      <c r="AN826" s="358"/>
      <c r="AO826" s="380" t="str">
        <f>_xlfn.IFNA(IF(VLOOKUP(tabItens[[#This Row],[CÓDIGO]],tabExcluirDoEstoque[#Data],1,FALSE),"sim",""),"")</f>
        <v/>
      </c>
      <c r="AP826" s="381" t="str">
        <f ca="1">IF(OR(ISBLANK(tabItens[[#This Row],[ATA DT.VALID.]]),tabItens[[#This Row],[ATA DT.VALID.]]="",tabItens[[#This Row],[ATA DT.VALID.]]=" "),"",IF(TYPE(tabItens[[#This Row],[ATA DT.VALID.]])=1,ROUNDUP((tabItens[[#This Row],[ATA DT.VALID.]]-TODAY())/7,0),""))</f>
        <v/>
      </c>
      <c r="AQ826" s="382"/>
      <c r="AR826" s="383">
        <f>IF(ISBLANK(tabItens[[#This Row],[CÓDIGO]]),"",IFERROR(VLOOKUP(tabItens[[#This Row],[CÓDIGO]],Consumo!$C$2:$AC$862,26,FALSE),0))</f>
        <v>0</v>
      </c>
      <c r="AS826" s="384">
        <f>SUMIF(Consumo!$C$3:$C$862,tabItens[[#This Row],[CÓDIGO]],Consumo!$N$3:$N$862) + SUMIF(Consumo!$C$3:$C$862,tabItens[[#This Row],[CÓDIGO]],Consumo!$O$3:$O$862) + SUMIF(Consumo!$C$3:$C$862,tabItens[[#This Row],[CÓDIGO]],Consumo!$P$3:$P$862) + SUMIF(Consumo!$C$3:$C$862,tabItens[[#This Row],[CÓDIGO]],Consumo!$Q$3:$Q$862)</f>
        <v>0</v>
      </c>
      <c r="AT826" s="384">
        <f>SUMIF(Consumo!$C$3:$C$862,tabItens[[#This Row],[CÓDIGO]],Consumo!$Z$3:$Z$862)</f>
        <v>0</v>
      </c>
      <c r="AU826" s="385">
        <f>SUMIF(Consumo!$C$3:$C$862,tabItens[[#This Row],[CÓDIGO]],Consumo!$AA$3:$AA$862)</f>
        <v>0</v>
      </c>
      <c r="AV826" s="386">
        <f>SUMIF(Consumo!$C$3:$C$862,tabItens[[#This Row],[CÓDIGO]],Consumo!$Y$3:$Y$862)</f>
        <v>0</v>
      </c>
      <c r="AW826" s="359">
        <f>tabItens[[#This Row],[QTDE ATUAL]] + tabItens[[#This Row],[RC QTDE]] + tabItens[[#This Row],[AF SALDO]] + tabItens[[#This Row],[Recentes]]</f>
        <v>6</v>
      </c>
      <c r="AX826" s="387">
        <v>0</v>
      </c>
      <c r="AY826" s="387">
        <v>4</v>
      </c>
      <c r="AZ826" s="387">
        <f>IF(ISBLANK(tabItens[[#This Row],[CÓDIGO]]),"",tabItens[[#This Row],[PontoMês]] * (AZ$2+tabItens[[#This Row],[PontoQtM]]))</f>
        <v>0</v>
      </c>
      <c r="BA826" s="386">
        <f>tabItens[[#This Row],[PontoPed]] - tabItens[[#This Row],[Saldo]] + (1/10)</f>
        <v>-5.9</v>
      </c>
      <c r="BB826" s="386">
        <f xml:space="preserve"> tabItens[[#This Row],[PontoMês]] * BB$2 - tabItens[[#This Row],[QTDE ATUAL]] - (1/10)</f>
        <v>-6.1</v>
      </c>
      <c r="BC826" s="388">
        <f>IF( tabItens[[#This Row],[PontoPed]]&gt;0, IF(tabItens[[#This Row],[PontoPed]]&lt;1, 1, IF( tabItens[[#This Row],[Saldo]]&gt;tabItens[[#This Row],[PontoPed]], 0, (tabItens[[#This Row],[PontoPed]]-tabItens[[#This Row],[Saldo]])/tabItens[[#This Row],[PontoPed]] ) ), 0 )</f>
        <v>0</v>
      </c>
      <c r="BD826" s="389">
        <f>ROUNDDOWN(IF( OR( AND(tabItens[[#This Row],[PontoPed]]&lt;tabItens[[#This Row],[Saldo]],tabItens[[#This Row],[Saldo]]&gt;0), tabItens[[#This Row],[PontoPed]]=0), 99, IF(AND(tabItens[[#This Row],[Saldo]]=0,tabItens[[#This Row],[PontoPed]]&gt;0), 0, (1-tabItens[[#This Row],[PctAb]])*10 ) ),0)</f>
        <v>99</v>
      </c>
      <c r="BE826" s="390">
        <f>IF( tabItens[[#This Row],[Consumo]] &gt; tabItens[[#This Row],[04_MESES]]/4*$AV$2, tabItens[[#This Row],[Consumo]]/$AV$2, tabItens[[#This Row],[04_MESES]]/4 ) * $BE$2 + tabItens[[#This Row],[COMPRA_EXTRA]]</f>
        <v>0</v>
      </c>
      <c r="BF826" s="391">
        <f>MAX( tabItens[[#This Row],[Sugestão]] - tabItens[[#This Row],[LC]], 0 )</f>
        <v>0</v>
      </c>
      <c r="BG826" s="391">
        <f>SUMIF(Consumo!$C$3:$C$862,tabItens[[#This Row],[CÓDIGO]],Consumo!$E$3:$E$862)</f>
        <v>0</v>
      </c>
      <c r="BH826" s="392">
        <f>IF(AND(tabItens[[#This Row],[Pend]] &gt; 0,tabItens[[#This Row],[Consumo]] &lt;&gt; 0), tabItens[[#This Row],[Pend]] / tabItens[[#This Row],[Consumo]], 0 )</f>
        <v>0</v>
      </c>
      <c r="BI826" s="391"/>
      <c r="BJ826" s="391"/>
      <c r="BK826" s="393" t="s">
        <v>2081</v>
      </c>
    </row>
    <row r="827" spans="1:63" x14ac:dyDescent="0.3">
      <c r="A827" s="354">
        <v>136675</v>
      </c>
      <c r="B827" s="355" t="s">
        <v>1928</v>
      </c>
      <c r="C827" s="356" t="s">
        <v>256</v>
      </c>
      <c r="D827" s="357">
        <v>65.260000000000005</v>
      </c>
      <c r="E827" s="358"/>
      <c r="F827" s="358"/>
      <c r="G827" s="358" t="s">
        <v>883</v>
      </c>
      <c r="H827" s="359">
        <v>0</v>
      </c>
      <c r="I827" s="360">
        <v>103003</v>
      </c>
      <c r="J827" s="361">
        <v>65.260000000000005</v>
      </c>
      <c r="K827" s="362"/>
      <c r="L827" s="363">
        <f>IF(tabItens[[#This Row],[Média]] &gt; 0, tabItens[[#This Row],[QTDE ATUAL]] / tabItens[[#This Row],[Média]],999.9)</f>
        <v>999.9</v>
      </c>
      <c r="M827" s="364">
        <v>0</v>
      </c>
      <c r="N827" s="365">
        <f>tabItens[[#This Row],[VALOR UNIT.]] * tabItens[[#This Row],[LC]]</f>
        <v>0</v>
      </c>
      <c r="O827" s="366"/>
      <c r="P827" s="367"/>
      <c r="Q827" s="368"/>
      <c r="R827" s="365"/>
      <c r="S827" s="369"/>
      <c r="T827" s="370">
        <f>ROUNDDOWN(IFERROR(tabItens[[#This Row],[ATA DT.VALID.]] - $D$1,0) / 30,0)</f>
        <v>-1507</v>
      </c>
      <c r="U827" s="355" t="s">
        <v>1614</v>
      </c>
      <c r="V827" s="371">
        <v>1</v>
      </c>
      <c r="W827" s="372" t="s">
        <v>2076</v>
      </c>
      <c r="X827" s="373">
        <v>62</v>
      </c>
      <c r="Y827" s="374">
        <v>1</v>
      </c>
      <c r="Z827" s="375">
        <v>2830</v>
      </c>
      <c r="AA827" s="376">
        <v>2023</v>
      </c>
      <c r="AB827" s="377">
        <v>2</v>
      </c>
      <c r="AC827" s="377"/>
      <c r="AD827" s="376"/>
      <c r="AE827" s="377"/>
      <c r="AF827" s="370"/>
      <c r="AG827" s="378" t="s">
        <v>2067</v>
      </c>
      <c r="AH827" s="379"/>
      <c r="AI827" s="370">
        <v>0</v>
      </c>
      <c r="AJ827" s="379">
        <v>44011</v>
      </c>
      <c r="AK827" s="379">
        <v>43549</v>
      </c>
      <c r="AL827" s="379">
        <v>45005</v>
      </c>
      <c r="AM827" s="369"/>
      <c r="AN827" s="358"/>
      <c r="AO827" s="380" t="str">
        <f>_xlfn.IFNA(IF(VLOOKUP(tabItens[[#This Row],[CÓDIGO]],tabExcluirDoEstoque[#Data],1,FALSE),"sim",""),"")</f>
        <v/>
      </c>
      <c r="AP827" s="381" t="str">
        <f ca="1">IF(OR(ISBLANK(tabItens[[#This Row],[ATA DT.VALID.]]),tabItens[[#This Row],[ATA DT.VALID.]]="",tabItens[[#This Row],[ATA DT.VALID.]]=" "),"",IF(TYPE(tabItens[[#This Row],[ATA DT.VALID.]])=1,ROUNDUP((tabItens[[#This Row],[ATA DT.VALID.]]-TODAY())/7,0),""))</f>
        <v/>
      </c>
      <c r="AQ827" s="382"/>
      <c r="AR827" s="383">
        <f>IF(ISBLANK(tabItens[[#This Row],[CÓDIGO]]),"",IFERROR(VLOOKUP(tabItens[[#This Row],[CÓDIGO]],Consumo!$C$2:$AC$862,26,FALSE),0))</f>
        <v>0</v>
      </c>
      <c r="AS827" s="384">
        <f>SUMIF(Consumo!$C$3:$C$862,tabItens[[#This Row],[CÓDIGO]],Consumo!$N$3:$N$862) + SUMIF(Consumo!$C$3:$C$862,tabItens[[#This Row],[CÓDIGO]],Consumo!$O$3:$O$862) + SUMIF(Consumo!$C$3:$C$862,tabItens[[#This Row],[CÓDIGO]],Consumo!$P$3:$P$862) + SUMIF(Consumo!$C$3:$C$862,tabItens[[#This Row],[CÓDIGO]],Consumo!$Q$3:$Q$862)</f>
        <v>0</v>
      </c>
      <c r="AT827" s="384">
        <f>SUMIF(Consumo!$C$3:$C$862,tabItens[[#This Row],[CÓDIGO]],Consumo!$Z$3:$Z$862)</f>
        <v>0</v>
      </c>
      <c r="AU827" s="385">
        <f>SUMIF(Consumo!$C$3:$C$862,tabItens[[#This Row],[CÓDIGO]],Consumo!$AA$3:$AA$862)</f>
        <v>0</v>
      </c>
      <c r="AV827" s="386">
        <f>SUMIF(Consumo!$C$3:$C$862,tabItens[[#This Row],[CÓDIGO]],Consumo!$Y$3:$Y$862)</f>
        <v>0</v>
      </c>
      <c r="AW827" s="359">
        <f>tabItens[[#This Row],[QTDE ATUAL]] + tabItens[[#This Row],[RC QTDE]] + tabItens[[#This Row],[AF SALDO]] + tabItens[[#This Row],[Recentes]]</f>
        <v>2</v>
      </c>
      <c r="AX827" s="387">
        <v>0</v>
      </c>
      <c r="AY827" s="387">
        <v>4</v>
      </c>
      <c r="AZ827" s="387">
        <f>IF(ISBLANK(tabItens[[#This Row],[CÓDIGO]]),"",tabItens[[#This Row],[PontoMês]] * (AZ$2+tabItens[[#This Row],[PontoQtM]]))</f>
        <v>0</v>
      </c>
      <c r="BA827" s="386">
        <f>tabItens[[#This Row],[PontoPed]] - tabItens[[#This Row],[Saldo]] + (1/10)</f>
        <v>-1.9</v>
      </c>
      <c r="BB827" s="386">
        <f xml:space="preserve"> tabItens[[#This Row],[PontoMês]] * BB$2 - tabItens[[#This Row],[QTDE ATUAL]] - (1/10)</f>
        <v>-0.1</v>
      </c>
      <c r="BC827" s="388">
        <f>IF( tabItens[[#This Row],[PontoPed]]&gt;0, IF(tabItens[[#This Row],[PontoPed]]&lt;1, 1, IF( tabItens[[#This Row],[Saldo]]&gt;tabItens[[#This Row],[PontoPed]], 0, (tabItens[[#This Row],[PontoPed]]-tabItens[[#This Row],[Saldo]])/tabItens[[#This Row],[PontoPed]] ) ), 0 )</f>
        <v>0</v>
      </c>
      <c r="BD827" s="389">
        <f>ROUNDDOWN(IF( OR( AND(tabItens[[#This Row],[PontoPed]]&lt;tabItens[[#This Row],[Saldo]],tabItens[[#This Row],[Saldo]]&gt;0), tabItens[[#This Row],[PontoPed]]=0), 99, IF(AND(tabItens[[#This Row],[Saldo]]=0,tabItens[[#This Row],[PontoPed]]&gt;0), 0, (1-tabItens[[#This Row],[PctAb]])*10 ) ),0)</f>
        <v>99</v>
      </c>
      <c r="BE827" s="390">
        <f>IF( tabItens[[#This Row],[Consumo]] &gt; tabItens[[#This Row],[04_MESES]]/4*$AV$2, tabItens[[#This Row],[Consumo]]/$AV$2, tabItens[[#This Row],[04_MESES]]/4 ) * $BE$2 + tabItens[[#This Row],[COMPRA_EXTRA]]</f>
        <v>0</v>
      </c>
      <c r="BF827" s="391">
        <f>MAX( tabItens[[#This Row],[Sugestão]] - tabItens[[#This Row],[LC]], 0 )</f>
        <v>0</v>
      </c>
      <c r="BG827" s="391">
        <f>SUMIF(Consumo!$C$3:$C$862,tabItens[[#This Row],[CÓDIGO]],Consumo!$E$3:$E$862)</f>
        <v>0</v>
      </c>
      <c r="BH827" s="392">
        <f>IF(AND(tabItens[[#This Row],[Pend]] &gt; 0,tabItens[[#This Row],[Consumo]] &lt;&gt; 0), tabItens[[#This Row],[Pend]] / tabItens[[#This Row],[Consumo]], 0 )</f>
        <v>0</v>
      </c>
      <c r="BI827" s="391"/>
      <c r="BJ827" s="391"/>
      <c r="BK827" s="393" t="s">
        <v>2081</v>
      </c>
    </row>
    <row r="828" spans="1:63" x14ac:dyDescent="0.3">
      <c r="A828" s="354">
        <v>136818</v>
      </c>
      <c r="B828" s="355" t="s">
        <v>1929</v>
      </c>
      <c r="C828" s="356" t="s">
        <v>31</v>
      </c>
      <c r="D828" s="357">
        <v>5.45</v>
      </c>
      <c r="E828" s="358"/>
      <c r="F828" s="358"/>
      <c r="G828" s="358" t="s">
        <v>883</v>
      </c>
      <c r="H828" s="359">
        <v>1161</v>
      </c>
      <c r="I828" s="360">
        <v>103003</v>
      </c>
      <c r="J828" s="361">
        <v>5.45</v>
      </c>
      <c r="K828" s="362">
        <v>21</v>
      </c>
      <c r="L828" s="363">
        <f>IF(tabItens[[#This Row],[Média]] &gt; 0, tabItens[[#This Row],[QTDE ATUAL]] / tabItens[[#This Row],[Média]],999.9)</f>
        <v>1071.6923076923078</v>
      </c>
      <c r="M828" s="364">
        <v>0</v>
      </c>
      <c r="N828" s="365">
        <f>tabItens[[#This Row],[VALOR UNIT.]] * tabItens[[#This Row],[LC]]</f>
        <v>0</v>
      </c>
      <c r="O828" s="366"/>
      <c r="P828" s="367"/>
      <c r="Q828" s="368"/>
      <c r="R828" s="365"/>
      <c r="S828" s="369"/>
      <c r="T828" s="370">
        <f>ROUNDDOWN(IFERROR(tabItens[[#This Row],[ATA DT.VALID.]] - $D$1,0) / 30,0)</f>
        <v>-1507</v>
      </c>
      <c r="U828" s="355" t="s">
        <v>1488</v>
      </c>
      <c r="V828" s="371">
        <v>1</v>
      </c>
      <c r="W828" s="372" t="s">
        <v>2076</v>
      </c>
      <c r="X828" s="373">
        <v>54</v>
      </c>
      <c r="Y828" s="374">
        <v>4</v>
      </c>
      <c r="Z828" s="375"/>
      <c r="AA828" s="376"/>
      <c r="AB828" s="377"/>
      <c r="AC828" s="377"/>
      <c r="AD828" s="376"/>
      <c r="AE828" s="377"/>
      <c r="AF828" s="370"/>
      <c r="AG828" s="378" t="s">
        <v>2067</v>
      </c>
      <c r="AH828" s="379"/>
      <c r="AI828" s="370">
        <v>8</v>
      </c>
      <c r="AJ828" s="379">
        <v>44517</v>
      </c>
      <c r="AK828" s="379">
        <v>43572</v>
      </c>
      <c r="AL828" s="379">
        <v>44803</v>
      </c>
      <c r="AM828" s="369"/>
      <c r="AN828" s="358"/>
      <c r="AO828" s="380" t="str">
        <f>_xlfn.IFNA(IF(VLOOKUP(tabItens[[#This Row],[CÓDIGO]],tabExcluirDoEstoque[#Data],1,FALSE),"sim",""),"")</f>
        <v/>
      </c>
      <c r="AP828" s="381" t="str">
        <f ca="1">IF(OR(ISBLANK(tabItens[[#This Row],[ATA DT.VALID.]]),tabItens[[#This Row],[ATA DT.VALID.]]="",tabItens[[#This Row],[ATA DT.VALID.]]=" "),"",IF(TYPE(tabItens[[#This Row],[ATA DT.VALID.]])=1,ROUNDUP((tabItens[[#This Row],[ATA DT.VALID.]]-TODAY())/7,0),""))</f>
        <v/>
      </c>
      <c r="AQ828" s="382"/>
      <c r="AR828" s="383" t="str">
        <f>IF(ISBLANK(tabItens[[#This Row],[CÓDIGO]]),"",IFERROR(VLOOKUP(tabItens[[#This Row],[CÓDIGO]],Consumo!$C$2:$AC$862,26,FALSE),0))</f>
        <v>03.2023</v>
      </c>
      <c r="AS828" s="384">
        <f>SUMIF(Consumo!$C$3:$C$862,tabItens[[#This Row],[CÓDIGO]],Consumo!$N$3:$N$862) + SUMIF(Consumo!$C$3:$C$862,tabItens[[#This Row],[CÓDIGO]],Consumo!$O$3:$O$862) + SUMIF(Consumo!$C$3:$C$862,tabItens[[#This Row],[CÓDIGO]],Consumo!$P$3:$P$862) + SUMIF(Consumo!$C$3:$C$862,tabItens[[#This Row],[CÓDIGO]],Consumo!$Q$3:$Q$862)</f>
        <v>0</v>
      </c>
      <c r="AT828" s="384">
        <f>SUMIF(Consumo!$C$3:$C$862,tabItens[[#This Row],[CÓDIGO]],Consumo!$Z$3:$Z$862)</f>
        <v>21</v>
      </c>
      <c r="AU828" s="385">
        <f>SUMIF(Consumo!$C$3:$C$862,tabItens[[#This Row],[CÓDIGO]],Consumo!$AA$3:$AA$862)</f>
        <v>21</v>
      </c>
      <c r="AV828" s="386">
        <f>SUMIF(Consumo!$C$3:$C$862,tabItens[[#This Row],[CÓDIGO]],Consumo!$Y$3:$Y$862)</f>
        <v>1.0833333333333333</v>
      </c>
      <c r="AW828" s="359">
        <f>tabItens[[#This Row],[QTDE ATUAL]] + tabItens[[#This Row],[RC QTDE]] + tabItens[[#This Row],[AF SALDO]] + tabItens[[#This Row],[Recentes]]</f>
        <v>1161</v>
      </c>
      <c r="AX828" s="387">
        <v>0</v>
      </c>
      <c r="AY828" s="387">
        <v>4</v>
      </c>
      <c r="AZ828" s="387">
        <f>IF(ISBLANK(tabItens[[#This Row],[CÓDIGO]]),"",tabItens[[#This Row],[PontoMês]] * (AZ$2+tabItens[[#This Row],[PontoQtM]]))</f>
        <v>0</v>
      </c>
      <c r="BA828" s="386">
        <f>tabItens[[#This Row],[PontoPed]] - tabItens[[#This Row],[Saldo]] + (1/10)</f>
        <v>-1160.9000000000001</v>
      </c>
      <c r="BB828" s="386">
        <f xml:space="preserve"> tabItens[[#This Row],[PontoMês]] * BB$2 - tabItens[[#This Row],[QTDE ATUAL]] - (1/10)</f>
        <v>-1161.0999999999999</v>
      </c>
      <c r="BC828" s="388">
        <f>IF( tabItens[[#This Row],[PontoPed]]&gt;0, IF(tabItens[[#This Row],[PontoPed]]&lt;1, 1, IF( tabItens[[#This Row],[Saldo]]&gt;tabItens[[#This Row],[PontoPed]], 0, (tabItens[[#This Row],[PontoPed]]-tabItens[[#This Row],[Saldo]])/tabItens[[#This Row],[PontoPed]] ) ), 0 )</f>
        <v>0</v>
      </c>
      <c r="BD828" s="389">
        <f>ROUNDDOWN(IF( OR( AND(tabItens[[#This Row],[PontoPed]]&lt;tabItens[[#This Row],[Saldo]],tabItens[[#This Row],[Saldo]]&gt;0), tabItens[[#This Row],[PontoPed]]=0), 99, IF(AND(tabItens[[#This Row],[Saldo]]=0,tabItens[[#This Row],[PontoPed]]&gt;0), 0, (1-tabItens[[#This Row],[PctAb]])*10 ) ),0)</f>
        <v>99</v>
      </c>
      <c r="BE828" s="390">
        <f>IF( tabItens[[#This Row],[Consumo]] &gt; tabItens[[#This Row],[04_MESES]]/4*$AV$2, tabItens[[#This Row],[Consumo]]/$AV$2, tabItens[[#This Row],[04_MESES]]/4 ) * $BE$2 + tabItens[[#This Row],[COMPRA_EXTRA]]</f>
        <v>10.5</v>
      </c>
      <c r="BF828" s="391">
        <f>MAX( tabItens[[#This Row],[Sugestão]] - tabItens[[#This Row],[LC]], 0 )</f>
        <v>10.5</v>
      </c>
      <c r="BG828" s="391">
        <f>SUMIF(Consumo!$C$3:$C$862,tabItens[[#This Row],[CÓDIGO]],Consumo!$E$3:$E$862)</f>
        <v>0</v>
      </c>
      <c r="BH828" s="392">
        <f>IF(AND(tabItens[[#This Row],[Pend]] &gt; 0,tabItens[[#This Row],[Consumo]] &lt;&gt; 0), tabItens[[#This Row],[Pend]] / tabItens[[#This Row],[Consumo]], 0 )</f>
        <v>0</v>
      </c>
      <c r="BI828" s="391"/>
      <c r="BJ828" s="391"/>
      <c r="BK828" s="393" t="s">
        <v>2081</v>
      </c>
    </row>
    <row r="829" spans="1:63" x14ac:dyDescent="0.3">
      <c r="A829" s="354">
        <v>136819</v>
      </c>
      <c r="B829" s="355" t="s">
        <v>1930</v>
      </c>
      <c r="C829" s="356" t="s">
        <v>429</v>
      </c>
      <c r="D829" s="357">
        <v>12.33</v>
      </c>
      <c r="E829" s="358"/>
      <c r="F829" s="358"/>
      <c r="G829" s="358" t="s">
        <v>883</v>
      </c>
      <c r="H829" s="359">
        <v>239</v>
      </c>
      <c r="I829" s="360">
        <v>103003</v>
      </c>
      <c r="J829" s="361">
        <v>12.33</v>
      </c>
      <c r="K829" s="362">
        <v>16</v>
      </c>
      <c r="L829" s="363">
        <f>IF(tabItens[[#This Row],[Média]] &gt; 0, tabItens[[#This Row],[QTDE ATUAL]] / tabItens[[#This Row],[Média]],999.9)</f>
        <v>143.4</v>
      </c>
      <c r="M829" s="364">
        <v>0</v>
      </c>
      <c r="N829" s="365">
        <f>tabItens[[#This Row],[VALOR UNIT.]] * tabItens[[#This Row],[LC]]</f>
        <v>0</v>
      </c>
      <c r="O829" s="366"/>
      <c r="P829" s="367"/>
      <c r="Q829" s="368"/>
      <c r="R829" s="365"/>
      <c r="S829" s="369"/>
      <c r="T829" s="370">
        <f>ROUNDDOWN(IFERROR(tabItens[[#This Row],[ATA DT.VALID.]] - $D$1,0) / 30,0)</f>
        <v>-1507</v>
      </c>
      <c r="U829" s="355" t="s">
        <v>1488</v>
      </c>
      <c r="V829" s="371">
        <v>1</v>
      </c>
      <c r="W829" s="372" t="s">
        <v>2076</v>
      </c>
      <c r="X829" s="373">
        <v>54</v>
      </c>
      <c r="Y829" s="374">
        <v>4</v>
      </c>
      <c r="Z829" s="375"/>
      <c r="AA829" s="376"/>
      <c r="AB829" s="377"/>
      <c r="AC829" s="377"/>
      <c r="AD829" s="376"/>
      <c r="AE829" s="377"/>
      <c r="AF829" s="370"/>
      <c r="AG829" s="378" t="s">
        <v>2067</v>
      </c>
      <c r="AH829" s="379"/>
      <c r="AI829" s="370">
        <v>6</v>
      </c>
      <c r="AJ829" s="379">
        <v>44431</v>
      </c>
      <c r="AK829" s="379">
        <v>43572</v>
      </c>
      <c r="AL829" s="379">
        <v>45142</v>
      </c>
      <c r="AM829" s="369"/>
      <c r="AN829" s="358"/>
      <c r="AO829" s="380" t="str">
        <f>_xlfn.IFNA(IF(VLOOKUP(tabItens[[#This Row],[CÓDIGO]],tabExcluirDoEstoque[#Data],1,FALSE),"sim",""),"")</f>
        <v/>
      </c>
      <c r="AP829" s="381" t="str">
        <f ca="1">IF(OR(ISBLANK(tabItens[[#This Row],[ATA DT.VALID.]]),tabItens[[#This Row],[ATA DT.VALID.]]="",tabItens[[#This Row],[ATA DT.VALID.]]=" "),"",IF(TYPE(tabItens[[#This Row],[ATA DT.VALID.]])=1,ROUNDUP((tabItens[[#This Row],[ATA DT.VALID.]]-TODAY())/7,0),""))</f>
        <v/>
      </c>
      <c r="AQ829" s="382"/>
      <c r="AR829" s="383" t="str">
        <f>IF(ISBLANK(tabItens[[#This Row],[CÓDIGO]]),"",IFERROR(VLOOKUP(tabItens[[#This Row],[CÓDIGO]],Consumo!$C$2:$AC$862,26,FALSE),0))</f>
        <v>09.2023</v>
      </c>
      <c r="AS829" s="384">
        <f>SUMIF(Consumo!$C$3:$C$862,tabItens[[#This Row],[CÓDIGO]],Consumo!$N$3:$N$862) + SUMIF(Consumo!$C$3:$C$862,tabItens[[#This Row],[CÓDIGO]],Consumo!$O$3:$O$862) + SUMIF(Consumo!$C$3:$C$862,tabItens[[#This Row],[CÓDIGO]],Consumo!$P$3:$P$862) + SUMIF(Consumo!$C$3:$C$862,tabItens[[#This Row],[CÓDIGO]],Consumo!$Q$3:$Q$862)</f>
        <v>7</v>
      </c>
      <c r="AT829" s="384">
        <f>SUMIF(Consumo!$C$3:$C$862,tabItens[[#This Row],[CÓDIGO]],Consumo!$Z$3:$Z$862)</f>
        <v>20</v>
      </c>
      <c r="AU829" s="385">
        <f>SUMIF(Consumo!$C$3:$C$862,tabItens[[#This Row],[CÓDIGO]],Consumo!$AA$3:$AA$862)</f>
        <v>4</v>
      </c>
      <c r="AV829" s="386">
        <f>SUMIF(Consumo!$C$3:$C$862,tabItens[[#This Row],[CÓDIGO]],Consumo!$Y$3:$Y$862)</f>
        <v>1.6666666666666667</v>
      </c>
      <c r="AW829" s="359">
        <f>tabItens[[#This Row],[QTDE ATUAL]] + tabItens[[#This Row],[RC QTDE]] + tabItens[[#This Row],[AF SALDO]] + tabItens[[#This Row],[Recentes]]</f>
        <v>239</v>
      </c>
      <c r="AX829" s="387">
        <v>0</v>
      </c>
      <c r="AY829" s="387">
        <v>4</v>
      </c>
      <c r="AZ829" s="387">
        <f>IF(ISBLANK(tabItens[[#This Row],[CÓDIGO]]),"",tabItens[[#This Row],[PontoMês]] * (AZ$2+tabItens[[#This Row],[PontoQtM]]))</f>
        <v>0</v>
      </c>
      <c r="BA829" s="386">
        <f>tabItens[[#This Row],[PontoPed]] - tabItens[[#This Row],[Saldo]] + (1/10)</f>
        <v>-238.9</v>
      </c>
      <c r="BB829" s="386">
        <f xml:space="preserve"> tabItens[[#This Row],[PontoMês]] * BB$2 - tabItens[[#This Row],[QTDE ATUAL]] - (1/10)</f>
        <v>-239.1</v>
      </c>
      <c r="BC829" s="388">
        <f>IF( tabItens[[#This Row],[PontoPed]]&gt;0, IF(tabItens[[#This Row],[PontoPed]]&lt;1, 1, IF( tabItens[[#This Row],[Saldo]]&gt;tabItens[[#This Row],[PontoPed]], 0, (tabItens[[#This Row],[PontoPed]]-tabItens[[#This Row],[Saldo]])/tabItens[[#This Row],[PontoPed]] ) ), 0 )</f>
        <v>0</v>
      </c>
      <c r="BD829" s="389">
        <f>ROUNDDOWN(IF( OR( AND(tabItens[[#This Row],[PontoPed]]&lt;tabItens[[#This Row],[Saldo]],tabItens[[#This Row],[Saldo]]&gt;0), tabItens[[#This Row],[PontoPed]]=0), 99, IF(AND(tabItens[[#This Row],[Saldo]]=0,tabItens[[#This Row],[PontoPed]]&gt;0), 0, (1-tabItens[[#This Row],[PctAb]])*10 ) ),0)</f>
        <v>99</v>
      </c>
      <c r="BE829" s="390">
        <f>IF( tabItens[[#This Row],[Consumo]] &gt; tabItens[[#This Row],[04_MESES]]/4*$AV$2, tabItens[[#This Row],[Consumo]]/$AV$2, tabItens[[#This Row],[04_MESES]]/4 ) * $BE$2 + tabItens[[#This Row],[COMPRA_EXTRA]]</f>
        <v>10.5</v>
      </c>
      <c r="BF829" s="391">
        <f>MAX( tabItens[[#This Row],[Sugestão]] - tabItens[[#This Row],[LC]], 0 )</f>
        <v>10.5</v>
      </c>
      <c r="BG829" s="391">
        <f>SUMIF(Consumo!$C$3:$C$862,tabItens[[#This Row],[CÓDIGO]],Consumo!$E$3:$E$862)</f>
        <v>0</v>
      </c>
      <c r="BH829" s="392">
        <f>IF(AND(tabItens[[#This Row],[Pend]] &gt; 0,tabItens[[#This Row],[Consumo]] &lt;&gt; 0), tabItens[[#This Row],[Pend]] / tabItens[[#This Row],[Consumo]], 0 )</f>
        <v>0</v>
      </c>
      <c r="BI829" s="391"/>
      <c r="BJ829" s="391"/>
      <c r="BK829" s="393" t="s">
        <v>2081</v>
      </c>
    </row>
    <row r="830" spans="1:63" x14ac:dyDescent="0.3">
      <c r="A830" s="354">
        <v>136820</v>
      </c>
      <c r="B830" s="355" t="s">
        <v>867</v>
      </c>
      <c r="C830" s="356" t="s">
        <v>429</v>
      </c>
      <c r="D830" s="357">
        <v>115.78</v>
      </c>
      <c r="E830" s="358"/>
      <c r="F830" s="358"/>
      <c r="G830" s="358" t="s">
        <v>883</v>
      </c>
      <c r="H830" s="359">
        <v>12</v>
      </c>
      <c r="I830" s="360">
        <v>103003</v>
      </c>
      <c r="J830" s="361">
        <v>115.78</v>
      </c>
      <c r="K830" s="362">
        <v>3</v>
      </c>
      <c r="L830" s="363">
        <f>IF(tabItens[[#This Row],[Média]] &gt; 0, tabItens[[#This Row],[QTDE ATUAL]] / tabItens[[#This Row],[Média]],999.9)</f>
        <v>48</v>
      </c>
      <c r="M830" s="364">
        <v>0</v>
      </c>
      <c r="N830" s="365">
        <f>tabItens[[#This Row],[VALOR UNIT.]] * tabItens[[#This Row],[LC]]</f>
        <v>0</v>
      </c>
      <c r="O830" s="366"/>
      <c r="P830" s="367"/>
      <c r="Q830" s="368"/>
      <c r="R830" s="365"/>
      <c r="S830" s="369"/>
      <c r="T830" s="370">
        <f>ROUNDDOWN(IFERROR(tabItens[[#This Row],[ATA DT.VALID.]] - $D$1,0) / 30,0)</f>
        <v>-1507</v>
      </c>
      <c r="U830" s="355" t="s">
        <v>1488</v>
      </c>
      <c r="V830" s="371">
        <v>1</v>
      </c>
      <c r="W830" s="372" t="s">
        <v>2076</v>
      </c>
      <c r="X830" s="373">
        <v>54</v>
      </c>
      <c r="Y830" s="374">
        <v>4</v>
      </c>
      <c r="Z830" s="375"/>
      <c r="AA830" s="376"/>
      <c r="AB830" s="377"/>
      <c r="AC830" s="377"/>
      <c r="AD830" s="376"/>
      <c r="AE830" s="377"/>
      <c r="AF830" s="370"/>
      <c r="AG830" s="378" t="s">
        <v>2067</v>
      </c>
      <c r="AH830" s="379"/>
      <c r="AI830" s="370">
        <v>2</v>
      </c>
      <c r="AJ830" s="379">
        <v>43837</v>
      </c>
      <c r="AK830" s="379">
        <v>43572</v>
      </c>
      <c r="AL830" s="379">
        <v>45142</v>
      </c>
      <c r="AM830" s="369"/>
      <c r="AN830" s="358"/>
      <c r="AO830" s="380" t="str">
        <f>_xlfn.IFNA(IF(VLOOKUP(tabItens[[#This Row],[CÓDIGO]],tabExcluirDoEstoque[#Data],1,FALSE),"sim",""),"")</f>
        <v>sim</v>
      </c>
      <c r="AP830" s="381" t="str">
        <f ca="1">IF(OR(ISBLANK(tabItens[[#This Row],[ATA DT.VALID.]]),tabItens[[#This Row],[ATA DT.VALID.]]="",tabItens[[#This Row],[ATA DT.VALID.]]=" "),"",IF(TYPE(tabItens[[#This Row],[ATA DT.VALID.]])=1,ROUNDUP((tabItens[[#This Row],[ATA DT.VALID.]]-TODAY())/7,0),""))</f>
        <v/>
      </c>
      <c r="AQ830" s="382"/>
      <c r="AR830" s="383" t="str">
        <f>IF(ISBLANK(tabItens[[#This Row],[CÓDIGO]]),"",IFERROR(VLOOKUP(tabItens[[#This Row],[CÓDIGO]],Consumo!$C$2:$AC$862,26,FALSE),0))</f>
        <v>03.2023</v>
      </c>
      <c r="AS830" s="384">
        <f>SUMIF(Consumo!$C$3:$C$862,tabItens[[#This Row],[CÓDIGO]],Consumo!$N$3:$N$862) + SUMIF(Consumo!$C$3:$C$862,tabItens[[#This Row],[CÓDIGO]],Consumo!$O$3:$O$862) + SUMIF(Consumo!$C$3:$C$862,tabItens[[#This Row],[CÓDIGO]],Consumo!$P$3:$P$862) + SUMIF(Consumo!$C$3:$C$862,tabItens[[#This Row],[CÓDIGO]],Consumo!$Q$3:$Q$862)</f>
        <v>0</v>
      </c>
      <c r="AT830" s="384">
        <f>SUMIF(Consumo!$C$3:$C$862,tabItens[[#This Row],[CÓDIGO]],Consumo!$Z$3:$Z$862)</f>
        <v>3</v>
      </c>
      <c r="AU830" s="385">
        <f>SUMIF(Consumo!$C$3:$C$862,tabItens[[#This Row],[CÓDIGO]],Consumo!$AA$3:$AA$862)</f>
        <v>1</v>
      </c>
      <c r="AV830" s="386">
        <f>SUMIF(Consumo!$C$3:$C$862,tabItens[[#This Row],[CÓDIGO]],Consumo!$Y$3:$Y$862)</f>
        <v>0.25</v>
      </c>
      <c r="AW830" s="359">
        <f>tabItens[[#This Row],[QTDE ATUAL]] + tabItens[[#This Row],[RC QTDE]] + tabItens[[#This Row],[AF SALDO]] + tabItens[[#This Row],[Recentes]]</f>
        <v>12</v>
      </c>
      <c r="AX830" s="387">
        <v>0</v>
      </c>
      <c r="AY830" s="387">
        <v>4</v>
      </c>
      <c r="AZ830" s="387">
        <f>IF(ISBLANK(tabItens[[#This Row],[CÓDIGO]]),"",tabItens[[#This Row],[PontoMês]] * (AZ$2+tabItens[[#This Row],[PontoQtM]]))</f>
        <v>0</v>
      </c>
      <c r="BA830" s="386">
        <f>tabItens[[#This Row],[PontoPed]] - tabItens[[#This Row],[Saldo]] + (1/10)</f>
        <v>-11.9</v>
      </c>
      <c r="BB830" s="386">
        <f xml:space="preserve"> tabItens[[#This Row],[PontoMês]] * BB$2 - tabItens[[#This Row],[QTDE ATUAL]] - (1/10)</f>
        <v>-12.1</v>
      </c>
      <c r="BC830" s="388">
        <f>IF( tabItens[[#This Row],[PontoPed]]&gt;0, IF(tabItens[[#This Row],[PontoPed]]&lt;1, 1, IF( tabItens[[#This Row],[Saldo]]&gt;tabItens[[#This Row],[PontoPed]], 0, (tabItens[[#This Row],[PontoPed]]-tabItens[[#This Row],[Saldo]])/tabItens[[#This Row],[PontoPed]] ) ), 0 )</f>
        <v>0</v>
      </c>
      <c r="BD830" s="389">
        <f>ROUNDDOWN(IF( OR( AND(tabItens[[#This Row],[PontoPed]]&lt;tabItens[[#This Row],[Saldo]],tabItens[[#This Row],[Saldo]]&gt;0), tabItens[[#This Row],[PontoPed]]=0), 99, IF(AND(tabItens[[#This Row],[Saldo]]=0,tabItens[[#This Row],[PontoPed]]&gt;0), 0, (1-tabItens[[#This Row],[PctAb]])*10 ) ),0)</f>
        <v>99</v>
      </c>
      <c r="BE830" s="390">
        <f>IF( tabItens[[#This Row],[Consumo]] &gt; tabItens[[#This Row],[04_MESES]]/4*$AV$2, tabItens[[#This Row],[Consumo]]/$AV$2, tabItens[[#This Row],[04_MESES]]/4 ) * $BE$2 + tabItens[[#This Row],[COMPRA_EXTRA]]</f>
        <v>1.5</v>
      </c>
      <c r="BF830" s="391">
        <f>MAX( tabItens[[#This Row],[Sugestão]] - tabItens[[#This Row],[LC]], 0 )</f>
        <v>1.5</v>
      </c>
      <c r="BG830" s="391">
        <f>SUMIF(Consumo!$C$3:$C$862,tabItens[[#This Row],[CÓDIGO]],Consumo!$E$3:$E$862)</f>
        <v>0</v>
      </c>
      <c r="BH830" s="392">
        <f>IF(AND(tabItens[[#This Row],[Pend]] &gt; 0,tabItens[[#This Row],[Consumo]] &lt;&gt; 0), tabItens[[#This Row],[Pend]] / tabItens[[#This Row],[Consumo]], 0 )</f>
        <v>0</v>
      </c>
      <c r="BI830" s="391"/>
      <c r="BJ830" s="391"/>
      <c r="BK830" s="393" t="s">
        <v>2081</v>
      </c>
    </row>
    <row r="831" spans="1:63" x14ac:dyDescent="0.3">
      <c r="A831" s="354">
        <v>136821</v>
      </c>
      <c r="B831" s="355" t="s">
        <v>868</v>
      </c>
      <c r="C831" s="356" t="s">
        <v>429</v>
      </c>
      <c r="D831" s="357">
        <v>131</v>
      </c>
      <c r="E831" s="358"/>
      <c r="F831" s="358"/>
      <c r="G831" s="358" t="s">
        <v>883</v>
      </c>
      <c r="H831" s="359">
        <v>5</v>
      </c>
      <c r="I831" s="360">
        <v>103003</v>
      </c>
      <c r="J831" s="361">
        <v>131</v>
      </c>
      <c r="K831" s="362">
        <v>1</v>
      </c>
      <c r="L831" s="363">
        <f>IF(tabItens[[#This Row],[Média]] &gt; 0, tabItens[[#This Row],[QTDE ATUAL]] / tabItens[[#This Row],[Média]],999.9)</f>
        <v>999.9</v>
      </c>
      <c r="M831" s="364">
        <v>0</v>
      </c>
      <c r="N831" s="365">
        <f>tabItens[[#This Row],[VALOR UNIT.]] * tabItens[[#This Row],[LC]]</f>
        <v>0</v>
      </c>
      <c r="O831" s="366"/>
      <c r="P831" s="367"/>
      <c r="Q831" s="368"/>
      <c r="R831" s="365"/>
      <c r="S831" s="369"/>
      <c r="T831" s="370">
        <f>ROUNDDOWN(IFERROR(tabItens[[#This Row],[ATA DT.VALID.]] - $D$1,0) / 30,0)</f>
        <v>-1507</v>
      </c>
      <c r="U831" s="355" t="s">
        <v>1488</v>
      </c>
      <c r="V831" s="371">
        <v>1</v>
      </c>
      <c r="W831" s="372" t="s">
        <v>2076</v>
      </c>
      <c r="X831" s="373">
        <v>54</v>
      </c>
      <c r="Y831" s="374">
        <v>4</v>
      </c>
      <c r="Z831" s="375"/>
      <c r="AA831" s="376"/>
      <c r="AB831" s="377"/>
      <c r="AC831" s="377"/>
      <c r="AD831" s="376"/>
      <c r="AE831" s="377"/>
      <c r="AF831" s="370"/>
      <c r="AG831" s="378" t="s">
        <v>2067</v>
      </c>
      <c r="AH831" s="379"/>
      <c r="AI831" s="370">
        <v>0</v>
      </c>
      <c r="AJ831" s="379">
        <v>43837</v>
      </c>
      <c r="AK831" s="379">
        <v>43572</v>
      </c>
      <c r="AL831" s="379">
        <v>45198</v>
      </c>
      <c r="AM831" s="369"/>
      <c r="AN831" s="358"/>
      <c r="AO831" s="380" t="str">
        <f>_xlfn.IFNA(IF(VLOOKUP(tabItens[[#This Row],[CÓDIGO]],tabExcluirDoEstoque[#Data],1,FALSE),"sim",""),"")</f>
        <v>sim</v>
      </c>
      <c r="AP831" s="381" t="str">
        <f ca="1">IF(OR(ISBLANK(tabItens[[#This Row],[ATA DT.VALID.]]),tabItens[[#This Row],[ATA DT.VALID.]]="",tabItens[[#This Row],[ATA DT.VALID.]]=" "),"",IF(TYPE(tabItens[[#This Row],[ATA DT.VALID.]])=1,ROUNDUP((tabItens[[#This Row],[ATA DT.VALID.]]-TODAY())/7,0),""))</f>
        <v/>
      </c>
      <c r="AQ831" s="382"/>
      <c r="AR831" s="383" t="str">
        <f>IF(ISBLANK(tabItens[[#This Row],[CÓDIGO]]),"",IFERROR(VLOOKUP(tabItens[[#This Row],[CÓDIGO]],Consumo!$C$2:$AC$862,26,FALSE),0))</f>
        <v>03.2023</v>
      </c>
      <c r="AS831" s="384">
        <f>SUMIF(Consumo!$C$3:$C$862,tabItens[[#This Row],[CÓDIGO]],Consumo!$N$3:$N$862) + SUMIF(Consumo!$C$3:$C$862,tabItens[[#This Row],[CÓDIGO]],Consumo!$O$3:$O$862) + SUMIF(Consumo!$C$3:$C$862,tabItens[[#This Row],[CÓDIGO]],Consumo!$P$3:$P$862) + SUMIF(Consumo!$C$3:$C$862,tabItens[[#This Row],[CÓDIGO]],Consumo!$Q$3:$Q$862)</f>
        <v>0</v>
      </c>
      <c r="AT831" s="384">
        <f>SUMIF(Consumo!$C$3:$C$862,tabItens[[#This Row],[CÓDIGO]],Consumo!$Z$3:$Z$862)</f>
        <v>1</v>
      </c>
      <c r="AU831" s="385">
        <f>SUMIF(Consumo!$C$3:$C$862,tabItens[[#This Row],[CÓDIGO]],Consumo!$AA$3:$AA$862)</f>
        <v>1</v>
      </c>
      <c r="AV831" s="386">
        <f>SUMIF(Consumo!$C$3:$C$862,tabItens[[#This Row],[CÓDIGO]],Consumo!$Y$3:$Y$862)</f>
        <v>0</v>
      </c>
      <c r="AW831" s="359">
        <f>tabItens[[#This Row],[QTDE ATUAL]] + tabItens[[#This Row],[RC QTDE]] + tabItens[[#This Row],[AF SALDO]] + tabItens[[#This Row],[Recentes]]</f>
        <v>5</v>
      </c>
      <c r="AX831" s="387">
        <v>0</v>
      </c>
      <c r="AY831" s="387">
        <v>4</v>
      </c>
      <c r="AZ831" s="387">
        <f>IF(ISBLANK(tabItens[[#This Row],[CÓDIGO]]),"",tabItens[[#This Row],[PontoMês]] * (AZ$2+tabItens[[#This Row],[PontoQtM]]))</f>
        <v>0</v>
      </c>
      <c r="BA831" s="386">
        <f>tabItens[[#This Row],[PontoPed]] - tabItens[[#This Row],[Saldo]] + (1/10)</f>
        <v>-4.9000000000000004</v>
      </c>
      <c r="BB831" s="386">
        <f xml:space="preserve"> tabItens[[#This Row],[PontoMês]] * BB$2 - tabItens[[#This Row],[QTDE ATUAL]] - (1/10)</f>
        <v>-5.0999999999999996</v>
      </c>
      <c r="BC831" s="388">
        <f>IF( tabItens[[#This Row],[PontoPed]]&gt;0, IF(tabItens[[#This Row],[PontoPed]]&lt;1, 1, IF( tabItens[[#This Row],[Saldo]]&gt;tabItens[[#This Row],[PontoPed]], 0, (tabItens[[#This Row],[PontoPed]]-tabItens[[#This Row],[Saldo]])/tabItens[[#This Row],[PontoPed]] ) ), 0 )</f>
        <v>0</v>
      </c>
      <c r="BD831" s="389">
        <f>ROUNDDOWN(IF( OR( AND(tabItens[[#This Row],[PontoPed]]&lt;tabItens[[#This Row],[Saldo]],tabItens[[#This Row],[Saldo]]&gt;0), tabItens[[#This Row],[PontoPed]]=0), 99, IF(AND(tabItens[[#This Row],[Saldo]]=0,tabItens[[#This Row],[PontoPed]]&gt;0), 0, (1-tabItens[[#This Row],[PctAb]])*10 ) ),0)</f>
        <v>99</v>
      </c>
      <c r="BE831" s="390">
        <f>IF( tabItens[[#This Row],[Consumo]] &gt; tabItens[[#This Row],[04_MESES]]/4*$AV$2, tabItens[[#This Row],[Consumo]]/$AV$2, tabItens[[#This Row],[04_MESES]]/4 ) * $BE$2 + tabItens[[#This Row],[COMPRA_EXTRA]]</f>
        <v>0.5</v>
      </c>
      <c r="BF831" s="391">
        <f>MAX( tabItens[[#This Row],[Sugestão]] - tabItens[[#This Row],[LC]], 0 )</f>
        <v>0.5</v>
      </c>
      <c r="BG831" s="391">
        <f>SUMIF(Consumo!$C$3:$C$862,tabItens[[#This Row],[CÓDIGO]],Consumo!$E$3:$E$862)</f>
        <v>0</v>
      </c>
      <c r="BH831" s="392">
        <f>IF(AND(tabItens[[#This Row],[Pend]] &gt; 0,tabItens[[#This Row],[Consumo]] &lt;&gt; 0), tabItens[[#This Row],[Pend]] / tabItens[[#This Row],[Consumo]], 0 )</f>
        <v>0</v>
      </c>
      <c r="BI831" s="391"/>
      <c r="BJ831" s="391"/>
      <c r="BK831" s="393" t="s">
        <v>2081</v>
      </c>
    </row>
    <row r="832" spans="1:63" x14ac:dyDescent="0.3">
      <c r="A832" s="354">
        <v>136822</v>
      </c>
      <c r="B832" s="355" t="s">
        <v>869</v>
      </c>
      <c r="C832" s="356" t="s">
        <v>429</v>
      </c>
      <c r="D832" s="357">
        <v>61.58</v>
      </c>
      <c r="E832" s="358"/>
      <c r="F832" s="358"/>
      <c r="G832" s="358" t="s">
        <v>883</v>
      </c>
      <c r="H832" s="359">
        <v>77</v>
      </c>
      <c r="I832" s="360">
        <v>103003</v>
      </c>
      <c r="J832" s="361">
        <v>61.58</v>
      </c>
      <c r="K832" s="362">
        <v>3</v>
      </c>
      <c r="L832" s="363">
        <f>IF(tabItens[[#This Row],[Média]] &gt; 0, tabItens[[#This Row],[QTDE ATUAL]] / tabItens[[#This Row],[Média]],999.9)</f>
        <v>462</v>
      </c>
      <c r="M832" s="364">
        <v>0</v>
      </c>
      <c r="N832" s="365">
        <f>tabItens[[#This Row],[VALOR UNIT.]] * tabItens[[#This Row],[LC]]</f>
        <v>0</v>
      </c>
      <c r="O832" s="366"/>
      <c r="P832" s="367"/>
      <c r="Q832" s="368"/>
      <c r="R832" s="365"/>
      <c r="S832" s="369"/>
      <c r="T832" s="370">
        <f>ROUNDDOWN(IFERROR(tabItens[[#This Row],[ATA DT.VALID.]] - $D$1,0) / 30,0)</f>
        <v>-1507</v>
      </c>
      <c r="U832" s="355" t="s">
        <v>1488</v>
      </c>
      <c r="V832" s="371">
        <v>1</v>
      </c>
      <c r="W832" s="372" t="s">
        <v>2076</v>
      </c>
      <c r="X832" s="373">
        <v>54</v>
      </c>
      <c r="Y832" s="374">
        <v>4</v>
      </c>
      <c r="Z832" s="375"/>
      <c r="AA832" s="376"/>
      <c r="AB832" s="377"/>
      <c r="AC832" s="377"/>
      <c r="AD832" s="376"/>
      <c r="AE832" s="377"/>
      <c r="AF832" s="370"/>
      <c r="AG832" s="378" t="s">
        <v>2067</v>
      </c>
      <c r="AH832" s="379"/>
      <c r="AI832" s="370">
        <v>0</v>
      </c>
      <c r="AJ832" s="379">
        <v>43837</v>
      </c>
      <c r="AK832" s="379">
        <v>43572</v>
      </c>
      <c r="AL832" s="379">
        <v>44379</v>
      </c>
      <c r="AM832" s="369"/>
      <c r="AN832" s="358"/>
      <c r="AO832" s="380" t="str">
        <f>_xlfn.IFNA(IF(VLOOKUP(tabItens[[#This Row],[CÓDIGO]],tabExcluirDoEstoque[#Data],1,FALSE),"sim",""),"")</f>
        <v>sim</v>
      </c>
      <c r="AP832" s="381" t="str">
        <f ca="1">IF(OR(ISBLANK(tabItens[[#This Row],[ATA DT.VALID.]]),tabItens[[#This Row],[ATA DT.VALID.]]="",tabItens[[#This Row],[ATA DT.VALID.]]=" "),"",IF(TYPE(tabItens[[#This Row],[ATA DT.VALID.]])=1,ROUNDUP((tabItens[[#This Row],[ATA DT.VALID.]]-TODAY())/7,0),""))</f>
        <v/>
      </c>
      <c r="AQ832" s="382"/>
      <c r="AR832" s="383" t="str">
        <f>IF(ISBLANK(tabItens[[#This Row],[CÓDIGO]]),"",IFERROR(VLOOKUP(tabItens[[#This Row],[CÓDIGO]],Consumo!$C$2:$AC$862,26,FALSE),0))</f>
        <v>06.2023</v>
      </c>
      <c r="AS832" s="384">
        <f>SUMIF(Consumo!$C$3:$C$862,tabItens[[#This Row],[CÓDIGO]],Consumo!$N$3:$N$862) + SUMIF(Consumo!$C$3:$C$862,tabItens[[#This Row],[CÓDIGO]],Consumo!$O$3:$O$862) + SUMIF(Consumo!$C$3:$C$862,tabItens[[#This Row],[CÓDIGO]],Consumo!$P$3:$P$862) + SUMIF(Consumo!$C$3:$C$862,tabItens[[#This Row],[CÓDIGO]],Consumo!$Q$3:$Q$862)</f>
        <v>2</v>
      </c>
      <c r="AT832" s="384">
        <f>SUMIF(Consumo!$C$3:$C$862,tabItens[[#This Row],[CÓDIGO]],Consumo!$Z$3:$Z$862)</f>
        <v>3</v>
      </c>
      <c r="AU832" s="385">
        <f>SUMIF(Consumo!$C$3:$C$862,tabItens[[#This Row],[CÓDIGO]],Consumo!$AA$3:$AA$862)</f>
        <v>2</v>
      </c>
      <c r="AV832" s="386">
        <f>SUMIF(Consumo!$C$3:$C$862,tabItens[[#This Row],[CÓDIGO]],Consumo!$Y$3:$Y$862)</f>
        <v>0.16666666666666666</v>
      </c>
      <c r="AW832" s="359">
        <f>tabItens[[#This Row],[QTDE ATUAL]] + tabItens[[#This Row],[RC QTDE]] + tabItens[[#This Row],[AF SALDO]] + tabItens[[#This Row],[Recentes]]</f>
        <v>77</v>
      </c>
      <c r="AX832" s="387">
        <v>0</v>
      </c>
      <c r="AY832" s="387">
        <v>4</v>
      </c>
      <c r="AZ832" s="387">
        <f>IF(ISBLANK(tabItens[[#This Row],[CÓDIGO]]),"",tabItens[[#This Row],[PontoMês]] * (AZ$2+tabItens[[#This Row],[PontoQtM]]))</f>
        <v>0</v>
      </c>
      <c r="BA832" s="386">
        <f>tabItens[[#This Row],[PontoPed]] - tabItens[[#This Row],[Saldo]] + (1/10)</f>
        <v>-76.900000000000006</v>
      </c>
      <c r="BB832" s="386">
        <f xml:space="preserve"> tabItens[[#This Row],[PontoMês]] * BB$2 - tabItens[[#This Row],[QTDE ATUAL]] - (1/10)</f>
        <v>-77.099999999999994</v>
      </c>
      <c r="BC832" s="388">
        <f>IF( tabItens[[#This Row],[PontoPed]]&gt;0, IF(tabItens[[#This Row],[PontoPed]]&lt;1, 1, IF( tabItens[[#This Row],[Saldo]]&gt;tabItens[[#This Row],[PontoPed]], 0, (tabItens[[#This Row],[PontoPed]]-tabItens[[#This Row],[Saldo]])/tabItens[[#This Row],[PontoPed]] ) ), 0 )</f>
        <v>0</v>
      </c>
      <c r="BD832" s="389">
        <f>ROUNDDOWN(IF( OR( AND(tabItens[[#This Row],[PontoPed]]&lt;tabItens[[#This Row],[Saldo]],tabItens[[#This Row],[Saldo]]&gt;0), tabItens[[#This Row],[PontoPed]]=0), 99, IF(AND(tabItens[[#This Row],[Saldo]]=0,tabItens[[#This Row],[PontoPed]]&gt;0), 0, (1-tabItens[[#This Row],[PctAb]])*10 ) ),0)</f>
        <v>99</v>
      </c>
      <c r="BE832" s="390">
        <f>IF( tabItens[[#This Row],[Consumo]] &gt; tabItens[[#This Row],[04_MESES]]/4*$AV$2, tabItens[[#This Row],[Consumo]]/$AV$2, tabItens[[#This Row],[04_MESES]]/4 ) * $BE$2 + tabItens[[#This Row],[COMPRA_EXTRA]]</f>
        <v>3</v>
      </c>
      <c r="BF832" s="391">
        <f>MAX( tabItens[[#This Row],[Sugestão]] - tabItens[[#This Row],[LC]], 0 )</f>
        <v>3</v>
      </c>
      <c r="BG832" s="391">
        <f>SUMIF(Consumo!$C$3:$C$862,tabItens[[#This Row],[CÓDIGO]],Consumo!$E$3:$E$862)</f>
        <v>0</v>
      </c>
      <c r="BH832" s="392">
        <f>IF(AND(tabItens[[#This Row],[Pend]] &gt; 0,tabItens[[#This Row],[Consumo]] &lt;&gt; 0), tabItens[[#This Row],[Pend]] / tabItens[[#This Row],[Consumo]], 0 )</f>
        <v>0</v>
      </c>
      <c r="BI832" s="391"/>
      <c r="BJ832" s="391"/>
      <c r="BK832" s="393" t="s">
        <v>2081</v>
      </c>
    </row>
    <row r="833" spans="1:63" x14ac:dyDescent="0.3">
      <c r="A833" s="354">
        <v>136823</v>
      </c>
      <c r="B833" s="355" t="s">
        <v>1931</v>
      </c>
      <c r="C833" s="356" t="s">
        <v>429</v>
      </c>
      <c r="D833" s="357">
        <v>131</v>
      </c>
      <c r="E833" s="358"/>
      <c r="F833" s="358"/>
      <c r="G833" s="358" t="s">
        <v>883</v>
      </c>
      <c r="H833" s="359">
        <v>51</v>
      </c>
      <c r="I833" s="360">
        <v>103003</v>
      </c>
      <c r="J833" s="361">
        <v>131</v>
      </c>
      <c r="K833" s="362">
        <v>2</v>
      </c>
      <c r="L833" s="363">
        <f>IF(tabItens[[#This Row],[Média]] &gt; 0, tabItens[[#This Row],[QTDE ATUAL]] / tabItens[[#This Row],[Média]],999.9)</f>
        <v>999.9</v>
      </c>
      <c r="M833" s="364">
        <v>0</v>
      </c>
      <c r="N833" s="365">
        <f>tabItens[[#This Row],[VALOR UNIT.]] * tabItens[[#This Row],[LC]]</f>
        <v>0</v>
      </c>
      <c r="O833" s="366"/>
      <c r="P833" s="367"/>
      <c r="Q833" s="368"/>
      <c r="R833" s="365"/>
      <c r="S833" s="369"/>
      <c r="T833" s="370">
        <f>ROUNDDOWN(IFERROR(tabItens[[#This Row],[ATA DT.VALID.]] - $D$1,0) / 30,0)</f>
        <v>-1507</v>
      </c>
      <c r="U833" s="355" t="s">
        <v>1488</v>
      </c>
      <c r="V833" s="371">
        <v>1</v>
      </c>
      <c r="W833" s="372" t="s">
        <v>2076</v>
      </c>
      <c r="X833" s="373">
        <v>54</v>
      </c>
      <c r="Y833" s="374">
        <v>4</v>
      </c>
      <c r="Z833" s="375"/>
      <c r="AA833" s="376"/>
      <c r="AB833" s="377"/>
      <c r="AC833" s="377"/>
      <c r="AD833" s="376"/>
      <c r="AE833" s="377"/>
      <c r="AF833" s="370"/>
      <c r="AG833" s="378" t="s">
        <v>2067</v>
      </c>
      <c r="AH833" s="379"/>
      <c r="AI833" s="370">
        <v>0</v>
      </c>
      <c r="AJ833" s="379">
        <v>43837</v>
      </c>
      <c r="AK833" s="379">
        <v>43572</v>
      </c>
      <c r="AL833" s="379">
        <v>45198</v>
      </c>
      <c r="AM833" s="369"/>
      <c r="AN833" s="358"/>
      <c r="AO833" s="380" t="str">
        <f>_xlfn.IFNA(IF(VLOOKUP(tabItens[[#This Row],[CÓDIGO]],tabExcluirDoEstoque[#Data],1,FALSE),"sim",""),"")</f>
        <v/>
      </c>
      <c r="AP833" s="381" t="str">
        <f ca="1">IF(OR(ISBLANK(tabItens[[#This Row],[ATA DT.VALID.]]),tabItens[[#This Row],[ATA DT.VALID.]]="",tabItens[[#This Row],[ATA DT.VALID.]]=" "),"",IF(TYPE(tabItens[[#This Row],[ATA DT.VALID.]])=1,ROUNDUP((tabItens[[#This Row],[ATA DT.VALID.]]-TODAY())/7,0),""))</f>
        <v/>
      </c>
      <c r="AQ833" s="382"/>
      <c r="AR833" s="383" t="str">
        <f>IF(ISBLANK(tabItens[[#This Row],[CÓDIGO]]),"",IFERROR(VLOOKUP(tabItens[[#This Row],[CÓDIGO]],Consumo!$C$2:$AC$862,26,FALSE),0))</f>
        <v>01.2023</v>
      </c>
      <c r="AS833" s="384">
        <f>SUMIF(Consumo!$C$3:$C$862,tabItens[[#This Row],[CÓDIGO]],Consumo!$N$3:$N$862) + SUMIF(Consumo!$C$3:$C$862,tabItens[[#This Row],[CÓDIGO]],Consumo!$O$3:$O$862) + SUMIF(Consumo!$C$3:$C$862,tabItens[[#This Row],[CÓDIGO]],Consumo!$P$3:$P$862) + SUMIF(Consumo!$C$3:$C$862,tabItens[[#This Row],[CÓDIGO]],Consumo!$Q$3:$Q$862)</f>
        <v>0</v>
      </c>
      <c r="AT833" s="384">
        <f>SUMIF(Consumo!$C$3:$C$862,tabItens[[#This Row],[CÓDIGO]],Consumo!$Z$3:$Z$862)</f>
        <v>2</v>
      </c>
      <c r="AU833" s="385">
        <f>SUMIF(Consumo!$C$3:$C$862,tabItens[[#This Row],[CÓDIGO]],Consumo!$AA$3:$AA$862)</f>
        <v>1</v>
      </c>
      <c r="AV833" s="386">
        <f>SUMIF(Consumo!$C$3:$C$862,tabItens[[#This Row],[CÓDIGO]],Consumo!$Y$3:$Y$862)</f>
        <v>0</v>
      </c>
      <c r="AW833" s="359">
        <f>tabItens[[#This Row],[QTDE ATUAL]] + tabItens[[#This Row],[RC QTDE]] + tabItens[[#This Row],[AF SALDO]] + tabItens[[#This Row],[Recentes]]</f>
        <v>51</v>
      </c>
      <c r="AX833" s="387">
        <v>0</v>
      </c>
      <c r="AY833" s="387">
        <v>4</v>
      </c>
      <c r="AZ833" s="387">
        <f>IF(ISBLANK(tabItens[[#This Row],[CÓDIGO]]),"",tabItens[[#This Row],[PontoMês]] * (AZ$2+tabItens[[#This Row],[PontoQtM]]))</f>
        <v>0</v>
      </c>
      <c r="BA833" s="386">
        <f>tabItens[[#This Row],[PontoPed]] - tabItens[[#This Row],[Saldo]] + (1/10)</f>
        <v>-50.9</v>
      </c>
      <c r="BB833" s="386">
        <f xml:space="preserve"> tabItens[[#This Row],[PontoMês]] * BB$2 - tabItens[[#This Row],[QTDE ATUAL]] - (1/10)</f>
        <v>-51.1</v>
      </c>
      <c r="BC833" s="388">
        <f>IF( tabItens[[#This Row],[PontoPed]]&gt;0, IF(tabItens[[#This Row],[PontoPed]]&lt;1, 1, IF( tabItens[[#This Row],[Saldo]]&gt;tabItens[[#This Row],[PontoPed]], 0, (tabItens[[#This Row],[PontoPed]]-tabItens[[#This Row],[Saldo]])/tabItens[[#This Row],[PontoPed]] ) ), 0 )</f>
        <v>0</v>
      </c>
      <c r="BD833" s="389">
        <f>ROUNDDOWN(IF( OR( AND(tabItens[[#This Row],[PontoPed]]&lt;tabItens[[#This Row],[Saldo]],tabItens[[#This Row],[Saldo]]&gt;0), tabItens[[#This Row],[PontoPed]]=0), 99, IF(AND(tabItens[[#This Row],[Saldo]]=0,tabItens[[#This Row],[PontoPed]]&gt;0), 0, (1-tabItens[[#This Row],[PctAb]])*10 ) ),0)</f>
        <v>99</v>
      </c>
      <c r="BE833" s="390">
        <f>IF( tabItens[[#This Row],[Consumo]] &gt; tabItens[[#This Row],[04_MESES]]/4*$AV$2, tabItens[[#This Row],[Consumo]]/$AV$2, tabItens[[#This Row],[04_MESES]]/4 ) * $BE$2 + tabItens[[#This Row],[COMPRA_EXTRA]]</f>
        <v>1</v>
      </c>
      <c r="BF833" s="391">
        <f>MAX( tabItens[[#This Row],[Sugestão]] - tabItens[[#This Row],[LC]], 0 )</f>
        <v>1</v>
      </c>
      <c r="BG833" s="391">
        <f>SUMIF(Consumo!$C$3:$C$862,tabItens[[#This Row],[CÓDIGO]],Consumo!$E$3:$E$862)</f>
        <v>0</v>
      </c>
      <c r="BH833" s="392">
        <f>IF(AND(tabItens[[#This Row],[Pend]] &gt; 0,tabItens[[#This Row],[Consumo]] &lt;&gt; 0), tabItens[[#This Row],[Pend]] / tabItens[[#This Row],[Consumo]], 0 )</f>
        <v>0</v>
      </c>
      <c r="BI833" s="391"/>
      <c r="BJ833" s="391"/>
      <c r="BK833" s="393" t="s">
        <v>2081</v>
      </c>
    </row>
    <row r="834" spans="1:63" x14ac:dyDescent="0.3">
      <c r="A834" s="354">
        <v>136824</v>
      </c>
      <c r="B834" s="355" t="s">
        <v>1932</v>
      </c>
      <c r="C834" s="356" t="s">
        <v>429</v>
      </c>
      <c r="D834" s="357">
        <v>131</v>
      </c>
      <c r="E834" s="358"/>
      <c r="F834" s="358"/>
      <c r="G834" s="358" t="s">
        <v>883</v>
      </c>
      <c r="H834" s="359">
        <v>11</v>
      </c>
      <c r="I834" s="360">
        <v>103003</v>
      </c>
      <c r="J834" s="361">
        <v>131</v>
      </c>
      <c r="K834" s="362">
        <v>5</v>
      </c>
      <c r="L834" s="363">
        <f>IF(tabItens[[#This Row],[Média]] &gt; 0, tabItens[[#This Row],[QTDE ATUAL]] / tabItens[[#This Row],[Média]],999.9)</f>
        <v>26.4</v>
      </c>
      <c r="M834" s="364">
        <v>0</v>
      </c>
      <c r="N834" s="365">
        <f>tabItens[[#This Row],[VALOR UNIT.]] * tabItens[[#This Row],[LC]]</f>
        <v>0</v>
      </c>
      <c r="O834" s="366"/>
      <c r="P834" s="367"/>
      <c r="Q834" s="368"/>
      <c r="R834" s="365"/>
      <c r="S834" s="369"/>
      <c r="T834" s="370">
        <f>ROUNDDOWN(IFERROR(tabItens[[#This Row],[ATA DT.VALID.]] - $D$1,0) / 30,0)</f>
        <v>-1507</v>
      </c>
      <c r="U834" s="355" t="s">
        <v>1488</v>
      </c>
      <c r="V834" s="371">
        <v>1</v>
      </c>
      <c r="W834" s="372" t="s">
        <v>2076</v>
      </c>
      <c r="X834" s="373">
        <v>54</v>
      </c>
      <c r="Y834" s="374">
        <v>4</v>
      </c>
      <c r="Z834" s="375"/>
      <c r="AA834" s="376"/>
      <c r="AB834" s="377"/>
      <c r="AC834" s="377"/>
      <c r="AD834" s="376"/>
      <c r="AE834" s="377"/>
      <c r="AF834" s="370"/>
      <c r="AG834" s="378" t="s">
        <v>2067</v>
      </c>
      <c r="AH834" s="379"/>
      <c r="AI834" s="370">
        <v>2</v>
      </c>
      <c r="AJ834" s="379">
        <v>45181</v>
      </c>
      <c r="AK834" s="379">
        <v>43572</v>
      </c>
      <c r="AL834" s="379">
        <v>45198</v>
      </c>
      <c r="AM834" s="369"/>
      <c r="AN834" s="358"/>
      <c r="AO834" s="380" t="str">
        <f>_xlfn.IFNA(IF(VLOOKUP(tabItens[[#This Row],[CÓDIGO]],tabExcluirDoEstoque[#Data],1,FALSE),"sim",""),"")</f>
        <v/>
      </c>
      <c r="AP834" s="381" t="str">
        <f ca="1">IF(OR(ISBLANK(tabItens[[#This Row],[ATA DT.VALID.]]),tabItens[[#This Row],[ATA DT.VALID.]]="",tabItens[[#This Row],[ATA DT.VALID.]]=" "),"",IF(TYPE(tabItens[[#This Row],[ATA DT.VALID.]])=1,ROUNDUP((tabItens[[#This Row],[ATA DT.VALID.]]-TODAY())/7,0),""))</f>
        <v/>
      </c>
      <c r="AQ834" s="382"/>
      <c r="AR834" s="383" t="str">
        <f>IF(ISBLANK(tabItens[[#This Row],[CÓDIGO]]),"",IFERROR(VLOOKUP(tabItens[[#This Row],[CÓDIGO]],Consumo!$C$2:$AC$862,26,FALSE),0))</f>
        <v>05.2023</v>
      </c>
      <c r="AS834" s="384">
        <f>SUMIF(Consumo!$C$3:$C$862,tabItens[[#This Row],[CÓDIGO]],Consumo!$N$3:$N$862) + SUMIF(Consumo!$C$3:$C$862,tabItens[[#This Row],[CÓDIGO]],Consumo!$O$3:$O$862) + SUMIF(Consumo!$C$3:$C$862,tabItens[[#This Row],[CÓDIGO]],Consumo!$P$3:$P$862) + SUMIF(Consumo!$C$3:$C$862,tabItens[[#This Row],[CÓDIGO]],Consumo!$Q$3:$Q$862)</f>
        <v>0</v>
      </c>
      <c r="AT834" s="384">
        <f>SUMIF(Consumo!$C$3:$C$862,tabItens[[#This Row],[CÓDIGO]],Consumo!$Z$3:$Z$862)</f>
        <v>5</v>
      </c>
      <c r="AU834" s="385">
        <f>SUMIF(Consumo!$C$3:$C$862,tabItens[[#This Row],[CÓDIGO]],Consumo!$AA$3:$AA$862)</f>
        <v>1</v>
      </c>
      <c r="AV834" s="386">
        <f>SUMIF(Consumo!$C$3:$C$862,tabItens[[#This Row],[CÓDIGO]],Consumo!$Y$3:$Y$862)</f>
        <v>0.41666666666666669</v>
      </c>
      <c r="AW834" s="359">
        <f>tabItens[[#This Row],[QTDE ATUAL]] + tabItens[[#This Row],[RC QTDE]] + tabItens[[#This Row],[AF SALDO]] + tabItens[[#This Row],[Recentes]]</f>
        <v>11</v>
      </c>
      <c r="AX834" s="387">
        <v>0</v>
      </c>
      <c r="AY834" s="387">
        <v>4</v>
      </c>
      <c r="AZ834" s="387">
        <f>IF(ISBLANK(tabItens[[#This Row],[CÓDIGO]]),"",tabItens[[#This Row],[PontoMês]] * (AZ$2+tabItens[[#This Row],[PontoQtM]]))</f>
        <v>0</v>
      </c>
      <c r="BA834" s="386">
        <f>tabItens[[#This Row],[PontoPed]] - tabItens[[#This Row],[Saldo]] + (1/10)</f>
        <v>-10.9</v>
      </c>
      <c r="BB834" s="386">
        <f xml:space="preserve"> tabItens[[#This Row],[PontoMês]] * BB$2 - tabItens[[#This Row],[QTDE ATUAL]] - (1/10)</f>
        <v>-11.1</v>
      </c>
      <c r="BC834" s="388">
        <f>IF( tabItens[[#This Row],[PontoPed]]&gt;0, IF(tabItens[[#This Row],[PontoPed]]&lt;1, 1, IF( tabItens[[#This Row],[Saldo]]&gt;tabItens[[#This Row],[PontoPed]], 0, (tabItens[[#This Row],[PontoPed]]-tabItens[[#This Row],[Saldo]])/tabItens[[#This Row],[PontoPed]] ) ), 0 )</f>
        <v>0</v>
      </c>
      <c r="BD834" s="389">
        <f>ROUNDDOWN(IF( OR( AND(tabItens[[#This Row],[PontoPed]]&lt;tabItens[[#This Row],[Saldo]],tabItens[[#This Row],[Saldo]]&gt;0), tabItens[[#This Row],[PontoPed]]=0), 99, IF(AND(tabItens[[#This Row],[Saldo]]=0,tabItens[[#This Row],[PontoPed]]&gt;0), 0, (1-tabItens[[#This Row],[PctAb]])*10 ) ),0)</f>
        <v>99</v>
      </c>
      <c r="BE834" s="390">
        <f>IF( tabItens[[#This Row],[Consumo]] &gt; tabItens[[#This Row],[04_MESES]]/4*$AV$2, tabItens[[#This Row],[Consumo]]/$AV$2, tabItens[[#This Row],[04_MESES]]/4 ) * $BE$2 + tabItens[[#This Row],[COMPRA_EXTRA]]</f>
        <v>2.5</v>
      </c>
      <c r="BF834" s="391">
        <f>MAX( tabItens[[#This Row],[Sugestão]] - tabItens[[#This Row],[LC]], 0 )</f>
        <v>2.5</v>
      </c>
      <c r="BG834" s="391">
        <f>SUMIF(Consumo!$C$3:$C$862,tabItens[[#This Row],[CÓDIGO]],Consumo!$E$3:$E$862)</f>
        <v>0</v>
      </c>
      <c r="BH834" s="392">
        <f>IF(AND(tabItens[[#This Row],[Pend]] &gt; 0,tabItens[[#This Row],[Consumo]] &lt;&gt; 0), tabItens[[#This Row],[Pend]] / tabItens[[#This Row],[Consumo]], 0 )</f>
        <v>0</v>
      </c>
      <c r="BI834" s="391"/>
      <c r="BJ834" s="391"/>
      <c r="BK834" s="393" t="s">
        <v>2081</v>
      </c>
    </row>
    <row r="835" spans="1:63" x14ac:dyDescent="0.3">
      <c r="A835" s="354">
        <v>136825</v>
      </c>
      <c r="B835" s="355" t="s">
        <v>1933</v>
      </c>
      <c r="C835" s="356" t="s">
        <v>429</v>
      </c>
      <c r="D835" s="357">
        <v>131</v>
      </c>
      <c r="E835" s="358"/>
      <c r="F835" s="358"/>
      <c r="G835" s="358" t="s">
        <v>883</v>
      </c>
      <c r="H835" s="359">
        <v>2</v>
      </c>
      <c r="I835" s="360">
        <v>103003</v>
      </c>
      <c r="J835" s="361">
        <v>131</v>
      </c>
      <c r="K835" s="362">
        <v>4</v>
      </c>
      <c r="L835" s="363">
        <f>IF(tabItens[[#This Row],[Média]] &gt; 0, tabItens[[#This Row],[QTDE ATUAL]] / tabItens[[#This Row],[Média]],999.9)</f>
        <v>4.8</v>
      </c>
      <c r="M835" s="364">
        <v>0</v>
      </c>
      <c r="N835" s="365">
        <f>tabItens[[#This Row],[VALOR UNIT.]] * tabItens[[#This Row],[LC]]</f>
        <v>0</v>
      </c>
      <c r="O835" s="366"/>
      <c r="P835" s="367"/>
      <c r="Q835" s="368"/>
      <c r="R835" s="365"/>
      <c r="S835" s="369"/>
      <c r="T835" s="370">
        <f>ROUNDDOWN(IFERROR(tabItens[[#This Row],[ATA DT.VALID.]] - $D$1,0) / 30,0)</f>
        <v>-1507</v>
      </c>
      <c r="U835" s="355" t="s">
        <v>1488</v>
      </c>
      <c r="V835" s="371">
        <v>1</v>
      </c>
      <c r="W835" s="372" t="s">
        <v>2076</v>
      </c>
      <c r="X835" s="373">
        <v>54</v>
      </c>
      <c r="Y835" s="374">
        <v>4</v>
      </c>
      <c r="Z835" s="375"/>
      <c r="AA835" s="376"/>
      <c r="AB835" s="377"/>
      <c r="AC835" s="377"/>
      <c r="AD835" s="376"/>
      <c r="AE835" s="377"/>
      <c r="AF835" s="370"/>
      <c r="AG835" s="378" t="s">
        <v>2067</v>
      </c>
      <c r="AH835" s="379"/>
      <c r="AI835" s="370">
        <v>2</v>
      </c>
      <c r="AJ835" s="379">
        <v>45181</v>
      </c>
      <c r="AK835" s="379">
        <v>43572</v>
      </c>
      <c r="AL835" s="379">
        <v>45198</v>
      </c>
      <c r="AM835" s="369"/>
      <c r="AN835" s="358"/>
      <c r="AO835" s="380" t="str">
        <f>_xlfn.IFNA(IF(VLOOKUP(tabItens[[#This Row],[CÓDIGO]],tabExcluirDoEstoque[#Data],1,FALSE),"sim",""),"")</f>
        <v/>
      </c>
      <c r="AP835" s="381" t="str">
        <f ca="1">IF(OR(ISBLANK(tabItens[[#This Row],[ATA DT.VALID.]]),tabItens[[#This Row],[ATA DT.VALID.]]="",tabItens[[#This Row],[ATA DT.VALID.]]=" "),"",IF(TYPE(tabItens[[#This Row],[ATA DT.VALID.]])=1,ROUNDUP((tabItens[[#This Row],[ATA DT.VALID.]]-TODAY())/7,0),""))</f>
        <v/>
      </c>
      <c r="AQ835" s="382"/>
      <c r="AR835" s="383" t="str">
        <f>IF(ISBLANK(tabItens[[#This Row],[CÓDIGO]]),"",IFERROR(VLOOKUP(tabItens[[#This Row],[CÓDIGO]],Consumo!$C$2:$AC$862,26,FALSE),0))</f>
        <v>09.2023</v>
      </c>
      <c r="AS835" s="384">
        <f>SUMIF(Consumo!$C$3:$C$862,tabItens[[#This Row],[CÓDIGO]],Consumo!$N$3:$N$862) + SUMIF(Consumo!$C$3:$C$862,tabItens[[#This Row],[CÓDIGO]],Consumo!$O$3:$O$862) + SUMIF(Consumo!$C$3:$C$862,tabItens[[#This Row],[CÓDIGO]],Consumo!$P$3:$P$862) + SUMIF(Consumo!$C$3:$C$862,tabItens[[#This Row],[CÓDIGO]],Consumo!$Q$3:$Q$862)</f>
        <v>1</v>
      </c>
      <c r="AT835" s="384">
        <f>SUMIF(Consumo!$C$3:$C$862,tabItens[[#This Row],[CÓDIGO]],Consumo!$Z$3:$Z$862)</f>
        <v>5</v>
      </c>
      <c r="AU835" s="385">
        <f>SUMIF(Consumo!$C$3:$C$862,tabItens[[#This Row],[CÓDIGO]],Consumo!$AA$3:$AA$862)</f>
        <v>1</v>
      </c>
      <c r="AV835" s="386">
        <f>SUMIF(Consumo!$C$3:$C$862,tabItens[[#This Row],[CÓDIGO]],Consumo!$Y$3:$Y$862)</f>
        <v>0.41666666666666669</v>
      </c>
      <c r="AW835" s="359">
        <f>tabItens[[#This Row],[QTDE ATUAL]] + tabItens[[#This Row],[RC QTDE]] + tabItens[[#This Row],[AF SALDO]] + tabItens[[#This Row],[Recentes]]</f>
        <v>2</v>
      </c>
      <c r="AX835" s="387">
        <v>0</v>
      </c>
      <c r="AY835" s="387">
        <v>4</v>
      </c>
      <c r="AZ835" s="387">
        <f>IF(ISBLANK(tabItens[[#This Row],[CÓDIGO]]),"",tabItens[[#This Row],[PontoMês]] * (AZ$2+tabItens[[#This Row],[PontoQtM]]))</f>
        <v>0</v>
      </c>
      <c r="BA835" s="386">
        <f>tabItens[[#This Row],[PontoPed]] - tabItens[[#This Row],[Saldo]] + (1/10)</f>
        <v>-1.9</v>
      </c>
      <c r="BB835" s="386">
        <f xml:space="preserve"> tabItens[[#This Row],[PontoMês]] * BB$2 - tabItens[[#This Row],[QTDE ATUAL]] - (1/10)</f>
        <v>-2.1</v>
      </c>
      <c r="BC835" s="388">
        <f>IF( tabItens[[#This Row],[PontoPed]]&gt;0, IF(tabItens[[#This Row],[PontoPed]]&lt;1, 1, IF( tabItens[[#This Row],[Saldo]]&gt;tabItens[[#This Row],[PontoPed]], 0, (tabItens[[#This Row],[PontoPed]]-tabItens[[#This Row],[Saldo]])/tabItens[[#This Row],[PontoPed]] ) ), 0 )</f>
        <v>0</v>
      </c>
      <c r="BD835" s="389">
        <f>ROUNDDOWN(IF( OR( AND(tabItens[[#This Row],[PontoPed]]&lt;tabItens[[#This Row],[Saldo]],tabItens[[#This Row],[Saldo]]&gt;0), tabItens[[#This Row],[PontoPed]]=0), 99, IF(AND(tabItens[[#This Row],[Saldo]]=0,tabItens[[#This Row],[PontoPed]]&gt;0), 0, (1-tabItens[[#This Row],[PctAb]])*10 ) ),0)</f>
        <v>99</v>
      </c>
      <c r="BE835" s="390">
        <f>IF( tabItens[[#This Row],[Consumo]] &gt; tabItens[[#This Row],[04_MESES]]/4*$AV$2, tabItens[[#This Row],[Consumo]]/$AV$2, tabItens[[#This Row],[04_MESES]]/4 ) * $BE$2 + tabItens[[#This Row],[COMPRA_EXTRA]]</f>
        <v>2.5</v>
      </c>
      <c r="BF835" s="391">
        <f>MAX( tabItens[[#This Row],[Sugestão]] - tabItens[[#This Row],[LC]], 0 )</f>
        <v>2.5</v>
      </c>
      <c r="BG835" s="391">
        <f>SUMIF(Consumo!$C$3:$C$862,tabItens[[#This Row],[CÓDIGO]],Consumo!$E$3:$E$862)</f>
        <v>1</v>
      </c>
      <c r="BH835" s="392">
        <f>IF(AND(tabItens[[#This Row],[Pend]] &gt; 0,tabItens[[#This Row],[Consumo]] &lt;&gt; 0), tabItens[[#This Row],[Pend]] / tabItens[[#This Row],[Consumo]], 0 )</f>
        <v>0.2</v>
      </c>
      <c r="BI835" s="391"/>
      <c r="BJ835" s="391"/>
      <c r="BK835" s="393" t="s">
        <v>2081</v>
      </c>
    </row>
    <row r="836" spans="1:63" x14ac:dyDescent="0.3">
      <c r="A836" s="354">
        <v>136826</v>
      </c>
      <c r="B836" s="355" t="s">
        <v>1934</v>
      </c>
      <c r="C836" s="356" t="s">
        <v>429</v>
      </c>
      <c r="D836" s="357">
        <v>131</v>
      </c>
      <c r="E836" s="358"/>
      <c r="F836" s="358"/>
      <c r="G836" s="358" t="s">
        <v>883</v>
      </c>
      <c r="H836" s="359">
        <v>15</v>
      </c>
      <c r="I836" s="360">
        <v>103003</v>
      </c>
      <c r="J836" s="361">
        <v>131</v>
      </c>
      <c r="K836" s="362">
        <v>8</v>
      </c>
      <c r="L836" s="363">
        <f>IF(tabItens[[#This Row],[Média]] &gt; 0, tabItens[[#This Row],[QTDE ATUAL]] / tabItens[[#This Row],[Média]],999.9)</f>
        <v>22.5</v>
      </c>
      <c r="M836" s="364">
        <v>0</v>
      </c>
      <c r="N836" s="365">
        <f>tabItens[[#This Row],[VALOR UNIT.]] * tabItens[[#This Row],[LC]]</f>
        <v>0</v>
      </c>
      <c r="O836" s="366"/>
      <c r="P836" s="367"/>
      <c r="Q836" s="368"/>
      <c r="R836" s="365"/>
      <c r="S836" s="369"/>
      <c r="T836" s="370">
        <f>ROUNDDOWN(IFERROR(tabItens[[#This Row],[ATA DT.VALID.]] - $D$1,0) / 30,0)</f>
        <v>-1507</v>
      </c>
      <c r="U836" s="355" t="s">
        <v>1488</v>
      </c>
      <c r="V836" s="371">
        <v>1</v>
      </c>
      <c r="W836" s="372" t="s">
        <v>2076</v>
      </c>
      <c r="X836" s="373">
        <v>54</v>
      </c>
      <c r="Y836" s="374">
        <v>4</v>
      </c>
      <c r="Z836" s="375"/>
      <c r="AA836" s="376"/>
      <c r="AB836" s="377"/>
      <c r="AC836" s="377"/>
      <c r="AD836" s="376"/>
      <c r="AE836" s="377"/>
      <c r="AF836" s="370"/>
      <c r="AG836" s="378" t="s">
        <v>2067</v>
      </c>
      <c r="AH836" s="379"/>
      <c r="AI836" s="370">
        <v>2</v>
      </c>
      <c r="AJ836" s="379">
        <v>45181</v>
      </c>
      <c r="AK836" s="379">
        <v>43572</v>
      </c>
      <c r="AL836" s="379">
        <v>45198</v>
      </c>
      <c r="AM836" s="369"/>
      <c r="AN836" s="358"/>
      <c r="AO836" s="380" t="str">
        <f>_xlfn.IFNA(IF(VLOOKUP(tabItens[[#This Row],[CÓDIGO]],tabExcluirDoEstoque[#Data],1,FALSE),"sim",""),"")</f>
        <v/>
      </c>
      <c r="AP836" s="381" t="str">
        <f ca="1">IF(OR(ISBLANK(tabItens[[#This Row],[ATA DT.VALID.]]),tabItens[[#This Row],[ATA DT.VALID.]]="",tabItens[[#This Row],[ATA DT.VALID.]]=" "),"",IF(TYPE(tabItens[[#This Row],[ATA DT.VALID.]])=1,ROUNDUP((tabItens[[#This Row],[ATA DT.VALID.]]-TODAY())/7,0),""))</f>
        <v/>
      </c>
      <c r="AQ836" s="382"/>
      <c r="AR836" s="383" t="str">
        <f>IF(ISBLANK(tabItens[[#This Row],[CÓDIGO]]),"",IFERROR(VLOOKUP(tabItens[[#This Row],[CÓDIGO]],Consumo!$C$2:$AC$862,26,FALSE),0))</f>
        <v>09.2023</v>
      </c>
      <c r="AS836" s="384">
        <f>SUMIF(Consumo!$C$3:$C$862,tabItens[[#This Row],[CÓDIGO]],Consumo!$N$3:$N$862) + SUMIF(Consumo!$C$3:$C$862,tabItens[[#This Row],[CÓDIGO]],Consumo!$O$3:$O$862) + SUMIF(Consumo!$C$3:$C$862,tabItens[[#This Row],[CÓDIGO]],Consumo!$P$3:$P$862) + SUMIF(Consumo!$C$3:$C$862,tabItens[[#This Row],[CÓDIGO]],Consumo!$Q$3:$Q$862)</f>
        <v>2</v>
      </c>
      <c r="AT836" s="384">
        <f>SUMIF(Consumo!$C$3:$C$862,tabItens[[#This Row],[CÓDIGO]],Consumo!$Z$3:$Z$862)</f>
        <v>8</v>
      </c>
      <c r="AU836" s="385">
        <f>SUMIF(Consumo!$C$3:$C$862,tabItens[[#This Row],[CÓDIGO]],Consumo!$AA$3:$AA$862)</f>
        <v>2</v>
      </c>
      <c r="AV836" s="386">
        <f>SUMIF(Consumo!$C$3:$C$862,tabItens[[#This Row],[CÓDIGO]],Consumo!$Y$3:$Y$862)</f>
        <v>0.66666666666666663</v>
      </c>
      <c r="AW836" s="359">
        <f>tabItens[[#This Row],[QTDE ATUAL]] + tabItens[[#This Row],[RC QTDE]] + tabItens[[#This Row],[AF SALDO]] + tabItens[[#This Row],[Recentes]]</f>
        <v>15</v>
      </c>
      <c r="AX836" s="387">
        <v>0</v>
      </c>
      <c r="AY836" s="387">
        <v>4</v>
      </c>
      <c r="AZ836" s="387">
        <f>IF(ISBLANK(tabItens[[#This Row],[CÓDIGO]]),"",tabItens[[#This Row],[PontoMês]] * (AZ$2+tabItens[[#This Row],[PontoQtM]]))</f>
        <v>0</v>
      </c>
      <c r="BA836" s="386">
        <f>tabItens[[#This Row],[PontoPed]] - tabItens[[#This Row],[Saldo]] + (1/10)</f>
        <v>-14.9</v>
      </c>
      <c r="BB836" s="386">
        <f xml:space="preserve"> tabItens[[#This Row],[PontoMês]] * BB$2 - tabItens[[#This Row],[QTDE ATUAL]] - (1/10)</f>
        <v>-15.1</v>
      </c>
      <c r="BC836" s="388">
        <f>IF( tabItens[[#This Row],[PontoPed]]&gt;0, IF(tabItens[[#This Row],[PontoPed]]&lt;1, 1, IF( tabItens[[#This Row],[Saldo]]&gt;tabItens[[#This Row],[PontoPed]], 0, (tabItens[[#This Row],[PontoPed]]-tabItens[[#This Row],[Saldo]])/tabItens[[#This Row],[PontoPed]] ) ), 0 )</f>
        <v>0</v>
      </c>
      <c r="BD836" s="389">
        <f>ROUNDDOWN(IF( OR( AND(tabItens[[#This Row],[PontoPed]]&lt;tabItens[[#This Row],[Saldo]],tabItens[[#This Row],[Saldo]]&gt;0), tabItens[[#This Row],[PontoPed]]=0), 99, IF(AND(tabItens[[#This Row],[Saldo]]=0,tabItens[[#This Row],[PontoPed]]&gt;0), 0, (1-tabItens[[#This Row],[PctAb]])*10 ) ),0)</f>
        <v>99</v>
      </c>
      <c r="BE836" s="390">
        <f>IF( tabItens[[#This Row],[Consumo]] &gt; tabItens[[#This Row],[04_MESES]]/4*$AV$2, tabItens[[#This Row],[Consumo]]/$AV$2, tabItens[[#This Row],[04_MESES]]/4 ) * $BE$2 + tabItens[[#This Row],[COMPRA_EXTRA]]</f>
        <v>4</v>
      </c>
      <c r="BF836" s="391">
        <f>MAX( tabItens[[#This Row],[Sugestão]] - tabItens[[#This Row],[LC]], 0 )</f>
        <v>4</v>
      </c>
      <c r="BG836" s="391">
        <f>SUMIF(Consumo!$C$3:$C$862,tabItens[[#This Row],[CÓDIGO]],Consumo!$E$3:$E$862)</f>
        <v>0</v>
      </c>
      <c r="BH836" s="392">
        <f>IF(AND(tabItens[[#This Row],[Pend]] &gt; 0,tabItens[[#This Row],[Consumo]] &lt;&gt; 0), tabItens[[#This Row],[Pend]] / tabItens[[#This Row],[Consumo]], 0 )</f>
        <v>0</v>
      </c>
      <c r="BI836" s="391"/>
      <c r="BJ836" s="391"/>
      <c r="BK836" s="393" t="s">
        <v>2081</v>
      </c>
    </row>
    <row r="837" spans="1:63" x14ac:dyDescent="0.3">
      <c r="A837" s="354">
        <v>136829</v>
      </c>
      <c r="B837" s="355" t="s">
        <v>1935</v>
      </c>
      <c r="C837" s="356" t="s">
        <v>429</v>
      </c>
      <c r="D837" s="357">
        <v>115.93</v>
      </c>
      <c r="E837" s="358"/>
      <c r="F837" s="358"/>
      <c r="G837" s="358" t="s">
        <v>883</v>
      </c>
      <c r="H837" s="359">
        <v>5</v>
      </c>
      <c r="I837" s="360">
        <v>103003</v>
      </c>
      <c r="J837" s="361">
        <v>115.93</v>
      </c>
      <c r="K837" s="362"/>
      <c r="L837" s="363">
        <f>IF(tabItens[[#This Row],[Média]] &gt; 0, tabItens[[#This Row],[QTDE ATUAL]] / tabItens[[#This Row],[Média]],999.9)</f>
        <v>999.9</v>
      </c>
      <c r="M837" s="364">
        <v>0</v>
      </c>
      <c r="N837" s="365">
        <f>tabItens[[#This Row],[VALOR UNIT.]] * tabItens[[#This Row],[LC]]</f>
        <v>0</v>
      </c>
      <c r="O837" s="366"/>
      <c r="P837" s="367"/>
      <c r="Q837" s="368"/>
      <c r="R837" s="365"/>
      <c r="S837" s="369"/>
      <c r="T837" s="370">
        <f>ROUNDDOWN(IFERROR(tabItens[[#This Row],[ATA DT.VALID.]] - $D$1,0) / 30,0)</f>
        <v>-1507</v>
      </c>
      <c r="U837" s="355" t="s">
        <v>1488</v>
      </c>
      <c r="V837" s="371">
        <v>1</v>
      </c>
      <c r="W837" s="372" t="s">
        <v>2076</v>
      </c>
      <c r="X837" s="373">
        <v>54</v>
      </c>
      <c r="Y837" s="374">
        <v>4</v>
      </c>
      <c r="Z837" s="375"/>
      <c r="AA837" s="376"/>
      <c r="AB837" s="377"/>
      <c r="AC837" s="377"/>
      <c r="AD837" s="376"/>
      <c r="AE837" s="377"/>
      <c r="AF837" s="370"/>
      <c r="AG837" s="378" t="s">
        <v>2067</v>
      </c>
      <c r="AH837" s="379"/>
      <c r="AI837" s="370">
        <v>0</v>
      </c>
      <c r="AJ837" s="379">
        <v>43837</v>
      </c>
      <c r="AK837" s="379">
        <v>43572</v>
      </c>
      <c r="AL837" s="379">
        <v>45142</v>
      </c>
      <c r="AM837" s="369"/>
      <c r="AN837" s="358"/>
      <c r="AO837" s="380" t="str">
        <f>_xlfn.IFNA(IF(VLOOKUP(tabItens[[#This Row],[CÓDIGO]],tabExcluirDoEstoque[#Data],1,FALSE),"sim",""),"")</f>
        <v/>
      </c>
      <c r="AP837" s="381" t="str">
        <f ca="1">IF(OR(ISBLANK(tabItens[[#This Row],[ATA DT.VALID.]]),tabItens[[#This Row],[ATA DT.VALID.]]="",tabItens[[#This Row],[ATA DT.VALID.]]=" "),"",IF(TYPE(tabItens[[#This Row],[ATA DT.VALID.]])=1,ROUNDUP((tabItens[[#This Row],[ATA DT.VALID.]]-TODAY())/7,0),""))</f>
        <v/>
      </c>
      <c r="AQ837" s="382"/>
      <c r="AR837" s="383">
        <f>IF(ISBLANK(tabItens[[#This Row],[CÓDIGO]]),"",IFERROR(VLOOKUP(tabItens[[#This Row],[CÓDIGO]],Consumo!$C$2:$AC$862,26,FALSE),0))</f>
        <v>0</v>
      </c>
      <c r="AS837" s="384">
        <f>SUMIF(Consumo!$C$3:$C$862,tabItens[[#This Row],[CÓDIGO]],Consumo!$N$3:$N$862) + SUMIF(Consumo!$C$3:$C$862,tabItens[[#This Row],[CÓDIGO]],Consumo!$O$3:$O$862) + SUMIF(Consumo!$C$3:$C$862,tabItens[[#This Row],[CÓDIGO]],Consumo!$P$3:$P$862) + SUMIF(Consumo!$C$3:$C$862,tabItens[[#This Row],[CÓDIGO]],Consumo!$Q$3:$Q$862)</f>
        <v>0</v>
      </c>
      <c r="AT837" s="384">
        <f>SUMIF(Consumo!$C$3:$C$862,tabItens[[#This Row],[CÓDIGO]],Consumo!$Z$3:$Z$862)</f>
        <v>0</v>
      </c>
      <c r="AU837" s="385">
        <f>SUMIF(Consumo!$C$3:$C$862,tabItens[[#This Row],[CÓDIGO]],Consumo!$AA$3:$AA$862)</f>
        <v>0</v>
      </c>
      <c r="AV837" s="386">
        <f>SUMIF(Consumo!$C$3:$C$862,tabItens[[#This Row],[CÓDIGO]],Consumo!$Y$3:$Y$862)</f>
        <v>0</v>
      </c>
      <c r="AW837" s="359">
        <f>tabItens[[#This Row],[QTDE ATUAL]] + tabItens[[#This Row],[RC QTDE]] + tabItens[[#This Row],[AF SALDO]] + tabItens[[#This Row],[Recentes]]</f>
        <v>5</v>
      </c>
      <c r="AX837" s="387">
        <v>0</v>
      </c>
      <c r="AY837" s="387">
        <v>4</v>
      </c>
      <c r="AZ837" s="387">
        <f>IF(ISBLANK(tabItens[[#This Row],[CÓDIGO]]),"",tabItens[[#This Row],[PontoMês]] * (AZ$2+tabItens[[#This Row],[PontoQtM]]))</f>
        <v>0</v>
      </c>
      <c r="BA837" s="386">
        <f>tabItens[[#This Row],[PontoPed]] - tabItens[[#This Row],[Saldo]] + (1/10)</f>
        <v>-4.9000000000000004</v>
      </c>
      <c r="BB837" s="386">
        <f xml:space="preserve"> tabItens[[#This Row],[PontoMês]] * BB$2 - tabItens[[#This Row],[QTDE ATUAL]] - (1/10)</f>
        <v>-5.0999999999999996</v>
      </c>
      <c r="BC837" s="388">
        <f>IF( tabItens[[#This Row],[PontoPed]]&gt;0, IF(tabItens[[#This Row],[PontoPed]]&lt;1, 1, IF( tabItens[[#This Row],[Saldo]]&gt;tabItens[[#This Row],[PontoPed]], 0, (tabItens[[#This Row],[PontoPed]]-tabItens[[#This Row],[Saldo]])/tabItens[[#This Row],[PontoPed]] ) ), 0 )</f>
        <v>0</v>
      </c>
      <c r="BD837" s="389">
        <f>ROUNDDOWN(IF( OR( AND(tabItens[[#This Row],[PontoPed]]&lt;tabItens[[#This Row],[Saldo]],tabItens[[#This Row],[Saldo]]&gt;0), tabItens[[#This Row],[PontoPed]]=0), 99, IF(AND(tabItens[[#This Row],[Saldo]]=0,tabItens[[#This Row],[PontoPed]]&gt;0), 0, (1-tabItens[[#This Row],[PctAb]])*10 ) ),0)</f>
        <v>99</v>
      </c>
      <c r="BE837" s="390">
        <f>IF( tabItens[[#This Row],[Consumo]] &gt; tabItens[[#This Row],[04_MESES]]/4*$AV$2, tabItens[[#This Row],[Consumo]]/$AV$2, tabItens[[#This Row],[04_MESES]]/4 ) * $BE$2 + tabItens[[#This Row],[COMPRA_EXTRA]]</f>
        <v>0</v>
      </c>
      <c r="BF837" s="391">
        <f>MAX( tabItens[[#This Row],[Sugestão]] - tabItens[[#This Row],[LC]], 0 )</f>
        <v>0</v>
      </c>
      <c r="BG837" s="391">
        <f>SUMIF(Consumo!$C$3:$C$862,tabItens[[#This Row],[CÓDIGO]],Consumo!$E$3:$E$862)</f>
        <v>0</v>
      </c>
      <c r="BH837" s="392">
        <f>IF(AND(tabItens[[#This Row],[Pend]] &gt; 0,tabItens[[#This Row],[Consumo]] &lt;&gt; 0), tabItens[[#This Row],[Pend]] / tabItens[[#This Row],[Consumo]], 0 )</f>
        <v>0</v>
      </c>
      <c r="BI837" s="391"/>
      <c r="BJ837" s="391"/>
      <c r="BK837" s="393" t="s">
        <v>2081</v>
      </c>
    </row>
    <row r="838" spans="1:63" x14ac:dyDescent="0.3">
      <c r="A838" s="354">
        <v>136837</v>
      </c>
      <c r="B838" s="355" t="s">
        <v>870</v>
      </c>
      <c r="C838" s="356" t="s">
        <v>429</v>
      </c>
      <c r="D838" s="357">
        <v>56.6</v>
      </c>
      <c r="E838" s="358"/>
      <c r="F838" s="358"/>
      <c r="G838" s="358" t="s">
        <v>883</v>
      </c>
      <c r="H838" s="359">
        <v>3</v>
      </c>
      <c r="I838" s="360">
        <v>103003</v>
      </c>
      <c r="J838" s="361">
        <v>56.6</v>
      </c>
      <c r="K838" s="362"/>
      <c r="L838" s="363">
        <f>IF(tabItens[[#This Row],[Média]] &gt; 0, tabItens[[#This Row],[QTDE ATUAL]] / tabItens[[#This Row],[Média]],999.9)</f>
        <v>999.9</v>
      </c>
      <c r="M838" s="364">
        <v>0</v>
      </c>
      <c r="N838" s="365">
        <f>tabItens[[#This Row],[VALOR UNIT.]] * tabItens[[#This Row],[LC]]</f>
        <v>0</v>
      </c>
      <c r="O838" s="366"/>
      <c r="P838" s="367"/>
      <c r="Q838" s="368"/>
      <c r="R838" s="365"/>
      <c r="S838" s="369"/>
      <c r="T838" s="370">
        <f>ROUNDDOWN(IFERROR(tabItens[[#This Row],[ATA DT.VALID.]] - $D$1,0) / 30,0)</f>
        <v>-1507</v>
      </c>
      <c r="U838" s="355" t="s">
        <v>1488</v>
      </c>
      <c r="V838" s="371">
        <v>1</v>
      </c>
      <c r="W838" s="372" t="s">
        <v>2076</v>
      </c>
      <c r="X838" s="373">
        <v>54</v>
      </c>
      <c r="Y838" s="374">
        <v>4</v>
      </c>
      <c r="Z838" s="375"/>
      <c r="AA838" s="376"/>
      <c r="AB838" s="377"/>
      <c r="AC838" s="377"/>
      <c r="AD838" s="376"/>
      <c r="AE838" s="377"/>
      <c r="AF838" s="370"/>
      <c r="AG838" s="378" t="s">
        <v>2067</v>
      </c>
      <c r="AH838" s="379"/>
      <c r="AI838" s="370">
        <v>0</v>
      </c>
      <c r="AJ838" s="379">
        <v>43819</v>
      </c>
      <c r="AK838" s="379">
        <v>43572</v>
      </c>
      <c r="AL838" s="379">
        <v>44461</v>
      </c>
      <c r="AM838" s="369"/>
      <c r="AN838" s="358"/>
      <c r="AO838" s="380" t="str">
        <f>_xlfn.IFNA(IF(VLOOKUP(tabItens[[#This Row],[CÓDIGO]],tabExcluirDoEstoque[#Data],1,FALSE),"sim",""),"")</f>
        <v>sim</v>
      </c>
      <c r="AP838" s="381" t="str">
        <f ca="1">IF(OR(ISBLANK(tabItens[[#This Row],[ATA DT.VALID.]]),tabItens[[#This Row],[ATA DT.VALID.]]="",tabItens[[#This Row],[ATA DT.VALID.]]=" "),"",IF(TYPE(tabItens[[#This Row],[ATA DT.VALID.]])=1,ROUNDUP((tabItens[[#This Row],[ATA DT.VALID.]]-TODAY())/7,0),""))</f>
        <v/>
      </c>
      <c r="AQ838" s="382"/>
      <c r="AR838" s="383">
        <f>IF(ISBLANK(tabItens[[#This Row],[CÓDIGO]]),"",IFERROR(VLOOKUP(tabItens[[#This Row],[CÓDIGO]],Consumo!$C$2:$AC$862,26,FALSE),0))</f>
        <v>0</v>
      </c>
      <c r="AS838" s="384">
        <f>SUMIF(Consumo!$C$3:$C$862,tabItens[[#This Row],[CÓDIGO]],Consumo!$N$3:$N$862) + SUMIF(Consumo!$C$3:$C$862,tabItens[[#This Row],[CÓDIGO]],Consumo!$O$3:$O$862) + SUMIF(Consumo!$C$3:$C$862,tabItens[[#This Row],[CÓDIGO]],Consumo!$P$3:$P$862) + SUMIF(Consumo!$C$3:$C$862,tabItens[[#This Row],[CÓDIGO]],Consumo!$Q$3:$Q$862)</f>
        <v>0</v>
      </c>
      <c r="AT838" s="384">
        <f>SUMIF(Consumo!$C$3:$C$862,tabItens[[#This Row],[CÓDIGO]],Consumo!$Z$3:$Z$862)</f>
        <v>0</v>
      </c>
      <c r="AU838" s="385">
        <f>SUMIF(Consumo!$C$3:$C$862,tabItens[[#This Row],[CÓDIGO]],Consumo!$AA$3:$AA$862)</f>
        <v>0</v>
      </c>
      <c r="AV838" s="386">
        <f>SUMIF(Consumo!$C$3:$C$862,tabItens[[#This Row],[CÓDIGO]],Consumo!$Y$3:$Y$862)</f>
        <v>0</v>
      </c>
      <c r="AW838" s="359">
        <f>tabItens[[#This Row],[QTDE ATUAL]] + tabItens[[#This Row],[RC QTDE]] + tabItens[[#This Row],[AF SALDO]] + tabItens[[#This Row],[Recentes]]</f>
        <v>3</v>
      </c>
      <c r="AX838" s="387">
        <v>0</v>
      </c>
      <c r="AY838" s="387">
        <v>4</v>
      </c>
      <c r="AZ838" s="387">
        <f>IF(ISBLANK(tabItens[[#This Row],[CÓDIGO]]),"",tabItens[[#This Row],[PontoMês]] * (AZ$2+tabItens[[#This Row],[PontoQtM]]))</f>
        <v>0</v>
      </c>
      <c r="BA838" s="386">
        <f>tabItens[[#This Row],[PontoPed]] - tabItens[[#This Row],[Saldo]] + (1/10)</f>
        <v>-2.9</v>
      </c>
      <c r="BB838" s="386">
        <f xml:space="preserve"> tabItens[[#This Row],[PontoMês]] * BB$2 - tabItens[[#This Row],[QTDE ATUAL]] - (1/10)</f>
        <v>-3.1</v>
      </c>
      <c r="BC838" s="388">
        <f>IF( tabItens[[#This Row],[PontoPed]]&gt;0, IF(tabItens[[#This Row],[PontoPed]]&lt;1, 1, IF( tabItens[[#This Row],[Saldo]]&gt;tabItens[[#This Row],[PontoPed]], 0, (tabItens[[#This Row],[PontoPed]]-tabItens[[#This Row],[Saldo]])/tabItens[[#This Row],[PontoPed]] ) ), 0 )</f>
        <v>0</v>
      </c>
      <c r="BD838" s="389">
        <f>ROUNDDOWN(IF( OR( AND(tabItens[[#This Row],[PontoPed]]&lt;tabItens[[#This Row],[Saldo]],tabItens[[#This Row],[Saldo]]&gt;0), tabItens[[#This Row],[PontoPed]]=0), 99, IF(AND(tabItens[[#This Row],[Saldo]]=0,tabItens[[#This Row],[PontoPed]]&gt;0), 0, (1-tabItens[[#This Row],[PctAb]])*10 ) ),0)</f>
        <v>99</v>
      </c>
      <c r="BE838" s="390">
        <f>IF( tabItens[[#This Row],[Consumo]] &gt; tabItens[[#This Row],[04_MESES]]/4*$AV$2, tabItens[[#This Row],[Consumo]]/$AV$2, tabItens[[#This Row],[04_MESES]]/4 ) * $BE$2 + tabItens[[#This Row],[COMPRA_EXTRA]]</f>
        <v>0</v>
      </c>
      <c r="BF838" s="391">
        <f>MAX( tabItens[[#This Row],[Sugestão]] - tabItens[[#This Row],[LC]], 0 )</f>
        <v>0</v>
      </c>
      <c r="BG838" s="391">
        <f>SUMIF(Consumo!$C$3:$C$862,tabItens[[#This Row],[CÓDIGO]],Consumo!$E$3:$E$862)</f>
        <v>0</v>
      </c>
      <c r="BH838" s="392">
        <f>IF(AND(tabItens[[#This Row],[Pend]] &gt; 0,tabItens[[#This Row],[Consumo]] &lt;&gt; 0), tabItens[[#This Row],[Pend]] / tabItens[[#This Row],[Consumo]], 0 )</f>
        <v>0</v>
      </c>
      <c r="BI838" s="391"/>
      <c r="BJ838" s="391"/>
      <c r="BK838" s="393" t="s">
        <v>2081</v>
      </c>
    </row>
    <row r="839" spans="1:63" x14ac:dyDescent="0.3">
      <c r="A839" s="354">
        <v>136838</v>
      </c>
      <c r="B839" s="355" t="s">
        <v>871</v>
      </c>
      <c r="C839" s="356" t="s">
        <v>429</v>
      </c>
      <c r="D839" s="357">
        <v>21.3</v>
      </c>
      <c r="E839" s="358"/>
      <c r="F839" s="358"/>
      <c r="G839" s="358" t="s">
        <v>883</v>
      </c>
      <c r="H839" s="359">
        <v>4</v>
      </c>
      <c r="I839" s="360">
        <v>103003</v>
      </c>
      <c r="J839" s="361">
        <v>21.3</v>
      </c>
      <c r="K839" s="362"/>
      <c r="L839" s="363">
        <f>IF(tabItens[[#This Row],[Média]] &gt; 0, tabItens[[#This Row],[QTDE ATUAL]] / tabItens[[#This Row],[Média]],999.9)</f>
        <v>999.9</v>
      </c>
      <c r="M839" s="364">
        <v>0</v>
      </c>
      <c r="N839" s="365">
        <f>tabItens[[#This Row],[VALOR UNIT.]] * tabItens[[#This Row],[LC]]</f>
        <v>0</v>
      </c>
      <c r="O839" s="366"/>
      <c r="P839" s="367"/>
      <c r="Q839" s="368"/>
      <c r="R839" s="365"/>
      <c r="S839" s="369"/>
      <c r="T839" s="370">
        <f>ROUNDDOWN(IFERROR(tabItens[[#This Row],[ATA DT.VALID.]] - $D$1,0) / 30,0)</f>
        <v>-1507</v>
      </c>
      <c r="U839" s="355" t="s">
        <v>1488</v>
      </c>
      <c r="V839" s="371">
        <v>1</v>
      </c>
      <c r="W839" s="372" t="s">
        <v>2076</v>
      </c>
      <c r="X839" s="373">
        <v>54</v>
      </c>
      <c r="Y839" s="374">
        <v>4</v>
      </c>
      <c r="Z839" s="375"/>
      <c r="AA839" s="376"/>
      <c r="AB839" s="377"/>
      <c r="AC839" s="377"/>
      <c r="AD839" s="376"/>
      <c r="AE839" s="377"/>
      <c r="AF839" s="370"/>
      <c r="AG839" s="378" t="s">
        <v>2067</v>
      </c>
      <c r="AH839" s="379"/>
      <c r="AI839" s="370">
        <v>0</v>
      </c>
      <c r="AJ839" s="379">
        <v>43819</v>
      </c>
      <c r="AK839" s="379">
        <v>43572</v>
      </c>
      <c r="AL839" s="379">
        <v>43780</v>
      </c>
      <c r="AM839" s="369"/>
      <c r="AN839" s="358"/>
      <c r="AO839" s="380" t="str">
        <f>_xlfn.IFNA(IF(VLOOKUP(tabItens[[#This Row],[CÓDIGO]],tabExcluirDoEstoque[#Data],1,FALSE),"sim",""),"")</f>
        <v>sim</v>
      </c>
      <c r="AP839" s="381" t="str">
        <f ca="1">IF(OR(ISBLANK(tabItens[[#This Row],[ATA DT.VALID.]]),tabItens[[#This Row],[ATA DT.VALID.]]="",tabItens[[#This Row],[ATA DT.VALID.]]=" "),"",IF(TYPE(tabItens[[#This Row],[ATA DT.VALID.]])=1,ROUNDUP((tabItens[[#This Row],[ATA DT.VALID.]]-TODAY())/7,0),""))</f>
        <v/>
      </c>
      <c r="AQ839" s="382"/>
      <c r="AR839" s="383">
        <f>IF(ISBLANK(tabItens[[#This Row],[CÓDIGO]]),"",IFERROR(VLOOKUP(tabItens[[#This Row],[CÓDIGO]],Consumo!$C$2:$AC$862,26,FALSE),0))</f>
        <v>0</v>
      </c>
      <c r="AS839" s="384">
        <f>SUMIF(Consumo!$C$3:$C$862,tabItens[[#This Row],[CÓDIGO]],Consumo!$N$3:$N$862) + SUMIF(Consumo!$C$3:$C$862,tabItens[[#This Row],[CÓDIGO]],Consumo!$O$3:$O$862) + SUMIF(Consumo!$C$3:$C$862,tabItens[[#This Row],[CÓDIGO]],Consumo!$P$3:$P$862) + SUMIF(Consumo!$C$3:$C$862,tabItens[[#This Row],[CÓDIGO]],Consumo!$Q$3:$Q$862)</f>
        <v>0</v>
      </c>
      <c r="AT839" s="384">
        <f>SUMIF(Consumo!$C$3:$C$862,tabItens[[#This Row],[CÓDIGO]],Consumo!$Z$3:$Z$862)</f>
        <v>0</v>
      </c>
      <c r="AU839" s="385">
        <f>SUMIF(Consumo!$C$3:$C$862,tabItens[[#This Row],[CÓDIGO]],Consumo!$AA$3:$AA$862)</f>
        <v>0</v>
      </c>
      <c r="AV839" s="386">
        <f>SUMIF(Consumo!$C$3:$C$862,tabItens[[#This Row],[CÓDIGO]],Consumo!$Y$3:$Y$862)</f>
        <v>0</v>
      </c>
      <c r="AW839" s="359">
        <f>tabItens[[#This Row],[QTDE ATUAL]] + tabItens[[#This Row],[RC QTDE]] + tabItens[[#This Row],[AF SALDO]] + tabItens[[#This Row],[Recentes]]</f>
        <v>4</v>
      </c>
      <c r="AX839" s="387">
        <v>0</v>
      </c>
      <c r="AY839" s="387">
        <v>4</v>
      </c>
      <c r="AZ839" s="387">
        <f>IF(ISBLANK(tabItens[[#This Row],[CÓDIGO]]),"",tabItens[[#This Row],[PontoMês]] * (AZ$2+tabItens[[#This Row],[PontoQtM]]))</f>
        <v>0</v>
      </c>
      <c r="BA839" s="386">
        <f>tabItens[[#This Row],[PontoPed]] - tabItens[[#This Row],[Saldo]] + (1/10)</f>
        <v>-3.9</v>
      </c>
      <c r="BB839" s="386">
        <f xml:space="preserve"> tabItens[[#This Row],[PontoMês]] * BB$2 - tabItens[[#This Row],[QTDE ATUAL]] - (1/10)</f>
        <v>-4.0999999999999996</v>
      </c>
      <c r="BC839" s="388">
        <f>IF( tabItens[[#This Row],[PontoPed]]&gt;0, IF(tabItens[[#This Row],[PontoPed]]&lt;1, 1, IF( tabItens[[#This Row],[Saldo]]&gt;tabItens[[#This Row],[PontoPed]], 0, (tabItens[[#This Row],[PontoPed]]-tabItens[[#This Row],[Saldo]])/tabItens[[#This Row],[PontoPed]] ) ), 0 )</f>
        <v>0</v>
      </c>
      <c r="BD839" s="389">
        <f>ROUNDDOWN(IF( OR( AND(tabItens[[#This Row],[PontoPed]]&lt;tabItens[[#This Row],[Saldo]],tabItens[[#This Row],[Saldo]]&gt;0), tabItens[[#This Row],[PontoPed]]=0), 99, IF(AND(tabItens[[#This Row],[Saldo]]=0,tabItens[[#This Row],[PontoPed]]&gt;0), 0, (1-tabItens[[#This Row],[PctAb]])*10 ) ),0)</f>
        <v>99</v>
      </c>
      <c r="BE839" s="390">
        <f>IF( tabItens[[#This Row],[Consumo]] &gt; tabItens[[#This Row],[04_MESES]]/4*$AV$2, tabItens[[#This Row],[Consumo]]/$AV$2, tabItens[[#This Row],[04_MESES]]/4 ) * $BE$2 + tabItens[[#This Row],[COMPRA_EXTRA]]</f>
        <v>0</v>
      </c>
      <c r="BF839" s="391">
        <f>MAX( tabItens[[#This Row],[Sugestão]] - tabItens[[#This Row],[LC]], 0 )</f>
        <v>0</v>
      </c>
      <c r="BG839" s="391">
        <f>SUMIF(Consumo!$C$3:$C$862,tabItens[[#This Row],[CÓDIGO]],Consumo!$E$3:$E$862)</f>
        <v>0</v>
      </c>
      <c r="BH839" s="392">
        <f>IF(AND(tabItens[[#This Row],[Pend]] &gt; 0,tabItens[[#This Row],[Consumo]] &lt;&gt; 0), tabItens[[#This Row],[Pend]] / tabItens[[#This Row],[Consumo]], 0 )</f>
        <v>0</v>
      </c>
      <c r="BI839" s="391"/>
      <c r="BJ839" s="391"/>
      <c r="BK839" s="393" t="s">
        <v>2081</v>
      </c>
    </row>
    <row r="840" spans="1:63" x14ac:dyDescent="0.3">
      <c r="A840" s="354">
        <v>136839</v>
      </c>
      <c r="B840" s="355" t="s">
        <v>872</v>
      </c>
      <c r="C840" s="356" t="s">
        <v>429</v>
      </c>
      <c r="D840" s="357">
        <v>21.3</v>
      </c>
      <c r="E840" s="358"/>
      <c r="F840" s="358"/>
      <c r="G840" s="358" t="s">
        <v>883</v>
      </c>
      <c r="H840" s="359">
        <v>16</v>
      </c>
      <c r="I840" s="360">
        <v>103003</v>
      </c>
      <c r="J840" s="361">
        <v>21.3</v>
      </c>
      <c r="K840" s="362"/>
      <c r="L840" s="363">
        <f>IF(tabItens[[#This Row],[Média]] &gt; 0, tabItens[[#This Row],[QTDE ATUAL]] / tabItens[[#This Row],[Média]],999.9)</f>
        <v>999.9</v>
      </c>
      <c r="M840" s="364">
        <v>0</v>
      </c>
      <c r="N840" s="365">
        <f>tabItens[[#This Row],[VALOR UNIT.]] * tabItens[[#This Row],[LC]]</f>
        <v>0</v>
      </c>
      <c r="O840" s="366"/>
      <c r="P840" s="367"/>
      <c r="Q840" s="368"/>
      <c r="R840" s="365"/>
      <c r="S840" s="369"/>
      <c r="T840" s="370">
        <f>ROUNDDOWN(IFERROR(tabItens[[#This Row],[ATA DT.VALID.]] - $D$1,0) / 30,0)</f>
        <v>-1507</v>
      </c>
      <c r="U840" s="355" t="s">
        <v>1488</v>
      </c>
      <c r="V840" s="371">
        <v>1</v>
      </c>
      <c r="W840" s="372" t="s">
        <v>2076</v>
      </c>
      <c r="X840" s="373">
        <v>54</v>
      </c>
      <c r="Y840" s="374">
        <v>4</v>
      </c>
      <c r="Z840" s="375"/>
      <c r="AA840" s="376"/>
      <c r="AB840" s="377"/>
      <c r="AC840" s="377"/>
      <c r="AD840" s="376"/>
      <c r="AE840" s="377"/>
      <c r="AF840" s="370"/>
      <c r="AG840" s="378" t="s">
        <v>2067</v>
      </c>
      <c r="AH840" s="379"/>
      <c r="AI840" s="370">
        <v>0</v>
      </c>
      <c r="AJ840" s="379">
        <v>43819</v>
      </c>
      <c r="AK840" s="379">
        <v>43572</v>
      </c>
      <c r="AL840" s="379">
        <v>43780</v>
      </c>
      <c r="AM840" s="369"/>
      <c r="AN840" s="358"/>
      <c r="AO840" s="380" t="str">
        <f>_xlfn.IFNA(IF(VLOOKUP(tabItens[[#This Row],[CÓDIGO]],tabExcluirDoEstoque[#Data],1,FALSE),"sim",""),"")</f>
        <v>sim</v>
      </c>
      <c r="AP840" s="381" t="str">
        <f ca="1">IF(OR(ISBLANK(tabItens[[#This Row],[ATA DT.VALID.]]),tabItens[[#This Row],[ATA DT.VALID.]]="",tabItens[[#This Row],[ATA DT.VALID.]]=" "),"",IF(TYPE(tabItens[[#This Row],[ATA DT.VALID.]])=1,ROUNDUP((tabItens[[#This Row],[ATA DT.VALID.]]-TODAY())/7,0),""))</f>
        <v/>
      </c>
      <c r="AQ840" s="382"/>
      <c r="AR840" s="383">
        <f>IF(ISBLANK(tabItens[[#This Row],[CÓDIGO]]),"",IFERROR(VLOOKUP(tabItens[[#This Row],[CÓDIGO]],Consumo!$C$2:$AC$862,26,FALSE),0))</f>
        <v>0</v>
      </c>
      <c r="AS840" s="384">
        <f>SUMIF(Consumo!$C$3:$C$862,tabItens[[#This Row],[CÓDIGO]],Consumo!$N$3:$N$862) + SUMIF(Consumo!$C$3:$C$862,tabItens[[#This Row],[CÓDIGO]],Consumo!$O$3:$O$862) + SUMIF(Consumo!$C$3:$C$862,tabItens[[#This Row],[CÓDIGO]],Consumo!$P$3:$P$862) + SUMIF(Consumo!$C$3:$C$862,tabItens[[#This Row],[CÓDIGO]],Consumo!$Q$3:$Q$862)</f>
        <v>0</v>
      </c>
      <c r="AT840" s="384">
        <f>SUMIF(Consumo!$C$3:$C$862,tabItens[[#This Row],[CÓDIGO]],Consumo!$Z$3:$Z$862)</f>
        <v>0</v>
      </c>
      <c r="AU840" s="385">
        <f>SUMIF(Consumo!$C$3:$C$862,tabItens[[#This Row],[CÓDIGO]],Consumo!$AA$3:$AA$862)</f>
        <v>0</v>
      </c>
      <c r="AV840" s="386">
        <f>SUMIF(Consumo!$C$3:$C$862,tabItens[[#This Row],[CÓDIGO]],Consumo!$Y$3:$Y$862)</f>
        <v>0</v>
      </c>
      <c r="AW840" s="359">
        <f>tabItens[[#This Row],[QTDE ATUAL]] + tabItens[[#This Row],[RC QTDE]] + tabItens[[#This Row],[AF SALDO]] + tabItens[[#This Row],[Recentes]]</f>
        <v>16</v>
      </c>
      <c r="AX840" s="387">
        <v>0</v>
      </c>
      <c r="AY840" s="387">
        <v>4</v>
      </c>
      <c r="AZ840" s="387">
        <f>IF(ISBLANK(tabItens[[#This Row],[CÓDIGO]]),"",tabItens[[#This Row],[PontoMês]] * (AZ$2+tabItens[[#This Row],[PontoQtM]]))</f>
        <v>0</v>
      </c>
      <c r="BA840" s="386">
        <f>tabItens[[#This Row],[PontoPed]] - tabItens[[#This Row],[Saldo]] + (1/10)</f>
        <v>-15.9</v>
      </c>
      <c r="BB840" s="386">
        <f xml:space="preserve"> tabItens[[#This Row],[PontoMês]] * BB$2 - tabItens[[#This Row],[QTDE ATUAL]] - (1/10)</f>
        <v>-16.100000000000001</v>
      </c>
      <c r="BC840" s="388">
        <f>IF( tabItens[[#This Row],[PontoPed]]&gt;0, IF(tabItens[[#This Row],[PontoPed]]&lt;1, 1, IF( tabItens[[#This Row],[Saldo]]&gt;tabItens[[#This Row],[PontoPed]], 0, (tabItens[[#This Row],[PontoPed]]-tabItens[[#This Row],[Saldo]])/tabItens[[#This Row],[PontoPed]] ) ), 0 )</f>
        <v>0</v>
      </c>
      <c r="BD840" s="389">
        <f>ROUNDDOWN(IF( OR( AND(tabItens[[#This Row],[PontoPed]]&lt;tabItens[[#This Row],[Saldo]],tabItens[[#This Row],[Saldo]]&gt;0), tabItens[[#This Row],[PontoPed]]=0), 99, IF(AND(tabItens[[#This Row],[Saldo]]=0,tabItens[[#This Row],[PontoPed]]&gt;0), 0, (1-tabItens[[#This Row],[PctAb]])*10 ) ),0)</f>
        <v>99</v>
      </c>
      <c r="BE840" s="390">
        <f>IF( tabItens[[#This Row],[Consumo]] &gt; tabItens[[#This Row],[04_MESES]]/4*$AV$2, tabItens[[#This Row],[Consumo]]/$AV$2, tabItens[[#This Row],[04_MESES]]/4 ) * $BE$2 + tabItens[[#This Row],[COMPRA_EXTRA]]</f>
        <v>0</v>
      </c>
      <c r="BF840" s="391">
        <f>MAX( tabItens[[#This Row],[Sugestão]] - tabItens[[#This Row],[LC]], 0 )</f>
        <v>0</v>
      </c>
      <c r="BG840" s="391">
        <f>SUMIF(Consumo!$C$3:$C$862,tabItens[[#This Row],[CÓDIGO]],Consumo!$E$3:$E$862)</f>
        <v>0</v>
      </c>
      <c r="BH840" s="392">
        <f>IF(AND(tabItens[[#This Row],[Pend]] &gt; 0,tabItens[[#This Row],[Consumo]] &lt;&gt; 0), tabItens[[#This Row],[Pend]] / tabItens[[#This Row],[Consumo]], 0 )</f>
        <v>0</v>
      </c>
      <c r="BI840" s="391"/>
      <c r="BJ840" s="391"/>
      <c r="BK840" s="393" t="s">
        <v>2081</v>
      </c>
    </row>
    <row r="841" spans="1:63" x14ac:dyDescent="0.3">
      <c r="A841" s="354">
        <v>136840</v>
      </c>
      <c r="B841" s="355" t="s">
        <v>873</v>
      </c>
      <c r="C841" s="356" t="s">
        <v>429</v>
      </c>
      <c r="D841" s="357">
        <v>21.3</v>
      </c>
      <c r="E841" s="358"/>
      <c r="F841" s="358"/>
      <c r="G841" s="358" t="s">
        <v>883</v>
      </c>
      <c r="H841" s="359">
        <v>0</v>
      </c>
      <c r="I841" s="360">
        <v>103003</v>
      </c>
      <c r="J841" s="361">
        <v>21.3</v>
      </c>
      <c r="K841" s="362">
        <v>1</v>
      </c>
      <c r="L841" s="363">
        <f>IF(tabItens[[#This Row],[Média]] &gt; 0, tabItens[[#This Row],[QTDE ATUAL]] / tabItens[[#This Row],[Média]],999.9)</f>
        <v>0</v>
      </c>
      <c r="M841" s="364">
        <v>0</v>
      </c>
      <c r="N841" s="365">
        <f>tabItens[[#This Row],[VALOR UNIT.]] * tabItens[[#This Row],[LC]]</f>
        <v>0</v>
      </c>
      <c r="O841" s="366"/>
      <c r="P841" s="367"/>
      <c r="Q841" s="368"/>
      <c r="R841" s="365"/>
      <c r="S841" s="369"/>
      <c r="T841" s="370">
        <f>ROUNDDOWN(IFERROR(tabItens[[#This Row],[ATA DT.VALID.]] - $D$1,0) / 30,0)</f>
        <v>-1507</v>
      </c>
      <c r="U841" s="355" t="s">
        <v>1488</v>
      </c>
      <c r="V841" s="371">
        <v>1</v>
      </c>
      <c r="W841" s="372" t="s">
        <v>2076</v>
      </c>
      <c r="X841" s="373">
        <v>54</v>
      </c>
      <c r="Y841" s="374">
        <v>4</v>
      </c>
      <c r="Z841" s="375"/>
      <c r="AA841" s="376"/>
      <c r="AB841" s="377"/>
      <c r="AC841" s="377"/>
      <c r="AD841" s="376"/>
      <c r="AE841" s="377"/>
      <c r="AF841" s="370"/>
      <c r="AG841" s="378" t="s">
        <v>2067</v>
      </c>
      <c r="AH841" s="379"/>
      <c r="AI841" s="370">
        <v>0</v>
      </c>
      <c r="AJ841" s="379">
        <v>43819</v>
      </c>
      <c r="AK841" s="379">
        <v>43572</v>
      </c>
      <c r="AL841" s="379">
        <v>43780</v>
      </c>
      <c r="AM841" s="369"/>
      <c r="AN841" s="358"/>
      <c r="AO841" s="380" t="str">
        <f>_xlfn.IFNA(IF(VLOOKUP(tabItens[[#This Row],[CÓDIGO]],tabExcluirDoEstoque[#Data],1,FALSE),"sim",""),"")</f>
        <v>sim</v>
      </c>
      <c r="AP841" s="381" t="str">
        <f ca="1">IF(OR(ISBLANK(tabItens[[#This Row],[ATA DT.VALID.]]),tabItens[[#This Row],[ATA DT.VALID.]]="",tabItens[[#This Row],[ATA DT.VALID.]]=" "),"",IF(TYPE(tabItens[[#This Row],[ATA DT.VALID.]])=1,ROUNDUP((tabItens[[#This Row],[ATA DT.VALID.]]-TODAY())/7,0),""))</f>
        <v/>
      </c>
      <c r="AQ841" s="382"/>
      <c r="AR841" s="383" t="str">
        <f>IF(ISBLANK(tabItens[[#This Row],[CÓDIGO]]),"",IFERROR(VLOOKUP(tabItens[[#This Row],[CÓDIGO]],Consumo!$C$2:$AC$862,26,FALSE),0))</f>
        <v>09.2023</v>
      </c>
      <c r="AS841" s="384">
        <f>SUMIF(Consumo!$C$3:$C$862,tabItens[[#This Row],[CÓDIGO]],Consumo!$N$3:$N$862) + SUMIF(Consumo!$C$3:$C$862,tabItens[[#This Row],[CÓDIGO]],Consumo!$O$3:$O$862) + SUMIF(Consumo!$C$3:$C$862,tabItens[[#This Row],[CÓDIGO]],Consumo!$P$3:$P$862) + SUMIF(Consumo!$C$3:$C$862,tabItens[[#This Row],[CÓDIGO]],Consumo!$Q$3:$Q$862)</f>
        <v>1</v>
      </c>
      <c r="AT841" s="384">
        <f>SUMIF(Consumo!$C$3:$C$862,tabItens[[#This Row],[CÓDIGO]],Consumo!$Z$3:$Z$862)</f>
        <v>5</v>
      </c>
      <c r="AU841" s="385">
        <f>SUMIF(Consumo!$C$3:$C$862,tabItens[[#This Row],[CÓDIGO]],Consumo!$AA$3:$AA$862)</f>
        <v>1</v>
      </c>
      <c r="AV841" s="386">
        <f>SUMIF(Consumo!$C$3:$C$862,tabItens[[#This Row],[CÓDIGO]],Consumo!$Y$3:$Y$862)</f>
        <v>0.41666666666666669</v>
      </c>
      <c r="AW841" s="359">
        <f>tabItens[[#This Row],[QTDE ATUAL]] + tabItens[[#This Row],[RC QTDE]] + tabItens[[#This Row],[AF SALDO]] + tabItens[[#This Row],[Recentes]]</f>
        <v>0</v>
      </c>
      <c r="AX841" s="387">
        <v>0</v>
      </c>
      <c r="AY841" s="387">
        <v>4</v>
      </c>
      <c r="AZ841" s="387">
        <f>IF(ISBLANK(tabItens[[#This Row],[CÓDIGO]]),"",tabItens[[#This Row],[PontoMês]] * (AZ$2+tabItens[[#This Row],[PontoQtM]]))</f>
        <v>0</v>
      </c>
      <c r="BA841" s="386">
        <f>tabItens[[#This Row],[PontoPed]] - tabItens[[#This Row],[Saldo]] + (1/10)</f>
        <v>0.1</v>
      </c>
      <c r="BB841" s="386">
        <f xml:space="preserve"> tabItens[[#This Row],[PontoMês]] * BB$2 - tabItens[[#This Row],[QTDE ATUAL]] - (1/10)</f>
        <v>-0.1</v>
      </c>
      <c r="BC841" s="388">
        <f>IF( tabItens[[#This Row],[PontoPed]]&gt;0, IF(tabItens[[#This Row],[PontoPed]]&lt;1, 1, IF( tabItens[[#This Row],[Saldo]]&gt;tabItens[[#This Row],[PontoPed]], 0, (tabItens[[#This Row],[PontoPed]]-tabItens[[#This Row],[Saldo]])/tabItens[[#This Row],[PontoPed]] ) ), 0 )</f>
        <v>0</v>
      </c>
      <c r="BD841" s="389">
        <f>ROUNDDOWN(IF( OR( AND(tabItens[[#This Row],[PontoPed]]&lt;tabItens[[#This Row],[Saldo]],tabItens[[#This Row],[Saldo]]&gt;0), tabItens[[#This Row],[PontoPed]]=0), 99, IF(AND(tabItens[[#This Row],[Saldo]]=0,tabItens[[#This Row],[PontoPed]]&gt;0), 0, (1-tabItens[[#This Row],[PctAb]])*10 ) ),0)</f>
        <v>99</v>
      </c>
      <c r="BE841" s="390">
        <f>IF( tabItens[[#This Row],[Consumo]] &gt; tabItens[[#This Row],[04_MESES]]/4*$AV$2, tabItens[[#This Row],[Consumo]]/$AV$2, tabItens[[#This Row],[04_MESES]]/4 ) * $BE$2 + tabItens[[#This Row],[COMPRA_EXTRA]]</f>
        <v>2.5</v>
      </c>
      <c r="BF841" s="391">
        <f>MAX( tabItens[[#This Row],[Sugestão]] - tabItens[[#This Row],[LC]], 0 )</f>
        <v>2.5</v>
      </c>
      <c r="BG841" s="391">
        <f>SUMIF(Consumo!$C$3:$C$862,tabItens[[#This Row],[CÓDIGO]],Consumo!$E$3:$E$862)</f>
        <v>4</v>
      </c>
      <c r="BH841" s="392">
        <f>IF(AND(tabItens[[#This Row],[Pend]] &gt; 0,tabItens[[#This Row],[Consumo]] &lt;&gt; 0), tabItens[[#This Row],[Pend]] / tabItens[[#This Row],[Consumo]], 0 )</f>
        <v>0.8</v>
      </c>
      <c r="BI841" s="391"/>
      <c r="BJ841" s="391"/>
      <c r="BK841" s="393" t="s">
        <v>2081</v>
      </c>
    </row>
    <row r="842" spans="1:63" x14ac:dyDescent="0.3">
      <c r="A842" s="354">
        <v>136841</v>
      </c>
      <c r="B842" s="355" t="s">
        <v>874</v>
      </c>
      <c r="C842" s="356" t="s">
        <v>429</v>
      </c>
      <c r="D842" s="357">
        <v>21.3</v>
      </c>
      <c r="E842" s="358"/>
      <c r="F842" s="358"/>
      <c r="G842" s="358" t="s">
        <v>883</v>
      </c>
      <c r="H842" s="359">
        <v>0</v>
      </c>
      <c r="I842" s="360">
        <v>103003</v>
      </c>
      <c r="J842" s="361">
        <v>21.3</v>
      </c>
      <c r="K842" s="362">
        <v>7</v>
      </c>
      <c r="L842" s="363">
        <f>IF(tabItens[[#This Row],[Média]] &gt; 0, tabItens[[#This Row],[QTDE ATUAL]] / tabItens[[#This Row],[Média]],999.9)</f>
        <v>0</v>
      </c>
      <c r="M842" s="364">
        <v>0</v>
      </c>
      <c r="N842" s="365">
        <f>tabItens[[#This Row],[VALOR UNIT.]] * tabItens[[#This Row],[LC]]</f>
        <v>0</v>
      </c>
      <c r="O842" s="366"/>
      <c r="P842" s="367"/>
      <c r="Q842" s="368"/>
      <c r="R842" s="365"/>
      <c r="S842" s="369"/>
      <c r="T842" s="370">
        <f>ROUNDDOWN(IFERROR(tabItens[[#This Row],[ATA DT.VALID.]] - $D$1,0) / 30,0)</f>
        <v>-1507</v>
      </c>
      <c r="U842" s="355" t="s">
        <v>1488</v>
      </c>
      <c r="V842" s="371">
        <v>1</v>
      </c>
      <c r="W842" s="372" t="s">
        <v>2076</v>
      </c>
      <c r="X842" s="373">
        <v>54</v>
      </c>
      <c r="Y842" s="374">
        <v>4</v>
      </c>
      <c r="Z842" s="375"/>
      <c r="AA842" s="376"/>
      <c r="AB842" s="377"/>
      <c r="AC842" s="377"/>
      <c r="AD842" s="376"/>
      <c r="AE842" s="377"/>
      <c r="AF842" s="370"/>
      <c r="AG842" s="378" t="s">
        <v>2067</v>
      </c>
      <c r="AH842" s="379"/>
      <c r="AI842" s="370">
        <v>0</v>
      </c>
      <c r="AJ842" s="379">
        <v>43819</v>
      </c>
      <c r="AK842" s="379">
        <v>43572</v>
      </c>
      <c r="AL842" s="379">
        <v>43780</v>
      </c>
      <c r="AM842" s="369"/>
      <c r="AN842" s="358"/>
      <c r="AO842" s="380" t="str">
        <f>_xlfn.IFNA(IF(VLOOKUP(tabItens[[#This Row],[CÓDIGO]],tabExcluirDoEstoque[#Data],1,FALSE),"sim",""),"")</f>
        <v>sim</v>
      </c>
      <c r="AP842" s="381" t="str">
        <f ca="1">IF(OR(ISBLANK(tabItens[[#This Row],[ATA DT.VALID.]]),tabItens[[#This Row],[ATA DT.VALID.]]="",tabItens[[#This Row],[ATA DT.VALID.]]=" "),"",IF(TYPE(tabItens[[#This Row],[ATA DT.VALID.]])=1,ROUNDUP((tabItens[[#This Row],[ATA DT.VALID.]]-TODAY())/7,0),""))</f>
        <v/>
      </c>
      <c r="AQ842" s="382"/>
      <c r="AR842" s="383" t="str">
        <f>IF(ISBLANK(tabItens[[#This Row],[CÓDIGO]]),"",IFERROR(VLOOKUP(tabItens[[#This Row],[CÓDIGO]],Consumo!$C$2:$AC$862,26,FALSE),0))</f>
        <v>09.2023</v>
      </c>
      <c r="AS842" s="384">
        <f>SUMIF(Consumo!$C$3:$C$862,tabItens[[#This Row],[CÓDIGO]],Consumo!$N$3:$N$862) + SUMIF(Consumo!$C$3:$C$862,tabItens[[#This Row],[CÓDIGO]],Consumo!$O$3:$O$862) + SUMIF(Consumo!$C$3:$C$862,tabItens[[#This Row],[CÓDIGO]],Consumo!$P$3:$P$862) + SUMIF(Consumo!$C$3:$C$862,tabItens[[#This Row],[CÓDIGO]],Consumo!$Q$3:$Q$862)</f>
        <v>6</v>
      </c>
      <c r="AT842" s="384">
        <f>SUMIF(Consumo!$C$3:$C$862,tabItens[[#This Row],[CÓDIGO]],Consumo!$Z$3:$Z$862)</f>
        <v>9</v>
      </c>
      <c r="AU842" s="385">
        <f>SUMIF(Consumo!$C$3:$C$862,tabItens[[#This Row],[CÓDIGO]],Consumo!$AA$3:$AA$862)</f>
        <v>6</v>
      </c>
      <c r="AV842" s="386">
        <f>SUMIF(Consumo!$C$3:$C$862,tabItens[[#This Row],[CÓDIGO]],Consumo!$Y$3:$Y$862)</f>
        <v>0.58333333333333337</v>
      </c>
      <c r="AW842" s="359">
        <f>tabItens[[#This Row],[QTDE ATUAL]] + tabItens[[#This Row],[RC QTDE]] + tabItens[[#This Row],[AF SALDO]] + tabItens[[#This Row],[Recentes]]</f>
        <v>0</v>
      </c>
      <c r="AX842" s="387">
        <v>0</v>
      </c>
      <c r="AY842" s="387">
        <v>4</v>
      </c>
      <c r="AZ842" s="387">
        <f>IF(ISBLANK(tabItens[[#This Row],[CÓDIGO]]),"",tabItens[[#This Row],[PontoMês]] * (AZ$2+tabItens[[#This Row],[PontoQtM]]))</f>
        <v>0</v>
      </c>
      <c r="BA842" s="386">
        <f>tabItens[[#This Row],[PontoPed]] - tabItens[[#This Row],[Saldo]] + (1/10)</f>
        <v>0.1</v>
      </c>
      <c r="BB842" s="386">
        <f xml:space="preserve"> tabItens[[#This Row],[PontoMês]] * BB$2 - tabItens[[#This Row],[QTDE ATUAL]] - (1/10)</f>
        <v>-0.1</v>
      </c>
      <c r="BC842" s="388">
        <f>IF( tabItens[[#This Row],[PontoPed]]&gt;0, IF(tabItens[[#This Row],[PontoPed]]&lt;1, 1, IF( tabItens[[#This Row],[Saldo]]&gt;tabItens[[#This Row],[PontoPed]], 0, (tabItens[[#This Row],[PontoPed]]-tabItens[[#This Row],[Saldo]])/tabItens[[#This Row],[PontoPed]] ) ), 0 )</f>
        <v>0</v>
      </c>
      <c r="BD842" s="389">
        <f>ROUNDDOWN(IF( OR( AND(tabItens[[#This Row],[PontoPed]]&lt;tabItens[[#This Row],[Saldo]],tabItens[[#This Row],[Saldo]]&gt;0), tabItens[[#This Row],[PontoPed]]=0), 99, IF(AND(tabItens[[#This Row],[Saldo]]=0,tabItens[[#This Row],[PontoPed]]&gt;0), 0, (1-tabItens[[#This Row],[PctAb]])*10 ) ),0)</f>
        <v>99</v>
      </c>
      <c r="BE842" s="390">
        <f>IF( tabItens[[#This Row],[Consumo]] &gt; tabItens[[#This Row],[04_MESES]]/4*$AV$2, tabItens[[#This Row],[Consumo]]/$AV$2, tabItens[[#This Row],[04_MESES]]/4 ) * $BE$2 + tabItens[[#This Row],[COMPRA_EXTRA]]</f>
        <v>9</v>
      </c>
      <c r="BF842" s="391">
        <f>MAX( tabItens[[#This Row],[Sugestão]] - tabItens[[#This Row],[LC]], 0 )</f>
        <v>9</v>
      </c>
      <c r="BG842" s="391">
        <f>SUMIF(Consumo!$C$3:$C$862,tabItens[[#This Row],[CÓDIGO]],Consumo!$E$3:$E$862)</f>
        <v>2</v>
      </c>
      <c r="BH842" s="392">
        <f>IF(AND(tabItens[[#This Row],[Pend]] &gt; 0,tabItens[[#This Row],[Consumo]] &lt;&gt; 0), tabItens[[#This Row],[Pend]] / tabItens[[#This Row],[Consumo]], 0 )</f>
        <v>0.22222222222222221</v>
      </c>
      <c r="BI842" s="391"/>
      <c r="BJ842" s="391"/>
      <c r="BK842" s="393" t="s">
        <v>2081</v>
      </c>
    </row>
    <row r="843" spans="1:63" x14ac:dyDescent="0.3">
      <c r="A843" s="354">
        <v>136842</v>
      </c>
      <c r="B843" s="355" t="s">
        <v>875</v>
      </c>
      <c r="C843" s="356" t="s">
        <v>429</v>
      </c>
      <c r="D843" s="357">
        <v>21.3</v>
      </c>
      <c r="E843" s="358"/>
      <c r="F843" s="358"/>
      <c r="G843" s="358" t="s">
        <v>883</v>
      </c>
      <c r="H843" s="359">
        <v>0</v>
      </c>
      <c r="I843" s="360">
        <v>103003</v>
      </c>
      <c r="J843" s="361">
        <v>21.3</v>
      </c>
      <c r="K843" s="362">
        <v>6</v>
      </c>
      <c r="L843" s="363">
        <f>IF(tabItens[[#This Row],[Média]] &gt; 0, tabItens[[#This Row],[QTDE ATUAL]] / tabItens[[#This Row],[Média]],999.9)</f>
        <v>0</v>
      </c>
      <c r="M843" s="364">
        <v>0</v>
      </c>
      <c r="N843" s="365">
        <f>tabItens[[#This Row],[VALOR UNIT.]] * tabItens[[#This Row],[LC]]</f>
        <v>0</v>
      </c>
      <c r="O843" s="366"/>
      <c r="P843" s="367"/>
      <c r="Q843" s="368"/>
      <c r="R843" s="365"/>
      <c r="S843" s="369"/>
      <c r="T843" s="370">
        <f>ROUNDDOWN(IFERROR(tabItens[[#This Row],[ATA DT.VALID.]] - $D$1,0) / 30,0)</f>
        <v>-1507</v>
      </c>
      <c r="U843" s="355" t="s">
        <v>1488</v>
      </c>
      <c r="V843" s="371">
        <v>1</v>
      </c>
      <c r="W843" s="372" t="s">
        <v>2076</v>
      </c>
      <c r="X843" s="373">
        <v>54</v>
      </c>
      <c r="Y843" s="374">
        <v>4</v>
      </c>
      <c r="Z843" s="375"/>
      <c r="AA843" s="376"/>
      <c r="AB843" s="377"/>
      <c r="AC843" s="377"/>
      <c r="AD843" s="376"/>
      <c r="AE843" s="377"/>
      <c r="AF843" s="370"/>
      <c r="AG843" s="378" t="s">
        <v>2067</v>
      </c>
      <c r="AH843" s="379"/>
      <c r="AI843" s="370">
        <v>0</v>
      </c>
      <c r="AJ843" s="379">
        <v>43819</v>
      </c>
      <c r="AK843" s="379">
        <v>43572</v>
      </c>
      <c r="AL843" s="379">
        <v>43780</v>
      </c>
      <c r="AM843" s="369"/>
      <c r="AN843" s="358"/>
      <c r="AO843" s="380" t="str">
        <f>_xlfn.IFNA(IF(VLOOKUP(tabItens[[#This Row],[CÓDIGO]],tabExcluirDoEstoque[#Data],1,FALSE),"sim",""),"")</f>
        <v>sim</v>
      </c>
      <c r="AP843" s="381" t="str">
        <f ca="1">IF(OR(ISBLANK(tabItens[[#This Row],[ATA DT.VALID.]]),tabItens[[#This Row],[ATA DT.VALID.]]="",tabItens[[#This Row],[ATA DT.VALID.]]=" "),"",IF(TYPE(tabItens[[#This Row],[ATA DT.VALID.]])=1,ROUNDUP((tabItens[[#This Row],[ATA DT.VALID.]]-TODAY())/7,0),""))</f>
        <v/>
      </c>
      <c r="AQ843" s="382"/>
      <c r="AR843" s="383" t="str">
        <f>IF(ISBLANK(tabItens[[#This Row],[CÓDIGO]]),"",IFERROR(VLOOKUP(tabItens[[#This Row],[CÓDIGO]],Consumo!$C$2:$AC$862,26,FALSE),0))</f>
        <v>09.2023</v>
      </c>
      <c r="AS843" s="384">
        <f>SUMIF(Consumo!$C$3:$C$862,tabItens[[#This Row],[CÓDIGO]],Consumo!$N$3:$N$862) + SUMIF(Consumo!$C$3:$C$862,tabItens[[#This Row],[CÓDIGO]],Consumo!$O$3:$O$862) + SUMIF(Consumo!$C$3:$C$862,tabItens[[#This Row],[CÓDIGO]],Consumo!$P$3:$P$862) + SUMIF(Consumo!$C$3:$C$862,tabItens[[#This Row],[CÓDIGO]],Consumo!$Q$3:$Q$862)</f>
        <v>5</v>
      </c>
      <c r="AT843" s="384">
        <f>SUMIF(Consumo!$C$3:$C$862,tabItens[[#This Row],[CÓDIGO]],Consumo!$Z$3:$Z$862)</f>
        <v>6</v>
      </c>
      <c r="AU843" s="385">
        <f>SUMIF(Consumo!$C$3:$C$862,tabItens[[#This Row],[CÓDIGO]],Consumo!$AA$3:$AA$862)</f>
        <v>5</v>
      </c>
      <c r="AV843" s="386">
        <f>SUMIF(Consumo!$C$3:$C$862,tabItens[[#This Row],[CÓDIGO]],Consumo!$Y$3:$Y$862)</f>
        <v>0.33333333333333331</v>
      </c>
      <c r="AW843" s="359">
        <f>tabItens[[#This Row],[QTDE ATUAL]] + tabItens[[#This Row],[RC QTDE]] + tabItens[[#This Row],[AF SALDO]] + tabItens[[#This Row],[Recentes]]</f>
        <v>0</v>
      </c>
      <c r="AX843" s="387">
        <v>0</v>
      </c>
      <c r="AY843" s="387">
        <v>4</v>
      </c>
      <c r="AZ843" s="387">
        <f>IF(ISBLANK(tabItens[[#This Row],[CÓDIGO]]),"",tabItens[[#This Row],[PontoMês]] * (AZ$2+tabItens[[#This Row],[PontoQtM]]))</f>
        <v>0</v>
      </c>
      <c r="BA843" s="386">
        <f>tabItens[[#This Row],[PontoPed]] - tabItens[[#This Row],[Saldo]] + (1/10)</f>
        <v>0.1</v>
      </c>
      <c r="BB843" s="386">
        <f xml:space="preserve"> tabItens[[#This Row],[PontoMês]] * BB$2 - tabItens[[#This Row],[QTDE ATUAL]] - (1/10)</f>
        <v>-0.1</v>
      </c>
      <c r="BC843" s="388">
        <f>IF( tabItens[[#This Row],[PontoPed]]&gt;0, IF(tabItens[[#This Row],[PontoPed]]&lt;1, 1, IF( tabItens[[#This Row],[Saldo]]&gt;tabItens[[#This Row],[PontoPed]], 0, (tabItens[[#This Row],[PontoPed]]-tabItens[[#This Row],[Saldo]])/tabItens[[#This Row],[PontoPed]] ) ), 0 )</f>
        <v>0</v>
      </c>
      <c r="BD843" s="389">
        <f>ROUNDDOWN(IF( OR( AND(tabItens[[#This Row],[PontoPed]]&lt;tabItens[[#This Row],[Saldo]],tabItens[[#This Row],[Saldo]]&gt;0), tabItens[[#This Row],[PontoPed]]=0), 99, IF(AND(tabItens[[#This Row],[Saldo]]=0,tabItens[[#This Row],[PontoPed]]&gt;0), 0, (1-tabItens[[#This Row],[PctAb]])*10 ) ),0)</f>
        <v>99</v>
      </c>
      <c r="BE843" s="390">
        <f>IF( tabItens[[#This Row],[Consumo]] &gt; tabItens[[#This Row],[04_MESES]]/4*$AV$2, tabItens[[#This Row],[Consumo]]/$AV$2, tabItens[[#This Row],[04_MESES]]/4 ) * $BE$2 + tabItens[[#This Row],[COMPRA_EXTRA]]</f>
        <v>7.5</v>
      </c>
      <c r="BF843" s="391">
        <f>MAX( tabItens[[#This Row],[Sugestão]] - tabItens[[#This Row],[LC]], 0 )</f>
        <v>7.5</v>
      </c>
      <c r="BG843" s="391">
        <f>SUMIF(Consumo!$C$3:$C$862,tabItens[[#This Row],[CÓDIGO]],Consumo!$E$3:$E$862)</f>
        <v>0</v>
      </c>
      <c r="BH843" s="392">
        <f>IF(AND(tabItens[[#This Row],[Pend]] &gt; 0,tabItens[[#This Row],[Consumo]] &lt;&gt; 0), tabItens[[#This Row],[Pend]] / tabItens[[#This Row],[Consumo]], 0 )</f>
        <v>0</v>
      </c>
      <c r="BI843" s="391"/>
      <c r="BJ843" s="391"/>
      <c r="BK843" s="393" t="s">
        <v>2081</v>
      </c>
    </row>
    <row r="844" spans="1:63" x14ac:dyDescent="0.3">
      <c r="A844" s="354">
        <v>136843</v>
      </c>
      <c r="B844" s="355" t="s">
        <v>876</v>
      </c>
      <c r="C844" s="356" t="s">
        <v>429</v>
      </c>
      <c r="D844" s="357">
        <v>56.6</v>
      </c>
      <c r="E844" s="358"/>
      <c r="F844" s="358"/>
      <c r="G844" s="358" t="s">
        <v>883</v>
      </c>
      <c r="H844" s="359">
        <v>4</v>
      </c>
      <c r="I844" s="360">
        <v>103003</v>
      </c>
      <c r="J844" s="361">
        <v>56.6</v>
      </c>
      <c r="K844" s="362">
        <v>3</v>
      </c>
      <c r="L844" s="363">
        <f>IF(tabItens[[#This Row],[Média]] &gt; 0, tabItens[[#This Row],[QTDE ATUAL]] / tabItens[[#This Row],[Média]],999.9)</f>
        <v>48</v>
      </c>
      <c r="M844" s="364">
        <v>0</v>
      </c>
      <c r="N844" s="365">
        <f>tabItens[[#This Row],[VALOR UNIT.]] * tabItens[[#This Row],[LC]]</f>
        <v>0</v>
      </c>
      <c r="O844" s="366"/>
      <c r="P844" s="367"/>
      <c r="Q844" s="368"/>
      <c r="R844" s="365"/>
      <c r="S844" s="369"/>
      <c r="T844" s="370">
        <f>ROUNDDOWN(IFERROR(tabItens[[#This Row],[ATA DT.VALID.]] - $D$1,0) / 30,0)</f>
        <v>-1507</v>
      </c>
      <c r="U844" s="355" t="s">
        <v>1488</v>
      </c>
      <c r="V844" s="371">
        <v>1</v>
      </c>
      <c r="W844" s="372" t="s">
        <v>2076</v>
      </c>
      <c r="X844" s="373">
        <v>54</v>
      </c>
      <c r="Y844" s="374">
        <v>4</v>
      </c>
      <c r="Z844" s="375"/>
      <c r="AA844" s="376"/>
      <c r="AB844" s="377"/>
      <c r="AC844" s="377"/>
      <c r="AD844" s="376"/>
      <c r="AE844" s="377"/>
      <c r="AF844" s="370"/>
      <c r="AG844" s="378" t="s">
        <v>2067</v>
      </c>
      <c r="AH844" s="379"/>
      <c r="AI844" s="370">
        <v>0</v>
      </c>
      <c r="AJ844" s="379">
        <v>43819</v>
      </c>
      <c r="AK844" s="379">
        <v>43572</v>
      </c>
      <c r="AL844" s="379">
        <v>44461</v>
      </c>
      <c r="AM844" s="369"/>
      <c r="AN844" s="358"/>
      <c r="AO844" s="380" t="str">
        <f>_xlfn.IFNA(IF(VLOOKUP(tabItens[[#This Row],[CÓDIGO]],tabExcluirDoEstoque[#Data],1,FALSE),"sim",""),"")</f>
        <v>sim</v>
      </c>
      <c r="AP844" s="381" t="str">
        <f ca="1">IF(OR(ISBLANK(tabItens[[#This Row],[ATA DT.VALID.]]),tabItens[[#This Row],[ATA DT.VALID.]]="",tabItens[[#This Row],[ATA DT.VALID.]]=" "),"",IF(TYPE(tabItens[[#This Row],[ATA DT.VALID.]])=1,ROUNDUP((tabItens[[#This Row],[ATA DT.VALID.]]-TODAY())/7,0),""))</f>
        <v/>
      </c>
      <c r="AQ844" s="382"/>
      <c r="AR844" s="383" t="str">
        <f>IF(ISBLANK(tabItens[[#This Row],[CÓDIGO]]),"",IFERROR(VLOOKUP(tabItens[[#This Row],[CÓDIGO]],Consumo!$C$2:$AC$862,26,FALSE),0))</f>
        <v>09.2023</v>
      </c>
      <c r="AS844" s="384">
        <f>SUMIF(Consumo!$C$3:$C$862,tabItens[[#This Row],[CÓDIGO]],Consumo!$N$3:$N$862) + SUMIF(Consumo!$C$3:$C$862,tabItens[[#This Row],[CÓDIGO]],Consumo!$O$3:$O$862) + SUMIF(Consumo!$C$3:$C$862,tabItens[[#This Row],[CÓDIGO]],Consumo!$P$3:$P$862) + SUMIF(Consumo!$C$3:$C$862,tabItens[[#This Row],[CÓDIGO]],Consumo!$Q$3:$Q$862)</f>
        <v>3</v>
      </c>
      <c r="AT844" s="384">
        <f>SUMIF(Consumo!$C$3:$C$862,tabItens[[#This Row],[CÓDIGO]],Consumo!$Z$3:$Z$862)</f>
        <v>3</v>
      </c>
      <c r="AU844" s="385">
        <f>SUMIF(Consumo!$C$3:$C$862,tabItens[[#This Row],[CÓDIGO]],Consumo!$AA$3:$AA$862)</f>
        <v>3</v>
      </c>
      <c r="AV844" s="386">
        <f>SUMIF(Consumo!$C$3:$C$862,tabItens[[#This Row],[CÓDIGO]],Consumo!$Y$3:$Y$862)</f>
        <v>8.3333333333333329E-2</v>
      </c>
      <c r="AW844" s="359">
        <f>tabItens[[#This Row],[QTDE ATUAL]] + tabItens[[#This Row],[RC QTDE]] + tabItens[[#This Row],[AF SALDO]] + tabItens[[#This Row],[Recentes]]</f>
        <v>4</v>
      </c>
      <c r="AX844" s="387">
        <v>0</v>
      </c>
      <c r="AY844" s="387">
        <v>4</v>
      </c>
      <c r="AZ844" s="387">
        <f>IF(ISBLANK(tabItens[[#This Row],[CÓDIGO]]),"",tabItens[[#This Row],[PontoMês]] * (AZ$2+tabItens[[#This Row],[PontoQtM]]))</f>
        <v>0</v>
      </c>
      <c r="BA844" s="386">
        <f>tabItens[[#This Row],[PontoPed]] - tabItens[[#This Row],[Saldo]] + (1/10)</f>
        <v>-3.9</v>
      </c>
      <c r="BB844" s="386">
        <f xml:space="preserve"> tabItens[[#This Row],[PontoMês]] * BB$2 - tabItens[[#This Row],[QTDE ATUAL]] - (1/10)</f>
        <v>-4.0999999999999996</v>
      </c>
      <c r="BC844" s="388">
        <f>IF( tabItens[[#This Row],[PontoPed]]&gt;0, IF(tabItens[[#This Row],[PontoPed]]&lt;1, 1, IF( tabItens[[#This Row],[Saldo]]&gt;tabItens[[#This Row],[PontoPed]], 0, (tabItens[[#This Row],[PontoPed]]-tabItens[[#This Row],[Saldo]])/tabItens[[#This Row],[PontoPed]] ) ), 0 )</f>
        <v>0</v>
      </c>
      <c r="BD844" s="389">
        <f>ROUNDDOWN(IF( OR( AND(tabItens[[#This Row],[PontoPed]]&lt;tabItens[[#This Row],[Saldo]],tabItens[[#This Row],[Saldo]]&gt;0), tabItens[[#This Row],[PontoPed]]=0), 99, IF(AND(tabItens[[#This Row],[Saldo]]=0,tabItens[[#This Row],[PontoPed]]&gt;0), 0, (1-tabItens[[#This Row],[PctAb]])*10 ) ),0)</f>
        <v>99</v>
      </c>
      <c r="BE844" s="390">
        <f>IF( tabItens[[#This Row],[Consumo]] &gt; tabItens[[#This Row],[04_MESES]]/4*$AV$2, tabItens[[#This Row],[Consumo]]/$AV$2, tabItens[[#This Row],[04_MESES]]/4 ) * $BE$2 + tabItens[[#This Row],[COMPRA_EXTRA]]</f>
        <v>4.5</v>
      </c>
      <c r="BF844" s="391">
        <f>MAX( tabItens[[#This Row],[Sugestão]] - tabItens[[#This Row],[LC]], 0 )</f>
        <v>4.5</v>
      </c>
      <c r="BG844" s="391">
        <f>SUMIF(Consumo!$C$3:$C$862,tabItens[[#This Row],[CÓDIGO]],Consumo!$E$3:$E$862)</f>
        <v>0</v>
      </c>
      <c r="BH844" s="392">
        <f>IF(AND(tabItens[[#This Row],[Pend]] &gt; 0,tabItens[[#This Row],[Consumo]] &lt;&gt; 0), tabItens[[#This Row],[Pend]] / tabItens[[#This Row],[Consumo]], 0 )</f>
        <v>0</v>
      </c>
      <c r="BI844" s="391"/>
      <c r="BJ844" s="391"/>
      <c r="BK844" s="393" t="s">
        <v>2081</v>
      </c>
    </row>
    <row r="845" spans="1:63" x14ac:dyDescent="0.3">
      <c r="A845" s="354">
        <v>136853</v>
      </c>
      <c r="B845" s="355" t="s">
        <v>1936</v>
      </c>
      <c r="C845" s="356" t="s">
        <v>429</v>
      </c>
      <c r="D845" s="357">
        <v>1.76</v>
      </c>
      <c r="E845" s="358"/>
      <c r="F845" s="358"/>
      <c r="G845" s="358" t="s">
        <v>883</v>
      </c>
      <c r="H845" s="359">
        <v>55</v>
      </c>
      <c r="I845" s="360">
        <v>103003</v>
      </c>
      <c r="J845" s="361">
        <v>1.76</v>
      </c>
      <c r="K845" s="362">
        <v>21</v>
      </c>
      <c r="L845" s="363">
        <f>IF(tabItens[[#This Row],[Média]] &gt; 0, tabItens[[#This Row],[QTDE ATUAL]] / tabItens[[#This Row],[Média]],999.9)</f>
        <v>31.428571428571427</v>
      </c>
      <c r="M845" s="364">
        <v>0</v>
      </c>
      <c r="N845" s="365">
        <f>tabItens[[#This Row],[VALOR UNIT.]] * tabItens[[#This Row],[LC]]</f>
        <v>0</v>
      </c>
      <c r="O845" s="366"/>
      <c r="P845" s="367"/>
      <c r="Q845" s="368"/>
      <c r="R845" s="365"/>
      <c r="S845" s="369"/>
      <c r="T845" s="370">
        <f>ROUNDDOWN(IFERROR(tabItens[[#This Row],[ATA DT.VALID.]] - $D$1,0) / 30,0)</f>
        <v>-1507</v>
      </c>
      <c r="U845" s="355" t="s">
        <v>1488</v>
      </c>
      <c r="V845" s="371">
        <v>1</v>
      </c>
      <c r="W845" s="372" t="s">
        <v>2076</v>
      </c>
      <c r="X845" s="373">
        <v>54</v>
      </c>
      <c r="Y845" s="374">
        <v>4</v>
      </c>
      <c r="Z845" s="375"/>
      <c r="AA845" s="376"/>
      <c r="AB845" s="377"/>
      <c r="AC845" s="377"/>
      <c r="AD845" s="376"/>
      <c r="AE845" s="377"/>
      <c r="AF845" s="370"/>
      <c r="AG845" s="378" t="s">
        <v>2067</v>
      </c>
      <c r="AH845" s="379"/>
      <c r="AI845" s="370">
        <v>8</v>
      </c>
      <c r="AJ845" s="379">
        <v>43802</v>
      </c>
      <c r="AK845" s="379">
        <v>43578</v>
      </c>
      <c r="AL845" s="379">
        <v>43780</v>
      </c>
      <c r="AM845" s="369"/>
      <c r="AN845" s="358"/>
      <c r="AO845" s="380" t="str">
        <f>_xlfn.IFNA(IF(VLOOKUP(tabItens[[#This Row],[CÓDIGO]],tabExcluirDoEstoque[#Data],1,FALSE),"sim",""),"")</f>
        <v/>
      </c>
      <c r="AP845" s="381" t="str">
        <f ca="1">IF(OR(ISBLANK(tabItens[[#This Row],[ATA DT.VALID.]]),tabItens[[#This Row],[ATA DT.VALID.]]="",tabItens[[#This Row],[ATA DT.VALID.]]=" "),"",IF(TYPE(tabItens[[#This Row],[ATA DT.VALID.]])=1,ROUNDUP((tabItens[[#This Row],[ATA DT.VALID.]]-TODAY())/7,0),""))</f>
        <v/>
      </c>
      <c r="AQ845" s="382"/>
      <c r="AR845" s="383" t="str">
        <f>IF(ISBLANK(tabItens[[#This Row],[CÓDIGO]]),"",IFERROR(VLOOKUP(tabItens[[#This Row],[CÓDIGO]],Consumo!$C$2:$AC$862,26,FALSE),0))</f>
        <v>05.2023</v>
      </c>
      <c r="AS845" s="384">
        <f>SUMIF(Consumo!$C$3:$C$862,tabItens[[#This Row],[CÓDIGO]],Consumo!$N$3:$N$862) + SUMIF(Consumo!$C$3:$C$862,tabItens[[#This Row],[CÓDIGO]],Consumo!$O$3:$O$862) + SUMIF(Consumo!$C$3:$C$862,tabItens[[#This Row],[CÓDIGO]],Consumo!$P$3:$P$862) + SUMIF(Consumo!$C$3:$C$862,tabItens[[#This Row],[CÓDIGO]],Consumo!$Q$3:$Q$862)</f>
        <v>0</v>
      </c>
      <c r="AT845" s="384">
        <f>SUMIF(Consumo!$C$3:$C$862,tabItens[[#This Row],[CÓDIGO]],Consumo!$Z$3:$Z$862)</f>
        <v>21</v>
      </c>
      <c r="AU845" s="385">
        <f>SUMIF(Consumo!$C$3:$C$862,tabItens[[#This Row],[CÓDIGO]],Consumo!$AA$3:$AA$862)</f>
        <v>6</v>
      </c>
      <c r="AV845" s="386">
        <f>SUMIF(Consumo!$C$3:$C$862,tabItens[[#This Row],[CÓDIGO]],Consumo!$Y$3:$Y$862)</f>
        <v>1.75</v>
      </c>
      <c r="AW845" s="359">
        <f>tabItens[[#This Row],[QTDE ATUAL]] + tabItens[[#This Row],[RC QTDE]] + tabItens[[#This Row],[AF SALDO]] + tabItens[[#This Row],[Recentes]]</f>
        <v>55</v>
      </c>
      <c r="AX845" s="387">
        <v>0</v>
      </c>
      <c r="AY845" s="387">
        <v>4</v>
      </c>
      <c r="AZ845" s="387">
        <f>IF(ISBLANK(tabItens[[#This Row],[CÓDIGO]]),"",tabItens[[#This Row],[PontoMês]] * (AZ$2+tabItens[[#This Row],[PontoQtM]]))</f>
        <v>0</v>
      </c>
      <c r="BA845" s="386">
        <f>tabItens[[#This Row],[PontoPed]] - tabItens[[#This Row],[Saldo]] + (1/10)</f>
        <v>-54.9</v>
      </c>
      <c r="BB845" s="386">
        <f xml:space="preserve"> tabItens[[#This Row],[PontoMês]] * BB$2 - tabItens[[#This Row],[QTDE ATUAL]] - (1/10)</f>
        <v>-55.1</v>
      </c>
      <c r="BC845" s="388">
        <f>IF( tabItens[[#This Row],[PontoPed]]&gt;0, IF(tabItens[[#This Row],[PontoPed]]&lt;1, 1, IF( tabItens[[#This Row],[Saldo]]&gt;tabItens[[#This Row],[PontoPed]], 0, (tabItens[[#This Row],[PontoPed]]-tabItens[[#This Row],[Saldo]])/tabItens[[#This Row],[PontoPed]] ) ), 0 )</f>
        <v>0</v>
      </c>
      <c r="BD845" s="389">
        <f>ROUNDDOWN(IF( OR( AND(tabItens[[#This Row],[PontoPed]]&lt;tabItens[[#This Row],[Saldo]],tabItens[[#This Row],[Saldo]]&gt;0), tabItens[[#This Row],[PontoPed]]=0), 99, IF(AND(tabItens[[#This Row],[Saldo]]=0,tabItens[[#This Row],[PontoPed]]&gt;0), 0, (1-tabItens[[#This Row],[PctAb]])*10 ) ),0)</f>
        <v>99</v>
      </c>
      <c r="BE845" s="390">
        <f>IF( tabItens[[#This Row],[Consumo]] &gt; tabItens[[#This Row],[04_MESES]]/4*$AV$2, tabItens[[#This Row],[Consumo]]/$AV$2, tabItens[[#This Row],[04_MESES]]/4 ) * $BE$2 + tabItens[[#This Row],[COMPRA_EXTRA]]</f>
        <v>10.5</v>
      </c>
      <c r="BF845" s="391">
        <f>MAX( tabItens[[#This Row],[Sugestão]] - tabItens[[#This Row],[LC]], 0 )</f>
        <v>10.5</v>
      </c>
      <c r="BG845" s="391">
        <f>SUMIF(Consumo!$C$3:$C$862,tabItens[[#This Row],[CÓDIGO]],Consumo!$E$3:$E$862)</f>
        <v>0</v>
      </c>
      <c r="BH845" s="392">
        <f>IF(AND(tabItens[[#This Row],[Pend]] &gt; 0,tabItens[[#This Row],[Consumo]] &lt;&gt; 0), tabItens[[#This Row],[Pend]] / tabItens[[#This Row],[Consumo]], 0 )</f>
        <v>0</v>
      </c>
      <c r="BI845" s="391"/>
      <c r="BJ845" s="391"/>
      <c r="BK845" s="393" t="s">
        <v>2081</v>
      </c>
    </row>
    <row r="846" spans="1:63" x14ac:dyDescent="0.3">
      <c r="A846" s="354">
        <v>136854</v>
      </c>
      <c r="B846" s="355" t="s">
        <v>1937</v>
      </c>
      <c r="C846" s="356" t="s">
        <v>31</v>
      </c>
      <c r="D846" s="357">
        <v>3.5</v>
      </c>
      <c r="E846" s="358"/>
      <c r="F846" s="358"/>
      <c r="G846" s="358" t="s">
        <v>883</v>
      </c>
      <c r="H846" s="359">
        <v>66</v>
      </c>
      <c r="I846" s="360">
        <v>103003</v>
      </c>
      <c r="J846" s="361">
        <v>3.5</v>
      </c>
      <c r="K846" s="362">
        <v>4</v>
      </c>
      <c r="L846" s="363">
        <f>IF(tabItens[[#This Row],[Média]] &gt; 0, tabItens[[#This Row],[QTDE ATUAL]] / tabItens[[#This Row],[Média]],999.9)</f>
        <v>396</v>
      </c>
      <c r="M846" s="364">
        <v>0</v>
      </c>
      <c r="N846" s="365">
        <f>tabItens[[#This Row],[VALOR UNIT.]] * tabItens[[#This Row],[LC]]</f>
        <v>0</v>
      </c>
      <c r="O846" s="366"/>
      <c r="P846" s="367"/>
      <c r="Q846" s="368"/>
      <c r="R846" s="365"/>
      <c r="S846" s="369"/>
      <c r="T846" s="370">
        <f>ROUNDDOWN(IFERROR(tabItens[[#This Row],[ATA DT.VALID.]] - $D$1,0) / 30,0)</f>
        <v>-1507</v>
      </c>
      <c r="U846" s="355" t="s">
        <v>1488</v>
      </c>
      <c r="V846" s="371">
        <v>1</v>
      </c>
      <c r="W846" s="372" t="s">
        <v>2076</v>
      </c>
      <c r="X846" s="373">
        <v>54</v>
      </c>
      <c r="Y846" s="374">
        <v>4</v>
      </c>
      <c r="Z846" s="375"/>
      <c r="AA846" s="376"/>
      <c r="AB846" s="377"/>
      <c r="AC846" s="377"/>
      <c r="AD846" s="376"/>
      <c r="AE846" s="377"/>
      <c r="AF846" s="370"/>
      <c r="AG846" s="378" t="s">
        <v>2067</v>
      </c>
      <c r="AH846" s="379"/>
      <c r="AI846" s="370">
        <v>2</v>
      </c>
      <c r="AJ846" s="379">
        <v>45203</v>
      </c>
      <c r="AK846" s="379">
        <v>43578</v>
      </c>
      <c r="AL846" s="379">
        <v>45142</v>
      </c>
      <c r="AM846" s="369"/>
      <c r="AN846" s="358"/>
      <c r="AO846" s="380" t="str">
        <f>_xlfn.IFNA(IF(VLOOKUP(tabItens[[#This Row],[CÓDIGO]],tabExcluirDoEstoque[#Data],1,FALSE),"sim",""),"")</f>
        <v/>
      </c>
      <c r="AP846" s="381" t="str">
        <f ca="1">IF(OR(ISBLANK(tabItens[[#This Row],[ATA DT.VALID.]]),tabItens[[#This Row],[ATA DT.VALID.]]="",tabItens[[#This Row],[ATA DT.VALID.]]=" "),"",IF(TYPE(tabItens[[#This Row],[ATA DT.VALID.]])=1,ROUNDUP((tabItens[[#This Row],[ATA DT.VALID.]]-TODAY())/7,0),""))</f>
        <v/>
      </c>
      <c r="AQ846" s="382"/>
      <c r="AR846" s="383" t="str">
        <f>IF(ISBLANK(tabItens[[#This Row],[CÓDIGO]]),"",IFERROR(VLOOKUP(tabItens[[#This Row],[CÓDIGO]],Consumo!$C$2:$AC$862,26,FALSE),0))</f>
        <v>01.2023</v>
      </c>
      <c r="AS846" s="384">
        <f>SUMIF(Consumo!$C$3:$C$862,tabItens[[#This Row],[CÓDIGO]],Consumo!$N$3:$N$862) + SUMIF(Consumo!$C$3:$C$862,tabItens[[#This Row],[CÓDIGO]],Consumo!$O$3:$O$862) + SUMIF(Consumo!$C$3:$C$862,tabItens[[#This Row],[CÓDIGO]],Consumo!$P$3:$P$862) + SUMIF(Consumo!$C$3:$C$862,tabItens[[#This Row],[CÓDIGO]],Consumo!$Q$3:$Q$862)</f>
        <v>0</v>
      </c>
      <c r="AT846" s="384">
        <f>SUMIF(Consumo!$C$3:$C$862,tabItens[[#This Row],[CÓDIGO]],Consumo!$Z$3:$Z$862)</f>
        <v>4</v>
      </c>
      <c r="AU846" s="385">
        <f>SUMIF(Consumo!$C$3:$C$862,tabItens[[#This Row],[CÓDIGO]],Consumo!$AA$3:$AA$862)</f>
        <v>2</v>
      </c>
      <c r="AV846" s="386">
        <f>SUMIF(Consumo!$C$3:$C$862,tabItens[[#This Row],[CÓDIGO]],Consumo!$Y$3:$Y$862)</f>
        <v>0.16666666666666666</v>
      </c>
      <c r="AW846" s="359">
        <f>tabItens[[#This Row],[QTDE ATUAL]] + tabItens[[#This Row],[RC QTDE]] + tabItens[[#This Row],[AF SALDO]] + tabItens[[#This Row],[Recentes]]</f>
        <v>66</v>
      </c>
      <c r="AX846" s="387">
        <v>0</v>
      </c>
      <c r="AY846" s="387">
        <v>4</v>
      </c>
      <c r="AZ846" s="387">
        <f>IF(ISBLANK(tabItens[[#This Row],[CÓDIGO]]),"",tabItens[[#This Row],[PontoMês]] * (AZ$2+tabItens[[#This Row],[PontoQtM]]))</f>
        <v>0</v>
      </c>
      <c r="BA846" s="386">
        <f>tabItens[[#This Row],[PontoPed]] - tabItens[[#This Row],[Saldo]] + (1/10)</f>
        <v>-65.900000000000006</v>
      </c>
      <c r="BB846" s="386">
        <f xml:space="preserve"> tabItens[[#This Row],[PontoMês]] * BB$2 - tabItens[[#This Row],[QTDE ATUAL]] - (1/10)</f>
        <v>-66.099999999999994</v>
      </c>
      <c r="BC846" s="388">
        <f>IF( tabItens[[#This Row],[PontoPed]]&gt;0, IF(tabItens[[#This Row],[PontoPed]]&lt;1, 1, IF( tabItens[[#This Row],[Saldo]]&gt;tabItens[[#This Row],[PontoPed]], 0, (tabItens[[#This Row],[PontoPed]]-tabItens[[#This Row],[Saldo]])/tabItens[[#This Row],[PontoPed]] ) ), 0 )</f>
        <v>0</v>
      </c>
      <c r="BD846" s="389">
        <f>ROUNDDOWN(IF( OR( AND(tabItens[[#This Row],[PontoPed]]&lt;tabItens[[#This Row],[Saldo]],tabItens[[#This Row],[Saldo]]&gt;0), tabItens[[#This Row],[PontoPed]]=0), 99, IF(AND(tabItens[[#This Row],[Saldo]]=0,tabItens[[#This Row],[PontoPed]]&gt;0), 0, (1-tabItens[[#This Row],[PctAb]])*10 ) ),0)</f>
        <v>99</v>
      </c>
      <c r="BE846" s="390">
        <f>IF( tabItens[[#This Row],[Consumo]] &gt; tabItens[[#This Row],[04_MESES]]/4*$AV$2, tabItens[[#This Row],[Consumo]]/$AV$2, tabItens[[#This Row],[04_MESES]]/4 ) * $BE$2 + tabItens[[#This Row],[COMPRA_EXTRA]]</f>
        <v>2</v>
      </c>
      <c r="BF846" s="391">
        <f>MAX( tabItens[[#This Row],[Sugestão]] - tabItens[[#This Row],[LC]], 0 )</f>
        <v>2</v>
      </c>
      <c r="BG846" s="391">
        <f>SUMIF(Consumo!$C$3:$C$862,tabItens[[#This Row],[CÓDIGO]],Consumo!$E$3:$E$862)</f>
        <v>0</v>
      </c>
      <c r="BH846" s="392">
        <f>IF(AND(tabItens[[#This Row],[Pend]] &gt; 0,tabItens[[#This Row],[Consumo]] &lt;&gt; 0), tabItens[[#This Row],[Pend]] / tabItens[[#This Row],[Consumo]], 0 )</f>
        <v>0</v>
      </c>
      <c r="BI846" s="391"/>
      <c r="BJ846" s="391"/>
      <c r="BK846" s="393" t="s">
        <v>2081</v>
      </c>
    </row>
    <row r="847" spans="1:63" x14ac:dyDescent="0.3">
      <c r="A847" s="354">
        <v>136855</v>
      </c>
      <c r="B847" s="355" t="s">
        <v>1938</v>
      </c>
      <c r="C847" s="356" t="s">
        <v>429</v>
      </c>
      <c r="D847" s="357">
        <v>6.9</v>
      </c>
      <c r="E847" s="358"/>
      <c r="F847" s="358"/>
      <c r="G847" s="358" t="s">
        <v>883</v>
      </c>
      <c r="H847" s="359">
        <v>80</v>
      </c>
      <c r="I847" s="360">
        <v>103003</v>
      </c>
      <c r="J847" s="361">
        <v>6.9</v>
      </c>
      <c r="K847" s="362">
        <v>3</v>
      </c>
      <c r="L847" s="363">
        <f>IF(tabItens[[#This Row],[Média]] &gt; 0, tabItens[[#This Row],[QTDE ATUAL]] / tabItens[[#This Row],[Média]],999.9)</f>
        <v>960</v>
      </c>
      <c r="M847" s="364">
        <v>0</v>
      </c>
      <c r="N847" s="365">
        <f>tabItens[[#This Row],[VALOR UNIT.]] * tabItens[[#This Row],[LC]]</f>
        <v>0</v>
      </c>
      <c r="O847" s="366"/>
      <c r="P847" s="367"/>
      <c r="Q847" s="368"/>
      <c r="R847" s="365"/>
      <c r="S847" s="369"/>
      <c r="T847" s="370">
        <f>ROUNDDOWN(IFERROR(tabItens[[#This Row],[ATA DT.VALID.]] - $D$1,0) / 30,0)</f>
        <v>-1507</v>
      </c>
      <c r="U847" s="355" t="s">
        <v>1488</v>
      </c>
      <c r="V847" s="371">
        <v>1</v>
      </c>
      <c r="W847" s="372" t="s">
        <v>2076</v>
      </c>
      <c r="X847" s="373">
        <v>54</v>
      </c>
      <c r="Y847" s="374">
        <v>4</v>
      </c>
      <c r="Z847" s="375"/>
      <c r="AA847" s="376"/>
      <c r="AB847" s="377"/>
      <c r="AC847" s="377"/>
      <c r="AD847" s="376"/>
      <c r="AE847" s="377"/>
      <c r="AF847" s="370"/>
      <c r="AG847" s="378" t="s">
        <v>2067</v>
      </c>
      <c r="AH847" s="379"/>
      <c r="AI847" s="370">
        <v>0</v>
      </c>
      <c r="AJ847" s="379">
        <v>43962</v>
      </c>
      <c r="AK847" s="379">
        <v>43578</v>
      </c>
      <c r="AL847" s="379">
        <v>43929</v>
      </c>
      <c r="AM847" s="369"/>
      <c r="AN847" s="358"/>
      <c r="AO847" s="380" t="str">
        <f>_xlfn.IFNA(IF(VLOOKUP(tabItens[[#This Row],[CÓDIGO]],tabExcluirDoEstoque[#Data],1,FALSE),"sim",""),"")</f>
        <v/>
      </c>
      <c r="AP847" s="381" t="str">
        <f ca="1">IF(OR(ISBLANK(tabItens[[#This Row],[ATA DT.VALID.]]),tabItens[[#This Row],[ATA DT.VALID.]]="",tabItens[[#This Row],[ATA DT.VALID.]]=" "),"",IF(TYPE(tabItens[[#This Row],[ATA DT.VALID.]])=1,ROUNDUP((tabItens[[#This Row],[ATA DT.VALID.]]-TODAY())/7,0),""))</f>
        <v/>
      </c>
      <c r="AQ847" s="382"/>
      <c r="AR847" s="383" t="str">
        <f>IF(ISBLANK(tabItens[[#This Row],[CÓDIGO]]),"",IFERROR(VLOOKUP(tabItens[[#This Row],[CÓDIGO]],Consumo!$C$2:$AC$862,26,FALSE),0))</f>
        <v>07.2023</v>
      </c>
      <c r="AS847" s="384">
        <f>SUMIF(Consumo!$C$3:$C$862,tabItens[[#This Row],[CÓDIGO]],Consumo!$N$3:$N$862) + SUMIF(Consumo!$C$3:$C$862,tabItens[[#This Row],[CÓDIGO]],Consumo!$O$3:$O$862) + SUMIF(Consumo!$C$3:$C$862,tabItens[[#This Row],[CÓDIGO]],Consumo!$P$3:$P$862) + SUMIF(Consumo!$C$3:$C$862,tabItens[[#This Row],[CÓDIGO]],Consumo!$Q$3:$Q$862)</f>
        <v>3</v>
      </c>
      <c r="AT847" s="384">
        <f>SUMIF(Consumo!$C$3:$C$862,tabItens[[#This Row],[CÓDIGO]],Consumo!$Z$3:$Z$862)</f>
        <v>3</v>
      </c>
      <c r="AU847" s="385">
        <f>SUMIF(Consumo!$C$3:$C$862,tabItens[[#This Row],[CÓDIGO]],Consumo!$AA$3:$AA$862)</f>
        <v>3</v>
      </c>
      <c r="AV847" s="386">
        <f>SUMIF(Consumo!$C$3:$C$862,tabItens[[#This Row],[CÓDIGO]],Consumo!$Y$3:$Y$862)</f>
        <v>8.3333333333333329E-2</v>
      </c>
      <c r="AW847" s="359">
        <f>tabItens[[#This Row],[QTDE ATUAL]] + tabItens[[#This Row],[RC QTDE]] + tabItens[[#This Row],[AF SALDO]] + tabItens[[#This Row],[Recentes]]</f>
        <v>80</v>
      </c>
      <c r="AX847" s="387">
        <v>2</v>
      </c>
      <c r="AY847" s="387">
        <v>4</v>
      </c>
      <c r="AZ847" s="387">
        <f>IF(ISBLANK(tabItens[[#This Row],[CÓDIGO]]),"",tabItens[[#This Row],[PontoMês]] * (AZ$2+tabItens[[#This Row],[PontoQtM]]))</f>
        <v>8</v>
      </c>
      <c r="BA847" s="386">
        <f>tabItens[[#This Row],[PontoPed]] - tabItens[[#This Row],[Saldo]] + (1/10)</f>
        <v>-71.900000000000006</v>
      </c>
      <c r="BB847" s="386">
        <f xml:space="preserve"> tabItens[[#This Row],[PontoMês]] * BB$2 - tabItens[[#This Row],[QTDE ATUAL]] - (1/10)</f>
        <v>-78.099999999999994</v>
      </c>
      <c r="BC847" s="388">
        <f>IF( tabItens[[#This Row],[PontoPed]]&gt;0, IF(tabItens[[#This Row],[PontoPed]]&lt;1, 1, IF( tabItens[[#This Row],[Saldo]]&gt;tabItens[[#This Row],[PontoPed]], 0, (tabItens[[#This Row],[PontoPed]]-tabItens[[#This Row],[Saldo]])/tabItens[[#This Row],[PontoPed]] ) ), 0 )</f>
        <v>0</v>
      </c>
      <c r="BD847" s="389">
        <f>ROUNDDOWN(IF( OR( AND(tabItens[[#This Row],[PontoPed]]&lt;tabItens[[#This Row],[Saldo]],tabItens[[#This Row],[Saldo]]&gt;0), tabItens[[#This Row],[PontoPed]]=0), 99, IF(AND(tabItens[[#This Row],[Saldo]]=0,tabItens[[#This Row],[PontoPed]]&gt;0), 0, (1-tabItens[[#This Row],[PctAb]])*10 ) ),0)</f>
        <v>99</v>
      </c>
      <c r="BE847" s="390">
        <f>IF( tabItens[[#This Row],[Consumo]] &gt; tabItens[[#This Row],[04_MESES]]/4*$AV$2, tabItens[[#This Row],[Consumo]]/$AV$2, tabItens[[#This Row],[04_MESES]]/4 ) * $BE$2 + tabItens[[#This Row],[COMPRA_EXTRA]]</f>
        <v>4.5</v>
      </c>
      <c r="BF847" s="391">
        <f>MAX( tabItens[[#This Row],[Sugestão]] - tabItens[[#This Row],[LC]], 0 )</f>
        <v>4.5</v>
      </c>
      <c r="BG847" s="391">
        <f>SUMIF(Consumo!$C$3:$C$862,tabItens[[#This Row],[CÓDIGO]],Consumo!$E$3:$E$862)</f>
        <v>0</v>
      </c>
      <c r="BH847" s="392">
        <f>IF(AND(tabItens[[#This Row],[Pend]] &gt; 0,tabItens[[#This Row],[Consumo]] &lt;&gt; 0), tabItens[[#This Row],[Pend]] / tabItens[[#This Row],[Consumo]], 0 )</f>
        <v>0</v>
      </c>
      <c r="BI847" s="391"/>
      <c r="BJ847" s="391"/>
      <c r="BK847" s="393" t="s">
        <v>2081</v>
      </c>
    </row>
    <row r="848" spans="1:63" x14ac:dyDescent="0.3">
      <c r="A848" s="354">
        <v>136858</v>
      </c>
      <c r="B848" s="355" t="s">
        <v>1939</v>
      </c>
      <c r="C848" s="356" t="s">
        <v>429</v>
      </c>
      <c r="D848" s="357">
        <v>8.8000000000000007</v>
      </c>
      <c r="E848" s="358"/>
      <c r="F848" s="358"/>
      <c r="G848" s="358" t="s">
        <v>883</v>
      </c>
      <c r="H848" s="359">
        <v>28</v>
      </c>
      <c r="I848" s="360">
        <v>103003</v>
      </c>
      <c r="J848" s="361">
        <v>8.8000000000000007</v>
      </c>
      <c r="K848" s="362"/>
      <c r="L848" s="363">
        <f>IF(tabItens[[#This Row],[Média]] &gt; 0, tabItens[[#This Row],[QTDE ATUAL]] / tabItens[[#This Row],[Média]],999.9)</f>
        <v>999.9</v>
      </c>
      <c r="M848" s="364">
        <v>0</v>
      </c>
      <c r="N848" s="365">
        <f>tabItens[[#This Row],[VALOR UNIT.]] * tabItens[[#This Row],[LC]]</f>
        <v>0</v>
      </c>
      <c r="O848" s="366"/>
      <c r="P848" s="367"/>
      <c r="Q848" s="368"/>
      <c r="R848" s="365"/>
      <c r="S848" s="369"/>
      <c r="T848" s="370">
        <f>ROUNDDOWN(IFERROR(tabItens[[#This Row],[ATA DT.VALID.]] - $D$1,0) / 30,0)</f>
        <v>-1507</v>
      </c>
      <c r="U848" s="355" t="s">
        <v>1488</v>
      </c>
      <c r="V848" s="371">
        <v>1</v>
      </c>
      <c r="W848" s="372" t="s">
        <v>2076</v>
      </c>
      <c r="X848" s="373">
        <v>54</v>
      </c>
      <c r="Y848" s="374">
        <v>4</v>
      </c>
      <c r="Z848" s="375"/>
      <c r="AA848" s="376"/>
      <c r="AB848" s="377"/>
      <c r="AC848" s="377"/>
      <c r="AD848" s="376"/>
      <c r="AE848" s="377"/>
      <c r="AF848" s="370"/>
      <c r="AG848" s="378" t="s">
        <v>2067</v>
      </c>
      <c r="AH848" s="379"/>
      <c r="AI848" s="370">
        <v>0</v>
      </c>
      <c r="AJ848" s="379">
        <v>43965</v>
      </c>
      <c r="AK848" s="379">
        <v>43578</v>
      </c>
      <c r="AL848" s="379">
        <v>43929</v>
      </c>
      <c r="AM848" s="369"/>
      <c r="AN848" s="358"/>
      <c r="AO848" s="380" t="str">
        <f>_xlfn.IFNA(IF(VLOOKUP(tabItens[[#This Row],[CÓDIGO]],tabExcluirDoEstoque[#Data],1,FALSE),"sim",""),"")</f>
        <v/>
      </c>
      <c r="AP848" s="381" t="str">
        <f ca="1">IF(OR(ISBLANK(tabItens[[#This Row],[ATA DT.VALID.]]),tabItens[[#This Row],[ATA DT.VALID.]]="",tabItens[[#This Row],[ATA DT.VALID.]]=" "),"",IF(TYPE(tabItens[[#This Row],[ATA DT.VALID.]])=1,ROUNDUP((tabItens[[#This Row],[ATA DT.VALID.]]-TODAY())/7,0),""))</f>
        <v/>
      </c>
      <c r="AQ848" s="382"/>
      <c r="AR848" s="383">
        <f>IF(ISBLANK(tabItens[[#This Row],[CÓDIGO]]),"",IFERROR(VLOOKUP(tabItens[[#This Row],[CÓDIGO]],Consumo!$C$2:$AC$862,26,FALSE),0))</f>
        <v>0</v>
      </c>
      <c r="AS848" s="384">
        <f>SUMIF(Consumo!$C$3:$C$862,tabItens[[#This Row],[CÓDIGO]],Consumo!$N$3:$N$862) + SUMIF(Consumo!$C$3:$C$862,tabItens[[#This Row],[CÓDIGO]],Consumo!$O$3:$O$862) + SUMIF(Consumo!$C$3:$C$862,tabItens[[#This Row],[CÓDIGO]],Consumo!$P$3:$P$862) + SUMIF(Consumo!$C$3:$C$862,tabItens[[#This Row],[CÓDIGO]],Consumo!$Q$3:$Q$862)</f>
        <v>0</v>
      </c>
      <c r="AT848" s="384">
        <f>SUMIF(Consumo!$C$3:$C$862,tabItens[[#This Row],[CÓDIGO]],Consumo!$Z$3:$Z$862)</f>
        <v>0</v>
      </c>
      <c r="AU848" s="385">
        <f>SUMIF(Consumo!$C$3:$C$862,tabItens[[#This Row],[CÓDIGO]],Consumo!$AA$3:$AA$862)</f>
        <v>0</v>
      </c>
      <c r="AV848" s="386">
        <f>SUMIF(Consumo!$C$3:$C$862,tabItens[[#This Row],[CÓDIGO]],Consumo!$Y$3:$Y$862)</f>
        <v>0</v>
      </c>
      <c r="AW848" s="359">
        <f>tabItens[[#This Row],[QTDE ATUAL]] + tabItens[[#This Row],[RC QTDE]] + tabItens[[#This Row],[AF SALDO]] + tabItens[[#This Row],[Recentes]]</f>
        <v>28</v>
      </c>
      <c r="AX848" s="387">
        <v>0</v>
      </c>
      <c r="AY848" s="387">
        <v>4</v>
      </c>
      <c r="AZ848" s="387">
        <f>IF(ISBLANK(tabItens[[#This Row],[CÓDIGO]]),"",tabItens[[#This Row],[PontoMês]] * (AZ$2+tabItens[[#This Row],[PontoQtM]]))</f>
        <v>0</v>
      </c>
      <c r="BA848" s="386">
        <f>tabItens[[#This Row],[PontoPed]] - tabItens[[#This Row],[Saldo]] + (1/10)</f>
        <v>-27.9</v>
      </c>
      <c r="BB848" s="386">
        <f xml:space="preserve"> tabItens[[#This Row],[PontoMês]] * BB$2 - tabItens[[#This Row],[QTDE ATUAL]] - (1/10)</f>
        <v>-28.1</v>
      </c>
      <c r="BC848" s="388">
        <f>IF( tabItens[[#This Row],[PontoPed]]&gt;0, IF(tabItens[[#This Row],[PontoPed]]&lt;1, 1, IF( tabItens[[#This Row],[Saldo]]&gt;tabItens[[#This Row],[PontoPed]], 0, (tabItens[[#This Row],[PontoPed]]-tabItens[[#This Row],[Saldo]])/tabItens[[#This Row],[PontoPed]] ) ), 0 )</f>
        <v>0</v>
      </c>
      <c r="BD848" s="389">
        <f>ROUNDDOWN(IF( OR( AND(tabItens[[#This Row],[PontoPed]]&lt;tabItens[[#This Row],[Saldo]],tabItens[[#This Row],[Saldo]]&gt;0), tabItens[[#This Row],[PontoPed]]=0), 99, IF(AND(tabItens[[#This Row],[Saldo]]=0,tabItens[[#This Row],[PontoPed]]&gt;0), 0, (1-tabItens[[#This Row],[PctAb]])*10 ) ),0)</f>
        <v>99</v>
      </c>
      <c r="BE848" s="390">
        <f>IF( tabItens[[#This Row],[Consumo]] &gt; tabItens[[#This Row],[04_MESES]]/4*$AV$2, tabItens[[#This Row],[Consumo]]/$AV$2, tabItens[[#This Row],[04_MESES]]/4 ) * $BE$2 + tabItens[[#This Row],[COMPRA_EXTRA]]</f>
        <v>0</v>
      </c>
      <c r="BF848" s="391">
        <f>MAX( tabItens[[#This Row],[Sugestão]] - tabItens[[#This Row],[LC]], 0 )</f>
        <v>0</v>
      </c>
      <c r="BG848" s="391">
        <f>SUMIF(Consumo!$C$3:$C$862,tabItens[[#This Row],[CÓDIGO]],Consumo!$E$3:$E$862)</f>
        <v>0</v>
      </c>
      <c r="BH848" s="392">
        <f>IF(AND(tabItens[[#This Row],[Pend]] &gt; 0,tabItens[[#This Row],[Consumo]] &lt;&gt; 0), tabItens[[#This Row],[Pend]] / tabItens[[#This Row],[Consumo]], 0 )</f>
        <v>0</v>
      </c>
      <c r="BI848" s="391"/>
      <c r="BJ848" s="391"/>
      <c r="BK848" s="393" t="s">
        <v>2081</v>
      </c>
    </row>
    <row r="849" spans="1:63" x14ac:dyDescent="0.3">
      <c r="A849" s="354">
        <v>136859</v>
      </c>
      <c r="B849" s="355" t="s">
        <v>1940</v>
      </c>
      <c r="C849" s="356" t="s">
        <v>256</v>
      </c>
      <c r="D849" s="357">
        <v>30.66</v>
      </c>
      <c r="E849" s="358"/>
      <c r="F849" s="358"/>
      <c r="G849" s="358" t="s">
        <v>883</v>
      </c>
      <c r="H849" s="359">
        <v>44</v>
      </c>
      <c r="I849" s="360">
        <v>103003</v>
      </c>
      <c r="J849" s="361">
        <v>41.119259999999997</v>
      </c>
      <c r="K849" s="362"/>
      <c r="L849" s="363">
        <f>IF(tabItens[[#This Row],[Média]] &gt; 0, tabItens[[#This Row],[QTDE ATUAL]] / tabItens[[#This Row],[Média]],999.9)</f>
        <v>999.9</v>
      </c>
      <c r="M849" s="364">
        <v>0</v>
      </c>
      <c r="N849" s="365">
        <f>tabItens[[#This Row],[VALOR UNIT.]] * tabItens[[#This Row],[LC]]</f>
        <v>0</v>
      </c>
      <c r="O849" s="366"/>
      <c r="P849" s="367"/>
      <c r="Q849" s="368"/>
      <c r="R849" s="365"/>
      <c r="S849" s="369"/>
      <c r="T849" s="370">
        <f>ROUNDDOWN(IFERROR(tabItens[[#This Row],[ATA DT.VALID.]] - $D$1,0) / 30,0)</f>
        <v>-1507</v>
      </c>
      <c r="U849" s="355" t="s">
        <v>1488</v>
      </c>
      <c r="V849" s="371">
        <v>1</v>
      </c>
      <c r="W849" s="372" t="s">
        <v>2076</v>
      </c>
      <c r="X849" s="373">
        <v>54</v>
      </c>
      <c r="Y849" s="374">
        <v>4</v>
      </c>
      <c r="Z849" s="375"/>
      <c r="AA849" s="376"/>
      <c r="AB849" s="377"/>
      <c r="AC849" s="377"/>
      <c r="AD849" s="376"/>
      <c r="AE849" s="377"/>
      <c r="AF849" s="370"/>
      <c r="AG849" s="378" t="s">
        <v>2067</v>
      </c>
      <c r="AH849" s="379"/>
      <c r="AI849" s="370">
        <v>0</v>
      </c>
      <c r="AJ849" s="379">
        <v>43826</v>
      </c>
      <c r="AK849" s="379">
        <v>43578</v>
      </c>
      <c r="AL849" s="379">
        <v>43805</v>
      </c>
      <c r="AM849" s="369"/>
      <c r="AN849" s="358"/>
      <c r="AO849" s="380" t="str">
        <f>_xlfn.IFNA(IF(VLOOKUP(tabItens[[#This Row],[CÓDIGO]],tabExcluirDoEstoque[#Data],1,FALSE),"sim",""),"")</f>
        <v/>
      </c>
      <c r="AP849" s="381" t="str">
        <f ca="1">IF(OR(ISBLANK(tabItens[[#This Row],[ATA DT.VALID.]]),tabItens[[#This Row],[ATA DT.VALID.]]="",tabItens[[#This Row],[ATA DT.VALID.]]=" "),"",IF(TYPE(tabItens[[#This Row],[ATA DT.VALID.]])=1,ROUNDUP((tabItens[[#This Row],[ATA DT.VALID.]]-TODAY())/7,0),""))</f>
        <v/>
      </c>
      <c r="AQ849" s="382"/>
      <c r="AR849" s="383">
        <f>IF(ISBLANK(tabItens[[#This Row],[CÓDIGO]]),"",IFERROR(VLOOKUP(tabItens[[#This Row],[CÓDIGO]],Consumo!$C$2:$AC$862,26,FALSE),0))</f>
        <v>0</v>
      </c>
      <c r="AS849" s="384">
        <f>SUMIF(Consumo!$C$3:$C$862,tabItens[[#This Row],[CÓDIGO]],Consumo!$N$3:$N$862) + SUMIF(Consumo!$C$3:$C$862,tabItens[[#This Row],[CÓDIGO]],Consumo!$O$3:$O$862) + SUMIF(Consumo!$C$3:$C$862,tabItens[[#This Row],[CÓDIGO]],Consumo!$P$3:$P$862) + SUMIF(Consumo!$C$3:$C$862,tabItens[[#This Row],[CÓDIGO]],Consumo!$Q$3:$Q$862)</f>
        <v>0</v>
      </c>
      <c r="AT849" s="384">
        <f>SUMIF(Consumo!$C$3:$C$862,tabItens[[#This Row],[CÓDIGO]],Consumo!$Z$3:$Z$862)</f>
        <v>0</v>
      </c>
      <c r="AU849" s="385">
        <f>SUMIF(Consumo!$C$3:$C$862,tabItens[[#This Row],[CÓDIGO]],Consumo!$AA$3:$AA$862)</f>
        <v>0</v>
      </c>
      <c r="AV849" s="386">
        <f>SUMIF(Consumo!$C$3:$C$862,tabItens[[#This Row],[CÓDIGO]],Consumo!$Y$3:$Y$862)</f>
        <v>0</v>
      </c>
      <c r="AW849" s="359">
        <f>tabItens[[#This Row],[QTDE ATUAL]] + tabItens[[#This Row],[RC QTDE]] + tabItens[[#This Row],[AF SALDO]] + tabItens[[#This Row],[Recentes]]</f>
        <v>44</v>
      </c>
      <c r="AX849" s="387">
        <v>0</v>
      </c>
      <c r="AY849" s="387">
        <v>4</v>
      </c>
      <c r="AZ849" s="387">
        <f>IF(ISBLANK(tabItens[[#This Row],[CÓDIGO]]),"",tabItens[[#This Row],[PontoMês]] * (AZ$2+tabItens[[#This Row],[PontoQtM]]))</f>
        <v>0</v>
      </c>
      <c r="BA849" s="386">
        <f>tabItens[[#This Row],[PontoPed]] - tabItens[[#This Row],[Saldo]] + (1/10)</f>
        <v>-43.9</v>
      </c>
      <c r="BB849" s="386">
        <f xml:space="preserve"> tabItens[[#This Row],[PontoMês]] * BB$2 - tabItens[[#This Row],[QTDE ATUAL]] - (1/10)</f>
        <v>-44.1</v>
      </c>
      <c r="BC849" s="388">
        <f>IF( tabItens[[#This Row],[PontoPed]]&gt;0, IF(tabItens[[#This Row],[PontoPed]]&lt;1, 1, IF( tabItens[[#This Row],[Saldo]]&gt;tabItens[[#This Row],[PontoPed]], 0, (tabItens[[#This Row],[PontoPed]]-tabItens[[#This Row],[Saldo]])/tabItens[[#This Row],[PontoPed]] ) ), 0 )</f>
        <v>0</v>
      </c>
      <c r="BD849" s="389">
        <f>ROUNDDOWN(IF( OR( AND(tabItens[[#This Row],[PontoPed]]&lt;tabItens[[#This Row],[Saldo]],tabItens[[#This Row],[Saldo]]&gt;0), tabItens[[#This Row],[PontoPed]]=0), 99, IF(AND(tabItens[[#This Row],[Saldo]]=0,tabItens[[#This Row],[PontoPed]]&gt;0), 0, (1-tabItens[[#This Row],[PctAb]])*10 ) ),0)</f>
        <v>99</v>
      </c>
      <c r="BE849" s="390">
        <f>IF( tabItens[[#This Row],[Consumo]] &gt; tabItens[[#This Row],[04_MESES]]/4*$AV$2, tabItens[[#This Row],[Consumo]]/$AV$2, tabItens[[#This Row],[04_MESES]]/4 ) * $BE$2 + tabItens[[#This Row],[COMPRA_EXTRA]]</f>
        <v>0</v>
      </c>
      <c r="BF849" s="391">
        <f>MAX( tabItens[[#This Row],[Sugestão]] - tabItens[[#This Row],[LC]], 0 )</f>
        <v>0</v>
      </c>
      <c r="BG849" s="391">
        <f>SUMIF(Consumo!$C$3:$C$862,tabItens[[#This Row],[CÓDIGO]],Consumo!$E$3:$E$862)</f>
        <v>0</v>
      </c>
      <c r="BH849" s="392">
        <f>IF(AND(tabItens[[#This Row],[Pend]] &gt; 0,tabItens[[#This Row],[Consumo]] &lt;&gt; 0), tabItens[[#This Row],[Pend]] / tabItens[[#This Row],[Consumo]], 0 )</f>
        <v>0</v>
      </c>
      <c r="BI849" s="391"/>
      <c r="BJ849" s="391"/>
      <c r="BK849" s="393" t="s">
        <v>2081</v>
      </c>
    </row>
    <row r="850" spans="1:63" x14ac:dyDescent="0.3">
      <c r="A850" s="354">
        <v>136860</v>
      </c>
      <c r="B850" s="355" t="s">
        <v>1941</v>
      </c>
      <c r="C850" s="356" t="s">
        <v>256</v>
      </c>
      <c r="D850" s="357">
        <v>26.14</v>
      </c>
      <c r="E850" s="358"/>
      <c r="F850" s="358"/>
      <c r="G850" s="358" t="s">
        <v>883</v>
      </c>
      <c r="H850" s="359">
        <v>9</v>
      </c>
      <c r="I850" s="360">
        <v>103003</v>
      </c>
      <c r="J850" s="361">
        <v>26.14</v>
      </c>
      <c r="K850" s="362">
        <v>2</v>
      </c>
      <c r="L850" s="363">
        <f>IF(tabItens[[#This Row],[Média]] &gt; 0, tabItens[[#This Row],[QTDE ATUAL]] / tabItens[[#This Row],[Média]],999.9)</f>
        <v>999.9</v>
      </c>
      <c r="M850" s="364">
        <v>0</v>
      </c>
      <c r="N850" s="365">
        <f>tabItens[[#This Row],[VALOR UNIT.]] * tabItens[[#This Row],[LC]]</f>
        <v>0</v>
      </c>
      <c r="O850" s="366"/>
      <c r="P850" s="367"/>
      <c r="Q850" s="368"/>
      <c r="R850" s="365"/>
      <c r="S850" s="369"/>
      <c r="T850" s="370">
        <f>ROUNDDOWN(IFERROR(tabItens[[#This Row],[ATA DT.VALID.]] - $D$1,0) / 30,0)</f>
        <v>-1507</v>
      </c>
      <c r="U850" s="355" t="s">
        <v>1488</v>
      </c>
      <c r="V850" s="371">
        <v>1</v>
      </c>
      <c r="W850" s="372" t="s">
        <v>2076</v>
      </c>
      <c r="X850" s="373">
        <v>54</v>
      </c>
      <c r="Y850" s="374">
        <v>4</v>
      </c>
      <c r="Z850" s="375"/>
      <c r="AA850" s="376"/>
      <c r="AB850" s="377"/>
      <c r="AC850" s="377"/>
      <c r="AD850" s="376"/>
      <c r="AE850" s="377"/>
      <c r="AF850" s="370"/>
      <c r="AG850" s="378" t="s">
        <v>2067</v>
      </c>
      <c r="AH850" s="379"/>
      <c r="AI850" s="370">
        <v>0</v>
      </c>
      <c r="AJ850" s="379">
        <v>43819</v>
      </c>
      <c r="AK850" s="379">
        <v>43578</v>
      </c>
      <c r="AL850" s="379">
        <v>43780</v>
      </c>
      <c r="AM850" s="369"/>
      <c r="AN850" s="358"/>
      <c r="AO850" s="380" t="str">
        <f>_xlfn.IFNA(IF(VLOOKUP(tabItens[[#This Row],[CÓDIGO]],tabExcluirDoEstoque[#Data],1,FALSE),"sim",""),"")</f>
        <v/>
      </c>
      <c r="AP850" s="381" t="str">
        <f ca="1">IF(OR(ISBLANK(tabItens[[#This Row],[ATA DT.VALID.]]),tabItens[[#This Row],[ATA DT.VALID.]]="",tabItens[[#This Row],[ATA DT.VALID.]]=" "),"",IF(TYPE(tabItens[[#This Row],[ATA DT.VALID.]])=1,ROUNDUP((tabItens[[#This Row],[ATA DT.VALID.]]-TODAY())/7,0),""))</f>
        <v/>
      </c>
      <c r="AQ850" s="382"/>
      <c r="AR850" s="383" t="str">
        <f>IF(ISBLANK(tabItens[[#This Row],[CÓDIGO]]),"",IFERROR(VLOOKUP(tabItens[[#This Row],[CÓDIGO]],Consumo!$C$2:$AC$862,26,FALSE),0))</f>
        <v>01.2023</v>
      </c>
      <c r="AS850" s="384">
        <f>SUMIF(Consumo!$C$3:$C$862,tabItens[[#This Row],[CÓDIGO]],Consumo!$N$3:$N$862) + SUMIF(Consumo!$C$3:$C$862,tabItens[[#This Row],[CÓDIGO]],Consumo!$O$3:$O$862) + SUMIF(Consumo!$C$3:$C$862,tabItens[[#This Row],[CÓDIGO]],Consumo!$P$3:$P$862) + SUMIF(Consumo!$C$3:$C$862,tabItens[[#This Row],[CÓDIGO]],Consumo!$Q$3:$Q$862)</f>
        <v>0</v>
      </c>
      <c r="AT850" s="384">
        <f>SUMIF(Consumo!$C$3:$C$862,tabItens[[#This Row],[CÓDIGO]],Consumo!$Z$3:$Z$862)</f>
        <v>2</v>
      </c>
      <c r="AU850" s="385">
        <f>SUMIF(Consumo!$C$3:$C$862,tabItens[[#This Row],[CÓDIGO]],Consumo!$AA$3:$AA$862)</f>
        <v>1</v>
      </c>
      <c r="AV850" s="386">
        <f>SUMIF(Consumo!$C$3:$C$862,tabItens[[#This Row],[CÓDIGO]],Consumo!$Y$3:$Y$862)</f>
        <v>0</v>
      </c>
      <c r="AW850" s="359">
        <f>tabItens[[#This Row],[QTDE ATUAL]] + tabItens[[#This Row],[RC QTDE]] + tabItens[[#This Row],[AF SALDO]] + tabItens[[#This Row],[Recentes]]</f>
        <v>9</v>
      </c>
      <c r="AX850" s="387">
        <v>0</v>
      </c>
      <c r="AY850" s="387">
        <v>4</v>
      </c>
      <c r="AZ850" s="387">
        <f>IF(ISBLANK(tabItens[[#This Row],[CÓDIGO]]),"",tabItens[[#This Row],[PontoMês]] * (AZ$2+tabItens[[#This Row],[PontoQtM]]))</f>
        <v>0</v>
      </c>
      <c r="BA850" s="386">
        <f>tabItens[[#This Row],[PontoPed]] - tabItens[[#This Row],[Saldo]] + (1/10)</f>
        <v>-8.9</v>
      </c>
      <c r="BB850" s="386">
        <f xml:space="preserve"> tabItens[[#This Row],[PontoMês]] * BB$2 - tabItens[[#This Row],[QTDE ATUAL]] - (1/10)</f>
        <v>-9.1</v>
      </c>
      <c r="BC850" s="388">
        <f>IF( tabItens[[#This Row],[PontoPed]]&gt;0, IF(tabItens[[#This Row],[PontoPed]]&lt;1, 1, IF( tabItens[[#This Row],[Saldo]]&gt;tabItens[[#This Row],[PontoPed]], 0, (tabItens[[#This Row],[PontoPed]]-tabItens[[#This Row],[Saldo]])/tabItens[[#This Row],[PontoPed]] ) ), 0 )</f>
        <v>0</v>
      </c>
      <c r="BD850" s="389">
        <f>ROUNDDOWN(IF( OR( AND(tabItens[[#This Row],[PontoPed]]&lt;tabItens[[#This Row],[Saldo]],tabItens[[#This Row],[Saldo]]&gt;0), tabItens[[#This Row],[PontoPed]]=0), 99, IF(AND(tabItens[[#This Row],[Saldo]]=0,tabItens[[#This Row],[PontoPed]]&gt;0), 0, (1-tabItens[[#This Row],[PctAb]])*10 ) ),0)</f>
        <v>99</v>
      </c>
      <c r="BE850" s="390">
        <f>IF( tabItens[[#This Row],[Consumo]] &gt; tabItens[[#This Row],[04_MESES]]/4*$AV$2, tabItens[[#This Row],[Consumo]]/$AV$2, tabItens[[#This Row],[04_MESES]]/4 ) * $BE$2 + tabItens[[#This Row],[COMPRA_EXTRA]]</f>
        <v>1</v>
      </c>
      <c r="BF850" s="391">
        <f>MAX( tabItens[[#This Row],[Sugestão]] - tabItens[[#This Row],[LC]], 0 )</f>
        <v>1</v>
      </c>
      <c r="BG850" s="391">
        <f>SUMIF(Consumo!$C$3:$C$862,tabItens[[#This Row],[CÓDIGO]],Consumo!$E$3:$E$862)</f>
        <v>0</v>
      </c>
      <c r="BH850" s="392">
        <f>IF(AND(tabItens[[#This Row],[Pend]] &gt; 0,tabItens[[#This Row],[Consumo]] &lt;&gt; 0), tabItens[[#This Row],[Pend]] / tabItens[[#This Row],[Consumo]], 0 )</f>
        <v>0</v>
      </c>
      <c r="BI850" s="391"/>
      <c r="BJ850" s="391"/>
      <c r="BK850" s="393" t="s">
        <v>2081</v>
      </c>
    </row>
    <row r="851" spans="1:63" x14ac:dyDescent="0.3">
      <c r="A851" s="354">
        <v>136876</v>
      </c>
      <c r="B851" s="355" t="s">
        <v>1942</v>
      </c>
      <c r="C851" s="356" t="s">
        <v>31</v>
      </c>
      <c r="D851" s="357">
        <v>278.92</v>
      </c>
      <c r="E851" s="358"/>
      <c r="F851" s="358"/>
      <c r="G851" s="358" t="s">
        <v>883</v>
      </c>
      <c r="H851" s="359">
        <v>1</v>
      </c>
      <c r="I851" s="360">
        <v>103003</v>
      </c>
      <c r="J851" s="361">
        <v>278.92</v>
      </c>
      <c r="K851" s="362"/>
      <c r="L851" s="363">
        <f>IF(tabItens[[#This Row],[Média]] &gt; 0, tabItens[[#This Row],[QTDE ATUAL]] / tabItens[[#This Row],[Média]],999.9)</f>
        <v>999.9</v>
      </c>
      <c r="M851" s="364">
        <v>0</v>
      </c>
      <c r="N851" s="365">
        <f>tabItens[[#This Row],[VALOR UNIT.]] * tabItens[[#This Row],[LC]]</f>
        <v>0</v>
      </c>
      <c r="O851" s="366"/>
      <c r="P851" s="367"/>
      <c r="Q851" s="368"/>
      <c r="R851" s="365"/>
      <c r="S851" s="369"/>
      <c r="T851" s="370">
        <f>ROUNDDOWN(IFERROR(tabItens[[#This Row],[ATA DT.VALID.]] - $D$1,0) / 30,0)</f>
        <v>-1507</v>
      </c>
      <c r="U851" s="355" t="s">
        <v>1488</v>
      </c>
      <c r="V851" s="371">
        <v>1</v>
      </c>
      <c r="W851" s="372" t="s">
        <v>2076</v>
      </c>
      <c r="X851" s="373">
        <v>54</v>
      </c>
      <c r="Y851" s="374">
        <v>4</v>
      </c>
      <c r="Z851" s="375">
        <v>2919</v>
      </c>
      <c r="AA851" s="376">
        <v>2023</v>
      </c>
      <c r="AB851" s="377">
        <v>5</v>
      </c>
      <c r="AC851" s="377"/>
      <c r="AD851" s="376"/>
      <c r="AE851" s="377"/>
      <c r="AF851" s="370"/>
      <c r="AG851" s="378" t="s">
        <v>2067</v>
      </c>
      <c r="AH851" s="379"/>
      <c r="AI851" s="370">
        <v>0</v>
      </c>
      <c r="AJ851" s="379">
        <v>43945</v>
      </c>
      <c r="AK851" s="379">
        <v>43580</v>
      </c>
      <c r="AL851" s="379">
        <v>44594</v>
      </c>
      <c r="AM851" s="369"/>
      <c r="AN851" s="358"/>
      <c r="AO851" s="380" t="str">
        <f>_xlfn.IFNA(IF(VLOOKUP(tabItens[[#This Row],[CÓDIGO]],tabExcluirDoEstoque[#Data],1,FALSE),"sim",""),"")</f>
        <v/>
      </c>
      <c r="AP851" s="381" t="str">
        <f ca="1">IF(OR(ISBLANK(tabItens[[#This Row],[ATA DT.VALID.]]),tabItens[[#This Row],[ATA DT.VALID.]]="",tabItens[[#This Row],[ATA DT.VALID.]]=" "),"",IF(TYPE(tabItens[[#This Row],[ATA DT.VALID.]])=1,ROUNDUP((tabItens[[#This Row],[ATA DT.VALID.]]-TODAY())/7,0),""))</f>
        <v/>
      </c>
      <c r="AQ851" s="382"/>
      <c r="AR851" s="383">
        <f>IF(ISBLANK(tabItens[[#This Row],[CÓDIGO]]),"",IFERROR(VLOOKUP(tabItens[[#This Row],[CÓDIGO]],Consumo!$C$2:$AC$862,26,FALSE),0))</f>
        <v>0</v>
      </c>
      <c r="AS851" s="384">
        <f>SUMIF(Consumo!$C$3:$C$862,tabItens[[#This Row],[CÓDIGO]],Consumo!$N$3:$N$862) + SUMIF(Consumo!$C$3:$C$862,tabItens[[#This Row],[CÓDIGO]],Consumo!$O$3:$O$862) + SUMIF(Consumo!$C$3:$C$862,tabItens[[#This Row],[CÓDIGO]],Consumo!$P$3:$P$862) + SUMIF(Consumo!$C$3:$C$862,tabItens[[#This Row],[CÓDIGO]],Consumo!$Q$3:$Q$862)</f>
        <v>0</v>
      </c>
      <c r="AT851" s="384">
        <f>SUMIF(Consumo!$C$3:$C$862,tabItens[[#This Row],[CÓDIGO]],Consumo!$Z$3:$Z$862)</f>
        <v>0</v>
      </c>
      <c r="AU851" s="385">
        <f>SUMIF(Consumo!$C$3:$C$862,tabItens[[#This Row],[CÓDIGO]],Consumo!$AA$3:$AA$862)</f>
        <v>0</v>
      </c>
      <c r="AV851" s="386">
        <f>SUMIF(Consumo!$C$3:$C$862,tabItens[[#This Row],[CÓDIGO]],Consumo!$Y$3:$Y$862)</f>
        <v>0</v>
      </c>
      <c r="AW851" s="359">
        <f>tabItens[[#This Row],[QTDE ATUAL]] + tabItens[[#This Row],[RC QTDE]] + tabItens[[#This Row],[AF SALDO]] + tabItens[[#This Row],[Recentes]]</f>
        <v>6</v>
      </c>
      <c r="AX851" s="387">
        <v>0</v>
      </c>
      <c r="AY851" s="387">
        <v>4</v>
      </c>
      <c r="AZ851" s="387">
        <f>IF(ISBLANK(tabItens[[#This Row],[CÓDIGO]]),"",tabItens[[#This Row],[PontoMês]] * (AZ$2+tabItens[[#This Row],[PontoQtM]]))</f>
        <v>0</v>
      </c>
      <c r="BA851" s="386">
        <f>tabItens[[#This Row],[PontoPed]] - tabItens[[#This Row],[Saldo]] + (1/10)</f>
        <v>-5.9</v>
      </c>
      <c r="BB851" s="386">
        <f xml:space="preserve"> tabItens[[#This Row],[PontoMês]] * BB$2 - tabItens[[#This Row],[QTDE ATUAL]] - (1/10)</f>
        <v>-1.1000000000000001</v>
      </c>
      <c r="BC851" s="388">
        <f>IF( tabItens[[#This Row],[PontoPed]]&gt;0, IF(tabItens[[#This Row],[PontoPed]]&lt;1, 1, IF( tabItens[[#This Row],[Saldo]]&gt;tabItens[[#This Row],[PontoPed]], 0, (tabItens[[#This Row],[PontoPed]]-tabItens[[#This Row],[Saldo]])/tabItens[[#This Row],[PontoPed]] ) ), 0 )</f>
        <v>0</v>
      </c>
      <c r="BD851" s="389">
        <f>ROUNDDOWN(IF( OR( AND(tabItens[[#This Row],[PontoPed]]&lt;tabItens[[#This Row],[Saldo]],tabItens[[#This Row],[Saldo]]&gt;0), tabItens[[#This Row],[PontoPed]]=0), 99, IF(AND(tabItens[[#This Row],[Saldo]]=0,tabItens[[#This Row],[PontoPed]]&gt;0), 0, (1-tabItens[[#This Row],[PctAb]])*10 ) ),0)</f>
        <v>99</v>
      </c>
      <c r="BE851" s="390">
        <f>IF( tabItens[[#This Row],[Consumo]] &gt; tabItens[[#This Row],[04_MESES]]/4*$AV$2, tabItens[[#This Row],[Consumo]]/$AV$2, tabItens[[#This Row],[04_MESES]]/4 ) * $BE$2 + tabItens[[#This Row],[COMPRA_EXTRA]]</f>
        <v>0</v>
      </c>
      <c r="BF851" s="391">
        <f>MAX( tabItens[[#This Row],[Sugestão]] - tabItens[[#This Row],[LC]], 0 )</f>
        <v>0</v>
      </c>
      <c r="BG851" s="391">
        <f>SUMIF(Consumo!$C$3:$C$862,tabItens[[#This Row],[CÓDIGO]],Consumo!$E$3:$E$862)</f>
        <v>0</v>
      </c>
      <c r="BH851" s="392">
        <f>IF(AND(tabItens[[#This Row],[Pend]] &gt; 0,tabItens[[#This Row],[Consumo]] &lt;&gt; 0), tabItens[[#This Row],[Pend]] / tabItens[[#This Row],[Consumo]], 0 )</f>
        <v>0</v>
      </c>
      <c r="BI851" s="391"/>
      <c r="BJ851" s="391"/>
      <c r="BK851" s="393" t="s">
        <v>2081</v>
      </c>
    </row>
    <row r="852" spans="1:63" x14ac:dyDescent="0.3">
      <c r="A852" s="354">
        <v>136877</v>
      </c>
      <c r="B852" s="355" t="s">
        <v>1943</v>
      </c>
      <c r="C852" s="356" t="s">
        <v>31</v>
      </c>
      <c r="D852" s="357">
        <v>9.9</v>
      </c>
      <c r="E852" s="358"/>
      <c r="F852" s="358"/>
      <c r="G852" s="358" t="s">
        <v>883</v>
      </c>
      <c r="H852" s="359">
        <v>13</v>
      </c>
      <c r="I852" s="360">
        <v>103003</v>
      </c>
      <c r="J852" s="361">
        <v>9.9</v>
      </c>
      <c r="K852" s="362"/>
      <c r="L852" s="363">
        <f>IF(tabItens[[#This Row],[Média]] &gt; 0, tabItens[[#This Row],[QTDE ATUAL]] / tabItens[[#This Row],[Média]],999.9)</f>
        <v>999.9</v>
      </c>
      <c r="M852" s="364">
        <v>0</v>
      </c>
      <c r="N852" s="365">
        <f>tabItens[[#This Row],[VALOR UNIT.]] * tabItens[[#This Row],[LC]]</f>
        <v>0</v>
      </c>
      <c r="O852" s="366"/>
      <c r="P852" s="367"/>
      <c r="Q852" s="368"/>
      <c r="R852" s="365"/>
      <c r="S852" s="369"/>
      <c r="T852" s="370">
        <f>ROUNDDOWN(IFERROR(tabItens[[#This Row],[ATA DT.VALID.]] - $D$1,0) / 30,0)</f>
        <v>-1507</v>
      </c>
      <c r="U852" s="355" t="s">
        <v>1488</v>
      </c>
      <c r="V852" s="371">
        <v>1</v>
      </c>
      <c r="W852" s="372" t="s">
        <v>2076</v>
      </c>
      <c r="X852" s="373">
        <v>54</v>
      </c>
      <c r="Y852" s="374">
        <v>4</v>
      </c>
      <c r="Z852" s="375"/>
      <c r="AA852" s="376"/>
      <c r="AB852" s="377"/>
      <c r="AC852" s="377"/>
      <c r="AD852" s="376"/>
      <c r="AE852" s="377"/>
      <c r="AF852" s="370"/>
      <c r="AG852" s="378" t="s">
        <v>2067</v>
      </c>
      <c r="AH852" s="379"/>
      <c r="AI852" s="370">
        <v>0</v>
      </c>
      <c r="AJ852" s="379">
        <v>43955</v>
      </c>
      <c r="AK852" s="379">
        <v>43580</v>
      </c>
      <c r="AL852" s="379">
        <v>43929</v>
      </c>
      <c r="AM852" s="369"/>
      <c r="AN852" s="358"/>
      <c r="AO852" s="380" t="str">
        <f>_xlfn.IFNA(IF(VLOOKUP(tabItens[[#This Row],[CÓDIGO]],tabExcluirDoEstoque[#Data],1,FALSE),"sim",""),"")</f>
        <v/>
      </c>
      <c r="AP852" s="381" t="str">
        <f ca="1">IF(OR(ISBLANK(tabItens[[#This Row],[ATA DT.VALID.]]),tabItens[[#This Row],[ATA DT.VALID.]]="",tabItens[[#This Row],[ATA DT.VALID.]]=" "),"",IF(TYPE(tabItens[[#This Row],[ATA DT.VALID.]])=1,ROUNDUP((tabItens[[#This Row],[ATA DT.VALID.]]-TODAY())/7,0),""))</f>
        <v/>
      </c>
      <c r="AQ852" s="382"/>
      <c r="AR852" s="383">
        <f>IF(ISBLANK(tabItens[[#This Row],[CÓDIGO]]),"",IFERROR(VLOOKUP(tabItens[[#This Row],[CÓDIGO]],Consumo!$C$2:$AC$862,26,FALSE),0))</f>
        <v>0</v>
      </c>
      <c r="AS852" s="384">
        <f>SUMIF(Consumo!$C$3:$C$862,tabItens[[#This Row],[CÓDIGO]],Consumo!$N$3:$N$862) + SUMIF(Consumo!$C$3:$C$862,tabItens[[#This Row],[CÓDIGO]],Consumo!$O$3:$O$862) + SUMIF(Consumo!$C$3:$C$862,tabItens[[#This Row],[CÓDIGO]],Consumo!$P$3:$P$862) + SUMIF(Consumo!$C$3:$C$862,tabItens[[#This Row],[CÓDIGO]],Consumo!$Q$3:$Q$862)</f>
        <v>0</v>
      </c>
      <c r="AT852" s="384">
        <f>SUMIF(Consumo!$C$3:$C$862,tabItens[[#This Row],[CÓDIGO]],Consumo!$Z$3:$Z$862)</f>
        <v>0</v>
      </c>
      <c r="AU852" s="385">
        <f>SUMIF(Consumo!$C$3:$C$862,tabItens[[#This Row],[CÓDIGO]],Consumo!$AA$3:$AA$862)</f>
        <v>0</v>
      </c>
      <c r="AV852" s="386">
        <f>SUMIF(Consumo!$C$3:$C$862,tabItens[[#This Row],[CÓDIGO]],Consumo!$Y$3:$Y$862)</f>
        <v>0</v>
      </c>
      <c r="AW852" s="359">
        <f>tabItens[[#This Row],[QTDE ATUAL]] + tabItens[[#This Row],[RC QTDE]] + tabItens[[#This Row],[AF SALDO]] + tabItens[[#This Row],[Recentes]]</f>
        <v>13</v>
      </c>
      <c r="AX852" s="387">
        <v>1</v>
      </c>
      <c r="AY852" s="387">
        <v>4</v>
      </c>
      <c r="AZ852" s="387">
        <f>IF(ISBLANK(tabItens[[#This Row],[CÓDIGO]]),"",tabItens[[#This Row],[PontoMês]] * (AZ$2+tabItens[[#This Row],[PontoQtM]]))</f>
        <v>4</v>
      </c>
      <c r="BA852" s="386">
        <f>tabItens[[#This Row],[PontoPed]] - tabItens[[#This Row],[Saldo]] + (1/10)</f>
        <v>-8.9</v>
      </c>
      <c r="BB852" s="386">
        <f xml:space="preserve"> tabItens[[#This Row],[PontoMês]] * BB$2 - tabItens[[#This Row],[QTDE ATUAL]] - (1/10)</f>
        <v>-12.1</v>
      </c>
      <c r="BC852" s="388">
        <f>IF( tabItens[[#This Row],[PontoPed]]&gt;0, IF(tabItens[[#This Row],[PontoPed]]&lt;1, 1, IF( tabItens[[#This Row],[Saldo]]&gt;tabItens[[#This Row],[PontoPed]], 0, (tabItens[[#This Row],[PontoPed]]-tabItens[[#This Row],[Saldo]])/tabItens[[#This Row],[PontoPed]] ) ), 0 )</f>
        <v>0</v>
      </c>
      <c r="BD852" s="389">
        <f>ROUNDDOWN(IF( OR( AND(tabItens[[#This Row],[PontoPed]]&lt;tabItens[[#This Row],[Saldo]],tabItens[[#This Row],[Saldo]]&gt;0), tabItens[[#This Row],[PontoPed]]=0), 99, IF(AND(tabItens[[#This Row],[Saldo]]=0,tabItens[[#This Row],[PontoPed]]&gt;0), 0, (1-tabItens[[#This Row],[PctAb]])*10 ) ),0)</f>
        <v>99</v>
      </c>
      <c r="BE852" s="390">
        <f>IF( tabItens[[#This Row],[Consumo]] &gt; tabItens[[#This Row],[04_MESES]]/4*$AV$2, tabItens[[#This Row],[Consumo]]/$AV$2, tabItens[[#This Row],[04_MESES]]/4 ) * $BE$2 + tabItens[[#This Row],[COMPRA_EXTRA]]</f>
        <v>0</v>
      </c>
      <c r="BF852" s="391">
        <f>MAX( tabItens[[#This Row],[Sugestão]] - tabItens[[#This Row],[LC]], 0 )</f>
        <v>0</v>
      </c>
      <c r="BG852" s="391">
        <f>SUMIF(Consumo!$C$3:$C$862,tabItens[[#This Row],[CÓDIGO]],Consumo!$E$3:$E$862)</f>
        <v>0</v>
      </c>
      <c r="BH852" s="392">
        <f>IF(AND(tabItens[[#This Row],[Pend]] &gt; 0,tabItens[[#This Row],[Consumo]] &lt;&gt; 0), tabItens[[#This Row],[Pend]] / tabItens[[#This Row],[Consumo]], 0 )</f>
        <v>0</v>
      </c>
      <c r="BI852" s="391"/>
      <c r="BJ852" s="391"/>
      <c r="BK852" s="393" t="s">
        <v>2081</v>
      </c>
    </row>
    <row r="853" spans="1:63" x14ac:dyDescent="0.3">
      <c r="A853" s="354">
        <v>136880</v>
      </c>
      <c r="B853" s="355" t="s">
        <v>1944</v>
      </c>
      <c r="C853" s="356" t="s">
        <v>256</v>
      </c>
      <c r="D853" s="357">
        <v>18.32</v>
      </c>
      <c r="E853" s="358"/>
      <c r="F853" s="358"/>
      <c r="G853" s="358" t="s">
        <v>883</v>
      </c>
      <c r="H853" s="359">
        <v>0</v>
      </c>
      <c r="I853" s="360">
        <v>103003</v>
      </c>
      <c r="J853" s="361">
        <v>18.32</v>
      </c>
      <c r="K853" s="362">
        <v>35</v>
      </c>
      <c r="L853" s="363">
        <f>IF(tabItens[[#This Row],[Média]] &gt; 0, tabItens[[#This Row],[QTDE ATUAL]] / tabItens[[#This Row],[Média]],999.9)</f>
        <v>0</v>
      </c>
      <c r="M853" s="364">
        <v>0</v>
      </c>
      <c r="N853" s="365">
        <f>tabItens[[#This Row],[VALOR UNIT.]] * tabItens[[#This Row],[LC]]</f>
        <v>0</v>
      </c>
      <c r="O853" s="366"/>
      <c r="P853" s="367"/>
      <c r="Q853" s="368"/>
      <c r="R853" s="365"/>
      <c r="S853" s="369"/>
      <c r="T853" s="370">
        <f>ROUNDDOWN(IFERROR(tabItens[[#This Row],[ATA DT.VALID.]] - $D$1,0) / 30,0)</f>
        <v>-1507</v>
      </c>
      <c r="U853" s="355" t="s">
        <v>1488</v>
      </c>
      <c r="V853" s="371">
        <v>1</v>
      </c>
      <c r="W853" s="372" t="s">
        <v>2076</v>
      </c>
      <c r="X853" s="373">
        <v>54</v>
      </c>
      <c r="Y853" s="374">
        <v>4</v>
      </c>
      <c r="Z853" s="375">
        <v>2813</v>
      </c>
      <c r="AA853" s="376">
        <v>2023</v>
      </c>
      <c r="AB853" s="377">
        <v>30</v>
      </c>
      <c r="AC853" s="377"/>
      <c r="AD853" s="376"/>
      <c r="AE853" s="377"/>
      <c r="AF853" s="370"/>
      <c r="AG853" s="378" t="s">
        <v>2067</v>
      </c>
      <c r="AH853" s="379"/>
      <c r="AI853" s="370">
        <v>12</v>
      </c>
      <c r="AJ853" s="379">
        <v>43819</v>
      </c>
      <c r="AK853" s="379">
        <v>43580</v>
      </c>
      <c r="AL853" s="379">
        <v>45056</v>
      </c>
      <c r="AM853" s="369"/>
      <c r="AN853" s="358"/>
      <c r="AO853" s="380" t="str">
        <f>_xlfn.IFNA(IF(VLOOKUP(tabItens[[#This Row],[CÓDIGO]],tabExcluirDoEstoque[#Data],1,FALSE),"sim",""),"")</f>
        <v/>
      </c>
      <c r="AP853" s="381" t="str">
        <f ca="1">IF(OR(ISBLANK(tabItens[[#This Row],[ATA DT.VALID.]]),tabItens[[#This Row],[ATA DT.VALID.]]="",tabItens[[#This Row],[ATA DT.VALID.]]=" "),"",IF(TYPE(tabItens[[#This Row],[ATA DT.VALID.]])=1,ROUNDUP((tabItens[[#This Row],[ATA DT.VALID.]]-TODAY())/7,0),""))</f>
        <v/>
      </c>
      <c r="AQ853" s="382"/>
      <c r="AR853" s="383" t="str">
        <f>IF(ISBLANK(tabItens[[#This Row],[CÓDIGO]]),"",IFERROR(VLOOKUP(tabItens[[#This Row],[CÓDIGO]],Consumo!$C$2:$AC$862,26,FALSE),0))</f>
        <v>09.2023</v>
      </c>
      <c r="AS853" s="384">
        <f>SUMIF(Consumo!$C$3:$C$862,tabItens[[#This Row],[CÓDIGO]],Consumo!$N$3:$N$862) + SUMIF(Consumo!$C$3:$C$862,tabItens[[#This Row],[CÓDIGO]],Consumo!$O$3:$O$862) + SUMIF(Consumo!$C$3:$C$862,tabItens[[#This Row],[CÓDIGO]],Consumo!$P$3:$P$862) + SUMIF(Consumo!$C$3:$C$862,tabItens[[#This Row],[CÓDIGO]],Consumo!$Q$3:$Q$862)</f>
        <v>17</v>
      </c>
      <c r="AT853" s="384">
        <f>SUMIF(Consumo!$C$3:$C$862,tabItens[[#This Row],[CÓDIGO]],Consumo!$Z$3:$Z$862)</f>
        <v>43</v>
      </c>
      <c r="AU853" s="385">
        <f>SUMIF(Consumo!$C$3:$C$862,tabItens[[#This Row],[CÓDIGO]],Consumo!$AA$3:$AA$862)</f>
        <v>17</v>
      </c>
      <c r="AV853" s="386">
        <f>SUMIF(Consumo!$C$3:$C$862,tabItens[[#This Row],[CÓDIGO]],Consumo!$Y$3:$Y$862)</f>
        <v>3.3333333333333335</v>
      </c>
      <c r="AW853" s="359">
        <f>tabItens[[#This Row],[QTDE ATUAL]] + tabItens[[#This Row],[RC QTDE]] + tabItens[[#This Row],[AF SALDO]] + tabItens[[#This Row],[Recentes]]</f>
        <v>30</v>
      </c>
      <c r="AX853" s="387">
        <v>0</v>
      </c>
      <c r="AY853" s="387">
        <v>4</v>
      </c>
      <c r="AZ853" s="387">
        <f>IF(ISBLANK(tabItens[[#This Row],[CÓDIGO]]),"",tabItens[[#This Row],[PontoMês]] * (AZ$2+tabItens[[#This Row],[PontoQtM]]))</f>
        <v>0</v>
      </c>
      <c r="BA853" s="386">
        <f>tabItens[[#This Row],[PontoPed]] - tabItens[[#This Row],[Saldo]] + (1/10)</f>
        <v>-29.9</v>
      </c>
      <c r="BB853" s="386">
        <f xml:space="preserve"> tabItens[[#This Row],[PontoMês]] * BB$2 - tabItens[[#This Row],[QTDE ATUAL]] - (1/10)</f>
        <v>-0.1</v>
      </c>
      <c r="BC853" s="388">
        <f>IF( tabItens[[#This Row],[PontoPed]]&gt;0, IF(tabItens[[#This Row],[PontoPed]]&lt;1, 1, IF( tabItens[[#This Row],[Saldo]]&gt;tabItens[[#This Row],[PontoPed]], 0, (tabItens[[#This Row],[PontoPed]]-tabItens[[#This Row],[Saldo]])/tabItens[[#This Row],[PontoPed]] ) ), 0 )</f>
        <v>0</v>
      </c>
      <c r="BD853" s="389">
        <f>ROUNDDOWN(IF( OR( AND(tabItens[[#This Row],[PontoPed]]&lt;tabItens[[#This Row],[Saldo]],tabItens[[#This Row],[Saldo]]&gt;0), tabItens[[#This Row],[PontoPed]]=0), 99, IF(AND(tabItens[[#This Row],[Saldo]]=0,tabItens[[#This Row],[PontoPed]]&gt;0), 0, (1-tabItens[[#This Row],[PctAb]])*10 ) ),0)</f>
        <v>99</v>
      </c>
      <c r="BE853" s="390">
        <f>IF( tabItens[[#This Row],[Consumo]] &gt; tabItens[[#This Row],[04_MESES]]/4*$AV$2, tabItens[[#This Row],[Consumo]]/$AV$2, tabItens[[#This Row],[04_MESES]]/4 ) * $BE$2 + tabItens[[#This Row],[COMPRA_EXTRA]]</f>
        <v>25.5</v>
      </c>
      <c r="BF853" s="391">
        <f>MAX( tabItens[[#This Row],[Sugestão]] - tabItens[[#This Row],[LC]], 0 )</f>
        <v>25.5</v>
      </c>
      <c r="BG853" s="391">
        <f>SUMIF(Consumo!$C$3:$C$862,tabItens[[#This Row],[CÓDIGO]],Consumo!$E$3:$E$862)</f>
        <v>8</v>
      </c>
      <c r="BH853" s="392">
        <f>IF(AND(tabItens[[#This Row],[Pend]] &gt; 0,tabItens[[#This Row],[Consumo]] &lt;&gt; 0), tabItens[[#This Row],[Pend]] / tabItens[[#This Row],[Consumo]], 0 )</f>
        <v>0.18604651162790697</v>
      </c>
      <c r="BI853" s="391"/>
      <c r="BJ853" s="391"/>
      <c r="BK853" s="393" t="s">
        <v>2081</v>
      </c>
    </row>
    <row r="854" spans="1:63" x14ac:dyDescent="0.3">
      <c r="A854" s="354">
        <v>136881</v>
      </c>
      <c r="B854" s="355" t="s">
        <v>1945</v>
      </c>
      <c r="C854" s="356" t="s">
        <v>262</v>
      </c>
      <c r="D854" s="357">
        <v>43.38</v>
      </c>
      <c r="E854" s="358"/>
      <c r="F854" s="358"/>
      <c r="G854" s="358" t="s">
        <v>883</v>
      </c>
      <c r="H854" s="359">
        <v>0</v>
      </c>
      <c r="I854" s="360">
        <v>103003</v>
      </c>
      <c r="J854" s="361">
        <v>43.38</v>
      </c>
      <c r="K854" s="362">
        <v>163</v>
      </c>
      <c r="L854" s="363">
        <f>IF(tabItens[[#This Row],[Média]] &gt; 0, tabItens[[#This Row],[QTDE ATUAL]] / tabItens[[#This Row],[Média]],999.9)</f>
        <v>0</v>
      </c>
      <c r="M854" s="364">
        <v>0</v>
      </c>
      <c r="N854" s="365">
        <f>tabItens[[#This Row],[VALOR UNIT.]] * tabItens[[#This Row],[LC]]</f>
        <v>0</v>
      </c>
      <c r="O854" s="366" t="s">
        <v>2201</v>
      </c>
      <c r="P854" s="367"/>
      <c r="Q854" s="368"/>
      <c r="R854" s="365"/>
      <c r="S854" s="369"/>
      <c r="T854" s="370">
        <f>ROUNDDOWN(IFERROR(tabItens[[#This Row],[ATA DT.VALID.]] - $D$1,0) / 30,0)</f>
        <v>-1507</v>
      </c>
      <c r="U854" s="355" t="s">
        <v>1488</v>
      </c>
      <c r="V854" s="371">
        <v>1</v>
      </c>
      <c r="W854" s="372" t="s">
        <v>2076</v>
      </c>
      <c r="X854" s="373">
        <v>54</v>
      </c>
      <c r="Y854" s="374">
        <v>4</v>
      </c>
      <c r="Z854" s="375">
        <v>2813</v>
      </c>
      <c r="AA854" s="376">
        <v>2023</v>
      </c>
      <c r="AB854" s="377">
        <v>200</v>
      </c>
      <c r="AC854" s="377"/>
      <c r="AD854" s="376"/>
      <c r="AE854" s="377"/>
      <c r="AF854" s="370"/>
      <c r="AG854" s="378" t="s">
        <v>2067</v>
      </c>
      <c r="AH854" s="379"/>
      <c r="AI854" s="370">
        <v>82</v>
      </c>
      <c r="AJ854" s="379">
        <v>44538</v>
      </c>
      <c r="AK854" s="379">
        <v>43580</v>
      </c>
      <c r="AL854" s="379">
        <v>44519</v>
      </c>
      <c r="AM854" s="369"/>
      <c r="AN854" s="358"/>
      <c r="AO854" s="380" t="str">
        <f>_xlfn.IFNA(IF(VLOOKUP(tabItens[[#This Row],[CÓDIGO]],tabExcluirDoEstoque[#Data],1,FALSE),"sim",""),"")</f>
        <v/>
      </c>
      <c r="AP854" s="381" t="str">
        <f ca="1">IF(OR(ISBLANK(tabItens[[#This Row],[ATA DT.VALID.]]),tabItens[[#This Row],[ATA DT.VALID.]]="",tabItens[[#This Row],[ATA DT.VALID.]]=" "),"",IF(TYPE(tabItens[[#This Row],[ATA DT.VALID.]])=1,ROUNDUP((tabItens[[#This Row],[ATA DT.VALID.]]-TODAY())/7,0),""))</f>
        <v/>
      </c>
      <c r="AQ854" s="382">
        <v>0</v>
      </c>
      <c r="AR854" s="383" t="str">
        <f>IF(ISBLANK(tabItens[[#This Row],[CÓDIGO]]),"",IFERROR(VLOOKUP(tabItens[[#This Row],[CÓDIGO]],Consumo!$C$2:$AC$862,26,FALSE),0))</f>
        <v>09.2023</v>
      </c>
      <c r="AS854" s="384">
        <f>SUMIF(Consumo!$C$3:$C$862,tabItens[[#This Row],[CÓDIGO]],Consumo!$N$3:$N$862) + SUMIF(Consumo!$C$3:$C$862,tabItens[[#This Row],[CÓDIGO]],Consumo!$O$3:$O$862) + SUMIF(Consumo!$C$3:$C$862,tabItens[[#This Row],[CÓDIGO]],Consumo!$P$3:$P$862) + SUMIF(Consumo!$C$3:$C$862,tabItens[[#This Row],[CÓDIGO]],Consumo!$Q$3:$Q$862)</f>
        <v>75</v>
      </c>
      <c r="AT854" s="384">
        <f>SUMIF(Consumo!$C$3:$C$862,tabItens[[#This Row],[CÓDIGO]],Consumo!$Z$3:$Z$862)</f>
        <v>264</v>
      </c>
      <c r="AU854" s="385">
        <f>SUMIF(Consumo!$C$3:$C$862,tabItens[[#This Row],[CÓDIGO]],Consumo!$AA$3:$AA$862)</f>
        <v>35</v>
      </c>
      <c r="AV854" s="386">
        <f>SUMIF(Consumo!$C$3:$C$862,tabItens[[#This Row],[CÓDIGO]],Consumo!$Y$3:$Y$862)</f>
        <v>22</v>
      </c>
      <c r="AW854" s="359">
        <f>tabItens[[#This Row],[QTDE ATUAL]] + tabItens[[#This Row],[RC QTDE]] + tabItens[[#This Row],[AF SALDO]] + tabItens[[#This Row],[Recentes]]</f>
        <v>200</v>
      </c>
      <c r="AX854" s="387">
        <v>0</v>
      </c>
      <c r="AY854" s="387">
        <v>4</v>
      </c>
      <c r="AZ854" s="387">
        <f>IF(ISBLANK(tabItens[[#This Row],[CÓDIGO]]),"",tabItens[[#This Row],[PontoMês]] * (AZ$2+tabItens[[#This Row],[PontoQtM]]))</f>
        <v>0</v>
      </c>
      <c r="BA854" s="386">
        <f>tabItens[[#This Row],[PontoPed]] - tabItens[[#This Row],[Saldo]] + (1/10)</f>
        <v>-199.9</v>
      </c>
      <c r="BB854" s="386">
        <f xml:space="preserve"> tabItens[[#This Row],[PontoMês]] * BB$2 - tabItens[[#This Row],[QTDE ATUAL]] - (1/10)</f>
        <v>-0.1</v>
      </c>
      <c r="BC854" s="388">
        <f>IF( tabItens[[#This Row],[PontoPed]]&gt;0, IF(tabItens[[#This Row],[PontoPed]]&lt;1, 1, IF( tabItens[[#This Row],[Saldo]]&gt;tabItens[[#This Row],[PontoPed]], 0, (tabItens[[#This Row],[PontoPed]]-tabItens[[#This Row],[Saldo]])/tabItens[[#This Row],[PontoPed]] ) ), 0 )</f>
        <v>0</v>
      </c>
      <c r="BD854" s="389">
        <f>ROUNDDOWN(IF( OR( AND(tabItens[[#This Row],[PontoPed]]&lt;tabItens[[#This Row],[Saldo]],tabItens[[#This Row],[Saldo]]&gt;0), tabItens[[#This Row],[PontoPed]]=0), 99, IF(AND(tabItens[[#This Row],[Saldo]]=0,tabItens[[#This Row],[PontoPed]]&gt;0), 0, (1-tabItens[[#This Row],[PctAb]])*10 ) ),0)</f>
        <v>99</v>
      </c>
      <c r="BE854" s="390">
        <f>IF( tabItens[[#This Row],[Consumo]] &gt; tabItens[[#This Row],[04_MESES]]/4*$AV$2, tabItens[[#This Row],[Consumo]]/$AV$2, tabItens[[#This Row],[04_MESES]]/4 ) * $BE$2 + tabItens[[#This Row],[COMPRA_EXTRA]]</f>
        <v>132</v>
      </c>
      <c r="BF854" s="391">
        <f>MAX( tabItens[[#This Row],[Sugestão]] - tabItens[[#This Row],[LC]], 0 )</f>
        <v>132</v>
      </c>
      <c r="BG854" s="391">
        <f>SUMIF(Consumo!$C$3:$C$862,tabItens[[#This Row],[CÓDIGO]],Consumo!$E$3:$E$862)</f>
        <v>20</v>
      </c>
      <c r="BH854" s="392">
        <f>IF(AND(tabItens[[#This Row],[Pend]] &gt; 0,tabItens[[#This Row],[Consumo]] &lt;&gt; 0), tabItens[[#This Row],[Pend]] / tabItens[[#This Row],[Consumo]], 0 )</f>
        <v>7.575757575757576E-2</v>
      </c>
      <c r="BI854" s="391"/>
      <c r="BJ854" s="391"/>
      <c r="BK854" s="393" t="s">
        <v>2081</v>
      </c>
    </row>
    <row r="855" spans="1:63" x14ac:dyDescent="0.3">
      <c r="A855" s="354">
        <v>136895</v>
      </c>
      <c r="B855" s="355" t="s">
        <v>1946</v>
      </c>
      <c r="C855" s="356" t="s">
        <v>31</v>
      </c>
      <c r="D855" s="357">
        <v>3.8</v>
      </c>
      <c r="E855" s="358"/>
      <c r="F855" s="358"/>
      <c r="G855" s="358" t="s">
        <v>883</v>
      </c>
      <c r="H855" s="359">
        <v>15</v>
      </c>
      <c r="I855" s="360">
        <v>103003</v>
      </c>
      <c r="J855" s="361">
        <v>3.8</v>
      </c>
      <c r="K855" s="362">
        <v>524</v>
      </c>
      <c r="L855" s="363">
        <f>IF(tabItens[[#This Row],[Média]] &gt; 0, tabItens[[#This Row],[QTDE ATUAL]] / tabItens[[#This Row],[Média]],999.9)</f>
        <v>0.29363784665579118</v>
      </c>
      <c r="M855" s="364">
        <v>0</v>
      </c>
      <c r="N855" s="365">
        <f>tabItens[[#This Row],[VALOR UNIT.]] * tabItens[[#This Row],[LC]]</f>
        <v>0</v>
      </c>
      <c r="O855" s="366" t="s">
        <v>2202</v>
      </c>
      <c r="P855" s="367"/>
      <c r="Q855" s="368"/>
      <c r="R855" s="365"/>
      <c r="S855" s="369"/>
      <c r="T855" s="370">
        <f>ROUNDDOWN(IFERROR(tabItens[[#This Row],[ATA DT.VALID.]] - $D$1,0) / 30,0)</f>
        <v>-1507</v>
      </c>
      <c r="U855" s="355" t="s">
        <v>1876</v>
      </c>
      <c r="V855" s="371">
        <v>1</v>
      </c>
      <c r="W855" s="372" t="s">
        <v>2072</v>
      </c>
      <c r="X855" s="373">
        <v>55</v>
      </c>
      <c r="Y855" s="374">
        <v>66</v>
      </c>
      <c r="Z855" s="375">
        <v>2957</v>
      </c>
      <c r="AA855" s="376">
        <v>2023</v>
      </c>
      <c r="AB855" s="377">
        <v>300</v>
      </c>
      <c r="AC855" s="377"/>
      <c r="AD855" s="376"/>
      <c r="AE855" s="377"/>
      <c r="AF855" s="370"/>
      <c r="AG855" s="378" t="s">
        <v>2067</v>
      </c>
      <c r="AH855" s="379"/>
      <c r="AI855" s="370">
        <v>204</v>
      </c>
      <c r="AJ855" s="379">
        <v>44883</v>
      </c>
      <c r="AK855" s="379">
        <v>43584</v>
      </c>
      <c r="AL855" s="379">
        <v>45163</v>
      </c>
      <c r="AM855" s="369"/>
      <c r="AN855" s="358"/>
      <c r="AO855" s="380" t="str">
        <f>_xlfn.IFNA(IF(VLOOKUP(tabItens[[#This Row],[CÓDIGO]],tabExcluirDoEstoque[#Data],1,FALSE),"sim",""),"")</f>
        <v/>
      </c>
      <c r="AP855" s="381" t="str">
        <f ca="1">IF(OR(ISBLANK(tabItens[[#This Row],[ATA DT.VALID.]]),tabItens[[#This Row],[ATA DT.VALID.]]="",tabItens[[#This Row],[ATA DT.VALID.]]=" "),"",IF(TYPE(tabItens[[#This Row],[ATA DT.VALID.]])=1,ROUNDUP((tabItens[[#This Row],[ATA DT.VALID.]]-TODAY())/7,0),""))</f>
        <v/>
      </c>
      <c r="AQ855" s="382">
        <v>0</v>
      </c>
      <c r="AR855" s="383" t="str">
        <f>IF(ISBLANK(tabItens[[#This Row],[CÓDIGO]]),"",IFERROR(VLOOKUP(tabItens[[#This Row],[CÓDIGO]],Consumo!$C$2:$AC$862,26,FALSE),0))</f>
        <v>09.2023</v>
      </c>
      <c r="AS855" s="384">
        <f>SUMIF(Consumo!$C$3:$C$862,tabItens[[#This Row],[CÓDIGO]],Consumo!$N$3:$N$862) + SUMIF(Consumo!$C$3:$C$862,tabItens[[#This Row],[CÓDIGO]],Consumo!$O$3:$O$862) + SUMIF(Consumo!$C$3:$C$862,tabItens[[#This Row],[CÓDIGO]],Consumo!$P$3:$P$862) + SUMIF(Consumo!$C$3:$C$862,tabItens[[#This Row],[CÓDIGO]],Consumo!$Q$3:$Q$862)</f>
        <v>370</v>
      </c>
      <c r="AT855" s="384">
        <f>SUMIF(Consumo!$C$3:$C$862,tabItens[[#This Row],[CÓDIGO]],Consumo!$Z$3:$Z$862)</f>
        <v>613</v>
      </c>
      <c r="AU855" s="385">
        <f>SUMIF(Consumo!$C$3:$C$862,tabItens[[#This Row],[CÓDIGO]],Consumo!$AA$3:$AA$862)</f>
        <v>150</v>
      </c>
      <c r="AV855" s="386">
        <f>SUMIF(Consumo!$C$3:$C$862,tabItens[[#This Row],[CÓDIGO]],Consumo!$Y$3:$Y$862)</f>
        <v>51.083333333333336</v>
      </c>
      <c r="AW855" s="359">
        <f>tabItens[[#This Row],[QTDE ATUAL]] + tabItens[[#This Row],[RC QTDE]] + tabItens[[#This Row],[AF SALDO]] + tabItens[[#This Row],[Recentes]]</f>
        <v>315</v>
      </c>
      <c r="AX855" s="387">
        <v>42</v>
      </c>
      <c r="AY855" s="387">
        <v>4</v>
      </c>
      <c r="AZ855" s="387">
        <f>IF(ISBLANK(tabItens[[#This Row],[CÓDIGO]]),"",tabItens[[#This Row],[PontoMês]] * (AZ$2+tabItens[[#This Row],[PontoQtM]]))</f>
        <v>168</v>
      </c>
      <c r="BA855" s="386">
        <f>tabItens[[#This Row],[PontoPed]] - tabItens[[#This Row],[Saldo]] + (1/10)</f>
        <v>-146.9</v>
      </c>
      <c r="BB855" s="386">
        <f xml:space="preserve"> tabItens[[#This Row],[PontoMês]] * BB$2 - tabItens[[#This Row],[QTDE ATUAL]] - (1/10)</f>
        <v>26.9</v>
      </c>
      <c r="BC855" s="388">
        <f>IF( tabItens[[#This Row],[PontoPed]]&gt;0, IF(tabItens[[#This Row],[PontoPed]]&lt;1, 1, IF( tabItens[[#This Row],[Saldo]]&gt;tabItens[[#This Row],[PontoPed]], 0, (tabItens[[#This Row],[PontoPed]]-tabItens[[#This Row],[Saldo]])/tabItens[[#This Row],[PontoPed]] ) ), 0 )</f>
        <v>0</v>
      </c>
      <c r="BD855" s="389">
        <f>ROUNDDOWN(IF( OR( AND(tabItens[[#This Row],[PontoPed]]&lt;tabItens[[#This Row],[Saldo]],tabItens[[#This Row],[Saldo]]&gt;0), tabItens[[#This Row],[PontoPed]]=0), 99, IF(AND(tabItens[[#This Row],[Saldo]]=0,tabItens[[#This Row],[PontoPed]]&gt;0), 0, (1-tabItens[[#This Row],[PctAb]])*10 ) ),0)</f>
        <v>99</v>
      </c>
      <c r="BE855" s="390">
        <f>IF( tabItens[[#This Row],[Consumo]] &gt; tabItens[[#This Row],[04_MESES]]/4*$AV$2, tabItens[[#This Row],[Consumo]]/$AV$2, tabItens[[#This Row],[04_MESES]]/4 ) * $BE$2 + tabItens[[#This Row],[COMPRA_EXTRA]]</f>
        <v>555</v>
      </c>
      <c r="BF855" s="391">
        <f>MAX( tabItens[[#This Row],[Sugestão]] - tabItens[[#This Row],[LC]], 0 )</f>
        <v>555</v>
      </c>
      <c r="BG855" s="391">
        <f>SUMIF(Consumo!$C$3:$C$862,tabItens[[#This Row],[CÓDIGO]],Consumo!$E$3:$E$862)</f>
        <v>0</v>
      </c>
      <c r="BH855" s="392">
        <f>IF(AND(tabItens[[#This Row],[Pend]] &gt; 0,tabItens[[#This Row],[Consumo]] &lt;&gt; 0), tabItens[[#This Row],[Pend]] / tabItens[[#This Row],[Consumo]], 0 )</f>
        <v>0</v>
      </c>
      <c r="BI855" s="391"/>
      <c r="BJ855" s="391"/>
      <c r="BK855" s="393" t="s">
        <v>2081</v>
      </c>
    </row>
    <row r="856" spans="1:63" x14ac:dyDescent="0.3">
      <c r="A856" s="354">
        <v>136896</v>
      </c>
      <c r="B856" s="355" t="s">
        <v>1947</v>
      </c>
      <c r="C856" s="356" t="s">
        <v>31</v>
      </c>
      <c r="D856" s="357">
        <v>12.6</v>
      </c>
      <c r="E856" s="358"/>
      <c r="F856" s="358"/>
      <c r="G856" s="358" t="s">
        <v>883</v>
      </c>
      <c r="H856" s="359">
        <v>27</v>
      </c>
      <c r="I856" s="360">
        <v>103003</v>
      </c>
      <c r="J856" s="361">
        <v>12.6</v>
      </c>
      <c r="K856" s="362">
        <v>849</v>
      </c>
      <c r="L856" s="363">
        <f>IF(tabItens[[#This Row],[Média]] &gt; 0, tabItens[[#This Row],[QTDE ATUAL]] / tabItens[[#This Row],[Média]],999.9)</f>
        <v>0.29697525206232811</v>
      </c>
      <c r="M856" s="364">
        <v>0</v>
      </c>
      <c r="N856" s="365">
        <f>tabItens[[#This Row],[VALOR UNIT.]] * tabItens[[#This Row],[LC]]</f>
        <v>0</v>
      </c>
      <c r="O856" s="366" t="s">
        <v>2161</v>
      </c>
      <c r="P856" s="367"/>
      <c r="Q856" s="368"/>
      <c r="R856" s="365"/>
      <c r="S856" s="369"/>
      <c r="T856" s="370">
        <f>ROUNDDOWN(IFERROR(tabItens[[#This Row],[ATA DT.VALID.]] - $D$1,0) / 30,0)</f>
        <v>-1507</v>
      </c>
      <c r="U856" s="355" t="s">
        <v>1876</v>
      </c>
      <c r="V856" s="371">
        <v>1</v>
      </c>
      <c r="W856" s="372" t="s">
        <v>2072</v>
      </c>
      <c r="X856" s="373">
        <v>55</v>
      </c>
      <c r="Y856" s="374">
        <v>66</v>
      </c>
      <c r="Z856" s="375">
        <v>2679</v>
      </c>
      <c r="AA856" s="376">
        <v>2023</v>
      </c>
      <c r="AB856" s="377">
        <v>500</v>
      </c>
      <c r="AC856" s="377"/>
      <c r="AD856" s="376"/>
      <c r="AE856" s="377"/>
      <c r="AF856" s="370"/>
      <c r="AG856" s="378" t="s">
        <v>2067</v>
      </c>
      <c r="AH856" s="379"/>
      <c r="AI856" s="370">
        <v>364</v>
      </c>
      <c r="AJ856" s="379">
        <v>44635</v>
      </c>
      <c r="AK856" s="379">
        <v>43584</v>
      </c>
      <c r="AL856" s="379">
        <v>44616</v>
      </c>
      <c r="AM856" s="369"/>
      <c r="AN856" s="358"/>
      <c r="AO856" s="380" t="str">
        <f>_xlfn.IFNA(IF(VLOOKUP(tabItens[[#This Row],[CÓDIGO]],tabExcluirDoEstoque[#Data],1,FALSE),"sim",""),"")</f>
        <v/>
      </c>
      <c r="AP856" s="381" t="str">
        <f ca="1">IF(OR(ISBLANK(tabItens[[#This Row],[ATA DT.VALID.]]),tabItens[[#This Row],[ATA DT.VALID.]]="",tabItens[[#This Row],[ATA DT.VALID.]]=" "),"",IF(TYPE(tabItens[[#This Row],[ATA DT.VALID.]])=1,ROUNDUP((tabItens[[#This Row],[ATA DT.VALID.]]-TODAY())/7,0),""))</f>
        <v/>
      </c>
      <c r="AQ856" s="382">
        <v>0</v>
      </c>
      <c r="AR856" s="383" t="str">
        <f>IF(ISBLANK(tabItens[[#This Row],[CÓDIGO]]),"",IFERROR(VLOOKUP(tabItens[[#This Row],[CÓDIGO]],Consumo!$C$2:$AC$862,26,FALSE),0))</f>
        <v>09.2023</v>
      </c>
      <c r="AS856" s="384">
        <f>SUMIF(Consumo!$C$3:$C$862,tabItens[[#This Row],[CÓDIGO]],Consumo!$N$3:$N$862) + SUMIF(Consumo!$C$3:$C$862,tabItens[[#This Row],[CÓDIGO]],Consumo!$O$3:$O$862) + SUMIF(Consumo!$C$3:$C$862,tabItens[[#This Row],[CÓDIGO]],Consumo!$P$3:$P$862) + SUMIF(Consumo!$C$3:$C$862,tabItens[[#This Row],[CÓDIGO]],Consumo!$Q$3:$Q$862)</f>
        <v>510</v>
      </c>
      <c r="AT856" s="384">
        <f>SUMIF(Consumo!$C$3:$C$862,tabItens[[#This Row],[CÓDIGO]],Consumo!$Z$3:$Z$862)</f>
        <v>1094</v>
      </c>
      <c r="AU856" s="385">
        <f>SUMIF(Consumo!$C$3:$C$862,tabItens[[#This Row],[CÓDIGO]],Consumo!$AA$3:$AA$862)</f>
        <v>224</v>
      </c>
      <c r="AV856" s="386">
        <f>SUMIF(Consumo!$C$3:$C$862,tabItens[[#This Row],[CÓDIGO]],Consumo!$Y$3:$Y$862)</f>
        <v>90.916666666666671</v>
      </c>
      <c r="AW856" s="359">
        <f>tabItens[[#This Row],[QTDE ATUAL]] + tabItens[[#This Row],[RC QTDE]] + tabItens[[#This Row],[AF SALDO]] + tabItens[[#This Row],[Recentes]]</f>
        <v>527</v>
      </c>
      <c r="AX856" s="387">
        <v>97</v>
      </c>
      <c r="AY856" s="387">
        <v>4</v>
      </c>
      <c r="AZ856" s="387">
        <f>IF(ISBLANK(tabItens[[#This Row],[CÓDIGO]]),"",tabItens[[#This Row],[PontoMês]] * (AZ$2+tabItens[[#This Row],[PontoQtM]]))</f>
        <v>388</v>
      </c>
      <c r="BA856" s="386">
        <f>tabItens[[#This Row],[PontoPed]] - tabItens[[#This Row],[Saldo]] + (1/10)</f>
        <v>-138.9</v>
      </c>
      <c r="BB856" s="386">
        <f xml:space="preserve"> tabItens[[#This Row],[PontoMês]] * BB$2 - tabItens[[#This Row],[QTDE ATUAL]] - (1/10)</f>
        <v>69.900000000000006</v>
      </c>
      <c r="BC856" s="388">
        <f>IF( tabItens[[#This Row],[PontoPed]]&gt;0, IF(tabItens[[#This Row],[PontoPed]]&lt;1, 1, IF( tabItens[[#This Row],[Saldo]]&gt;tabItens[[#This Row],[PontoPed]], 0, (tabItens[[#This Row],[PontoPed]]-tabItens[[#This Row],[Saldo]])/tabItens[[#This Row],[PontoPed]] ) ), 0 )</f>
        <v>0</v>
      </c>
      <c r="BD856" s="389">
        <f>ROUNDDOWN(IF( OR( AND(tabItens[[#This Row],[PontoPed]]&lt;tabItens[[#This Row],[Saldo]],tabItens[[#This Row],[Saldo]]&gt;0), tabItens[[#This Row],[PontoPed]]=0), 99, IF(AND(tabItens[[#This Row],[Saldo]]=0,tabItens[[#This Row],[PontoPed]]&gt;0), 0, (1-tabItens[[#This Row],[PctAb]])*10 ) ),0)</f>
        <v>99</v>
      </c>
      <c r="BE856" s="390">
        <f>IF( tabItens[[#This Row],[Consumo]] &gt; tabItens[[#This Row],[04_MESES]]/4*$AV$2, tabItens[[#This Row],[Consumo]]/$AV$2, tabItens[[#This Row],[04_MESES]]/4 ) * $BE$2 + tabItens[[#This Row],[COMPRA_EXTRA]]</f>
        <v>765</v>
      </c>
      <c r="BF856" s="391">
        <f>MAX( tabItens[[#This Row],[Sugestão]] - tabItens[[#This Row],[LC]], 0 )</f>
        <v>765</v>
      </c>
      <c r="BG856" s="391">
        <f>SUMIF(Consumo!$C$3:$C$862,tabItens[[#This Row],[CÓDIGO]],Consumo!$E$3:$E$862)</f>
        <v>0</v>
      </c>
      <c r="BH856" s="392">
        <f>IF(AND(tabItens[[#This Row],[Pend]] &gt; 0,tabItens[[#This Row],[Consumo]] &lt;&gt; 0), tabItens[[#This Row],[Pend]] / tabItens[[#This Row],[Consumo]], 0 )</f>
        <v>0</v>
      </c>
      <c r="BI856" s="391"/>
      <c r="BJ856" s="391"/>
      <c r="BK856" s="393" t="s">
        <v>2081</v>
      </c>
    </row>
    <row r="857" spans="1:63" x14ac:dyDescent="0.3">
      <c r="A857" s="354">
        <v>136898</v>
      </c>
      <c r="B857" s="355" t="s">
        <v>1948</v>
      </c>
      <c r="C857" s="356" t="s">
        <v>31</v>
      </c>
      <c r="D857" s="357">
        <v>19.920000000000002</v>
      </c>
      <c r="E857" s="358"/>
      <c r="F857" s="358"/>
      <c r="G857" s="358" t="s">
        <v>883</v>
      </c>
      <c r="H857" s="359">
        <v>0</v>
      </c>
      <c r="I857" s="360">
        <v>103003</v>
      </c>
      <c r="J857" s="361">
        <v>19.920000000000002</v>
      </c>
      <c r="K857" s="362">
        <v>122</v>
      </c>
      <c r="L857" s="363">
        <f>IF(tabItens[[#This Row],[Média]] &gt; 0, tabItens[[#This Row],[QTDE ATUAL]] / tabItens[[#This Row],[Média]],999.9)</f>
        <v>0</v>
      </c>
      <c r="M857" s="364">
        <v>0</v>
      </c>
      <c r="N857" s="365">
        <f>tabItens[[#This Row],[VALOR UNIT.]] * tabItens[[#This Row],[LC]]</f>
        <v>0</v>
      </c>
      <c r="O857" s="366" t="s">
        <v>2161</v>
      </c>
      <c r="P857" s="367"/>
      <c r="Q857" s="368"/>
      <c r="R857" s="365"/>
      <c r="S857" s="369"/>
      <c r="T857" s="370">
        <f>ROUNDDOWN(IFERROR(tabItens[[#This Row],[ATA DT.VALID.]] - $D$1,0) / 30,0)</f>
        <v>-1507</v>
      </c>
      <c r="U857" s="355" t="s">
        <v>1081</v>
      </c>
      <c r="V857" s="371">
        <v>1</v>
      </c>
      <c r="W857" s="372" t="s">
        <v>2072</v>
      </c>
      <c r="X857" s="373">
        <v>55</v>
      </c>
      <c r="Y857" s="374">
        <v>49</v>
      </c>
      <c r="Z857" s="375">
        <v>2234</v>
      </c>
      <c r="AA857" s="376">
        <v>2023</v>
      </c>
      <c r="AB857" s="377">
        <v>300</v>
      </c>
      <c r="AC857" s="377"/>
      <c r="AD857" s="376"/>
      <c r="AE857" s="377"/>
      <c r="AF857" s="370"/>
      <c r="AG857" s="378" t="s">
        <v>2067</v>
      </c>
      <c r="AH857" s="379"/>
      <c r="AI857" s="370">
        <v>40</v>
      </c>
      <c r="AJ857" s="379">
        <v>44957</v>
      </c>
      <c r="AK857" s="379">
        <v>43584</v>
      </c>
      <c r="AL857" s="379">
        <v>44917</v>
      </c>
      <c r="AM857" s="369"/>
      <c r="AN857" s="358"/>
      <c r="AO857" s="380" t="str">
        <f>_xlfn.IFNA(IF(VLOOKUP(tabItens[[#This Row],[CÓDIGO]],tabExcluirDoEstoque[#Data],1,FALSE),"sim",""),"")</f>
        <v/>
      </c>
      <c r="AP857" s="381" t="str">
        <f ca="1">IF(OR(ISBLANK(tabItens[[#This Row],[ATA DT.VALID.]]),tabItens[[#This Row],[ATA DT.VALID.]]="",tabItens[[#This Row],[ATA DT.VALID.]]=" "),"",IF(TYPE(tabItens[[#This Row],[ATA DT.VALID.]])=1,ROUNDUP((tabItens[[#This Row],[ATA DT.VALID.]]-TODAY())/7,0),""))</f>
        <v/>
      </c>
      <c r="AQ857" s="382">
        <v>0</v>
      </c>
      <c r="AR857" s="383" t="str">
        <f>IF(ISBLANK(tabItens[[#This Row],[CÓDIGO]]),"",IFERROR(VLOOKUP(tabItens[[#This Row],[CÓDIGO]],Consumo!$C$2:$AC$862,26,FALSE),0))</f>
        <v>02.2023</v>
      </c>
      <c r="AS857" s="384">
        <f>SUMIF(Consumo!$C$3:$C$862,tabItens[[#This Row],[CÓDIGO]],Consumo!$N$3:$N$862) + SUMIF(Consumo!$C$3:$C$862,tabItens[[#This Row],[CÓDIGO]],Consumo!$O$3:$O$862) + SUMIF(Consumo!$C$3:$C$862,tabItens[[#This Row],[CÓDIGO]],Consumo!$P$3:$P$862) + SUMIF(Consumo!$C$3:$C$862,tabItens[[#This Row],[CÓDIGO]],Consumo!$Q$3:$Q$862)</f>
        <v>0</v>
      </c>
      <c r="AT857" s="384">
        <f>SUMIF(Consumo!$C$3:$C$862,tabItens[[#This Row],[CÓDIGO]],Consumo!$Z$3:$Z$862)</f>
        <v>144</v>
      </c>
      <c r="AU857" s="385">
        <f>SUMIF(Consumo!$C$3:$C$862,tabItens[[#This Row],[CÓDIGO]],Consumo!$AA$3:$AA$862)</f>
        <v>50</v>
      </c>
      <c r="AV857" s="386">
        <f>SUMIF(Consumo!$C$3:$C$862,tabItens[[#This Row],[CÓDIGO]],Consumo!$Y$3:$Y$862)</f>
        <v>11.833333333333334</v>
      </c>
      <c r="AW857" s="359">
        <f>tabItens[[#This Row],[QTDE ATUAL]] + tabItens[[#This Row],[RC QTDE]] + tabItens[[#This Row],[AF SALDO]] + tabItens[[#This Row],[Recentes]]</f>
        <v>300</v>
      </c>
      <c r="AX857" s="387">
        <v>5</v>
      </c>
      <c r="AY857" s="387">
        <v>4</v>
      </c>
      <c r="AZ857" s="387">
        <f>IF(ISBLANK(tabItens[[#This Row],[CÓDIGO]]),"",tabItens[[#This Row],[PontoMês]] * (AZ$2+tabItens[[#This Row],[PontoQtM]]))</f>
        <v>20</v>
      </c>
      <c r="BA857" s="386">
        <f>tabItens[[#This Row],[PontoPed]] - tabItens[[#This Row],[Saldo]] + (1/10)</f>
        <v>-279.89999999999998</v>
      </c>
      <c r="BB857" s="386">
        <f xml:space="preserve"> tabItens[[#This Row],[PontoMês]] * BB$2 - tabItens[[#This Row],[QTDE ATUAL]] - (1/10)</f>
        <v>4.9000000000000004</v>
      </c>
      <c r="BC857" s="388">
        <f>IF( tabItens[[#This Row],[PontoPed]]&gt;0, IF(tabItens[[#This Row],[PontoPed]]&lt;1, 1, IF( tabItens[[#This Row],[Saldo]]&gt;tabItens[[#This Row],[PontoPed]], 0, (tabItens[[#This Row],[PontoPed]]-tabItens[[#This Row],[Saldo]])/tabItens[[#This Row],[PontoPed]] ) ), 0 )</f>
        <v>0</v>
      </c>
      <c r="BD857" s="389">
        <f>ROUNDDOWN(IF( OR( AND(tabItens[[#This Row],[PontoPed]]&lt;tabItens[[#This Row],[Saldo]],tabItens[[#This Row],[Saldo]]&gt;0), tabItens[[#This Row],[PontoPed]]=0), 99, IF(AND(tabItens[[#This Row],[Saldo]]=0,tabItens[[#This Row],[PontoPed]]&gt;0), 0, (1-tabItens[[#This Row],[PctAb]])*10 ) ),0)</f>
        <v>99</v>
      </c>
      <c r="BE857" s="390">
        <f>IF( tabItens[[#This Row],[Consumo]] &gt; tabItens[[#This Row],[04_MESES]]/4*$AV$2, tabItens[[#This Row],[Consumo]]/$AV$2, tabItens[[#This Row],[04_MESES]]/4 ) * $BE$2 + tabItens[[#This Row],[COMPRA_EXTRA]]</f>
        <v>72</v>
      </c>
      <c r="BF857" s="391">
        <f>MAX( tabItens[[#This Row],[Sugestão]] - tabItens[[#This Row],[LC]], 0 )</f>
        <v>72</v>
      </c>
      <c r="BG857" s="391">
        <f>SUMIF(Consumo!$C$3:$C$862,tabItens[[#This Row],[CÓDIGO]],Consumo!$E$3:$E$862)</f>
        <v>22</v>
      </c>
      <c r="BH857" s="392">
        <f>IF(AND(tabItens[[#This Row],[Pend]] &gt; 0,tabItens[[#This Row],[Consumo]] &lt;&gt; 0), tabItens[[#This Row],[Pend]] / tabItens[[#This Row],[Consumo]], 0 )</f>
        <v>0.15277777777777779</v>
      </c>
      <c r="BI857" s="391"/>
      <c r="BJ857" s="391"/>
      <c r="BK857" s="393" t="s">
        <v>2081</v>
      </c>
    </row>
    <row r="858" spans="1:63" x14ac:dyDescent="0.3">
      <c r="A858" s="354">
        <v>136941</v>
      </c>
      <c r="B858" s="355" t="s">
        <v>1949</v>
      </c>
      <c r="C858" s="356" t="s">
        <v>386</v>
      </c>
      <c r="D858" s="357">
        <v>67.5</v>
      </c>
      <c r="E858" s="358"/>
      <c r="F858" s="358"/>
      <c r="G858" s="358" t="s">
        <v>883</v>
      </c>
      <c r="H858" s="359">
        <v>131</v>
      </c>
      <c r="I858" s="360">
        <v>103003</v>
      </c>
      <c r="J858" s="361">
        <v>67.5</v>
      </c>
      <c r="K858" s="362">
        <v>832</v>
      </c>
      <c r="L858" s="363">
        <f>IF(tabItens[[#This Row],[Média]] &gt; 0, tabItens[[#This Row],[QTDE ATUAL]] / tabItens[[#This Row],[Média]],999.9)</f>
        <v>1.2138996138996139</v>
      </c>
      <c r="M858" s="364">
        <v>0</v>
      </c>
      <c r="N858" s="365">
        <f>tabItens[[#This Row],[VALOR UNIT.]] * tabItens[[#This Row],[LC]]</f>
        <v>0</v>
      </c>
      <c r="O858" s="366" t="s">
        <v>2085</v>
      </c>
      <c r="P858" s="367"/>
      <c r="Q858" s="368"/>
      <c r="R858" s="365"/>
      <c r="S858" s="369"/>
      <c r="T858" s="370">
        <f>ROUNDDOWN(IFERROR(tabItens[[#This Row],[ATA DT.VALID.]] - $D$1,0) / 30,0)</f>
        <v>-1507</v>
      </c>
      <c r="U858" s="355" t="s">
        <v>1131</v>
      </c>
      <c r="V858" s="371">
        <v>1</v>
      </c>
      <c r="W858" s="372" t="s">
        <v>2069</v>
      </c>
      <c r="X858" s="373">
        <v>57</v>
      </c>
      <c r="Y858" s="374">
        <v>2</v>
      </c>
      <c r="Z858" s="375"/>
      <c r="AA858" s="376"/>
      <c r="AB858" s="377"/>
      <c r="AC858" s="377"/>
      <c r="AD858" s="376"/>
      <c r="AE858" s="377"/>
      <c r="AF858" s="370"/>
      <c r="AG858" s="378" t="s">
        <v>2067</v>
      </c>
      <c r="AH858" s="379"/>
      <c r="AI858" s="370">
        <v>432</v>
      </c>
      <c r="AJ858" s="379">
        <v>44623</v>
      </c>
      <c r="AK858" s="379">
        <v>43606</v>
      </c>
      <c r="AL858" s="379">
        <v>44551</v>
      </c>
      <c r="AM858" s="369"/>
      <c r="AN858" s="358"/>
      <c r="AO858" s="380" t="str">
        <f>_xlfn.IFNA(IF(VLOOKUP(tabItens[[#This Row],[CÓDIGO]],tabExcluirDoEstoque[#Data],1,FALSE),"sim",""),"")</f>
        <v/>
      </c>
      <c r="AP858" s="381" t="str">
        <f ca="1">IF(OR(ISBLANK(tabItens[[#This Row],[ATA DT.VALID.]]),tabItens[[#This Row],[ATA DT.VALID.]]="",tabItens[[#This Row],[ATA DT.VALID.]]=" "),"",IF(TYPE(tabItens[[#This Row],[ATA DT.VALID.]])=1,ROUNDUP((tabItens[[#This Row],[ATA DT.VALID.]]-TODAY())/7,0),""))</f>
        <v/>
      </c>
      <c r="AQ858" s="382">
        <v>0</v>
      </c>
      <c r="AR858" s="383" t="str">
        <f>IF(ISBLANK(tabItens[[#This Row],[CÓDIGO]]),"",IFERROR(VLOOKUP(tabItens[[#This Row],[CÓDIGO]],Consumo!$C$2:$AC$862,26,FALSE),0))</f>
        <v>09.2023</v>
      </c>
      <c r="AS858" s="384">
        <f>SUMIF(Consumo!$C$3:$C$862,tabItens[[#This Row],[CÓDIGO]],Consumo!$N$3:$N$862) + SUMIF(Consumo!$C$3:$C$862,tabItens[[#This Row],[CÓDIGO]],Consumo!$O$3:$O$862) + SUMIF(Consumo!$C$3:$C$862,tabItens[[#This Row],[CÓDIGO]],Consumo!$P$3:$P$862) + SUMIF(Consumo!$C$3:$C$862,tabItens[[#This Row],[CÓDIGO]],Consumo!$Q$3:$Q$862)</f>
        <v>510</v>
      </c>
      <c r="AT858" s="384">
        <f>SUMIF(Consumo!$C$3:$C$862,tabItens[[#This Row],[CÓDIGO]],Consumo!$Z$3:$Z$862)</f>
        <v>1295</v>
      </c>
      <c r="AU858" s="385">
        <f>SUMIF(Consumo!$C$3:$C$862,tabItens[[#This Row],[CÓDIGO]],Consumo!$AA$3:$AA$862)</f>
        <v>186</v>
      </c>
      <c r="AV858" s="386">
        <f>SUMIF(Consumo!$C$3:$C$862,tabItens[[#This Row],[CÓDIGO]],Consumo!$Y$3:$Y$862)</f>
        <v>107.91666666666667</v>
      </c>
      <c r="AW858" s="359">
        <f>tabItens[[#This Row],[QTDE ATUAL]] + tabItens[[#This Row],[RC QTDE]] + tabItens[[#This Row],[AF SALDO]] + tabItens[[#This Row],[Recentes]]</f>
        <v>131</v>
      </c>
      <c r="AX858" s="387">
        <v>50</v>
      </c>
      <c r="AY858" s="387">
        <v>4</v>
      </c>
      <c r="AZ858" s="387">
        <f>IF(ISBLANK(tabItens[[#This Row],[CÓDIGO]]),"",tabItens[[#This Row],[PontoMês]] * (AZ$2+tabItens[[#This Row],[PontoQtM]]))</f>
        <v>200</v>
      </c>
      <c r="BA858" s="386">
        <f>tabItens[[#This Row],[PontoPed]] - tabItens[[#This Row],[Saldo]] + (1/10)</f>
        <v>69.099999999999994</v>
      </c>
      <c r="BB858" s="386">
        <f xml:space="preserve"> tabItens[[#This Row],[PontoMês]] * BB$2 - tabItens[[#This Row],[QTDE ATUAL]] - (1/10)</f>
        <v>-81.099999999999994</v>
      </c>
      <c r="BC858" s="388">
        <f>IF( tabItens[[#This Row],[PontoPed]]&gt;0, IF(tabItens[[#This Row],[PontoPed]]&lt;1, 1, IF( tabItens[[#This Row],[Saldo]]&gt;tabItens[[#This Row],[PontoPed]], 0, (tabItens[[#This Row],[PontoPed]]-tabItens[[#This Row],[Saldo]])/tabItens[[#This Row],[PontoPed]] ) ), 0 )</f>
        <v>0.34499999999999997</v>
      </c>
      <c r="BD858" s="389">
        <f>ROUNDDOWN(IF( OR( AND(tabItens[[#This Row],[PontoPed]]&lt;tabItens[[#This Row],[Saldo]],tabItens[[#This Row],[Saldo]]&gt;0), tabItens[[#This Row],[PontoPed]]=0), 99, IF(AND(tabItens[[#This Row],[Saldo]]=0,tabItens[[#This Row],[PontoPed]]&gt;0), 0, (1-tabItens[[#This Row],[PctAb]])*10 ) ),0)</f>
        <v>6</v>
      </c>
      <c r="BE858" s="390">
        <f>IF( tabItens[[#This Row],[Consumo]] &gt; tabItens[[#This Row],[04_MESES]]/4*$AV$2, tabItens[[#This Row],[Consumo]]/$AV$2, tabItens[[#This Row],[04_MESES]]/4 ) * $BE$2 + tabItens[[#This Row],[COMPRA_EXTRA]]</f>
        <v>765</v>
      </c>
      <c r="BF858" s="391">
        <f>MAX( tabItens[[#This Row],[Sugestão]] - tabItens[[#This Row],[LC]], 0 )</f>
        <v>765</v>
      </c>
      <c r="BG858" s="391">
        <f>SUMIF(Consumo!$C$3:$C$862,tabItens[[#This Row],[CÓDIGO]],Consumo!$E$3:$E$862)</f>
        <v>2</v>
      </c>
      <c r="BH858" s="392">
        <f>IF(AND(tabItens[[#This Row],[Pend]] &gt; 0,tabItens[[#This Row],[Consumo]] &lt;&gt; 0), tabItens[[#This Row],[Pend]] / tabItens[[#This Row],[Consumo]], 0 )</f>
        <v>1.5444015444015444E-3</v>
      </c>
      <c r="BI858" s="391"/>
      <c r="BJ858" s="391"/>
      <c r="BK858" s="393" t="s">
        <v>2081</v>
      </c>
    </row>
    <row r="859" spans="1:63" x14ac:dyDescent="0.3">
      <c r="A859" s="354">
        <v>137019</v>
      </c>
      <c r="B859" s="355" t="s">
        <v>1950</v>
      </c>
      <c r="C859" s="356" t="s">
        <v>31</v>
      </c>
      <c r="D859" s="357">
        <v>3.99</v>
      </c>
      <c r="E859" s="358"/>
      <c r="F859" s="358"/>
      <c r="G859" s="358" t="s">
        <v>883</v>
      </c>
      <c r="H859" s="359">
        <v>472</v>
      </c>
      <c r="I859" s="360">
        <v>103003</v>
      </c>
      <c r="J859" s="361">
        <v>3.99</v>
      </c>
      <c r="K859" s="362">
        <v>23</v>
      </c>
      <c r="L859" s="363">
        <f>IF(tabItens[[#This Row],[Média]] &gt; 0, tabItens[[#This Row],[QTDE ATUAL]] / tabItens[[#This Row],[Média]],999.9)</f>
        <v>138.14634146341464</v>
      </c>
      <c r="M859" s="364">
        <v>0</v>
      </c>
      <c r="N859" s="365">
        <f>tabItens[[#This Row],[VALOR UNIT.]] * tabItens[[#This Row],[LC]]</f>
        <v>0</v>
      </c>
      <c r="O859" s="366"/>
      <c r="P859" s="367"/>
      <c r="Q859" s="368"/>
      <c r="R859" s="365"/>
      <c r="S859" s="369"/>
      <c r="T859" s="370">
        <f>ROUNDDOWN(IFERROR(tabItens[[#This Row],[ATA DT.VALID.]] - $D$1,0) / 30,0)</f>
        <v>-1507</v>
      </c>
      <c r="U859" s="355" t="s">
        <v>1488</v>
      </c>
      <c r="V859" s="371">
        <v>1</v>
      </c>
      <c r="W859" s="372" t="s">
        <v>2076</v>
      </c>
      <c r="X859" s="373">
        <v>54</v>
      </c>
      <c r="Y859" s="374">
        <v>4</v>
      </c>
      <c r="Z859" s="375"/>
      <c r="AA859" s="376"/>
      <c r="AB859" s="377"/>
      <c r="AC859" s="377"/>
      <c r="AD859" s="376"/>
      <c r="AE859" s="377"/>
      <c r="AF859" s="370"/>
      <c r="AG859" s="378" t="s">
        <v>2067</v>
      </c>
      <c r="AH859" s="379"/>
      <c r="AI859" s="370">
        <v>8</v>
      </c>
      <c r="AJ859" s="379">
        <v>43802</v>
      </c>
      <c r="AK859" s="379">
        <v>43620</v>
      </c>
      <c r="AL859" s="379">
        <v>44741</v>
      </c>
      <c r="AM859" s="369"/>
      <c r="AN859" s="358"/>
      <c r="AO859" s="380" t="str">
        <f>_xlfn.IFNA(IF(VLOOKUP(tabItens[[#This Row],[CÓDIGO]],tabExcluirDoEstoque[#Data],1,FALSE),"sim",""),"")</f>
        <v/>
      </c>
      <c r="AP859" s="381" t="str">
        <f ca="1">IF(OR(ISBLANK(tabItens[[#This Row],[ATA DT.VALID.]]),tabItens[[#This Row],[ATA DT.VALID.]]="",tabItens[[#This Row],[ATA DT.VALID.]]=" "),"",IF(TYPE(tabItens[[#This Row],[ATA DT.VALID.]])=1,ROUNDUP((tabItens[[#This Row],[ATA DT.VALID.]]-TODAY())/7,0),""))</f>
        <v/>
      </c>
      <c r="AQ859" s="382"/>
      <c r="AR859" s="383" t="str">
        <f>IF(ISBLANK(tabItens[[#This Row],[CÓDIGO]]),"",IFERROR(VLOOKUP(tabItens[[#This Row],[CÓDIGO]],Consumo!$C$2:$AC$862,26,FALSE),0))</f>
        <v>09.2023</v>
      </c>
      <c r="AS859" s="384">
        <f>SUMIF(Consumo!$C$3:$C$862,tabItens[[#This Row],[CÓDIGO]],Consumo!$N$3:$N$862) + SUMIF(Consumo!$C$3:$C$862,tabItens[[#This Row],[CÓDIGO]],Consumo!$O$3:$O$862) + SUMIF(Consumo!$C$3:$C$862,tabItens[[#This Row],[CÓDIGO]],Consumo!$P$3:$P$862) + SUMIF(Consumo!$C$3:$C$862,tabItens[[#This Row],[CÓDIGO]],Consumo!$Q$3:$Q$862)</f>
        <v>23</v>
      </c>
      <c r="AT859" s="384">
        <f>SUMIF(Consumo!$C$3:$C$862,tabItens[[#This Row],[CÓDIGO]],Consumo!$Z$3:$Z$862)</f>
        <v>43</v>
      </c>
      <c r="AU859" s="385">
        <f>SUMIF(Consumo!$C$3:$C$862,tabItens[[#This Row],[CÓDIGO]],Consumo!$AA$3:$AA$862)</f>
        <v>20</v>
      </c>
      <c r="AV859" s="386">
        <f>SUMIF(Consumo!$C$3:$C$862,tabItens[[#This Row],[CÓDIGO]],Consumo!$Y$3:$Y$862)</f>
        <v>3.4166666666666665</v>
      </c>
      <c r="AW859" s="359">
        <f>tabItens[[#This Row],[QTDE ATUAL]] + tabItens[[#This Row],[RC QTDE]] + tabItens[[#This Row],[AF SALDO]] + tabItens[[#This Row],[Recentes]]</f>
        <v>472</v>
      </c>
      <c r="AX859" s="387">
        <v>0</v>
      </c>
      <c r="AY859" s="387">
        <v>4</v>
      </c>
      <c r="AZ859" s="387">
        <f>IF(ISBLANK(tabItens[[#This Row],[CÓDIGO]]),"",tabItens[[#This Row],[PontoMês]] * (AZ$2+tabItens[[#This Row],[PontoQtM]]))</f>
        <v>0</v>
      </c>
      <c r="BA859" s="386">
        <f>tabItens[[#This Row],[PontoPed]] - tabItens[[#This Row],[Saldo]] + (1/10)</f>
        <v>-471.9</v>
      </c>
      <c r="BB859" s="386">
        <f xml:space="preserve"> tabItens[[#This Row],[PontoMês]] * BB$2 - tabItens[[#This Row],[QTDE ATUAL]] - (1/10)</f>
        <v>-472.1</v>
      </c>
      <c r="BC859" s="388">
        <f>IF( tabItens[[#This Row],[PontoPed]]&gt;0, IF(tabItens[[#This Row],[PontoPed]]&lt;1, 1, IF( tabItens[[#This Row],[Saldo]]&gt;tabItens[[#This Row],[PontoPed]], 0, (tabItens[[#This Row],[PontoPed]]-tabItens[[#This Row],[Saldo]])/tabItens[[#This Row],[PontoPed]] ) ), 0 )</f>
        <v>0</v>
      </c>
      <c r="BD859" s="389">
        <f>ROUNDDOWN(IF( OR( AND(tabItens[[#This Row],[PontoPed]]&lt;tabItens[[#This Row],[Saldo]],tabItens[[#This Row],[Saldo]]&gt;0), tabItens[[#This Row],[PontoPed]]=0), 99, IF(AND(tabItens[[#This Row],[Saldo]]=0,tabItens[[#This Row],[PontoPed]]&gt;0), 0, (1-tabItens[[#This Row],[PctAb]])*10 ) ),0)</f>
        <v>99</v>
      </c>
      <c r="BE859" s="390">
        <f>IF( tabItens[[#This Row],[Consumo]] &gt; tabItens[[#This Row],[04_MESES]]/4*$AV$2, tabItens[[#This Row],[Consumo]]/$AV$2, tabItens[[#This Row],[04_MESES]]/4 ) * $BE$2 + tabItens[[#This Row],[COMPRA_EXTRA]]</f>
        <v>34.5</v>
      </c>
      <c r="BF859" s="391">
        <f>MAX( tabItens[[#This Row],[Sugestão]] - tabItens[[#This Row],[LC]], 0 )</f>
        <v>34.5</v>
      </c>
      <c r="BG859" s="391">
        <f>SUMIF(Consumo!$C$3:$C$862,tabItens[[#This Row],[CÓDIGO]],Consumo!$E$3:$E$862)</f>
        <v>20</v>
      </c>
      <c r="BH859" s="392">
        <f>IF(AND(tabItens[[#This Row],[Pend]] &gt; 0,tabItens[[#This Row],[Consumo]] &lt;&gt; 0), tabItens[[#This Row],[Pend]] / tabItens[[#This Row],[Consumo]], 0 )</f>
        <v>0.46511627906976744</v>
      </c>
      <c r="BI859" s="391"/>
      <c r="BJ859" s="391"/>
      <c r="BK859" s="393" t="s">
        <v>2081</v>
      </c>
    </row>
    <row r="860" spans="1:63" x14ac:dyDescent="0.3">
      <c r="A860" s="354">
        <v>137053</v>
      </c>
      <c r="B860" s="355" t="s">
        <v>1951</v>
      </c>
      <c r="C860" s="356" t="s">
        <v>256</v>
      </c>
      <c r="D860" s="357">
        <v>41.65</v>
      </c>
      <c r="E860" s="358"/>
      <c r="F860" s="358"/>
      <c r="G860" s="358" t="s">
        <v>883</v>
      </c>
      <c r="H860" s="359">
        <v>16</v>
      </c>
      <c r="I860" s="360">
        <v>103003</v>
      </c>
      <c r="J860" s="361">
        <v>41.65</v>
      </c>
      <c r="K860" s="362">
        <v>1</v>
      </c>
      <c r="L860" s="363">
        <f>IF(tabItens[[#This Row],[Média]] &gt; 0, tabItens[[#This Row],[QTDE ATUAL]] / tabItens[[#This Row],[Média]],999.9)</f>
        <v>999.9</v>
      </c>
      <c r="M860" s="364">
        <v>0</v>
      </c>
      <c r="N860" s="365">
        <f>tabItens[[#This Row],[VALOR UNIT.]] * tabItens[[#This Row],[LC]]</f>
        <v>0</v>
      </c>
      <c r="O860" s="366"/>
      <c r="P860" s="367"/>
      <c r="Q860" s="368"/>
      <c r="R860" s="365"/>
      <c r="S860" s="369"/>
      <c r="T860" s="370">
        <f>ROUNDDOWN(IFERROR(tabItens[[#This Row],[ATA DT.VALID.]] - $D$1,0) / 30,0)</f>
        <v>-1507</v>
      </c>
      <c r="U860" s="355" t="s">
        <v>1488</v>
      </c>
      <c r="V860" s="371">
        <v>1</v>
      </c>
      <c r="W860" s="372" t="s">
        <v>2076</v>
      </c>
      <c r="X860" s="373">
        <v>54</v>
      </c>
      <c r="Y860" s="374">
        <v>4</v>
      </c>
      <c r="Z860" s="375"/>
      <c r="AA860" s="376"/>
      <c r="AB860" s="377"/>
      <c r="AC860" s="377"/>
      <c r="AD860" s="376"/>
      <c r="AE860" s="377"/>
      <c r="AF860" s="370"/>
      <c r="AG860" s="378" t="s">
        <v>2067</v>
      </c>
      <c r="AH860" s="379"/>
      <c r="AI860" s="370">
        <v>0</v>
      </c>
      <c r="AJ860" s="379">
        <v>43819</v>
      </c>
      <c r="AK860" s="379">
        <v>43626</v>
      </c>
      <c r="AL860" s="379">
        <v>43780</v>
      </c>
      <c r="AM860" s="369"/>
      <c r="AN860" s="358"/>
      <c r="AO860" s="380" t="str">
        <f>_xlfn.IFNA(IF(VLOOKUP(tabItens[[#This Row],[CÓDIGO]],tabExcluirDoEstoque[#Data],1,FALSE),"sim",""),"")</f>
        <v/>
      </c>
      <c r="AP860" s="381" t="str">
        <f ca="1">IF(OR(ISBLANK(tabItens[[#This Row],[ATA DT.VALID.]]),tabItens[[#This Row],[ATA DT.VALID.]]="",tabItens[[#This Row],[ATA DT.VALID.]]=" "),"",IF(TYPE(tabItens[[#This Row],[ATA DT.VALID.]])=1,ROUNDUP((tabItens[[#This Row],[ATA DT.VALID.]]-TODAY())/7,0),""))</f>
        <v/>
      </c>
      <c r="AQ860" s="382"/>
      <c r="AR860" s="383" t="str">
        <f>IF(ISBLANK(tabItens[[#This Row],[CÓDIGO]]),"",IFERROR(VLOOKUP(tabItens[[#This Row],[CÓDIGO]],Consumo!$C$2:$AC$862,26,FALSE),0))</f>
        <v>05.2023</v>
      </c>
      <c r="AS860" s="384">
        <f>SUMIF(Consumo!$C$3:$C$862,tabItens[[#This Row],[CÓDIGO]],Consumo!$N$3:$N$862) + SUMIF(Consumo!$C$3:$C$862,tabItens[[#This Row],[CÓDIGO]],Consumo!$O$3:$O$862) + SUMIF(Consumo!$C$3:$C$862,tabItens[[#This Row],[CÓDIGO]],Consumo!$P$3:$P$862) + SUMIF(Consumo!$C$3:$C$862,tabItens[[#This Row],[CÓDIGO]],Consumo!$Q$3:$Q$862)</f>
        <v>0</v>
      </c>
      <c r="AT860" s="384">
        <f>SUMIF(Consumo!$C$3:$C$862,tabItens[[#This Row],[CÓDIGO]],Consumo!$Z$3:$Z$862)</f>
        <v>1</v>
      </c>
      <c r="AU860" s="385">
        <f>SUMIF(Consumo!$C$3:$C$862,tabItens[[#This Row],[CÓDIGO]],Consumo!$AA$3:$AA$862)</f>
        <v>1</v>
      </c>
      <c r="AV860" s="386">
        <f>SUMIF(Consumo!$C$3:$C$862,tabItens[[#This Row],[CÓDIGO]],Consumo!$Y$3:$Y$862)</f>
        <v>0</v>
      </c>
      <c r="AW860" s="359">
        <f>tabItens[[#This Row],[QTDE ATUAL]] + tabItens[[#This Row],[RC QTDE]] + tabItens[[#This Row],[AF SALDO]] + tabItens[[#This Row],[Recentes]]</f>
        <v>16</v>
      </c>
      <c r="AX860" s="387">
        <v>0</v>
      </c>
      <c r="AY860" s="387">
        <v>4</v>
      </c>
      <c r="AZ860" s="387">
        <f>IF(ISBLANK(tabItens[[#This Row],[CÓDIGO]]),"",tabItens[[#This Row],[PontoMês]] * (AZ$2+tabItens[[#This Row],[PontoQtM]]))</f>
        <v>0</v>
      </c>
      <c r="BA860" s="386">
        <f>tabItens[[#This Row],[PontoPed]] - tabItens[[#This Row],[Saldo]] + (1/10)</f>
        <v>-15.9</v>
      </c>
      <c r="BB860" s="386">
        <f xml:space="preserve"> tabItens[[#This Row],[PontoMês]] * BB$2 - tabItens[[#This Row],[QTDE ATUAL]] - (1/10)</f>
        <v>-16.100000000000001</v>
      </c>
      <c r="BC860" s="388">
        <f>IF( tabItens[[#This Row],[PontoPed]]&gt;0, IF(tabItens[[#This Row],[PontoPed]]&lt;1, 1, IF( tabItens[[#This Row],[Saldo]]&gt;tabItens[[#This Row],[PontoPed]], 0, (tabItens[[#This Row],[PontoPed]]-tabItens[[#This Row],[Saldo]])/tabItens[[#This Row],[PontoPed]] ) ), 0 )</f>
        <v>0</v>
      </c>
      <c r="BD860" s="389">
        <f>ROUNDDOWN(IF( OR( AND(tabItens[[#This Row],[PontoPed]]&lt;tabItens[[#This Row],[Saldo]],tabItens[[#This Row],[Saldo]]&gt;0), tabItens[[#This Row],[PontoPed]]=0), 99, IF(AND(tabItens[[#This Row],[Saldo]]=0,tabItens[[#This Row],[PontoPed]]&gt;0), 0, (1-tabItens[[#This Row],[PctAb]])*10 ) ),0)</f>
        <v>99</v>
      </c>
      <c r="BE860" s="390">
        <f>IF( tabItens[[#This Row],[Consumo]] &gt; tabItens[[#This Row],[04_MESES]]/4*$AV$2, tabItens[[#This Row],[Consumo]]/$AV$2, tabItens[[#This Row],[04_MESES]]/4 ) * $BE$2 + tabItens[[#This Row],[COMPRA_EXTRA]]</f>
        <v>0.5</v>
      </c>
      <c r="BF860" s="391">
        <f>MAX( tabItens[[#This Row],[Sugestão]] - tabItens[[#This Row],[LC]], 0 )</f>
        <v>0.5</v>
      </c>
      <c r="BG860" s="391">
        <f>SUMIF(Consumo!$C$3:$C$862,tabItens[[#This Row],[CÓDIGO]],Consumo!$E$3:$E$862)</f>
        <v>0</v>
      </c>
      <c r="BH860" s="392">
        <f>IF(AND(tabItens[[#This Row],[Pend]] &gt; 0,tabItens[[#This Row],[Consumo]] &lt;&gt; 0), tabItens[[#This Row],[Pend]] / tabItens[[#This Row],[Consumo]], 0 )</f>
        <v>0</v>
      </c>
      <c r="BI860" s="391"/>
      <c r="BJ860" s="391"/>
      <c r="BK860" s="393" t="s">
        <v>2081</v>
      </c>
    </row>
    <row r="861" spans="1:63" x14ac:dyDescent="0.3">
      <c r="A861" s="354">
        <v>137798</v>
      </c>
      <c r="B861" s="355" t="s">
        <v>1952</v>
      </c>
      <c r="C861" s="356" t="s">
        <v>256</v>
      </c>
      <c r="D861" s="357">
        <v>18.149999999999999</v>
      </c>
      <c r="E861" s="358"/>
      <c r="F861" s="358"/>
      <c r="G861" s="358" t="s">
        <v>883</v>
      </c>
      <c r="H861" s="359">
        <v>18</v>
      </c>
      <c r="I861" s="360">
        <v>103003</v>
      </c>
      <c r="J861" s="361">
        <v>18.149999999999999</v>
      </c>
      <c r="K861" s="362">
        <v>1</v>
      </c>
      <c r="L861" s="363">
        <f>IF(tabItens[[#This Row],[Média]] &gt; 0, tabItens[[#This Row],[QTDE ATUAL]] / tabItens[[#This Row],[Média]],999.9)</f>
        <v>999.9</v>
      </c>
      <c r="M861" s="364">
        <v>0</v>
      </c>
      <c r="N861" s="365">
        <f>tabItens[[#This Row],[VALOR UNIT.]] * tabItens[[#This Row],[LC]]</f>
        <v>0</v>
      </c>
      <c r="O861" s="366"/>
      <c r="P861" s="367"/>
      <c r="Q861" s="368"/>
      <c r="R861" s="365"/>
      <c r="S861" s="369"/>
      <c r="T861" s="370">
        <f>ROUNDDOWN(IFERROR(tabItens[[#This Row],[ATA DT.VALID.]] - $D$1,0) / 30,0)</f>
        <v>-1507</v>
      </c>
      <c r="U861" s="355" t="s">
        <v>1488</v>
      </c>
      <c r="V861" s="371">
        <v>1</v>
      </c>
      <c r="W861" s="372" t="s">
        <v>2076</v>
      </c>
      <c r="X861" s="373">
        <v>54</v>
      </c>
      <c r="Y861" s="374">
        <v>4</v>
      </c>
      <c r="Z861" s="375"/>
      <c r="AA861" s="376"/>
      <c r="AB861" s="377"/>
      <c r="AC861" s="377"/>
      <c r="AD861" s="376"/>
      <c r="AE861" s="377"/>
      <c r="AF861" s="370"/>
      <c r="AG861" s="378" t="s">
        <v>2067</v>
      </c>
      <c r="AH861" s="379"/>
      <c r="AI861" s="370">
        <v>0</v>
      </c>
      <c r="AJ861" s="379">
        <v>43949</v>
      </c>
      <c r="AK861" s="379">
        <v>43629</v>
      </c>
      <c r="AL861" s="379">
        <v>43929</v>
      </c>
      <c r="AM861" s="369"/>
      <c r="AN861" s="358"/>
      <c r="AO861" s="380" t="str">
        <f>_xlfn.IFNA(IF(VLOOKUP(tabItens[[#This Row],[CÓDIGO]],tabExcluirDoEstoque[#Data],1,FALSE),"sim",""),"")</f>
        <v/>
      </c>
      <c r="AP861" s="381" t="str">
        <f ca="1">IF(OR(ISBLANK(tabItens[[#This Row],[ATA DT.VALID.]]),tabItens[[#This Row],[ATA DT.VALID.]]="",tabItens[[#This Row],[ATA DT.VALID.]]=" "),"",IF(TYPE(tabItens[[#This Row],[ATA DT.VALID.]])=1,ROUNDUP((tabItens[[#This Row],[ATA DT.VALID.]]-TODAY())/7,0),""))</f>
        <v/>
      </c>
      <c r="AQ861" s="382"/>
      <c r="AR861" s="383" t="str">
        <f>IF(ISBLANK(tabItens[[#This Row],[CÓDIGO]]),"",IFERROR(VLOOKUP(tabItens[[#This Row],[CÓDIGO]],Consumo!$C$2:$AC$862,26,FALSE),0))</f>
        <v>06.2023</v>
      </c>
      <c r="AS861" s="384">
        <f>SUMIF(Consumo!$C$3:$C$862,tabItens[[#This Row],[CÓDIGO]],Consumo!$N$3:$N$862) + SUMIF(Consumo!$C$3:$C$862,tabItens[[#This Row],[CÓDIGO]],Consumo!$O$3:$O$862) + SUMIF(Consumo!$C$3:$C$862,tabItens[[#This Row],[CÓDIGO]],Consumo!$P$3:$P$862) + SUMIF(Consumo!$C$3:$C$862,tabItens[[#This Row],[CÓDIGO]],Consumo!$Q$3:$Q$862)</f>
        <v>1</v>
      </c>
      <c r="AT861" s="384">
        <f>SUMIF(Consumo!$C$3:$C$862,tabItens[[#This Row],[CÓDIGO]],Consumo!$Z$3:$Z$862)</f>
        <v>1</v>
      </c>
      <c r="AU861" s="385">
        <f>SUMIF(Consumo!$C$3:$C$862,tabItens[[#This Row],[CÓDIGO]],Consumo!$AA$3:$AA$862)</f>
        <v>1</v>
      </c>
      <c r="AV861" s="386">
        <f>SUMIF(Consumo!$C$3:$C$862,tabItens[[#This Row],[CÓDIGO]],Consumo!$Y$3:$Y$862)</f>
        <v>0</v>
      </c>
      <c r="AW861" s="359">
        <f>tabItens[[#This Row],[QTDE ATUAL]] + tabItens[[#This Row],[RC QTDE]] + tabItens[[#This Row],[AF SALDO]] + tabItens[[#This Row],[Recentes]]</f>
        <v>18</v>
      </c>
      <c r="AX861" s="387">
        <v>2</v>
      </c>
      <c r="AY861" s="387">
        <v>4</v>
      </c>
      <c r="AZ861" s="387">
        <f>IF(ISBLANK(tabItens[[#This Row],[CÓDIGO]]),"",tabItens[[#This Row],[PontoMês]] * (AZ$2+tabItens[[#This Row],[PontoQtM]]))</f>
        <v>8</v>
      </c>
      <c r="BA861" s="386">
        <f>tabItens[[#This Row],[PontoPed]] - tabItens[[#This Row],[Saldo]] + (1/10)</f>
        <v>-9.9</v>
      </c>
      <c r="BB861" s="386">
        <f xml:space="preserve"> tabItens[[#This Row],[PontoMês]] * BB$2 - tabItens[[#This Row],[QTDE ATUAL]] - (1/10)</f>
        <v>-16.100000000000001</v>
      </c>
      <c r="BC861" s="388">
        <f>IF( tabItens[[#This Row],[PontoPed]]&gt;0, IF(tabItens[[#This Row],[PontoPed]]&lt;1, 1, IF( tabItens[[#This Row],[Saldo]]&gt;tabItens[[#This Row],[PontoPed]], 0, (tabItens[[#This Row],[PontoPed]]-tabItens[[#This Row],[Saldo]])/tabItens[[#This Row],[PontoPed]] ) ), 0 )</f>
        <v>0</v>
      </c>
      <c r="BD861" s="389">
        <f>ROUNDDOWN(IF( OR( AND(tabItens[[#This Row],[PontoPed]]&lt;tabItens[[#This Row],[Saldo]],tabItens[[#This Row],[Saldo]]&gt;0), tabItens[[#This Row],[PontoPed]]=0), 99, IF(AND(tabItens[[#This Row],[Saldo]]=0,tabItens[[#This Row],[PontoPed]]&gt;0), 0, (1-tabItens[[#This Row],[PctAb]])*10 ) ),0)</f>
        <v>99</v>
      </c>
      <c r="BE861" s="390">
        <f>IF( tabItens[[#This Row],[Consumo]] &gt; tabItens[[#This Row],[04_MESES]]/4*$AV$2, tabItens[[#This Row],[Consumo]]/$AV$2, tabItens[[#This Row],[04_MESES]]/4 ) * $BE$2 + tabItens[[#This Row],[COMPRA_EXTRA]]</f>
        <v>1.5</v>
      </c>
      <c r="BF861" s="391">
        <f>MAX( tabItens[[#This Row],[Sugestão]] - tabItens[[#This Row],[LC]], 0 )</f>
        <v>1.5</v>
      </c>
      <c r="BG861" s="391">
        <f>SUMIF(Consumo!$C$3:$C$862,tabItens[[#This Row],[CÓDIGO]],Consumo!$E$3:$E$862)</f>
        <v>0</v>
      </c>
      <c r="BH861" s="392">
        <f>IF(AND(tabItens[[#This Row],[Pend]] &gt; 0,tabItens[[#This Row],[Consumo]] &lt;&gt; 0), tabItens[[#This Row],[Pend]] / tabItens[[#This Row],[Consumo]], 0 )</f>
        <v>0</v>
      </c>
      <c r="BI861" s="391"/>
      <c r="BJ861" s="391"/>
      <c r="BK861" s="393" t="s">
        <v>2081</v>
      </c>
    </row>
    <row r="862" spans="1:63" x14ac:dyDescent="0.3">
      <c r="A862" s="354">
        <v>137799</v>
      </c>
      <c r="B862" s="355" t="s">
        <v>1953</v>
      </c>
      <c r="C862" s="356" t="s">
        <v>429</v>
      </c>
      <c r="D862" s="357">
        <v>15.9</v>
      </c>
      <c r="E862" s="358"/>
      <c r="F862" s="358"/>
      <c r="G862" s="358" t="s">
        <v>883</v>
      </c>
      <c r="H862" s="359">
        <v>77</v>
      </c>
      <c r="I862" s="360">
        <v>103003</v>
      </c>
      <c r="J862" s="361">
        <v>15.9</v>
      </c>
      <c r="K862" s="362"/>
      <c r="L862" s="363">
        <f>IF(tabItens[[#This Row],[Média]] &gt; 0, tabItens[[#This Row],[QTDE ATUAL]] / tabItens[[#This Row],[Média]],999.9)</f>
        <v>999.9</v>
      </c>
      <c r="M862" s="364">
        <v>0</v>
      </c>
      <c r="N862" s="365">
        <f>tabItens[[#This Row],[VALOR UNIT.]] * tabItens[[#This Row],[LC]]</f>
        <v>0</v>
      </c>
      <c r="O862" s="366"/>
      <c r="P862" s="367"/>
      <c r="Q862" s="368"/>
      <c r="R862" s="365"/>
      <c r="S862" s="369"/>
      <c r="T862" s="370">
        <f>ROUNDDOWN(IFERROR(tabItens[[#This Row],[ATA DT.VALID.]] - $D$1,0) / 30,0)</f>
        <v>-1507</v>
      </c>
      <c r="U862" s="355" t="s">
        <v>1488</v>
      </c>
      <c r="V862" s="371">
        <v>1</v>
      </c>
      <c r="W862" s="372" t="s">
        <v>2076</v>
      </c>
      <c r="X862" s="373">
        <v>54</v>
      </c>
      <c r="Y862" s="374">
        <v>4</v>
      </c>
      <c r="Z862" s="375"/>
      <c r="AA862" s="376"/>
      <c r="AB862" s="377"/>
      <c r="AC862" s="377"/>
      <c r="AD862" s="376"/>
      <c r="AE862" s="377"/>
      <c r="AF862" s="370"/>
      <c r="AG862" s="378" t="s">
        <v>2067</v>
      </c>
      <c r="AH862" s="379"/>
      <c r="AI862" s="370">
        <v>0</v>
      </c>
      <c r="AJ862" s="379">
        <v>43819</v>
      </c>
      <c r="AK862" s="379">
        <v>43629</v>
      </c>
      <c r="AL862" s="379">
        <v>44138</v>
      </c>
      <c r="AM862" s="369"/>
      <c r="AN862" s="358"/>
      <c r="AO862" s="380" t="str">
        <f>_xlfn.IFNA(IF(VLOOKUP(tabItens[[#This Row],[CÓDIGO]],tabExcluirDoEstoque[#Data],1,FALSE),"sim",""),"")</f>
        <v/>
      </c>
      <c r="AP862" s="381" t="str">
        <f ca="1">IF(OR(ISBLANK(tabItens[[#This Row],[ATA DT.VALID.]]),tabItens[[#This Row],[ATA DT.VALID.]]="",tabItens[[#This Row],[ATA DT.VALID.]]=" "),"",IF(TYPE(tabItens[[#This Row],[ATA DT.VALID.]])=1,ROUNDUP((tabItens[[#This Row],[ATA DT.VALID.]]-TODAY())/7,0),""))</f>
        <v/>
      </c>
      <c r="AQ862" s="382"/>
      <c r="AR862" s="383">
        <f>IF(ISBLANK(tabItens[[#This Row],[CÓDIGO]]),"",IFERROR(VLOOKUP(tabItens[[#This Row],[CÓDIGO]],Consumo!$C$2:$AC$862,26,FALSE),0))</f>
        <v>0</v>
      </c>
      <c r="AS862" s="384">
        <f>SUMIF(Consumo!$C$3:$C$862,tabItens[[#This Row],[CÓDIGO]],Consumo!$N$3:$N$862) + SUMIF(Consumo!$C$3:$C$862,tabItens[[#This Row],[CÓDIGO]],Consumo!$O$3:$O$862) + SUMIF(Consumo!$C$3:$C$862,tabItens[[#This Row],[CÓDIGO]],Consumo!$P$3:$P$862) + SUMIF(Consumo!$C$3:$C$862,tabItens[[#This Row],[CÓDIGO]],Consumo!$Q$3:$Q$862)</f>
        <v>0</v>
      </c>
      <c r="AT862" s="384">
        <f>SUMIF(Consumo!$C$3:$C$862,tabItens[[#This Row],[CÓDIGO]],Consumo!$Z$3:$Z$862)</f>
        <v>0</v>
      </c>
      <c r="AU862" s="385">
        <f>SUMIF(Consumo!$C$3:$C$862,tabItens[[#This Row],[CÓDIGO]],Consumo!$AA$3:$AA$862)</f>
        <v>0</v>
      </c>
      <c r="AV862" s="386">
        <f>SUMIF(Consumo!$C$3:$C$862,tabItens[[#This Row],[CÓDIGO]],Consumo!$Y$3:$Y$862)</f>
        <v>0</v>
      </c>
      <c r="AW862" s="359">
        <f>tabItens[[#This Row],[QTDE ATUAL]] + tabItens[[#This Row],[RC QTDE]] + tabItens[[#This Row],[AF SALDO]] + tabItens[[#This Row],[Recentes]]</f>
        <v>77</v>
      </c>
      <c r="AX862" s="387">
        <v>0</v>
      </c>
      <c r="AY862" s="387">
        <v>4</v>
      </c>
      <c r="AZ862" s="387">
        <f>IF(ISBLANK(tabItens[[#This Row],[CÓDIGO]]),"",tabItens[[#This Row],[PontoMês]] * (AZ$2+tabItens[[#This Row],[PontoQtM]]))</f>
        <v>0</v>
      </c>
      <c r="BA862" s="386">
        <f>tabItens[[#This Row],[PontoPed]] - tabItens[[#This Row],[Saldo]] + (1/10)</f>
        <v>-76.900000000000006</v>
      </c>
      <c r="BB862" s="386">
        <f xml:space="preserve"> tabItens[[#This Row],[PontoMês]] * BB$2 - tabItens[[#This Row],[QTDE ATUAL]] - (1/10)</f>
        <v>-77.099999999999994</v>
      </c>
      <c r="BC862" s="388">
        <f>IF( tabItens[[#This Row],[PontoPed]]&gt;0, IF(tabItens[[#This Row],[PontoPed]]&lt;1, 1, IF( tabItens[[#This Row],[Saldo]]&gt;tabItens[[#This Row],[PontoPed]], 0, (tabItens[[#This Row],[PontoPed]]-tabItens[[#This Row],[Saldo]])/tabItens[[#This Row],[PontoPed]] ) ), 0 )</f>
        <v>0</v>
      </c>
      <c r="BD862" s="389">
        <f>ROUNDDOWN(IF( OR( AND(tabItens[[#This Row],[PontoPed]]&lt;tabItens[[#This Row],[Saldo]],tabItens[[#This Row],[Saldo]]&gt;0), tabItens[[#This Row],[PontoPed]]=0), 99, IF(AND(tabItens[[#This Row],[Saldo]]=0,tabItens[[#This Row],[PontoPed]]&gt;0), 0, (1-tabItens[[#This Row],[PctAb]])*10 ) ),0)</f>
        <v>99</v>
      </c>
      <c r="BE862" s="390">
        <f>IF( tabItens[[#This Row],[Consumo]] &gt; tabItens[[#This Row],[04_MESES]]/4*$AV$2, tabItens[[#This Row],[Consumo]]/$AV$2, tabItens[[#This Row],[04_MESES]]/4 ) * $BE$2 + tabItens[[#This Row],[COMPRA_EXTRA]]</f>
        <v>0</v>
      </c>
      <c r="BF862" s="391">
        <f>MAX( tabItens[[#This Row],[Sugestão]] - tabItens[[#This Row],[LC]], 0 )</f>
        <v>0</v>
      </c>
      <c r="BG862" s="391">
        <f>SUMIF(Consumo!$C$3:$C$862,tabItens[[#This Row],[CÓDIGO]],Consumo!$E$3:$E$862)</f>
        <v>0</v>
      </c>
      <c r="BH862" s="392">
        <f>IF(AND(tabItens[[#This Row],[Pend]] &gt; 0,tabItens[[#This Row],[Consumo]] &lt;&gt; 0), tabItens[[#This Row],[Pend]] / tabItens[[#This Row],[Consumo]], 0 )</f>
        <v>0</v>
      </c>
      <c r="BI862" s="391"/>
      <c r="BJ862" s="391"/>
      <c r="BK862" s="393" t="s">
        <v>2081</v>
      </c>
    </row>
    <row r="863" spans="1:63" x14ac:dyDescent="0.3">
      <c r="A863" s="354">
        <v>137800</v>
      </c>
      <c r="B863" s="355" t="s">
        <v>1954</v>
      </c>
      <c r="C863" s="356" t="s">
        <v>429</v>
      </c>
      <c r="D863" s="357">
        <v>12.05</v>
      </c>
      <c r="E863" s="358"/>
      <c r="F863" s="358"/>
      <c r="G863" s="358" t="s">
        <v>883</v>
      </c>
      <c r="H863" s="359">
        <v>59</v>
      </c>
      <c r="I863" s="360">
        <v>103003</v>
      </c>
      <c r="J863" s="361">
        <v>12.05</v>
      </c>
      <c r="K863" s="362"/>
      <c r="L863" s="363">
        <f>IF(tabItens[[#This Row],[Média]] &gt; 0, tabItens[[#This Row],[QTDE ATUAL]] / tabItens[[#This Row],[Média]],999.9)</f>
        <v>999.9</v>
      </c>
      <c r="M863" s="364">
        <v>0</v>
      </c>
      <c r="N863" s="365">
        <f>tabItens[[#This Row],[VALOR UNIT.]] * tabItens[[#This Row],[LC]]</f>
        <v>0</v>
      </c>
      <c r="O863" s="366"/>
      <c r="P863" s="367"/>
      <c r="Q863" s="368"/>
      <c r="R863" s="365"/>
      <c r="S863" s="369"/>
      <c r="T863" s="370">
        <f>ROUNDDOWN(IFERROR(tabItens[[#This Row],[ATA DT.VALID.]] - $D$1,0) / 30,0)</f>
        <v>-1507</v>
      </c>
      <c r="U863" s="355" t="s">
        <v>1488</v>
      </c>
      <c r="V863" s="371">
        <v>1</v>
      </c>
      <c r="W863" s="372" t="s">
        <v>2076</v>
      </c>
      <c r="X863" s="373">
        <v>54</v>
      </c>
      <c r="Y863" s="374">
        <v>4</v>
      </c>
      <c r="Z863" s="375"/>
      <c r="AA863" s="376"/>
      <c r="AB863" s="377"/>
      <c r="AC863" s="377"/>
      <c r="AD863" s="376"/>
      <c r="AE863" s="377"/>
      <c r="AF863" s="370"/>
      <c r="AG863" s="378" t="s">
        <v>2067</v>
      </c>
      <c r="AH863" s="379"/>
      <c r="AI863" s="370">
        <v>0</v>
      </c>
      <c r="AJ863" s="379">
        <v>43819</v>
      </c>
      <c r="AK863" s="379">
        <v>43629</v>
      </c>
      <c r="AL863" s="379">
        <v>43780</v>
      </c>
      <c r="AM863" s="369"/>
      <c r="AN863" s="358"/>
      <c r="AO863" s="380" t="str">
        <f>_xlfn.IFNA(IF(VLOOKUP(tabItens[[#This Row],[CÓDIGO]],tabExcluirDoEstoque[#Data],1,FALSE),"sim",""),"")</f>
        <v/>
      </c>
      <c r="AP863" s="381" t="str">
        <f ca="1">IF(OR(ISBLANK(tabItens[[#This Row],[ATA DT.VALID.]]),tabItens[[#This Row],[ATA DT.VALID.]]="",tabItens[[#This Row],[ATA DT.VALID.]]=" "),"",IF(TYPE(tabItens[[#This Row],[ATA DT.VALID.]])=1,ROUNDUP((tabItens[[#This Row],[ATA DT.VALID.]]-TODAY())/7,0),""))</f>
        <v/>
      </c>
      <c r="AQ863" s="382"/>
      <c r="AR863" s="383">
        <f>IF(ISBLANK(tabItens[[#This Row],[CÓDIGO]]),"",IFERROR(VLOOKUP(tabItens[[#This Row],[CÓDIGO]],Consumo!$C$2:$AC$862,26,FALSE),0))</f>
        <v>0</v>
      </c>
      <c r="AS863" s="384">
        <f>SUMIF(Consumo!$C$3:$C$862,tabItens[[#This Row],[CÓDIGO]],Consumo!$N$3:$N$862) + SUMIF(Consumo!$C$3:$C$862,tabItens[[#This Row],[CÓDIGO]],Consumo!$O$3:$O$862) + SUMIF(Consumo!$C$3:$C$862,tabItens[[#This Row],[CÓDIGO]],Consumo!$P$3:$P$862) + SUMIF(Consumo!$C$3:$C$862,tabItens[[#This Row],[CÓDIGO]],Consumo!$Q$3:$Q$862)</f>
        <v>0</v>
      </c>
      <c r="AT863" s="384">
        <f>SUMIF(Consumo!$C$3:$C$862,tabItens[[#This Row],[CÓDIGO]],Consumo!$Z$3:$Z$862)</f>
        <v>0</v>
      </c>
      <c r="AU863" s="385">
        <f>SUMIF(Consumo!$C$3:$C$862,tabItens[[#This Row],[CÓDIGO]],Consumo!$AA$3:$AA$862)</f>
        <v>0</v>
      </c>
      <c r="AV863" s="386">
        <f>SUMIF(Consumo!$C$3:$C$862,tabItens[[#This Row],[CÓDIGO]],Consumo!$Y$3:$Y$862)</f>
        <v>0</v>
      </c>
      <c r="AW863" s="359">
        <f>tabItens[[#This Row],[QTDE ATUAL]] + tabItens[[#This Row],[RC QTDE]] + tabItens[[#This Row],[AF SALDO]] + tabItens[[#This Row],[Recentes]]</f>
        <v>59</v>
      </c>
      <c r="AX863" s="387">
        <v>0</v>
      </c>
      <c r="AY863" s="387">
        <v>4</v>
      </c>
      <c r="AZ863" s="387">
        <f>IF(ISBLANK(tabItens[[#This Row],[CÓDIGO]]),"",tabItens[[#This Row],[PontoMês]] * (AZ$2+tabItens[[#This Row],[PontoQtM]]))</f>
        <v>0</v>
      </c>
      <c r="BA863" s="386">
        <f>tabItens[[#This Row],[PontoPed]] - tabItens[[#This Row],[Saldo]] + (1/10)</f>
        <v>-58.9</v>
      </c>
      <c r="BB863" s="386">
        <f xml:space="preserve"> tabItens[[#This Row],[PontoMês]] * BB$2 - tabItens[[#This Row],[QTDE ATUAL]] - (1/10)</f>
        <v>-59.1</v>
      </c>
      <c r="BC863" s="388">
        <f>IF( tabItens[[#This Row],[PontoPed]]&gt;0, IF(tabItens[[#This Row],[PontoPed]]&lt;1, 1, IF( tabItens[[#This Row],[Saldo]]&gt;tabItens[[#This Row],[PontoPed]], 0, (tabItens[[#This Row],[PontoPed]]-tabItens[[#This Row],[Saldo]])/tabItens[[#This Row],[PontoPed]] ) ), 0 )</f>
        <v>0</v>
      </c>
      <c r="BD863" s="389">
        <f>ROUNDDOWN(IF( OR( AND(tabItens[[#This Row],[PontoPed]]&lt;tabItens[[#This Row],[Saldo]],tabItens[[#This Row],[Saldo]]&gt;0), tabItens[[#This Row],[PontoPed]]=0), 99, IF(AND(tabItens[[#This Row],[Saldo]]=0,tabItens[[#This Row],[PontoPed]]&gt;0), 0, (1-tabItens[[#This Row],[PctAb]])*10 ) ),0)</f>
        <v>99</v>
      </c>
      <c r="BE863" s="390">
        <f>IF( tabItens[[#This Row],[Consumo]] &gt; tabItens[[#This Row],[04_MESES]]/4*$AV$2, tabItens[[#This Row],[Consumo]]/$AV$2, tabItens[[#This Row],[04_MESES]]/4 ) * $BE$2 + tabItens[[#This Row],[COMPRA_EXTRA]]</f>
        <v>0</v>
      </c>
      <c r="BF863" s="391">
        <f>MAX( tabItens[[#This Row],[Sugestão]] - tabItens[[#This Row],[LC]], 0 )</f>
        <v>0</v>
      </c>
      <c r="BG863" s="391">
        <f>SUMIF(Consumo!$C$3:$C$862,tabItens[[#This Row],[CÓDIGO]],Consumo!$E$3:$E$862)</f>
        <v>0</v>
      </c>
      <c r="BH863" s="392">
        <f>IF(AND(tabItens[[#This Row],[Pend]] &gt; 0,tabItens[[#This Row],[Consumo]] &lt;&gt; 0), tabItens[[#This Row],[Pend]] / tabItens[[#This Row],[Consumo]], 0 )</f>
        <v>0</v>
      </c>
      <c r="BI863" s="391"/>
      <c r="BJ863" s="391"/>
      <c r="BK863" s="393" t="s">
        <v>2081</v>
      </c>
    </row>
    <row r="864" spans="1:63" x14ac:dyDescent="0.3">
      <c r="A864" s="354">
        <v>138054</v>
      </c>
      <c r="B864" s="355" t="s">
        <v>1955</v>
      </c>
      <c r="C864" s="356" t="s">
        <v>256</v>
      </c>
      <c r="D864" s="357">
        <v>11.54</v>
      </c>
      <c r="E864" s="358"/>
      <c r="F864" s="358"/>
      <c r="G864" s="358" t="s">
        <v>883</v>
      </c>
      <c r="H864" s="359">
        <v>69</v>
      </c>
      <c r="I864" s="360">
        <v>103003</v>
      </c>
      <c r="J864" s="361">
        <v>11.54</v>
      </c>
      <c r="K864" s="362">
        <v>156</v>
      </c>
      <c r="L864" s="363">
        <f>IF(tabItens[[#This Row],[Média]] &gt; 0, tabItens[[#This Row],[QTDE ATUAL]] / tabItens[[#This Row],[Média]],999.9)</f>
        <v>4.9580838323353298</v>
      </c>
      <c r="M864" s="364">
        <v>0</v>
      </c>
      <c r="N864" s="365">
        <f>tabItens[[#This Row],[VALOR UNIT.]] * tabItens[[#This Row],[LC]]</f>
        <v>0</v>
      </c>
      <c r="O864" s="366" t="s">
        <v>2099</v>
      </c>
      <c r="P864" s="367"/>
      <c r="Q864" s="368"/>
      <c r="R864" s="365"/>
      <c r="S864" s="369"/>
      <c r="T864" s="370">
        <f>ROUNDDOWN(IFERROR(tabItens[[#This Row],[ATA DT.VALID.]] - $D$1,0) / 30,0)</f>
        <v>-1507</v>
      </c>
      <c r="U864" s="355" t="s">
        <v>1659</v>
      </c>
      <c r="V864" s="371">
        <v>1</v>
      </c>
      <c r="W864" s="372" t="s">
        <v>2071</v>
      </c>
      <c r="X864" s="373">
        <v>61</v>
      </c>
      <c r="Y864" s="374">
        <v>10</v>
      </c>
      <c r="Z864" s="375"/>
      <c r="AA864" s="376"/>
      <c r="AB864" s="377"/>
      <c r="AC864" s="377"/>
      <c r="AD864" s="376"/>
      <c r="AE864" s="377"/>
      <c r="AF864" s="370"/>
      <c r="AG864" s="378" t="s">
        <v>2067</v>
      </c>
      <c r="AH864" s="379"/>
      <c r="AI864" s="370">
        <v>56</v>
      </c>
      <c r="AJ864" s="379">
        <v>44526</v>
      </c>
      <c r="AK864" s="379">
        <v>43656</v>
      </c>
      <c r="AL864" s="379">
        <v>44525</v>
      </c>
      <c r="AM864" s="369"/>
      <c r="AN864" s="358"/>
      <c r="AO864" s="380" t="str">
        <f>_xlfn.IFNA(IF(VLOOKUP(tabItens[[#This Row],[CÓDIGO]],tabExcluirDoEstoque[#Data],1,FALSE),"sim",""),"")</f>
        <v/>
      </c>
      <c r="AP864" s="381" t="str">
        <f ca="1">IF(OR(ISBLANK(tabItens[[#This Row],[ATA DT.VALID.]]),tabItens[[#This Row],[ATA DT.VALID.]]="",tabItens[[#This Row],[ATA DT.VALID.]]=" "),"",IF(TYPE(tabItens[[#This Row],[ATA DT.VALID.]])=1,ROUNDUP((tabItens[[#This Row],[ATA DT.VALID.]]-TODAY())/7,0),""))</f>
        <v/>
      </c>
      <c r="AQ864" s="382">
        <v>0</v>
      </c>
      <c r="AR864" s="383" t="str">
        <f>IF(ISBLANK(tabItens[[#This Row],[CÓDIGO]]),"",IFERROR(VLOOKUP(tabItens[[#This Row],[CÓDIGO]],Consumo!$C$2:$AC$862,26,FALSE),0))</f>
        <v>07.2023</v>
      </c>
      <c r="AS864" s="384">
        <f>SUMIF(Consumo!$C$3:$C$862,tabItens[[#This Row],[CÓDIGO]],Consumo!$N$3:$N$862) + SUMIF(Consumo!$C$3:$C$862,tabItens[[#This Row],[CÓDIGO]],Consumo!$O$3:$O$862) + SUMIF(Consumo!$C$3:$C$862,tabItens[[#This Row],[CÓDIGO]],Consumo!$P$3:$P$862) + SUMIF(Consumo!$C$3:$C$862,tabItens[[#This Row],[CÓDIGO]],Consumo!$Q$3:$Q$862)</f>
        <v>44</v>
      </c>
      <c r="AT864" s="384">
        <f>SUMIF(Consumo!$C$3:$C$862,tabItens[[#This Row],[CÓDIGO]],Consumo!$Z$3:$Z$862)</f>
        <v>170</v>
      </c>
      <c r="AU864" s="385">
        <f>SUMIF(Consumo!$C$3:$C$862,tabItens[[#This Row],[CÓDIGO]],Consumo!$AA$3:$AA$862)</f>
        <v>47</v>
      </c>
      <c r="AV864" s="386">
        <f>SUMIF(Consumo!$C$3:$C$862,tabItens[[#This Row],[CÓDIGO]],Consumo!$Y$3:$Y$862)</f>
        <v>13.916666666666666</v>
      </c>
      <c r="AW864" s="359">
        <f>tabItens[[#This Row],[QTDE ATUAL]] + tabItens[[#This Row],[RC QTDE]] + tabItens[[#This Row],[AF SALDO]] + tabItens[[#This Row],[Recentes]]</f>
        <v>69</v>
      </c>
      <c r="AX864" s="387">
        <v>20</v>
      </c>
      <c r="AY864" s="387">
        <v>4</v>
      </c>
      <c r="AZ864" s="387">
        <f>IF(ISBLANK(tabItens[[#This Row],[CÓDIGO]]),"",tabItens[[#This Row],[PontoMês]] * (AZ$2+tabItens[[#This Row],[PontoQtM]]))</f>
        <v>80</v>
      </c>
      <c r="BA864" s="386">
        <f>tabItens[[#This Row],[PontoPed]] - tabItens[[#This Row],[Saldo]] + (1/10)</f>
        <v>11.1</v>
      </c>
      <c r="BB864" s="386">
        <f xml:space="preserve"> tabItens[[#This Row],[PontoMês]] * BB$2 - tabItens[[#This Row],[QTDE ATUAL]] - (1/10)</f>
        <v>-49.1</v>
      </c>
      <c r="BC864" s="388">
        <f>IF( tabItens[[#This Row],[PontoPed]]&gt;0, IF(tabItens[[#This Row],[PontoPed]]&lt;1, 1, IF( tabItens[[#This Row],[Saldo]]&gt;tabItens[[#This Row],[PontoPed]], 0, (tabItens[[#This Row],[PontoPed]]-tabItens[[#This Row],[Saldo]])/tabItens[[#This Row],[PontoPed]] ) ), 0 )</f>
        <v>0.13750000000000001</v>
      </c>
      <c r="BD864" s="389">
        <f>ROUNDDOWN(IF( OR( AND(tabItens[[#This Row],[PontoPed]]&lt;tabItens[[#This Row],[Saldo]],tabItens[[#This Row],[Saldo]]&gt;0), tabItens[[#This Row],[PontoPed]]=0), 99, IF(AND(tabItens[[#This Row],[Saldo]]=0,tabItens[[#This Row],[PontoPed]]&gt;0), 0, (1-tabItens[[#This Row],[PctAb]])*10 ) ),0)</f>
        <v>8</v>
      </c>
      <c r="BE864" s="390">
        <f>IF( tabItens[[#This Row],[Consumo]] &gt; tabItens[[#This Row],[04_MESES]]/4*$AV$2, tabItens[[#This Row],[Consumo]]/$AV$2, tabItens[[#This Row],[04_MESES]]/4 ) * $BE$2 + tabItens[[#This Row],[COMPRA_EXTRA]]</f>
        <v>85</v>
      </c>
      <c r="BF864" s="391">
        <f>MAX( tabItens[[#This Row],[Sugestão]] - tabItens[[#This Row],[LC]], 0 )</f>
        <v>85</v>
      </c>
      <c r="BG864" s="391">
        <f>SUMIF(Consumo!$C$3:$C$862,tabItens[[#This Row],[CÓDIGO]],Consumo!$E$3:$E$862)</f>
        <v>0</v>
      </c>
      <c r="BH864" s="392">
        <f>IF(AND(tabItens[[#This Row],[Pend]] &gt; 0,tabItens[[#This Row],[Consumo]] &lt;&gt; 0), tabItens[[#This Row],[Pend]] / tabItens[[#This Row],[Consumo]], 0 )</f>
        <v>0</v>
      </c>
      <c r="BI864" s="391"/>
      <c r="BJ864" s="391"/>
      <c r="BK864" s="393" t="s">
        <v>2081</v>
      </c>
    </row>
    <row r="865" spans="1:63" x14ac:dyDescent="0.3">
      <c r="A865" s="354">
        <v>138055</v>
      </c>
      <c r="B865" s="355" t="s">
        <v>1956</v>
      </c>
      <c r="C865" s="356" t="s">
        <v>256</v>
      </c>
      <c r="D865" s="357">
        <v>2.9</v>
      </c>
      <c r="E865" s="358"/>
      <c r="F865" s="358"/>
      <c r="G865" s="358" t="s">
        <v>883</v>
      </c>
      <c r="H865" s="359">
        <v>100</v>
      </c>
      <c r="I865" s="360">
        <v>103003</v>
      </c>
      <c r="J865" s="361">
        <v>2.9</v>
      </c>
      <c r="K865" s="362">
        <v>820</v>
      </c>
      <c r="L865" s="363">
        <f>IF(tabItens[[#This Row],[Média]] &gt; 0, tabItens[[#This Row],[QTDE ATUAL]] / tabItens[[#This Row],[Média]],999.9)</f>
        <v>1.4251781472684084</v>
      </c>
      <c r="M865" s="364">
        <v>0</v>
      </c>
      <c r="N865" s="365">
        <f>tabItens[[#This Row],[VALOR UNIT.]] * tabItens[[#This Row],[LC]]</f>
        <v>0</v>
      </c>
      <c r="O865" s="366" t="s">
        <v>2092</v>
      </c>
      <c r="P865" s="367"/>
      <c r="Q865" s="368"/>
      <c r="R865" s="365"/>
      <c r="S865" s="369"/>
      <c r="T865" s="370">
        <f>ROUNDDOWN(IFERROR(tabItens[[#This Row],[ATA DT.VALID.]] - $D$1,0) / 30,0)</f>
        <v>-1507</v>
      </c>
      <c r="U865" s="355" t="s">
        <v>997</v>
      </c>
      <c r="V865" s="371">
        <v>1</v>
      </c>
      <c r="W865" s="372" t="s">
        <v>2071</v>
      </c>
      <c r="X865" s="373">
        <v>61</v>
      </c>
      <c r="Y865" s="374">
        <v>11</v>
      </c>
      <c r="Z865" s="375"/>
      <c r="AA865" s="376"/>
      <c r="AB865" s="377"/>
      <c r="AC865" s="377"/>
      <c r="AD865" s="376"/>
      <c r="AE865" s="377"/>
      <c r="AF865" s="370"/>
      <c r="AG865" s="378" t="s">
        <v>2067</v>
      </c>
      <c r="AH865" s="379"/>
      <c r="AI865" s="370">
        <v>306</v>
      </c>
      <c r="AJ865" s="379">
        <v>45203</v>
      </c>
      <c r="AK865" s="379">
        <v>43656</v>
      </c>
      <c r="AL865" s="379">
        <v>45145</v>
      </c>
      <c r="AM865" s="369"/>
      <c r="AN865" s="358"/>
      <c r="AO865" s="380" t="str">
        <f>_xlfn.IFNA(IF(VLOOKUP(tabItens[[#This Row],[CÓDIGO]],tabExcluirDoEstoque[#Data],1,FALSE),"sim",""),"")</f>
        <v/>
      </c>
      <c r="AP865" s="381" t="str">
        <f ca="1">IF(OR(ISBLANK(tabItens[[#This Row],[ATA DT.VALID.]]),tabItens[[#This Row],[ATA DT.VALID.]]="",tabItens[[#This Row],[ATA DT.VALID.]]=" "),"",IF(TYPE(tabItens[[#This Row],[ATA DT.VALID.]])=1,ROUNDUP((tabItens[[#This Row],[ATA DT.VALID.]]-TODAY())/7,0),""))</f>
        <v/>
      </c>
      <c r="AQ865" s="382">
        <v>0</v>
      </c>
      <c r="AR865" s="383" t="str">
        <f>IF(ISBLANK(tabItens[[#This Row],[CÓDIGO]]),"",IFERROR(VLOOKUP(tabItens[[#This Row],[CÓDIGO]],Consumo!$C$2:$AC$862,26,FALSE),0))</f>
        <v>09.2023</v>
      </c>
      <c r="AS865" s="384">
        <f>SUMIF(Consumo!$C$3:$C$862,tabItens[[#This Row],[CÓDIGO]],Consumo!$N$3:$N$862) + SUMIF(Consumo!$C$3:$C$862,tabItens[[#This Row],[CÓDIGO]],Consumo!$O$3:$O$862) + SUMIF(Consumo!$C$3:$C$862,tabItens[[#This Row],[CÓDIGO]],Consumo!$P$3:$P$862) + SUMIF(Consumo!$C$3:$C$862,tabItens[[#This Row],[CÓDIGO]],Consumo!$Q$3:$Q$862)</f>
        <v>446</v>
      </c>
      <c r="AT865" s="384">
        <f>SUMIF(Consumo!$C$3:$C$862,tabItens[[#This Row],[CÓDIGO]],Consumo!$Z$3:$Z$862)</f>
        <v>920</v>
      </c>
      <c r="AU865" s="385">
        <f>SUMIF(Consumo!$C$3:$C$862,tabItens[[#This Row],[CÓDIGO]],Consumo!$AA$3:$AA$862)</f>
        <v>344</v>
      </c>
      <c r="AV865" s="386">
        <f>SUMIF(Consumo!$C$3:$C$862,tabItens[[#This Row],[CÓDIGO]],Consumo!$Y$3:$Y$862)</f>
        <v>70.166666666666671</v>
      </c>
      <c r="AW865" s="359">
        <f>tabItens[[#This Row],[QTDE ATUAL]] + tabItens[[#This Row],[RC QTDE]] + tabItens[[#This Row],[AF SALDO]] + tabItens[[#This Row],[Recentes]]</f>
        <v>100</v>
      </c>
      <c r="AX865" s="387">
        <v>50</v>
      </c>
      <c r="AY865" s="387">
        <v>4</v>
      </c>
      <c r="AZ865" s="387">
        <f>IF(ISBLANK(tabItens[[#This Row],[CÓDIGO]]),"",tabItens[[#This Row],[PontoMês]] * (AZ$2+tabItens[[#This Row],[PontoQtM]]))</f>
        <v>200</v>
      </c>
      <c r="BA865" s="386">
        <f>tabItens[[#This Row],[PontoPed]] - tabItens[[#This Row],[Saldo]] + (1/10)</f>
        <v>100.1</v>
      </c>
      <c r="BB865" s="386">
        <f xml:space="preserve"> tabItens[[#This Row],[PontoMês]] * BB$2 - tabItens[[#This Row],[QTDE ATUAL]] - (1/10)</f>
        <v>-50.1</v>
      </c>
      <c r="BC865" s="388">
        <f>IF( tabItens[[#This Row],[PontoPed]]&gt;0, IF(tabItens[[#This Row],[PontoPed]]&lt;1, 1, IF( tabItens[[#This Row],[Saldo]]&gt;tabItens[[#This Row],[PontoPed]], 0, (tabItens[[#This Row],[PontoPed]]-tabItens[[#This Row],[Saldo]])/tabItens[[#This Row],[PontoPed]] ) ), 0 )</f>
        <v>0.5</v>
      </c>
      <c r="BD865" s="389">
        <f>ROUNDDOWN(IF( OR( AND(tabItens[[#This Row],[PontoPed]]&lt;tabItens[[#This Row],[Saldo]],tabItens[[#This Row],[Saldo]]&gt;0), tabItens[[#This Row],[PontoPed]]=0), 99, IF(AND(tabItens[[#This Row],[Saldo]]=0,tabItens[[#This Row],[PontoPed]]&gt;0), 0, (1-tabItens[[#This Row],[PctAb]])*10 ) ),0)</f>
        <v>5</v>
      </c>
      <c r="BE865" s="390">
        <f>IF( tabItens[[#This Row],[Consumo]] &gt; tabItens[[#This Row],[04_MESES]]/4*$AV$2, tabItens[[#This Row],[Consumo]]/$AV$2, tabItens[[#This Row],[04_MESES]]/4 ) * $BE$2 + tabItens[[#This Row],[COMPRA_EXTRA]]</f>
        <v>669</v>
      </c>
      <c r="BF865" s="391">
        <f>MAX( tabItens[[#This Row],[Sugestão]] - tabItens[[#This Row],[LC]], 0 )</f>
        <v>669</v>
      </c>
      <c r="BG865" s="391">
        <f>SUMIF(Consumo!$C$3:$C$862,tabItens[[#This Row],[CÓDIGO]],Consumo!$E$3:$E$862)</f>
        <v>1</v>
      </c>
      <c r="BH865" s="392">
        <f>IF(AND(tabItens[[#This Row],[Pend]] &gt; 0,tabItens[[#This Row],[Consumo]] &lt;&gt; 0), tabItens[[#This Row],[Pend]] / tabItens[[#This Row],[Consumo]], 0 )</f>
        <v>1.0869565217391304E-3</v>
      </c>
      <c r="BI865" s="391"/>
      <c r="BJ865" s="391"/>
      <c r="BK865" s="393" t="s">
        <v>2081</v>
      </c>
    </row>
    <row r="866" spans="1:63" x14ac:dyDescent="0.3">
      <c r="A866" s="354">
        <v>138352</v>
      </c>
      <c r="B866" s="355" t="s">
        <v>1957</v>
      </c>
      <c r="C866" s="356" t="s">
        <v>646</v>
      </c>
      <c r="D866" s="357">
        <v>9.98</v>
      </c>
      <c r="E866" s="358"/>
      <c r="F866" s="358"/>
      <c r="G866" s="358" t="s">
        <v>883</v>
      </c>
      <c r="H866" s="359">
        <v>81</v>
      </c>
      <c r="I866" s="360">
        <v>103003</v>
      </c>
      <c r="J866" s="361">
        <v>9.98</v>
      </c>
      <c r="K866" s="362">
        <v>94</v>
      </c>
      <c r="L866" s="363">
        <f>IF(tabItens[[#This Row],[Média]] &gt; 0, tabItens[[#This Row],[QTDE ATUAL]] / tabItens[[#This Row],[Média]],999.9)</f>
        <v>7.0948905109489058</v>
      </c>
      <c r="M866" s="364">
        <v>0</v>
      </c>
      <c r="N866" s="365">
        <f>tabItens[[#This Row],[VALOR UNIT.]] * tabItens[[#This Row],[LC]]</f>
        <v>0</v>
      </c>
      <c r="O866" s="366" t="s">
        <v>2086</v>
      </c>
      <c r="P866" s="367"/>
      <c r="Q866" s="368"/>
      <c r="R866" s="365"/>
      <c r="S866" s="369"/>
      <c r="T866" s="370">
        <f>ROUNDDOWN(IFERROR(tabItens[[#This Row],[ATA DT.VALID.]] - $D$1,0) / 30,0)</f>
        <v>-1507</v>
      </c>
      <c r="U866" s="355" t="s">
        <v>1530</v>
      </c>
      <c r="V866" s="371">
        <v>1</v>
      </c>
      <c r="W866" s="372" t="s">
        <v>2068</v>
      </c>
      <c r="X866" s="373">
        <v>72</v>
      </c>
      <c r="Y866" s="374">
        <v>9</v>
      </c>
      <c r="Z866" s="375"/>
      <c r="AA866" s="376"/>
      <c r="AB866" s="377"/>
      <c r="AC866" s="377"/>
      <c r="AD866" s="376"/>
      <c r="AE866" s="377"/>
      <c r="AF866" s="370"/>
      <c r="AG866" s="378" t="s">
        <v>2067</v>
      </c>
      <c r="AH866" s="379"/>
      <c r="AI866" s="370">
        <v>46</v>
      </c>
      <c r="AJ866" s="379">
        <v>45180</v>
      </c>
      <c r="AK866" s="379">
        <v>43696</v>
      </c>
      <c r="AL866" s="379">
        <v>45173</v>
      </c>
      <c r="AM866" s="369"/>
      <c r="AN866" s="358"/>
      <c r="AO866" s="380" t="str">
        <f>_xlfn.IFNA(IF(VLOOKUP(tabItens[[#This Row],[CÓDIGO]],tabExcluirDoEstoque[#Data],1,FALSE),"sim",""),"")</f>
        <v/>
      </c>
      <c r="AP866" s="381" t="str">
        <f ca="1">IF(OR(ISBLANK(tabItens[[#This Row],[ATA DT.VALID.]]),tabItens[[#This Row],[ATA DT.VALID.]]="",tabItens[[#This Row],[ATA DT.VALID.]]=" "),"",IF(TYPE(tabItens[[#This Row],[ATA DT.VALID.]])=1,ROUNDUP((tabItens[[#This Row],[ATA DT.VALID.]]-TODAY())/7,0),""))</f>
        <v/>
      </c>
      <c r="AQ866" s="382">
        <v>0</v>
      </c>
      <c r="AR866" s="383" t="str">
        <f>IF(ISBLANK(tabItens[[#This Row],[CÓDIGO]]),"",IFERROR(VLOOKUP(tabItens[[#This Row],[CÓDIGO]],Consumo!$C$2:$AC$862,26,FALSE),0))</f>
        <v>09.2023</v>
      </c>
      <c r="AS866" s="384">
        <f>SUMIF(Consumo!$C$3:$C$862,tabItens[[#This Row],[CÓDIGO]],Consumo!$N$3:$N$862) + SUMIF(Consumo!$C$3:$C$862,tabItens[[#This Row],[CÓDIGO]],Consumo!$O$3:$O$862) + SUMIF(Consumo!$C$3:$C$862,tabItens[[#This Row],[CÓDIGO]],Consumo!$P$3:$P$862) + SUMIF(Consumo!$C$3:$C$862,tabItens[[#This Row],[CÓDIGO]],Consumo!$Q$3:$Q$862)</f>
        <v>52</v>
      </c>
      <c r="AT866" s="384">
        <f>SUMIF(Consumo!$C$3:$C$862,tabItens[[#This Row],[CÓDIGO]],Consumo!$Z$3:$Z$862)</f>
        <v>137</v>
      </c>
      <c r="AU866" s="385">
        <f>SUMIF(Consumo!$C$3:$C$862,tabItens[[#This Row],[CÓDIGO]],Consumo!$AA$3:$AA$862)</f>
        <v>21</v>
      </c>
      <c r="AV866" s="386">
        <f>SUMIF(Consumo!$C$3:$C$862,tabItens[[#This Row],[CÓDIGO]],Consumo!$Y$3:$Y$862)</f>
        <v>11.416666666666666</v>
      </c>
      <c r="AW866" s="359">
        <f>tabItens[[#This Row],[QTDE ATUAL]] + tabItens[[#This Row],[RC QTDE]] + tabItens[[#This Row],[AF SALDO]] + tabItens[[#This Row],[Recentes]]</f>
        <v>81</v>
      </c>
      <c r="AX866" s="387">
        <v>23</v>
      </c>
      <c r="AY866" s="387">
        <v>4</v>
      </c>
      <c r="AZ866" s="387">
        <f>IF(ISBLANK(tabItens[[#This Row],[CÓDIGO]]),"",tabItens[[#This Row],[PontoMês]] * (AZ$2+tabItens[[#This Row],[PontoQtM]]))</f>
        <v>92</v>
      </c>
      <c r="BA866" s="386">
        <f>tabItens[[#This Row],[PontoPed]] - tabItens[[#This Row],[Saldo]] + (1/10)</f>
        <v>11.1</v>
      </c>
      <c r="BB866" s="386">
        <f xml:space="preserve"> tabItens[[#This Row],[PontoMês]] * BB$2 - tabItens[[#This Row],[QTDE ATUAL]] - (1/10)</f>
        <v>-58.1</v>
      </c>
      <c r="BC866" s="388">
        <f>IF( tabItens[[#This Row],[PontoPed]]&gt;0, IF(tabItens[[#This Row],[PontoPed]]&lt;1, 1, IF( tabItens[[#This Row],[Saldo]]&gt;tabItens[[#This Row],[PontoPed]], 0, (tabItens[[#This Row],[PontoPed]]-tabItens[[#This Row],[Saldo]])/tabItens[[#This Row],[PontoPed]] ) ), 0 )</f>
        <v>0.11956521739130435</v>
      </c>
      <c r="BD866" s="389">
        <f>ROUNDDOWN(IF( OR( AND(tabItens[[#This Row],[PontoPed]]&lt;tabItens[[#This Row],[Saldo]],tabItens[[#This Row],[Saldo]]&gt;0), tabItens[[#This Row],[PontoPed]]=0), 99, IF(AND(tabItens[[#This Row],[Saldo]]=0,tabItens[[#This Row],[PontoPed]]&gt;0), 0, (1-tabItens[[#This Row],[PctAb]])*10 ) ),0)</f>
        <v>8</v>
      </c>
      <c r="BE866" s="390">
        <f>IF( tabItens[[#This Row],[Consumo]] &gt; tabItens[[#This Row],[04_MESES]]/4*$AV$2, tabItens[[#This Row],[Consumo]]/$AV$2, tabItens[[#This Row],[04_MESES]]/4 ) * $BE$2 + tabItens[[#This Row],[COMPRA_EXTRA]]</f>
        <v>78</v>
      </c>
      <c r="BF866" s="391">
        <f>MAX( tabItens[[#This Row],[Sugestão]] - tabItens[[#This Row],[LC]], 0 )</f>
        <v>78</v>
      </c>
      <c r="BG866" s="391">
        <f>SUMIF(Consumo!$C$3:$C$862,tabItens[[#This Row],[CÓDIGO]],Consumo!$E$3:$E$862)</f>
        <v>0</v>
      </c>
      <c r="BH866" s="392">
        <f>IF(AND(tabItens[[#This Row],[Pend]] &gt; 0,tabItens[[#This Row],[Consumo]] &lt;&gt; 0), tabItens[[#This Row],[Pend]] / tabItens[[#This Row],[Consumo]], 0 )</f>
        <v>0</v>
      </c>
      <c r="BI866" s="391"/>
      <c r="BJ866" s="391"/>
      <c r="BK866" s="393" t="s">
        <v>2081</v>
      </c>
    </row>
    <row r="867" spans="1:63" x14ac:dyDescent="0.3">
      <c r="A867" s="354">
        <v>138450</v>
      </c>
      <c r="B867" s="355" t="s">
        <v>1958</v>
      </c>
      <c r="C867" s="356" t="s">
        <v>31</v>
      </c>
      <c r="D867" s="357">
        <v>1.57</v>
      </c>
      <c r="E867" s="358"/>
      <c r="F867" s="358"/>
      <c r="G867" s="358" t="s">
        <v>883</v>
      </c>
      <c r="H867" s="359">
        <v>13510</v>
      </c>
      <c r="I867" s="360">
        <v>103003</v>
      </c>
      <c r="J867" s="361">
        <v>1.57</v>
      </c>
      <c r="K867" s="362">
        <v>5187</v>
      </c>
      <c r="L867" s="363">
        <f>IF(tabItens[[#This Row],[Média]] &gt; 0, tabItens[[#This Row],[QTDE ATUAL]] / tabItens[[#This Row],[Média]],999.9)</f>
        <v>19.574981888432745</v>
      </c>
      <c r="M867" s="364">
        <v>0</v>
      </c>
      <c r="N867" s="365">
        <f>tabItens[[#This Row],[VALOR UNIT.]] * tabItens[[#This Row],[LC]]</f>
        <v>0</v>
      </c>
      <c r="O867" s="366"/>
      <c r="P867" s="367"/>
      <c r="Q867" s="368"/>
      <c r="R867" s="365"/>
      <c r="S867" s="369"/>
      <c r="T867" s="370">
        <f>ROUNDDOWN(IFERROR(tabItens[[#This Row],[ATA DT.VALID.]] - $D$1,0) / 30,0)</f>
        <v>-1507</v>
      </c>
      <c r="U867" s="355" t="s">
        <v>931</v>
      </c>
      <c r="V867" s="371">
        <v>1</v>
      </c>
      <c r="W867" s="372" t="s">
        <v>2069</v>
      </c>
      <c r="X867" s="373">
        <v>45</v>
      </c>
      <c r="Y867" s="374">
        <v>9</v>
      </c>
      <c r="Z867" s="375">
        <v>8971</v>
      </c>
      <c r="AA867" s="376">
        <v>2023</v>
      </c>
      <c r="AB867" s="377">
        <v>4800</v>
      </c>
      <c r="AC867" s="377"/>
      <c r="AD867" s="376"/>
      <c r="AE867" s="377"/>
      <c r="AF867" s="370"/>
      <c r="AG867" s="378" t="s">
        <v>2067</v>
      </c>
      <c r="AH867" s="379"/>
      <c r="AI867" s="370">
        <v>9626</v>
      </c>
      <c r="AJ867" s="379">
        <v>44991</v>
      </c>
      <c r="AK867" s="379">
        <v>43720</v>
      </c>
      <c r="AL867" s="379">
        <v>45156</v>
      </c>
      <c r="AM867" s="369"/>
      <c r="AN867" s="358"/>
      <c r="AO867" s="380" t="str">
        <f>_xlfn.IFNA(IF(VLOOKUP(tabItens[[#This Row],[CÓDIGO]],tabExcluirDoEstoque[#Data],1,FALSE),"sim",""),"")</f>
        <v/>
      </c>
      <c r="AP867" s="381" t="str">
        <f ca="1">IF(OR(ISBLANK(tabItens[[#This Row],[ATA DT.VALID.]]),tabItens[[#This Row],[ATA DT.VALID.]]="",tabItens[[#This Row],[ATA DT.VALID.]]=" "),"",IF(TYPE(tabItens[[#This Row],[ATA DT.VALID.]])=1,ROUNDUP((tabItens[[#This Row],[ATA DT.VALID.]]-TODAY())/7,0),""))</f>
        <v/>
      </c>
      <c r="AQ867" s="382"/>
      <c r="AR867" s="383" t="str">
        <f>IF(ISBLANK(tabItens[[#This Row],[CÓDIGO]]),"",IFERROR(VLOOKUP(tabItens[[#This Row],[CÓDIGO]],Consumo!$C$2:$AC$862,26,FALSE),0))</f>
        <v>09.2023</v>
      </c>
      <c r="AS867" s="384">
        <f>SUMIF(Consumo!$C$3:$C$862,tabItens[[#This Row],[CÓDIGO]],Consumo!$N$3:$N$862) + SUMIF(Consumo!$C$3:$C$862,tabItens[[#This Row],[CÓDIGO]],Consumo!$O$3:$O$862) + SUMIF(Consumo!$C$3:$C$862,tabItens[[#This Row],[CÓDIGO]],Consumo!$P$3:$P$862) + SUMIF(Consumo!$C$3:$C$862,tabItens[[#This Row],[CÓDIGO]],Consumo!$Q$3:$Q$862)</f>
        <v>2769</v>
      </c>
      <c r="AT867" s="384">
        <f>SUMIF(Consumo!$C$3:$C$862,tabItens[[#This Row],[CÓDIGO]],Consumo!$Z$3:$Z$862)</f>
        <v>8282</v>
      </c>
      <c r="AU867" s="385">
        <f>SUMIF(Consumo!$C$3:$C$862,tabItens[[#This Row],[CÓDIGO]],Consumo!$AA$3:$AA$862)</f>
        <v>1005</v>
      </c>
      <c r="AV867" s="386">
        <f>SUMIF(Consumo!$C$3:$C$862,tabItens[[#This Row],[CÓDIGO]],Consumo!$Y$3:$Y$862)</f>
        <v>690.16666666666663</v>
      </c>
      <c r="AW867" s="359">
        <f>tabItens[[#This Row],[QTDE ATUAL]] + tabItens[[#This Row],[RC QTDE]] + tabItens[[#This Row],[AF SALDO]] + tabItens[[#This Row],[Recentes]]</f>
        <v>18310</v>
      </c>
      <c r="AX867" s="387">
        <v>1748</v>
      </c>
      <c r="AY867" s="387">
        <v>4</v>
      </c>
      <c r="AZ867" s="387">
        <f>IF(ISBLANK(tabItens[[#This Row],[CÓDIGO]]),"",tabItens[[#This Row],[PontoMês]] * (AZ$2+tabItens[[#This Row],[PontoQtM]]))</f>
        <v>6992</v>
      </c>
      <c r="BA867" s="386">
        <f>tabItens[[#This Row],[PontoPed]] - tabItens[[#This Row],[Saldo]] + (1/10)</f>
        <v>-11317.9</v>
      </c>
      <c r="BB867" s="386">
        <f xml:space="preserve"> tabItens[[#This Row],[PontoMês]] * BB$2 - tabItens[[#This Row],[QTDE ATUAL]] - (1/10)</f>
        <v>-11762.1</v>
      </c>
      <c r="BC867" s="388">
        <f>IF( tabItens[[#This Row],[PontoPed]]&gt;0, IF(tabItens[[#This Row],[PontoPed]]&lt;1, 1, IF( tabItens[[#This Row],[Saldo]]&gt;tabItens[[#This Row],[PontoPed]], 0, (tabItens[[#This Row],[PontoPed]]-tabItens[[#This Row],[Saldo]])/tabItens[[#This Row],[PontoPed]] ) ), 0 )</f>
        <v>0</v>
      </c>
      <c r="BD867" s="389">
        <f>ROUNDDOWN(IF( OR( AND(tabItens[[#This Row],[PontoPed]]&lt;tabItens[[#This Row],[Saldo]],tabItens[[#This Row],[Saldo]]&gt;0), tabItens[[#This Row],[PontoPed]]=0), 99, IF(AND(tabItens[[#This Row],[Saldo]]=0,tabItens[[#This Row],[PontoPed]]&gt;0), 0, (1-tabItens[[#This Row],[PctAb]])*10 ) ),0)</f>
        <v>99</v>
      </c>
      <c r="BE867" s="390">
        <f>IF( tabItens[[#This Row],[Consumo]] &gt; tabItens[[#This Row],[04_MESES]]/4*$AV$2, tabItens[[#This Row],[Consumo]]/$AV$2, tabItens[[#This Row],[04_MESES]]/4 ) * $BE$2 + tabItens[[#This Row],[COMPRA_EXTRA]]</f>
        <v>4153.5</v>
      </c>
      <c r="BF867" s="391">
        <f>MAX( tabItens[[#This Row],[Sugestão]] - tabItens[[#This Row],[LC]], 0 )</f>
        <v>4153.5</v>
      </c>
      <c r="BG867" s="391">
        <f>SUMIF(Consumo!$C$3:$C$862,tabItens[[#This Row],[CÓDIGO]],Consumo!$E$3:$E$862)</f>
        <v>435</v>
      </c>
      <c r="BH867" s="392">
        <f>IF(AND(tabItens[[#This Row],[Pend]] &gt; 0,tabItens[[#This Row],[Consumo]] &lt;&gt; 0), tabItens[[#This Row],[Pend]] / tabItens[[#This Row],[Consumo]], 0 )</f>
        <v>5.252354503743057E-2</v>
      </c>
      <c r="BI867" s="391"/>
      <c r="BJ867" s="391"/>
      <c r="BK867" s="393" t="s">
        <v>2081</v>
      </c>
    </row>
    <row r="868" spans="1:63" x14ac:dyDescent="0.3">
      <c r="A868" s="354">
        <v>138451</v>
      </c>
      <c r="B868" s="355" t="s">
        <v>1959</v>
      </c>
      <c r="C868" s="356" t="s">
        <v>31</v>
      </c>
      <c r="D868" s="357">
        <v>0.43</v>
      </c>
      <c r="E868" s="358"/>
      <c r="F868" s="358"/>
      <c r="G868" s="358" t="s">
        <v>883</v>
      </c>
      <c r="H868" s="359">
        <v>53521</v>
      </c>
      <c r="I868" s="360">
        <v>103003</v>
      </c>
      <c r="J868" s="361">
        <v>0.43</v>
      </c>
      <c r="K868" s="362">
        <v>35466</v>
      </c>
      <c r="L868" s="363">
        <f>IF(tabItens[[#This Row],[Média]] &gt; 0, tabItens[[#This Row],[QTDE ATUAL]] / tabItens[[#This Row],[Média]],999.9)</f>
        <v>16.29419525065963</v>
      </c>
      <c r="M868" s="364">
        <v>0</v>
      </c>
      <c r="N868" s="365">
        <f>tabItens[[#This Row],[VALOR UNIT.]] * tabItens[[#This Row],[LC]]</f>
        <v>0</v>
      </c>
      <c r="O868" s="366"/>
      <c r="P868" s="367"/>
      <c r="Q868" s="368"/>
      <c r="R868" s="365"/>
      <c r="S868" s="369"/>
      <c r="T868" s="370">
        <f>ROUNDDOWN(IFERROR(tabItens[[#This Row],[ATA DT.VALID.]] - $D$1,0) / 30,0)</f>
        <v>-1507</v>
      </c>
      <c r="U868" s="355" t="s">
        <v>931</v>
      </c>
      <c r="V868" s="371">
        <v>1</v>
      </c>
      <c r="W868" s="372" t="s">
        <v>2069</v>
      </c>
      <c r="X868" s="373">
        <v>45</v>
      </c>
      <c r="Y868" s="374">
        <v>9</v>
      </c>
      <c r="Z868" s="375">
        <v>6211</v>
      </c>
      <c r="AA868" s="376">
        <v>2023</v>
      </c>
      <c r="AB868" s="377">
        <v>4000</v>
      </c>
      <c r="AC868" s="377"/>
      <c r="AD868" s="376"/>
      <c r="AE868" s="377"/>
      <c r="AF868" s="370"/>
      <c r="AG868" s="378" t="s">
        <v>2067</v>
      </c>
      <c r="AH868" s="379"/>
      <c r="AI868" s="370">
        <v>15378</v>
      </c>
      <c r="AJ868" s="379">
        <v>44949</v>
      </c>
      <c r="AK868" s="379">
        <v>43720</v>
      </c>
      <c r="AL868" s="379">
        <v>44910</v>
      </c>
      <c r="AM868" s="369"/>
      <c r="AN868" s="358"/>
      <c r="AO868" s="380" t="str">
        <f>_xlfn.IFNA(IF(VLOOKUP(tabItens[[#This Row],[CÓDIGO]],tabExcluirDoEstoque[#Data],1,FALSE),"sim",""),"")</f>
        <v/>
      </c>
      <c r="AP868" s="381" t="str">
        <f ca="1">IF(OR(ISBLANK(tabItens[[#This Row],[ATA DT.VALID.]]),tabItens[[#This Row],[ATA DT.VALID.]]="",tabItens[[#This Row],[ATA DT.VALID.]]=" "),"",IF(TYPE(tabItens[[#This Row],[ATA DT.VALID.]])=1,ROUNDUP((tabItens[[#This Row],[ATA DT.VALID.]]-TODAY())/7,0),""))</f>
        <v/>
      </c>
      <c r="AQ868" s="382"/>
      <c r="AR868" s="383" t="str">
        <f>IF(ISBLANK(tabItens[[#This Row],[CÓDIGO]]),"",IFERROR(VLOOKUP(tabItens[[#This Row],[CÓDIGO]],Consumo!$C$2:$AC$862,26,FALSE),0))</f>
        <v>09.2023</v>
      </c>
      <c r="AS868" s="384">
        <f>SUMIF(Consumo!$C$3:$C$862,tabItens[[#This Row],[CÓDIGO]],Consumo!$N$3:$N$862) + SUMIF(Consumo!$C$3:$C$862,tabItens[[#This Row],[CÓDIGO]],Consumo!$O$3:$O$862) + SUMIF(Consumo!$C$3:$C$862,tabItens[[#This Row],[CÓDIGO]],Consumo!$P$3:$P$862) + SUMIF(Consumo!$C$3:$C$862,tabItens[[#This Row],[CÓDIGO]],Consumo!$Q$3:$Q$862)</f>
        <v>9477</v>
      </c>
      <c r="AT868" s="384">
        <f>SUMIF(Consumo!$C$3:$C$862,tabItens[[#This Row],[CÓDIGO]],Consumo!$Z$3:$Z$862)</f>
        <v>46432</v>
      </c>
      <c r="AU868" s="385">
        <f>SUMIF(Consumo!$C$3:$C$862,tabItens[[#This Row],[CÓDIGO]],Consumo!$AA$3:$AA$862)</f>
        <v>22155</v>
      </c>
      <c r="AV868" s="386">
        <f>SUMIF(Consumo!$C$3:$C$862,tabItens[[#This Row],[CÓDIGO]],Consumo!$Y$3:$Y$862)</f>
        <v>3284.6666666666665</v>
      </c>
      <c r="AW868" s="359">
        <f>tabItens[[#This Row],[QTDE ATUAL]] + tabItens[[#This Row],[RC QTDE]] + tabItens[[#This Row],[AF SALDO]] + tabItens[[#This Row],[Recentes]]</f>
        <v>57521</v>
      </c>
      <c r="AX868" s="387">
        <v>6983</v>
      </c>
      <c r="AY868" s="387">
        <v>4</v>
      </c>
      <c r="AZ868" s="387">
        <f>IF(ISBLANK(tabItens[[#This Row],[CÓDIGO]]),"",tabItens[[#This Row],[PontoMês]] * (AZ$2+tabItens[[#This Row],[PontoQtM]]))</f>
        <v>27932</v>
      </c>
      <c r="BA868" s="386">
        <f>tabItens[[#This Row],[PontoPed]] - tabItens[[#This Row],[Saldo]] + (1/10)</f>
        <v>-29588.9</v>
      </c>
      <c r="BB868" s="386">
        <f xml:space="preserve"> tabItens[[#This Row],[PontoMês]] * BB$2 - tabItens[[#This Row],[QTDE ATUAL]] - (1/10)</f>
        <v>-46538.1</v>
      </c>
      <c r="BC868" s="388">
        <f>IF( tabItens[[#This Row],[PontoPed]]&gt;0, IF(tabItens[[#This Row],[PontoPed]]&lt;1, 1, IF( tabItens[[#This Row],[Saldo]]&gt;tabItens[[#This Row],[PontoPed]], 0, (tabItens[[#This Row],[PontoPed]]-tabItens[[#This Row],[Saldo]])/tabItens[[#This Row],[PontoPed]] ) ), 0 )</f>
        <v>0</v>
      </c>
      <c r="BD868" s="389">
        <f>ROUNDDOWN(IF( OR( AND(tabItens[[#This Row],[PontoPed]]&lt;tabItens[[#This Row],[Saldo]],tabItens[[#This Row],[Saldo]]&gt;0), tabItens[[#This Row],[PontoPed]]=0), 99, IF(AND(tabItens[[#This Row],[Saldo]]=0,tabItens[[#This Row],[PontoPed]]&gt;0), 0, (1-tabItens[[#This Row],[PctAb]])*10 ) ),0)</f>
        <v>99</v>
      </c>
      <c r="BE868" s="390">
        <f>IF( tabItens[[#This Row],[Consumo]] &gt; tabItens[[#This Row],[04_MESES]]/4*$AV$2, tabItens[[#This Row],[Consumo]]/$AV$2, tabItens[[#This Row],[04_MESES]]/4 ) * $BE$2 + tabItens[[#This Row],[COMPRA_EXTRA]]</f>
        <v>23216</v>
      </c>
      <c r="BF868" s="391">
        <f>MAX( tabItens[[#This Row],[Sugestão]] - tabItens[[#This Row],[LC]], 0 )</f>
        <v>23216</v>
      </c>
      <c r="BG868" s="391">
        <f>SUMIF(Consumo!$C$3:$C$862,tabItens[[#This Row],[CÓDIGO]],Consumo!$E$3:$E$862)</f>
        <v>300</v>
      </c>
      <c r="BH868" s="392">
        <f>IF(AND(tabItens[[#This Row],[Pend]] &gt; 0,tabItens[[#This Row],[Consumo]] &lt;&gt; 0), tabItens[[#This Row],[Pend]] / tabItens[[#This Row],[Consumo]], 0 )</f>
        <v>6.4610613370089595E-3</v>
      </c>
      <c r="BI868" s="391"/>
      <c r="BJ868" s="391"/>
      <c r="BK868" s="393" t="s">
        <v>2081</v>
      </c>
    </row>
    <row r="869" spans="1:63" x14ac:dyDescent="0.3">
      <c r="A869" s="354">
        <v>138453</v>
      </c>
      <c r="B869" s="355" t="s">
        <v>1960</v>
      </c>
      <c r="C869" s="356" t="s">
        <v>31</v>
      </c>
      <c r="D869" s="357">
        <v>3.5</v>
      </c>
      <c r="E869" s="358"/>
      <c r="F869" s="358"/>
      <c r="G869" s="358" t="s">
        <v>883</v>
      </c>
      <c r="H869" s="359">
        <v>32475</v>
      </c>
      <c r="I869" s="360">
        <v>103003</v>
      </c>
      <c r="J869" s="361">
        <v>3.5</v>
      </c>
      <c r="K869" s="362">
        <v>5343</v>
      </c>
      <c r="L869" s="363">
        <f>IF(tabItens[[#This Row],[Média]] &gt; 0, tabItens[[#This Row],[QTDE ATUAL]] / tabItens[[#This Row],[Média]],999.9)</f>
        <v>46.614832535885171</v>
      </c>
      <c r="M869" s="364">
        <v>0</v>
      </c>
      <c r="N869" s="365">
        <f>tabItens[[#This Row],[VALOR UNIT.]] * tabItens[[#This Row],[LC]]</f>
        <v>0</v>
      </c>
      <c r="O869" s="366"/>
      <c r="P869" s="367"/>
      <c r="Q869" s="368"/>
      <c r="R869" s="365"/>
      <c r="S869" s="369"/>
      <c r="T869" s="370">
        <f>ROUNDDOWN(IFERROR(tabItens[[#This Row],[ATA DT.VALID.]] - $D$1,0) / 30,0)</f>
        <v>-1507</v>
      </c>
      <c r="U869" s="355" t="s">
        <v>935</v>
      </c>
      <c r="V869" s="371">
        <v>1</v>
      </c>
      <c r="W869" s="372" t="s">
        <v>2069</v>
      </c>
      <c r="X869" s="373">
        <v>45</v>
      </c>
      <c r="Y869" s="374">
        <v>11</v>
      </c>
      <c r="Z869" s="375"/>
      <c r="AA869" s="376"/>
      <c r="AB869" s="377"/>
      <c r="AC869" s="377"/>
      <c r="AD869" s="376"/>
      <c r="AE869" s="377"/>
      <c r="AF869" s="370"/>
      <c r="AG869" s="378" t="s">
        <v>2067</v>
      </c>
      <c r="AH869" s="379"/>
      <c r="AI869" s="370">
        <v>20306</v>
      </c>
      <c r="AJ869" s="379">
        <v>44173</v>
      </c>
      <c r="AK869" s="379">
        <v>43720</v>
      </c>
      <c r="AL869" s="379">
        <v>44133</v>
      </c>
      <c r="AM869" s="369"/>
      <c r="AN869" s="358"/>
      <c r="AO869" s="380" t="str">
        <f>_xlfn.IFNA(IF(VLOOKUP(tabItens[[#This Row],[CÓDIGO]],tabExcluirDoEstoque[#Data],1,FALSE),"sim",""),"")</f>
        <v/>
      </c>
      <c r="AP869" s="381" t="str">
        <f ca="1">IF(OR(ISBLANK(tabItens[[#This Row],[ATA DT.VALID.]]),tabItens[[#This Row],[ATA DT.VALID.]]="",tabItens[[#This Row],[ATA DT.VALID.]]=" "),"",IF(TYPE(tabItens[[#This Row],[ATA DT.VALID.]])=1,ROUNDUP((tabItens[[#This Row],[ATA DT.VALID.]]-TODAY())/7,0),""))</f>
        <v/>
      </c>
      <c r="AQ869" s="382"/>
      <c r="AR869" s="383" t="str">
        <f>IF(ISBLANK(tabItens[[#This Row],[CÓDIGO]]),"",IFERROR(VLOOKUP(tabItens[[#This Row],[CÓDIGO]],Consumo!$C$2:$AC$862,26,FALSE),0))</f>
        <v>09.2023</v>
      </c>
      <c r="AS869" s="384">
        <f>SUMIF(Consumo!$C$3:$C$862,tabItens[[#This Row],[CÓDIGO]],Consumo!$N$3:$N$862) + SUMIF(Consumo!$C$3:$C$862,tabItens[[#This Row],[CÓDIGO]],Consumo!$O$3:$O$862) + SUMIF(Consumo!$C$3:$C$862,tabItens[[#This Row],[CÓDIGO]],Consumo!$P$3:$P$862) + SUMIF(Consumo!$C$3:$C$862,tabItens[[#This Row],[CÓDIGO]],Consumo!$Q$3:$Q$862)</f>
        <v>2662</v>
      </c>
      <c r="AT869" s="384">
        <f>SUMIF(Consumo!$C$3:$C$862,tabItens[[#This Row],[CÓDIGO]],Consumo!$Z$3:$Z$862)</f>
        <v>8367</v>
      </c>
      <c r="AU869" s="385">
        <f>SUMIF(Consumo!$C$3:$C$862,tabItens[[#This Row],[CÓDIGO]],Consumo!$AA$3:$AA$862)</f>
        <v>1388</v>
      </c>
      <c r="AV869" s="386">
        <f>SUMIF(Consumo!$C$3:$C$862,tabItens[[#This Row],[CÓDIGO]],Consumo!$Y$3:$Y$862)</f>
        <v>696.66666666666663</v>
      </c>
      <c r="AW869" s="359">
        <f>tabItens[[#This Row],[QTDE ATUAL]] + tabItens[[#This Row],[RC QTDE]] + tabItens[[#This Row],[AF SALDO]] + tabItens[[#This Row],[Recentes]]</f>
        <v>32475</v>
      </c>
      <c r="AX869" s="387">
        <v>1704</v>
      </c>
      <c r="AY869" s="387">
        <v>4</v>
      </c>
      <c r="AZ869" s="387">
        <f>IF(ISBLANK(tabItens[[#This Row],[CÓDIGO]]),"",tabItens[[#This Row],[PontoMês]] * (AZ$2+tabItens[[#This Row],[PontoQtM]]))</f>
        <v>6816</v>
      </c>
      <c r="BA869" s="386">
        <f>tabItens[[#This Row],[PontoPed]] - tabItens[[#This Row],[Saldo]] + (1/10)</f>
        <v>-25658.9</v>
      </c>
      <c r="BB869" s="386">
        <f xml:space="preserve"> tabItens[[#This Row],[PontoMês]] * BB$2 - tabItens[[#This Row],[QTDE ATUAL]] - (1/10)</f>
        <v>-30771.1</v>
      </c>
      <c r="BC869" s="388">
        <f>IF( tabItens[[#This Row],[PontoPed]]&gt;0, IF(tabItens[[#This Row],[PontoPed]]&lt;1, 1, IF( tabItens[[#This Row],[Saldo]]&gt;tabItens[[#This Row],[PontoPed]], 0, (tabItens[[#This Row],[PontoPed]]-tabItens[[#This Row],[Saldo]])/tabItens[[#This Row],[PontoPed]] ) ), 0 )</f>
        <v>0</v>
      </c>
      <c r="BD869" s="389">
        <f>ROUNDDOWN(IF( OR( AND(tabItens[[#This Row],[PontoPed]]&lt;tabItens[[#This Row],[Saldo]],tabItens[[#This Row],[Saldo]]&gt;0), tabItens[[#This Row],[PontoPed]]=0), 99, IF(AND(tabItens[[#This Row],[Saldo]]=0,tabItens[[#This Row],[PontoPed]]&gt;0), 0, (1-tabItens[[#This Row],[PctAb]])*10 ) ),0)</f>
        <v>99</v>
      </c>
      <c r="BE869" s="390">
        <f>IF( tabItens[[#This Row],[Consumo]] &gt; tabItens[[#This Row],[04_MESES]]/4*$AV$2, tabItens[[#This Row],[Consumo]]/$AV$2, tabItens[[#This Row],[04_MESES]]/4 ) * $BE$2 + tabItens[[#This Row],[COMPRA_EXTRA]]</f>
        <v>4183.5</v>
      </c>
      <c r="BF869" s="391">
        <f>MAX( tabItens[[#This Row],[Sugestão]] - tabItens[[#This Row],[LC]], 0 )</f>
        <v>4183.5</v>
      </c>
      <c r="BG869" s="391">
        <f>SUMIF(Consumo!$C$3:$C$862,tabItens[[#This Row],[CÓDIGO]],Consumo!$E$3:$E$862)</f>
        <v>43</v>
      </c>
      <c r="BH869" s="392">
        <f>IF(AND(tabItens[[#This Row],[Pend]] &gt; 0,tabItens[[#This Row],[Consumo]] &lt;&gt; 0), tabItens[[#This Row],[Pend]] / tabItens[[#This Row],[Consumo]], 0 )</f>
        <v>5.1392374805784629E-3</v>
      </c>
      <c r="BI869" s="391"/>
      <c r="BJ869" s="391"/>
      <c r="BK869" s="393" t="s">
        <v>2081</v>
      </c>
    </row>
    <row r="870" spans="1:63" x14ac:dyDescent="0.3">
      <c r="A870" s="354">
        <v>138454</v>
      </c>
      <c r="B870" s="355" t="s">
        <v>1961</v>
      </c>
      <c r="C870" s="356" t="s">
        <v>31</v>
      </c>
      <c r="D870" s="357">
        <v>3.37</v>
      </c>
      <c r="E870" s="358"/>
      <c r="F870" s="358"/>
      <c r="G870" s="358" t="s">
        <v>883</v>
      </c>
      <c r="H870" s="359">
        <v>10549</v>
      </c>
      <c r="I870" s="360">
        <v>103003</v>
      </c>
      <c r="J870" s="361">
        <v>3.37</v>
      </c>
      <c r="K870" s="362">
        <v>11173</v>
      </c>
      <c r="L870" s="363">
        <f>IF(tabItens[[#This Row],[Média]] &gt; 0, tabItens[[#This Row],[QTDE ATUAL]] / tabItens[[#This Row],[Média]],999.9)</f>
        <v>8.0557464681176025</v>
      </c>
      <c r="M870" s="364">
        <v>0</v>
      </c>
      <c r="N870" s="365">
        <f>tabItens[[#This Row],[VALOR UNIT.]] * tabItens[[#This Row],[LC]]</f>
        <v>0</v>
      </c>
      <c r="O870" s="366"/>
      <c r="P870" s="367"/>
      <c r="Q870" s="368"/>
      <c r="R870" s="365"/>
      <c r="S870" s="369"/>
      <c r="T870" s="370">
        <f>ROUNDDOWN(IFERROR(tabItens[[#This Row],[ATA DT.VALID.]] - $D$1,0) / 30,0)</f>
        <v>-1507</v>
      </c>
      <c r="U870" s="355" t="s">
        <v>935</v>
      </c>
      <c r="V870" s="371">
        <v>1</v>
      </c>
      <c r="W870" s="372" t="s">
        <v>2069</v>
      </c>
      <c r="X870" s="373">
        <v>45</v>
      </c>
      <c r="Y870" s="374">
        <v>11</v>
      </c>
      <c r="Z870" s="375"/>
      <c r="AA870" s="376"/>
      <c r="AB870" s="377"/>
      <c r="AC870" s="377"/>
      <c r="AD870" s="376"/>
      <c r="AE870" s="377"/>
      <c r="AF870" s="370"/>
      <c r="AG870" s="378" t="s">
        <v>2067</v>
      </c>
      <c r="AH870" s="379"/>
      <c r="AI870" s="370">
        <v>15332</v>
      </c>
      <c r="AJ870" s="379">
        <v>44214</v>
      </c>
      <c r="AK870" s="379">
        <v>43720</v>
      </c>
      <c r="AL870" s="379">
        <v>44110</v>
      </c>
      <c r="AM870" s="369"/>
      <c r="AN870" s="358"/>
      <c r="AO870" s="380" t="str">
        <f>_xlfn.IFNA(IF(VLOOKUP(tabItens[[#This Row],[CÓDIGO]],tabExcluirDoEstoque[#Data],1,FALSE),"sim",""),"")</f>
        <v/>
      </c>
      <c r="AP870" s="381" t="str">
        <f ca="1">IF(OR(ISBLANK(tabItens[[#This Row],[ATA DT.VALID.]]),tabItens[[#This Row],[ATA DT.VALID.]]="",tabItens[[#This Row],[ATA DT.VALID.]]=" "),"",IF(TYPE(tabItens[[#This Row],[ATA DT.VALID.]])=1,ROUNDUP((tabItens[[#This Row],[ATA DT.VALID.]]-TODAY())/7,0),""))</f>
        <v/>
      </c>
      <c r="AQ870" s="382"/>
      <c r="AR870" s="383" t="str">
        <f>IF(ISBLANK(tabItens[[#This Row],[CÓDIGO]]),"",IFERROR(VLOOKUP(tabItens[[#This Row],[CÓDIGO]],Consumo!$C$2:$AC$862,26,FALSE),0))</f>
        <v>09.2023</v>
      </c>
      <c r="AS870" s="384">
        <f>SUMIF(Consumo!$C$3:$C$862,tabItens[[#This Row],[CÓDIGO]],Consumo!$N$3:$N$862) + SUMIF(Consumo!$C$3:$C$862,tabItens[[#This Row],[CÓDIGO]],Consumo!$O$3:$O$862) + SUMIF(Consumo!$C$3:$C$862,tabItens[[#This Row],[CÓDIGO]],Consumo!$P$3:$P$862) + SUMIF(Consumo!$C$3:$C$862,tabItens[[#This Row],[CÓDIGO]],Consumo!$Q$3:$Q$862)</f>
        <v>1202</v>
      </c>
      <c r="AT870" s="384">
        <f>SUMIF(Consumo!$C$3:$C$862,tabItens[[#This Row],[CÓDIGO]],Consumo!$Z$3:$Z$862)</f>
        <v>16218</v>
      </c>
      <c r="AU870" s="385">
        <f>SUMIF(Consumo!$C$3:$C$862,tabItens[[#This Row],[CÓDIGO]],Consumo!$AA$3:$AA$862)</f>
        <v>5618</v>
      </c>
      <c r="AV870" s="386">
        <f>SUMIF(Consumo!$C$3:$C$862,tabItens[[#This Row],[CÓDIGO]],Consumo!$Y$3:$Y$862)</f>
        <v>1309.5</v>
      </c>
      <c r="AW870" s="359">
        <f>tabItens[[#This Row],[QTDE ATUAL]] + tabItens[[#This Row],[RC QTDE]] + tabItens[[#This Row],[AF SALDO]] + tabItens[[#This Row],[Recentes]]</f>
        <v>10549</v>
      </c>
      <c r="AX870" s="387">
        <v>8683</v>
      </c>
      <c r="AY870" s="387">
        <v>4</v>
      </c>
      <c r="AZ870" s="387">
        <f>IF(ISBLANK(tabItens[[#This Row],[CÓDIGO]]),"",tabItens[[#This Row],[PontoMês]] * (AZ$2+tabItens[[#This Row],[PontoQtM]]))</f>
        <v>34732</v>
      </c>
      <c r="BA870" s="386">
        <f>tabItens[[#This Row],[PontoPed]] - tabItens[[#This Row],[Saldo]] + (1/10)</f>
        <v>24183.1</v>
      </c>
      <c r="BB870" s="386">
        <f xml:space="preserve"> tabItens[[#This Row],[PontoMês]] * BB$2 - tabItens[[#This Row],[QTDE ATUAL]] - (1/10)</f>
        <v>-1866.1</v>
      </c>
      <c r="BC870" s="388">
        <f>IF( tabItens[[#This Row],[PontoPed]]&gt;0, IF(tabItens[[#This Row],[PontoPed]]&lt;1, 1, IF( tabItens[[#This Row],[Saldo]]&gt;tabItens[[#This Row],[PontoPed]], 0, (tabItens[[#This Row],[PontoPed]]-tabItens[[#This Row],[Saldo]])/tabItens[[#This Row],[PontoPed]] ) ), 0 )</f>
        <v>0.69627432914891163</v>
      </c>
      <c r="BD870" s="389">
        <f>ROUNDDOWN(IF( OR( AND(tabItens[[#This Row],[PontoPed]]&lt;tabItens[[#This Row],[Saldo]],tabItens[[#This Row],[Saldo]]&gt;0), tabItens[[#This Row],[PontoPed]]=0), 99, IF(AND(tabItens[[#This Row],[Saldo]]=0,tabItens[[#This Row],[PontoPed]]&gt;0), 0, (1-tabItens[[#This Row],[PctAb]])*10 ) ),0)</f>
        <v>3</v>
      </c>
      <c r="BE870" s="390">
        <f>IF( tabItens[[#This Row],[Consumo]] &gt; tabItens[[#This Row],[04_MESES]]/4*$AV$2, tabItens[[#This Row],[Consumo]]/$AV$2, tabItens[[#This Row],[04_MESES]]/4 ) * $BE$2 + tabItens[[#This Row],[COMPRA_EXTRA]]</f>
        <v>8109</v>
      </c>
      <c r="BF870" s="391">
        <f>MAX( tabItens[[#This Row],[Sugestão]] - tabItens[[#This Row],[LC]], 0 )</f>
        <v>8109</v>
      </c>
      <c r="BG870" s="391">
        <f>SUMIF(Consumo!$C$3:$C$862,tabItens[[#This Row],[CÓDIGO]],Consumo!$E$3:$E$862)</f>
        <v>3744</v>
      </c>
      <c r="BH870" s="392">
        <f>IF(AND(tabItens[[#This Row],[Pend]] &gt; 0,tabItens[[#This Row],[Consumo]] &lt;&gt; 0), tabItens[[#This Row],[Pend]] / tabItens[[#This Row],[Consumo]], 0 )</f>
        <v>0.23085460599334073</v>
      </c>
      <c r="BI870" s="391"/>
      <c r="BJ870" s="391"/>
      <c r="BK870" s="393" t="s">
        <v>2081</v>
      </c>
    </row>
    <row r="871" spans="1:63" x14ac:dyDescent="0.3">
      <c r="A871" s="354">
        <v>138456</v>
      </c>
      <c r="B871" s="355" t="s">
        <v>1962</v>
      </c>
      <c r="C871" s="356" t="s">
        <v>31</v>
      </c>
      <c r="D871" s="357">
        <v>5.92</v>
      </c>
      <c r="E871" s="358"/>
      <c r="F871" s="358"/>
      <c r="G871" s="358" t="s">
        <v>883</v>
      </c>
      <c r="H871" s="359">
        <v>5646</v>
      </c>
      <c r="I871" s="360">
        <v>103003</v>
      </c>
      <c r="J871" s="361">
        <v>5.92</v>
      </c>
      <c r="K871" s="362">
        <v>37861</v>
      </c>
      <c r="L871" s="363">
        <f>IF(tabItens[[#This Row],[Média]] &gt; 0, tabItens[[#This Row],[QTDE ATUAL]] / tabItens[[#This Row],[Média]],999.9)</f>
        <v>2.4478647301105569</v>
      </c>
      <c r="M871" s="364">
        <v>0</v>
      </c>
      <c r="N871" s="365">
        <f>tabItens[[#This Row],[VALOR UNIT.]] * tabItens[[#This Row],[LC]]</f>
        <v>0</v>
      </c>
      <c r="O871" s="366"/>
      <c r="P871" s="367"/>
      <c r="Q871" s="368"/>
      <c r="R871" s="365"/>
      <c r="S871" s="369"/>
      <c r="T871" s="370">
        <f>ROUNDDOWN(IFERROR(tabItens[[#This Row],[ATA DT.VALID.]] - $D$1,0) / 30,0)</f>
        <v>-1507</v>
      </c>
      <c r="U871" s="355" t="s">
        <v>935</v>
      </c>
      <c r="V871" s="371">
        <v>1</v>
      </c>
      <c r="W871" s="372" t="s">
        <v>2069</v>
      </c>
      <c r="X871" s="373">
        <v>45</v>
      </c>
      <c r="Y871" s="374">
        <v>11</v>
      </c>
      <c r="Z871" s="375">
        <v>6982</v>
      </c>
      <c r="AA871" s="376">
        <v>2023</v>
      </c>
      <c r="AB871" s="377">
        <v>13500</v>
      </c>
      <c r="AC871" s="377"/>
      <c r="AD871" s="376"/>
      <c r="AE871" s="377"/>
      <c r="AF871" s="370"/>
      <c r="AG871" s="378" t="s">
        <v>2067</v>
      </c>
      <c r="AH871" s="379"/>
      <c r="AI871" s="370">
        <v>23002</v>
      </c>
      <c r="AJ871" s="379">
        <v>44942</v>
      </c>
      <c r="AK871" s="379">
        <v>43720</v>
      </c>
      <c r="AL871" s="379">
        <v>44910</v>
      </c>
      <c r="AM871" s="369"/>
      <c r="AN871" s="358"/>
      <c r="AO871" s="380" t="str">
        <f>_xlfn.IFNA(IF(VLOOKUP(tabItens[[#This Row],[CÓDIGO]],tabExcluirDoEstoque[#Data],1,FALSE),"sim",""),"")</f>
        <v/>
      </c>
      <c r="AP871" s="381" t="str">
        <f ca="1">IF(OR(ISBLANK(tabItens[[#This Row],[ATA DT.VALID.]]),tabItens[[#This Row],[ATA DT.VALID.]]="",tabItens[[#This Row],[ATA DT.VALID.]]=" "),"",IF(TYPE(tabItens[[#This Row],[ATA DT.VALID.]])=1,ROUNDUP((tabItens[[#This Row],[ATA DT.VALID.]]-TODAY())/7,0),""))</f>
        <v/>
      </c>
      <c r="AQ871" s="382"/>
      <c r="AR871" s="383" t="str">
        <f>IF(ISBLANK(tabItens[[#This Row],[CÓDIGO]]),"",IFERROR(VLOOKUP(tabItens[[#This Row],[CÓDIGO]],Consumo!$C$2:$AC$862,26,FALSE),0))</f>
        <v>09.2023</v>
      </c>
      <c r="AS871" s="384">
        <f>SUMIF(Consumo!$C$3:$C$862,tabItens[[#This Row],[CÓDIGO]],Consumo!$N$3:$N$862) + SUMIF(Consumo!$C$3:$C$862,tabItens[[#This Row],[CÓDIGO]],Consumo!$O$3:$O$862) + SUMIF(Consumo!$C$3:$C$862,tabItens[[#This Row],[CÓDIGO]],Consumo!$P$3:$P$862) + SUMIF(Consumo!$C$3:$C$862,tabItens[[#This Row],[CÓDIGO]],Consumo!$Q$3:$Q$862)</f>
        <v>1568</v>
      </c>
      <c r="AT871" s="384">
        <f>SUMIF(Consumo!$C$3:$C$862,tabItens[[#This Row],[CÓDIGO]],Consumo!$Z$3:$Z$862)</f>
        <v>40110</v>
      </c>
      <c r="AU871" s="385">
        <f>SUMIF(Consumo!$C$3:$C$862,tabItens[[#This Row],[CÓDIGO]],Consumo!$AA$3:$AA$862)</f>
        <v>34890</v>
      </c>
      <c r="AV871" s="386">
        <f>SUMIF(Consumo!$C$3:$C$862,tabItens[[#This Row],[CÓDIGO]],Consumo!$Y$3:$Y$862)</f>
        <v>2306.5</v>
      </c>
      <c r="AW871" s="359">
        <f>tabItens[[#This Row],[QTDE ATUAL]] + tabItens[[#This Row],[RC QTDE]] + tabItens[[#This Row],[AF SALDO]] + tabItens[[#This Row],[Recentes]]</f>
        <v>19146</v>
      </c>
      <c r="AX871" s="387">
        <v>13692</v>
      </c>
      <c r="AY871" s="387">
        <v>4</v>
      </c>
      <c r="AZ871" s="387">
        <f>IF(ISBLANK(tabItens[[#This Row],[CÓDIGO]]),"",tabItens[[#This Row],[PontoMês]] * (AZ$2+tabItens[[#This Row],[PontoQtM]]))</f>
        <v>54768</v>
      </c>
      <c r="BA871" s="386">
        <f>tabItens[[#This Row],[PontoPed]] - tabItens[[#This Row],[Saldo]] + (1/10)</f>
        <v>35622.1</v>
      </c>
      <c r="BB871" s="386">
        <f xml:space="preserve"> tabItens[[#This Row],[PontoMês]] * BB$2 - tabItens[[#This Row],[QTDE ATUAL]] - (1/10)</f>
        <v>8045.9</v>
      </c>
      <c r="BC871" s="388">
        <f>IF( tabItens[[#This Row],[PontoPed]]&gt;0, IF(tabItens[[#This Row],[PontoPed]]&lt;1, 1, IF( tabItens[[#This Row],[Saldo]]&gt;tabItens[[#This Row],[PontoPed]], 0, (tabItens[[#This Row],[PontoPed]]-tabItens[[#This Row],[Saldo]])/tabItens[[#This Row],[PontoPed]] ) ), 0 )</f>
        <v>0.65041630148992113</v>
      </c>
      <c r="BD871" s="389">
        <f>ROUNDDOWN(IF( OR( AND(tabItens[[#This Row],[PontoPed]]&lt;tabItens[[#This Row],[Saldo]],tabItens[[#This Row],[Saldo]]&gt;0), tabItens[[#This Row],[PontoPed]]=0), 99, IF(AND(tabItens[[#This Row],[Saldo]]=0,tabItens[[#This Row],[PontoPed]]&gt;0), 0, (1-tabItens[[#This Row],[PctAb]])*10 ) ),0)</f>
        <v>3</v>
      </c>
      <c r="BE871" s="390">
        <f>IF( tabItens[[#This Row],[Consumo]] &gt; tabItens[[#This Row],[04_MESES]]/4*$AV$2, tabItens[[#This Row],[Consumo]]/$AV$2, tabItens[[#This Row],[04_MESES]]/4 ) * $BE$2 + tabItens[[#This Row],[COMPRA_EXTRA]]</f>
        <v>20055</v>
      </c>
      <c r="BF871" s="391">
        <f>MAX( tabItens[[#This Row],[Sugestão]] - tabItens[[#This Row],[LC]], 0 )</f>
        <v>20055</v>
      </c>
      <c r="BG871" s="391">
        <f>SUMIF(Consumo!$C$3:$C$862,tabItens[[#This Row],[CÓDIGO]],Consumo!$E$3:$E$862)</f>
        <v>34</v>
      </c>
      <c r="BH871" s="392">
        <f>IF(AND(tabItens[[#This Row],[Pend]] &gt; 0,tabItens[[#This Row],[Consumo]] &lt;&gt; 0), tabItens[[#This Row],[Pend]] / tabItens[[#This Row],[Consumo]], 0 )</f>
        <v>8.4766891049613562E-4</v>
      </c>
      <c r="BI871" s="391"/>
      <c r="BJ871" s="391"/>
      <c r="BK871" s="393" t="s">
        <v>2081</v>
      </c>
    </row>
    <row r="872" spans="1:63" x14ac:dyDescent="0.3">
      <c r="A872" s="354">
        <v>138457</v>
      </c>
      <c r="B872" s="355" t="s">
        <v>1963</v>
      </c>
      <c r="C872" s="356" t="s">
        <v>31</v>
      </c>
      <c r="D872" s="357">
        <v>0</v>
      </c>
      <c r="E872" s="358"/>
      <c r="F872" s="358"/>
      <c r="G872" s="358" t="s">
        <v>883</v>
      </c>
      <c r="H872" s="359">
        <v>1488</v>
      </c>
      <c r="I872" s="360">
        <v>103003</v>
      </c>
      <c r="J872" s="361">
        <v>0</v>
      </c>
      <c r="K872" s="362">
        <v>192</v>
      </c>
      <c r="L872" s="363">
        <f>IF(tabItens[[#This Row],[Média]] &gt; 0, tabItens[[#This Row],[QTDE ATUAL]] / tabItens[[#This Row],[Média]],999.9)</f>
        <v>63.771428571428572</v>
      </c>
      <c r="M872" s="364">
        <v>0</v>
      </c>
      <c r="N872" s="365">
        <f>tabItens[[#This Row],[VALOR UNIT.]] * tabItens[[#This Row],[LC]]</f>
        <v>0</v>
      </c>
      <c r="O872" s="366"/>
      <c r="P872" s="367"/>
      <c r="Q872" s="368"/>
      <c r="R872" s="365"/>
      <c r="S872" s="369"/>
      <c r="T872" s="370">
        <f>ROUNDDOWN(IFERROR(tabItens[[#This Row],[ATA DT.VALID.]] - $D$1,0) / 30,0)</f>
        <v>-1507</v>
      </c>
      <c r="U872" s="355" t="s">
        <v>935</v>
      </c>
      <c r="V872" s="371">
        <v>1</v>
      </c>
      <c r="W872" s="372" t="s">
        <v>2069</v>
      </c>
      <c r="X872" s="373">
        <v>45</v>
      </c>
      <c r="Y872" s="374">
        <v>11</v>
      </c>
      <c r="Z872" s="375"/>
      <c r="AA872" s="376"/>
      <c r="AB872" s="377"/>
      <c r="AC872" s="377"/>
      <c r="AD872" s="376"/>
      <c r="AE872" s="377"/>
      <c r="AF872" s="370"/>
      <c r="AG872" s="378" t="s">
        <v>2067</v>
      </c>
      <c r="AH872" s="379"/>
      <c r="AI872" s="370">
        <v>924</v>
      </c>
      <c r="AJ872" s="379" t="s">
        <v>883</v>
      </c>
      <c r="AK872" s="379">
        <v>43720</v>
      </c>
      <c r="AL872" s="379" t="s">
        <v>883</v>
      </c>
      <c r="AM872" s="369"/>
      <c r="AN872" s="358"/>
      <c r="AO872" s="380" t="str">
        <f>_xlfn.IFNA(IF(VLOOKUP(tabItens[[#This Row],[CÓDIGO]],tabExcluirDoEstoque[#Data],1,FALSE),"sim",""),"")</f>
        <v/>
      </c>
      <c r="AP872" s="381" t="str">
        <f ca="1">IF(OR(ISBLANK(tabItens[[#This Row],[ATA DT.VALID.]]),tabItens[[#This Row],[ATA DT.VALID.]]="",tabItens[[#This Row],[ATA DT.VALID.]]=" "),"",IF(TYPE(tabItens[[#This Row],[ATA DT.VALID.]])=1,ROUNDUP((tabItens[[#This Row],[ATA DT.VALID.]]-TODAY())/7,0),""))</f>
        <v/>
      </c>
      <c r="AQ872" s="382"/>
      <c r="AR872" s="383" t="str">
        <f>IF(ISBLANK(tabItens[[#This Row],[CÓDIGO]]),"",IFERROR(VLOOKUP(tabItens[[#This Row],[CÓDIGO]],Consumo!$C$2:$AC$862,26,FALSE),0))</f>
        <v>09.2023</v>
      </c>
      <c r="AS872" s="384">
        <f>SUMIF(Consumo!$C$3:$C$862,tabItens[[#This Row],[CÓDIGO]],Consumo!$N$3:$N$862) + SUMIF(Consumo!$C$3:$C$862,tabItens[[#This Row],[CÓDIGO]],Consumo!$O$3:$O$862) + SUMIF(Consumo!$C$3:$C$862,tabItens[[#This Row],[CÓDIGO]],Consumo!$P$3:$P$862) + SUMIF(Consumo!$C$3:$C$862,tabItens[[#This Row],[CÓDIGO]],Consumo!$Q$3:$Q$862)</f>
        <v>120</v>
      </c>
      <c r="AT872" s="384">
        <f>SUMIF(Consumo!$C$3:$C$862,tabItens[[#This Row],[CÓDIGO]],Consumo!$Z$3:$Z$862)</f>
        <v>286</v>
      </c>
      <c r="AU872" s="385">
        <f>SUMIF(Consumo!$C$3:$C$862,tabItens[[#This Row],[CÓDIGO]],Consumo!$AA$3:$AA$862)</f>
        <v>56</v>
      </c>
      <c r="AV872" s="386">
        <f>SUMIF(Consumo!$C$3:$C$862,tabItens[[#This Row],[CÓDIGO]],Consumo!$Y$3:$Y$862)</f>
        <v>23.333333333333332</v>
      </c>
      <c r="AW872" s="359">
        <f>tabItens[[#This Row],[QTDE ATUAL]] + tabItens[[#This Row],[RC QTDE]] + tabItens[[#This Row],[AF SALDO]] + tabItens[[#This Row],[Recentes]]</f>
        <v>1488</v>
      </c>
      <c r="AX872" s="387">
        <v>0</v>
      </c>
      <c r="AY872" s="387">
        <v>4</v>
      </c>
      <c r="AZ872" s="387">
        <f>IF(ISBLANK(tabItens[[#This Row],[CÓDIGO]]),"",tabItens[[#This Row],[PontoMês]] * (AZ$2+tabItens[[#This Row],[PontoQtM]]))</f>
        <v>0</v>
      </c>
      <c r="BA872" s="386">
        <f>tabItens[[#This Row],[PontoPed]] - tabItens[[#This Row],[Saldo]] + (1/10)</f>
        <v>-1487.9</v>
      </c>
      <c r="BB872" s="386">
        <f xml:space="preserve"> tabItens[[#This Row],[PontoMês]] * BB$2 - tabItens[[#This Row],[QTDE ATUAL]] - (1/10)</f>
        <v>-1488.1</v>
      </c>
      <c r="BC872" s="388">
        <f>IF( tabItens[[#This Row],[PontoPed]]&gt;0, IF(tabItens[[#This Row],[PontoPed]]&lt;1, 1, IF( tabItens[[#This Row],[Saldo]]&gt;tabItens[[#This Row],[PontoPed]], 0, (tabItens[[#This Row],[PontoPed]]-tabItens[[#This Row],[Saldo]])/tabItens[[#This Row],[PontoPed]] ) ), 0 )</f>
        <v>0</v>
      </c>
      <c r="BD872" s="389">
        <f>ROUNDDOWN(IF( OR( AND(tabItens[[#This Row],[PontoPed]]&lt;tabItens[[#This Row],[Saldo]],tabItens[[#This Row],[Saldo]]&gt;0), tabItens[[#This Row],[PontoPed]]=0), 99, IF(AND(tabItens[[#This Row],[Saldo]]=0,tabItens[[#This Row],[PontoPed]]&gt;0), 0, (1-tabItens[[#This Row],[PctAb]])*10 ) ),0)</f>
        <v>99</v>
      </c>
      <c r="BE872" s="390">
        <f>IF( tabItens[[#This Row],[Consumo]] &gt; tabItens[[#This Row],[04_MESES]]/4*$AV$2, tabItens[[#This Row],[Consumo]]/$AV$2, tabItens[[#This Row],[04_MESES]]/4 ) * $BE$2 + tabItens[[#This Row],[COMPRA_EXTRA]]</f>
        <v>180</v>
      </c>
      <c r="BF872" s="391">
        <f>MAX( tabItens[[#This Row],[Sugestão]] - tabItens[[#This Row],[LC]], 0 )</f>
        <v>180</v>
      </c>
      <c r="BG872" s="391">
        <f>SUMIF(Consumo!$C$3:$C$862,tabItens[[#This Row],[CÓDIGO]],Consumo!$E$3:$E$862)</f>
        <v>1</v>
      </c>
      <c r="BH872" s="392">
        <f>IF(AND(tabItens[[#This Row],[Pend]] &gt; 0,tabItens[[#This Row],[Consumo]] &lt;&gt; 0), tabItens[[#This Row],[Pend]] / tabItens[[#This Row],[Consumo]], 0 )</f>
        <v>3.4965034965034965E-3</v>
      </c>
      <c r="BI872" s="391"/>
      <c r="BJ872" s="391"/>
      <c r="BK872" s="393" t="s">
        <v>2081</v>
      </c>
    </row>
    <row r="873" spans="1:63" x14ac:dyDescent="0.3">
      <c r="A873" s="354">
        <v>138458</v>
      </c>
      <c r="B873" s="355" t="s">
        <v>1964</v>
      </c>
      <c r="C873" s="356" t="s">
        <v>31</v>
      </c>
      <c r="D873" s="357">
        <v>0</v>
      </c>
      <c r="E873" s="358"/>
      <c r="F873" s="358"/>
      <c r="G873" s="358" t="s">
        <v>883</v>
      </c>
      <c r="H873" s="359">
        <v>7093</v>
      </c>
      <c r="I873" s="360">
        <v>103003</v>
      </c>
      <c r="J873" s="361">
        <v>0</v>
      </c>
      <c r="K873" s="362">
        <v>4601</v>
      </c>
      <c r="L873" s="363">
        <f>IF(tabItens[[#This Row],[Média]] &gt; 0, tabItens[[#This Row],[QTDE ATUAL]] / tabItens[[#This Row],[Média]],999.9)</f>
        <v>11.39437751004016</v>
      </c>
      <c r="M873" s="364">
        <v>0</v>
      </c>
      <c r="N873" s="365">
        <f>tabItens[[#This Row],[VALOR UNIT.]] * tabItens[[#This Row],[LC]]</f>
        <v>0</v>
      </c>
      <c r="O873" s="366"/>
      <c r="P873" s="367"/>
      <c r="Q873" s="368"/>
      <c r="R873" s="365"/>
      <c r="S873" s="369"/>
      <c r="T873" s="370">
        <f>ROUNDDOWN(IFERROR(tabItens[[#This Row],[ATA DT.VALID.]] - $D$1,0) / 30,0)</f>
        <v>-1507</v>
      </c>
      <c r="U873" s="355" t="s">
        <v>935</v>
      </c>
      <c r="V873" s="371">
        <v>1</v>
      </c>
      <c r="W873" s="372" t="s">
        <v>2069</v>
      </c>
      <c r="X873" s="373">
        <v>45</v>
      </c>
      <c r="Y873" s="374">
        <v>11</v>
      </c>
      <c r="Z873" s="375"/>
      <c r="AA873" s="376"/>
      <c r="AB873" s="377"/>
      <c r="AC873" s="377"/>
      <c r="AD873" s="376"/>
      <c r="AE873" s="377"/>
      <c r="AF873" s="370"/>
      <c r="AG873" s="378" t="s">
        <v>2067</v>
      </c>
      <c r="AH873" s="379"/>
      <c r="AI873" s="370">
        <v>24676</v>
      </c>
      <c r="AJ873" s="379" t="s">
        <v>883</v>
      </c>
      <c r="AK873" s="379">
        <v>43720</v>
      </c>
      <c r="AL873" s="379" t="s">
        <v>883</v>
      </c>
      <c r="AM873" s="369"/>
      <c r="AN873" s="358"/>
      <c r="AO873" s="380" t="str">
        <f>_xlfn.IFNA(IF(VLOOKUP(tabItens[[#This Row],[CÓDIGO]],tabExcluirDoEstoque[#Data],1,FALSE),"sim",""),"")</f>
        <v/>
      </c>
      <c r="AP873" s="381" t="str">
        <f ca="1">IF(OR(ISBLANK(tabItens[[#This Row],[ATA DT.VALID.]]),tabItens[[#This Row],[ATA DT.VALID.]]="",tabItens[[#This Row],[ATA DT.VALID.]]=" "),"",IF(TYPE(tabItens[[#This Row],[ATA DT.VALID.]])=1,ROUNDUP((tabItens[[#This Row],[ATA DT.VALID.]]-TODAY())/7,0),""))</f>
        <v/>
      </c>
      <c r="AQ873" s="382"/>
      <c r="AR873" s="383" t="str">
        <f>IF(ISBLANK(tabItens[[#This Row],[CÓDIGO]]),"",IFERROR(VLOOKUP(tabItens[[#This Row],[CÓDIGO]],Consumo!$C$2:$AC$862,26,FALSE),0))</f>
        <v>09.2023</v>
      </c>
      <c r="AS873" s="384">
        <f>SUMIF(Consumo!$C$3:$C$862,tabItens[[#This Row],[CÓDIGO]],Consumo!$N$3:$N$862) + SUMIF(Consumo!$C$3:$C$862,tabItens[[#This Row],[CÓDIGO]],Consumo!$O$3:$O$862) + SUMIF(Consumo!$C$3:$C$862,tabItens[[#This Row],[CÓDIGO]],Consumo!$P$3:$P$862) + SUMIF(Consumo!$C$3:$C$862,tabItens[[#This Row],[CÓDIGO]],Consumo!$Q$3:$Q$862)</f>
        <v>2579</v>
      </c>
      <c r="AT873" s="384">
        <f>SUMIF(Consumo!$C$3:$C$862,tabItens[[#This Row],[CÓDIGO]],Consumo!$Z$3:$Z$862)</f>
        <v>7470</v>
      </c>
      <c r="AU873" s="385">
        <f>SUMIF(Consumo!$C$3:$C$862,tabItens[[#This Row],[CÓDIGO]],Consumo!$AA$3:$AA$862)</f>
        <v>954</v>
      </c>
      <c r="AV873" s="386">
        <f>SUMIF(Consumo!$C$3:$C$862,tabItens[[#This Row],[CÓDIGO]],Consumo!$Y$3:$Y$862)</f>
        <v>622.5</v>
      </c>
      <c r="AW873" s="359">
        <f>tabItens[[#This Row],[QTDE ATUAL]] + tabItens[[#This Row],[RC QTDE]] + tabItens[[#This Row],[AF SALDO]] + tabItens[[#This Row],[Recentes]]</f>
        <v>7093</v>
      </c>
      <c r="AX873" s="387">
        <v>0</v>
      </c>
      <c r="AY873" s="387">
        <v>4</v>
      </c>
      <c r="AZ873" s="387">
        <f>IF(ISBLANK(tabItens[[#This Row],[CÓDIGO]]),"",tabItens[[#This Row],[PontoMês]] * (AZ$2+tabItens[[#This Row],[PontoQtM]]))</f>
        <v>0</v>
      </c>
      <c r="BA873" s="386">
        <f>tabItens[[#This Row],[PontoPed]] - tabItens[[#This Row],[Saldo]] + (1/10)</f>
        <v>-7092.9</v>
      </c>
      <c r="BB873" s="386">
        <f xml:space="preserve"> tabItens[[#This Row],[PontoMês]] * BB$2 - tabItens[[#This Row],[QTDE ATUAL]] - (1/10)</f>
        <v>-7093.1</v>
      </c>
      <c r="BC873" s="388">
        <f>IF( tabItens[[#This Row],[PontoPed]]&gt;0, IF(tabItens[[#This Row],[PontoPed]]&lt;1, 1, IF( tabItens[[#This Row],[Saldo]]&gt;tabItens[[#This Row],[PontoPed]], 0, (tabItens[[#This Row],[PontoPed]]-tabItens[[#This Row],[Saldo]])/tabItens[[#This Row],[PontoPed]] ) ), 0 )</f>
        <v>0</v>
      </c>
      <c r="BD873" s="389">
        <f>ROUNDDOWN(IF( OR( AND(tabItens[[#This Row],[PontoPed]]&lt;tabItens[[#This Row],[Saldo]],tabItens[[#This Row],[Saldo]]&gt;0), tabItens[[#This Row],[PontoPed]]=0), 99, IF(AND(tabItens[[#This Row],[Saldo]]=0,tabItens[[#This Row],[PontoPed]]&gt;0), 0, (1-tabItens[[#This Row],[PctAb]])*10 ) ),0)</f>
        <v>99</v>
      </c>
      <c r="BE873" s="390">
        <f>IF( tabItens[[#This Row],[Consumo]] &gt; tabItens[[#This Row],[04_MESES]]/4*$AV$2, tabItens[[#This Row],[Consumo]]/$AV$2, tabItens[[#This Row],[04_MESES]]/4 ) * $BE$2 + tabItens[[#This Row],[COMPRA_EXTRA]]</f>
        <v>3868.5</v>
      </c>
      <c r="BF873" s="391">
        <f>MAX( tabItens[[#This Row],[Sugestão]] - tabItens[[#This Row],[LC]], 0 )</f>
        <v>3868.5</v>
      </c>
      <c r="BG873" s="391">
        <f>SUMIF(Consumo!$C$3:$C$862,tabItens[[#This Row],[CÓDIGO]],Consumo!$E$3:$E$862)</f>
        <v>10</v>
      </c>
      <c r="BH873" s="392">
        <f>IF(AND(tabItens[[#This Row],[Pend]] &gt; 0,tabItens[[#This Row],[Consumo]] &lt;&gt; 0), tabItens[[#This Row],[Pend]] / tabItens[[#This Row],[Consumo]], 0 )</f>
        <v>1.3386880856760374E-3</v>
      </c>
      <c r="BI873" s="391"/>
      <c r="BJ873" s="391"/>
      <c r="BK873" s="393" t="s">
        <v>2081</v>
      </c>
    </row>
    <row r="874" spans="1:63" x14ac:dyDescent="0.3">
      <c r="A874" s="354">
        <v>138459</v>
      </c>
      <c r="B874" s="355" t="s">
        <v>1965</v>
      </c>
      <c r="C874" s="356" t="s">
        <v>31</v>
      </c>
      <c r="D874" s="357">
        <v>0.51</v>
      </c>
      <c r="E874" s="358"/>
      <c r="F874" s="358"/>
      <c r="G874" s="358" t="s">
        <v>883</v>
      </c>
      <c r="H874" s="359">
        <v>36881</v>
      </c>
      <c r="I874" s="360">
        <v>103003</v>
      </c>
      <c r="J874" s="361">
        <v>0.51</v>
      </c>
      <c r="K874" s="362">
        <v>23513</v>
      </c>
      <c r="L874" s="363">
        <f>IF(tabItens[[#This Row],[Média]] &gt; 0, tabItens[[#This Row],[QTDE ATUAL]] / tabItens[[#This Row],[Média]],999.9)</f>
        <v>15.637481450074199</v>
      </c>
      <c r="M874" s="364">
        <v>0</v>
      </c>
      <c r="N874" s="365">
        <f>tabItens[[#This Row],[VALOR UNIT.]] * tabItens[[#This Row],[LC]]</f>
        <v>0</v>
      </c>
      <c r="O874" s="366" t="s">
        <v>2085</v>
      </c>
      <c r="P874" s="367"/>
      <c r="Q874" s="368"/>
      <c r="R874" s="365"/>
      <c r="S874" s="369"/>
      <c r="T874" s="370">
        <f>ROUNDDOWN(IFERROR(tabItens[[#This Row],[ATA DT.VALID.]] - $D$1,0) / 30,0)</f>
        <v>-1507</v>
      </c>
      <c r="U874" s="355" t="s">
        <v>903</v>
      </c>
      <c r="V874" s="371">
        <v>1</v>
      </c>
      <c r="W874" s="372" t="s">
        <v>2069</v>
      </c>
      <c r="X874" s="373">
        <v>45</v>
      </c>
      <c r="Y874" s="374">
        <v>10</v>
      </c>
      <c r="Z874" s="375"/>
      <c r="AA874" s="376"/>
      <c r="AB874" s="377"/>
      <c r="AC874" s="377"/>
      <c r="AD874" s="376"/>
      <c r="AE874" s="377"/>
      <c r="AF874" s="370"/>
      <c r="AG874" s="378" t="s">
        <v>2067</v>
      </c>
      <c r="AH874" s="379"/>
      <c r="AI874" s="370">
        <v>11096</v>
      </c>
      <c r="AJ874" s="379">
        <v>45009</v>
      </c>
      <c r="AK874" s="379">
        <v>43720</v>
      </c>
      <c r="AL874" s="379">
        <v>45107</v>
      </c>
      <c r="AM874" s="369"/>
      <c r="AN874" s="358"/>
      <c r="AO874" s="380" t="str">
        <f>_xlfn.IFNA(IF(VLOOKUP(tabItens[[#This Row],[CÓDIGO]],tabExcluirDoEstoque[#Data],1,FALSE),"sim",""),"")</f>
        <v/>
      </c>
      <c r="AP874" s="381" t="str">
        <f ca="1">IF(OR(ISBLANK(tabItens[[#This Row],[ATA DT.VALID.]]),tabItens[[#This Row],[ATA DT.VALID.]]="",tabItens[[#This Row],[ATA DT.VALID.]]=" "),"",IF(TYPE(tabItens[[#This Row],[ATA DT.VALID.]])=1,ROUNDUP((tabItens[[#This Row],[ATA DT.VALID.]]-TODAY())/7,0),""))</f>
        <v/>
      </c>
      <c r="AQ874" s="382">
        <v>0</v>
      </c>
      <c r="AR874" s="383" t="str">
        <f>IF(ISBLANK(tabItens[[#This Row],[CÓDIGO]]),"",IFERROR(VLOOKUP(tabItens[[#This Row],[CÓDIGO]],Consumo!$C$2:$AC$862,26,FALSE),0))</f>
        <v>09.2023</v>
      </c>
      <c r="AS874" s="384">
        <f>SUMIF(Consumo!$C$3:$C$862,tabItens[[#This Row],[CÓDIGO]],Consumo!$N$3:$N$862) + SUMIF(Consumo!$C$3:$C$862,tabItens[[#This Row],[CÓDIGO]],Consumo!$O$3:$O$862) + SUMIF(Consumo!$C$3:$C$862,tabItens[[#This Row],[CÓDIGO]],Consumo!$P$3:$P$862) + SUMIF(Consumo!$C$3:$C$862,tabItens[[#This Row],[CÓDIGO]],Consumo!$Q$3:$Q$862)</f>
        <v>9761</v>
      </c>
      <c r="AT874" s="384">
        <f>SUMIF(Consumo!$C$3:$C$862,tabItens[[#This Row],[CÓDIGO]],Consumo!$Z$3:$Z$862)</f>
        <v>31272</v>
      </c>
      <c r="AU874" s="385">
        <f>SUMIF(Consumo!$C$3:$C$862,tabItens[[#This Row],[CÓDIGO]],Consumo!$AA$3:$AA$862)</f>
        <v>11167</v>
      </c>
      <c r="AV874" s="386">
        <f>SUMIF(Consumo!$C$3:$C$862,tabItens[[#This Row],[CÓDIGO]],Consumo!$Y$3:$Y$862)</f>
        <v>2358.5</v>
      </c>
      <c r="AW874" s="359">
        <f>tabItens[[#This Row],[QTDE ATUAL]] + tabItens[[#This Row],[RC QTDE]] + tabItens[[#This Row],[AF SALDO]] + tabItens[[#This Row],[Recentes]]</f>
        <v>36881</v>
      </c>
      <c r="AX874" s="387">
        <v>5679</v>
      </c>
      <c r="AY874" s="387">
        <v>4</v>
      </c>
      <c r="AZ874" s="387">
        <f>IF(ISBLANK(tabItens[[#This Row],[CÓDIGO]]),"",tabItens[[#This Row],[PontoMês]] * (AZ$2+tabItens[[#This Row],[PontoQtM]]))</f>
        <v>22716</v>
      </c>
      <c r="BA874" s="386">
        <f>tabItens[[#This Row],[PontoPed]] - tabItens[[#This Row],[Saldo]] + (1/10)</f>
        <v>-14164.9</v>
      </c>
      <c r="BB874" s="386">
        <f xml:space="preserve"> tabItens[[#This Row],[PontoMês]] * BB$2 - tabItens[[#This Row],[QTDE ATUAL]] - (1/10)</f>
        <v>-31202.1</v>
      </c>
      <c r="BC874" s="388">
        <f>IF( tabItens[[#This Row],[PontoPed]]&gt;0, IF(tabItens[[#This Row],[PontoPed]]&lt;1, 1, IF( tabItens[[#This Row],[Saldo]]&gt;tabItens[[#This Row],[PontoPed]], 0, (tabItens[[#This Row],[PontoPed]]-tabItens[[#This Row],[Saldo]])/tabItens[[#This Row],[PontoPed]] ) ), 0 )</f>
        <v>0</v>
      </c>
      <c r="BD874" s="389">
        <f>ROUNDDOWN(IF( OR( AND(tabItens[[#This Row],[PontoPed]]&lt;tabItens[[#This Row],[Saldo]],tabItens[[#This Row],[Saldo]]&gt;0), tabItens[[#This Row],[PontoPed]]=0), 99, IF(AND(tabItens[[#This Row],[Saldo]]=0,tabItens[[#This Row],[PontoPed]]&gt;0), 0, (1-tabItens[[#This Row],[PctAb]])*10 ) ),0)</f>
        <v>99</v>
      </c>
      <c r="BE874" s="390">
        <f>IF( tabItens[[#This Row],[Consumo]] &gt; tabItens[[#This Row],[04_MESES]]/4*$AV$2, tabItens[[#This Row],[Consumo]]/$AV$2, tabItens[[#This Row],[04_MESES]]/4 ) * $BE$2 + tabItens[[#This Row],[COMPRA_EXTRA]]</f>
        <v>15636</v>
      </c>
      <c r="BF874" s="391">
        <f>MAX( tabItens[[#This Row],[Sugestão]] - tabItens[[#This Row],[LC]], 0 )</f>
        <v>15636</v>
      </c>
      <c r="BG874" s="391">
        <f>SUMIF(Consumo!$C$3:$C$862,tabItens[[#This Row],[CÓDIGO]],Consumo!$E$3:$E$862)</f>
        <v>1147</v>
      </c>
      <c r="BH874" s="392">
        <f>IF(AND(tabItens[[#This Row],[Pend]] &gt; 0,tabItens[[#This Row],[Consumo]] &lt;&gt; 0), tabItens[[#This Row],[Pend]] / tabItens[[#This Row],[Consumo]], 0 )</f>
        <v>3.6678178562292149E-2</v>
      </c>
      <c r="BI874" s="391"/>
      <c r="BJ874" s="391"/>
      <c r="BK874" s="393" t="s">
        <v>2081</v>
      </c>
    </row>
    <row r="875" spans="1:63" x14ac:dyDescent="0.3">
      <c r="A875" s="354">
        <v>138460</v>
      </c>
      <c r="B875" s="355" t="s">
        <v>1966</v>
      </c>
      <c r="C875" s="356" t="s">
        <v>31</v>
      </c>
      <c r="D875" s="357">
        <v>0.63</v>
      </c>
      <c r="E875" s="358"/>
      <c r="F875" s="358"/>
      <c r="G875" s="358" t="s">
        <v>883</v>
      </c>
      <c r="H875" s="359">
        <v>1856</v>
      </c>
      <c r="I875" s="360">
        <v>103003</v>
      </c>
      <c r="J875" s="361">
        <v>0.63</v>
      </c>
      <c r="K875" s="362">
        <v>8212</v>
      </c>
      <c r="L875" s="363">
        <f>IF(tabItens[[#This Row],[Média]] &gt; 0, tabItens[[#This Row],[QTDE ATUAL]] / tabItens[[#This Row],[Média]],999.9)</f>
        <v>2.4158802473153269</v>
      </c>
      <c r="M875" s="364">
        <v>0</v>
      </c>
      <c r="N875" s="365">
        <f>tabItens[[#This Row],[VALOR UNIT.]] * tabItens[[#This Row],[LC]]</f>
        <v>0</v>
      </c>
      <c r="O875" s="366" t="s">
        <v>2085</v>
      </c>
      <c r="P875" s="367"/>
      <c r="Q875" s="368"/>
      <c r="R875" s="365"/>
      <c r="S875" s="369"/>
      <c r="T875" s="370">
        <f>ROUNDDOWN(IFERROR(tabItens[[#This Row],[ATA DT.VALID.]] - $D$1,0) / 30,0)</f>
        <v>-1507</v>
      </c>
      <c r="U875" s="355" t="s">
        <v>903</v>
      </c>
      <c r="V875" s="371">
        <v>1</v>
      </c>
      <c r="W875" s="372" t="s">
        <v>2069</v>
      </c>
      <c r="X875" s="373">
        <v>45</v>
      </c>
      <c r="Y875" s="374">
        <v>10</v>
      </c>
      <c r="Z875" s="375">
        <v>6211</v>
      </c>
      <c r="AA875" s="376">
        <v>2023</v>
      </c>
      <c r="AB875" s="377">
        <v>1500</v>
      </c>
      <c r="AC875" s="377"/>
      <c r="AD875" s="376"/>
      <c r="AE875" s="377"/>
      <c r="AF875" s="370"/>
      <c r="AG875" s="378" t="s">
        <v>2067</v>
      </c>
      <c r="AH875" s="379"/>
      <c r="AI875" s="370">
        <v>10658</v>
      </c>
      <c r="AJ875" s="379">
        <v>44151</v>
      </c>
      <c r="AK875" s="379">
        <v>43720</v>
      </c>
      <c r="AL875" s="379">
        <v>45050</v>
      </c>
      <c r="AM875" s="369"/>
      <c r="AN875" s="358"/>
      <c r="AO875" s="380" t="str">
        <f>_xlfn.IFNA(IF(VLOOKUP(tabItens[[#This Row],[CÓDIGO]],tabExcluirDoEstoque[#Data],1,FALSE),"sim",""),"")</f>
        <v/>
      </c>
      <c r="AP875" s="381" t="str">
        <f ca="1">IF(OR(ISBLANK(tabItens[[#This Row],[ATA DT.VALID.]]),tabItens[[#This Row],[ATA DT.VALID.]]="",tabItens[[#This Row],[ATA DT.VALID.]]=" "),"",IF(TYPE(tabItens[[#This Row],[ATA DT.VALID.]])=1,ROUNDUP((tabItens[[#This Row],[ATA DT.VALID.]]-TODAY())/7,0),""))</f>
        <v/>
      </c>
      <c r="AQ875" s="382">
        <v>0</v>
      </c>
      <c r="AR875" s="383" t="str">
        <f>IF(ISBLANK(tabItens[[#This Row],[CÓDIGO]]),"",IFERROR(VLOOKUP(tabItens[[#This Row],[CÓDIGO]],Consumo!$C$2:$AC$862,26,FALSE),0))</f>
        <v>09.2023</v>
      </c>
      <c r="AS875" s="384">
        <f>SUMIF(Consumo!$C$3:$C$862,tabItens[[#This Row],[CÓDIGO]],Consumo!$N$3:$N$862) + SUMIF(Consumo!$C$3:$C$862,tabItens[[#This Row],[CÓDIGO]],Consumo!$O$3:$O$862) + SUMIF(Consumo!$C$3:$C$862,tabItens[[#This Row],[CÓDIGO]],Consumo!$P$3:$P$862) + SUMIF(Consumo!$C$3:$C$862,tabItens[[#This Row],[CÓDIGO]],Consumo!$Q$3:$Q$862)</f>
        <v>2329</v>
      </c>
      <c r="AT875" s="384">
        <f>SUMIF(Consumo!$C$3:$C$862,tabItens[[#This Row],[CÓDIGO]],Consumo!$Z$3:$Z$862)</f>
        <v>10772</v>
      </c>
      <c r="AU875" s="385">
        <f>SUMIF(Consumo!$C$3:$C$862,tabItens[[#This Row],[CÓDIGO]],Consumo!$AA$3:$AA$862)</f>
        <v>4977</v>
      </c>
      <c r="AV875" s="386">
        <f>SUMIF(Consumo!$C$3:$C$862,tabItens[[#This Row],[CÓDIGO]],Consumo!$Y$3:$Y$862)</f>
        <v>768.25</v>
      </c>
      <c r="AW875" s="359">
        <f>tabItens[[#This Row],[QTDE ATUAL]] + tabItens[[#This Row],[RC QTDE]] + tabItens[[#This Row],[AF SALDO]] + tabItens[[#This Row],[Recentes]]</f>
        <v>3356</v>
      </c>
      <c r="AX875" s="387">
        <v>1997</v>
      </c>
      <c r="AY875" s="387">
        <v>4</v>
      </c>
      <c r="AZ875" s="387">
        <f>IF(ISBLANK(tabItens[[#This Row],[CÓDIGO]]),"",tabItens[[#This Row],[PontoMês]] * (AZ$2+tabItens[[#This Row],[PontoQtM]]))</f>
        <v>7988</v>
      </c>
      <c r="BA875" s="386">
        <f>tabItens[[#This Row],[PontoPed]] - tabItens[[#This Row],[Saldo]] + (1/10)</f>
        <v>4632.1000000000004</v>
      </c>
      <c r="BB875" s="386">
        <f xml:space="preserve"> tabItens[[#This Row],[PontoMês]] * BB$2 - tabItens[[#This Row],[QTDE ATUAL]] - (1/10)</f>
        <v>140.9</v>
      </c>
      <c r="BC875" s="388">
        <f>IF( tabItens[[#This Row],[PontoPed]]&gt;0, IF(tabItens[[#This Row],[PontoPed]]&lt;1, 1, IF( tabItens[[#This Row],[Saldo]]&gt;tabItens[[#This Row],[PontoPed]], 0, (tabItens[[#This Row],[PontoPed]]-tabItens[[#This Row],[Saldo]])/tabItens[[#This Row],[PontoPed]] ) ), 0 )</f>
        <v>0.57986980470706062</v>
      </c>
      <c r="BD875" s="389">
        <f>ROUNDDOWN(IF( OR( AND(tabItens[[#This Row],[PontoPed]]&lt;tabItens[[#This Row],[Saldo]],tabItens[[#This Row],[Saldo]]&gt;0), tabItens[[#This Row],[PontoPed]]=0), 99, IF(AND(tabItens[[#This Row],[Saldo]]=0,tabItens[[#This Row],[PontoPed]]&gt;0), 0, (1-tabItens[[#This Row],[PctAb]])*10 ) ),0)</f>
        <v>4</v>
      </c>
      <c r="BE875" s="390">
        <f>IF( tabItens[[#This Row],[Consumo]] &gt; tabItens[[#This Row],[04_MESES]]/4*$AV$2, tabItens[[#This Row],[Consumo]]/$AV$2, tabItens[[#This Row],[04_MESES]]/4 ) * $BE$2 + tabItens[[#This Row],[COMPRA_EXTRA]]</f>
        <v>5386</v>
      </c>
      <c r="BF875" s="391">
        <f>MAX( tabItens[[#This Row],[Sugestão]] - tabItens[[#This Row],[LC]], 0 )</f>
        <v>5386</v>
      </c>
      <c r="BG875" s="391">
        <f>SUMIF(Consumo!$C$3:$C$862,tabItens[[#This Row],[CÓDIGO]],Consumo!$E$3:$E$862)</f>
        <v>15</v>
      </c>
      <c r="BH875" s="392">
        <f>IF(AND(tabItens[[#This Row],[Pend]] &gt; 0,tabItens[[#This Row],[Consumo]] &lt;&gt; 0), tabItens[[#This Row],[Pend]] / tabItens[[#This Row],[Consumo]], 0 )</f>
        <v>1.3924990716672856E-3</v>
      </c>
      <c r="BI875" s="391"/>
      <c r="BJ875" s="391"/>
      <c r="BK875" s="393" t="s">
        <v>2081</v>
      </c>
    </row>
    <row r="876" spans="1:63" x14ac:dyDescent="0.3">
      <c r="A876" s="354">
        <v>138461</v>
      </c>
      <c r="B876" s="355" t="s">
        <v>1967</v>
      </c>
      <c r="C876" s="356" t="s">
        <v>1968</v>
      </c>
      <c r="D876" s="357">
        <v>8.5299999999999994</v>
      </c>
      <c r="E876" s="358"/>
      <c r="F876" s="358"/>
      <c r="G876" s="358" t="s">
        <v>883</v>
      </c>
      <c r="H876" s="359">
        <v>4972</v>
      </c>
      <c r="I876" s="360">
        <v>103003</v>
      </c>
      <c r="J876" s="361">
        <v>8.5299999999999994</v>
      </c>
      <c r="K876" s="362">
        <v>10902</v>
      </c>
      <c r="L876" s="363">
        <f>IF(tabItens[[#This Row],[Média]] &gt; 0, tabItens[[#This Row],[QTDE ATUAL]] / tabItens[[#This Row],[Média]],999.9)</f>
        <v>4.7792374239025959</v>
      </c>
      <c r="M876" s="364">
        <v>0</v>
      </c>
      <c r="N876" s="365">
        <f>tabItens[[#This Row],[VALOR UNIT.]] * tabItens[[#This Row],[LC]]</f>
        <v>0</v>
      </c>
      <c r="O876" s="366"/>
      <c r="P876" s="367"/>
      <c r="Q876" s="368"/>
      <c r="R876" s="365"/>
      <c r="S876" s="369"/>
      <c r="T876" s="370">
        <f>ROUNDDOWN(IFERROR(tabItens[[#This Row],[ATA DT.VALID.]] - $D$1,0) / 30,0)</f>
        <v>-1507</v>
      </c>
      <c r="U876" s="355" t="s">
        <v>931</v>
      </c>
      <c r="V876" s="371">
        <v>1</v>
      </c>
      <c r="W876" s="372" t="s">
        <v>2069</v>
      </c>
      <c r="X876" s="373">
        <v>45</v>
      </c>
      <c r="Y876" s="374">
        <v>9</v>
      </c>
      <c r="Z876" s="375"/>
      <c r="AA876" s="376"/>
      <c r="AB876" s="377"/>
      <c r="AC876" s="377"/>
      <c r="AD876" s="376"/>
      <c r="AE876" s="377"/>
      <c r="AF876" s="370"/>
      <c r="AG876" s="378" t="s">
        <v>2067</v>
      </c>
      <c r="AH876" s="379"/>
      <c r="AI876" s="370">
        <v>7188</v>
      </c>
      <c r="AJ876" s="379">
        <v>45090</v>
      </c>
      <c r="AK876" s="379">
        <v>43720</v>
      </c>
      <c r="AL876" s="379">
        <v>45079</v>
      </c>
      <c r="AM876" s="369"/>
      <c r="AN876" s="358"/>
      <c r="AO876" s="380" t="str">
        <f>_xlfn.IFNA(IF(VLOOKUP(tabItens[[#This Row],[CÓDIGO]],tabExcluirDoEstoque[#Data],1,FALSE),"sim",""),"")</f>
        <v/>
      </c>
      <c r="AP876" s="381" t="str">
        <f ca="1">IF(OR(ISBLANK(tabItens[[#This Row],[ATA DT.VALID.]]),tabItens[[#This Row],[ATA DT.VALID.]]="",tabItens[[#This Row],[ATA DT.VALID.]]=" "),"",IF(TYPE(tabItens[[#This Row],[ATA DT.VALID.]])=1,ROUNDUP((tabItens[[#This Row],[ATA DT.VALID.]]-TODAY())/7,0),""))</f>
        <v/>
      </c>
      <c r="AQ876" s="382"/>
      <c r="AR876" s="383" t="str">
        <f>IF(ISBLANK(tabItens[[#This Row],[CÓDIGO]]),"",IFERROR(VLOOKUP(tabItens[[#This Row],[CÓDIGO]],Consumo!$C$2:$AC$862,26,FALSE),0))</f>
        <v>09.2023</v>
      </c>
      <c r="AS876" s="384">
        <f>SUMIF(Consumo!$C$3:$C$862,tabItens[[#This Row],[CÓDIGO]],Consumo!$N$3:$N$862) + SUMIF(Consumo!$C$3:$C$862,tabItens[[#This Row],[CÓDIGO]],Consumo!$O$3:$O$862) + SUMIF(Consumo!$C$3:$C$862,tabItens[[#This Row],[CÓDIGO]],Consumo!$P$3:$P$862) + SUMIF(Consumo!$C$3:$C$862,tabItens[[#This Row],[CÓDIGO]],Consumo!$Q$3:$Q$862)</f>
        <v>3464</v>
      </c>
      <c r="AT876" s="384">
        <f>SUMIF(Consumo!$C$3:$C$862,tabItens[[#This Row],[CÓDIGO]],Consumo!$Z$3:$Z$862)</f>
        <v>14345</v>
      </c>
      <c r="AU876" s="385">
        <f>SUMIF(Consumo!$C$3:$C$862,tabItens[[#This Row],[CÓDIGO]],Consumo!$AA$3:$AA$862)</f>
        <v>6228</v>
      </c>
      <c r="AV876" s="386">
        <f>SUMIF(Consumo!$C$3:$C$862,tabItens[[#This Row],[CÓDIGO]],Consumo!$Y$3:$Y$862)</f>
        <v>1040.3333333333333</v>
      </c>
      <c r="AW876" s="359">
        <f>tabItens[[#This Row],[QTDE ATUAL]] + tabItens[[#This Row],[RC QTDE]] + tabItens[[#This Row],[AF SALDO]] + tabItens[[#This Row],[Recentes]]</f>
        <v>4972</v>
      </c>
      <c r="AX876" s="387">
        <v>3095</v>
      </c>
      <c r="AY876" s="387">
        <v>4</v>
      </c>
      <c r="AZ876" s="387">
        <f>IF(ISBLANK(tabItens[[#This Row],[CÓDIGO]]),"",tabItens[[#This Row],[PontoMês]] * (AZ$2+tabItens[[#This Row],[PontoQtM]]))</f>
        <v>12380</v>
      </c>
      <c r="BA876" s="386">
        <f>tabItens[[#This Row],[PontoPed]] - tabItens[[#This Row],[Saldo]] + (1/10)</f>
        <v>7408.1</v>
      </c>
      <c r="BB876" s="386">
        <f xml:space="preserve"> tabItens[[#This Row],[PontoMês]] * BB$2 - tabItens[[#This Row],[QTDE ATUAL]] - (1/10)</f>
        <v>-1877.1</v>
      </c>
      <c r="BC876" s="388">
        <f>IF( tabItens[[#This Row],[PontoPed]]&gt;0, IF(tabItens[[#This Row],[PontoPed]]&lt;1, 1, IF( tabItens[[#This Row],[Saldo]]&gt;tabItens[[#This Row],[PontoPed]], 0, (tabItens[[#This Row],[PontoPed]]-tabItens[[#This Row],[Saldo]])/tabItens[[#This Row],[PontoPed]] ) ), 0 )</f>
        <v>0.59838449111470116</v>
      </c>
      <c r="BD876" s="389">
        <f>ROUNDDOWN(IF( OR( AND(tabItens[[#This Row],[PontoPed]]&lt;tabItens[[#This Row],[Saldo]],tabItens[[#This Row],[Saldo]]&gt;0), tabItens[[#This Row],[PontoPed]]=0), 99, IF(AND(tabItens[[#This Row],[Saldo]]=0,tabItens[[#This Row],[PontoPed]]&gt;0), 0, (1-tabItens[[#This Row],[PctAb]])*10 ) ),0)</f>
        <v>4</v>
      </c>
      <c r="BE876" s="390">
        <f>IF( tabItens[[#This Row],[Consumo]] &gt; tabItens[[#This Row],[04_MESES]]/4*$AV$2, tabItens[[#This Row],[Consumo]]/$AV$2, tabItens[[#This Row],[04_MESES]]/4 ) * $BE$2 + tabItens[[#This Row],[COMPRA_EXTRA]]</f>
        <v>7172.5</v>
      </c>
      <c r="BF876" s="391">
        <f>MAX( tabItens[[#This Row],[Sugestão]] - tabItens[[#This Row],[LC]], 0 )</f>
        <v>7172.5</v>
      </c>
      <c r="BG876" s="391">
        <f>SUMIF(Consumo!$C$3:$C$862,tabItens[[#This Row],[CÓDIGO]],Consumo!$E$3:$E$862)</f>
        <v>1182</v>
      </c>
      <c r="BH876" s="392">
        <f>IF(AND(tabItens[[#This Row],[Pend]] &gt; 0,tabItens[[#This Row],[Consumo]] &lt;&gt; 0), tabItens[[#This Row],[Pend]] / tabItens[[#This Row],[Consumo]], 0 )</f>
        <v>8.2398048100383411E-2</v>
      </c>
      <c r="BI876" s="391"/>
      <c r="BJ876" s="391"/>
      <c r="BK876" s="393" t="s">
        <v>2081</v>
      </c>
    </row>
    <row r="877" spans="1:63" x14ac:dyDescent="0.3">
      <c r="A877" s="354">
        <v>138462</v>
      </c>
      <c r="B877" s="355" t="s">
        <v>1969</v>
      </c>
      <c r="C877" s="356" t="s">
        <v>1968</v>
      </c>
      <c r="D877" s="357">
        <v>2.95</v>
      </c>
      <c r="E877" s="358"/>
      <c r="F877" s="358"/>
      <c r="G877" s="358" t="s">
        <v>883</v>
      </c>
      <c r="H877" s="359">
        <v>7640</v>
      </c>
      <c r="I877" s="360">
        <v>103003</v>
      </c>
      <c r="J877" s="361">
        <v>2.95</v>
      </c>
      <c r="K877" s="362">
        <v>8479</v>
      </c>
      <c r="L877" s="363">
        <f>IF(tabItens[[#This Row],[Média]] &gt; 0, tabItens[[#This Row],[QTDE ATUAL]] / tabItens[[#This Row],[Média]],999.9)</f>
        <v>10.936418943099129</v>
      </c>
      <c r="M877" s="364">
        <v>0</v>
      </c>
      <c r="N877" s="365">
        <f>tabItens[[#This Row],[VALOR UNIT.]] * tabItens[[#This Row],[LC]]</f>
        <v>0</v>
      </c>
      <c r="O877" s="366"/>
      <c r="P877" s="367"/>
      <c r="Q877" s="368"/>
      <c r="R877" s="365"/>
      <c r="S877" s="369"/>
      <c r="T877" s="370">
        <f>ROUNDDOWN(IFERROR(tabItens[[#This Row],[ATA DT.VALID.]] - $D$1,0) / 30,0)</f>
        <v>-1507</v>
      </c>
      <c r="U877" s="355" t="s">
        <v>1824</v>
      </c>
      <c r="V877" s="371">
        <v>1</v>
      </c>
      <c r="W877" s="372" t="s">
        <v>2069</v>
      </c>
      <c r="X877" s="373">
        <v>45</v>
      </c>
      <c r="Y877" s="374">
        <v>16</v>
      </c>
      <c r="Z877" s="375"/>
      <c r="AA877" s="376"/>
      <c r="AB877" s="377"/>
      <c r="AC877" s="377"/>
      <c r="AD877" s="376"/>
      <c r="AE877" s="377"/>
      <c r="AF877" s="370"/>
      <c r="AG877" s="378" t="s">
        <v>2067</v>
      </c>
      <c r="AH877" s="379"/>
      <c r="AI877" s="370">
        <v>3376</v>
      </c>
      <c r="AJ877" s="379">
        <v>44991</v>
      </c>
      <c r="AK877" s="379">
        <v>43720</v>
      </c>
      <c r="AL877" s="379">
        <v>44910</v>
      </c>
      <c r="AM877" s="369"/>
      <c r="AN877" s="358"/>
      <c r="AO877" s="380" t="str">
        <f>_xlfn.IFNA(IF(VLOOKUP(tabItens[[#This Row],[CÓDIGO]],tabExcluirDoEstoque[#Data],1,FALSE),"sim",""),"")</f>
        <v/>
      </c>
      <c r="AP877" s="381" t="str">
        <f ca="1">IF(OR(ISBLANK(tabItens[[#This Row],[ATA DT.VALID.]]),tabItens[[#This Row],[ATA DT.VALID.]]="",tabItens[[#This Row],[ATA DT.VALID.]]=" "),"",IF(TYPE(tabItens[[#This Row],[ATA DT.VALID.]])=1,ROUNDUP((tabItens[[#This Row],[ATA DT.VALID.]]-TODAY())/7,0),""))</f>
        <v/>
      </c>
      <c r="AQ877" s="382"/>
      <c r="AR877" s="383" t="str">
        <f>IF(ISBLANK(tabItens[[#This Row],[CÓDIGO]]),"",IFERROR(VLOOKUP(tabItens[[#This Row],[CÓDIGO]],Consumo!$C$2:$AC$862,26,FALSE),0))</f>
        <v>09.2023</v>
      </c>
      <c r="AS877" s="384">
        <f>SUMIF(Consumo!$C$3:$C$862,tabItens[[#This Row],[CÓDIGO]],Consumo!$N$3:$N$862) + SUMIF(Consumo!$C$3:$C$862,tabItens[[#This Row],[CÓDIGO]],Consumo!$O$3:$O$862) + SUMIF(Consumo!$C$3:$C$862,tabItens[[#This Row],[CÓDIGO]],Consumo!$P$3:$P$862) + SUMIF(Consumo!$C$3:$C$862,tabItens[[#This Row],[CÓDIGO]],Consumo!$Q$3:$Q$862)</f>
        <v>1896</v>
      </c>
      <c r="AT877" s="384">
        <f>SUMIF(Consumo!$C$3:$C$862,tabItens[[#This Row],[CÓDIGO]],Consumo!$Z$3:$Z$862)</f>
        <v>10257</v>
      </c>
      <c r="AU877" s="385">
        <f>SUMIF(Consumo!$C$3:$C$862,tabItens[[#This Row],[CÓDIGO]],Consumo!$AA$3:$AA$862)</f>
        <v>5715</v>
      </c>
      <c r="AV877" s="386">
        <f>SUMIF(Consumo!$C$3:$C$862,tabItens[[#This Row],[CÓDIGO]],Consumo!$Y$3:$Y$862)</f>
        <v>698.58333333333337</v>
      </c>
      <c r="AW877" s="359">
        <f>tabItens[[#This Row],[QTDE ATUAL]] + tabItens[[#This Row],[RC QTDE]] + tabItens[[#This Row],[AF SALDO]] + tabItens[[#This Row],[Recentes]]</f>
        <v>7640</v>
      </c>
      <c r="AX877" s="387">
        <v>1946</v>
      </c>
      <c r="AY877" s="387">
        <v>4</v>
      </c>
      <c r="AZ877" s="387">
        <f>IF(ISBLANK(tabItens[[#This Row],[CÓDIGO]]),"",tabItens[[#This Row],[PontoMês]] * (AZ$2+tabItens[[#This Row],[PontoQtM]]))</f>
        <v>7784</v>
      </c>
      <c r="BA877" s="386">
        <f>tabItens[[#This Row],[PontoPed]] - tabItens[[#This Row],[Saldo]] + (1/10)</f>
        <v>144.1</v>
      </c>
      <c r="BB877" s="386">
        <f xml:space="preserve"> tabItens[[#This Row],[PontoMês]] * BB$2 - tabItens[[#This Row],[QTDE ATUAL]] - (1/10)</f>
        <v>-5694.1</v>
      </c>
      <c r="BC877" s="388">
        <f>IF( tabItens[[#This Row],[PontoPed]]&gt;0, IF(tabItens[[#This Row],[PontoPed]]&lt;1, 1, IF( tabItens[[#This Row],[Saldo]]&gt;tabItens[[#This Row],[PontoPed]], 0, (tabItens[[#This Row],[PontoPed]]-tabItens[[#This Row],[Saldo]])/tabItens[[#This Row],[PontoPed]] ) ), 0 )</f>
        <v>1.8499486125385406E-2</v>
      </c>
      <c r="BD877" s="389">
        <f>ROUNDDOWN(IF( OR( AND(tabItens[[#This Row],[PontoPed]]&lt;tabItens[[#This Row],[Saldo]],tabItens[[#This Row],[Saldo]]&gt;0), tabItens[[#This Row],[PontoPed]]=0), 99, IF(AND(tabItens[[#This Row],[Saldo]]=0,tabItens[[#This Row],[PontoPed]]&gt;0), 0, (1-tabItens[[#This Row],[PctAb]])*10 ) ),0)</f>
        <v>9</v>
      </c>
      <c r="BE877" s="390">
        <f>IF( tabItens[[#This Row],[Consumo]] &gt; tabItens[[#This Row],[04_MESES]]/4*$AV$2, tabItens[[#This Row],[Consumo]]/$AV$2, tabItens[[#This Row],[04_MESES]]/4 ) * $BE$2 + tabItens[[#This Row],[COMPRA_EXTRA]]</f>
        <v>5128.5</v>
      </c>
      <c r="BF877" s="391">
        <f>MAX( tabItens[[#This Row],[Sugestão]] - tabItens[[#This Row],[LC]], 0 )</f>
        <v>5128.5</v>
      </c>
      <c r="BG877" s="391">
        <f>SUMIF(Consumo!$C$3:$C$862,tabItens[[#This Row],[CÓDIGO]],Consumo!$E$3:$E$862)</f>
        <v>130</v>
      </c>
      <c r="BH877" s="392">
        <f>IF(AND(tabItens[[#This Row],[Pend]] &gt; 0,tabItens[[#This Row],[Consumo]] &lt;&gt; 0), tabItens[[#This Row],[Pend]] / tabItens[[#This Row],[Consumo]], 0 )</f>
        <v>1.2674271229404309E-2</v>
      </c>
      <c r="BI877" s="391"/>
      <c r="BJ877" s="391"/>
      <c r="BK877" s="393" t="s">
        <v>2081</v>
      </c>
    </row>
    <row r="878" spans="1:63" x14ac:dyDescent="0.3">
      <c r="A878" s="354">
        <v>138463</v>
      </c>
      <c r="B878" s="355" t="s">
        <v>1970</v>
      </c>
      <c r="C878" s="356" t="s">
        <v>1968</v>
      </c>
      <c r="D878" s="357">
        <v>7.29</v>
      </c>
      <c r="E878" s="358"/>
      <c r="F878" s="358"/>
      <c r="G878" s="358" t="s">
        <v>883</v>
      </c>
      <c r="H878" s="359">
        <v>22837</v>
      </c>
      <c r="I878" s="360">
        <v>103003</v>
      </c>
      <c r="J878" s="361">
        <v>7.3499400000000001</v>
      </c>
      <c r="K878" s="362">
        <v>23569</v>
      </c>
      <c r="L878" s="363">
        <f>IF(tabItens[[#This Row],[Média]] &gt; 0, tabItens[[#This Row],[QTDE ATUAL]] / tabItens[[#This Row],[Média]],999.9)</f>
        <v>12.284561592253899</v>
      </c>
      <c r="M878" s="364">
        <v>0</v>
      </c>
      <c r="N878" s="365">
        <f>tabItens[[#This Row],[VALOR UNIT.]] * tabItens[[#This Row],[LC]]</f>
        <v>0</v>
      </c>
      <c r="O878" s="366"/>
      <c r="P878" s="367"/>
      <c r="Q878" s="368"/>
      <c r="R878" s="365"/>
      <c r="S878" s="369"/>
      <c r="T878" s="370">
        <f>ROUNDDOWN(IFERROR(tabItens[[#This Row],[ATA DT.VALID.]] - $D$1,0) / 30,0)</f>
        <v>-1507</v>
      </c>
      <c r="U878" s="355" t="s">
        <v>931</v>
      </c>
      <c r="V878" s="371">
        <v>1</v>
      </c>
      <c r="W878" s="372" t="s">
        <v>2069</v>
      </c>
      <c r="X878" s="373">
        <v>45</v>
      </c>
      <c r="Y878" s="374">
        <v>9</v>
      </c>
      <c r="Z878" s="375"/>
      <c r="AA878" s="376"/>
      <c r="AB878" s="377"/>
      <c r="AC878" s="377"/>
      <c r="AD878" s="376"/>
      <c r="AE878" s="377"/>
      <c r="AF878" s="370"/>
      <c r="AG878" s="378" t="s">
        <v>2067</v>
      </c>
      <c r="AH878" s="379"/>
      <c r="AI878" s="370">
        <v>11400</v>
      </c>
      <c r="AJ878" s="379">
        <v>45051</v>
      </c>
      <c r="AK878" s="379">
        <v>43720</v>
      </c>
      <c r="AL878" s="379">
        <v>44959</v>
      </c>
      <c r="AM878" s="369"/>
      <c r="AN878" s="358"/>
      <c r="AO878" s="380" t="str">
        <f>_xlfn.IFNA(IF(VLOOKUP(tabItens[[#This Row],[CÓDIGO]],tabExcluirDoEstoque[#Data],1,FALSE),"sim",""),"")</f>
        <v/>
      </c>
      <c r="AP878" s="381" t="str">
        <f ca="1">IF(OR(ISBLANK(tabItens[[#This Row],[ATA DT.VALID.]]),tabItens[[#This Row],[ATA DT.VALID.]]="",tabItens[[#This Row],[ATA DT.VALID.]]=" "),"",IF(TYPE(tabItens[[#This Row],[ATA DT.VALID.]])=1,ROUNDUP((tabItens[[#This Row],[ATA DT.VALID.]]-TODAY())/7,0),""))</f>
        <v/>
      </c>
      <c r="AQ878" s="382"/>
      <c r="AR878" s="383" t="str">
        <f>IF(ISBLANK(tabItens[[#This Row],[CÓDIGO]]),"",IFERROR(VLOOKUP(tabItens[[#This Row],[CÓDIGO]],Consumo!$C$2:$AC$862,26,FALSE),0))</f>
        <v>09.2023</v>
      </c>
      <c r="AS878" s="384">
        <f>SUMIF(Consumo!$C$3:$C$862,tabItens[[#This Row],[CÓDIGO]],Consumo!$N$3:$N$862) + SUMIF(Consumo!$C$3:$C$862,tabItens[[#This Row],[CÓDIGO]],Consumo!$O$3:$O$862) + SUMIF(Consumo!$C$3:$C$862,tabItens[[#This Row],[CÓDIGO]],Consumo!$P$3:$P$862) + SUMIF(Consumo!$C$3:$C$862,tabItens[[#This Row],[CÓDIGO]],Consumo!$Q$3:$Q$862)</f>
        <v>1575</v>
      </c>
      <c r="AT878" s="384">
        <f>SUMIF(Consumo!$C$3:$C$862,tabItens[[#This Row],[CÓDIGO]],Consumo!$Z$3:$Z$862)</f>
        <v>25431</v>
      </c>
      <c r="AU878" s="385">
        <f>SUMIF(Consumo!$C$3:$C$862,tabItens[[#This Row],[CÓDIGO]],Consumo!$AA$3:$AA$862)</f>
        <v>13385</v>
      </c>
      <c r="AV878" s="386">
        <f>SUMIF(Consumo!$C$3:$C$862,tabItens[[#This Row],[CÓDIGO]],Consumo!$Y$3:$Y$862)</f>
        <v>1859</v>
      </c>
      <c r="AW878" s="359">
        <f>tabItens[[#This Row],[QTDE ATUAL]] + tabItens[[#This Row],[RC QTDE]] + tabItens[[#This Row],[AF SALDO]] + tabItens[[#This Row],[Recentes]]</f>
        <v>22837</v>
      </c>
      <c r="AX878" s="387">
        <v>2067</v>
      </c>
      <c r="AY878" s="387">
        <v>4</v>
      </c>
      <c r="AZ878" s="387">
        <f>IF(ISBLANK(tabItens[[#This Row],[CÓDIGO]]),"",tabItens[[#This Row],[PontoMês]] * (AZ$2+tabItens[[#This Row],[PontoQtM]]))</f>
        <v>8268</v>
      </c>
      <c r="BA878" s="386">
        <f>tabItens[[#This Row],[PontoPed]] - tabItens[[#This Row],[Saldo]] + (1/10)</f>
        <v>-14568.9</v>
      </c>
      <c r="BB878" s="386">
        <f xml:space="preserve"> tabItens[[#This Row],[PontoMês]] * BB$2 - tabItens[[#This Row],[QTDE ATUAL]] - (1/10)</f>
        <v>-20770.099999999999</v>
      </c>
      <c r="BC878" s="388">
        <f>IF( tabItens[[#This Row],[PontoPed]]&gt;0, IF(tabItens[[#This Row],[PontoPed]]&lt;1, 1, IF( tabItens[[#This Row],[Saldo]]&gt;tabItens[[#This Row],[PontoPed]], 0, (tabItens[[#This Row],[PontoPed]]-tabItens[[#This Row],[Saldo]])/tabItens[[#This Row],[PontoPed]] ) ), 0 )</f>
        <v>0</v>
      </c>
      <c r="BD878" s="389">
        <f>ROUNDDOWN(IF( OR( AND(tabItens[[#This Row],[PontoPed]]&lt;tabItens[[#This Row],[Saldo]],tabItens[[#This Row],[Saldo]]&gt;0), tabItens[[#This Row],[PontoPed]]=0), 99, IF(AND(tabItens[[#This Row],[Saldo]]=0,tabItens[[#This Row],[PontoPed]]&gt;0), 0, (1-tabItens[[#This Row],[PctAb]])*10 ) ),0)</f>
        <v>99</v>
      </c>
      <c r="BE878" s="390">
        <f>IF( tabItens[[#This Row],[Consumo]] &gt; tabItens[[#This Row],[04_MESES]]/4*$AV$2, tabItens[[#This Row],[Consumo]]/$AV$2, tabItens[[#This Row],[04_MESES]]/4 ) * $BE$2 + tabItens[[#This Row],[COMPRA_EXTRA]]</f>
        <v>12715.5</v>
      </c>
      <c r="BF878" s="391">
        <f>MAX( tabItens[[#This Row],[Sugestão]] - tabItens[[#This Row],[LC]], 0 )</f>
        <v>12715.5</v>
      </c>
      <c r="BG878" s="391">
        <f>SUMIF(Consumo!$C$3:$C$862,tabItens[[#This Row],[CÓDIGO]],Consumo!$E$3:$E$862)</f>
        <v>71</v>
      </c>
      <c r="BH878" s="392">
        <f>IF(AND(tabItens[[#This Row],[Pend]] &gt; 0,tabItens[[#This Row],[Consumo]] &lt;&gt; 0), tabItens[[#This Row],[Pend]] / tabItens[[#This Row],[Consumo]], 0 )</f>
        <v>2.7918681923636505E-3</v>
      </c>
      <c r="BI878" s="391"/>
      <c r="BJ878" s="391"/>
      <c r="BK878" s="393" t="s">
        <v>2081</v>
      </c>
    </row>
    <row r="879" spans="1:63" x14ac:dyDescent="0.3">
      <c r="A879" s="354">
        <v>138464</v>
      </c>
      <c r="B879" s="355" t="s">
        <v>1971</v>
      </c>
      <c r="C879" s="356" t="s">
        <v>31</v>
      </c>
      <c r="D879" s="357">
        <v>0.23</v>
      </c>
      <c r="E879" s="358"/>
      <c r="F879" s="358"/>
      <c r="G879" s="358" t="s">
        <v>883</v>
      </c>
      <c r="H879" s="359">
        <v>60181</v>
      </c>
      <c r="I879" s="360">
        <v>103003</v>
      </c>
      <c r="J879" s="361">
        <v>0.23</v>
      </c>
      <c r="K879" s="362">
        <v>42641</v>
      </c>
      <c r="L879" s="363">
        <f>IF(tabItens[[#This Row],[Média]] &gt; 0, tabItens[[#This Row],[QTDE ATUAL]] / tabItens[[#This Row],[Média]],999.9)</f>
        <v>11.38713339640492</v>
      </c>
      <c r="M879" s="364">
        <v>0</v>
      </c>
      <c r="N879" s="365">
        <f>tabItens[[#This Row],[VALOR UNIT.]] * tabItens[[#This Row],[LC]]</f>
        <v>0</v>
      </c>
      <c r="O879" s="366"/>
      <c r="P879" s="367"/>
      <c r="Q879" s="368"/>
      <c r="R879" s="365"/>
      <c r="S879" s="369"/>
      <c r="T879" s="370">
        <f>ROUNDDOWN(IFERROR(tabItens[[#This Row],[ATA DT.VALID.]] - $D$1,0) / 30,0)</f>
        <v>-1507</v>
      </c>
      <c r="U879" s="355" t="s">
        <v>931</v>
      </c>
      <c r="V879" s="371">
        <v>1</v>
      </c>
      <c r="W879" s="372" t="s">
        <v>2069</v>
      </c>
      <c r="X879" s="373">
        <v>45</v>
      </c>
      <c r="Y879" s="374">
        <v>9</v>
      </c>
      <c r="Z879" s="375"/>
      <c r="AA879" s="376"/>
      <c r="AB879" s="377"/>
      <c r="AC879" s="377"/>
      <c r="AD879" s="376"/>
      <c r="AE879" s="377"/>
      <c r="AF879" s="370"/>
      <c r="AG879" s="378" t="s">
        <v>2067</v>
      </c>
      <c r="AH879" s="379"/>
      <c r="AI879" s="370">
        <v>61820</v>
      </c>
      <c r="AJ879" s="379">
        <v>44151</v>
      </c>
      <c r="AK879" s="379">
        <v>43720</v>
      </c>
      <c r="AL879" s="379">
        <v>44110</v>
      </c>
      <c r="AM879" s="369"/>
      <c r="AN879" s="358"/>
      <c r="AO879" s="380" t="str">
        <f>_xlfn.IFNA(IF(VLOOKUP(tabItens[[#This Row],[CÓDIGO]],tabExcluirDoEstoque[#Data],1,FALSE),"sim",""),"")</f>
        <v/>
      </c>
      <c r="AP879" s="381" t="str">
        <f ca="1">IF(OR(ISBLANK(tabItens[[#This Row],[ATA DT.VALID.]]),tabItens[[#This Row],[ATA DT.VALID.]]="",tabItens[[#This Row],[ATA DT.VALID.]]=" "),"",IF(TYPE(tabItens[[#This Row],[ATA DT.VALID.]])=1,ROUNDUP((tabItens[[#This Row],[ATA DT.VALID.]]-TODAY())/7,0),""))</f>
        <v/>
      </c>
      <c r="AQ879" s="382"/>
      <c r="AR879" s="383" t="str">
        <f>IF(ISBLANK(tabItens[[#This Row],[CÓDIGO]]),"",IFERROR(VLOOKUP(tabItens[[#This Row],[CÓDIGO]],Consumo!$C$2:$AC$862,26,FALSE),0))</f>
        <v>09.2023</v>
      </c>
      <c r="AS879" s="384">
        <f>SUMIF(Consumo!$C$3:$C$862,tabItens[[#This Row],[CÓDIGO]],Consumo!$N$3:$N$862) + SUMIF(Consumo!$C$3:$C$862,tabItens[[#This Row],[CÓDIGO]],Consumo!$O$3:$O$862) + SUMIF(Consumo!$C$3:$C$862,tabItens[[#This Row],[CÓDIGO]],Consumo!$P$3:$P$862) + SUMIF(Consumo!$C$3:$C$862,tabItens[[#This Row],[CÓDIGO]],Consumo!$Q$3:$Q$862)</f>
        <v>20251</v>
      </c>
      <c r="AT879" s="384">
        <f>SUMIF(Consumo!$C$3:$C$862,tabItens[[#This Row],[CÓDIGO]],Consumo!$Z$3:$Z$862)</f>
        <v>65549</v>
      </c>
      <c r="AU879" s="385">
        <f>SUMIF(Consumo!$C$3:$C$862,tabItens[[#This Row],[CÓDIGO]],Consumo!$AA$3:$AA$862)</f>
        <v>14402</v>
      </c>
      <c r="AV879" s="386">
        <f>SUMIF(Consumo!$C$3:$C$862,tabItens[[#This Row],[CÓDIGO]],Consumo!$Y$3:$Y$862)</f>
        <v>5285</v>
      </c>
      <c r="AW879" s="359">
        <f>tabItens[[#This Row],[QTDE ATUAL]] + tabItens[[#This Row],[RC QTDE]] + tabItens[[#This Row],[AF SALDO]] + tabItens[[#This Row],[Recentes]]</f>
        <v>60181</v>
      </c>
      <c r="AX879" s="387">
        <v>10936</v>
      </c>
      <c r="AY879" s="387">
        <v>4</v>
      </c>
      <c r="AZ879" s="387">
        <f>IF(ISBLANK(tabItens[[#This Row],[CÓDIGO]]),"",tabItens[[#This Row],[PontoMês]] * (AZ$2+tabItens[[#This Row],[PontoQtM]]))</f>
        <v>43744</v>
      </c>
      <c r="BA879" s="386">
        <f>tabItens[[#This Row],[PontoPed]] - tabItens[[#This Row],[Saldo]] + (1/10)</f>
        <v>-16436.900000000001</v>
      </c>
      <c r="BB879" s="386">
        <f xml:space="preserve"> tabItens[[#This Row],[PontoMês]] * BB$2 - tabItens[[#This Row],[QTDE ATUAL]] - (1/10)</f>
        <v>-49245.1</v>
      </c>
      <c r="BC879" s="388">
        <f>IF( tabItens[[#This Row],[PontoPed]]&gt;0, IF(tabItens[[#This Row],[PontoPed]]&lt;1, 1, IF( tabItens[[#This Row],[Saldo]]&gt;tabItens[[#This Row],[PontoPed]], 0, (tabItens[[#This Row],[PontoPed]]-tabItens[[#This Row],[Saldo]])/tabItens[[#This Row],[PontoPed]] ) ), 0 )</f>
        <v>0</v>
      </c>
      <c r="BD879" s="389">
        <f>ROUNDDOWN(IF( OR( AND(tabItens[[#This Row],[PontoPed]]&lt;tabItens[[#This Row],[Saldo]],tabItens[[#This Row],[Saldo]]&gt;0), tabItens[[#This Row],[PontoPed]]=0), 99, IF(AND(tabItens[[#This Row],[Saldo]]=0,tabItens[[#This Row],[PontoPed]]&gt;0), 0, (1-tabItens[[#This Row],[PctAb]])*10 ) ),0)</f>
        <v>99</v>
      </c>
      <c r="BE879" s="390">
        <f>IF( tabItens[[#This Row],[Consumo]] &gt; tabItens[[#This Row],[04_MESES]]/4*$AV$2, tabItens[[#This Row],[Consumo]]/$AV$2, tabItens[[#This Row],[04_MESES]]/4 ) * $BE$2 + tabItens[[#This Row],[COMPRA_EXTRA]]</f>
        <v>32774.5</v>
      </c>
      <c r="BF879" s="391">
        <f>MAX( tabItens[[#This Row],[Sugestão]] - tabItens[[#This Row],[LC]], 0 )</f>
        <v>32774.5</v>
      </c>
      <c r="BG879" s="391">
        <f>SUMIF(Consumo!$C$3:$C$862,tabItens[[#This Row],[CÓDIGO]],Consumo!$E$3:$E$862)</f>
        <v>155</v>
      </c>
      <c r="BH879" s="392">
        <f>IF(AND(tabItens[[#This Row],[Pend]] &gt; 0,tabItens[[#This Row],[Consumo]] &lt;&gt; 0), tabItens[[#This Row],[Pend]] / tabItens[[#This Row],[Consumo]], 0 )</f>
        <v>2.3646432439854157E-3</v>
      </c>
      <c r="BI879" s="391"/>
      <c r="BJ879" s="391"/>
      <c r="BK879" s="393" t="s">
        <v>2081</v>
      </c>
    </row>
    <row r="880" spans="1:63" x14ac:dyDescent="0.3">
      <c r="A880" s="354">
        <v>138465</v>
      </c>
      <c r="B880" s="355" t="s">
        <v>1972</v>
      </c>
      <c r="C880" s="356" t="s">
        <v>31</v>
      </c>
      <c r="D880" s="357">
        <v>2.94</v>
      </c>
      <c r="E880" s="358"/>
      <c r="F880" s="358"/>
      <c r="G880" s="358" t="s">
        <v>883</v>
      </c>
      <c r="H880" s="359">
        <v>4384</v>
      </c>
      <c r="I880" s="360">
        <v>103003</v>
      </c>
      <c r="J880" s="361">
        <v>2.94</v>
      </c>
      <c r="K880" s="362">
        <v>2936</v>
      </c>
      <c r="L880" s="363">
        <f>IF(tabItens[[#This Row],[Média]] &gt; 0, tabItens[[#This Row],[QTDE ATUAL]] / tabItens[[#This Row],[Média]],999.9)</f>
        <v>12.363807285546416</v>
      </c>
      <c r="M880" s="364">
        <v>0</v>
      </c>
      <c r="N880" s="365">
        <f>tabItens[[#This Row],[VALOR UNIT.]] * tabItens[[#This Row],[LC]]</f>
        <v>0</v>
      </c>
      <c r="O880" s="366" t="s">
        <v>2085</v>
      </c>
      <c r="P880" s="367"/>
      <c r="Q880" s="368"/>
      <c r="R880" s="365"/>
      <c r="S880" s="369"/>
      <c r="T880" s="370">
        <f>ROUNDDOWN(IFERROR(tabItens[[#This Row],[ATA DT.VALID.]] - $D$1,0) / 30,0)</f>
        <v>-1507</v>
      </c>
      <c r="U880" s="355" t="s">
        <v>931</v>
      </c>
      <c r="V880" s="371">
        <v>1</v>
      </c>
      <c r="W880" s="372" t="s">
        <v>2069</v>
      </c>
      <c r="X880" s="373">
        <v>45</v>
      </c>
      <c r="Y880" s="374">
        <v>9</v>
      </c>
      <c r="Z880" s="375"/>
      <c r="AA880" s="376"/>
      <c r="AB880" s="377"/>
      <c r="AC880" s="377"/>
      <c r="AD880" s="376"/>
      <c r="AE880" s="377"/>
      <c r="AF880" s="370"/>
      <c r="AG880" s="378" t="s">
        <v>2067</v>
      </c>
      <c r="AH880" s="379"/>
      <c r="AI880" s="370">
        <v>10078</v>
      </c>
      <c r="AJ880" s="379" t="s">
        <v>883</v>
      </c>
      <c r="AK880" s="379">
        <v>43720</v>
      </c>
      <c r="AL880" s="379">
        <v>45125</v>
      </c>
      <c r="AM880" s="369"/>
      <c r="AN880" s="358"/>
      <c r="AO880" s="380" t="str">
        <f>_xlfn.IFNA(IF(VLOOKUP(tabItens[[#This Row],[CÓDIGO]],tabExcluirDoEstoque[#Data],1,FALSE),"sim",""),"")</f>
        <v/>
      </c>
      <c r="AP880" s="381" t="str">
        <f ca="1">IF(OR(ISBLANK(tabItens[[#This Row],[ATA DT.VALID.]]),tabItens[[#This Row],[ATA DT.VALID.]]="",tabItens[[#This Row],[ATA DT.VALID.]]=" "),"",IF(TYPE(tabItens[[#This Row],[ATA DT.VALID.]])=1,ROUNDUP((tabItens[[#This Row],[ATA DT.VALID.]]-TODAY())/7,0),""))</f>
        <v/>
      </c>
      <c r="AQ880" s="382">
        <v>0</v>
      </c>
      <c r="AR880" s="383" t="str">
        <f>IF(ISBLANK(tabItens[[#This Row],[CÓDIGO]]),"",IFERROR(VLOOKUP(tabItens[[#This Row],[CÓDIGO]],Consumo!$C$2:$AC$862,26,FALSE),0))</f>
        <v>09.2023</v>
      </c>
      <c r="AS880" s="384">
        <f>SUMIF(Consumo!$C$3:$C$862,tabItens[[#This Row],[CÓDIGO]],Consumo!$N$3:$N$862) + SUMIF(Consumo!$C$3:$C$862,tabItens[[#This Row],[CÓDIGO]],Consumo!$O$3:$O$862) + SUMIF(Consumo!$C$3:$C$862,tabItens[[#This Row],[CÓDIGO]],Consumo!$P$3:$P$862) + SUMIF(Consumo!$C$3:$C$862,tabItens[[#This Row],[CÓDIGO]],Consumo!$Q$3:$Q$862)</f>
        <v>1127</v>
      </c>
      <c r="AT880" s="384">
        <f>SUMIF(Consumo!$C$3:$C$862,tabItens[[#This Row],[CÓDIGO]],Consumo!$Z$3:$Z$862)</f>
        <v>4255</v>
      </c>
      <c r="AU880" s="385">
        <f>SUMIF(Consumo!$C$3:$C$862,tabItens[[#This Row],[CÓDIGO]],Consumo!$AA$3:$AA$862)</f>
        <v>657</v>
      </c>
      <c r="AV880" s="386">
        <f>SUMIF(Consumo!$C$3:$C$862,tabItens[[#This Row],[CÓDIGO]],Consumo!$Y$3:$Y$862)</f>
        <v>354.58333333333331</v>
      </c>
      <c r="AW880" s="359">
        <f>tabItens[[#This Row],[QTDE ATUAL]] + tabItens[[#This Row],[RC QTDE]] + tabItens[[#This Row],[AF SALDO]] + tabItens[[#This Row],[Recentes]]</f>
        <v>4384</v>
      </c>
      <c r="AX880" s="387">
        <v>1011</v>
      </c>
      <c r="AY880" s="387">
        <v>4</v>
      </c>
      <c r="AZ880" s="387">
        <f>IF(ISBLANK(tabItens[[#This Row],[CÓDIGO]]),"",tabItens[[#This Row],[PontoMês]] * (AZ$2+tabItens[[#This Row],[PontoQtM]]))</f>
        <v>4044</v>
      </c>
      <c r="BA880" s="386">
        <f>tabItens[[#This Row],[PontoPed]] - tabItens[[#This Row],[Saldo]] + (1/10)</f>
        <v>-339.9</v>
      </c>
      <c r="BB880" s="386">
        <f xml:space="preserve"> tabItens[[#This Row],[PontoMês]] * BB$2 - tabItens[[#This Row],[QTDE ATUAL]] - (1/10)</f>
        <v>-3373.1</v>
      </c>
      <c r="BC880" s="388">
        <f>IF( tabItens[[#This Row],[PontoPed]]&gt;0, IF(tabItens[[#This Row],[PontoPed]]&lt;1, 1, IF( tabItens[[#This Row],[Saldo]]&gt;tabItens[[#This Row],[PontoPed]], 0, (tabItens[[#This Row],[PontoPed]]-tabItens[[#This Row],[Saldo]])/tabItens[[#This Row],[PontoPed]] ) ), 0 )</f>
        <v>0</v>
      </c>
      <c r="BD880" s="389">
        <f>ROUNDDOWN(IF( OR( AND(tabItens[[#This Row],[PontoPed]]&lt;tabItens[[#This Row],[Saldo]],tabItens[[#This Row],[Saldo]]&gt;0), tabItens[[#This Row],[PontoPed]]=0), 99, IF(AND(tabItens[[#This Row],[Saldo]]=0,tabItens[[#This Row],[PontoPed]]&gt;0), 0, (1-tabItens[[#This Row],[PctAb]])*10 ) ),0)</f>
        <v>99</v>
      </c>
      <c r="BE880" s="390">
        <f>IF( tabItens[[#This Row],[Consumo]] &gt; tabItens[[#This Row],[04_MESES]]/4*$AV$2, tabItens[[#This Row],[Consumo]]/$AV$2, tabItens[[#This Row],[04_MESES]]/4 ) * $BE$2 + tabItens[[#This Row],[COMPRA_EXTRA]]</f>
        <v>2127.5</v>
      </c>
      <c r="BF880" s="391">
        <f>MAX( tabItens[[#This Row],[Sugestão]] - tabItens[[#This Row],[LC]], 0 )</f>
        <v>2127.5</v>
      </c>
      <c r="BG880" s="391">
        <f>SUMIF(Consumo!$C$3:$C$862,tabItens[[#This Row],[CÓDIGO]],Consumo!$E$3:$E$862)</f>
        <v>253</v>
      </c>
      <c r="BH880" s="392">
        <f>IF(AND(tabItens[[#This Row],[Pend]] &gt; 0,tabItens[[#This Row],[Consumo]] &lt;&gt; 0), tabItens[[#This Row],[Pend]] / tabItens[[#This Row],[Consumo]], 0 )</f>
        <v>5.9459459459459463E-2</v>
      </c>
      <c r="BI880" s="391"/>
      <c r="BJ880" s="391"/>
      <c r="BK880" s="393" t="s">
        <v>2081</v>
      </c>
    </row>
    <row r="881" spans="1:63" x14ac:dyDescent="0.3">
      <c r="A881" s="354">
        <v>138471</v>
      </c>
      <c r="B881" s="355" t="s">
        <v>1973</v>
      </c>
      <c r="C881" s="356" t="s">
        <v>31</v>
      </c>
      <c r="D881" s="357">
        <v>3.84</v>
      </c>
      <c r="E881" s="358"/>
      <c r="F881" s="358"/>
      <c r="G881" s="358" t="s">
        <v>883</v>
      </c>
      <c r="H881" s="359">
        <v>4448</v>
      </c>
      <c r="I881" s="360">
        <v>103003</v>
      </c>
      <c r="J881" s="361">
        <v>3.84</v>
      </c>
      <c r="K881" s="362">
        <v>8087</v>
      </c>
      <c r="L881" s="363">
        <f>IF(tabItens[[#This Row],[Média]] &gt; 0, tabItens[[#This Row],[QTDE ATUAL]] / tabItens[[#This Row],[Média]],999.9)</f>
        <v>5.8494246575342466</v>
      </c>
      <c r="M881" s="364">
        <v>0</v>
      </c>
      <c r="N881" s="365">
        <f>tabItens[[#This Row],[VALOR UNIT.]] * tabItens[[#This Row],[LC]]</f>
        <v>0</v>
      </c>
      <c r="O881" s="366"/>
      <c r="P881" s="367"/>
      <c r="Q881" s="368"/>
      <c r="R881" s="365"/>
      <c r="S881" s="369"/>
      <c r="T881" s="370">
        <f>ROUNDDOWN(IFERROR(tabItens[[#This Row],[ATA DT.VALID.]] - $D$1,0) / 30,0)</f>
        <v>-1507</v>
      </c>
      <c r="U881" s="355" t="s">
        <v>925</v>
      </c>
      <c r="V881" s="371">
        <v>1</v>
      </c>
      <c r="W881" s="372" t="s">
        <v>2068</v>
      </c>
      <c r="X881" s="373">
        <v>45</v>
      </c>
      <c r="Y881" s="374">
        <v>12</v>
      </c>
      <c r="Z881" s="375">
        <v>8971</v>
      </c>
      <c r="AA881" s="376">
        <v>2023</v>
      </c>
      <c r="AB881" s="377">
        <v>3100</v>
      </c>
      <c r="AC881" s="377"/>
      <c r="AD881" s="376"/>
      <c r="AE881" s="377"/>
      <c r="AF881" s="370"/>
      <c r="AG881" s="378" t="s">
        <v>2067</v>
      </c>
      <c r="AH881" s="379"/>
      <c r="AI881" s="370">
        <v>8090</v>
      </c>
      <c r="AJ881" s="379">
        <v>44985</v>
      </c>
      <c r="AK881" s="379">
        <v>43720</v>
      </c>
      <c r="AL881" s="379">
        <v>44959</v>
      </c>
      <c r="AM881" s="369"/>
      <c r="AN881" s="358"/>
      <c r="AO881" s="380" t="str">
        <f>_xlfn.IFNA(IF(VLOOKUP(tabItens[[#This Row],[CÓDIGO]],tabExcluirDoEstoque[#Data],1,FALSE),"sim",""),"")</f>
        <v/>
      </c>
      <c r="AP881" s="381" t="str">
        <f ca="1">IF(OR(ISBLANK(tabItens[[#This Row],[ATA DT.VALID.]]),tabItens[[#This Row],[ATA DT.VALID.]]="",tabItens[[#This Row],[ATA DT.VALID.]]=" "),"",IF(TYPE(tabItens[[#This Row],[ATA DT.VALID.]])=1,ROUNDUP((tabItens[[#This Row],[ATA DT.VALID.]]-TODAY())/7,0),""))</f>
        <v/>
      </c>
      <c r="AQ881" s="382"/>
      <c r="AR881" s="383" t="str">
        <f>IF(ISBLANK(tabItens[[#This Row],[CÓDIGO]]),"",IFERROR(VLOOKUP(tabItens[[#This Row],[CÓDIGO]],Consumo!$C$2:$AC$862,26,FALSE),0))</f>
        <v>09.2023</v>
      </c>
      <c r="AS881" s="384">
        <f>SUMIF(Consumo!$C$3:$C$862,tabItens[[#This Row],[CÓDIGO]],Consumo!$N$3:$N$862) + SUMIF(Consumo!$C$3:$C$862,tabItens[[#This Row],[CÓDIGO]],Consumo!$O$3:$O$862) + SUMIF(Consumo!$C$3:$C$862,tabItens[[#This Row],[CÓDIGO]],Consumo!$P$3:$P$862) + SUMIF(Consumo!$C$3:$C$862,tabItens[[#This Row],[CÓDIGO]],Consumo!$Q$3:$Q$862)</f>
        <v>2317</v>
      </c>
      <c r="AT881" s="384">
        <f>SUMIF(Consumo!$C$3:$C$862,tabItens[[#This Row],[CÓDIGO]],Consumo!$Z$3:$Z$862)</f>
        <v>10634</v>
      </c>
      <c r="AU881" s="385">
        <f>SUMIF(Consumo!$C$3:$C$862,tabItens[[#This Row],[CÓDIGO]],Consumo!$AA$3:$AA$862)</f>
        <v>4848</v>
      </c>
      <c r="AV881" s="386">
        <f>SUMIF(Consumo!$C$3:$C$862,tabItens[[#This Row],[CÓDIGO]],Consumo!$Y$3:$Y$862)</f>
        <v>760.41666666666663</v>
      </c>
      <c r="AW881" s="359">
        <f>tabItens[[#This Row],[QTDE ATUAL]] + tabItens[[#This Row],[RC QTDE]] + tabItens[[#This Row],[AF SALDO]] + tabItens[[#This Row],[Recentes]]</f>
        <v>7548</v>
      </c>
      <c r="AX881" s="387">
        <v>1585</v>
      </c>
      <c r="AY881" s="387">
        <v>4</v>
      </c>
      <c r="AZ881" s="387">
        <f>IF(ISBLANK(tabItens[[#This Row],[CÓDIGO]]),"",tabItens[[#This Row],[PontoMês]] * (AZ$2+tabItens[[#This Row],[PontoQtM]]))</f>
        <v>6340</v>
      </c>
      <c r="BA881" s="386">
        <f>tabItens[[#This Row],[PontoPed]] - tabItens[[#This Row],[Saldo]] + (1/10)</f>
        <v>-1207.9000000000001</v>
      </c>
      <c r="BB881" s="386">
        <f xml:space="preserve"> tabItens[[#This Row],[PontoMês]] * BB$2 - tabItens[[#This Row],[QTDE ATUAL]] - (1/10)</f>
        <v>-2863.1</v>
      </c>
      <c r="BC881" s="388">
        <f>IF( tabItens[[#This Row],[PontoPed]]&gt;0, IF(tabItens[[#This Row],[PontoPed]]&lt;1, 1, IF( tabItens[[#This Row],[Saldo]]&gt;tabItens[[#This Row],[PontoPed]], 0, (tabItens[[#This Row],[PontoPed]]-tabItens[[#This Row],[Saldo]])/tabItens[[#This Row],[PontoPed]] ) ), 0 )</f>
        <v>0</v>
      </c>
      <c r="BD881" s="389">
        <f>ROUNDDOWN(IF( OR( AND(tabItens[[#This Row],[PontoPed]]&lt;tabItens[[#This Row],[Saldo]],tabItens[[#This Row],[Saldo]]&gt;0), tabItens[[#This Row],[PontoPed]]=0), 99, IF(AND(tabItens[[#This Row],[Saldo]]=0,tabItens[[#This Row],[PontoPed]]&gt;0), 0, (1-tabItens[[#This Row],[PctAb]])*10 ) ),0)</f>
        <v>99</v>
      </c>
      <c r="BE881" s="390">
        <f>IF( tabItens[[#This Row],[Consumo]] &gt; tabItens[[#This Row],[04_MESES]]/4*$AV$2, tabItens[[#This Row],[Consumo]]/$AV$2, tabItens[[#This Row],[04_MESES]]/4 ) * $BE$2 + tabItens[[#This Row],[COMPRA_EXTRA]]</f>
        <v>5317</v>
      </c>
      <c r="BF881" s="391">
        <f>MAX( tabItens[[#This Row],[Sugestão]] - tabItens[[#This Row],[LC]], 0 )</f>
        <v>5317</v>
      </c>
      <c r="BG881" s="391">
        <f>SUMIF(Consumo!$C$3:$C$862,tabItens[[#This Row],[CÓDIGO]],Consumo!$E$3:$E$862)</f>
        <v>144</v>
      </c>
      <c r="BH881" s="392">
        <f>IF(AND(tabItens[[#This Row],[Pend]] &gt; 0,tabItens[[#This Row],[Consumo]] &lt;&gt; 0), tabItens[[#This Row],[Pend]] / tabItens[[#This Row],[Consumo]], 0 )</f>
        <v>1.354147075418469E-2</v>
      </c>
      <c r="BI881" s="391"/>
      <c r="BJ881" s="391"/>
      <c r="BK881" s="393" t="s">
        <v>2081</v>
      </c>
    </row>
    <row r="882" spans="1:63" x14ac:dyDescent="0.3">
      <c r="A882" s="354">
        <v>138475</v>
      </c>
      <c r="B882" s="355" t="s">
        <v>1974</v>
      </c>
      <c r="C882" s="356" t="s">
        <v>256</v>
      </c>
      <c r="D882" s="357">
        <v>13.05</v>
      </c>
      <c r="E882" s="358"/>
      <c r="F882" s="358"/>
      <c r="G882" s="358" t="s">
        <v>883</v>
      </c>
      <c r="H882" s="359">
        <v>155</v>
      </c>
      <c r="I882" s="360">
        <v>103003</v>
      </c>
      <c r="J882" s="361">
        <v>13.05</v>
      </c>
      <c r="K882" s="362">
        <v>21</v>
      </c>
      <c r="L882" s="363">
        <f>IF(tabItens[[#This Row],[Média]] &gt; 0, tabItens[[#This Row],[QTDE ATUAL]] / tabItens[[#This Row],[Média]],999.9)</f>
        <v>97.894736842105274</v>
      </c>
      <c r="M882" s="364">
        <v>0</v>
      </c>
      <c r="N882" s="365">
        <f>tabItens[[#This Row],[VALOR UNIT.]] * tabItens[[#This Row],[LC]]</f>
        <v>0</v>
      </c>
      <c r="O882" s="366" t="s">
        <v>2168</v>
      </c>
      <c r="P882" s="367"/>
      <c r="Q882" s="368"/>
      <c r="R882" s="365"/>
      <c r="S882" s="369"/>
      <c r="T882" s="370">
        <f>ROUNDDOWN(IFERROR(tabItens[[#This Row],[ATA DT.VALID.]] - $D$1,0) / 30,0)</f>
        <v>-1507</v>
      </c>
      <c r="U882" s="355" t="s">
        <v>1272</v>
      </c>
      <c r="V882" s="371">
        <v>1</v>
      </c>
      <c r="W882" s="372" t="s">
        <v>2073</v>
      </c>
      <c r="X882" s="373">
        <v>83</v>
      </c>
      <c r="Y882" s="374">
        <v>4</v>
      </c>
      <c r="Z882" s="375"/>
      <c r="AA882" s="376"/>
      <c r="AB882" s="377"/>
      <c r="AC882" s="377"/>
      <c r="AD882" s="376"/>
      <c r="AE882" s="377"/>
      <c r="AF882" s="370"/>
      <c r="AG882" s="378" t="s">
        <v>2067</v>
      </c>
      <c r="AH882" s="379"/>
      <c r="AI882" s="370">
        <v>8</v>
      </c>
      <c r="AJ882" s="379">
        <v>43878</v>
      </c>
      <c r="AK882" s="379">
        <v>43721</v>
      </c>
      <c r="AL882" s="379">
        <v>43826</v>
      </c>
      <c r="AM882" s="369"/>
      <c r="AN882" s="358"/>
      <c r="AO882" s="380" t="str">
        <f>_xlfn.IFNA(IF(VLOOKUP(tabItens[[#This Row],[CÓDIGO]],tabExcluirDoEstoque[#Data],1,FALSE),"sim",""),"")</f>
        <v/>
      </c>
      <c r="AP882" s="381" t="str">
        <f ca="1">IF(OR(ISBLANK(tabItens[[#This Row],[ATA DT.VALID.]]),tabItens[[#This Row],[ATA DT.VALID.]]="",tabItens[[#This Row],[ATA DT.VALID.]]=" "),"",IF(TYPE(tabItens[[#This Row],[ATA DT.VALID.]])=1,ROUNDUP((tabItens[[#This Row],[ATA DT.VALID.]]-TODAY())/7,0),""))</f>
        <v/>
      </c>
      <c r="AQ882" s="382">
        <v>0</v>
      </c>
      <c r="AR882" s="383" t="str">
        <f>IF(ISBLANK(tabItens[[#This Row],[CÓDIGO]]),"",IFERROR(VLOOKUP(tabItens[[#This Row],[CÓDIGO]],Consumo!$C$2:$AC$862,26,FALSE),0))</f>
        <v>03.2023</v>
      </c>
      <c r="AS882" s="384">
        <f>SUMIF(Consumo!$C$3:$C$862,tabItens[[#This Row],[CÓDIGO]],Consumo!$N$3:$N$862) + SUMIF(Consumo!$C$3:$C$862,tabItens[[#This Row],[CÓDIGO]],Consumo!$O$3:$O$862) + SUMIF(Consumo!$C$3:$C$862,tabItens[[#This Row],[CÓDIGO]],Consumo!$P$3:$P$862) + SUMIF(Consumo!$C$3:$C$862,tabItens[[#This Row],[CÓDIGO]],Consumo!$Q$3:$Q$862)</f>
        <v>0</v>
      </c>
      <c r="AT882" s="384">
        <f>SUMIF(Consumo!$C$3:$C$862,tabItens[[#This Row],[CÓDIGO]],Consumo!$Z$3:$Z$862)</f>
        <v>21</v>
      </c>
      <c r="AU882" s="385">
        <f>SUMIF(Consumo!$C$3:$C$862,tabItens[[#This Row],[CÓDIGO]],Consumo!$AA$3:$AA$862)</f>
        <v>10</v>
      </c>
      <c r="AV882" s="386">
        <f>SUMIF(Consumo!$C$3:$C$862,tabItens[[#This Row],[CÓDIGO]],Consumo!$Y$3:$Y$862)</f>
        <v>1.5833333333333333</v>
      </c>
      <c r="AW882" s="359">
        <f>tabItens[[#This Row],[QTDE ATUAL]] + tabItens[[#This Row],[RC QTDE]] + tabItens[[#This Row],[AF SALDO]] + tabItens[[#This Row],[Recentes]]</f>
        <v>155</v>
      </c>
      <c r="AX882" s="387">
        <v>17</v>
      </c>
      <c r="AY882" s="387">
        <v>4</v>
      </c>
      <c r="AZ882" s="387">
        <f>IF(ISBLANK(tabItens[[#This Row],[CÓDIGO]]),"",tabItens[[#This Row],[PontoMês]] * (AZ$2+tabItens[[#This Row],[PontoQtM]]))</f>
        <v>68</v>
      </c>
      <c r="BA882" s="386">
        <f>tabItens[[#This Row],[PontoPed]] - tabItens[[#This Row],[Saldo]] + (1/10)</f>
        <v>-86.9</v>
      </c>
      <c r="BB882" s="386">
        <f xml:space="preserve"> tabItens[[#This Row],[PontoMês]] * BB$2 - tabItens[[#This Row],[QTDE ATUAL]] - (1/10)</f>
        <v>-138.1</v>
      </c>
      <c r="BC882" s="388">
        <f>IF( tabItens[[#This Row],[PontoPed]]&gt;0, IF(tabItens[[#This Row],[PontoPed]]&lt;1, 1, IF( tabItens[[#This Row],[Saldo]]&gt;tabItens[[#This Row],[PontoPed]], 0, (tabItens[[#This Row],[PontoPed]]-tabItens[[#This Row],[Saldo]])/tabItens[[#This Row],[PontoPed]] ) ), 0 )</f>
        <v>0</v>
      </c>
      <c r="BD882" s="389">
        <f>ROUNDDOWN(IF( OR( AND(tabItens[[#This Row],[PontoPed]]&lt;tabItens[[#This Row],[Saldo]],tabItens[[#This Row],[Saldo]]&gt;0), tabItens[[#This Row],[PontoPed]]=0), 99, IF(AND(tabItens[[#This Row],[Saldo]]=0,tabItens[[#This Row],[PontoPed]]&gt;0), 0, (1-tabItens[[#This Row],[PctAb]])*10 ) ),0)</f>
        <v>99</v>
      </c>
      <c r="BE882" s="390">
        <f>IF( tabItens[[#This Row],[Consumo]] &gt; tabItens[[#This Row],[04_MESES]]/4*$AV$2, tabItens[[#This Row],[Consumo]]/$AV$2, tabItens[[#This Row],[04_MESES]]/4 ) * $BE$2 + tabItens[[#This Row],[COMPRA_EXTRA]]</f>
        <v>10.5</v>
      </c>
      <c r="BF882" s="391">
        <f>MAX( tabItens[[#This Row],[Sugestão]] - tabItens[[#This Row],[LC]], 0 )</f>
        <v>10.5</v>
      </c>
      <c r="BG882" s="391">
        <f>SUMIF(Consumo!$C$3:$C$862,tabItens[[#This Row],[CÓDIGO]],Consumo!$E$3:$E$862)</f>
        <v>0</v>
      </c>
      <c r="BH882" s="392">
        <f>IF(AND(tabItens[[#This Row],[Pend]] &gt; 0,tabItens[[#This Row],[Consumo]] &lt;&gt; 0), tabItens[[#This Row],[Pend]] / tabItens[[#This Row],[Consumo]], 0 )</f>
        <v>0</v>
      </c>
      <c r="BI882" s="391"/>
      <c r="BJ882" s="391"/>
      <c r="BK882" s="393" t="s">
        <v>2081</v>
      </c>
    </row>
    <row r="883" spans="1:63" x14ac:dyDescent="0.3">
      <c r="A883" s="354">
        <v>138528</v>
      </c>
      <c r="B883" s="355" t="s">
        <v>1975</v>
      </c>
      <c r="C883" s="356" t="s">
        <v>31</v>
      </c>
      <c r="D883" s="357">
        <v>184</v>
      </c>
      <c r="E883" s="358"/>
      <c r="F883" s="358"/>
      <c r="G883" s="358" t="s">
        <v>883</v>
      </c>
      <c r="H883" s="359">
        <v>29</v>
      </c>
      <c r="I883" s="360">
        <v>103003</v>
      </c>
      <c r="J883" s="361">
        <v>184</v>
      </c>
      <c r="K883" s="362"/>
      <c r="L883" s="363">
        <f>IF(tabItens[[#This Row],[Média]] &gt; 0, tabItens[[#This Row],[QTDE ATUAL]] / tabItens[[#This Row],[Média]],999.9)</f>
        <v>999.9</v>
      </c>
      <c r="M883" s="364">
        <v>0</v>
      </c>
      <c r="N883" s="365">
        <f>tabItens[[#This Row],[VALOR UNIT.]] * tabItens[[#This Row],[LC]]</f>
        <v>0</v>
      </c>
      <c r="O883" s="366"/>
      <c r="P883" s="367"/>
      <c r="Q883" s="368"/>
      <c r="R883" s="365"/>
      <c r="S883" s="369"/>
      <c r="T883" s="370">
        <f>ROUNDDOWN(IFERROR(tabItens[[#This Row],[ATA DT.VALID.]] - $D$1,0) / 30,0)</f>
        <v>-1507</v>
      </c>
      <c r="U883" s="355" t="s">
        <v>1976</v>
      </c>
      <c r="V883" s="371">
        <v>1</v>
      </c>
      <c r="W883" s="372" t="s">
        <v>2074</v>
      </c>
      <c r="X883" s="373">
        <v>78</v>
      </c>
      <c r="Y883" s="374">
        <v>4</v>
      </c>
      <c r="Z883" s="375"/>
      <c r="AA883" s="376"/>
      <c r="AB883" s="377"/>
      <c r="AC883" s="377"/>
      <c r="AD883" s="376"/>
      <c r="AE883" s="377"/>
      <c r="AF883" s="370"/>
      <c r="AG883" s="378" t="s">
        <v>2067</v>
      </c>
      <c r="AH883" s="379"/>
      <c r="AI883" s="370">
        <v>0</v>
      </c>
      <c r="AJ883" s="379">
        <v>43847</v>
      </c>
      <c r="AK883" s="379">
        <v>43727</v>
      </c>
      <c r="AL883" s="379">
        <v>43809</v>
      </c>
      <c r="AM883" s="369"/>
      <c r="AN883" s="358"/>
      <c r="AO883" s="380" t="str">
        <f>_xlfn.IFNA(IF(VLOOKUP(tabItens[[#This Row],[CÓDIGO]],tabExcluirDoEstoque[#Data],1,FALSE),"sim",""),"")</f>
        <v/>
      </c>
      <c r="AP883" s="381" t="str">
        <f ca="1">IF(OR(ISBLANK(tabItens[[#This Row],[ATA DT.VALID.]]),tabItens[[#This Row],[ATA DT.VALID.]]="",tabItens[[#This Row],[ATA DT.VALID.]]=" "),"",IF(TYPE(tabItens[[#This Row],[ATA DT.VALID.]])=1,ROUNDUP((tabItens[[#This Row],[ATA DT.VALID.]]-TODAY())/7,0),""))</f>
        <v/>
      </c>
      <c r="AQ883" s="382"/>
      <c r="AR883" s="383">
        <f>IF(ISBLANK(tabItens[[#This Row],[CÓDIGO]]),"",IFERROR(VLOOKUP(tabItens[[#This Row],[CÓDIGO]],Consumo!$C$2:$AC$862,26,FALSE),0))</f>
        <v>0</v>
      </c>
      <c r="AS883" s="384">
        <f>SUMIF(Consumo!$C$3:$C$862,tabItens[[#This Row],[CÓDIGO]],Consumo!$N$3:$N$862) + SUMIF(Consumo!$C$3:$C$862,tabItens[[#This Row],[CÓDIGO]],Consumo!$O$3:$O$862) + SUMIF(Consumo!$C$3:$C$862,tabItens[[#This Row],[CÓDIGO]],Consumo!$P$3:$P$862) + SUMIF(Consumo!$C$3:$C$862,tabItens[[#This Row],[CÓDIGO]],Consumo!$Q$3:$Q$862)</f>
        <v>0</v>
      </c>
      <c r="AT883" s="384">
        <f>SUMIF(Consumo!$C$3:$C$862,tabItens[[#This Row],[CÓDIGO]],Consumo!$Z$3:$Z$862)</f>
        <v>0</v>
      </c>
      <c r="AU883" s="385">
        <f>SUMIF(Consumo!$C$3:$C$862,tabItens[[#This Row],[CÓDIGO]],Consumo!$AA$3:$AA$862)</f>
        <v>0</v>
      </c>
      <c r="AV883" s="386">
        <f>SUMIF(Consumo!$C$3:$C$862,tabItens[[#This Row],[CÓDIGO]],Consumo!$Y$3:$Y$862)</f>
        <v>0</v>
      </c>
      <c r="AW883" s="359">
        <f>tabItens[[#This Row],[QTDE ATUAL]] + tabItens[[#This Row],[RC QTDE]] + tabItens[[#This Row],[AF SALDO]] + tabItens[[#This Row],[Recentes]]</f>
        <v>29</v>
      </c>
      <c r="AX883" s="387">
        <v>0</v>
      </c>
      <c r="AY883" s="387">
        <v>4</v>
      </c>
      <c r="AZ883" s="387">
        <f>IF(ISBLANK(tabItens[[#This Row],[CÓDIGO]]),"",tabItens[[#This Row],[PontoMês]] * (AZ$2+tabItens[[#This Row],[PontoQtM]]))</f>
        <v>0</v>
      </c>
      <c r="BA883" s="386">
        <f>tabItens[[#This Row],[PontoPed]] - tabItens[[#This Row],[Saldo]] + (1/10)</f>
        <v>-28.9</v>
      </c>
      <c r="BB883" s="386">
        <f xml:space="preserve"> tabItens[[#This Row],[PontoMês]] * BB$2 - tabItens[[#This Row],[QTDE ATUAL]] - (1/10)</f>
        <v>-29.1</v>
      </c>
      <c r="BC883" s="388">
        <f>IF( tabItens[[#This Row],[PontoPed]]&gt;0, IF(tabItens[[#This Row],[PontoPed]]&lt;1, 1, IF( tabItens[[#This Row],[Saldo]]&gt;tabItens[[#This Row],[PontoPed]], 0, (tabItens[[#This Row],[PontoPed]]-tabItens[[#This Row],[Saldo]])/tabItens[[#This Row],[PontoPed]] ) ), 0 )</f>
        <v>0</v>
      </c>
      <c r="BD883" s="389">
        <f>ROUNDDOWN(IF( OR( AND(tabItens[[#This Row],[PontoPed]]&lt;tabItens[[#This Row],[Saldo]],tabItens[[#This Row],[Saldo]]&gt;0), tabItens[[#This Row],[PontoPed]]=0), 99, IF(AND(tabItens[[#This Row],[Saldo]]=0,tabItens[[#This Row],[PontoPed]]&gt;0), 0, (1-tabItens[[#This Row],[PctAb]])*10 ) ),0)</f>
        <v>99</v>
      </c>
      <c r="BE883" s="390">
        <f>IF( tabItens[[#This Row],[Consumo]] &gt; tabItens[[#This Row],[04_MESES]]/4*$AV$2, tabItens[[#This Row],[Consumo]]/$AV$2, tabItens[[#This Row],[04_MESES]]/4 ) * $BE$2 + tabItens[[#This Row],[COMPRA_EXTRA]]</f>
        <v>0</v>
      </c>
      <c r="BF883" s="391">
        <f>MAX( tabItens[[#This Row],[Sugestão]] - tabItens[[#This Row],[LC]], 0 )</f>
        <v>0</v>
      </c>
      <c r="BG883" s="391">
        <f>SUMIF(Consumo!$C$3:$C$862,tabItens[[#This Row],[CÓDIGO]],Consumo!$E$3:$E$862)</f>
        <v>0</v>
      </c>
      <c r="BH883" s="392">
        <f>IF(AND(tabItens[[#This Row],[Pend]] &gt; 0,tabItens[[#This Row],[Consumo]] &lt;&gt; 0), tabItens[[#This Row],[Pend]] / tabItens[[#This Row],[Consumo]], 0 )</f>
        <v>0</v>
      </c>
      <c r="BI883" s="391"/>
      <c r="BJ883" s="391"/>
      <c r="BK883" s="393" t="s">
        <v>2081</v>
      </c>
    </row>
    <row r="884" spans="1:63" x14ac:dyDescent="0.3">
      <c r="A884" s="354">
        <v>138551</v>
      </c>
      <c r="B884" s="355" t="s">
        <v>1977</v>
      </c>
      <c r="C884" s="356" t="s">
        <v>31</v>
      </c>
      <c r="D884" s="357">
        <v>299.89</v>
      </c>
      <c r="E884" s="358"/>
      <c r="F884" s="358"/>
      <c r="G884" s="358" t="s">
        <v>883</v>
      </c>
      <c r="H884" s="359">
        <v>0</v>
      </c>
      <c r="I884" s="360">
        <v>103003</v>
      </c>
      <c r="J884" s="361">
        <v>299.89</v>
      </c>
      <c r="K884" s="362">
        <v>278</v>
      </c>
      <c r="L884" s="363">
        <f>IF(tabItens[[#This Row],[Média]] &gt; 0, tabItens[[#This Row],[QTDE ATUAL]] / tabItens[[#This Row],[Média]],999.9)</f>
        <v>0</v>
      </c>
      <c r="M884" s="364">
        <v>0</v>
      </c>
      <c r="N884" s="365">
        <f>tabItens[[#This Row],[VALOR UNIT.]] * tabItens[[#This Row],[LC]]</f>
        <v>0</v>
      </c>
      <c r="O884" s="366" t="s">
        <v>2203</v>
      </c>
      <c r="P884" s="367"/>
      <c r="Q884" s="368"/>
      <c r="R884" s="365"/>
      <c r="S884" s="369"/>
      <c r="T884" s="370">
        <f>ROUNDDOWN(IFERROR(tabItens[[#This Row],[ATA DT.VALID.]] - $D$1,0) / 30,0)</f>
        <v>-1507</v>
      </c>
      <c r="U884" s="355" t="s">
        <v>1876</v>
      </c>
      <c r="V884" s="371">
        <v>1</v>
      </c>
      <c r="W884" s="372" t="s">
        <v>2072</v>
      </c>
      <c r="X884" s="373">
        <v>55</v>
      </c>
      <c r="Y884" s="374">
        <v>66</v>
      </c>
      <c r="Z884" s="375">
        <v>2376</v>
      </c>
      <c r="AA884" s="376">
        <v>2023</v>
      </c>
      <c r="AB884" s="377">
        <v>500</v>
      </c>
      <c r="AC884" s="377"/>
      <c r="AD884" s="376"/>
      <c r="AE884" s="377"/>
      <c r="AF884" s="370"/>
      <c r="AG884" s="378" t="s">
        <v>2067</v>
      </c>
      <c r="AH884" s="379"/>
      <c r="AI884" s="370">
        <v>100</v>
      </c>
      <c r="AJ884" s="379">
        <v>44495</v>
      </c>
      <c r="AK884" s="379">
        <v>43734</v>
      </c>
      <c r="AL884" s="379">
        <v>44431</v>
      </c>
      <c r="AM884" s="369"/>
      <c r="AN884" s="358"/>
      <c r="AO884" s="380" t="str">
        <f>_xlfn.IFNA(IF(VLOOKUP(tabItens[[#This Row],[CÓDIGO]],tabExcluirDoEstoque[#Data],1,FALSE),"sim",""),"")</f>
        <v/>
      </c>
      <c r="AP884" s="381" t="str">
        <f ca="1">IF(OR(ISBLANK(tabItens[[#This Row],[ATA DT.VALID.]]),tabItens[[#This Row],[ATA DT.VALID.]]="",tabItens[[#This Row],[ATA DT.VALID.]]=" "),"",IF(TYPE(tabItens[[#This Row],[ATA DT.VALID.]])=1,ROUNDUP((tabItens[[#This Row],[ATA DT.VALID.]]-TODAY())/7,0),""))</f>
        <v/>
      </c>
      <c r="AQ884" s="382">
        <v>0</v>
      </c>
      <c r="AR884" s="383" t="str">
        <f>IF(ISBLANK(tabItens[[#This Row],[CÓDIGO]]),"",IFERROR(VLOOKUP(tabItens[[#This Row],[CÓDIGO]],Consumo!$C$2:$AC$862,26,FALSE),0))</f>
        <v>06.2023</v>
      </c>
      <c r="AS884" s="384">
        <f>SUMIF(Consumo!$C$3:$C$862,tabItens[[#This Row],[CÓDIGO]],Consumo!$N$3:$N$862) + SUMIF(Consumo!$C$3:$C$862,tabItens[[#This Row],[CÓDIGO]],Consumo!$O$3:$O$862) + SUMIF(Consumo!$C$3:$C$862,tabItens[[#This Row],[CÓDIGO]],Consumo!$P$3:$P$862) + SUMIF(Consumo!$C$3:$C$862,tabItens[[#This Row],[CÓDIGO]],Consumo!$Q$3:$Q$862)</f>
        <v>8</v>
      </c>
      <c r="AT884" s="384">
        <f>SUMIF(Consumo!$C$3:$C$862,tabItens[[#This Row],[CÓDIGO]],Consumo!$Z$3:$Z$862)</f>
        <v>350</v>
      </c>
      <c r="AU884" s="385">
        <f>SUMIF(Consumo!$C$3:$C$862,tabItens[[#This Row],[CÓDIGO]],Consumo!$AA$3:$AA$862)</f>
        <v>120</v>
      </c>
      <c r="AV884" s="386">
        <f>SUMIF(Consumo!$C$3:$C$862,tabItens[[#This Row],[CÓDIGO]],Consumo!$Y$3:$Y$862)</f>
        <v>28.25</v>
      </c>
      <c r="AW884" s="359">
        <f>tabItens[[#This Row],[QTDE ATUAL]] + tabItens[[#This Row],[RC QTDE]] + tabItens[[#This Row],[AF SALDO]] + tabItens[[#This Row],[Recentes]]</f>
        <v>500</v>
      </c>
      <c r="AX884" s="387">
        <v>100</v>
      </c>
      <c r="AY884" s="387">
        <v>4</v>
      </c>
      <c r="AZ884" s="387">
        <f>IF(ISBLANK(tabItens[[#This Row],[CÓDIGO]]),"",tabItens[[#This Row],[PontoMês]] * (AZ$2+tabItens[[#This Row],[PontoQtM]]))</f>
        <v>400</v>
      </c>
      <c r="BA884" s="386">
        <f>tabItens[[#This Row],[PontoPed]] - tabItens[[#This Row],[Saldo]] + (1/10)</f>
        <v>-99.9</v>
      </c>
      <c r="BB884" s="386">
        <f xml:space="preserve"> tabItens[[#This Row],[PontoMês]] * BB$2 - tabItens[[#This Row],[QTDE ATUAL]] - (1/10)</f>
        <v>99.9</v>
      </c>
      <c r="BC884" s="388">
        <f>IF( tabItens[[#This Row],[PontoPed]]&gt;0, IF(tabItens[[#This Row],[PontoPed]]&lt;1, 1, IF( tabItens[[#This Row],[Saldo]]&gt;tabItens[[#This Row],[PontoPed]], 0, (tabItens[[#This Row],[PontoPed]]-tabItens[[#This Row],[Saldo]])/tabItens[[#This Row],[PontoPed]] ) ), 0 )</f>
        <v>0</v>
      </c>
      <c r="BD884" s="389">
        <f>ROUNDDOWN(IF( OR( AND(tabItens[[#This Row],[PontoPed]]&lt;tabItens[[#This Row],[Saldo]],tabItens[[#This Row],[Saldo]]&gt;0), tabItens[[#This Row],[PontoPed]]=0), 99, IF(AND(tabItens[[#This Row],[Saldo]]=0,tabItens[[#This Row],[PontoPed]]&gt;0), 0, (1-tabItens[[#This Row],[PctAb]])*10 ) ),0)</f>
        <v>99</v>
      </c>
      <c r="BE884" s="390">
        <f>IF( tabItens[[#This Row],[Consumo]] &gt; tabItens[[#This Row],[04_MESES]]/4*$AV$2, tabItens[[#This Row],[Consumo]]/$AV$2, tabItens[[#This Row],[04_MESES]]/4 ) * $BE$2 + tabItens[[#This Row],[COMPRA_EXTRA]]</f>
        <v>175</v>
      </c>
      <c r="BF884" s="391">
        <f>MAX( tabItens[[#This Row],[Sugestão]] - tabItens[[#This Row],[LC]], 0 )</f>
        <v>175</v>
      </c>
      <c r="BG884" s="391">
        <f>SUMIF(Consumo!$C$3:$C$862,tabItens[[#This Row],[CÓDIGO]],Consumo!$E$3:$E$862)</f>
        <v>52</v>
      </c>
      <c r="BH884" s="392">
        <f>IF(AND(tabItens[[#This Row],[Pend]] &gt; 0,tabItens[[#This Row],[Consumo]] &lt;&gt; 0), tabItens[[#This Row],[Pend]] / tabItens[[#This Row],[Consumo]], 0 )</f>
        <v>0.14857142857142858</v>
      </c>
      <c r="BI884" s="391"/>
      <c r="BJ884" s="391"/>
      <c r="BK884" s="393" t="s">
        <v>2081</v>
      </c>
    </row>
    <row r="885" spans="1:63" x14ac:dyDescent="0.3">
      <c r="A885" s="354">
        <v>138552</v>
      </c>
      <c r="B885" s="355" t="s">
        <v>1978</v>
      </c>
      <c r="C885" s="356" t="s">
        <v>31</v>
      </c>
      <c r="D885" s="357">
        <v>438.58</v>
      </c>
      <c r="E885" s="358"/>
      <c r="F885" s="358"/>
      <c r="G885" s="358" t="s">
        <v>883</v>
      </c>
      <c r="H885" s="359">
        <v>484</v>
      </c>
      <c r="I885" s="360">
        <v>103003</v>
      </c>
      <c r="J885" s="361">
        <v>438.58</v>
      </c>
      <c r="K885" s="362">
        <v>115</v>
      </c>
      <c r="L885" s="363">
        <f>IF(tabItens[[#This Row],[Média]] &gt; 0, tabItens[[#This Row],[QTDE ATUAL]] / tabItens[[#This Row],[Média]],999.9)</f>
        <v>51.857142857142854</v>
      </c>
      <c r="M885" s="364">
        <v>0</v>
      </c>
      <c r="N885" s="365">
        <f>tabItens[[#This Row],[VALOR UNIT.]] * tabItens[[#This Row],[LC]]</f>
        <v>0</v>
      </c>
      <c r="O885" s="366" t="s">
        <v>2203</v>
      </c>
      <c r="P885" s="367"/>
      <c r="Q885" s="368"/>
      <c r="R885" s="365"/>
      <c r="S885" s="369"/>
      <c r="T885" s="370">
        <f>ROUNDDOWN(IFERROR(tabItens[[#This Row],[ATA DT.VALID.]] - $D$1,0) / 30,0)</f>
        <v>-1507</v>
      </c>
      <c r="U885" s="355" t="s">
        <v>1081</v>
      </c>
      <c r="V885" s="371">
        <v>1</v>
      </c>
      <c r="W885" s="372" t="s">
        <v>2072</v>
      </c>
      <c r="X885" s="373">
        <v>55</v>
      </c>
      <c r="Y885" s="374">
        <v>49</v>
      </c>
      <c r="Z885" s="375"/>
      <c r="AA885" s="376"/>
      <c r="AB885" s="377"/>
      <c r="AC885" s="377"/>
      <c r="AD885" s="376"/>
      <c r="AE885" s="377"/>
      <c r="AF885" s="370"/>
      <c r="AG885" s="378" t="s">
        <v>2067</v>
      </c>
      <c r="AH885" s="379"/>
      <c r="AI885" s="370">
        <v>38</v>
      </c>
      <c r="AJ885" s="379">
        <v>44532</v>
      </c>
      <c r="AK885" s="379">
        <v>43734</v>
      </c>
      <c r="AL885" s="379">
        <v>44470</v>
      </c>
      <c r="AM885" s="369"/>
      <c r="AN885" s="358"/>
      <c r="AO885" s="380" t="str">
        <f>_xlfn.IFNA(IF(VLOOKUP(tabItens[[#This Row],[CÓDIGO]],tabExcluirDoEstoque[#Data],1,FALSE),"sim",""),"")</f>
        <v/>
      </c>
      <c r="AP885" s="381" t="str">
        <f ca="1">IF(OR(ISBLANK(tabItens[[#This Row],[ATA DT.VALID.]]),tabItens[[#This Row],[ATA DT.VALID.]]="",tabItens[[#This Row],[ATA DT.VALID.]]=" "),"",IF(TYPE(tabItens[[#This Row],[ATA DT.VALID.]])=1,ROUNDUP((tabItens[[#This Row],[ATA DT.VALID.]]-TODAY())/7,0),""))</f>
        <v/>
      </c>
      <c r="AQ885" s="382">
        <v>0</v>
      </c>
      <c r="AR885" s="383" t="str">
        <f>IF(ISBLANK(tabItens[[#This Row],[CÓDIGO]]),"",IFERROR(VLOOKUP(tabItens[[#This Row],[CÓDIGO]],Consumo!$C$2:$AC$862,26,FALSE),0))</f>
        <v>09.2023</v>
      </c>
      <c r="AS885" s="384">
        <f>SUMIF(Consumo!$C$3:$C$862,tabItens[[#This Row],[CÓDIGO]],Consumo!$N$3:$N$862) + SUMIF(Consumo!$C$3:$C$862,tabItens[[#This Row],[CÓDIGO]],Consumo!$O$3:$O$862) + SUMIF(Consumo!$C$3:$C$862,tabItens[[#This Row],[CÓDIGO]],Consumo!$P$3:$P$862) + SUMIF(Consumo!$C$3:$C$862,tabItens[[#This Row],[CÓDIGO]],Consumo!$Q$3:$Q$862)</f>
        <v>72</v>
      </c>
      <c r="AT885" s="384">
        <f>SUMIF(Consumo!$C$3:$C$862,tabItens[[#This Row],[CÓDIGO]],Consumo!$Z$3:$Z$862)</f>
        <v>115</v>
      </c>
      <c r="AU885" s="385">
        <f>SUMIF(Consumo!$C$3:$C$862,tabItens[[#This Row],[CÓDIGO]],Consumo!$AA$3:$AA$862)</f>
        <v>45</v>
      </c>
      <c r="AV885" s="386">
        <f>SUMIF(Consumo!$C$3:$C$862,tabItens[[#This Row],[CÓDIGO]],Consumo!$Y$3:$Y$862)</f>
        <v>9.3333333333333339</v>
      </c>
      <c r="AW885" s="359">
        <f>tabItens[[#This Row],[QTDE ATUAL]] + tabItens[[#This Row],[RC QTDE]] + tabItens[[#This Row],[AF SALDO]] + tabItens[[#This Row],[Recentes]]</f>
        <v>484</v>
      </c>
      <c r="AX885" s="387">
        <v>42</v>
      </c>
      <c r="AY885" s="387">
        <v>4</v>
      </c>
      <c r="AZ885" s="387">
        <f>IF(ISBLANK(tabItens[[#This Row],[CÓDIGO]]),"",tabItens[[#This Row],[PontoMês]] * (AZ$2+tabItens[[#This Row],[PontoQtM]]))</f>
        <v>168</v>
      </c>
      <c r="BA885" s="386">
        <f>tabItens[[#This Row],[PontoPed]] - tabItens[[#This Row],[Saldo]] + (1/10)</f>
        <v>-315.89999999999998</v>
      </c>
      <c r="BB885" s="386">
        <f xml:space="preserve"> tabItens[[#This Row],[PontoMês]] * BB$2 - tabItens[[#This Row],[QTDE ATUAL]] - (1/10)</f>
        <v>-442.1</v>
      </c>
      <c r="BC885" s="388">
        <f>IF( tabItens[[#This Row],[PontoPed]]&gt;0, IF(tabItens[[#This Row],[PontoPed]]&lt;1, 1, IF( tabItens[[#This Row],[Saldo]]&gt;tabItens[[#This Row],[PontoPed]], 0, (tabItens[[#This Row],[PontoPed]]-tabItens[[#This Row],[Saldo]])/tabItens[[#This Row],[PontoPed]] ) ), 0 )</f>
        <v>0</v>
      </c>
      <c r="BD885" s="389">
        <f>ROUNDDOWN(IF( OR( AND(tabItens[[#This Row],[PontoPed]]&lt;tabItens[[#This Row],[Saldo]],tabItens[[#This Row],[Saldo]]&gt;0), tabItens[[#This Row],[PontoPed]]=0), 99, IF(AND(tabItens[[#This Row],[Saldo]]=0,tabItens[[#This Row],[PontoPed]]&gt;0), 0, (1-tabItens[[#This Row],[PctAb]])*10 ) ),0)</f>
        <v>99</v>
      </c>
      <c r="BE885" s="390">
        <f>IF( tabItens[[#This Row],[Consumo]] &gt; tabItens[[#This Row],[04_MESES]]/4*$AV$2, tabItens[[#This Row],[Consumo]]/$AV$2, tabItens[[#This Row],[04_MESES]]/4 ) * $BE$2 + tabItens[[#This Row],[COMPRA_EXTRA]]</f>
        <v>108</v>
      </c>
      <c r="BF885" s="391">
        <f>MAX( tabItens[[#This Row],[Sugestão]] - tabItens[[#This Row],[LC]], 0 )</f>
        <v>108</v>
      </c>
      <c r="BG885" s="391">
        <f>SUMIF(Consumo!$C$3:$C$862,tabItens[[#This Row],[CÓDIGO]],Consumo!$E$3:$E$862)</f>
        <v>0</v>
      </c>
      <c r="BH885" s="392">
        <f>IF(AND(tabItens[[#This Row],[Pend]] &gt; 0,tabItens[[#This Row],[Consumo]] &lt;&gt; 0), tabItens[[#This Row],[Pend]] / tabItens[[#This Row],[Consumo]], 0 )</f>
        <v>0</v>
      </c>
      <c r="BI885" s="391"/>
      <c r="BJ885" s="391"/>
      <c r="BK885" s="393" t="s">
        <v>2081</v>
      </c>
    </row>
    <row r="886" spans="1:63" x14ac:dyDescent="0.3">
      <c r="A886" s="354">
        <v>138553</v>
      </c>
      <c r="B886" s="355" t="s">
        <v>1979</v>
      </c>
      <c r="C886" s="356" t="s">
        <v>31</v>
      </c>
      <c r="D886" s="357">
        <v>566.33000000000004</v>
      </c>
      <c r="E886" s="358"/>
      <c r="F886" s="358"/>
      <c r="G886" s="358" t="s">
        <v>883</v>
      </c>
      <c r="H886" s="359">
        <v>660</v>
      </c>
      <c r="I886" s="360">
        <v>103003</v>
      </c>
      <c r="J886" s="361">
        <v>566.33000000000004</v>
      </c>
      <c r="K886" s="362">
        <v>20</v>
      </c>
      <c r="L886" s="363">
        <f>IF(tabItens[[#This Row],[Média]] &gt; 0, tabItens[[#This Row],[QTDE ATUAL]] / tabItens[[#This Row],[Média]],999.9)</f>
        <v>440</v>
      </c>
      <c r="M886" s="364">
        <v>0</v>
      </c>
      <c r="N886" s="365">
        <f>tabItens[[#This Row],[VALOR UNIT.]] * tabItens[[#This Row],[LC]]</f>
        <v>0</v>
      </c>
      <c r="O886" s="366" t="s">
        <v>2203</v>
      </c>
      <c r="P886" s="367"/>
      <c r="Q886" s="368"/>
      <c r="R886" s="365"/>
      <c r="S886" s="369"/>
      <c r="T886" s="370">
        <f>ROUNDDOWN(IFERROR(tabItens[[#This Row],[ATA DT.VALID.]] - $D$1,0) / 30,0)</f>
        <v>-1507</v>
      </c>
      <c r="U886" s="355" t="s">
        <v>1081</v>
      </c>
      <c r="V886" s="371">
        <v>1</v>
      </c>
      <c r="W886" s="372" t="s">
        <v>2072</v>
      </c>
      <c r="X886" s="373">
        <v>55</v>
      </c>
      <c r="Y886" s="374">
        <v>49</v>
      </c>
      <c r="Z886" s="375"/>
      <c r="AA886" s="376"/>
      <c r="AB886" s="377"/>
      <c r="AC886" s="377"/>
      <c r="AD886" s="376"/>
      <c r="AE886" s="377"/>
      <c r="AF886" s="370"/>
      <c r="AG886" s="378" t="s">
        <v>2067</v>
      </c>
      <c r="AH886" s="379"/>
      <c r="AI886" s="370">
        <v>6</v>
      </c>
      <c r="AJ886" s="379">
        <v>44537</v>
      </c>
      <c r="AK886" s="379">
        <v>43734</v>
      </c>
      <c r="AL886" s="379">
        <v>44470</v>
      </c>
      <c r="AM886" s="369"/>
      <c r="AN886" s="358"/>
      <c r="AO886" s="380" t="str">
        <f>_xlfn.IFNA(IF(VLOOKUP(tabItens[[#This Row],[CÓDIGO]],tabExcluirDoEstoque[#Data],1,FALSE),"sim",""),"")</f>
        <v/>
      </c>
      <c r="AP886" s="381" t="str">
        <f ca="1">IF(OR(ISBLANK(tabItens[[#This Row],[ATA DT.VALID.]]),tabItens[[#This Row],[ATA DT.VALID.]]="",tabItens[[#This Row],[ATA DT.VALID.]]=" "),"",IF(TYPE(tabItens[[#This Row],[ATA DT.VALID.]])=1,ROUNDUP((tabItens[[#This Row],[ATA DT.VALID.]]-TODAY())/7,0),""))</f>
        <v/>
      </c>
      <c r="AQ886" s="382">
        <v>0</v>
      </c>
      <c r="AR886" s="383" t="str">
        <f>IF(ISBLANK(tabItens[[#This Row],[CÓDIGO]]),"",IFERROR(VLOOKUP(tabItens[[#This Row],[CÓDIGO]],Consumo!$C$2:$AC$862,26,FALSE),0))</f>
        <v>05.2023</v>
      </c>
      <c r="AS886" s="384">
        <f>SUMIF(Consumo!$C$3:$C$862,tabItens[[#This Row],[CÓDIGO]],Consumo!$N$3:$N$862) + SUMIF(Consumo!$C$3:$C$862,tabItens[[#This Row],[CÓDIGO]],Consumo!$O$3:$O$862) + SUMIF(Consumo!$C$3:$C$862,tabItens[[#This Row],[CÓDIGO]],Consumo!$P$3:$P$862) + SUMIF(Consumo!$C$3:$C$862,tabItens[[#This Row],[CÓDIGO]],Consumo!$Q$3:$Q$862)</f>
        <v>0</v>
      </c>
      <c r="AT886" s="384">
        <f>SUMIF(Consumo!$C$3:$C$862,tabItens[[#This Row],[CÓDIGO]],Consumo!$Z$3:$Z$862)</f>
        <v>20</v>
      </c>
      <c r="AU886" s="385">
        <f>SUMIF(Consumo!$C$3:$C$862,tabItens[[#This Row],[CÓDIGO]],Consumo!$AA$3:$AA$862)</f>
        <v>10</v>
      </c>
      <c r="AV886" s="386">
        <f>SUMIF(Consumo!$C$3:$C$862,tabItens[[#This Row],[CÓDIGO]],Consumo!$Y$3:$Y$862)</f>
        <v>1.5</v>
      </c>
      <c r="AW886" s="359">
        <f>tabItens[[#This Row],[QTDE ATUAL]] + tabItens[[#This Row],[RC QTDE]] + tabItens[[#This Row],[AF SALDO]] + tabItens[[#This Row],[Recentes]]</f>
        <v>660</v>
      </c>
      <c r="AX886" s="387">
        <v>42</v>
      </c>
      <c r="AY886" s="387">
        <v>4</v>
      </c>
      <c r="AZ886" s="387">
        <f>IF(ISBLANK(tabItens[[#This Row],[CÓDIGO]]),"",tabItens[[#This Row],[PontoMês]] * (AZ$2+tabItens[[#This Row],[PontoQtM]]))</f>
        <v>168</v>
      </c>
      <c r="BA886" s="386">
        <f>tabItens[[#This Row],[PontoPed]] - tabItens[[#This Row],[Saldo]] + (1/10)</f>
        <v>-491.9</v>
      </c>
      <c r="BB886" s="386">
        <f xml:space="preserve"> tabItens[[#This Row],[PontoMês]] * BB$2 - tabItens[[#This Row],[QTDE ATUAL]] - (1/10)</f>
        <v>-618.1</v>
      </c>
      <c r="BC886" s="388">
        <f>IF( tabItens[[#This Row],[PontoPed]]&gt;0, IF(tabItens[[#This Row],[PontoPed]]&lt;1, 1, IF( tabItens[[#This Row],[Saldo]]&gt;tabItens[[#This Row],[PontoPed]], 0, (tabItens[[#This Row],[PontoPed]]-tabItens[[#This Row],[Saldo]])/tabItens[[#This Row],[PontoPed]] ) ), 0 )</f>
        <v>0</v>
      </c>
      <c r="BD886" s="389">
        <f>ROUNDDOWN(IF( OR( AND(tabItens[[#This Row],[PontoPed]]&lt;tabItens[[#This Row],[Saldo]],tabItens[[#This Row],[Saldo]]&gt;0), tabItens[[#This Row],[PontoPed]]=0), 99, IF(AND(tabItens[[#This Row],[Saldo]]=0,tabItens[[#This Row],[PontoPed]]&gt;0), 0, (1-tabItens[[#This Row],[PctAb]])*10 ) ),0)</f>
        <v>99</v>
      </c>
      <c r="BE886" s="390">
        <f>IF( tabItens[[#This Row],[Consumo]] &gt; tabItens[[#This Row],[04_MESES]]/4*$AV$2, tabItens[[#This Row],[Consumo]]/$AV$2, tabItens[[#This Row],[04_MESES]]/4 ) * $BE$2 + tabItens[[#This Row],[COMPRA_EXTRA]]</f>
        <v>10</v>
      </c>
      <c r="BF886" s="391">
        <f>MAX( tabItens[[#This Row],[Sugestão]] - tabItens[[#This Row],[LC]], 0 )</f>
        <v>10</v>
      </c>
      <c r="BG886" s="391">
        <f>SUMIF(Consumo!$C$3:$C$862,tabItens[[#This Row],[CÓDIGO]],Consumo!$E$3:$E$862)</f>
        <v>0</v>
      </c>
      <c r="BH886" s="392">
        <f>IF(AND(tabItens[[#This Row],[Pend]] &gt; 0,tabItens[[#This Row],[Consumo]] &lt;&gt; 0), tabItens[[#This Row],[Pend]] / tabItens[[#This Row],[Consumo]], 0 )</f>
        <v>0</v>
      </c>
      <c r="BI886" s="391"/>
      <c r="BJ886" s="391"/>
      <c r="BK886" s="393" t="s">
        <v>2081</v>
      </c>
    </row>
    <row r="887" spans="1:63" x14ac:dyDescent="0.3">
      <c r="A887" s="354">
        <v>138554</v>
      </c>
      <c r="B887" s="355" t="s">
        <v>1980</v>
      </c>
      <c r="C887" s="356" t="s">
        <v>31</v>
      </c>
      <c r="D887" s="357">
        <v>377.85</v>
      </c>
      <c r="E887" s="358"/>
      <c r="F887" s="358"/>
      <c r="G887" s="358" t="s">
        <v>883</v>
      </c>
      <c r="H887" s="359">
        <v>248</v>
      </c>
      <c r="I887" s="360">
        <v>103003</v>
      </c>
      <c r="J887" s="361">
        <v>377.85</v>
      </c>
      <c r="K887" s="362">
        <v>368</v>
      </c>
      <c r="L887" s="363">
        <f>IF(tabItens[[#This Row],[Média]] &gt; 0, tabItens[[#This Row],[QTDE ATUAL]] / tabItens[[#This Row],[Média]],999.9)</f>
        <v>8.0869565217391308</v>
      </c>
      <c r="M887" s="364">
        <v>0</v>
      </c>
      <c r="N887" s="365">
        <f>tabItens[[#This Row],[VALOR UNIT.]] * tabItens[[#This Row],[LC]]</f>
        <v>0</v>
      </c>
      <c r="O887" s="366" t="s">
        <v>2203</v>
      </c>
      <c r="P887" s="367"/>
      <c r="Q887" s="368"/>
      <c r="R887" s="365"/>
      <c r="S887" s="369"/>
      <c r="T887" s="370">
        <f>ROUNDDOWN(IFERROR(tabItens[[#This Row],[ATA DT.VALID.]] - $D$1,0) / 30,0)</f>
        <v>-1507</v>
      </c>
      <c r="U887" s="355" t="s">
        <v>1081</v>
      </c>
      <c r="V887" s="371">
        <v>1</v>
      </c>
      <c r="W887" s="372" t="s">
        <v>2072</v>
      </c>
      <c r="X887" s="373">
        <v>55</v>
      </c>
      <c r="Y887" s="374">
        <v>49</v>
      </c>
      <c r="Z887" s="375"/>
      <c r="AA887" s="376"/>
      <c r="AB887" s="377"/>
      <c r="AC887" s="377"/>
      <c r="AD887" s="376"/>
      <c r="AE887" s="377"/>
      <c r="AF887" s="370"/>
      <c r="AG887" s="378" t="s">
        <v>2067</v>
      </c>
      <c r="AH887" s="379"/>
      <c r="AI887" s="370">
        <v>0</v>
      </c>
      <c r="AJ887" s="379">
        <v>44525</v>
      </c>
      <c r="AK887" s="379">
        <v>43734</v>
      </c>
      <c r="AL887" s="379">
        <v>44431</v>
      </c>
      <c r="AM887" s="369"/>
      <c r="AN887" s="358"/>
      <c r="AO887" s="380" t="str">
        <f>_xlfn.IFNA(IF(VLOOKUP(tabItens[[#This Row],[CÓDIGO]],tabExcluirDoEstoque[#Data],1,FALSE),"sim",""),"")</f>
        <v/>
      </c>
      <c r="AP887" s="381" t="str">
        <f ca="1">IF(OR(ISBLANK(tabItens[[#This Row],[ATA DT.VALID.]]),tabItens[[#This Row],[ATA DT.VALID.]]="",tabItens[[#This Row],[ATA DT.VALID.]]=" "),"",IF(TYPE(tabItens[[#This Row],[ATA DT.VALID.]])=1,ROUNDUP((tabItens[[#This Row],[ATA DT.VALID.]]-TODAY())/7,0),""))</f>
        <v/>
      </c>
      <c r="AQ887" s="382">
        <v>0</v>
      </c>
      <c r="AR887" s="383" t="str">
        <f>IF(ISBLANK(tabItens[[#This Row],[CÓDIGO]]),"",IFERROR(VLOOKUP(tabItens[[#This Row],[CÓDIGO]],Consumo!$C$2:$AC$862,26,FALSE),0))</f>
        <v>09.2023</v>
      </c>
      <c r="AS887" s="384">
        <f>SUMIF(Consumo!$C$3:$C$862,tabItens[[#This Row],[CÓDIGO]],Consumo!$N$3:$N$862) + SUMIF(Consumo!$C$3:$C$862,tabItens[[#This Row],[CÓDIGO]],Consumo!$O$3:$O$862) + SUMIF(Consumo!$C$3:$C$862,tabItens[[#This Row],[CÓDIGO]],Consumo!$P$3:$P$862) + SUMIF(Consumo!$C$3:$C$862,tabItens[[#This Row],[CÓDIGO]],Consumo!$Q$3:$Q$862)</f>
        <v>368</v>
      </c>
      <c r="AT887" s="384">
        <f>SUMIF(Consumo!$C$3:$C$862,tabItens[[#This Row],[CÓDIGO]],Consumo!$Z$3:$Z$862)</f>
        <v>368</v>
      </c>
      <c r="AU887" s="385">
        <f>SUMIF(Consumo!$C$3:$C$862,tabItens[[#This Row],[CÓDIGO]],Consumo!$AA$3:$AA$862)</f>
        <v>110</v>
      </c>
      <c r="AV887" s="386">
        <f>SUMIF(Consumo!$C$3:$C$862,tabItens[[#This Row],[CÓDIGO]],Consumo!$Y$3:$Y$862)</f>
        <v>30.666666666666668</v>
      </c>
      <c r="AW887" s="359">
        <f>tabItens[[#This Row],[QTDE ATUAL]] + tabItens[[#This Row],[RC QTDE]] + tabItens[[#This Row],[AF SALDO]] + tabItens[[#This Row],[Recentes]]</f>
        <v>248</v>
      </c>
      <c r="AX887" s="387">
        <v>59</v>
      </c>
      <c r="AY887" s="387">
        <v>4</v>
      </c>
      <c r="AZ887" s="387">
        <f>IF(ISBLANK(tabItens[[#This Row],[CÓDIGO]]),"",tabItens[[#This Row],[PontoMês]] * (AZ$2+tabItens[[#This Row],[PontoQtM]]))</f>
        <v>236</v>
      </c>
      <c r="BA887" s="386">
        <f>tabItens[[#This Row],[PontoPed]] - tabItens[[#This Row],[Saldo]] + (1/10)</f>
        <v>-11.9</v>
      </c>
      <c r="BB887" s="386">
        <f xml:space="preserve"> tabItens[[#This Row],[PontoMês]] * BB$2 - tabItens[[#This Row],[QTDE ATUAL]] - (1/10)</f>
        <v>-189.1</v>
      </c>
      <c r="BC887" s="388">
        <f>IF( tabItens[[#This Row],[PontoPed]]&gt;0, IF(tabItens[[#This Row],[PontoPed]]&lt;1, 1, IF( tabItens[[#This Row],[Saldo]]&gt;tabItens[[#This Row],[PontoPed]], 0, (tabItens[[#This Row],[PontoPed]]-tabItens[[#This Row],[Saldo]])/tabItens[[#This Row],[PontoPed]] ) ), 0 )</f>
        <v>0</v>
      </c>
      <c r="BD887" s="389">
        <f>ROUNDDOWN(IF( OR( AND(tabItens[[#This Row],[PontoPed]]&lt;tabItens[[#This Row],[Saldo]],tabItens[[#This Row],[Saldo]]&gt;0), tabItens[[#This Row],[PontoPed]]=0), 99, IF(AND(tabItens[[#This Row],[Saldo]]=0,tabItens[[#This Row],[PontoPed]]&gt;0), 0, (1-tabItens[[#This Row],[PctAb]])*10 ) ),0)</f>
        <v>99</v>
      </c>
      <c r="BE887" s="390">
        <f>IF( tabItens[[#This Row],[Consumo]] &gt; tabItens[[#This Row],[04_MESES]]/4*$AV$2, tabItens[[#This Row],[Consumo]]/$AV$2, tabItens[[#This Row],[04_MESES]]/4 ) * $BE$2 + tabItens[[#This Row],[COMPRA_EXTRA]]</f>
        <v>552</v>
      </c>
      <c r="BF887" s="391">
        <f>MAX( tabItens[[#This Row],[Sugestão]] - tabItens[[#This Row],[LC]], 0 )</f>
        <v>552</v>
      </c>
      <c r="BG887" s="391">
        <f>SUMIF(Consumo!$C$3:$C$862,tabItens[[#This Row],[CÓDIGO]],Consumo!$E$3:$E$862)</f>
        <v>0</v>
      </c>
      <c r="BH887" s="392">
        <f>IF(AND(tabItens[[#This Row],[Pend]] &gt; 0,tabItens[[#This Row],[Consumo]] &lt;&gt; 0), tabItens[[#This Row],[Pend]] / tabItens[[#This Row],[Consumo]], 0 )</f>
        <v>0</v>
      </c>
      <c r="BI887" s="391"/>
      <c r="BJ887" s="391"/>
      <c r="BK887" s="393" t="s">
        <v>2081</v>
      </c>
    </row>
    <row r="888" spans="1:63" x14ac:dyDescent="0.3">
      <c r="A888" s="354">
        <v>139141</v>
      </c>
      <c r="B888" s="355" t="s">
        <v>1981</v>
      </c>
      <c r="C888" s="356" t="s">
        <v>31</v>
      </c>
      <c r="D888" s="357">
        <v>5.65</v>
      </c>
      <c r="E888" s="358"/>
      <c r="F888" s="358"/>
      <c r="G888" s="358" t="s">
        <v>883</v>
      </c>
      <c r="H888" s="359">
        <v>1706</v>
      </c>
      <c r="I888" s="360">
        <v>103003</v>
      </c>
      <c r="J888" s="361">
        <v>3.7949999999999999</v>
      </c>
      <c r="K888" s="362">
        <v>3315</v>
      </c>
      <c r="L888" s="363">
        <f>IF(tabItens[[#This Row],[Média]] &gt; 0, tabItens[[#This Row],[QTDE ATUAL]] / tabItens[[#This Row],[Média]],999.9)</f>
        <v>6.6880104540999668</v>
      </c>
      <c r="M888" s="364">
        <v>0</v>
      </c>
      <c r="N888" s="365">
        <f>tabItens[[#This Row],[VALOR UNIT.]] * tabItens[[#This Row],[LC]]</f>
        <v>0</v>
      </c>
      <c r="O888" s="366"/>
      <c r="P888" s="367"/>
      <c r="Q888" s="368"/>
      <c r="R888" s="365"/>
      <c r="S888" s="369"/>
      <c r="T888" s="370">
        <f>ROUNDDOWN(IFERROR(tabItens[[#This Row],[ATA DT.VALID.]] - $D$1,0) / 30,0)</f>
        <v>-1507</v>
      </c>
      <c r="U888" s="355" t="s">
        <v>931</v>
      </c>
      <c r="V888" s="371">
        <v>1</v>
      </c>
      <c r="W888" s="372" t="s">
        <v>2069</v>
      </c>
      <c r="X888" s="373">
        <v>45</v>
      </c>
      <c r="Y888" s="374">
        <v>9</v>
      </c>
      <c r="Z888" s="375"/>
      <c r="AA888" s="376"/>
      <c r="AB888" s="377"/>
      <c r="AC888" s="377"/>
      <c r="AD888" s="376"/>
      <c r="AE888" s="377"/>
      <c r="AF888" s="370"/>
      <c r="AG888" s="378" t="s">
        <v>2067</v>
      </c>
      <c r="AH888" s="379"/>
      <c r="AI888" s="370">
        <v>1274</v>
      </c>
      <c r="AJ888" s="379">
        <v>45057</v>
      </c>
      <c r="AK888" s="379">
        <v>43881</v>
      </c>
      <c r="AL888" s="379">
        <v>45044</v>
      </c>
      <c r="AM888" s="369"/>
      <c r="AN888" s="358"/>
      <c r="AO888" s="380" t="str">
        <f>_xlfn.IFNA(IF(VLOOKUP(tabItens[[#This Row],[CÓDIGO]],tabExcluirDoEstoque[#Data],1,FALSE),"sim",""),"")</f>
        <v/>
      </c>
      <c r="AP888" s="381" t="str">
        <f ca="1">IF(OR(ISBLANK(tabItens[[#This Row],[ATA DT.VALID.]]),tabItens[[#This Row],[ATA DT.VALID.]]="",tabItens[[#This Row],[ATA DT.VALID.]]=" "),"",IF(TYPE(tabItens[[#This Row],[ATA DT.VALID.]])=1,ROUNDUP((tabItens[[#This Row],[ATA DT.VALID.]]-TODAY())/7,0),""))</f>
        <v/>
      </c>
      <c r="AQ888" s="382"/>
      <c r="AR888" s="383" t="str">
        <f>IF(ISBLANK(tabItens[[#This Row],[CÓDIGO]]),"",IFERROR(VLOOKUP(tabItens[[#This Row],[CÓDIGO]],Consumo!$C$2:$AC$862,26,FALSE),0))</f>
        <v>09.2023</v>
      </c>
      <c r="AS888" s="384">
        <f>SUMIF(Consumo!$C$3:$C$862,tabItens[[#This Row],[CÓDIGO]],Consumo!$N$3:$N$862) + SUMIF(Consumo!$C$3:$C$862,tabItens[[#This Row],[CÓDIGO]],Consumo!$O$3:$O$862) + SUMIF(Consumo!$C$3:$C$862,tabItens[[#This Row],[CÓDIGO]],Consumo!$P$3:$P$862) + SUMIF(Consumo!$C$3:$C$862,tabItens[[#This Row],[CÓDIGO]],Consumo!$Q$3:$Q$862)</f>
        <v>625</v>
      </c>
      <c r="AT888" s="384">
        <f>SUMIF(Consumo!$C$3:$C$862,tabItens[[#This Row],[CÓDIGO]],Consumo!$Z$3:$Z$862)</f>
        <v>3921</v>
      </c>
      <c r="AU888" s="385">
        <f>SUMIF(Consumo!$C$3:$C$862,tabItens[[#This Row],[CÓDIGO]],Consumo!$AA$3:$AA$862)</f>
        <v>2526</v>
      </c>
      <c r="AV888" s="386">
        <f>SUMIF(Consumo!$C$3:$C$862,tabItens[[#This Row],[CÓDIGO]],Consumo!$Y$3:$Y$862)</f>
        <v>255.08333333333334</v>
      </c>
      <c r="AW888" s="359">
        <f>tabItens[[#This Row],[QTDE ATUAL]] + tabItens[[#This Row],[RC QTDE]] + tabItens[[#This Row],[AF SALDO]] + tabItens[[#This Row],[Recentes]]</f>
        <v>1706</v>
      </c>
      <c r="AX888" s="387">
        <v>5228</v>
      </c>
      <c r="AY888" s="387">
        <v>4</v>
      </c>
      <c r="AZ888" s="387">
        <f>IF(ISBLANK(tabItens[[#This Row],[CÓDIGO]]),"",tabItens[[#This Row],[PontoMês]] * (AZ$2+tabItens[[#This Row],[PontoQtM]]))</f>
        <v>20912</v>
      </c>
      <c r="BA888" s="386">
        <f>tabItens[[#This Row],[PontoPed]] - tabItens[[#This Row],[Saldo]] + (1/10)</f>
        <v>19206.099999999999</v>
      </c>
      <c r="BB888" s="386">
        <f xml:space="preserve"> tabItens[[#This Row],[PontoMês]] * BB$2 - tabItens[[#This Row],[QTDE ATUAL]] - (1/10)</f>
        <v>3521.9</v>
      </c>
      <c r="BC888" s="388">
        <f>IF( tabItens[[#This Row],[PontoPed]]&gt;0, IF(tabItens[[#This Row],[PontoPed]]&lt;1, 1, IF( tabItens[[#This Row],[Saldo]]&gt;tabItens[[#This Row],[PontoPed]], 0, (tabItens[[#This Row],[PontoPed]]-tabItens[[#This Row],[Saldo]])/tabItens[[#This Row],[PontoPed]] ) ), 0 )</f>
        <v>0.91842004590665649</v>
      </c>
      <c r="BD888" s="389">
        <f>ROUNDDOWN(IF( OR( AND(tabItens[[#This Row],[PontoPed]]&lt;tabItens[[#This Row],[Saldo]],tabItens[[#This Row],[Saldo]]&gt;0), tabItens[[#This Row],[PontoPed]]=0), 99, IF(AND(tabItens[[#This Row],[Saldo]]=0,tabItens[[#This Row],[PontoPed]]&gt;0), 0, (1-tabItens[[#This Row],[PctAb]])*10 ) ),0)</f>
        <v>0</v>
      </c>
      <c r="BE888" s="390">
        <f>IF( tabItens[[#This Row],[Consumo]] &gt; tabItens[[#This Row],[04_MESES]]/4*$AV$2, tabItens[[#This Row],[Consumo]]/$AV$2, tabItens[[#This Row],[04_MESES]]/4 ) * $BE$2 + tabItens[[#This Row],[COMPRA_EXTRA]]</f>
        <v>1960.5</v>
      </c>
      <c r="BF888" s="391">
        <f>MAX( tabItens[[#This Row],[Sugestão]] - tabItens[[#This Row],[LC]], 0 )</f>
        <v>1960.5</v>
      </c>
      <c r="BG888" s="391">
        <f>SUMIF(Consumo!$C$3:$C$862,tabItens[[#This Row],[CÓDIGO]],Consumo!$E$3:$E$862)</f>
        <v>102</v>
      </c>
      <c r="BH888" s="392">
        <f>IF(AND(tabItens[[#This Row],[Pend]] &gt; 0,tabItens[[#This Row],[Consumo]] &lt;&gt; 0), tabItens[[#This Row],[Pend]] / tabItens[[#This Row],[Consumo]], 0 )</f>
        <v>2.6013771996939557E-2</v>
      </c>
      <c r="BI888" s="391"/>
      <c r="BJ888" s="391"/>
      <c r="BK888" s="393" t="s">
        <v>2081</v>
      </c>
    </row>
    <row r="889" spans="1:63" x14ac:dyDescent="0.3">
      <c r="A889" s="354">
        <v>139142</v>
      </c>
      <c r="B889" s="355" t="s">
        <v>1982</v>
      </c>
      <c r="C889" s="356" t="s">
        <v>31</v>
      </c>
      <c r="D889" s="357">
        <v>6.85</v>
      </c>
      <c r="E889" s="358"/>
      <c r="F889" s="358"/>
      <c r="G889" s="358" t="s">
        <v>883</v>
      </c>
      <c r="H889" s="359">
        <v>1746</v>
      </c>
      <c r="I889" s="360">
        <v>103003</v>
      </c>
      <c r="J889" s="361">
        <v>4.625</v>
      </c>
      <c r="K889" s="362">
        <v>3522</v>
      </c>
      <c r="L889" s="363">
        <f>IF(tabItens[[#This Row],[Média]] &gt; 0, tabItens[[#This Row],[QTDE ATUAL]] / tabItens[[#This Row],[Média]],999.9)</f>
        <v>6.5928256765261173</v>
      </c>
      <c r="M889" s="364">
        <v>0</v>
      </c>
      <c r="N889" s="365">
        <f>tabItens[[#This Row],[VALOR UNIT.]] * tabItens[[#This Row],[LC]]</f>
        <v>0</v>
      </c>
      <c r="O889" s="366"/>
      <c r="P889" s="367"/>
      <c r="Q889" s="368"/>
      <c r="R889" s="365"/>
      <c r="S889" s="369"/>
      <c r="T889" s="370">
        <f>ROUNDDOWN(IFERROR(tabItens[[#This Row],[ATA DT.VALID.]] - $D$1,0) / 30,0)</f>
        <v>-1507</v>
      </c>
      <c r="U889" s="355" t="s">
        <v>931</v>
      </c>
      <c r="V889" s="371">
        <v>1</v>
      </c>
      <c r="W889" s="372" t="s">
        <v>2069</v>
      </c>
      <c r="X889" s="373">
        <v>45</v>
      </c>
      <c r="Y889" s="374">
        <v>9</v>
      </c>
      <c r="Z889" s="375"/>
      <c r="AA889" s="376"/>
      <c r="AB889" s="377"/>
      <c r="AC889" s="377"/>
      <c r="AD889" s="376"/>
      <c r="AE889" s="377"/>
      <c r="AF889" s="370"/>
      <c r="AG889" s="378" t="s">
        <v>2067</v>
      </c>
      <c r="AH889" s="379"/>
      <c r="AI889" s="370">
        <v>1402</v>
      </c>
      <c r="AJ889" s="379">
        <v>45057</v>
      </c>
      <c r="AK889" s="379">
        <v>43881</v>
      </c>
      <c r="AL889" s="379">
        <v>45044</v>
      </c>
      <c r="AM889" s="369"/>
      <c r="AN889" s="358"/>
      <c r="AO889" s="380" t="str">
        <f>_xlfn.IFNA(IF(VLOOKUP(tabItens[[#This Row],[CÓDIGO]],tabExcluirDoEstoque[#Data],1,FALSE),"sim",""),"")</f>
        <v/>
      </c>
      <c r="AP889" s="381" t="str">
        <f ca="1">IF(OR(ISBLANK(tabItens[[#This Row],[ATA DT.VALID.]]),tabItens[[#This Row],[ATA DT.VALID.]]="",tabItens[[#This Row],[ATA DT.VALID.]]=" "),"",IF(TYPE(tabItens[[#This Row],[ATA DT.VALID.]])=1,ROUNDUP((tabItens[[#This Row],[ATA DT.VALID.]]-TODAY())/7,0),""))</f>
        <v/>
      </c>
      <c r="AQ889" s="382"/>
      <c r="AR889" s="383" t="str">
        <f>IF(ISBLANK(tabItens[[#This Row],[CÓDIGO]]),"",IFERROR(VLOOKUP(tabItens[[#This Row],[CÓDIGO]],Consumo!$C$2:$AC$862,26,FALSE),0))</f>
        <v>09.2023</v>
      </c>
      <c r="AS889" s="384">
        <f>SUMIF(Consumo!$C$3:$C$862,tabItens[[#This Row],[CÓDIGO]],Consumo!$N$3:$N$862) + SUMIF(Consumo!$C$3:$C$862,tabItens[[#This Row],[CÓDIGO]],Consumo!$O$3:$O$862) + SUMIF(Consumo!$C$3:$C$862,tabItens[[#This Row],[CÓDIGO]],Consumo!$P$3:$P$862) + SUMIF(Consumo!$C$3:$C$862,tabItens[[#This Row],[CÓDIGO]],Consumo!$Q$3:$Q$862)</f>
        <v>588</v>
      </c>
      <c r="AT889" s="384">
        <f>SUMIF(Consumo!$C$3:$C$862,tabItens[[#This Row],[CÓDIGO]],Consumo!$Z$3:$Z$862)</f>
        <v>4120</v>
      </c>
      <c r="AU889" s="385">
        <f>SUMIF(Consumo!$C$3:$C$862,tabItens[[#This Row],[CÓDIGO]],Consumo!$AA$3:$AA$862)</f>
        <v>2750</v>
      </c>
      <c r="AV889" s="386">
        <f>SUMIF(Consumo!$C$3:$C$862,tabItens[[#This Row],[CÓDIGO]],Consumo!$Y$3:$Y$862)</f>
        <v>264.83333333333331</v>
      </c>
      <c r="AW889" s="359">
        <f>tabItens[[#This Row],[QTDE ATUAL]] + tabItens[[#This Row],[RC QTDE]] + tabItens[[#This Row],[AF SALDO]] + tabItens[[#This Row],[Recentes]]</f>
        <v>1746</v>
      </c>
      <c r="AX889" s="387">
        <v>5051</v>
      </c>
      <c r="AY889" s="387">
        <v>4</v>
      </c>
      <c r="AZ889" s="387">
        <f>IF(ISBLANK(tabItens[[#This Row],[CÓDIGO]]),"",tabItens[[#This Row],[PontoMês]] * (AZ$2+tabItens[[#This Row],[PontoQtM]]))</f>
        <v>20204</v>
      </c>
      <c r="BA889" s="386">
        <f>tabItens[[#This Row],[PontoPed]] - tabItens[[#This Row],[Saldo]] + (1/10)</f>
        <v>18458.099999999999</v>
      </c>
      <c r="BB889" s="386">
        <f xml:space="preserve"> tabItens[[#This Row],[PontoMês]] * BB$2 - tabItens[[#This Row],[QTDE ATUAL]] - (1/10)</f>
        <v>3304.9</v>
      </c>
      <c r="BC889" s="388">
        <f>IF( tabItens[[#This Row],[PontoPed]]&gt;0, IF(tabItens[[#This Row],[PontoPed]]&lt;1, 1, IF( tabItens[[#This Row],[Saldo]]&gt;tabItens[[#This Row],[PontoPed]], 0, (tabItens[[#This Row],[PontoPed]]-tabItens[[#This Row],[Saldo]])/tabItens[[#This Row],[PontoPed]] ) ), 0 )</f>
        <v>0.91358146901603643</v>
      </c>
      <c r="BD889" s="389">
        <f>ROUNDDOWN(IF( OR( AND(tabItens[[#This Row],[PontoPed]]&lt;tabItens[[#This Row],[Saldo]],tabItens[[#This Row],[Saldo]]&gt;0), tabItens[[#This Row],[PontoPed]]=0), 99, IF(AND(tabItens[[#This Row],[Saldo]]=0,tabItens[[#This Row],[PontoPed]]&gt;0), 0, (1-tabItens[[#This Row],[PctAb]])*10 ) ),0)</f>
        <v>0</v>
      </c>
      <c r="BE889" s="390">
        <f>IF( tabItens[[#This Row],[Consumo]] &gt; tabItens[[#This Row],[04_MESES]]/4*$AV$2, tabItens[[#This Row],[Consumo]]/$AV$2, tabItens[[#This Row],[04_MESES]]/4 ) * $BE$2 + tabItens[[#This Row],[COMPRA_EXTRA]]</f>
        <v>2060</v>
      </c>
      <c r="BF889" s="391">
        <f>MAX( tabItens[[#This Row],[Sugestão]] - tabItens[[#This Row],[LC]], 0 )</f>
        <v>2060</v>
      </c>
      <c r="BG889" s="391">
        <f>SUMIF(Consumo!$C$3:$C$862,tabItens[[#This Row],[CÓDIGO]],Consumo!$E$3:$E$862)</f>
        <v>65</v>
      </c>
      <c r="BH889" s="392">
        <f>IF(AND(tabItens[[#This Row],[Pend]] &gt; 0,tabItens[[#This Row],[Consumo]] &lt;&gt; 0), tabItens[[#This Row],[Pend]] / tabItens[[#This Row],[Consumo]], 0 )</f>
        <v>1.5776699029126214E-2</v>
      </c>
      <c r="BI889" s="391"/>
      <c r="BJ889" s="391"/>
      <c r="BK889" s="393" t="s">
        <v>2081</v>
      </c>
    </row>
    <row r="890" spans="1:63" x14ac:dyDescent="0.3">
      <c r="A890" s="354">
        <v>139143</v>
      </c>
      <c r="B890" s="355" t="s">
        <v>1983</v>
      </c>
      <c r="C890" s="356" t="s">
        <v>31</v>
      </c>
      <c r="D890" s="357">
        <v>10.4</v>
      </c>
      <c r="E890" s="358"/>
      <c r="F890" s="358"/>
      <c r="G890" s="358" t="s">
        <v>883</v>
      </c>
      <c r="H890" s="359">
        <v>250</v>
      </c>
      <c r="I890" s="360">
        <v>103003</v>
      </c>
      <c r="J890" s="361">
        <v>10.4</v>
      </c>
      <c r="K890" s="362">
        <v>4867</v>
      </c>
      <c r="L890" s="363">
        <f>IF(tabItens[[#This Row],[Média]] &gt; 0, tabItens[[#This Row],[QTDE ATUAL]] / tabItens[[#This Row],[Média]],999.9)</f>
        <v>0.7255139056831923</v>
      </c>
      <c r="M890" s="364">
        <v>0</v>
      </c>
      <c r="N890" s="365">
        <f>tabItens[[#This Row],[VALOR UNIT.]] * tabItens[[#This Row],[LC]]</f>
        <v>0</v>
      </c>
      <c r="O890" s="366"/>
      <c r="P890" s="367"/>
      <c r="Q890" s="368"/>
      <c r="R890" s="365"/>
      <c r="S890" s="369"/>
      <c r="T890" s="370">
        <f>ROUNDDOWN(IFERROR(tabItens[[#This Row],[ATA DT.VALID.]] - $D$1,0) / 30,0)</f>
        <v>-1507</v>
      </c>
      <c r="U890" s="355" t="s">
        <v>931</v>
      </c>
      <c r="V890" s="371">
        <v>1</v>
      </c>
      <c r="W890" s="372" t="s">
        <v>2069</v>
      </c>
      <c r="X890" s="373">
        <v>45</v>
      </c>
      <c r="Y890" s="374">
        <v>9</v>
      </c>
      <c r="Z890" s="375">
        <v>6978</v>
      </c>
      <c r="AA890" s="376">
        <v>2023</v>
      </c>
      <c r="AB890" s="377">
        <v>1100</v>
      </c>
      <c r="AC890" s="377"/>
      <c r="AD890" s="376"/>
      <c r="AE890" s="377"/>
      <c r="AF890" s="370"/>
      <c r="AG890" s="378" t="s">
        <v>2067</v>
      </c>
      <c r="AH890" s="379"/>
      <c r="AI890" s="370">
        <v>1850</v>
      </c>
      <c r="AJ890" s="379">
        <v>44974</v>
      </c>
      <c r="AK890" s="379">
        <v>43881</v>
      </c>
      <c r="AL890" s="379">
        <v>45044</v>
      </c>
      <c r="AM890" s="369"/>
      <c r="AN890" s="358"/>
      <c r="AO890" s="380" t="str">
        <f>_xlfn.IFNA(IF(VLOOKUP(tabItens[[#This Row],[CÓDIGO]],tabExcluirDoEstoque[#Data],1,FALSE),"sim",""),"")</f>
        <v/>
      </c>
      <c r="AP890" s="381" t="str">
        <f ca="1">IF(OR(ISBLANK(tabItens[[#This Row],[ATA DT.VALID.]]),tabItens[[#This Row],[ATA DT.VALID.]]="",tabItens[[#This Row],[ATA DT.VALID.]]=" "),"",IF(TYPE(tabItens[[#This Row],[ATA DT.VALID.]])=1,ROUNDUP((tabItens[[#This Row],[ATA DT.VALID.]]-TODAY())/7,0),""))</f>
        <v/>
      </c>
      <c r="AQ890" s="382"/>
      <c r="AR890" s="383" t="str">
        <f>IF(ISBLANK(tabItens[[#This Row],[CÓDIGO]]),"",IFERROR(VLOOKUP(tabItens[[#This Row],[CÓDIGO]],Consumo!$C$2:$AC$862,26,FALSE),0))</f>
        <v>09.2023</v>
      </c>
      <c r="AS890" s="384">
        <f>SUMIF(Consumo!$C$3:$C$862,tabItens[[#This Row],[CÓDIGO]],Consumo!$N$3:$N$862) + SUMIF(Consumo!$C$3:$C$862,tabItens[[#This Row],[CÓDIGO]],Consumo!$O$3:$O$862) + SUMIF(Consumo!$C$3:$C$862,tabItens[[#This Row],[CÓDIGO]],Consumo!$P$3:$P$862) + SUMIF(Consumo!$C$3:$C$862,tabItens[[#This Row],[CÓDIGO]],Consumo!$Q$3:$Q$862)</f>
        <v>613</v>
      </c>
      <c r="AT890" s="384">
        <f>SUMIF(Consumo!$C$3:$C$862,tabItens[[#This Row],[CÓDIGO]],Consumo!$Z$3:$Z$862)</f>
        <v>5550</v>
      </c>
      <c r="AU890" s="385">
        <f>SUMIF(Consumo!$C$3:$C$862,tabItens[[#This Row],[CÓDIGO]],Consumo!$AA$3:$AA$862)</f>
        <v>4066</v>
      </c>
      <c r="AV890" s="386">
        <f>SUMIF(Consumo!$C$3:$C$862,tabItens[[#This Row],[CÓDIGO]],Consumo!$Y$3:$Y$862)</f>
        <v>344.58333333333331</v>
      </c>
      <c r="AW890" s="359">
        <f>tabItens[[#This Row],[QTDE ATUAL]] + tabItens[[#This Row],[RC QTDE]] + tabItens[[#This Row],[AF SALDO]] + tabItens[[#This Row],[Recentes]]</f>
        <v>1350</v>
      </c>
      <c r="AX890" s="387">
        <v>5041</v>
      </c>
      <c r="AY890" s="387">
        <v>4</v>
      </c>
      <c r="AZ890" s="387">
        <f>IF(ISBLANK(tabItens[[#This Row],[CÓDIGO]]),"",tabItens[[#This Row],[PontoMês]] * (AZ$2+tabItens[[#This Row],[PontoQtM]]))</f>
        <v>20164</v>
      </c>
      <c r="BA890" s="386">
        <f>tabItens[[#This Row],[PontoPed]] - tabItens[[#This Row],[Saldo]] + (1/10)</f>
        <v>18814.099999999999</v>
      </c>
      <c r="BB890" s="386">
        <f xml:space="preserve"> tabItens[[#This Row],[PontoMês]] * BB$2 - tabItens[[#This Row],[QTDE ATUAL]] - (1/10)</f>
        <v>4790.8999999999996</v>
      </c>
      <c r="BC890" s="388">
        <f>IF( tabItens[[#This Row],[PontoPed]]&gt;0, IF(tabItens[[#This Row],[PontoPed]]&lt;1, 1, IF( tabItens[[#This Row],[Saldo]]&gt;tabItens[[#This Row],[PontoPed]], 0, (tabItens[[#This Row],[PontoPed]]-tabItens[[#This Row],[Saldo]])/tabItens[[#This Row],[PontoPed]] ) ), 0 )</f>
        <v>0.93304899821463994</v>
      </c>
      <c r="BD890" s="389">
        <f>ROUNDDOWN(IF( OR( AND(tabItens[[#This Row],[PontoPed]]&lt;tabItens[[#This Row],[Saldo]],tabItens[[#This Row],[Saldo]]&gt;0), tabItens[[#This Row],[PontoPed]]=0), 99, IF(AND(tabItens[[#This Row],[Saldo]]=0,tabItens[[#This Row],[PontoPed]]&gt;0), 0, (1-tabItens[[#This Row],[PctAb]])*10 ) ),0)</f>
        <v>0</v>
      </c>
      <c r="BE890" s="390">
        <f>IF( tabItens[[#This Row],[Consumo]] &gt; tabItens[[#This Row],[04_MESES]]/4*$AV$2, tabItens[[#This Row],[Consumo]]/$AV$2, tabItens[[#This Row],[04_MESES]]/4 ) * $BE$2 + tabItens[[#This Row],[COMPRA_EXTRA]]</f>
        <v>2775</v>
      </c>
      <c r="BF890" s="391">
        <f>MAX( tabItens[[#This Row],[Sugestão]] - tabItens[[#This Row],[LC]], 0 )</f>
        <v>2775</v>
      </c>
      <c r="BG890" s="391">
        <f>SUMIF(Consumo!$C$3:$C$862,tabItens[[#This Row],[CÓDIGO]],Consumo!$E$3:$E$862)</f>
        <v>3</v>
      </c>
      <c r="BH890" s="392">
        <f>IF(AND(tabItens[[#This Row],[Pend]] &gt; 0,tabItens[[#This Row],[Consumo]] &lt;&gt; 0), tabItens[[#This Row],[Pend]] / tabItens[[#This Row],[Consumo]], 0 )</f>
        <v>5.4054054054054055E-4</v>
      </c>
      <c r="BI890" s="391"/>
      <c r="BJ890" s="391"/>
      <c r="BK890" s="393" t="s">
        <v>2081</v>
      </c>
    </row>
    <row r="891" spans="1:63" x14ac:dyDescent="0.3">
      <c r="A891" s="354">
        <v>139144</v>
      </c>
      <c r="B891" s="355" t="s">
        <v>1984</v>
      </c>
      <c r="C891" s="356" t="s">
        <v>31</v>
      </c>
      <c r="D891" s="357">
        <v>14.1</v>
      </c>
      <c r="E891" s="358"/>
      <c r="F891" s="358"/>
      <c r="G891" s="358" t="s">
        <v>883</v>
      </c>
      <c r="H891" s="359">
        <v>542</v>
      </c>
      <c r="I891" s="360">
        <v>103003</v>
      </c>
      <c r="J891" s="361">
        <v>14.1</v>
      </c>
      <c r="K891" s="362">
        <v>4839</v>
      </c>
      <c r="L891" s="363">
        <f>IF(tabItens[[#This Row],[Média]] &gt; 0, tabItens[[#This Row],[QTDE ATUAL]] / tabItens[[#This Row],[Média]],999.9)</f>
        <v>2.0223880597014925</v>
      </c>
      <c r="M891" s="364">
        <v>0</v>
      </c>
      <c r="N891" s="365">
        <f>tabItens[[#This Row],[VALOR UNIT.]] * tabItens[[#This Row],[LC]]</f>
        <v>0</v>
      </c>
      <c r="O891" s="366"/>
      <c r="P891" s="367"/>
      <c r="Q891" s="368"/>
      <c r="R891" s="365"/>
      <c r="S891" s="369"/>
      <c r="T891" s="370">
        <f>ROUNDDOWN(IFERROR(tabItens[[#This Row],[ATA DT.VALID.]] - $D$1,0) / 30,0)</f>
        <v>-1507</v>
      </c>
      <c r="U891" s="355" t="s">
        <v>931</v>
      </c>
      <c r="V891" s="371">
        <v>1</v>
      </c>
      <c r="W891" s="372" t="s">
        <v>2069</v>
      </c>
      <c r="X891" s="373">
        <v>45</v>
      </c>
      <c r="Y891" s="374">
        <v>9</v>
      </c>
      <c r="Z891" s="375">
        <v>6982</v>
      </c>
      <c r="AA891" s="376">
        <v>2023</v>
      </c>
      <c r="AB891" s="377">
        <v>1200</v>
      </c>
      <c r="AC891" s="377"/>
      <c r="AD891" s="376"/>
      <c r="AE891" s="377"/>
      <c r="AF891" s="370"/>
      <c r="AG891" s="378" t="s">
        <v>2067</v>
      </c>
      <c r="AH891" s="379"/>
      <c r="AI891" s="370">
        <v>1614</v>
      </c>
      <c r="AJ891" s="379">
        <v>44337</v>
      </c>
      <c r="AK891" s="379">
        <v>43881</v>
      </c>
      <c r="AL891" s="379">
        <v>45044</v>
      </c>
      <c r="AM891" s="369"/>
      <c r="AN891" s="358"/>
      <c r="AO891" s="380" t="str">
        <f>_xlfn.IFNA(IF(VLOOKUP(tabItens[[#This Row],[CÓDIGO]],tabExcluirDoEstoque[#Data],1,FALSE),"sim",""),"")</f>
        <v/>
      </c>
      <c r="AP891" s="381" t="str">
        <f ca="1">IF(OR(ISBLANK(tabItens[[#This Row],[ATA DT.VALID.]]),tabItens[[#This Row],[ATA DT.VALID.]]="",tabItens[[#This Row],[ATA DT.VALID.]]=" "),"",IF(TYPE(tabItens[[#This Row],[ATA DT.VALID.]])=1,ROUNDUP((tabItens[[#This Row],[ATA DT.VALID.]]-TODAY())/7,0),""))</f>
        <v/>
      </c>
      <c r="AQ891" s="382"/>
      <c r="AR891" s="383" t="str">
        <f>IF(ISBLANK(tabItens[[#This Row],[CÓDIGO]]),"",IFERROR(VLOOKUP(tabItens[[#This Row],[CÓDIGO]],Consumo!$C$2:$AC$862,26,FALSE),0))</f>
        <v>08.2023</v>
      </c>
      <c r="AS891" s="384">
        <f>SUMIF(Consumo!$C$3:$C$862,tabItens[[#This Row],[CÓDIGO]],Consumo!$N$3:$N$862) + SUMIF(Consumo!$C$3:$C$862,tabItens[[#This Row],[CÓDIGO]],Consumo!$O$3:$O$862) + SUMIF(Consumo!$C$3:$C$862,tabItens[[#This Row],[CÓDIGO]],Consumo!$P$3:$P$862) + SUMIF(Consumo!$C$3:$C$862,tabItens[[#This Row],[CÓDIGO]],Consumo!$Q$3:$Q$862)</f>
        <v>16</v>
      </c>
      <c r="AT891" s="384">
        <f>SUMIF(Consumo!$C$3:$C$862,tabItens[[#This Row],[CÓDIGO]],Consumo!$Z$3:$Z$862)</f>
        <v>4839</v>
      </c>
      <c r="AU891" s="385">
        <f>SUMIF(Consumo!$C$3:$C$862,tabItens[[#This Row],[CÓDIGO]],Consumo!$AA$3:$AA$862)</f>
        <v>4787</v>
      </c>
      <c r="AV891" s="386">
        <f>SUMIF(Consumo!$C$3:$C$862,tabItens[[#This Row],[CÓDIGO]],Consumo!$Y$3:$Y$862)</f>
        <v>268</v>
      </c>
      <c r="AW891" s="359">
        <f>tabItens[[#This Row],[QTDE ATUAL]] + tabItens[[#This Row],[RC QTDE]] + tabItens[[#This Row],[AF SALDO]] + tabItens[[#This Row],[Recentes]]</f>
        <v>1742</v>
      </c>
      <c r="AX891" s="387">
        <v>81</v>
      </c>
      <c r="AY891" s="387">
        <v>4</v>
      </c>
      <c r="AZ891" s="387">
        <f>IF(ISBLANK(tabItens[[#This Row],[CÓDIGO]]),"",tabItens[[#This Row],[PontoMês]] * (AZ$2+tabItens[[#This Row],[PontoQtM]]))</f>
        <v>324</v>
      </c>
      <c r="BA891" s="386">
        <f>tabItens[[#This Row],[PontoPed]] - tabItens[[#This Row],[Saldo]] + (1/10)</f>
        <v>-1417.9</v>
      </c>
      <c r="BB891" s="386">
        <f xml:space="preserve"> tabItens[[#This Row],[PontoMês]] * BB$2 - tabItens[[#This Row],[QTDE ATUAL]] - (1/10)</f>
        <v>-461.1</v>
      </c>
      <c r="BC891" s="388">
        <f>IF( tabItens[[#This Row],[PontoPed]]&gt;0, IF(tabItens[[#This Row],[PontoPed]]&lt;1, 1, IF( tabItens[[#This Row],[Saldo]]&gt;tabItens[[#This Row],[PontoPed]], 0, (tabItens[[#This Row],[PontoPed]]-tabItens[[#This Row],[Saldo]])/tabItens[[#This Row],[PontoPed]] ) ), 0 )</f>
        <v>0</v>
      </c>
      <c r="BD891" s="389">
        <f>ROUNDDOWN(IF( OR( AND(tabItens[[#This Row],[PontoPed]]&lt;tabItens[[#This Row],[Saldo]],tabItens[[#This Row],[Saldo]]&gt;0), tabItens[[#This Row],[PontoPed]]=0), 99, IF(AND(tabItens[[#This Row],[Saldo]]=0,tabItens[[#This Row],[PontoPed]]&gt;0), 0, (1-tabItens[[#This Row],[PctAb]])*10 ) ),0)</f>
        <v>99</v>
      </c>
      <c r="BE891" s="390">
        <f>IF( tabItens[[#This Row],[Consumo]] &gt; tabItens[[#This Row],[04_MESES]]/4*$AV$2, tabItens[[#This Row],[Consumo]]/$AV$2, tabItens[[#This Row],[04_MESES]]/4 ) * $BE$2 + tabItens[[#This Row],[COMPRA_EXTRA]]</f>
        <v>2419.5</v>
      </c>
      <c r="BF891" s="391">
        <f>MAX( tabItens[[#This Row],[Sugestão]] - tabItens[[#This Row],[LC]], 0 )</f>
        <v>2419.5</v>
      </c>
      <c r="BG891" s="391">
        <f>SUMIF(Consumo!$C$3:$C$862,tabItens[[#This Row],[CÓDIGO]],Consumo!$E$3:$E$862)</f>
        <v>0</v>
      </c>
      <c r="BH891" s="392">
        <f>IF(AND(tabItens[[#This Row],[Pend]] &gt; 0,tabItens[[#This Row],[Consumo]] &lt;&gt; 0), tabItens[[#This Row],[Pend]] / tabItens[[#This Row],[Consumo]], 0 )</f>
        <v>0</v>
      </c>
      <c r="BI891" s="391"/>
      <c r="BJ891" s="391"/>
      <c r="BK891" s="393" t="s">
        <v>2081</v>
      </c>
    </row>
    <row r="892" spans="1:63" x14ac:dyDescent="0.3">
      <c r="A892" s="354">
        <v>139545</v>
      </c>
      <c r="B892" s="355" t="s">
        <v>1985</v>
      </c>
      <c r="C892" s="356" t="s">
        <v>31</v>
      </c>
      <c r="D892" s="357">
        <v>4.28</v>
      </c>
      <c r="E892" s="358"/>
      <c r="F892" s="358"/>
      <c r="G892" s="358" t="s">
        <v>883</v>
      </c>
      <c r="H892" s="359">
        <v>0</v>
      </c>
      <c r="I892" s="360">
        <v>103003</v>
      </c>
      <c r="J892" s="361">
        <v>4.28</v>
      </c>
      <c r="K892" s="362">
        <v>77</v>
      </c>
      <c r="L892" s="363">
        <f>IF(tabItens[[#This Row],[Média]] &gt; 0, tabItens[[#This Row],[QTDE ATUAL]] / tabItens[[#This Row],[Média]],999.9)</f>
        <v>0</v>
      </c>
      <c r="M892" s="364">
        <v>0</v>
      </c>
      <c r="N892" s="365">
        <f>tabItens[[#This Row],[VALOR UNIT.]] * tabItens[[#This Row],[LC]]</f>
        <v>0</v>
      </c>
      <c r="O892" s="366"/>
      <c r="P892" s="367"/>
      <c r="Q892" s="368"/>
      <c r="R892" s="365"/>
      <c r="S892" s="369"/>
      <c r="T892" s="370">
        <f>ROUNDDOWN(IFERROR(tabItens[[#This Row],[ATA DT.VALID.]] - $D$1,0) / 30,0)</f>
        <v>-1507</v>
      </c>
      <c r="U892" s="355" t="s">
        <v>1272</v>
      </c>
      <c r="V892" s="371">
        <v>1</v>
      </c>
      <c r="W892" s="372" t="s">
        <v>2073</v>
      </c>
      <c r="X892" s="373">
        <v>83</v>
      </c>
      <c r="Y892" s="374">
        <v>4</v>
      </c>
      <c r="Z892" s="375"/>
      <c r="AA892" s="376"/>
      <c r="AB892" s="377"/>
      <c r="AC892" s="377"/>
      <c r="AD892" s="376"/>
      <c r="AE892" s="377"/>
      <c r="AF892" s="370"/>
      <c r="AG892" s="378" t="s">
        <v>2067</v>
      </c>
      <c r="AH892" s="379"/>
      <c r="AI892" s="370">
        <v>26</v>
      </c>
      <c r="AJ892" s="379">
        <v>44166</v>
      </c>
      <c r="AK892" s="379">
        <v>43983</v>
      </c>
      <c r="AL892" s="379">
        <v>44125</v>
      </c>
      <c r="AM892" s="369"/>
      <c r="AN892" s="358"/>
      <c r="AO892" s="380" t="str">
        <f>_xlfn.IFNA(IF(VLOOKUP(tabItens[[#This Row],[CÓDIGO]],tabExcluirDoEstoque[#Data],1,FALSE),"sim",""),"")</f>
        <v/>
      </c>
      <c r="AP892" s="381" t="str">
        <f ca="1">IF(OR(ISBLANK(tabItens[[#This Row],[ATA DT.VALID.]]),tabItens[[#This Row],[ATA DT.VALID.]]="",tabItens[[#This Row],[ATA DT.VALID.]]=" "),"",IF(TYPE(tabItens[[#This Row],[ATA DT.VALID.]])=1,ROUNDUP((tabItens[[#This Row],[ATA DT.VALID.]]-TODAY())/7,0),""))</f>
        <v/>
      </c>
      <c r="AQ892" s="382"/>
      <c r="AR892" s="383" t="str">
        <f>IF(ISBLANK(tabItens[[#This Row],[CÓDIGO]]),"",IFERROR(VLOOKUP(tabItens[[#This Row],[CÓDIGO]],Consumo!$C$2:$AC$862,26,FALSE),0))</f>
        <v>04.2023</v>
      </c>
      <c r="AS892" s="384">
        <f>SUMIF(Consumo!$C$3:$C$862,tabItens[[#This Row],[CÓDIGO]],Consumo!$N$3:$N$862) + SUMIF(Consumo!$C$3:$C$862,tabItens[[#This Row],[CÓDIGO]],Consumo!$O$3:$O$862) + SUMIF(Consumo!$C$3:$C$862,tabItens[[#This Row],[CÓDIGO]],Consumo!$P$3:$P$862) + SUMIF(Consumo!$C$3:$C$862,tabItens[[#This Row],[CÓDIGO]],Consumo!$Q$3:$Q$862)</f>
        <v>0</v>
      </c>
      <c r="AT892" s="384">
        <f>SUMIF(Consumo!$C$3:$C$862,tabItens[[#This Row],[CÓDIGO]],Consumo!$Z$3:$Z$862)</f>
        <v>79</v>
      </c>
      <c r="AU892" s="385">
        <f>SUMIF(Consumo!$C$3:$C$862,tabItens[[#This Row],[CÓDIGO]],Consumo!$AA$3:$AA$862)</f>
        <v>50</v>
      </c>
      <c r="AV892" s="386">
        <f>SUMIF(Consumo!$C$3:$C$862,tabItens[[#This Row],[CÓDIGO]],Consumo!$Y$3:$Y$862)</f>
        <v>5.5</v>
      </c>
      <c r="AW892" s="359">
        <f>tabItens[[#This Row],[QTDE ATUAL]] + tabItens[[#This Row],[RC QTDE]] + tabItens[[#This Row],[AF SALDO]] + tabItens[[#This Row],[Recentes]]</f>
        <v>0</v>
      </c>
      <c r="AX892" s="387">
        <v>3</v>
      </c>
      <c r="AY892" s="387">
        <v>4</v>
      </c>
      <c r="AZ892" s="387">
        <f>IF(ISBLANK(tabItens[[#This Row],[CÓDIGO]]),"",tabItens[[#This Row],[PontoMês]] * (AZ$2+tabItens[[#This Row],[PontoQtM]]))</f>
        <v>12</v>
      </c>
      <c r="BA892" s="386">
        <f>tabItens[[#This Row],[PontoPed]] - tabItens[[#This Row],[Saldo]] + (1/10)</f>
        <v>12.1</v>
      </c>
      <c r="BB892" s="386">
        <f xml:space="preserve"> tabItens[[#This Row],[PontoMês]] * BB$2 - tabItens[[#This Row],[QTDE ATUAL]] - (1/10)</f>
        <v>2.9</v>
      </c>
      <c r="BC892" s="388">
        <f>IF( tabItens[[#This Row],[PontoPed]]&gt;0, IF(tabItens[[#This Row],[PontoPed]]&lt;1, 1, IF( tabItens[[#This Row],[Saldo]]&gt;tabItens[[#This Row],[PontoPed]], 0, (tabItens[[#This Row],[PontoPed]]-tabItens[[#This Row],[Saldo]])/tabItens[[#This Row],[PontoPed]] ) ), 0 )</f>
        <v>1</v>
      </c>
      <c r="BD892" s="389">
        <f>ROUNDDOWN(IF( OR( AND(tabItens[[#This Row],[PontoPed]]&lt;tabItens[[#This Row],[Saldo]],tabItens[[#This Row],[Saldo]]&gt;0), tabItens[[#This Row],[PontoPed]]=0), 99, IF(AND(tabItens[[#This Row],[Saldo]]=0,tabItens[[#This Row],[PontoPed]]&gt;0), 0, (1-tabItens[[#This Row],[PctAb]])*10 ) ),0)</f>
        <v>0</v>
      </c>
      <c r="BE892" s="390">
        <f>IF( tabItens[[#This Row],[Consumo]] &gt; tabItens[[#This Row],[04_MESES]]/4*$AV$2, tabItens[[#This Row],[Consumo]]/$AV$2, tabItens[[#This Row],[04_MESES]]/4 ) * $BE$2 + tabItens[[#This Row],[COMPRA_EXTRA]]</f>
        <v>39.5</v>
      </c>
      <c r="BF892" s="391">
        <f>MAX( tabItens[[#This Row],[Sugestão]] - tabItens[[#This Row],[LC]], 0 )</f>
        <v>39.5</v>
      </c>
      <c r="BG892" s="391">
        <f>SUMIF(Consumo!$C$3:$C$862,tabItens[[#This Row],[CÓDIGO]],Consumo!$E$3:$E$862)</f>
        <v>0</v>
      </c>
      <c r="BH892" s="392">
        <f>IF(AND(tabItens[[#This Row],[Pend]] &gt; 0,tabItens[[#This Row],[Consumo]] &lt;&gt; 0), tabItens[[#This Row],[Pend]] / tabItens[[#This Row],[Consumo]], 0 )</f>
        <v>0</v>
      </c>
      <c r="BI892" s="391"/>
      <c r="BJ892" s="391"/>
      <c r="BK892" s="393" t="s">
        <v>2081</v>
      </c>
    </row>
    <row r="893" spans="1:63" x14ac:dyDescent="0.3">
      <c r="A893" s="354">
        <v>139767</v>
      </c>
      <c r="B893" s="355" t="s">
        <v>1986</v>
      </c>
      <c r="C893" s="356" t="s">
        <v>31</v>
      </c>
      <c r="D893" s="357">
        <v>0</v>
      </c>
      <c r="E893" s="358"/>
      <c r="F893" s="358"/>
      <c r="G893" s="358" t="s">
        <v>883</v>
      </c>
      <c r="H893" s="359">
        <v>1813</v>
      </c>
      <c r="I893" s="360">
        <v>103003</v>
      </c>
      <c r="J893" s="361">
        <v>0</v>
      </c>
      <c r="K893" s="362">
        <v>1369</v>
      </c>
      <c r="L893" s="363">
        <f>IF(tabItens[[#This Row],[Média]] &gt; 0, tabItens[[#This Row],[QTDE ATUAL]] / tabItens[[#This Row],[Média]],999.9)</f>
        <v>9.3856773080241584</v>
      </c>
      <c r="M893" s="364">
        <v>0</v>
      </c>
      <c r="N893" s="365">
        <f>tabItens[[#This Row],[VALOR UNIT.]] * tabItens[[#This Row],[LC]]</f>
        <v>0</v>
      </c>
      <c r="O893" s="366" t="s">
        <v>2085</v>
      </c>
      <c r="P893" s="367"/>
      <c r="Q893" s="368"/>
      <c r="R893" s="365"/>
      <c r="S893" s="369"/>
      <c r="T893" s="370">
        <f>ROUNDDOWN(IFERROR(tabItens[[#This Row],[ATA DT.VALID.]] - $D$1,0) / 30,0)</f>
        <v>-1507</v>
      </c>
      <c r="U893" s="355" t="s">
        <v>935</v>
      </c>
      <c r="V893" s="371">
        <v>1</v>
      </c>
      <c r="W893" s="372" t="s">
        <v>2069</v>
      </c>
      <c r="X893" s="373">
        <v>45</v>
      </c>
      <c r="Y893" s="374">
        <v>11</v>
      </c>
      <c r="Z893" s="375"/>
      <c r="AA893" s="376"/>
      <c r="AB893" s="377"/>
      <c r="AC893" s="377"/>
      <c r="AD893" s="376"/>
      <c r="AE893" s="377"/>
      <c r="AF893" s="370"/>
      <c r="AG893" s="378" t="s">
        <v>2067</v>
      </c>
      <c r="AH893" s="379"/>
      <c r="AI893" s="370">
        <v>788</v>
      </c>
      <c r="AJ893" s="379" t="s">
        <v>883</v>
      </c>
      <c r="AK893" s="379">
        <v>44020</v>
      </c>
      <c r="AL893" s="379" t="s">
        <v>883</v>
      </c>
      <c r="AM893" s="369"/>
      <c r="AN893" s="358"/>
      <c r="AO893" s="380" t="str">
        <f>_xlfn.IFNA(IF(VLOOKUP(tabItens[[#This Row],[CÓDIGO]],tabExcluirDoEstoque[#Data],1,FALSE),"sim",""),"")</f>
        <v/>
      </c>
      <c r="AP893" s="381" t="str">
        <f ca="1">IF(OR(ISBLANK(tabItens[[#This Row],[ATA DT.VALID.]]),tabItens[[#This Row],[ATA DT.VALID.]]="",tabItens[[#This Row],[ATA DT.VALID.]]=" "),"",IF(TYPE(tabItens[[#This Row],[ATA DT.VALID.]])=1,ROUNDUP((tabItens[[#This Row],[ATA DT.VALID.]]-TODAY())/7,0),""))</f>
        <v/>
      </c>
      <c r="AQ893" s="382">
        <v>0</v>
      </c>
      <c r="AR893" s="383" t="str">
        <f>IF(ISBLANK(tabItens[[#This Row],[CÓDIGO]]),"",IFERROR(VLOOKUP(tabItens[[#This Row],[CÓDIGO]],Consumo!$C$2:$AC$862,26,FALSE),0))</f>
        <v>09.2023</v>
      </c>
      <c r="AS893" s="384">
        <f>SUMIF(Consumo!$C$3:$C$862,tabItens[[#This Row],[CÓDIGO]],Consumo!$N$3:$N$862) + SUMIF(Consumo!$C$3:$C$862,tabItens[[#This Row],[CÓDIGO]],Consumo!$O$3:$O$862) + SUMIF(Consumo!$C$3:$C$862,tabItens[[#This Row],[CÓDIGO]],Consumo!$P$3:$P$862) + SUMIF(Consumo!$C$3:$C$862,tabItens[[#This Row],[CÓDIGO]],Consumo!$Q$3:$Q$862)</f>
        <v>681</v>
      </c>
      <c r="AT893" s="384">
        <f>SUMIF(Consumo!$C$3:$C$862,tabItens[[#This Row],[CÓDIGO]],Consumo!$Z$3:$Z$862)</f>
        <v>2318</v>
      </c>
      <c r="AU893" s="385">
        <f>SUMIF(Consumo!$C$3:$C$862,tabItens[[#This Row],[CÓDIGO]],Consumo!$AA$3:$AA$862)</f>
        <v>295</v>
      </c>
      <c r="AV893" s="386">
        <f>SUMIF(Consumo!$C$3:$C$862,tabItens[[#This Row],[CÓDIGO]],Consumo!$Y$3:$Y$862)</f>
        <v>193.16666666666666</v>
      </c>
      <c r="AW893" s="359">
        <f>tabItens[[#This Row],[QTDE ATUAL]] + tabItens[[#This Row],[RC QTDE]] + tabItens[[#This Row],[AF SALDO]] + tabItens[[#This Row],[Recentes]]</f>
        <v>1813</v>
      </c>
      <c r="AX893" s="387">
        <v>135</v>
      </c>
      <c r="AY893" s="387">
        <v>4</v>
      </c>
      <c r="AZ893" s="387">
        <f>IF(ISBLANK(tabItens[[#This Row],[CÓDIGO]]),"",tabItens[[#This Row],[PontoMês]] * (AZ$2+tabItens[[#This Row],[PontoQtM]]))</f>
        <v>540</v>
      </c>
      <c r="BA893" s="386">
        <f>tabItens[[#This Row],[PontoPed]] - tabItens[[#This Row],[Saldo]] + (1/10)</f>
        <v>-1272.9000000000001</v>
      </c>
      <c r="BB893" s="386">
        <f xml:space="preserve"> tabItens[[#This Row],[PontoMês]] * BB$2 - tabItens[[#This Row],[QTDE ATUAL]] - (1/10)</f>
        <v>-1678.1</v>
      </c>
      <c r="BC893" s="388">
        <f>IF( tabItens[[#This Row],[PontoPed]]&gt;0, IF(tabItens[[#This Row],[PontoPed]]&lt;1, 1, IF( tabItens[[#This Row],[Saldo]]&gt;tabItens[[#This Row],[PontoPed]], 0, (tabItens[[#This Row],[PontoPed]]-tabItens[[#This Row],[Saldo]])/tabItens[[#This Row],[PontoPed]] ) ), 0 )</f>
        <v>0</v>
      </c>
      <c r="BD893" s="389">
        <f>ROUNDDOWN(IF( OR( AND(tabItens[[#This Row],[PontoPed]]&lt;tabItens[[#This Row],[Saldo]],tabItens[[#This Row],[Saldo]]&gt;0), tabItens[[#This Row],[PontoPed]]=0), 99, IF(AND(tabItens[[#This Row],[Saldo]]=0,tabItens[[#This Row],[PontoPed]]&gt;0), 0, (1-tabItens[[#This Row],[PctAb]])*10 ) ),0)</f>
        <v>99</v>
      </c>
      <c r="BE893" s="390">
        <f>IF( tabItens[[#This Row],[Consumo]] &gt; tabItens[[#This Row],[04_MESES]]/4*$AV$2, tabItens[[#This Row],[Consumo]]/$AV$2, tabItens[[#This Row],[04_MESES]]/4 ) * $BE$2 + tabItens[[#This Row],[COMPRA_EXTRA]]</f>
        <v>1159</v>
      </c>
      <c r="BF893" s="391">
        <f>MAX( tabItens[[#This Row],[Sugestão]] - tabItens[[#This Row],[LC]], 0 )</f>
        <v>1159</v>
      </c>
      <c r="BG893" s="391">
        <f>SUMIF(Consumo!$C$3:$C$862,tabItens[[#This Row],[CÓDIGO]],Consumo!$E$3:$E$862)</f>
        <v>8</v>
      </c>
      <c r="BH893" s="392">
        <f>IF(AND(tabItens[[#This Row],[Pend]] &gt; 0,tabItens[[#This Row],[Consumo]] &lt;&gt; 0), tabItens[[#This Row],[Pend]] / tabItens[[#This Row],[Consumo]], 0 )</f>
        <v>3.4512510785159622E-3</v>
      </c>
      <c r="BI893" s="391"/>
      <c r="BJ893" s="391"/>
      <c r="BK893" s="393" t="s">
        <v>2081</v>
      </c>
    </row>
    <row r="894" spans="1:63" x14ac:dyDescent="0.3">
      <c r="A894" s="354">
        <v>139957</v>
      </c>
      <c r="B894" s="355" t="s">
        <v>1987</v>
      </c>
      <c r="C894" s="356" t="s">
        <v>553</v>
      </c>
      <c r="D894" s="357">
        <v>47.5</v>
      </c>
      <c r="E894" s="358" t="s">
        <v>1988</v>
      </c>
      <c r="F894" s="358" t="s">
        <v>1989</v>
      </c>
      <c r="G894" s="358" t="s">
        <v>1990</v>
      </c>
      <c r="H894" s="359">
        <v>0</v>
      </c>
      <c r="I894" s="360">
        <v>103003</v>
      </c>
      <c r="J894" s="361">
        <v>47.5</v>
      </c>
      <c r="K894" s="362">
        <v>2521</v>
      </c>
      <c r="L894" s="363">
        <f>IF(tabItens[[#This Row],[Média]] &gt; 0, tabItens[[#This Row],[QTDE ATUAL]] / tabItens[[#This Row],[Média]],999.9)</f>
        <v>0</v>
      </c>
      <c r="M894" s="364">
        <v>0</v>
      </c>
      <c r="N894" s="365">
        <f>tabItens[[#This Row],[VALOR UNIT.]] * tabItens[[#This Row],[LC]]</f>
        <v>0</v>
      </c>
      <c r="O894" s="366" t="s">
        <v>1991</v>
      </c>
      <c r="P894" s="367">
        <v>0</v>
      </c>
      <c r="Q894" s="368">
        <v>10691</v>
      </c>
      <c r="R894" s="365">
        <v>507822.5</v>
      </c>
      <c r="S894" s="369">
        <v>45561</v>
      </c>
      <c r="T894" s="370">
        <f>ROUNDDOWN(IFERROR(tabItens[[#This Row],[ATA DT.VALID.]] - $D$1,0) / 30,0)</f>
        <v>11</v>
      </c>
      <c r="U894" s="355" t="s">
        <v>1729</v>
      </c>
      <c r="V894" s="371">
        <v>1</v>
      </c>
      <c r="W894" s="372" t="s">
        <v>2066</v>
      </c>
      <c r="X894" s="373">
        <v>51</v>
      </c>
      <c r="Y894" s="374">
        <v>21</v>
      </c>
      <c r="Z894" s="375"/>
      <c r="AA894" s="376"/>
      <c r="AB894" s="377"/>
      <c r="AC894" s="377"/>
      <c r="AD894" s="376"/>
      <c r="AE894" s="377"/>
      <c r="AF894" s="370"/>
      <c r="AG894" s="378" t="s">
        <v>2067</v>
      </c>
      <c r="AH894" s="379"/>
      <c r="AI894" s="370">
        <v>2034</v>
      </c>
      <c r="AJ894" s="379">
        <v>44922</v>
      </c>
      <c r="AK894" s="379">
        <v>44075</v>
      </c>
      <c r="AL894" s="379">
        <v>45215</v>
      </c>
      <c r="AM894" s="369"/>
      <c r="AN894" s="358"/>
      <c r="AO894" s="380" t="str">
        <f>_xlfn.IFNA(IF(VLOOKUP(tabItens[[#This Row],[CÓDIGO]],tabExcluirDoEstoque[#Data],1,FALSE),"sim",""),"")</f>
        <v/>
      </c>
      <c r="AP894" s="381">
        <f ca="1">IF(OR(ISBLANK(tabItens[[#This Row],[ATA DT.VALID.]]),tabItens[[#This Row],[ATA DT.VALID.]]="",tabItens[[#This Row],[ATA DT.VALID.]]=" "),"",IF(TYPE(tabItens[[#This Row],[ATA DT.VALID.]])=1,ROUNDUP((tabItens[[#This Row],[ATA DT.VALID.]]-TODAY())/7,0),""))</f>
        <v>44</v>
      </c>
      <c r="AQ894" s="382">
        <v>0</v>
      </c>
      <c r="AR894" s="383" t="str">
        <f>IF(ISBLANK(tabItens[[#This Row],[CÓDIGO]]),"",IFERROR(VLOOKUP(tabItens[[#This Row],[CÓDIGO]],Consumo!$C$2:$AC$862,26,FALSE),0))</f>
        <v>09.2023</v>
      </c>
      <c r="AS894" s="384">
        <f>SUMIF(Consumo!$C$3:$C$862,tabItens[[#This Row],[CÓDIGO]],Consumo!$N$3:$N$862) + SUMIF(Consumo!$C$3:$C$862,tabItens[[#This Row],[CÓDIGO]],Consumo!$O$3:$O$862) + SUMIF(Consumo!$C$3:$C$862,tabItens[[#This Row],[CÓDIGO]],Consumo!$P$3:$P$862) + SUMIF(Consumo!$C$3:$C$862,tabItens[[#This Row],[CÓDIGO]],Consumo!$Q$3:$Q$862)</f>
        <v>997</v>
      </c>
      <c r="AT894" s="384">
        <f>SUMIF(Consumo!$C$3:$C$862,tabItens[[#This Row],[CÓDIGO]],Consumo!$Z$3:$Z$862)</f>
        <v>2640</v>
      </c>
      <c r="AU894" s="385">
        <f>SUMIF(Consumo!$C$3:$C$862,tabItens[[#This Row],[CÓDIGO]],Consumo!$AA$3:$AA$862)</f>
        <v>998</v>
      </c>
      <c r="AV894" s="386">
        <f>SUMIF(Consumo!$C$3:$C$862,tabItens[[#This Row],[CÓDIGO]],Consumo!$Y$3:$Y$862)</f>
        <v>210.33333333333334</v>
      </c>
      <c r="AW894" s="359">
        <f>tabItens[[#This Row],[QTDE ATUAL]] + tabItens[[#This Row],[RC QTDE]] + tabItens[[#This Row],[AF SALDO]] + tabItens[[#This Row],[Recentes]]</f>
        <v>0</v>
      </c>
      <c r="AX894" s="387">
        <v>266</v>
      </c>
      <c r="AY894" s="387">
        <v>4</v>
      </c>
      <c r="AZ894" s="387">
        <f>IF(ISBLANK(tabItens[[#This Row],[CÓDIGO]]),"",tabItens[[#This Row],[PontoMês]] * (AZ$2+tabItens[[#This Row],[PontoQtM]]))</f>
        <v>1064</v>
      </c>
      <c r="BA894" s="386">
        <f>tabItens[[#This Row],[PontoPed]] - tabItens[[#This Row],[Saldo]] + (1/10)</f>
        <v>1064.0999999999999</v>
      </c>
      <c r="BB894" s="386">
        <f xml:space="preserve"> tabItens[[#This Row],[PontoMês]] * BB$2 - tabItens[[#This Row],[QTDE ATUAL]] - (1/10)</f>
        <v>265.89999999999998</v>
      </c>
      <c r="BC894" s="388">
        <f>IF( tabItens[[#This Row],[PontoPed]]&gt;0, IF(tabItens[[#This Row],[PontoPed]]&lt;1, 1, IF( tabItens[[#This Row],[Saldo]]&gt;tabItens[[#This Row],[PontoPed]], 0, (tabItens[[#This Row],[PontoPed]]-tabItens[[#This Row],[Saldo]])/tabItens[[#This Row],[PontoPed]] ) ), 0 )</f>
        <v>1</v>
      </c>
      <c r="BD894" s="389">
        <f>ROUNDDOWN(IF( OR( AND(tabItens[[#This Row],[PontoPed]]&lt;tabItens[[#This Row],[Saldo]],tabItens[[#This Row],[Saldo]]&gt;0), tabItens[[#This Row],[PontoPed]]=0), 99, IF(AND(tabItens[[#This Row],[Saldo]]=0,tabItens[[#This Row],[PontoPed]]&gt;0), 0, (1-tabItens[[#This Row],[PctAb]])*10 ) ),0)</f>
        <v>0</v>
      </c>
      <c r="BE894" s="390">
        <f>IF( tabItens[[#This Row],[Consumo]] &gt; tabItens[[#This Row],[04_MESES]]/4*$AV$2, tabItens[[#This Row],[Consumo]]/$AV$2, tabItens[[#This Row],[04_MESES]]/4 ) * $BE$2 + tabItens[[#This Row],[COMPRA_EXTRA]]</f>
        <v>1495.5</v>
      </c>
      <c r="BF894" s="391">
        <f>MAX( tabItens[[#This Row],[Sugestão]] - tabItens[[#This Row],[LC]], 0 )</f>
        <v>1495.5</v>
      </c>
      <c r="BG894" s="391">
        <f>SUMIF(Consumo!$C$3:$C$862,tabItens[[#This Row],[CÓDIGO]],Consumo!$E$3:$E$862)</f>
        <v>116</v>
      </c>
      <c r="BH894" s="392">
        <f>IF(AND(tabItens[[#This Row],[Pend]] &gt; 0,tabItens[[#This Row],[Consumo]] &lt;&gt; 0), tabItens[[#This Row],[Pend]] / tabItens[[#This Row],[Consumo]], 0 )</f>
        <v>4.3939393939393938E-2</v>
      </c>
      <c r="BI894" s="391"/>
      <c r="BJ894" s="391"/>
      <c r="BK894" s="393" t="s">
        <v>2081</v>
      </c>
    </row>
    <row r="895" spans="1:63" x14ac:dyDescent="0.3">
      <c r="A895" s="354">
        <v>139958</v>
      </c>
      <c r="B895" s="355" t="s">
        <v>1992</v>
      </c>
      <c r="C895" s="356" t="s">
        <v>553</v>
      </c>
      <c r="D895" s="357">
        <v>59.34</v>
      </c>
      <c r="E895" s="358" t="s">
        <v>1988</v>
      </c>
      <c r="F895" s="358" t="s">
        <v>1989</v>
      </c>
      <c r="G895" s="358" t="s">
        <v>1990</v>
      </c>
      <c r="H895" s="359">
        <v>0</v>
      </c>
      <c r="I895" s="360">
        <v>103003</v>
      </c>
      <c r="J895" s="361">
        <v>59.34</v>
      </c>
      <c r="K895" s="362">
        <v>1757.55</v>
      </c>
      <c r="L895" s="363">
        <f>IF(tabItens[[#This Row],[Média]] &gt; 0, tabItens[[#This Row],[QTDE ATUAL]] / tabItens[[#This Row],[Média]],999.9)</f>
        <v>0</v>
      </c>
      <c r="M895" s="364">
        <v>0</v>
      </c>
      <c r="N895" s="365">
        <f>tabItens[[#This Row],[VALOR UNIT.]] * tabItens[[#This Row],[LC]]</f>
        <v>0</v>
      </c>
      <c r="O895" s="366" t="s">
        <v>1991</v>
      </c>
      <c r="P895" s="367">
        <v>0</v>
      </c>
      <c r="Q895" s="368">
        <v>11495.9</v>
      </c>
      <c r="R895" s="365">
        <v>682166.71</v>
      </c>
      <c r="S895" s="369">
        <v>45561</v>
      </c>
      <c r="T895" s="370">
        <f>ROUNDDOWN(IFERROR(tabItens[[#This Row],[ATA DT.VALID.]] - $D$1,0) / 30,0)</f>
        <v>11</v>
      </c>
      <c r="U895" s="355" t="s">
        <v>1729</v>
      </c>
      <c r="V895" s="371">
        <v>1</v>
      </c>
      <c r="W895" s="372" t="s">
        <v>2066</v>
      </c>
      <c r="X895" s="373">
        <v>51</v>
      </c>
      <c r="Y895" s="374">
        <v>21</v>
      </c>
      <c r="Z895" s="375"/>
      <c r="AA895" s="376"/>
      <c r="AB895" s="377"/>
      <c r="AC895" s="377"/>
      <c r="AD895" s="376"/>
      <c r="AE895" s="377"/>
      <c r="AF895" s="370"/>
      <c r="AG895" s="378" t="s">
        <v>2067</v>
      </c>
      <c r="AH895" s="379"/>
      <c r="AI895" s="370">
        <v>586</v>
      </c>
      <c r="AJ895" s="379">
        <v>44550</v>
      </c>
      <c r="AK895" s="379">
        <v>44075</v>
      </c>
      <c r="AL895" s="379">
        <v>45215</v>
      </c>
      <c r="AM895" s="369"/>
      <c r="AN895" s="358"/>
      <c r="AO895" s="380" t="str">
        <f>_xlfn.IFNA(IF(VLOOKUP(tabItens[[#This Row],[CÓDIGO]],tabExcluirDoEstoque[#Data],1,FALSE),"sim",""),"")</f>
        <v/>
      </c>
      <c r="AP895" s="381">
        <f ca="1">IF(OR(ISBLANK(tabItens[[#This Row],[ATA DT.VALID.]]),tabItens[[#This Row],[ATA DT.VALID.]]="",tabItens[[#This Row],[ATA DT.VALID.]]=" "),"",IF(TYPE(tabItens[[#This Row],[ATA DT.VALID.]])=1,ROUNDUP((tabItens[[#This Row],[ATA DT.VALID.]]-TODAY())/7,0),""))</f>
        <v>44</v>
      </c>
      <c r="AQ895" s="382">
        <v>0</v>
      </c>
      <c r="AR895" s="383" t="str">
        <f>IF(ISBLANK(tabItens[[#This Row],[CÓDIGO]]),"",IFERROR(VLOOKUP(tabItens[[#This Row],[CÓDIGO]],Consumo!$C$2:$AC$862,26,FALSE),0))</f>
        <v>03.2023</v>
      </c>
      <c r="AS895" s="384">
        <f>SUMIF(Consumo!$C$3:$C$862,tabItens[[#This Row],[CÓDIGO]],Consumo!$N$3:$N$862) + SUMIF(Consumo!$C$3:$C$862,tabItens[[#This Row],[CÓDIGO]],Consumo!$O$3:$O$862) + SUMIF(Consumo!$C$3:$C$862,tabItens[[#This Row],[CÓDIGO]],Consumo!$P$3:$P$862) + SUMIF(Consumo!$C$3:$C$862,tabItens[[#This Row],[CÓDIGO]],Consumo!$Q$3:$Q$862)</f>
        <v>0</v>
      </c>
      <c r="AT895" s="384">
        <f>SUMIF(Consumo!$C$3:$C$862,tabItens[[#This Row],[CÓDIGO]],Consumo!$Z$3:$Z$862)</f>
        <v>1773</v>
      </c>
      <c r="AU895" s="385">
        <f>SUMIF(Consumo!$C$3:$C$862,tabItens[[#This Row],[CÓDIGO]],Consumo!$AA$3:$AA$862)</f>
        <v>1677.55</v>
      </c>
      <c r="AV895" s="386">
        <f>SUMIF(Consumo!$C$3:$C$862,tabItens[[#This Row],[CÓDIGO]],Consumo!$Y$3:$Y$862)</f>
        <v>97.454166666666666</v>
      </c>
      <c r="AW895" s="359">
        <f>tabItens[[#This Row],[QTDE ATUAL]] + tabItens[[#This Row],[RC QTDE]] + tabItens[[#This Row],[AF SALDO]] + tabItens[[#This Row],[Recentes]]</f>
        <v>0</v>
      </c>
      <c r="AX895" s="387">
        <v>214</v>
      </c>
      <c r="AY895" s="387">
        <v>4</v>
      </c>
      <c r="AZ895" s="387">
        <f>IF(ISBLANK(tabItens[[#This Row],[CÓDIGO]]),"",tabItens[[#This Row],[PontoMês]] * (AZ$2+tabItens[[#This Row],[PontoQtM]]))</f>
        <v>856</v>
      </c>
      <c r="BA895" s="386">
        <f>tabItens[[#This Row],[PontoPed]] - tabItens[[#This Row],[Saldo]] + (1/10)</f>
        <v>856.1</v>
      </c>
      <c r="BB895" s="386">
        <f xml:space="preserve"> tabItens[[#This Row],[PontoMês]] * BB$2 - tabItens[[#This Row],[QTDE ATUAL]] - (1/10)</f>
        <v>213.9</v>
      </c>
      <c r="BC895" s="388">
        <f>IF( tabItens[[#This Row],[PontoPed]]&gt;0, IF(tabItens[[#This Row],[PontoPed]]&lt;1, 1, IF( tabItens[[#This Row],[Saldo]]&gt;tabItens[[#This Row],[PontoPed]], 0, (tabItens[[#This Row],[PontoPed]]-tabItens[[#This Row],[Saldo]])/tabItens[[#This Row],[PontoPed]] ) ), 0 )</f>
        <v>1</v>
      </c>
      <c r="BD895" s="389">
        <f>ROUNDDOWN(IF( OR( AND(tabItens[[#This Row],[PontoPed]]&lt;tabItens[[#This Row],[Saldo]],tabItens[[#This Row],[Saldo]]&gt;0), tabItens[[#This Row],[PontoPed]]=0), 99, IF(AND(tabItens[[#This Row],[Saldo]]=0,tabItens[[#This Row],[PontoPed]]&gt;0), 0, (1-tabItens[[#This Row],[PctAb]])*10 ) ),0)</f>
        <v>0</v>
      </c>
      <c r="BE895" s="390">
        <f>IF( tabItens[[#This Row],[Consumo]] &gt; tabItens[[#This Row],[04_MESES]]/4*$AV$2, tabItens[[#This Row],[Consumo]]/$AV$2, tabItens[[#This Row],[04_MESES]]/4 ) * $BE$2 + tabItens[[#This Row],[COMPRA_EXTRA]]</f>
        <v>886.5</v>
      </c>
      <c r="BF895" s="391">
        <f>MAX( tabItens[[#This Row],[Sugestão]] - tabItens[[#This Row],[LC]], 0 )</f>
        <v>886.5</v>
      </c>
      <c r="BG895" s="391">
        <f>SUMIF(Consumo!$C$3:$C$862,tabItens[[#This Row],[CÓDIGO]],Consumo!$E$3:$E$862)</f>
        <v>15.45</v>
      </c>
      <c r="BH895" s="392">
        <f>IF(AND(tabItens[[#This Row],[Pend]] &gt; 0,tabItens[[#This Row],[Consumo]] &lt;&gt; 0), tabItens[[#This Row],[Pend]] / tabItens[[#This Row],[Consumo]], 0 )</f>
        <v>8.7140439932318105E-3</v>
      </c>
      <c r="BI895" s="391"/>
      <c r="BJ895" s="391"/>
      <c r="BK895" s="393" t="s">
        <v>2081</v>
      </c>
    </row>
    <row r="896" spans="1:63" x14ac:dyDescent="0.3">
      <c r="A896" s="354">
        <v>140028</v>
      </c>
      <c r="B896" s="355" t="s">
        <v>1993</v>
      </c>
      <c r="C896" s="356" t="s">
        <v>253</v>
      </c>
      <c r="D896" s="357">
        <v>94</v>
      </c>
      <c r="E896" s="358"/>
      <c r="F896" s="358"/>
      <c r="G896" s="358" t="s">
        <v>883</v>
      </c>
      <c r="H896" s="359">
        <v>843</v>
      </c>
      <c r="I896" s="360">
        <v>103003</v>
      </c>
      <c r="J896" s="361">
        <v>94</v>
      </c>
      <c r="K896" s="362">
        <v>49</v>
      </c>
      <c r="L896" s="363">
        <f>IF(tabItens[[#This Row],[Média]] &gt; 0, tabItens[[#This Row],[QTDE ATUAL]] / tabItens[[#This Row],[Média]],999.9)</f>
        <v>180.64285714285714</v>
      </c>
      <c r="M896" s="364">
        <v>0</v>
      </c>
      <c r="N896" s="365">
        <f>tabItens[[#This Row],[VALOR UNIT.]] * tabItens[[#This Row],[LC]]</f>
        <v>0</v>
      </c>
      <c r="O896" s="366" t="s">
        <v>2204</v>
      </c>
      <c r="P896" s="367"/>
      <c r="Q896" s="368"/>
      <c r="R896" s="365"/>
      <c r="S896" s="369"/>
      <c r="T896" s="370">
        <f>ROUNDDOWN(IFERROR(tabItens[[#This Row],[ATA DT.VALID.]] - $D$1,0) / 30,0)</f>
        <v>-1507</v>
      </c>
      <c r="U896" s="355" t="s">
        <v>1671</v>
      </c>
      <c r="V896" s="371">
        <v>1</v>
      </c>
      <c r="W896" s="372" t="s">
        <v>2072</v>
      </c>
      <c r="X896" s="373">
        <v>55</v>
      </c>
      <c r="Y896" s="374">
        <v>19</v>
      </c>
      <c r="Z896" s="375"/>
      <c r="AA896" s="376"/>
      <c r="AB896" s="377"/>
      <c r="AC896" s="377"/>
      <c r="AD896" s="376"/>
      <c r="AE896" s="377"/>
      <c r="AF896" s="370"/>
      <c r="AG896" s="378" t="s">
        <v>2067</v>
      </c>
      <c r="AH896" s="379"/>
      <c r="AI896" s="370">
        <v>20</v>
      </c>
      <c r="AJ896" s="379" t="s">
        <v>883</v>
      </c>
      <c r="AK896" s="379">
        <v>44096</v>
      </c>
      <c r="AL896" s="379">
        <v>45139</v>
      </c>
      <c r="AM896" s="369"/>
      <c r="AN896" s="358"/>
      <c r="AO896" s="380" t="str">
        <f>_xlfn.IFNA(IF(VLOOKUP(tabItens[[#This Row],[CÓDIGO]],tabExcluirDoEstoque[#Data],1,FALSE),"sim",""),"")</f>
        <v/>
      </c>
      <c r="AP896" s="381" t="str">
        <f ca="1">IF(OR(ISBLANK(tabItens[[#This Row],[ATA DT.VALID.]]),tabItens[[#This Row],[ATA DT.VALID.]]="",tabItens[[#This Row],[ATA DT.VALID.]]=" "),"",IF(TYPE(tabItens[[#This Row],[ATA DT.VALID.]])=1,ROUNDUP((tabItens[[#This Row],[ATA DT.VALID.]]-TODAY())/7,0),""))</f>
        <v/>
      </c>
      <c r="AQ896" s="382">
        <v>0</v>
      </c>
      <c r="AR896" s="383" t="str">
        <f>IF(ISBLANK(tabItens[[#This Row],[CÓDIGO]]),"",IFERROR(VLOOKUP(tabItens[[#This Row],[CÓDIGO]],Consumo!$C$2:$AC$862,26,FALSE),0))</f>
        <v>09.2023</v>
      </c>
      <c r="AS896" s="384">
        <f>SUMIF(Consumo!$C$3:$C$862,tabItens[[#This Row],[CÓDIGO]],Consumo!$N$3:$N$862) + SUMIF(Consumo!$C$3:$C$862,tabItens[[#This Row],[CÓDIGO]],Consumo!$O$3:$O$862) + SUMIF(Consumo!$C$3:$C$862,tabItens[[#This Row],[CÓDIGO]],Consumo!$P$3:$P$862) + SUMIF(Consumo!$C$3:$C$862,tabItens[[#This Row],[CÓDIGO]],Consumo!$Q$3:$Q$862)</f>
        <v>9</v>
      </c>
      <c r="AT896" s="384">
        <f>SUMIF(Consumo!$C$3:$C$862,tabItens[[#This Row],[CÓDIGO]],Consumo!$Z$3:$Z$862)</f>
        <v>58</v>
      </c>
      <c r="AU896" s="385">
        <f>SUMIF(Consumo!$C$3:$C$862,tabItens[[#This Row],[CÓDIGO]],Consumo!$AA$3:$AA$862)</f>
        <v>16</v>
      </c>
      <c r="AV896" s="386">
        <f>SUMIF(Consumo!$C$3:$C$862,tabItens[[#This Row],[CÓDIGO]],Consumo!$Y$3:$Y$862)</f>
        <v>4.666666666666667</v>
      </c>
      <c r="AW896" s="359">
        <f>tabItens[[#This Row],[QTDE ATUAL]] + tabItens[[#This Row],[RC QTDE]] + tabItens[[#This Row],[AF SALDO]] + tabItens[[#This Row],[Recentes]]</f>
        <v>843</v>
      </c>
      <c r="AX896" s="387">
        <v>234</v>
      </c>
      <c r="AY896" s="387">
        <v>4</v>
      </c>
      <c r="AZ896" s="387">
        <f>IF(ISBLANK(tabItens[[#This Row],[CÓDIGO]]),"",tabItens[[#This Row],[PontoMês]] * (AZ$2+tabItens[[#This Row],[PontoQtM]]))</f>
        <v>936</v>
      </c>
      <c r="BA896" s="386">
        <f>tabItens[[#This Row],[PontoPed]] - tabItens[[#This Row],[Saldo]] + (1/10)</f>
        <v>93.1</v>
      </c>
      <c r="BB896" s="386">
        <f xml:space="preserve"> tabItens[[#This Row],[PontoMês]] * BB$2 - tabItens[[#This Row],[QTDE ATUAL]] - (1/10)</f>
        <v>-609.1</v>
      </c>
      <c r="BC896" s="388">
        <f>IF( tabItens[[#This Row],[PontoPed]]&gt;0, IF(tabItens[[#This Row],[PontoPed]]&lt;1, 1, IF( tabItens[[#This Row],[Saldo]]&gt;tabItens[[#This Row],[PontoPed]], 0, (tabItens[[#This Row],[PontoPed]]-tabItens[[#This Row],[Saldo]])/tabItens[[#This Row],[PontoPed]] ) ), 0 )</f>
        <v>9.9358974358974353E-2</v>
      </c>
      <c r="BD896" s="389">
        <f>ROUNDDOWN(IF( OR( AND(tabItens[[#This Row],[PontoPed]]&lt;tabItens[[#This Row],[Saldo]],tabItens[[#This Row],[Saldo]]&gt;0), tabItens[[#This Row],[PontoPed]]=0), 99, IF(AND(tabItens[[#This Row],[Saldo]]=0,tabItens[[#This Row],[PontoPed]]&gt;0), 0, (1-tabItens[[#This Row],[PctAb]])*10 ) ),0)</f>
        <v>9</v>
      </c>
      <c r="BE896" s="390">
        <f>IF( tabItens[[#This Row],[Consumo]] &gt; tabItens[[#This Row],[04_MESES]]/4*$AV$2, tabItens[[#This Row],[Consumo]]/$AV$2, tabItens[[#This Row],[04_MESES]]/4 ) * $BE$2 + tabItens[[#This Row],[COMPRA_EXTRA]]</f>
        <v>29</v>
      </c>
      <c r="BF896" s="391">
        <f>MAX( tabItens[[#This Row],[Sugestão]] - tabItens[[#This Row],[LC]], 0 )</f>
        <v>29</v>
      </c>
      <c r="BG896" s="391">
        <f>SUMIF(Consumo!$C$3:$C$862,tabItens[[#This Row],[CÓDIGO]],Consumo!$E$3:$E$862)</f>
        <v>0</v>
      </c>
      <c r="BH896" s="392">
        <f>IF(AND(tabItens[[#This Row],[Pend]] &gt; 0,tabItens[[#This Row],[Consumo]] &lt;&gt; 0), tabItens[[#This Row],[Pend]] / tabItens[[#This Row],[Consumo]], 0 )</f>
        <v>0</v>
      </c>
      <c r="BI896" s="391"/>
      <c r="BJ896" s="391"/>
      <c r="BK896" s="393" t="s">
        <v>2081</v>
      </c>
    </row>
    <row r="897" spans="1:63" x14ac:dyDescent="0.3">
      <c r="A897" s="354">
        <v>140030</v>
      </c>
      <c r="B897" s="355" t="s">
        <v>1994</v>
      </c>
      <c r="C897" s="356" t="s">
        <v>253</v>
      </c>
      <c r="D897" s="357">
        <v>173</v>
      </c>
      <c r="E897" s="358"/>
      <c r="F897" s="358"/>
      <c r="G897" s="358" t="s">
        <v>883</v>
      </c>
      <c r="H897" s="359">
        <v>60</v>
      </c>
      <c r="I897" s="360">
        <v>103003</v>
      </c>
      <c r="J897" s="361">
        <v>173</v>
      </c>
      <c r="K897" s="362">
        <v>82</v>
      </c>
      <c r="L897" s="363">
        <f>IF(tabItens[[#This Row],[Média]] &gt; 0, tabItens[[#This Row],[QTDE ATUAL]] / tabItens[[#This Row],[Média]],999.9)</f>
        <v>7.2727272727272725</v>
      </c>
      <c r="M897" s="364">
        <v>0</v>
      </c>
      <c r="N897" s="365">
        <f>tabItens[[#This Row],[VALOR UNIT.]] * tabItens[[#This Row],[LC]]</f>
        <v>0</v>
      </c>
      <c r="O897" s="366" t="s">
        <v>2204</v>
      </c>
      <c r="P897" s="367"/>
      <c r="Q897" s="368"/>
      <c r="R897" s="365"/>
      <c r="S897" s="369"/>
      <c r="T897" s="370">
        <f>ROUNDDOWN(IFERROR(tabItens[[#This Row],[ATA DT.VALID.]] - $D$1,0) / 30,0)</f>
        <v>-1507</v>
      </c>
      <c r="U897" s="355" t="s">
        <v>1671</v>
      </c>
      <c r="V897" s="371">
        <v>1</v>
      </c>
      <c r="W897" s="372" t="s">
        <v>2072</v>
      </c>
      <c r="X897" s="373">
        <v>55</v>
      </c>
      <c r="Y897" s="374">
        <v>19</v>
      </c>
      <c r="Z897" s="375"/>
      <c r="AA897" s="376"/>
      <c r="AB897" s="377"/>
      <c r="AC897" s="377"/>
      <c r="AD897" s="376"/>
      <c r="AE897" s="377"/>
      <c r="AF897" s="370"/>
      <c r="AG897" s="378" t="s">
        <v>2067</v>
      </c>
      <c r="AH897" s="379"/>
      <c r="AI897" s="370">
        <v>34</v>
      </c>
      <c r="AJ897" s="379">
        <v>45030</v>
      </c>
      <c r="AK897" s="379">
        <v>44096</v>
      </c>
      <c r="AL897" s="379">
        <v>45139</v>
      </c>
      <c r="AM897" s="369"/>
      <c r="AN897" s="358"/>
      <c r="AO897" s="380" t="str">
        <f>_xlfn.IFNA(IF(VLOOKUP(tabItens[[#This Row],[CÓDIGO]],tabExcluirDoEstoque[#Data],1,FALSE),"sim",""),"")</f>
        <v/>
      </c>
      <c r="AP897" s="381" t="str">
        <f ca="1">IF(OR(ISBLANK(tabItens[[#This Row],[ATA DT.VALID.]]),tabItens[[#This Row],[ATA DT.VALID.]]="",tabItens[[#This Row],[ATA DT.VALID.]]=" "),"",IF(TYPE(tabItens[[#This Row],[ATA DT.VALID.]])=1,ROUNDUP((tabItens[[#This Row],[ATA DT.VALID.]]-TODAY())/7,0),""))</f>
        <v/>
      </c>
      <c r="AQ897" s="382">
        <v>0</v>
      </c>
      <c r="AR897" s="383" t="str">
        <f>IF(ISBLANK(tabItens[[#This Row],[CÓDIGO]]),"",IFERROR(VLOOKUP(tabItens[[#This Row],[CÓDIGO]],Consumo!$C$2:$AC$862,26,FALSE),0))</f>
        <v>09.2023</v>
      </c>
      <c r="AS897" s="384">
        <f>SUMIF(Consumo!$C$3:$C$862,tabItens[[#This Row],[CÓDIGO]],Consumo!$N$3:$N$862) + SUMIF(Consumo!$C$3:$C$862,tabItens[[#This Row],[CÓDIGO]],Consumo!$O$3:$O$862) + SUMIF(Consumo!$C$3:$C$862,tabItens[[#This Row],[CÓDIGO]],Consumo!$P$3:$P$862) + SUMIF(Consumo!$C$3:$C$862,tabItens[[#This Row],[CÓDIGO]],Consumo!$Q$3:$Q$862)</f>
        <v>68</v>
      </c>
      <c r="AT897" s="384">
        <f>SUMIF(Consumo!$C$3:$C$862,tabItens[[#This Row],[CÓDIGO]],Consumo!$Z$3:$Z$862)</f>
        <v>103</v>
      </c>
      <c r="AU897" s="385">
        <f>SUMIF(Consumo!$C$3:$C$862,tabItens[[#This Row],[CÓDIGO]],Consumo!$AA$3:$AA$862)</f>
        <v>29</v>
      </c>
      <c r="AV897" s="386">
        <f>SUMIF(Consumo!$C$3:$C$862,tabItens[[#This Row],[CÓDIGO]],Consumo!$Y$3:$Y$862)</f>
        <v>8.25</v>
      </c>
      <c r="AW897" s="359">
        <f>tabItens[[#This Row],[QTDE ATUAL]] + tabItens[[#This Row],[RC QTDE]] + tabItens[[#This Row],[AF SALDO]] + tabItens[[#This Row],[Recentes]]</f>
        <v>60</v>
      </c>
      <c r="AX897" s="387">
        <v>8</v>
      </c>
      <c r="AY897" s="387">
        <v>4</v>
      </c>
      <c r="AZ897" s="387">
        <f>IF(ISBLANK(tabItens[[#This Row],[CÓDIGO]]),"",tabItens[[#This Row],[PontoMês]] * (AZ$2+tabItens[[#This Row],[PontoQtM]]))</f>
        <v>32</v>
      </c>
      <c r="BA897" s="386">
        <f>tabItens[[#This Row],[PontoPed]] - tabItens[[#This Row],[Saldo]] + (1/10)</f>
        <v>-27.9</v>
      </c>
      <c r="BB897" s="386">
        <f xml:space="preserve"> tabItens[[#This Row],[PontoMês]] * BB$2 - tabItens[[#This Row],[QTDE ATUAL]] - (1/10)</f>
        <v>-52.1</v>
      </c>
      <c r="BC897" s="388">
        <f>IF( tabItens[[#This Row],[PontoPed]]&gt;0, IF(tabItens[[#This Row],[PontoPed]]&lt;1, 1, IF( tabItens[[#This Row],[Saldo]]&gt;tabItens[[#This Row],[PontoPed]], 0, (tabItens[[#This Row],[PontoPed]]-tabItens[[#This Row],[Saldo]])/tabItens[[#This Row],[PontoPed]] ) ), 0 )</f>
        <v>0</v>
      </c>
      <c r="BD897" s="389">
        <f>ROUNDDOWN(IF( OR( AND(tabItens[[#This Row],[PontoPed]]&lt;tabItens[[#This Row],[Saldo]],tabItens[[#This Row],[Saldo]]&gt;0), tabItens[[#This Row],[PontoPed]]=0), 99, IF(AND(tabItens[[#This Row],[Saldo]]=0,tabItens[[#This Row],[PontoPed]]&gt;0), 0, (1-tabItens[[#This Row],[PctAb]])*10 ) ),0)</f>
        <v>99</v>
      </c>
      <c r="BE897" s="390">
        <f>IF( tabItens[[#This Row],[Consumo]] &gt; tabItens[[#This Row],[04_MESES]]/4*$AV$2, tabItens[[#This Row],[Consumo]]/$AV$2, tabItens[[#This Row],[04_MESES]]/4 ) * $BE$2 + tabItens[[#This Row],[COMPRA_EXTRA]]</f>
        <v>102</v>
      </c>
      <c r="BF897" s="391">
        <f>MAX( tabItens[[#This Row],[Sugestão]] - tabItens[[#This Row],[LC]], 0 )</f>
        <v>102</v>
      </c>
      <c r="BG897" s="391">
        <f>SUMIF(Consumo!$C$3:$C$862,tabItens[[#This Row],[CÓDIGO]],Consumo!$E$3:$E$862)</f>
        <v>0</v>
      </c>
      <c r="BH897" s="392">
        <f>IF(AND(tabItens[[#This Row],[Pend]] &gt; 0,tabItens[[#This Row],[Consumo]] &lt;&gt; 0), tabItens[[#This Row],[Pend]] / tabItens[[#This Row],[Consumo]], 0 )</f>
        <v>0</v>
      </c>
      <c r="BI897" s="391"/>
      <c r="BJ897" s="391"/>
      <c r="BK897" s="393" t="s">
        <v>2081</v>
      </c>
    </row>
    <row r="898" spans="1:63" x14ac:dyDescent="0.3">
      <c r="A898" s="354">
        <v>140032</v>
      </c>
      <c r="B898" s="355" t="s">
        <v>1995</v>
      </c>
      <c r="C898" s="356" t="s">
        <v>253</v>
      </c>
      <c r="D898" s="357">
        <v>173</v>
      </c>
      <c r="E898" s="358"/>
      <c r="F898" s="358"/>
      <c r="G898" s="358" t="s">
        <v>883</v>
      </c>
      <c r="H898" s="359">
        <v>44</v>
      </c>
      <c r="I898" s="360">
        <v>103003</v>
      </c>
      <c r="J898" s="361">
        <v>173</v>
      </c>
      <c r="K898" s="362">
        <v>203</v>
      </c>
      <c r="L898" s="363">
        <f>IF(tabItens[[#This Row],[Média]] &gt; 0, tabItens[[#This Row],[QTDE ATUAL]] / tabItens[[#This Row],[Média]],999.9)</f>
        <v>1.703225806451613</v>
      </c>
      <c r="M898" s="364">
        <v>0</v>
      </c>
      <c r="N898" s="365">
        <f>tabItens[[#This Row],[VALOR UNIT.]] * tabItens[[#This Row],[LC]]</f>
        <v>0</v>
      </c>
      <c r="O898" s="366" t="s">
        <v>2204</v>
      </c>
      <c r="P898" s="367"/>
      <c r="Q898" s="368"/>
      <c r="R898" s="365"/>
      <c r="S898" s="369"/>
      <c r="T898" s="370">
        <f>ROUNDDOWN(IFERROR(tabItens[[#This Row],[ATA DT.VALID.]] - $D$1,0) / 30,0)</f>
        <v>-1507</v>
      </c>
      <c r="U898" s="355" t="s">
        <v>1671</v>
      </c>
      <c r="V898" s="371">
        <v>1</v>
      </c>
      <c r="W898" s="372" t="s">
        <v>2072</v>
      </c>
      <c r="X898" s="373">
        <v>55</v>
      </c>
      <c r="Y898" s="374">
        <v>19</v>
      </c>
      <c r="Z898" s="375">
        <v>2375</v>
      </c>
      <c r="AA898" s="376">
        <v>2023</v>
      </c>
      <c r="AB898" s="377">
        <v>400</v>
      </c>
      <c r="AC898" s="377"/>
      <c r="AD898" s="376"/>
      <c r="AE898" s="377"/>
      <c r="AF898" s="370"/>
      <c r="AG898" s="378" t="s">
        <v>2067</v>
      </c>
      <c r="AH898" s="379"/>
      <c r="AI898" s="370">
        <v>102</v>
      </c>
      <c r="AJ898" s="379">
        <v>44928</v>
      </c>
      <c r="AK898" s="379">
        <v>44096</v>
      </c>
      <c r="AL898" s="379">
        <v>45139</v>
      </c>
      <c r="AM898" s="369"/>
      <c r="AN898" s="358"/>
      <c r="AO898" s="380" t="str">
        <f>_xlfn.IFNA(IF(VLOOKUP(tabItens[[#This Row],[CÓDIGO]],tabExcluirDoEstoque[#Data],1,FALSE),"sim",""),"")</f>
        <v/>
      </c>
      <c r="AP898" s="381" t="str">
        <f ca="1">IF(OR(ISBLANK(tabItens[[#This Row],[ATA DT.VALID.]]),tabItens[[#This Row],[ATA DT.VALID.]]="",tabItens[[#This Row],[ATA DT.VALID.]]=" "),"",IF(TYPE(tabItens[[#This Row],[ATA DT.VALID.]])=1,ROUNDUP((tabItens[[#This Row],[ATA DT.VALID.]]-TODAY())/7,0),""))</f>
        <v/>
      </c>
      <c r="AQ898" s="382">
        <v>0</v>
      </c>
      <c r="AR898" s="383" t="str">
        <f>IF(ISBLANK(tabItens[[#This Row],[CÓDIGO]]),"",IFERROR(VLOOKUP(tabItens[[#This Row],[CÓDIGO]],Consumo!$C$2:$AC$862,26,FALSE),0))</f>
        <v>09.2023</v>
      </c>
      <c r="AS898" s="384">
        <f>SUMIF(Consumo!$C$3:$C$862,tabItens[[#This Row],[CÓDIGO]],Consumo!$N$3:$N$862) + SUMIF(Consumo!$C$3:$C$862,tabItens[[#This Row],[CÓDIGO]],Consumo!$O$3:$O$862) + SUMIF(Consumo!$C$3:$C$862,tabItens[[#This Row],[CÓDIGO]],Consumo!$P$3:$P$862) + SUMIF(Consumo!$C$3:$C$862,tabItens[[#This Row],[CÓDIGO]],Consumo!$Q$3:$Q$862)</f>
        <v>136</v>
      </c>
      <c r="AT898" s="384">
        <f>SUMIF(Consumo!$C$3:$C$862,tabItens[[#This Row],[CÓDIGO]],Consumo!$Z$3:$Z$862)</f>
        <v>310</v>
      </c>
      <c r="AU898" s="385">
        <f>SUMIF(Consumo!$C$3:$C$862,tabItens[[#This Row],[CÓDIGO]],Consumo!$AA$3:$AA$862)</f>
        <v>50</v>
      </c>
      <c r="AV898" s="386">
        <f>SUMIF(Consumo!$C$3:$C$862,tabItens[[#This Row],[CÓDIGO]],Consumo!$Y$3:$Y$862)</f>
        <v>25.833333333333332</v>
      </c>
      <c r="AW898" s="359">
        <f>tabItens[[#This Row],[QTDE ATUAL]] + tabItens[[#This Row],[RC QTDE]] + tabItens[[#This Row],[AF SALDO]] + tabItens[[#This Row],[Recentes]]</f>
        <v>444</v>
      </c>
      <c r="AX898" s="387">
        <v>20</v>
      </c>
      <c r="AY898" s="387">
        <v>4</v>
      </c>
      <c r="AZ898" s="387">
        <f>IF(ISBLANK(tabItens[[#This Row],[CÓDIGO]]),"",tabItens[[#This Row],[PontoMês]] * (AZ$2+tabItens[[#This Row],[PontoQtM]]))</f>
        <v>80</v>
      </c>
      <c r="BA898" s="386">
        <f>tabItens[[#This Row],[PontoPed]] - tabItens[[#This Row],[Saldo]] + (1/10)</f>
        <v>-363.9</v>
      </c>
      <c r="BB898" s="386">
        <f xml:space="preserve"> tabItens[[#This Row],[PontoMês]] * BB$2 - tabItens[[#This Row],[QTDE ATUAL]] - (1/10)</f>
        <v>-24.1</v>
      </c>
      <c r="BC898" s="388">
        <f>IF( tabItens[[#This Row],[PontoPed]]&gt;0, IF(tabItens[[#This Row],[PontoPed]]&lt;1, 1, IF( tabItens[[#This Row],[Saldo]]&gt;tabItens[[#This Row],[PontoPed]], 0, (tabItens[[#This Row],[PontoPed]]-tabItens[[#This Row],[Saldo]])/tabItens[[#This Row],[PontoPed]] ) ), 0 )</f>
        <v>0</v>
      </c>
      <c r="BD898" s="389">
        <f>ROUNDDOWN(IF( OR( AND(tabItens[[#This Row],[PontoPed]]&lt;tabItens[[#This Row],[Saldo]],tabItens[[#This Row],[Saldo]]&gt;0), tabItens[[#This Row],[PontoPed]]=0), 99, IF(AND(tabItens[[#This Row],[Saldo]]=0,tabItens[[#This Row],[PontoPed]]&gt;0), 0, (1-tabItens[[#This Row],[PctAb]])*10 ) ),0)</f>
        <v>99</v>
      </c>
      <c r="BE898" s="390">
        <f>IF( tabItens[[#This Row],[Consumo]] &gt; tabItens[[#This Row],[04_MESES]]/4*$AV$2, tabItens[[#This Row],[Consumo]]/$AV$2, tabItens[[#This Row],[04_MESES]]/4 ) * $BE$2 + tabItens[[#This Row],[COMPRA_EXTRA]]</f>
        <v>204</v>
      </c>
      <c r="BF898" s="391">
        <f>MAX( tabItens[[#This Row],[Sugestão]] - tabItens[[#This Row],[LC]], 0 )</f>
        <v>204</v>
      </c>
      <c r="BG898" s="391">
        <f>SUMIF(Consumo!$C$3:$C$862,tabItens[[#This Row],[CÓDIGO]],Consumo!$E$3:$E$862)</f>
        <v>3</v>
      </c>
      <c r="BH898" s="392">
        <f>IF(AND(tabItens[[#This Row],[Pend]] &gt; 0,tabItens[[#This Row],[Consumo]] &lt;&gt; 0), tabItens[[#This Row],[Pend]] / tabItens[[#This Row],[Consumo]], 0 )</f>
        <v>9.6774193548387101E-3</v>
      </c>
      <c r="BI898" s="391"/>
      <c r="BJ898" s="391"/>
      <c r="BK898" s="393" t="s">
        <v>2081</v>
      </c>
    </row>
    <row r="899" spans="1:63" x14ac:dyDescent="0.3">
      <c r="A899" s="354">
        <v>140033</v>
      </c>
      <c r="B899" s="355" t="s">
        <v>1996</v>
      </c>
      <c r="C899" s="356" t="s">
        <v>253</v>
      </c>
      <c r="D899" s="357">
        <v>264.43</v>
      </c>
      <c r="E899" s="358"/>
      <c r="F899" s="358"/>
      <c r="G899" s="358" t="s">
        <v>883</v>
      </c>
      <c r="H899" s="359">
        <v>235</v>
      </c>
      <c r="I899" s="360">
        <v>103003</v>
      </c>
      <c r="J899" s="361">
        <v>264.43</v>
      </c>
      <c r="K899" s="362">
        <v>200</v>
      </c>
      <c r="L899" s="363">
        <f>IF(tabItens[[#This Row],[Média]] &gt; 0, tabItens[[#This Row],[QTDE ATUAL]] / tabItens[[#This Row],[Média]],999.9)</f>
        <v>10.561797752808989</v>
      </c>
      <c r="M899" s="364">
        <v>0</v>
      </c>
      <c r="N899" s="365">
        <f>tabItens[[#This Row],[VALOR UNIT.]] * tabItens[[#This Row],[LC]]</f>
        <v>0</v>
      </c>
      <c r="O899" s="366" t="s">
        <v>2204</v>
      </c>
      <c r="P899" s="367"/>
      <c r="Q899" s="368"/>
      <c r="R899" s="365"/>
      <c r="S899" s="369"/>
      <c r="T899" s="370">
        <f>ROUNDDOWN(IFERROR(tabItens[[#This Row],[ATA DT.VALID.]] - $D$1,0) / 30,0)</f>
        <v>-1507</v>
      </c>
      <c r="U899" s="355" t="s">
        <v>1671</v>
      </c>
      <c r="V899" s="371">
        <v>1</v>
      </c>
      <c r="W899" s="372" t="s">
        <v>2072</v>
      </c>
      <c r="X899" s="373">
        <v>55</v>
      </c>
      <c r="Y899" s="374">
        <v>19</v>
      </c>
      <c r="Z899" s="375"/>
      <c r="AA899" s="376"/>
      <c r="AB899" s="377"/>
      <c r="AC899" s="377"/>
      <c r="AD899" s="376"/>
      <c r="AE899" s="377"/>
      <c r="AF899" s="370"/>
      <c r="AG899" s="378" t="s">
        <v>2067</v>
      </c>
      <c r="AH899" s="379"/>
      <c r="AI899" s="370">
        <v>92</v>
      </c>
      <c r="AJ899" s="379">
        <v>44670</v>
      </c>
      <c r="AK899" s="379">
        <v>44096</v>
      </c>
      <c r="AL899" s="379">
        <v>45033</v>
      </c>
      <c r="AM899" s="369"/>
      <c r="AN899" s="358"/>
      <c r="AO899" s="380" t="str">
        <f>_xlfn.IFNA(IF(VLOOKUP(tabItens[[#This Row],[CÓDIGO]],tabExcluirDoEstoque[#Data],1,FALSE),"sim",""),"")</f>
        <v/>
      </c>
      <c r="AP899" s="381" t="str">
        <f ca="1">IF(OR(ISBLANK(tabItens[[#This Row],[ATA DT.VALID.]]),tabItens[[#This Row],[ATA DT.VALID.]]="",tabItens[[#This Row],[ATA DT.VALID.]]=" "),"",IF(TYPE(tabItens[[#This Row],[ATA DT.VALID.]])=1,ROUNDUP((tabItens[[#This Row],[ATA DT.VALID.]]-TODAY())/7,0),""))</f>
        <v/>
      </c>
      <c r="AQ899" s="382">
        <v>0</v>
      </c>
      <c r="AR899" s="383" t="str">
        <f>IF(ISBLANK(tabItens[[#This Row],[CÓDIGO]]),"",IFERROR(VLOOKUP(tabItens[[#This Row],[CÓDIGO]],Consumo!$C$2:$AC$862,26,FALSE),0))</f>
        <v>09.2023</v>
      </c>
      <c r="AS899" s="384">
        <f>SUMIF(Consumo!$C$3:$C$862,tabItens[[#This Row],[CÓDIGO]],Consumo!$N$3:$N$862) + SUMIF(Consumo!$C$3:$C$862,tabItens[[#This Row],[CÓDIGO]],Consumo!$O$3:$O$862) + SUMIF(Consumo!$C$3:$C$862,tabItens[[#This Row],[CÓDIGO]],Consumo!$P$3:$P$862) + SUMIF(Consumo!$C$3:$C$862,tabItens[[#This Row],[CÓDIGO]],Consumo!$Q$3:$Q$862)</f>
        <v>129</v>
      </c>
      <c r="AT899" s="384">
        <f>SUMIF(Consumo!$C$3:$C$862,tabItens[[#This Row],[CÓDIGO]],Consumo!$Z$3:$Z$862)</f>
        <v>277</v>
      </c>
      <c r="AU899" s="385">
        <f>SUMIF(Consumo!$C$3:$C$862,tabItens[[#This Row],[CÓDIGO]],Consumo!$AA$3:$AA$862)</f>
        <v>64</v>
      </c>
      <c r="AV899" s="386">
        <f>SUMIF(Consumo!$C$3:$C$862,tabItens[[#This Row],[CÓDIGO]],Consumo!$Y$3:$Y$862)</f>
        <v>22.25</v>
      </c>
      <c r="AW899" s="359">
        <f>tabItens[[#This Row],[QTDE ATUAL]] + tabItens[[#This Row],[RC QTDE]] + tabItens[[#This Row],[AF SALDO]] + tabItens[[#This Row],[Recentes]]</f>
        <v>235</v>
      </c>
      <c r="AX899" s="387">
        <v>40</v>
      </c>
      <c r="AY899" s="387">
        <v>4</v>
      </c>
      <c r="AZ899" s="387">
        <f>IF(ISBLANK(tabItens[[#This Row],[CÓDIGO]]),"",tabItens[[#This Row],[PontoMês]] * (AZ$2+tabItens[[#This Row],[PontoQtM]]))</f>
        <v>160</v>
      </c>
      <c r="BA899" s="386">
        <f>tabItens[[#This Row],[PontoPed]] - tabItens[[#This Row],[Saldo]] + (1/10)</f>
        <v>-74.900000000000006</v>
      </c>
      <c r="BB899" s="386">
        <f xml:space="preserve"> tabItens[[#This Row],[PontoMês]] * BB$2 - tabItens[[#This Row],[QTDE ATUAL]] - (1/10)</f>
        <v>-195.1</v>
      </c>
      <c r="BC899" s="388">
        <f>IF( tabItens[[#This Row],[PontoPed]]&gt;0, IF(tabItens[[#This Row],[PontoPed]]&lt;1, 1, IF( tabItens[[#This Row],[Saldo]]&gt;tabItens[[#This Row],[PontoPed]], 0, (tabItens[[#This Row],[PontoPed]]-tabItens[[#This Row],[Saldo]])/tabItens[[#This Row],[PontoPed]] ) ), 0 )</f>
        <v>0</v>
      </c>
      <c r="BD899" s="389">
        <f>ROUNDDOWN(IF( OR( AND(tabItens[[#This Row],[PontoPed]]&lt;tabItens[[#This Row],[Saldo]],tabItens[[#This Row],[Saldo]]&gt;0), tabItens[[#This Row],[PontoPed]]=0), 99, IF(AND(tabItens[[#This Row],[Saldo]]=0,tabItens[[#This Row],[PontoPed]]&gt;0), 0, (1-tabItens[[#This Row],[PctAb]])*10 ) ),0)</f>
        <v>99</v>
      </c>
      <c r="BE899" s="390">
        <f>IF( tabItens[[#This Row],[Consumo]] &gt; tabItens[[#This Row],[04_MESES]]/4*$AV$2, tabItens[[#This Row],[Consumo]]/$AV$2, tabItens[[#This Row],[04_MESES]]/4 ) * $BE$2 + tabItens[[#This Row],[COMPRA_EXTRA]]</f>
        <v>193.5</v>
      </c>
      <c r="BF899" s="391">
        <f>MAX( tabItens[[#This Row],[Sugestão]] - tabItens[[#This Row],[LC]], 0 )</f>
        <v>193.5</v>
      </c>
      <c r="BG899" s="391">
        <f>SUMIF(Consumo!$C$3:$C$862,tabItens[[#This Row],[CÓDIGO]],Consumo!$E$3:$E$862)</f>
        <v>0</v>
      </c>
      <c r="BH899" s="392">
        <f>IF(AND(tabItens[[#This Row],[Pend]] &gt; 0,tabItens[[#This Row],[Consumo]] &lt;&gt; 0), tabItens[[#This Row],[Pend]] / tabItens[[#This Row],[Consumo]], 0 )</f>
        <v>0</v>
      </c>
      <c r="BI899" s="391"/>
      <c r="BJ899" s="391"/>
      <c r="BK899" s="393" t="s">
        <v>2081</v>
      </c>
    </row>
    <row r="900" spans="1:63" x14ac:dyDescent="0.3">
      <c r="A900" s="354">
        <v>140035</v>
      </c>
      <c r="B900" s="355" t="s">
        <v>1997</v>
      </c>
      <c r="C900" s="356" t="s">
        <v>253</v>
      </c>
      <c r="D900" s="357">
        <v>200</v>
      </c>
      <c r="E900" s="358"/>
      <c r="F900" s="358"/>
      <c r="G900" s="358" t="s">
        <v>883</v>
      </c>
      <c r="H900" s="359">
        <v>11</v>
      </c>
      <c r="I900" s="360">
        <v>103003</v>
      </c>
      <c r="J900" s="361">
        <v>200</v>
      </c>
      <c r="K900" s="362">
        <v>79</v>
      </c>
      <c r="L900" s="363">
        <f>IF(tabItens[[#This Row],[Média]] &gt; 0, tabItens[[#This Row],[QTDE ATUAL]] / tabItens[[#This Row],[Média]],999.9)</f>
        <v>1.2336448598130842</v>
      </c>
      <c r="M900" s="364">
        <v>0</v>
      </c>
      <c r="N900" s="365">
        <f>tabItens[[#This Row],[VALOR UNIT.]] * tabItens[[#This Row],[LC]]</f>
        <v>0</v>
      </c>
      <c r="O900" s="366" t="s">
        <v>2204</v>
      </c>
      <c r="P900" s="367"/>
      <c r="Q900" s="368"/>
      <c r="R900" s="365"/>
      <c r="S900" s="369"/>
      <c r="T900" s="370">
        <f>ROUNDDOWN(IFERROR(tabItens[[#This Row],[ATA DT.VALID.]] - $D$1,0) / 30,0)</f>
        <v>-1507</v>
      </c>
      <c r="U900" s="355" t="s">
        <v>1671</v>
      </c>
      <c r="V900" s="371">
        <v>1</v>
      </c>
      <c r="W900" s="372" t="s">
        <v>2072</v>
      </c>
      <c r="X900" s="373">
        <v>55</v>
      </c>
      <c r="Y900" s="374">
        <v>19</v>
      </c>
      <c r="Z900" s="375"/>
      <c r="AA900" s="376"/>
      <c r="AB900" s="377"/>
      <c r="AC900" s="377"/>
      <c r="AD900" s="376"/>
      <c r="AE900" s="377"/>
      <c r="AF900" s="370"/>
      <c r="AG900" s="378" t="s">
        <v>2067</v>
      </c>
      <c r="AH900" s="379"/>
      <c r="AI900" s="370">
        <v>38</v>
      </c>
      <c r="AJ900" s="379">
        <v>44490</v>
      </c>
      <c r="AK900" s="379">
        <v>44096</v>
      </c>
      <c r="AL900" s="379">
        <v>44470</v>
      </c>
      <c r="AM900" s="369"/>
      <c r="AN900" s="358"/>
      <c r="AO900" s="380" t="str">
        <f>_xlfn.IFNA(IF(VLOOKUP(tabItens[[#This Row],[CÓDIGO]],tabExcluirDoEstoque[#Data],1,FALSE),"sim",""),"")</f>
        <v/>
      </c>
      <c r="AP900" s="381" t="str">
        <f ca="1">IF(OR(ISBLANK(tabItens[[#This Row],[ATA DT.VALID.]]),tabItens[[#This Row],[ATA DT.VALID.]]="",tabItens[[#This Row],[ATA DT.VALID.]]=" "),"",IF(TYPE(tabItens[[#This Row],[ATA DT.VALID.]])=1,ROUNDUP((tabItens[[#This Row],[ATA DT.VALID.]]-TODAY())/7,0),""))</f>
        <v/>
      </c>
      <c r="AQ900" s="382">
        <v>0</v>
      </c>
      <c r="AR900" s="383" t="str">
        <f>IF(ISBLANK(tabItens[[#This Row],[CÓDIGO]]),"",IFERROR(VLOOKUP(tabItens[[#This Row],[CÓDIGO]],Consumo!$C$2:$AC$862,26,FALSE),0))</f>
        <v>09.2023</v>
      </c>
      <c r="AS900" s="384">
        <f>SUMIF(Consumo!$C$3:$C$862,tabItens[[#This Row],[CÓDIGO]],Consumo!$N$3:$N$862) + SUMIF(Consumo!$C$3:$C$862,tabItens[[#This Row],[CÓDIGO]],Consumo!$O$3:$O$862) + SUMIF(Consumo!$C$3:$C$862,tabItens[[#This Row],[CÓDIGO]],Consumo!$P$3:$P$862) + SUMIF(Consumo!$C$3:$C$862,tabItens[[#This Row],[CÓDIGO]],Consumo!$Q$3:$Q$862)</f>
        <v>47</v>
      </c>
      <c r="AT900" s="384">
        <f>SUMIF(Consumo!$C$3:$C$862,tabItens[[#This Row],[CÓDIGO]],Consumo!$Z$3:$Z$862)</f>
        <v>107</v>
      </c>
      <c r="AU900" s="385">
        <f>SUMIF(Consumo!$C$3:$C$862,tabItens[[#This Row],[CÓDIGO]],Consumo!$AA$3:$AA$862)</f>
        <v>19</v>
      </c>
      <c r="AV900" s="386">
        <f>SUMIF(Consumo!$C$3:$C$862,tabItens[[#This Row],[CÓDIGO]],Consumo!$Y$3:$Y$862)</f>
        <v>8.9166666666666661</v>
      </c>
      <c r="AW900" s="359">
        <f>tabItens[[#This Row],[QTDE ATUAL]] + tabItens[[#This Row],[RC QTDE]] + tabItens[[#This Row],[AF SALDO]] + tabItens[[#This Row],[Recentes]]</f>
        <v>11</v>
      </c>
      <c r="AX900" s="387">
        <v>20</v>
      </c>
      <c r="AY900" s="387">
        <v>4</v>
      </c>
      <c r="AZ900" s="387">
        <f>IF(ISBLANK(tabItens[[#This Row],[CÓDIGO]]),"",tabItens[[#This Row],[PontoMês]] * (AZ$2+tabItens[[#This Row],[PontoQtM]]))</f>
        <v>80</v>
      </c>
      <c r="BA900" s="386">
        <f>tabItens[[#This Row],[PontoPed]] - tabItens[[#This Row],[Saldo]] + (1/10)</f>
        <v>69.099999999999994</v>
      </c>
      <c r="BB900" s="386">
        <f xml:space="preserve"> tabItens[[#This Row],[PontoMês]] * BB$2 - tabItens[[#This Row],[QTDE ATUAL]] - (1/10)</f>
        <v>8.9</v>
      </c>
      <c r="BC900" s="388">
        <f>IF( tabItens[[#This Row],[PontoPed]]&gt;0, IF(tabItens[[#This Row],[PontoPed]]&lt;1, 1, IF( tabItens[[#This Row],[Saldo]]&gt;tabItens[[#This Row],[PontoPed]], 0, (tabItens[[#This Row],[PontoPed]]-tabItens[[#This Row],[Saldo]])/tabItens[[#This Row],[PontoPed]] ) ), 0 )</f>
        <v>0.86250000000000004</v>
      </c>
      <c r="BD900" s="389">
        <f>ROUNDDOWN(IF( OR( AND(tabItens[[#This Row],[PontoPed]]&lt;tabItens[[#This Row],[Saldo]],tabItens[[#This Row],[Saldo]]&gt;0), tabItens[[#This Row],[PontoPed]]=0), 99, IF(AND(tabItens[[#This Row],[Saldo]]=0,tabItens[[#This Row],[PontoPed]]&gt;0), 0, (1-tabItens[[#This Row],[PctAb]])*10 ) ),0)</f>
        <v>1</v>
      </c>
      <c r="BE900" s="390">
        <f>IF( tabItens[[#This Row],[Consumo]] &gt; tabItens[[#This Row],[04_MESES]]/4*$AV$2, tabItens[[#This Row],[Consumo]]/$AV$2, tabItens[[#This Row],[04_MESES]]/4 ) * $BE$2 + tabItens[[#This Row],[COMPRA_EXTRA]]</f>
        <v>70.5</v>
      </c>
      <c r="BF900" s="391">
        <f>MAX( tabItens[[#This Row],[Sugestão]] - tabItens[[#This Row],[LC]], 0 )</f>
        <v>70.5</v>
      </c>
      <c r="BG900" s="391">
        <f>SUMIF(Consumo!$C$3:$C$862,tabItens[[#This Row],[CÓDIGO]],Consumo!$E$3:$E$862)</f>
        <v>0</v>
      </c>
      <c r="BH900" s="392">
        <f>IF(AND(tabItens[[#This Row],[Pend]] &gt; 0,tabItens[[#This Row],[Consumo]] &lt;&gt; 0), tabItens[[#This Row],[Pend]] / tabItens[[#This Row],[Consumo]], 0 )</f>
        <v>0</v>
      </c>
      <c r="BI900" s="391"/>
      <c r="BJ900" s="391"/>
      <c r="BK900" s="393" t="s">
        <v>2081</v>
      </c>
    </row>
    <row r="901" spans="1:63" x14ac:dyDescent="0.3">
      <c r="A901" s="354">
        <v>140036</v>
      </c>
      <c r="B901" s="355" t="s">
        <v>1998</v>
      </c>
      <c r="C901" s="356" t="s">
        <v>253</v>
      </c>
      <c r="D901" s="357">
        <v>428</v>
      </c>
      <c r="E901" s="358"/>
      <c r="F901" s="358"/>
      <c r="G901" s="358" t="s">
        <v>883</v>
      </c>
      <c r="H901" s="359">
        <v>0</v>
      </c>
      <c r="I901" s="360">
        <v>103003</v>
      </c>
      <c r="J901" s="361">
        <v>428</v>
      </c>
      <c r="K901" s="362">
        <v>67</v>
      </c>
      <c r="L901" s="363">
        <f>IF(tabItens[[#This Row],[Média]] &gt; 0, tabItens[[#This Row],[QTDE ATUAL]] / tabItens[[#This Row],[Média]],999.9)</f>
        <v>0</v>
      </c>
      <c r="M901" s="364">
        <v>0</v>
      </c>
      <c r="N901" s="365">
        <f>tabItens[[#This Row],[VALOR UNIT.]] * tabItens[[#This Row],[LC]]</f>
        <v>0</v>
      </c>
      <c r="O901" s="366" t="s">
        <v>2204</v>
      </c>
      <c r="P901" s="367"/>
      <c r="Q901" s="368"/>
      <c r="R901" s="365"/>
      <c r="S901" s="369"/>
      <c r="T901" s="370">
        <f>ROUNDDOWN(IFERROR(tabItens[[#This Row],[ATA DT.VALID.]] - $D$1,0) / 30,0)</f>
        <v>-1507</v>
      </c>
      <c r="U901" s="355" t="s">
        <v>1671</v>
      </c>
      <c r="V901" s="371">
        <v>1</v>
      </c>
      <c r="W901" s="372" t="s">
        <v>2072</v>
      </c>
      <c r="X901" s="373">
        <v>55</v>
      </c>
      <c r="Y901" s="374">
        <v>19</v>
      </c>
      <c r="Z901" s="375" t="s">
        <v>2075</v>
      </c>
      <c r="AA901" s="376">
        <v>2023</v>
      </c>
      <c r="AB901" s="377">
        <v>169</v>
      </c>
      <c r="AC901" s="377"/>
      <c r="AD901" s="376"/>
      <c r="AE901" s="377"/>
      <c r="AF901" s="370"/>
      <c r="AG901" s="378" t="s">
        <v>2067</v>
      </c>
      <c r="AH901" s="379"/>
      <c r="AI901" s="370">
        <v>28</v>
      </c>
      <c r="AJ901" s="379">
        <v>44874</v>
      </c>
      <c r="AK901" s="379">
        <v>44096</v>
      </c>
      <c r="AL901" s="379">
        <v>45139</v>
      </c>
      <c r="AM901" s="369"/>
      <c r="AN901" s="358"/>
      <c r="AO901" s="380" t="str">
        <f>_xlfn.IFNA(IF(VLOOKUP(tabItens[[#This Row],[CÓDIGO]],tabExcluirDoEstoque[#Data],1,FALSE),"sim",""),"")</f>
        <v/>
      </c>
      <c r="AP901" s="381" t="str">
        <f ca="1">IF(OR(ISBLANK(tabItens[[#This Row],[ATA DT.VALID.]]),tabItens[[#This Row],[ATA DT.VALID.]]="",tabItens[[#This Row],[ATA DT.VALID.]]=" "),"",IF(TYPE(tabItens[[#This Row],[ATA DT.VALID.]])=1,ROUNDUP((tabItens[[#This Row],[ATA DT.VALID.]]-TODAY())/7,0),""))</f>
        <v/>
      </c>
      <c r="AQ901" s="382">
        <v>0</v>
      </c>
      <c r="AR901" s="383" t="str">
        <f>IF(ISBLANK(tabItens[[#This Row],[CÓDIGO]]),"",IFERROR(VLOOKUP(tabItens[[#This Row],[CÓDIGO]],Consumo!$C$2:$AC$862,26,FALSE),0))</f>
        <v>02.2023</v>
      </c>
      <c r="AS901" s="384">
        <f>SUMIF(Consumo!$C$3:$C$862,tabItens[[#This Row],[CÓDIGO]],Consumo!$N$3:$N$862) + SUMIF(Consumo!$C$3:$C$862,tabItens[[#This Row],[CÓDIGO]],Consumo!$O$3:$O$862) + SUMIF(Consumo!$C$3:$C$862,tabItens[[#This Row],[CÓDIGO]],Consumo!$P$3:$P$862) + SUMIF(Consumo!$C$3:$C$862,tabItens[[#This Row],[CÓDIGO]],Consumo!$Q$3:$Q$862)</f>
        <v>0</v>
      </c>
      <c r="AT901" s="384">
        <f>SUMIF(Consumo!$C$3:$C$862,tabItens[[#This Row],[CÓDIGO]],Consumo!$Z$3:$Z$862)</f>
        <v>88</v>
      </c>
      <c r="AU901" s="385">
        <f>SUMIF(Consumo!$C$3:$C$862,tabItens[[#This Row],[CÓDIGO]],Consumo!$AA$3:$AA$862)</f>
        <v>23</v>
      </c>
      <c r="AV901" s="386">
        <f>SUMIF(Consumo!$C$3:$C$862,tabItens[[#This Row],[CÓDIGO]],Consumo!$Y$3:$Y$862)</f>
        <v>7.333333333333333</v>
      </c>
      <c r="AW901" s="359">
        <f>tabItens[[#This Row],[QTDE ATUAL]] + tabItens[[#This Row],[RC QTDE]] + tabItens[[#This Row],[AF SALDO]] + tabItens[[#This Row],[Recentes]]</f>
        <v>169</v>
      </c>
      <c r="AX901" s="387">
        <v>20</v>
      </c>
      <c r="AY901" s="387">
        <v>4</v>
      </c>
      <c r="AZ901" s="387">
        <f>IF(ISBLANK(tabItens[[#This Row],[CÓDIGO]]),"",tabItens[[#This Row],[PontoMês]] * (AZ$2+tabItens[[#This Row],[PontoQtM]]))</f>
        <v>80</v>
      </c>
      <c r="BA901" s="386">
        <f>tabItens[[#This Row],[PontoPed]] - tabItens[[#This Row],[Saldo]] + (1/10)</f>
        <v>-88.9</v>
      </c>
      <c r="BB901" s="386">
        <f xml:space="preserve"> tabItens[[#This Row],[PontoMês]] * BB$2 - tabItens[[#This Row],[QTDE ATUAL]] - (1/10)</f>
        <v>19.899999999999999</v>
      </c>
      <c r="BC901" s="388">
        <f>IF( tabItens[[#This Row],[PontoPed]]&gt;0, IF(tabItens[[#This Row],[PontoPed]]&lt;1, 1, IF( tabItens[[#This Row],[Saldo]]&gt;tabItens[[#This Row],[PontoPed]], 0, (tabItens[[#This Row],[PontoPed]]-tabItens[[#This Row],[Saldo]])/tabItens[[#This Row],[PontoPed]] ) ), 0 )</f>
        <v>0</v>
      </c>
      <c r="BD901" s="389">
        <f>ROUNDDOWN(IF( OR( AND(tabItens[[#This Row],[PontoPed]]&lt;tabItens[[#This Row],[Saldo]],tabItens[[#This Row],[Saldo]]&gt;0), tabItens[[#This Row],[PontoPed]]=0), 99, IF(AND(tabItens[[#This Row],[Saldo]]=0,tabItens[[#This Row],[PontoPed]]&gt;0), 0, (1-tabItens[[#This Row],[PctAb]])*10 ) ),0)</f>
        <v>99</v>
      </c>
      <c r="BE901" s="390">
        <f>IF( tabItens[[#This Row],[Consumo]] &gt; tabItens[[#This Row],[04_MESES]]/4*$AV$2, tabItens[[#This Row],[Consumo]]/$AV$2, tabItens[[#This Row],[04_MESES]]/4 ) * $BE$2 + tabItens[[#This Row],[COMPRA_EXTRA]]</f>
        <v>44</v>
      </c>
      <c r="BF901" s="391">
        <f>MAX( tabItens[[#This Row],[Sugestão]] - tabItens[[#This Row],[LC]], 0 )</f>
        <v>44</v>
      </c>
      <c r="BG901" s="391">
        <f>SUMIF(Consumo!$C$3:$C$862,tabItens[[#This Row],[CÓDIGO]],Consumo!$E$3:$E$862)</f>
        <v>21</v>
      </c>
      <c r="BH901" s="392">
        <f>IF(AND(tabItens[[#This Row],[Pend]] &gt; 0,tabItens[[#This Row],[Consumo]] &lt;&gt; 0), tabItens[[#This Row],[Pend]] / tabItens[[#This Row],[Consumo]], 0 )</f>
        <v>0.23863636363636365</v>
      </c>
      <c r="BI901" s="391"/>
      <c r="BJ901" s="391"/>
      <c r="BK901" s="393" t="s">
        <v>2081</v>
      </c>
    </row>
    <row r="902" spans="1:63" x14ac:dyDescent="0.3">
      <c r="A902" s="354">
        <v>140038</v>
      </c>
      <c r="B902" s="355" t="s">
        <v>1999</v>
      </c>
      <c r="C902" s="356" t="s">
        <v>253</v>
      </c>
      <c r="D902" s="357">
        <v>394.93</v>
      </c>
      <c r="E902" s="358"/>
      <c r="F902" s="358"/>
      <c r="G902" s="358" t="s">
        <v>883</v>
      </c>
      <c r="H902" s="359">
        <v>0</v>
      </c>
      <c r="I902" s="360">
        <v>103003</v>
      </c>
      <c r="J902" s="361">
        <v>394.93</v>
      </c>
      <c r="K902" s="362">
        <v>30</v>
      </c>
      <c r="L902" s="363">
        <f>IF(tabItens[[#This Row],[Média]] &gt; 0, tabItens[[#This Row],[QTDE ATUAL]] / tabItens[[#This Row],[Média]],999.9)</f>
        <v>0</v>
      </c>
      <c r="M902" s="364">
        <v>0</v>
      </c>
      <c r="N902" s="365">
        <f>tabItens[[#This Row],[VALOR UNIT.]] * tabItens[[#This Row],[LC]]</f>
        <v>0</v>
      </c>
      <c r="O902" s="366" t="s">
        <v>2204</v>
      </c>
      <c r="P902" s="367"/>
      <c r="Q902" s="368"/>
      <c r="R902" s="365"/>
      <c r="S902" s="369"/>
      <c r="T902" s="370">
        <f>ROUNDDOWN(IFERROR(tabItens[[#This Row],[ATA DT.VALID.]] - $D$1,0) / 30,0)</f>
        <v>-1507</v>
      </c>
      <c r="U902" s="355" t="s">
        <v>1671</v>
      </c>
      <c r="V902" s="371">
        <v>1</v>
      </c>
      <c r="W902" s="372" t="s">
        <v>2072</v>
      </c>
      <c r="X902" s="373">
        <v>55</v>
      </c>
      <c r="Y902" s="374">
        <v>19</v>
      </c>
      <c r="Z902" s="375" t="s">
        <v>2075</v>
      </c>
      <c r="AA902" s="376">
        <v>2023</v>
      </c>
      <c r="AB902" s="377">
        <v>79</v>
      </c>
      <c r="AC902" s="377"/>
      <c r="AD902" s="376"/>
      <c r="AE902" s="377"/>
      <c r="AF902" s="370"/>
      <c r="AG902" s="378" t="s">
        <v>2067</v>
      </c>
      <c r="AH902" s="379"/>
      <c r="AI902" s="370">
        <v>12</v>
      </c>
      <c r="AJ902" s="379">
        <v>44313</v>
      </c>
      <c r="AK902" s="379">
        <v>44096</v>
      </c>
      <c r="AL902" s="379">
        <v>44727</v>
      </c>
      <c r="AM902" s="369"/>
      <c r="AN902" s="358"/>
      <c r="AO902" s="380" t="str">
        <f>_xlfn.IFNA(IF(VLOOKUP(tabItens[[#This Row],[CÓDIGO]],tabExcluirDoEstoque[#Data],1,FALSE),"sim",""),"")</f>
        <v/>
      </c>
      <c r="AP902" s="381" t="str">
        <f ca="1">IF(OR(ISBLANK(tabItens[[#This Row],[ATA DT.VALID.]]),tabItens[[#This Row],[ATA DT.VALID.]]="",tabItens[[#This Row],[ATA DT.VALID.]]=" "),"",IF(TYPE(tabItens[[#This Row],[ATA DT.VALID.]])=1,ROUNDUP((tabItens[[#This Row],[ATA DT.VALID.]]-TODAY())/7,0),""))</f>
        <v/>
      </c>
      <c r="AQ902" s="382">
        <v>0</v>
      </c>
      <c r="AR902" s="383" t="str">
        <f>IF(ISBLANK(tabItens[[#This Row],[CÓDIGO]]),"",IFERROR(VLOOKUP(tabItens[[#This Row],[CÓDIGO]],Consumo!$C$2:$AC$862,26,FALSE),0))</f>
        <v>08.2023</v>
      </c>
      <c r="AS902" s="384">
        <f>SUMIF(Consumo!$C$3:$C$862,tabItens[[#This Row],[CÓDIGO]],Consumo!$N$3:$N$862) + SUMIF(Consumo!$C$3:$C$862,tabItens[[#This Row],[CÓDIGO]],Consumo!$O$3:$O$862) + SUMIF(Consumo!$C$3:$C$862,tabItens[[#This Row],[CÓDIGO]],Consumo!$P$3:$P$862) + SUMIF(Consumo!$C$3:$C$862,tabItens[[#This Row],[CÓDIGO]],Consumo!$Q$3:$Q$862)</f>
        <v>4</v>
      </c>
      <c r="AT902" s="384">
        <f>SUMIF(Consumo!$C$3:$C$862,tabItens[[#This Row],[CÓDIGO]],Consumo!$Z$3:$Z$862)</f>
        <v>35</v>
      </c>
      <c r="AU902" s="385">
        <f>SUMIF(Consumo!$C$3:$C$862,tabItens[[#This Row],[CÓDIGO]],Consumo!$AA$3:$AA$862)</f>
        <v>10</v>
      </c>
      <c r="AV902" s="386">
        <f>SUMIF(Consumo!$C$3:$C$862,tabItens[[#This Row],[CÓDIGO]],Consumo!$Y$3:$Y$862)</f>
        <v>2.75</v>
      </c>
      <c r="AW902" s="359">
        <f>tabItens[[#This Row],[QTDE ATUAL]] + tabItens[[#This Row],[RC QTDE]] + tabItens[[#This Row],[AF SALDO]] + tabItens[[#This Row],[Recentes]]</f>
        <v>79</v>
      </c>
      <c r="AX902" s="387">
        <v>10</v>
      </c>
      <c r="AY902" s="387">
        <v>4</v>
      </c>
      <c r="AZ902" s="387">
        <f>IF(ISBLANK(tabItens[[#This Row],[CÓDIGO]]),"",tabItens[[#This Row],[PontoMês]] * (AZ$2+tabItens[[#This Row],[PontoQtM]]))</f>
        <v>40</v>
      </c>
      <c r="BA902" s="386">
        <f>tabItens[[#This Row],[PontoPed]] - tabItens[[#This Row],[Saldo]] + (1/10)</f>
        <v>-38.9</v>
      </c>
      <c r="BB902" s="386">
        <f xml:space="preserve"> tabItens[[#This Row],[PontoMês]] * BB$2 - tabItens[[#This Row],[QTDE ATUAL]] - (1/10)</f>
        <v>9.9</v>
      </c>
      <c r="BC902" s="388">
        <f>IF( tabItens[[#This Row],[PontoPed]]&gt;0, IF(tabItens[[#This Row],[PontoPed]]&lt;1, 1, IF( tabItens[[#This Row],[Saldo]]&gt;tabItens[[#This Row],[PontoPed]], 0, (tabItens[[#This Row],[PontoPed]]-tabItens[[#This Row],[Saldo]])/tabItens[[#This Row],[PontoPed]] ) ), 0 )</f>
        <v>0</v>
      </c>
      <c r="BD902" s="389">
        <f>ROUNDDOWN(IF( OR( AND(tabItens[[#This Row],[PontoPed]]&lt;tabItens[[#This Row],[Saldo]],tabItens[[#This Row],[Saldo]]&gt;0), tabItens[[#This Row],[PontoPed]]=0), 99, IF(AND(tabItens[[#This Row],[Saldo]]=0,tabItens[[#This Row],[PontoPed]]&gt;0), 0, (1-tabItens[[#This Row],[PctAb]])*10 ) ),0)</f>
        <v>99</v>
      </c>
      <c r="BE902" s="390">
        <f>IF( tabItens[[#This Row],[Consumo]] &gt; tabItens[[#This Row],[04_MESES]]/4*$AV$2, tabItens[[#This Row],[Consumo]]/$AV$2, tabItens[[#This Row],[04_MESES]]/4 ) * $BE$2 + tabItens[[#This Row],[COMPRA_EXTRA]]</f>
        <v>17.5</v>
      </c>
      <c r="BF902" s="391">
        <f>MAX( tabItens[[#This Row],[Sugestão]] - tabItens[[#This Row],[LC]], 0 )</f>
        <v>17.5</v>
      </c>
      <c r="BG902" s="391">
        <f>SUMIF(Consumo!$C$3:$C$862,tabItens[[#This Row],[CÓDIGO]],Consumo!$E$3:$E$862)</f>
        <v>0</v>
      </c>
      <c r="BH902" s="392">
        <f>IF(AND(tabItens[[#This Row],[Pend]] &gt; 0,tabItens[[#This Row],[Consumo]] &lt;&gt; 0), tabItens[[#This Row],[Pend]] / tabItens[[#This Row],[Consumo]], 0 )</f>
        <v>0</v>
      </c>
      <c r="BI902" s="391"/>
      <c r="BJ902" s="391"/>
      <c r="BK902" s="393" t="s">
        <v>2081</v>
      </c>
    </row>
    <row r="903" spans="1:63" x14ac:dyDescent="0.3">
      <c r="A903" s="354">
        <v>140042</v>
      </c>
      <c r="B903" s="355" t="s">
        <v>2000</v>
      </c>
      <c r="C903" s="356" t="s">
        <v>265</v>
      </c>
      <c r="D903" s="357">
        <v>9.0500000000000007</v>
      </c>
      <c r="E903" s="358"/>
      <c r="F903" s="358"/>
      <c r="G903" s="358" t="s">
        <v>883</v>
      </c>
      <c r="H903" s="359">
        <v>0</v>
      </c>
      <c r="I903" s="360">
        <v>103003</v>
      </c>
      <c r="J903" s="361">
        <v>9.0500000000000007</v>
      </c>
      <c r="K903" s="362">
        <v>4080</v>
      </c>
      <c r="L903" s="363">
        <f>IF(tabItens[[#This Row],[Média]] &gt; 0, tabItens[[#This Row],[QTDE ATUAL]] / tabItens[[#This Row],[Média]],999.9)</f>
        <v>0</v>
      </c>
      <c r="M903" s="364">
        <v>0</v>
      </c>
      <c r="N903" s="365">
        <f>tabItens[[#This Row],[VALOR UNIT.]] * tabItens[[#This Row],[LC]]</f>
        <v>0</v>
      </c>
      <c r="O903" s="366" t="s">
        <v>2204</v>
      </c>
      <c r="P903" s="367"/>
      <c r="Q903" s="368"/>
      <c r="R903" s="365"/>
      <c r="S903" s="369"/>
      <c r="T903" s="370">
        <f>ROUNDDOWN(IFERROR(tabItens[[#This Row],[ATA DT.VALID.]] - $D$1,0) / 30,0)</f>
        <v>-1507</v>
      </c>
      <c r="U903" s="355" t="s">
        <v>1671</v>
      </c>
      <c r="V903" s="371">
        <v>1</v>
      </c>
      <c r="W903" s="372" t="s">
        <v>2072</v>
      </c>
      <c r="X903" s="373">
        <v>55</v>
      </c>
      <c r="Y903" s="374">
        <v>19</v>
      </c>
      <c r="Z903" s="375">
        <v>2375</v>
      </c>
      <c r="AA903" s="376">
        <v>2023</v>
      </c>
      <c r="AB903" s="377">
        <v>3000</v>
      </c>
      <c r="AC903" s="377"/>
      <c r="AD903" s="376"/>
      <c r="AE903" s="377"/>
      <c r="AF903" s="370"/>
      <c r="AG903" s="378" t="s">
        <v>2067</v>
      </c>
      <c r="AH903" s="379"/>
      <c r="AI903" s="370">
        <v>1360</v>
      </c>
      <c r="AJ903" s="379">
        <v>44237</v>
      </c>
      <c r="AK903" s="379">
        <v>44096</v>
      </c>
      <c r="AL903" s="379">
        <v>44623</v>
      </c>
      <c r="AM903" s="369"/>
      <c r="AN903" s="358"/>
      <c r="AO903" s="380" t="str">
        <f>_xlfn.IFNA(IF(VLOOKUP(tabItens[[#This Row],[CÓDIGO]],tabExcluirDoEstoque[#Data],1,FALSE),"sim",""),"")</f>
        <v/>
      </c>
      <c r="AP903" s="381" t="str">
        <f ca="1">IF(OR(ISBLANK(tabItens[[#This Row],[ATA DT.VALID.]]),tabItens[[#This Row],[ATA DT.VALID.]]="",tabItens[[#This Row],[ATA DT.VALID.]]=" "),"",IF(TYPE(tabItens[[#This Row],[ATA DT.VALID.]])=1,ROUNDUP((tabItens[[#This Row],[ATA DT.VALID.]]-TODAY())/7,0),""))</f>
        <v/>
      </c>
      <c r="AQ903" s="382">
        <v>0</v>
      </c>
      <c r="AR903" s="383" t="str">
        <f>IF(ISBLANK(tabItens[[#This Row],[CÓDIGO]]),"",IFERROR(VLOOKUP(tabItens[[#This Row],[CÓDIGO]],Consumo!$C$2:$AC$862,26,FALSE),0))</f>
        <v>05.2023</v>
      </c>
      <c r="AS903" s="384">
        <f>SUMIF(Consumo!$C$3:$C$862,tabItens[[#This Row],[CÓDIGO]],Consumo!$N$3:$N$862) + SUMIF(Consumo!$C$3:$C$862,tabItens[[#This Row],[CÓDIGO]],Consumo!$O$3:$O$862) + SUMIF(Consumo!$C$3:$C$862,tabItens[[#This Row],[CÓDIGO]],Consumo!$P$3:$P$862) + SUMIF(Consumo!$C$3:$C$862,tabItens[[#This Row],[CÓDIGO]],Consumo!$Q$3:$Q$862)</f>
        <v>0</v>
      </c>
      <c r="AT903" s="384">
        <f>SUMIF(Consumo!$C$3:$C$862,tabItens[[#This Row],[CÓDIGO]],Consumo!$Z$3:$Z$862)</f>
        <v>4134</v>
      </c>
      <c r="AU903" s="385">
        <f>SUMIF(Consumo!$C$3:$C$862,tabItens[[#This Row],[CÓDIGO]],Consumo!$AA$3:$AA$862)</f>
        <v>1600</v>
      </c>
      <c r="AV903" s="386">
        <f>SUMIF(Consumo!$C$3:$C$862,tabItens[[#This Row],[CÓDIGO]],Consumo!$Y$3:$Y$862)</f>
        <v>318.25</v>
      </c>
      <c r="AW903" s="359">
        <f>tabItens[[#This Row],[QTDE ATUAL]] + tabItens[[#This Row],[RC QTDE]] + tabItens[[#This Row],[AF SALDO]] + tabItens[[#This Row],[Recentes]]</f>
        <v>3000</v>
      </c>
      <c r="AX903" s="387">
        <v>112</v>
      </c>
      <c r="AY903" s="387">
        <v>4</v>
      </c>
      <c r="AZ903" s="387">
        <f>IF(ISBLANK(tabItens[[#This Row],[CÓDIGO]]),"",tabItens[[#This Row],[PontoMês]] * (AZ$2+tabItens[[#This Row],[PontoQtM]]))</f>
        <v>448</v>
      </c>
      <c r="BA903" s="386">
        <f>tabItens[[#This Row],[PontoPed]] - tabItens[[#This Row],[Saldo]] + (1/10)</f>
        <v>-2551.9</v>
      </c>
      <c r="BB903" s="386">
        <f xml:space="preserve"> tabItens[[#This Row],[PontoMês]] * BB$2 - tabItens[[#This Row],[QTDE ATUAL]] - (1/10)</f>
        <v>111.9</v>
      </c>
      <c r="BC903" s="388">
        <f>IF( tabItens[[#This Row],[PontoPed]]&gt;0, IF(tabItens[[#This Row],[PontoPed]]&lt;1, 1, IF( tabItens[[#This Row],[Saldo]]&gt;tabItens[[#This Row],[PontoPed]], 0, (tabItens[[#This Row],[PontoPed]]-tabItens[[#This Row],[Saldo]])/tabItens[[#This Row],[PontoPed]] ) ), 0 )</f>
        <v>0</v>
      </c>
      <c r="BD903" s="389">
        <f>ROUNDDOWN(IF( OR( AND(tabItens[[#This Row],[PontoPed]]&lt;tabItens[[#This Row],[Saldo]],tabItens[[#This Row],[Saldo]]&gt;0), tabItens[[#This Row],[PontoPed]]=0), 99, IF(AND(tabItens[[#This Row],[Saldo]]=0,tabItens[[#This Row],[PontoPed]]&gt;0), 0, (1-tabItens[[#This Row],[PctAb]])*10 ) ),0)</f>
        <v>99</v>
      </c>
      <c r="BE903" s="390">
        <f>IF( tabItens[[#This Row],[Consumo]] &gt; tabItens[[#This Row],[04_MESES]]/4*$AV$2, tabItens[[#This Row],[Consumo]]/$AV$2, tabItens[[#This Row],[04_MESES]]/4 ) * $BE$2 + tabItens[[#This Row],[COMPRA_EXTRA]]</f>
        <v>2067</v>
      </c>
      <c r="BF903" s="391">
        <f>MAX( tabItens[[#This Row],[Sugestão]] - tabItens[[#This Row],[LC]], 0 )</f>
        <v>2067</v>
      </c>
      <c r="BG903" s="391">
        <f>SUMIF(Consumo!$C$3:$C$862,tabItens[[#This Row],[CÓDIGO]],Consumo!$E$3:$E$862)</f>
        <v>54</v>
      </c>
      <c r="BH903" s="392">
        <f>IF(AND(tabItens[[#This Row],[Pend]] &gt; 0,tabItens[[#This Row],[Consumo]] &lt;&gt; 0), tabItens[[#This Row],[Pend]] / tabItens[[#This Row],[Consumo]], 0 )</f>
        <v>1.3062409288824383E-2</v>
      </c>
      <c r="BI903" s="391"/>
      <c r="BJ903" s="391"/>
      <c r="BK903" s="393" t="s">
        <v>2081</v>
      </c>
    </row>
    <row r="904" spans="1:63" x14ac:dyDescent="0.3">
      <c r="A904" s="354">
        <v>140043</v>
      </c>
      <c r="B904" s="355" t="s">
        <v>2001</v>
      </c>
      <c r="C904" s="356" t="s">
        <v>265</v>
      </c>
      <c r="D904" s="357">
        <v>11.37</v>
      </c>
      <c r="E904" s="358"/>
      <c r="F904" s="358"/>
      <c r="G904" s="358" t="s">
        <v>883</v>
      </c>
      <c r="H904" s="359">
        <v>0</v>
      </c>
      <c r="I904" s="360">
        <v>103003</v>
      </c>
      <c r="J904" s="361">
        <v>11.37</v>
      </c>
      <c r="K904" s="362">
        <v>846.7</v>
      </c>
      <c r="L904" s="363">
        <f>IF(tabItens[[#This Row],[Média]] &gt; 0, tabItens[[#This Row],[QTDE ATUAL]] / tabItens[[#This Row],[Média]],999.9)</f>
        <v>0</v>
      </c>
      <c r="M904" s="364">
        <v>0</v>
      </c>
      <c r="N904" s="365">
        <f>tabItens[[#This Row],[VALOR UNIT.]] * tabItens[[#This Row],[LC]]</f>
        <v>0</v>
      </c>
      <c r="O904" s="366" t="s">
        <v>2204</v>
      </c>
      <c r="P904" s="367"/>
      <c r="Q904" s="368"/>
      <c r="R904" s="365"/>
      <c r="S904" s="369"/>
      <c r="T904" s="370">
        <f>ROUNDDOWN(IFERROR(tabItens[[#This Row],[ATA DT.VALID.]] - $D$1,0) / 30,0)</f>
        <v>-1507</v>
      </c>
      <c r="U904" s="355" t="s">
        <v>1671</v>
      </c>
      <c r="V904" s="371">
        <v>1</v>
      </c>
      <c r="W904" s="372" t="s">
        <v>2072</v>
      </c>
      <c r="X904" s="373">
        <v>55</v>
      </c>
      <c r="Y904" s="374">
        <v>19</v>
      </c>
      <c r="Z904" s="375" t="s">
        <v>2075</v>
      </c>
      <c r="AA904" s="376">
        <v>2023</v>
      </c>
      <c r="AB904" s="377">
        <v>1800</v>
      </c>
      <c r="AC904" s="377"/>
      <c r="AD904" s="376"/>
      <c r="AE904" s="377"/>
      <c r="AF904" s="370"/>
      <c r="AG904" s="378" t="s">
        <v>2067</v>
      </c>
      <c r="AH904" s="379"/>
      <c r="AI904" s="370">
        <v>282</v>
      </c>
      <c r="AJ904" s="379">
        <v>44928</v>
      </c>
      <c r="AK904" s="379">
        <v>44096</v>
      </c>
      <c r="AL904" s="379">
        <v>44915</v>
      </c>
      <c r="AM904" s="369"/>
      <c r="AN904" s="358"/>
      <c r="AO904" s="380" t="str">
        <f>_xlfn.IFNA(IF(VLOOKUP(tabItens[[#This Row],[CÓDIGO]],tabExcluirDoEstoque[#Data],1,FALSE),"sim",""),"")</f>
        <v/>
      </c>
      <c r="AP904" s="381" t="str">
        <f ca="1">IF(OR(ISBLANK(tabItens[[#This Row],[ATA DT.VALID.]]),tabItens[[#This Row],[ATA DT.VALID.]]="",tabItens[[#This Row],[ATA DT.VALID.]]=" "),"",IF(TYPE(tabItens[[#This Row],[ATA DT.VALID.]])=1,ROUNDUP((tabItens[[#This Row],[ATA DT.VALID.]]-TODAY())/7,0),""))</f>
        <v/>
      </c>
      <c r="AQ904" s="382">
        <v>0</v>
      </c>
      <c r="AR904" s="383" t="str">
        <f>IF(ISBLANK(tabItens[[#This Row],[CÓDIGO]]),"",IFERROR(VLOOKUP(tabItens[[#This Row],[CÓDIGO]],Consumo!$C$2:$AC$862,26,FALSE),0))</f>
        <v>04.2023</v>
      </c>
      <c r="AS904" s="384">
        <f>SUMIF(Consumo!$C$3:$C$862,tabItens[[#This Row],[CÓDIGO]],Consumo!$N$3:$N$862) + SUMIF(Consumo!$C$3:$C$862,tabItens[[#This Row],[CÓDIGO]],Consumo!$O$3:$O$862) + SUMIF(Consumo!$C$3:$C$862,tabItens[[#This Row],[CÓDIGO]],Consumo!$P$3:$P$862) + SUMIF(Consumo!$C$3:$C$862,tabItens[[#This Row],[CÓDIGO]],Consumo!$Q$3:$Q$862)</f>
        <v>0</v>
      </c>
      <c r="AT904" s="384">
        <f>SUMIF(Consumo!$C$3:$C$862,tabItens[[#This Row],[CÓDIGO]],Consumo!$Z$3:$Z$862)</f>
        <v>1110</v>
      </c>
      <c r="AU904" s="385">
        <f>SUMIF(Consumo!$C$3:$C$862,tabItens[[#This Row],[CÓDIGO]],Consumo!$AA$3:$AA$862)</f>
        <v>510</v>
      </c>
      <c r="AV904" s="386">
        <f>SUMIF(Consumo!$C$3:$C$862,tabItens[[#This Row],[CÓDIGO]],Consumo!$Y$3:$Y$862)</f>
        <v>82.416666666666671</v>
      </c>
      <c r="AW904" s="359">
        <f>tabItens[[#This Row],[QTDE ATUAL]] + tabItens[[#This Row],[RC QTDE]] + tabItens[[#This Row],[AF SALDO]] + tabItens[[#This Row],[Recentes]]</f>
        <v>1800</v>
      </c>
      <c r="AX904" s="387">
        <v>39</v>
      </c>
      <c r="AY904" s="387">
        <v>4</v>
      </c>
      <c r="AZ904" s="387">
        <f>IF(ISBLANK(tabItens[[#This Row],[CÓDIGO]]),"",tabItens[[#This Row],[PontoMês]] * (AZ$2+tabItens[[#This Row],[PontoQtM]]))</f>
        <v>156</v>
      </c>
      <c r="BA904" s="386">
        <f>tabItens[[#This Row],[PontoPed]] - tabItens[[#This Row],[Saldo]] + (1/10)</f>
        <v>-1643.9</v>
      </c>
      <c r="BB904" s="386">
        <f xml:space="preserve"> tabItens[[#This Row],[PontoMês]] * BB$2 - tabItens[[#This Row],[QTDE ATUAL]] - (1/10)</f>
        <v>38.9</v>
      </c>
      <c r="BC904" s="388">
        <f>IF( tabItens[[#This Row],[PontoPed]]&gt;0, IF(tabItens[[#This Row],[PontoPed]]&lt;1, 1, IF( tabItens[[#This Row],[Saldo]]&gt;tabItens[[#This Row],[PontoPed]], 0, (tabItens[[#This Row],[PontoPed]]-tabItens[[#This Row],[Saldo]])/tabItens[[#This Row],[PontoPed]] ) ), 0 )</f>
        <v>0</v>
      </c>
      <c r="BD904" s="389">
        <f>ROUNDDOWN(IF( OR( AND(tabItens[[#This Row],[PontoPed]]&lt;tabItens[[#This Row],[Saldo]],tabItens[[#This Row],[Saldo]]&gt;0), tabItens[[#This Row],[PontoPed]]=0), 99, IF(AND(tabItens[[#This Row],[Saldo]]=0,tabItens[[#This Row],[PontoPed]]&gt;0), 0, (1-tabItens[[#This Row],[PctAb]])*10 ) ),0)</f>
        <v>99</v>
      </c>
      <c r="BE904" s="390">
        <f>IF( tabItens[[#This Row],[Consumo]] &gt; tabItens[[#This Row],[04_MESES]]/4*$AV$2, tabItens[[#This Row],[Consumo]]/$AV$2, tabItens[[#This Row],[04_MESES]]/4 ) * $BE$2 + tabItens[[#This Row],[COMPRA_EXTRA]]</f>
        <v>555</v>
      </c>
      <c r="BF904" s="391">
        <f>MAX( tabItens[[#This Row],[Sugestão]] - tabItens[[#This Row],[LC]], 0 )</f>
        <v>555</v>
      </c>
      <c r="BG904" s="391">
        <f>SUMIF(Consumo!$C$3:$C$862,tabItens[[#This Row],[CÓDIGO]],Consumo!$E$3:$E$862)</f>
        <v>263.3</v>
      </c>
      <c r="BH904" s="392">
        <f>IF(AND(tabItens[[#This Row],[Pend]] &gt; 0,tabItens[[#This Row],[Consumo]] &lt;&gt; 0), tabItens[[#This Row],[Pend]] / tabItens[[#This Row],[Consumo]], 0 )</f>
        <v>0.23720720720720723</v>
      </c>
      <c r="BI904" s="391"/>
      <c r="BJ904" s="391"/>
      <c r="BK904" s="393" t="s">
        <v>2081</v>
      </c>
    </row>
    <row r="905" spans="1:63" x14ac:dyDescent="0.3">
      <c r="A905" s="354">
        <v>140047</v>
      </c>
      <c r="B905" s="355" t="s">
        <v>2002</v>
      </c>
      <c r="C905" s="356" t="s">
        <v>265</v>
      </c>
      <c r="D905" s="357">
        <v>70</v>
      </c>
      <c r="E905" s="358"/>
      <c r="F905" s="358"/>
      <c r="G905" s="358" t="s">
        <v>883</v>
      </c>
      <c r="H905" s="359">
        <v>29</v>
      </c>
      <c r="I905" s="360">
        <v>103003</v>
      </c>
      <c r="J905" s="361">
        <v>70</v>
      </c>
      <c r="K905" s="362">
        <v>130</v>
      </c>
      <c r="L905" s="363">
        <f>IF(tabItens[[#This Row],[Média]] &gt; 0, tabItens[[#This Row],[QTDE ATUAL]] / tabItens[[#This Row],[Média]],999.9)</f>
        <v>3.5510204081632657</v>
      </c>
      <c r="M905" s="364">
        <v>0</v>
      </c>
      <c r="N905" s="365">
        <f>tabItens[[#This Row],[VALOR UNIT.]] * tabItens[[#This Row],[LC]]</f>
        <v>0</v>
      </c>
      <c r="O905" s="366" t="s">
        <v>2204</v>
      </c>
      <c r="P905" s="367"/>
      <c r="Q905" s="368"/>
      <c r="R905" s="365"/>
      <c r="S905" s="369"/>
      <c r="T905" s="370">
        <f>ROUNDDOWN(IFERROR(tabItens[[#This Row],[ATA DT.VALID.]] - $D$1,0) / 30,0)</f>
        <v>-1507</v>
      </c>
      <c r="U905" s="355" t="s">
        <v>1671</v>
      </c>
      <c r="V905" s="371">
        <v>1</v>
      </c>
      <c r="W905" s="372" t="s">
        <v>2072</v>
      </c>
      <c r="X905" s="373">
        <v>55</v>
      </c>
      <c r="Y905" s="374">
        <v>19</v>
      </c>
      <c r="Z905" s="375">
        <v>2693</v>
      </c>
      <c r="AA905" s="376">
        <v>2023</v>
      </c>
      <c r="AB905" s="377">
        <v>100</v>
      </c>
      <c r="AC905" s="377"/>
      <c r="AD905" s="376"/>
      <c r="AE905" s="377"/>
      <c r="AF905" s="370"/>
      <c r="AG905" s="378" t="s">
        <v>2067</v>
      </c>
      <c r="AH905" s="379"/>
      <c r="AI905" s="370">
        <v>44</v>
      </c>
      <c r="AJ905" s="379">
        <v>44875</v>
      </c>
      <c r="AK905" s="379">
        <v>44096</v>
      </c>
      <c r="AL905" s="379">
        <v>44845</v>
      </c>
      <c r="AM905" s="369"/>
      <c r="AN905" s="358"/>
      <c r="AO905" s="380" t="str">
        <f>_xlfn.IFNA(IF(VLOOKUP(tabItens[[#This Row],[CÓDIGO]],tabExcluirDoEstoque[#Data],1,FALSE),"sim",""),"")</f>
        <v/>
      </c>
      <c r="AP905" s="381" t="str">
        <f ca="1">IF(OR(ISBLANK(tabItens[[#This Row],[ATA DT.VALID.]]),tabItens[[#This Row],[ATA DT.VALID.]]="",tabItens[[#This Row],[ATA DT.VALID.]]=" "),"",IF(TYPE(tabItens[[#This Row],[ATA DT.VALID.]])=1,ROUNDUP((tabItens[[#This Row],[ATA DT.VALID.]]-TODAY())/7,0),""))</f>
        <v/>
      </c>
      <c r="AQ905" s="382">
        <v>0</v>
      </c>
      <c r="AR905" s="383" t="str">
        <f>IF(ISBLANK(tabItens[[#This Row],[CÓDIGO]]),"",IFERROR(VLOOKUP(tabItens[[#This Row],[CÓDIGO]],Consumo!$C$2:$AC$862,26,FALSE),0))</f>
        <v>08.2023</v>
      </c>
      <c r="AS905" s="384">
        <f>SUMIF(Consumo!$C$3:$C$862,tabItens[[#This Row],[CÓDIGO]],Consumo!$N$3:$N$862) + SUMIF(Consumo!$C$3:$C$862,tabItens[[#This Row],[CÓDIGO]],Consumo!$O$3:$O$862) + SUMIF(Consumo!$C$3:$C$862,tabItens[[#This Row],[CÓDIGO]],Consumo!$P$3:$P$862) + SUMIF(Consumo!$C$3:$C$862,tabItens[[#This Row],[CÓDIGO]],Consumo!$Q$3:$Q$862)</f>
        <v>110</v>
      </c>
      <c r="AT905" s="384">
        <f>SUMIF(Consumo!$C$3:$C$862,tabItens[[#This Row],[CÓDIGO]],Consumo!$Z$3:$Z$862)</f>
        <v>130</v>
      </c>
      <c r="AU905" s="385">
        <f>SUMIF(Consumo!$C$3:$C$862,tabItens[[#This Row],[CÓDIGO]],Consumo!$AA$3:$AA$862)</f>
        <v>100</v>
      </c>
      <c r="AV905" s="386">
        <f>SUMIF(Consumo!$C$3:$C$862,tabItens[[#This Row],[CÓDIGO]],Consumo!$Y$3:$Y$862)</f>
        <v>8.1666666666666661</v>
      </c>
      <c r="AW905" s="359">
        <f>tabItens[[#This Row],[QTDE ATUAL]] + tabItens[[#This Row],[RC QTDE]] + tabItens[[#This Row],[AF SALDO]] + tabItens[[#This Row],[Recentes]]</f>
        <v>129</v>
      </c>
      <c r="AX905" s="387">
        <v>0</v>
      </c>
      <c r="AY905" s="387">
        <v>4</v>
      </c>
      <c r="AZ905" s="387">
        <f>IF(ISBLANK(tabItens[[#This Row],[CÓDIGO]]),"",tabItens[[#This Row],[PontoMês]] * (AZ$2+tabItens[[#This Row],[PontoQtM]]))</f>
        <v>0</v>
      </c>
      <c r="BA905" s="386">
        <f>tabItens[[#This Row],[PontoPed]] - tabItens[[#This Row],[Saldo]] + (1/10)</f>
        <v>-128.9</v>
      </c>
      <c r="BB905" s="386">
        <f xml:space="preserve"> tabItens[[#This Row],[PontoMês]] * BB$2 - tabItens[[#This Row],[QTDE ATUAL]] - (1/10)</f>
        <v>-29.1</v>
      </c>
      <c r="BC905" s="388">
        <f>IF( tabItens[[#This Row],[PontoPed]]&gt;0, IF(tabItens[[#This Row],[PontoPed]]&lt;1, 1, IF( tabItens[[#This Row],[Saldo]]&gt;tabItens[[#This Row],[PontoPed]], 0, (tabItens[[#This Row],[PontoPed]]-tabItens[[#This Row],[Saldo]])/tabItens[[#This Row],[PontoPed]] ) ), 0 )</f>
        <v>0</v>
      </c>
      <c r="BD905" s="389">
        <f>ROUNDDOWN(IF( OR( AND(tabItens[[#This Row],[PontoPed]]&lt;tabItens[[#This Row],[Saldo]],tabItens[[#This Row],[Saldo]]&gt;0), tabItens[[#This Row],[PontoPed]]=0), 99, IF(AND(tabItens[[#This Row],[Saldo]]=0,tabItens[[#This Row],[PontoPed]]&gt;0), 0, (1-tabItens[[#This Row],[PctAb]])*10 ) ),0)</f>
        <v>99</v>
      </c>
      <c r="BE905" s="390">
        <f>IF( tabItens[[#This Row],[Consumo]] &gt; tabItens[[#This Row],[04_MESES]]/4*$AV$2, tabItens[[#This Row],[Consumo]]/$AV$2, tabItens[[#This Row],[04_MESES]]/4 ) * $BE$2 + tabItens[[#This Row],[COMPRA_EXTRA]]</f>
        <v>165</v>
      </c>
      <c r="BF905" s="391">
        <f>MAX( tabItens[[#This Row],[Sugestão]] - tabItens[[#This Row],[LC]], 0 )</f>
        <v>165</v>
      </c>
      <c r="BG905" s="391">
        <f>SUMIF(Consumo!$C$3:$C$862,tabItens[[#This Row],[CÓDIGO]],Consumo!$E$3:$E$862)</f>
        <v>0</v>
      </c>
      <c r="BH905" s="392">
        <f>IF(AND(tabItens[[#This Row],[Pend]] &gt; 0,tabItens[[#This Row],[Consumo]] &lt;&gt; 0), tabItens[[#This Row],[Pend]] / tabItens[[#This Row],[Consumo]], 0 )</f>
        <v>0</v>
      </c>
      <c r="BI905" s="391"/>
      <c r="BJ905" s="391"/>
      <c r="BK905" s="393" t="s">
        <v>2081</v>
      </c>
    </row>
    <row r="906" spans="1:63" x14ac:dyDescent="0.3">
      <c r="A906" s="354">
        <v>140048</v>
      </c>
      <c r="B906" s="355" t="s">
        <v>2003</v>
      </c>
      <c r="C906" s="356" t="s">
        <v>265</v>
      </c>
      <c r="D906" s="357">
        <v>5.98</v>
      </c>
      <c r="E906" s="358"/>
      <c r="F906" s="358"/>
      <c r="G906" s="358" t="s">
        <v>883</v>
      </c>
      <c r="H906" s="359">
        <v>0</v>
      </c>
      <c r="I906" s="360">
        <v>103003</v>
      </c>
      <c r="J906" s="361">
        <v>5.98</v>
      </c>
      <c r="K906" s="362">
        <v>2440</v>
      </c>
      <c r="L906" s="363">
        <f>IF(tabItens[[#This Row],[Média]] &gt; 0, tabItens[[#This Row],[QTDE ATUAL]] / tabItens[[#This Row],[Média]],999.9)</f>
        <v>0</v>
      </c>
      <c r="M906" s="364">
        <v>0</v>
      </c>
      <c r="N906" s="365">
        <f>tabItens[[#This Row],[VALOR UNIT.]] * tabItens[[#This Row],[LC]]</f>
        <v>0</v>
      </c>
      <c r="O906" s="366" t="s">
        <v>2204</v>
      </c>
      <c r="P906" s="367"/>
      <c r="Q906" s="368"/>
      <c r="R906" s="365"/>
      <c r="S906" s="369"/>
      <c r="T906" s="370">
        <f>ROUNDDOWN(IFERROR(tabItens[[#This Row],[ATA DT.VALID.]] - $D$1,0) / 30,0)</f>
        <v>-1507</v>
      </c>
      <c r="U906" s="355" t="s">
        <v>1671</v>
      </c>
      <c r="V906" s="371">
        <v>1</v>
      </c>
      <c r="W906" s="372" t="s">
        <v>2072</v>
      </c>
      <c r="X906" s="373">
        <v>55</v>
      </c>
      <c r="Y906" s="374">
        <v>19</v>
      </c>
      <c r="Z906" s="375">
        <v>2694</v>
      </c>
      <c r="AA906" s="376">
        <v>2023</v>
      </c>
      <c r="AB906" s="377">
        <v>2000</v>
      </c>
      <c r="AC906" s="377"/>
      <c r="AD906" s="376"/>
      <c r="AE906" s="377"/>
      <c r="AF906" s="370"/>
      <c r="AG906" s="378" t="s">
        <v>2067</v>
      </c>
      <c r="AH906" s="379"/>
      <c r="AI906" s="370">
        <v>814</v>
      </c>
      <c r="AJ906" s="379">
        <v>44887</v>
      </c>
      <c r="AK906" s="379">
        <v>44096</v>
      </c>
      <c r="AL906" s="379">
        <v>44845</v>
      </c>
      <c r="AM906" s="369"/>
      <c r="AN906" s="358"/>
      <c r="AO906" s="380" t="str">
        <f>_xlfn.IFNA(IF(VLOOKUP(tabItens[[#This Row],[CÓDIGO]],tabExcluirDoEstoque[#Data],1,FALSE),"sim",""),"")</f>
        <v/>
      </c>
      <c r="AP906" s="381" t="str">
        <f ca="1">IF(OR(ISBLANK(tabItens[[#This Row],[ATA DT.VALID.]]),tabItens[[#This Row],[ATA DT.VALID.]]="",tabItens[[#This Row],[ATA DT.VALID.]]=" "),"",IF(TYPE(tabItens[[#This Row],[ATA DT.VALID.]])=1,ROUNDUP((tabItens[[#This Row],[ATA DT.VALID.]]-TODAY())/7,0),""))</f>
        <v/>
      </c>
      <c r="AQ906" s="382">
        <v>0</v>
      </c>
      <c r="AR906" s="383" t="str">
        <f>IF(ISBLANK(tabItens[[#This Row],[CÓDIGO]]),"",IFERROR(VLOOKUP(tabItens[[#This Row],[CÓDIGO]],Consumo!$C$2:$AC$862,26,FALSE),0))</f>
        <v>03.2023</v>
      </c>
      <c r="AS906" s="384">
        <f>SUMIF(Consumo!$C$3:$C$862,tabItens[[#This Row],[CÓDIGO]],Consumo!$N$3:$N$862) + SUMIF(Consumo!$C$3:$C$862,tabItens[[#This Row],[CÓDIGO]],Consumo!$O$3:$O$862) + SUMIF(Consumo!$C$3:$C$862,tabItens[[#This Row],[CÓDIGO]],Consumo!$P$3:$P$862) + SUMIF(Consumo!$C$3:$C$862,tabItens[[#This Row],[CÓDIGO]],Consumo!$Q$3:$Q$862)</f>
        <v>0</v>
      </c>
      <c r="AT906" s="384">
        <f>SUMIF(Consumo!$C$3:$C$862,tabItens[[#This Row],[CÓDIGO]],Consumo!$Z$3:$Z$862)</f>
        <v>2580</v>
      </c>
      <c r="AU906" s="385">
        <f>SUMIF(Consumo!$C$3:$C$862,tabItens[[#This Row],[CÓDIGO]],Consumo!$AA$3:$AA$862)</f>
        <v>680</v>
      </c>
      <c r="AV906" s="386">
        <f>SUMIF(Consumo!$C$3:$C$862,tabItens[[#This Row],[CÓDIGO]],Consumo!$Y$3:$Y$862)</f>
        <v>215</v>
      </c>
      <c r="AW906" s="359">
        <f>tabItens[[#This Row],[QTDE ATUAL]] + tabItens[[#This Row],[RC QTDE]] + tabItens[[#This Row],[AF SALDO]] + tabItens[[#This Row],[Recentes]]</f>
        <v>2000</v>
      </c>
      <c r="AX906" s="387">
        <v>128</v>
      </c>
      <c r="AY906" s="387">
        <v>4</v>
      </c>
      <c r="AZ906" s="387">
        <f>IF(ISBLANK(tabItens[[#This Row],[CÓDIGO]]),"",tabItens[[#This Row],[PontoMês]] * (AZ$2+tabItens[[#This Row],[PontoQtM]]))</f>
        <v>512</v>
      </c>
      <c r="BA906" s="386">
        <f>tabItens[[#This Row],[PontoPed]] - tabItens[[#This Row],[Saldo]] + (1/10)</f>
        <v>-1487.9</v>
      </c>
      <c r="BB906" s="386">
        <f xml:space="preserve"> tabItens[[#This Row],[PontoMês]] * BB$2 - tabItens[[#This Row],[QTDE ATUAL]] - (1/10)</f>
        <v>127.9</v>
      </c>
      <c r="BC906" s="388">
        <f>IF( tabItens[[#This Row],[PontoPed]]&gt;0, IF(tabItens[[#This Row],[PontoPed]]&lt;1, 1, IF( tabItens[[#This Row],[Saldo]]&gt;tabItens[[#This Row],[PontoPed]], 0, (tabItens[[#This Row],[PontoPed]]-tabItens[[#This Row],[Saldo]])/tabItens[[#This Row],[PontoPed]] ) ), 0 )</f>
        <v>0</v>
      </c>
      <c r="BD906" s="389">
        <f>ROUNDDOWN(IF( OR( AND(tabItens[[#This Row],[PontoPed]]&lt;tabItens[[#This Row],[Saldo]],tabItens[[#This Row],[Saldo]]&gt;0), tabItens[[#This Row],[PontoPed]]=0), 99, IF(AND(tabItens[[#This Row],[Saldo]]=0,tabItens[[#This Row],[PontoPed]]&gt;0), 0, (1-tabItens[[#This Row],[PctAb]])*10 ) ),0)</f>
        <v>99</v>
      </c>
      <c r="BE906" s="390">
        <f>IF( tabItens[[#This Row],[Consumo]] &gt; tabItens[[#This Row],[04_MESES]]/4*$AV$2, tabItens[[#This Row],[Consumo]]/$AV$2, tabItens[[#This Row],[04_MESES]]/4 ) * $BE$2 + tabItens[[#This Row],[COMPRA_EXTRA]]</f>
        <v>1290</v>
      </c>
      <c r="BF906" s="391">
        <f>MAX( tabItens[[#This Row],[Sugestão]] - tabItens[[#This Row],[LC]], 0 )</f>
        <v>1290</v>
      </c>
      <c r="BG906" s="391">
        <f>SUMIF(Consumo!$C$3:$C$862,tabItens[[#This Row],[CÓDIGO]],Consumo!$E$3:$E$862)</f>
        <v>140</v>
      </c>
      <c r="BH906" s="392">
        <f>IF(AND(tabItens[[#This Row],[Pend]] &gt; 0,tabItens[[#This Row],[Consumo]] &lt;&gt; 0), tabItens[[#This Row],[Pend]] / tabItens[[#This Row],[Consumo]], 0 )</f>
        <v>5.4263565891472867E-2</v>
      </c>
      <c r="BI906" s="391"/>
      <c r="BJ906" s="391"/>
      <c r="BK906" s="393" t="s">
        <v>2081</v>
      </c>
    </row>
    <row r="907" spans="1:63" x14ac:dyDescent="0.3">
      <c r="A907" s="354">
        <v>140049</v>
      </c>
      <c r="B907" s="355" t="s">
        <v>2004</v>
      </c>
      <c r="C907" s="356" t="s">
        <v>265</v>
      </c>
      <c r="D907" s="357">
        <v>0</v>
      </c>
      <c r="E907" s="358"/>
      <c r="F907" s="358"/>
      <c r="G907" s="358" t="s">
        <v>883</v>
      </c>
      <c r="H907" s="359">
        <v>496</v>
      </c>
      <c r="I907" s="360">
        <v>103003</v>
      </c>
      <c r="J907" s="361">
        <v>0</v>
      </c>
      <c r="K907" s="362">
        <v>504</v>
      </c>
      <c r="L907" s="363">
        <f>IF(tabItens[[#This Row],[Média]] &gt; 0, tabItens[[#This Row],[QTDE ATUAL]] / tabItens[[#This Row],[Média]],999.9)</f>
        <v>11.856573705179283</v>
      </c>
      <c r="M907" s="364">
        <v>0</v>
      </c>
      <c r="N907" s="365">
        <f>tabItens[[#This Row],[VALOR UNIT.]] * tabItens[[#This Row],[LC]]</f>
        <v>0</v>
      </c>
      <c r="O907" s="366" t="s">
        <v>2204</v>
      </c>
      <c r="P907" s="367"/>
      <c r="Q907" s="368"/>
      <c r="R907" s="365"/>
      <c r="S907" s="369"/>
      <c r="T907" s="370">
        <f>ROUNDDOWN(IFERROR(tabItens[[#This Row],[ATA DT.VALID.]] - $D$1,0) / 30,0)</f>
        <v>-1507</v>
      </c>
      <c r="U907" s="355" t="s">
        <v>1671</v>
      </c>
      <c r="V907" s="371">
        <v>1</v>
      </c>
      <c r="W907" s="372" t="s">
        <v>2072</v>
      </c>
      <c r="X907" s="373">
        <v>55</v>
      </c>
      <c r="Y907" s="374">
        <v>19</v>
      </c>
      <c r="Z907" s="375"/>
      <c r="AA907" s="376"/>
      <c r="AB907" s="377"/>
      <c r="AC907" s="377"/>
      <c r="AD907" s="376"/>
      <c r="AE907" s="377"/>
      <c r="AF907" s="370"/>
      <c r="AG907" s="378" t="s">
        <v>2067</v>
      </c>
      <c r="AH907" s="379"/>
      <c r="AI907" s="370">
        <v>168</v>
      </c>
      <c r="AJ907" s="379" t="s">
        <v>883</v>
      </c>
      <c r="AK907" s="379">
        <v>44096</v>
      </c>
      <c r="AL907" s="379" t="s">
        <v>883</v>
      </c>
      <c r="AM907" s="369"/>
      <c r="AN907" s="358"/>
      <c r="AO907" s="380" t="str">
        <f>_xlfn.IFNA(IF(VLOOKUP(tabItens[[#This Row],[CÓDIGO]],tabExcluirDoEstoque[#Data],1,FALSE),"sim",""),"")</f>
        <v/>
      </c>
      <c r="AP907" s="381" t="str">
        <f ca="1">IF(OR(ISBLANK(tabItens[[#This Row],[ATA DT.VALID.]]),tabItens[[#This Row],[ATA DT.VALID.]]="",tabItens[[#This Row],[ATA DT.VALID.]]=" "),"",IF(TYPE(tabItens[[#This Row],[ATA DT.VALID.]])=1,ROUNDUP((tabItens[[#This Row],[ATA DT.VALID.]]-TODAY())/7,0),""))</f>
        <v/>
      </c>
      <c r="AQ907" s="382">
        <v>0</v>
      </c>
      <c r="AR907" s="383" t="str">
        <f>IF(ISBLANK(tabItens[[#This Row],[CÓDIGO]]),"",IFERROR(VLOOKUP(tabItens[[#This Row],[CÓDIGO]],Consumo!$C$2:$AC$862,26,FALSE),0))</f>
        <v>05.2023</v>
      </c>
      <c r="AS907" s="384">
        <f>SUMIF(Consumo!$C$3:$C$862,tabItens[[#This Row],[CÓDIGO]],Consumo!$N$3:$N$862) + SUMIF(Consumo!$C$3:$C$862,tabItens[[#This Row],[CÓDIGO]],Consumo!$O$3:$O$862) + SUMIF(Consumo!$C$3:$C$862,tabItens[[#This Row],[CÓDIGO]],Consumo!$P$3:$P$862) + SUMIF(Consumo!$C$3:$C$862,tabItens[[#This Row],[CÓDIGO]],Consumo!$Q$3:$Q$862)</f>
        <v>0</v>
      </c>
      <c r="AT907" s="384">
        <f>SUMIF(Consumo!$C$3:$C$862,tabItens[[#This Row],[CÓDIGO]],Consumo!$Z$3:$Z$862)</f>
        <v>504</v>
      </c>
      <c r="AU907" s="385">
        <f>SUMIF(Consumo!$C$3:$C$862,tabItens[[#This Row],[CÓDIGO]],Consumo!$AA$3:$AA$862)</f>
        <v>204</v>
      </c>
      <c r="AV907" s="386">
        <f>SUMIF(Consumo!$C$3:$C$862,tabItens[[#This Row],[CÓDIGO]],Consumo!$Y$3:$Y$862)</f>
        <v>41.833333333333336</v>
      </c>
      <c r="AW907" s="359">
        <f>tabItens[[#This Row],[QTDE ATUAL]] + tabItens[[#This Row],[RC QTDE]] + tabItens[[#This Row],[AF SALDO]] + tabItens[[#This Row],[Recentes]]</f>
        <v>496</v>
      </c>
      <c r="AX907" s="387">
        <v>20</v>
      </c>
      <c r="AY907" s="387">
        <v>4</v>
      </c>
      <c r="AZ907" s="387">
        <f>IF(ISBLANK(tabItens[[#This Row],[CÓDIGO]]),"",tabItens[[#This Row],[PontoMês]] * (AZ$2+tabItens[[#This Row],[PontoQtM]]))</f>
        <v>80</v>
      </c>
      <c r="BA907" s="386">
        <f>tabItens[[#This Row],[PontoPed]] - tabItens[[#This Row],[Saldo]] + (1/10)</f>
        <v>-415.9</v>
      </c>
      <c r="BB907" s="386">
        <f xml:space="preserve"> tabItens[[#This Row],[PontoMês]] * BB$2 - tabItens[[#This Row],[QTDE ATUAL]] - (1/10)</f>
        <v>-476.1</v>
      </c>
      <c r="BC907" s="388">
        <f>IF( tabItens[[#This Row],[PontoPed]]&gt;0, IF(tabItens[[#This Row],[PontoPed]]&lt;1, 1, IF( tabItens[[#This Row],[Saldo]]&gt;tabItens[[#This Row],[PontoPed]], 0, (tabItens[[#This Row],[PontoPed]]-tabItens[[#This Row],[Saldo]])/tabItens[[#This Row],[PontoPed]] ) ), 0 )</f>
        <v>0</v>
      </c>
      <c r="BD907" s="389">
        <f>ROUNDDOWN(IF( OR( AND(tabItens[[#This Row],[PontoPed]]&lt;tabItens[[#This Row],[Saldo]],tabItens[[#This Row],[Saldo]]&gt;0), tabItens[[#This Row],[PontoPed]]=0), 99, IF(AND(tabItens[[#This Row],[Saldo]]=0,tabItens[[#This Row],[PontoPed]]&gt;0), 0, (1-tabItens[[#This Row],[PctAb]])*10 ) ),0)</f>
        <v>99</v>
      </c>
      <c r="BE907" s="390">
        <f>IF( tabItens[[#This Row],[Consumo]] &gt; tabItens[[#This Row],[04_MESES]]/4*$AV$2, tabItens[[#This Row],[Consumo]]/$AV$2, tabItens[[#This Row],[04_MESES]]/4 ) * $BE$2 + tabItens[[#This Row],[COMPRA_EXTRA]]</f>
        <v>252</v>
      </c>
      <c r="BF907" s="391">
        <f>MAX( tabItens[[#This Row],[Sugestão]] - tabItens[[#This Row],[LC]], 0 )</f>
        <v>252</v>
      </c>
      <c r="BG907" s="391">
        <f>SUMIF(Consumo!$C$3:$C$862,tabItens[[#This Row],[CÓDIGO]],Consumo!$E$3:$E$862)</f>
        <v>0</v>
      </c>
      <c r="BH907" s="392">
        <f>IF(AND(tabItens[[#This Row],[Pend]] &gt; 0,tabItens[[#This Row],[Consumo]] &lt;&gt; 0), tabItens[[#This Row],[Pend]] / tabItens[[#This Row],[Consumo]], 0 )</f>
        <v>0</v>
      </c>
      <c r="BI907" s="391"/>
      <c r="BJ907" s="391"/>
      <c r="BK907" s="393" t="s">
        <v>2081</v>
      </c>
    </row>
    <row r="908" spans="1:63" x14ac:dyDescent="0.3">
      <c r="A908" s="354">
        <v>140050</v>
      </c>
      <c r="B908" s="355" t="s">
        <v>2005</v>
      </c>
      <c r="C908" s="356" t="s">
        <v>265</v>
      </c>
      <c r="D908" s="357">
        <v>6</v>
      </c>
      <c r="E908" s="358"/>
      <c r="F908" s="358"/>
      <c r="G908" s="358" t="s">
        <v>883</v>
      </c>
      <c r="H908" s="359">
        <v>985</v>
      </c>
      <c r="I908" s="360">
        <v>103003</v>
      </c>
      <c r="J908" s="361">
        <v>6</v>
      </c>
      <c r="K908" s="362">
        <v>894</v>
      </c>
      <c r="L908" s="363">
        <f>IF(tabItens[[#This Row],[Média]] &gt; 0, tabItens[[#This Row],[QTDE ATUAL]] / tabItens[[#This Row],[Média]],999.9)</f>
        <v>11.891348088531188</v>
      </c>
      <c r="M908" s="364">
        <v>0</v>
      </c>
      <c r="N908" s="365">
        <f>tabItens[[#This Row],[VALOR UNIT.]] * tabItens[[#This Row],[LC]]</f>
        <v>0</v>
      </c>
      <c r="O908" s="366" t="s">
        <v>2204</v>
      </c>
      <c r="P908" s="367"/>
      <c r="Q908" s="368"/>
      <c r="R908" s="365"/>
      <c r="S908" s="369"/>
      <c r="T908" s="370">
        <f>ROUNDDOWN(IFERROR(tabItens[[#This Row],[ATA DT.VALID.]] - $D$1,0) / 30,0)</f>
        <v>-1507</v>
      </c>
      <c r="U908" s="355" t="s">
        <v>1671</v>
      </c>
      <c r="V908" s="371">
        <v>1</v>
      </c>
      <c r="W908" s="372" t="s">
        <v>2072</v>
      </c>
      <c r="X908" s="373">
        <v>55</v>
      </c>
      <c r="Y908" s="374">
        <v>19</v>
      </c>
      <c r="Z908" s="375">
        <v>2957</v>
      </c>
      <c r="AA908" s="376">
        <v>2023</v>
      </c>
      <c r="AB908" s="377">
        <v>500</v>
      </c>
      <c r="AC908" s="377"/>
      <c r="AD908" s="376"/>
      <c r="AE908" s="377"/>
      <c r="AF908" s="370"/>
      <c r="AG908" s="378" t="s">
        <v>2067</v>
      </c>
      <c r="AH908" s="379"/>
      <c r="AI908" s="370">
        <v>332</v>
      </c>
      <c r="AJ908" s="379">
        <v>44887</v>
      </c>
      <c r="AK908" s="379">
        <v>44096</v>
      </c>
      <c r="AL908" s="379">
        <v>44845</v>
      </c>
      <c r="AM908" s="369"/>
      <c r="AN908" s="358"/>
      <c r="AO908" s="380" t="str">
        <f>_xlfn.IFNA(IF(VLOOKUP(tabItens[[#This Row],[CÓDIGO]],tabExcluirDoEstoque[#Data],1,FALSE),"sim",""),"")</f>
        <v/>
      </c>
      <c r="AP908" s="381" t="str">
        <f ca="1">IF(OR(ISBLANK(tabItens[[#This Row],[ATA DT.VALID.]]),tabItens[[#This Row],[ATA DT.VALID.]]="",tabItens[[#This Row],[ATA DT.VALID.]]=" "),"",IF(TYPE(tabItens[[#This Row],[ATA DT.VALID.]])=1,ROUNDUP((tabItens[[#This Row],[ATA DT.VALID.]]-TODAY())/7,0),""))</f>
        <v/>
      </c>
      <c r="AQ908" s="382">
        <v>0</v>
      </c>
      <c r="AR908" s="383" t="str">
        <f>IF(ISBLANK(tabItens[[#This Row],[CÓDIGO]]),"",IFERROR(VLOOKUP(tabItens[[#This Row],[CÓDIGO]],Consumo!$C$2:$AC$862,26,FALSE),0))</f>
        <v>05.2023</v>
      </c>
      <c r="AS908" s="384">
        <f>SUMIF(Consumo!$C$3:$C$862,tabItens[[#This Row],[CÓDIGO]],Consumo!$N$3:$N$862) + SUMIF(Consumo!$C$3:$C$862,tabItens[[#This Row],[CÓDIGO]],Consumo!$O$3:$O$862) + SUMIF(Consumo!$C$3:$C$862,tabItens[[#This Row],[CÓDIGO]],Consumo!$P$3:$P$862) + SUMIF(Consumo!$C$3:$C$862,tabItens[[#This Row],[CÓDIGO]],Consumo!$Q$3:$Q$862)</f>
        <v>0</v>
      </c>
      <c r="AT908" s="384">
        <f>SUMIF(Consumo!$C$3:$C$862,tabItens[[#This Row],[CÓDIGO]],Consumo!$Z$3:$Z$862)</f>
        <v>994</v>
      </c>
      <c r="AU908" s="385">
        <f>SUMIF(Consumo!$C$3:$C$862,tabItens[[#This Row],[CÓDIGO]],Consumo!$AA$3:$AA$862)</f>
        <v>200</v>
      </c>
      <c r="AV908" s="386">
        <f>SUMIF(Consumo!$C$3:$C$862,tabItens[[#This Row],[CÓDIGO]],Consumo!$Y$3:$Y$862)</f>
        <v>82.833333333333329</v>
      </c>
      <c r="AW908" s="359">
        <f>tabItens[[#This Row],[QTDE ATUAL]] + tabItens[[#This Row],[RC QTDE]] + tabItens[[#This Row],[AF SALDO]] + tabItens[[#This Row],[Recentes]]</f>
        <v>1485</v>
      </c>
      <c r="AX908" s="387">
        <v>29</v>
      </c>
      <c r="AY908" s="387">
        <v>4</v>
      </c>
      <c r="AZ908" s="387">
        <f>IF(ISBLANK(tabItens[[#This Row],[CÓDIGO]]),"",tabItens[[#This Row],[PontoMês]] * (AZ$2+tabItens[[#This Row],[PontoQtM]]))</f>
        <v>116</v>
      </c>
      <c r="BA908" s="386">
        <f>tabItens[[#This Row],[PontoPed]] - tabItens[[#This Row],[Saldo]] + (1/10)</f>
        <v>-1368.9</v>
      </c>
      <c r="BB908" s="386">
        <f xml:space="preserve"> tabItens[[#This Row],[PontoMês]] * BB$2 - tabItens[[#This Row],[QTDE ATUAL]] - (1/10)</f>
        <v>-956.1</v>
      </c>
      <c r="BC908" s="388">
        <f>IF( tabItens[[#This Row],[PontoPed]]&gt;0, IF(tabItens[[#This Row],[PontoPed]]&lt;1, 1, IF( tabItens[[#This Row],[Saldo]]&gt;tabItens[[#This Row],[PontoPed]], 0, (tabItens[[#This Row],[PontoPed]]-tabItens[[#This Row],[Saldo]])/tabItens[[#This Row],[PontoPed]] ) ), 0 )</f>
        <v>0</v>
      </c>
      <c r="BD908" s="389">
        <f>ROUNDDOWN(IF( OR( AND(tabItens[[#This Row],[PontoPed]]&lt;tabItens[[#This Row],[Saldo]],tabItens[[#This Row],[Saldo]]&gt;0), tabItens[[#This Row],[PontoPed]]=0), 99, IF(AND(tabItens[[#This Row],[Saldo]]=0,tabItens[[#This Row],[PontoPed]]&gt;0), 0, (1-tabItens[[#This Row],[PctAb]])*10 ) ),0)</f>
        <v>99</v>
      </c>
      <c r="BE908" s="390">
        <f>IF( tabItens[[#This Row],[Consumo]] &gt; tabItens[[#This Row],[04_MESES]]/4*$AV$2, tabItens[[#This Row],[Consumo]]/$AV$2, tabItens[[#This Row],[04_MESES]]/4 ) * $BE$2 + tabItens[[#This Row],[COMPRA_EXTRA]]</f>
        <v>497</v>
      </c>
      <c r="BF908" s="391">
        <f>MAX( tabItens[[#This Row],[Sugestão]] - tabItens[[#This Row],[LC]], 0 )</f>
        <v>497</v>
      </c>
      <c r="BG908" s="391">
        <f>SUMIF(Consumo!$C$3:$C$862,tabItens[[#This Row],[CÓDIGO]],Consumo!$E$3:$E$862)</f>
        <v>0</v>
      </c>
      <c r="BH908" s="392">
        <f>IF(AND(tabItens[[#This Row],[Pend]] &gt; 0,tabItens[[#This Row],[Consumo]] &lt;&gt; 0), tabItens[[#This Row],[Pend]] / tabItens[[#This Row],[Consumo]], 0 )</f>
        <v>0</v>
      </c>
      <c r="BI908" s="391"/>
      <c r="BJ908" s="391"/>
      <c r="BK908" s="393" t="s">
        <v>2081</v>
      </c>
    </row>
    <row r="909" spans="1:63" x14ac:dyDescent="0.3">
      <c r="A909" s="354">
        <v>140051</v>
      </c>
      <c r="B909" s="355" t="s">
        <v>2006</v>
      </c>
      <c r="C909" s="356" t="s">
        <v>265</v>
      </c>
      <c r="D909" s="357">
        <v>9.82</v>
      </c>
      <c r="E909" s="358"/>
      <c r="F909" s="358"/>
      <c r="G909" s="358" t="s">
        <v>883</v>
      </c>
      <c r="H909" s="359">
        <v>1428</v>
      </c>
      <c r="I909" s="360">
        <v>103003</v>
      </c>
      <c r="J909" s="361">
        <v>9.82</v>
      </c>
      <c r="K909" s="362">
        <v>314</v>
      </c>
      <c r="L909" s="363">
        <f>IF(tabItens[[#This Row],[Média]] &gt; 0, tabItens[[#This Row],[QTDE ATUAL]] / tabItens[[#This Row],[Média]],999.9)</f>
        <v>54.573248407643312</v>
      </c>
      <c r="M909" s="364">
        <v>0</v>
      </c>
      <c r="N909" s="365">
        <f>tabItens[[#This Row],[VALOR UNIT.]] * tabItens[[#This Row],[LC]]</f>
        <v>0</v>
      </c>
      <c r="O909" s="366" t="s">
        <v>2204</v>
      </c>
      <c r="P909" s="367"/>
      <c r="Q909" s="368"/>
      <c r="R909" s="365"/>
      <c r="S909" s="369"/>
      <c r="T909" s="370">
        <f>ROUNDDOWN(IFERROR(tabItens[[#This Row],[ATA DT.VALID.]] - $D$1,0) / 30,0)</f>
        <v>-1507</v>
      </c>
      <c r="U909" s="355" t="s">
        <v>1671</v>
      </c>
      <c r="V909" s="371">
        <v>1</v>
      </c>
      <c r="W909" s="372" t="s">
        <v>2072</v>
      </c>
      <c r="X909" s="373">
        <v>55</v>
      </c>
      <c r="Y909" s="374">
        <v>19</v>
      </c>
      <c r="Z909" s="375"/>
      <c r="AA909" s="376"/>
      <c r="AB909" s="377"/>
      <c r="AC909" s="377"/>
      <c r="AD909" s="376"/>
      <c r="AE909" s="377"/>
      <c r="AF909" s="370"/>
      <c r="AG909" s="378" t="s">
        <v>2067</v>
      </c>
      <c r="AH909" s="379"/>
      <c r="AI909" s="370">
        <v>104</v>
      </c>
      <c r="AJ909" s="379">
        <v>44454</v>
      </c>
      <c r="AK909" s="379">
        <v>44096</v>
      </c>
      <c r="AL909" s="379">
        <v>44412</v>
      </c>
      <c r="AM909" s="369"/>
      <c r="AN909" s="358"/>
      <c r="AO909" s="380" t="str">
        <f>_xlfn.IFNA(IF(VLOOKUP(tabItens[[#This Row],[CÓDIGO]],tabExcluirDoEstoque[#Data],1,FALSE),"sim",""),"")</f>
        <v/>
      </c>
      <c r="AP909" s="381" t="str">
        <f ca="1">IF(OR(ISBLANK(tabItens[[#This Row],[ATA DT.VALID.]]),tabItens[[#This Row],[ATA DT.VALID.]]="",tabItens[[#This Row],[ATA DT.VALID.]]=" "),"",IF(TYPE(tabItens[[#This Row],[ATA DT.VALID.]])=1,ROUNDUP((tabItens[[#This Row],[ATA DT.VALID.]]-TODAY())/7,0),""))</f>
        <v/>
      </c>
      <c r="AQ909" s="382">
        <v>0</v>
      </c>
      <c r="AR909" s="383" t="str">
        <f>IF(ISBLANK(tabItens[[#This Row],[CÓDIGO]]),"",IFERROR(VLOOKUP(tabItens[[#This Row],[CÓDIGO]],Consumo!$C$2:$AC$862,26,FALSE),0))</f>
        <v>09.2023</v>
      </c>
      <c r="AS909" s="384">
        <f>SUMIF(Consumo!$C$3:$C$862,tabItens[[#This Row],[CÓDIGO]],Consumo!$N$3:$N$862) + SUMIF(Consumo!$C$3:$C$862,tabItens[[#This Row],[CÓDIGO]],Consumo!$O$3:$O$862) + SUMIF(Consumo!$C$3:$C$862,tabItens[[#This Row],[CÓDIGO]],Consumo!$P$3:$P$862) + SUMIF(Consumo!$C$3:$C$862,tabItens[[#This Row],[CÓDIGO]],Consumo!$Q$3:$Q$862)</f>
        <v>110</v>
      </c>
      <c r="AT909" s="384">
        <f>SUMIF(Consumo!$C$3:$C$862,tabItens[[#This Row],[CÓDIGO]],Consumo!$Z$3:$Z$862)</f>
        <v>314</v>
      </c>
      <c r="AU909" s="385">
        <f>SUMIF(Consumo!$C$3:$C$862,tabItens[[#This Row],[CÓDIGO]],Consumo!$AA$3:$AA$862)</f>
        <v>104</v>
      </c>
      <c r="AV909" s="386">
        <f>SUMIF(Consumo!$C$3:$C$862,tabItens[[#This Row],[CÓDIGO]],Consumo!$Y$3:$Y$862)</f>
        <v>26.166666666666668</v>
      </c>
      <c r="AW909" s="359">
        <f>tabItens[[#This Row],[QTDE ATUAL]] + tabItens[[#This Row],[RC QTDE]] + tabItens[[#This Row],[AF SALDO]] + tabItens[[#This Row],[Recentes]]</f>
        <v>1428</v>
      </c>
      <c r="AX909" s="387">
        <v>22</v>
      </c>
      <c r="AY909" s="387">
        <v>4</v>
      </c>
      <c r="AZ909" s="387">
        <f>IF(ISBLANK(tabItens[[#This Row],[CÓDIGO]]),"",tabItens[[#This Row],[PontoMês]] * (AZ$2+tabItens[[#This Row],[PontoQtM]]))</f>
        <v>88</v>
      </c>
      <c r="BA909" s="386">
        <f>tabItens[[#This Row],[PontoPed]] - tabItens[[#This Row],[Saldo]] + (1/10)</f>
        <v>-1339.9</v>
      </c>
      <c r="BB909" s="386">
        <f xml:space="preserve"> tabItens[[#This Row],[PontoMês]] * BB$2 - tabItens[[#This Row],[QTDE ATUAL]] - (1/10)</f>
        <v>-1406.1</v>
      </c>
      <c r="BC909" s="388">
        <f>IF( tabItens[[#This Row],[PontoPed]]&gt;0, IF(tabItens[[#This Row],[PontoPed]]&lt;1, 1, IF( tabItens[[#This Row],[Saldo]]&gt;tabItens[[#This Row],[PontoPed]], 0, (tabItens[[#This Row],[PontoPed]]-tabItens[[#This Row],[Saldo]])/tabItens[[#This Row],[PontoPed]] ) ), 0 )</f>
        <v>0</v>
      </c>
      <c r="BD909" s="389">
        <f>ROUNDDOWN(IF( OR( AND(tabItens[[#This Row],[PontoPed]]&lt;tabItens[[#This Row],[Saldo]],tabItens[[#This Row],[Saldo]]&gt;0), tabItens[[#This Row],[PontoPed]]=0), 99, IF(AND(tabItens[[#This Row],[Saldo]]=0,tabItens[[#This Row],[PontoPed]]&gt;0), 0, (1-tabItens[[#This Row],[PctAb]])*10 ) ),0)</f>
        <v>99</v>
      </c>
      <c r="BE909" s="390">
        <f>IF( tabItens[[#This Row],[Consumo]] &gt; tabItens[[#This Row],[04_MESES]]/4*$AV$2, tabItens[[#This Row],[Consumo]]/$AV$2, tabItens[[#This Row],[04_MESES]]/4 ) * $BE$2 + tabItens[[#This Row],[COMPRA_EXTRA]]</f>
        <v>165</v>
      </c>
      <c r="BF909" s="391">
        <f>MAX( tabItens[[#This Row],[Sugestão]] - tabItens[[#This Row],[LC]], 0 )</f>
        <v>165</v>
      </c>
      <c r="BG909" s="391">
        <f>SUMIF(Consumo!$C$3:$C$862,tabItens[[#This Row],[CÓDIGO]],Consumo!$E$3:$E$862)</f>
        <v>0</v>
      </c>
      <c r="BH909" s="392">
        <f>IF(AND(tabItens[[#This Row],[Pend]] &gt; 0,tabItens[[#This Row],[Consumo]] &lt;&gt; 0), tabItens[[#This Row],[Pend]] / tabItens[[#This Row],[Consumo]], 0 )</f>
        <v>0</v>
      </c>
      <c r="BI909" s="391"/>
      <c r="BJ909" s="391"/>
      <c r="BK909" s="393" t="s">
        <v>2081</v>
      </c>
    </row>
    <row r="910" spans="1:63" x14ac:dyDescent="0.3">
      <c r="A910" s="354">
        <v>140052</v>
      </c>
      <c r="B910" s="355" t="s">
        <v>2007</v>
      </c>
      <c r="C910" s="356" t="s">
        <v>265</v>
      </c>
      <c r="D910" s="357">
        <v>13.2</v>
      </c>
      <c r="E910" s="358"/>
      <c r="F910" s="358"/>
      <c r="G910" s="358" t="s">
        <v>883</v>
      </c>
      <c r="H910" s="359">
        <v>0</v>
      </c>
      <c r="I910" s="360">
        <v>103003</v>
      </c>
      <c r="J910" s="361">
        <v>13.2</v>
      </c>
      <c r="K910" s="362">
        <v>2079</v>
      </c>
      <c r="L910" s="363">
        <f>IF(tabItens[[#This Row],[Média]] &gt; 0, tabItens[[#This Row],[QTDE ATUAL]] / tabItens[[#This Row],[Média]],999.9)</f>
        <v>0</v>
      </c>
      <c r="M910" s="364">
        <v>0</v>
      </c>
      <c r="N910" s="365">
        <f>tabItens[[#This Row],[VALOR UNIT.]] * tabItens[[#This Row],[LC]]</f>
        <v>0</v>
      </c>
      <c r="O910" s="366" t="s">
        <v>2204</v>
      </c>
      <c r="P910" s="367"/>
      <c r="Q910" s="368"/>
      <c r="R910" s="365"/>
      <c r="S910" s="369"/>
      <c r="T910" s="370">
        <f>ROUNDDOWN(IFERROR(tabItens[[#This Row],[ATA DT.VALID.]] - $D$1,0) / 30,0)</f>
        <v>-1507</v>
      </c>
      <c r="U910" s="355" t="s">
        <v>1671</v>
      </c>
      <c r="V910" s="371">
        <v>1</v>
      </c>
      <c r="W910" s="372" t="s">
        <v>2072</v>
      </c>
      <c r="X910" s="373">
        <v>55</v>
      </c>
      <c r="Y910" s="374">
        <v>19</v>
      </c>
      <c r="Z910" s="375">
        <v>2694</v>
      </c>
      <c r="AA910" s="376">
        <v>2023</v>
      </c>
      <c r="AB910" s="377">
        <v>1000</v>
      </c>
      <c r="AC910" s="377"/>
      <c r="AD910" s="376"/>
      <c r="AE910" s="377"/>
      <c r="AF910" s="370"/>
      <c r="AG910" s="378" t="s">
        <v>2067</v>
      </c>
      <c r="AH910" s="379"/>
      <c r="AI910" s="370">
        <v>694</v>
      </c>
      <c r="AJ910" s="379" t="s">
        <v>883</v>
      </c>
      <c r="AK910" s="379">
        <v>44096</v>
      </c>
      <c r="AL910" s="379">
        <v>44845</v>
      </c>
      <c r="AM910" s="369"/>
      <c r="AN910" s="358"/>
      <c r="AO910" s="380" t="str">
        <f>_xlfn.IFNA(IF(VLOOKUP(tabItens[[#This Row],[CÓDIGO]],tabExcluirDoEstoque[#Data],1,FALSE),"sim",""),"")</f>
        <v/>
      </c>
      <c r="AP910" s="381" t="str">
        <f ca="1">IF(OR(ISBLANK(tabItens[[#This Row],[ATA DT.VALID.]]),tabItens[[#This Row],[ATA DT.VALID.]]="",tabItens[[#This Row],[ATA DT.VALID.]]=" "),"",IF(TYPE(tabItens[[#This Row],[ATA DT.VALID.]])=1,ROUNDUP((tabItens[[#This Row],[ATA DT.VALID.]]-TODAY())/7,0),""))</f>
        <v/>
      </c>
      <c r="AQ910" s="382">
        <v>0</v>
      </c>
      <c r="AR910" s="383" t="str">
        <f>IF(ISBLANK(tabItens[[#This Row],[CÓDIGO]]),"",IFERROR(VLOOKUP(tabItens[[#This Row],[CÓDIGO]],Consumo!$C$2:$AC$862,26,FALSE),0))</f>
        <v>05.2023</v>
      </c>
      <c r="AS910" s="384">
        <f>SUMIF(Consumo!$C$3:$C$862,tabItens[[#This Row],[CÓDIGO]],Consumo!$N$3:$N$862) + SUMIF(Consumo!$C$3:$C$862,tabItens[[#This Row],[CÓDIGO]],Consumo!$O$3:$O$862) + SUMIF(Consumo!$C$3:$C$862,tabItens[[#This Row],[CÓDIGO]],Consumo!$P$3:$P$862) + SUMIF(Consumo!$C$3:$C$862,tabItens[[#This Row],[CÓDIGO]],Consumo!$Q$3:$Q$862)</f>
        <v>0</v>
      </c>
      <c r="AT910" s="384">
        <f>SUMIF(Consumo!$C$3:$C$862,tabItens[[#This Row],[CÓDIGO]],Consumo!$Z$3:$Z$862)</f>
        <v>2089</v>
      </c>
      <c r="AU910" s="385">
        <f>SUMIF(Consumo!$C$3:$C$862,tabItens[[#This Row],[CÓDIGO]],Consumo!$AA$3:$AA$862)</f>
        <v>879</v>
      </c>
      <c r="AV910" s="386">
        <f>SUMIF(Consumo!$C$3:$C$862,tabItens[[#This Row],[CÓDIGO]],Consumo!$Y$3:$Y$862)</f>
        <v>159.58333333333334</v>
      </c>
      <c r="AW910" s="359">
        <f>tabItens[[#This Row],[QTDE ATUAL]] + tabItens[[#This Row],[RC QTDE]] + tabItens[[#This Row],[AF SALDO]] + tabItens[[#This Row],[Recentes]]</f>
        <v>1000</v>
      </c>
      <c r="AX910" s="387">
        <v>99</v>
      </c>
      <c r="AY910" s="387">
        <v>4</v>
      </c>
      <c r="AZ910" s="387">
        <f>IF(ISBLANK(tabItens[[#This Row],[CÓDIGO]]),"",tabItens[[#This Row],[PontoMês]] * (AZ$2+tabItens[[#This Row],[PontoQtM]]))</f>
        <v>396</v>
      </c>
      <c r="BA910" s="386">
        <f>tabItens[[#This Row],[PontoPed]] - tabItens[[#This Row],[Saldo]] + (1/10)</f>
        <v>-603.9</v>
      </c>
      <c r="BB910" s="386">
        <f xml:space="preserve"> tabItens[[#This Row],[PontoMês]] * BB$2 - tabItens[[#This Row],[QTDE ATUAL]] - (1/10)</f>
        <v>98.9</v>
      </c>
      <c r="BC910" s="388">
        <f>IF( tabItens[[#This Row],[PontoPed]]&gt;0, IF(tabItens[[#This Row],[PontoPed]]&lt;1, 1, IF( tabItens[[#This Row],[Saldo]]&gt;tabItens[[#This Row],[PontoPed]], 0, (tabItens[[#This Row],[PontoPed]]-tabItens[[#This Row],[Saldo]])/tabItens[[#This Row],[PontoPed]] ) ), 0 )</f>
        <v>0</v>
      </c>
      <c r="BD910" s="389">
        <f>ROUNDDOWN(IF( OR( AND(tabItens[[#This Row],[PontoPed]]&lt;tabItens[[#This Row],[Saldo]],tabItens[[#This Row],[Saldo]]&gt;0), tabItens[[#This Row],[PontoPed]]=0), 99, IF(AND(tabItens[[#This Row],[Saldo]]=0,tabItens[[#This Row],[PontoPed]]&gt;0), 0, (1-tabItens[[#This Row],[PctAb]])*10 ) ),0)</f>
        <v>99</v>
      </c>
      <c r="BE910" s="390">
        <f>IF( tabItens[[#This Row],[Consumo]] &gt; tabItens[[#This Row],[04_MESES]]/4*$AV$2, tabItens[[#This Row],[Consumo]]/$AV$2, tabItens[[#This Row],[04_MESES]]/4 ) * $BE$2 + tabItens[[#This Row],[COMPRA_EXTRA]]</f>
        <v>1044.5</v>
      </c>
      <c r="BF910" s="391">
        <f>MAX( tabItens[[#This Row],[Sugestão]] - tabItens[[#This Row],[LC]], 0 )</f>
        <v>1044.5</v>
      </c>
      <c r="BG910" s="391">
        <f>SUMIF(Consumo!$C$3:$C$862,tabItens[[#This Row],[CÓDIGO]],Consumo!$E$3:$E$862)</f>
        <v>10</v>
      </c>
      <c r="BH910" s="392">
        <f>IF(AND(tabItens[[#This Row],[Pend]] &gt; 0,tabItens[[#This Row],[Consumo]] &lt;&gt; 0), tabItens[[#This Row],[Pend]] / tabItens[[#This Row],[Consumo]], 0 )</f>
        <v>4.7869794159885112E-3</v>
      </c>
      <c r="BI910" s="391"/>
      <c r="BJ910" s="391"/>
      <c r="BK910" s="393" t="s">
        <v>2081</v>
      </c>
    </row>
    <row r="911" spans="1:63" x14ac:dyDescent="0.3">
      <c r="A911" s="354">
        <v>140053</v>
      </c>
      <c r="B911" s="355" t="s">
        <v>2008</v>
      </c>
      <c r="C911" s="356" t="s">
        <v>265</v>
      </c>
      <c r="D911" s="357">
        <v>17.87</v>
      </c>
      <c r="E911" s="358"/>
      <c r="F911" s="358"/>
      <c r="G911" s="358" t="s">
        <v>883</v>
      </c>
      <c r="H911" s="359">
        <v>0</v>
      </c>
      <c r="I911" s="360">
        <v>103003</v>
      </c>
      <c r="J911" s="361">
        <v>17.87</v>
      </c>
      <c r="K911" s="362">
        <v>827</v>
      </c>
      <c r="L911" s="363">
        <f>IF(tabItens[[#This Row],[Média]] &gt; 0, tabItens[[#This Row],[QTDE ATUAL]] / tabItens[[#This Row],[Média]],999.9)</f>
        <v>0</v>
      </c>
      <c r="M911" s="364">
        <v>0</v>
      </c>
      <c r="N911" s="365">
        <f>tabItens[[#This Row],[VALOR UNIT.]] * tabItens[[#This Row],[LC]]</f>
        <v>0</v>
      </c>
      <c r="O911" s="366" t="s">
        <v>2204</v>
      </c>
      <c r="P911" s="367"/>
      <c r="Q911" s="368"/>
      <c r="R911" s="365"/>
      <c r="S911" s="369"/>
      <c r="T911" s="370">
        <f>ROUNDDOWN(IFERROR(tabItens[[#This Row],[ATA DT.VALID.]] - $D$1,0) / 30,0)</f>
        <v>-1507</v>
      </c>
      <c r="U911" s="355" t="s">
        <v>1671</v>
      </c>
      <c r="V911" s="371">
        <v>1</v>
      </c>
      <c r="W911" s="372" t="s">
        <v>2072</v>
      </c>
      <c r="X911" s="373">
        <v>55</v>
      </c>
      <c r="Y911" s="374">
        <v>19</v>
      </c>
      <c r="Z911" s="375" t="s">
        <v>2075</v>
      </c>
      <c r="AA911" s="376">
        <v>2023</v>
      </c>
      <c r="AB911" s="377">
        <v>1200</v>
      </c>
      <c r="AC911" s="377"/>
      <c r="AD911" s="376"/>
      <c r="AE911" s="377"/>
      <c r="AF911" s="370"/>
      <c r="AG911" s="378" t="s">
        <v>2067</v>
      </c>
      <c r="AH911" s="379"/>
      <c r="AI911" s="370">
        <v>276</v>
      </c>
      <c r="AJ911" s="379">
        <v>45030</v>
      </c>
      <c r="AK911" s="379">
        <v>44096</v>
      </c>
      <c r="AL911" s="379">
        <v>44995</v>
      </c>
      <c r="AM911" s="369"/>
      <c r="AN911" s="358"/>
      <c r="AO911" s="380" t="str">
        <f>_xlfn.IFNA(IF(VLOOKUP(tabItens[[#This Row],[CÓDIGO]],tabExcluirDoEstoque[#Data],1,FALSE),"sim",""),"")</f>
        <v/>
      </c>
      <c r="AP911" s="381" t="str">
        <f ca="1">IF(OR(ISBLANK(tabItens[[#This Row],[ATA DT.VALID.]]),tabItens[[#This Row],[ATA DT.VALID.]]="",tabItens[[#This Row],[ATA DT.VALID.]]=" "),"",IF(TYPE(tabItens[[#This Row],[ATA DT.VALID.]])=1,ROUNDUP((tabItens[[#This Row],[ATA DT.VALID.]]-TODAY())/7,0),""))</f>
        <v/>
      </c>
      <c r="AQ911" s="382">
        <v>0</v>
      </c>
      <c r="AR911" s="383" t="str">
        <f>IF(ISBLANK(tabItens[[#This Row],[CÓDIGO]]),"",IFERROR(VLOOKUP(tabItens[[#This Row],[CÓDIGO]],Consumo!$C$2:$AC$862,26,FALSE),0))</f>
        <v>05.2023</v>
      </c>
      <c r="AS911" s="384">
        <f>SUMIF(Consumo!$C$3:$C$862,tabItens[[#This Row],[CÓDIGO]],Consumo!$N$3:$N$862) + SUMIF(Consumo!$C$3:$C$862,tabItens[[#This Row],[CÓDIGO]],Consumo!$O$3:$O$862) + SUMIF(Consumo!$C$3:$C$862,tabItens[[#This Row],[CÓDIGO]],Consumo!$P$3:$P$862) + SUMIF(Consumo!$C$3:$C$862,tabItens[[#This Row],[CÓDIGO]],Consumo!$Q$3:$Q$862)</f>
        <v>0</v>
      </c>
      <c r="AT911" s="384">
        <f>SUMIF(Consumo!$C$3:$C$862,tabItens[[#This Row],[CÓDIGO]],Consumo!$Z$3:$Z$862)</f>
        <v>891</v>
      </c>
      <c r="AU911" s="385">
        <f>SUMIF(Consumo!$C$3:$C$862,tabItens[[#This Row],[CÓDIGO]],Consumo!$AA$3:$AA$862)</f>
        <v>356</v>
      </c>
      <c r="AV911" s="386">
        <f>SUMIF(Consumo!$C$3:$C$862,tabItens[[#This Row],[CÓDIGO]],Consumo!$Y$3:$Y$862)</f>
        <v>69.583333333333329</v>
      </c>
      <c r="AW911" s="359">
        <f>tabItens[[#This Row],[QTDE ATUAL]] + tabItens[[#This Row],[RC QTDE]] + tabItens[[#This Row],[AF SALDO]] + tabItens[[#This Row],[Recentes]]</f>
        <v>1200</v>
      </c>
      <c r="AX911" s="387">
        <v>2</v>
      </c>
      <c r="AY911" s="387">
        <v>4</v>
      </c>
      <c r="AZ911" s="387">
        <f>IF(ISBLANK(tabItens[[#This Row],[CÓDIGO]]),"",tabItens[[#This Row],[PontoMês]] * (AZ$2+tabItens[[#This Row],[PontoQtM]]))</f>
        <v>8</v>
      </c>
      <c r="BA911" s="386">
        <f>tabItens[[#This Row],[PontoPed]] - tabItens[[#This Row],[Saldo]] + (1/10)</f>
        <v>-1191.9000000000001</v>
      </c>
      <c r="BB911" s="386">
        <f xml:space="preserve"> tabItens[[#This Row],[PontoMês]] * BB$2 - tabItens[[#This Row],[QTDE ATUAL]] - (1/10)</f>
        <v>1.9</v>
      </c>
      <c r="BC911" s="388">
        <f>IF( tabItens[[#This Row],[PontoPed]]&gt;0, IF(tabItens[[#This Row],[PontoPed]]&lt;1, 1, IF( tabItens[[#This Row],[Saldo]]&gt;tabItens[[#This Row],[PontoPed]], 0, (tabItens[[#This Row],[PontoPed]]-tabItens[[#This Row],[Saldo]])/tabItens[[#This Row],[PontoPed]] ) ), 0 )</f>
        <v>0</v>
      </c>
      <c r="BD911" s="389">
        <f>ROUNDDOWN(IF( OR( AND(tabItens[[#This Row],[PontoPed]]&lt;tabItens[[#This Row],[Saldo]],tabItens[[#This Row],[Saldo]]&gt;0), tabItens[[#This Row],[PontoPed]]=0), 99, IF(AND(tabItens[[#This Row],[Saldo]]=0,tabItens[[#This Row],[PontoPed]]&gt;0), 0, (1-tabItens[[#This Row],[PctAb]])*10 ) ),0)</f>
        <v>99</v>
      </c>
      <c r="BE911" s="390">
        <f>IF( tabItens[[#This Row],[Consumo]] &gt; tabItens[[#This Row],[04_MESES]]/4*$AV$2, tabItens[[#This Row],[Consumo]]/$AV$2, tabItens[[#This Row],[04_MESES]]/4 ) * $BE$2 + tabItens[[#This Row],[COMPRA_EXTRA]]</f>
        <v>445.5</v>
      </c>
      <c r="BF911" s="391">
        <f>MAX( tabItens[[#This Row],[Sugestão]] - tabItens[[#This Row],[LC]], 0 )</f>
        <v>445.5</v>
      </c>
      <c r="BG911" s="391">
        <f>SUMIF(Consumo!$C$3:$C$862,tabItens[[#This Row],[CÓDIGO]],Consumo!$E$3:$E$862)</f>
        <v>64</v>
      </c>
      <c r="BH911" s="392">
        <f>IF(AND(tabItens[[#This Row],[Pend]] &gt; 0,tabItens[[#This Row],[Consumo]] &lt;&gt; 0), tabItens[[#This Row],[Pend]] / tabItens[[#This Row],[Consumo]], 0 )</f>
        <v>7.1829405162738502E-2</v>
      </c>
      <c r="BI911" s="391"/>
      <c r="BJ911" s="391"/>
      <c r="BK911" s="393" t="s">
        <v>2081</v>
      </c>
    </row>
    <row r="912" spans="1:63" x14ac:dyDescent="0.3">
      <c r="A912" s="354">
        <v>140054</v>
      </c>
      <c r="B912" s="355" t="s">
        <v>2009</v>
      </c>
      <c r="C912" s="356" t="s">
        <v>265</v>
      </c>
      <c r="D912" s="357">
        <v>19.7</v>
      </c>
      <c r="E912" s="358"/>
      <c r="F912" s="358"/>
      <c r="G912" s="358" t="s">
        <v>883</v>
      </c>
      <c r="H912" s="359">
        <v>707</v>
      </c>
      <c r="I912" s="360">
        <v>103003</v>
      </c>
      <c r="J912" s="361">
        <v>19.7</v>
      </c>
      <c r="K912" s="362">
        <v>640</v>
      </c>
      <c r="L912" s="363">
        <f>IF(tabItens[[#This Row],[Média]] &gt; 0, tabItens[[#This Row],[QTDE ATUAL]] / tabItens[[#This Row],[Média]],999.9)</f>
        <v>14.577319587628866</v>
      </c>
      <c r="M912" s="364">
        <v>0</v>
      </c>
      <c r="N912" s="365">
        <f>tabItens[[#This Row],[VALOR UNIT.]] * tabItens[[#This Row],[LC]]</f>
        <v>0</v>
      </c>
      <c r="O912" s="366" t="s">
        <v>2204</v>
      </c>
      <c r="P912" s="367"/>
      <c r="Q912" s="368"/>
      <c r="R912" s="365"/>
      <c r="S912" s="369"/>
      <c r="T912" s="370">
        <f>ROUNDDOWN(IFERROR(tabItens[[#This Row],[ATA DT.VALID.]] - $D$1,0) / 30,0)</f>
        <v>-1507</v>
      </c>
      <c r="U912" s="355" t="s">
        <v>1671</v>
      </c>
      <c r="V912" s="371">
        <v>1</v>
      </c>
      <c r="W912" s="372" t="s">
        <v>2072</v>
      </c>
      <c r="X912" s="373">
        <v>55</v>
      </c>
      <c r="Y912" s="374">
        <v>19</v>
      </c>
      <c r="Z912" s="375"/>
      <c r="AA912" s="376"/>
      <c r="AB912" s="377"/>
      <c r="AC912" s="377"/>
      <c r="AD912" s="376"/>
      <c r="AE912" s="377"/>
      <c r="AF912" s="370"/>
      <c r="AG912" s="378" t="s">
        <v>2067</v>
      </c>
      <c r="AH912" s="379"/>
      <c r="AI912" s="370">
        <v>214</v>
      </c>
      <c r="AJ912" s="379">
        <v>44875</v>
      </c>
      <c r="AK912" s="379">
        <v>44096</v>
      </c>
      <c r="AL912" s="379">
        <v>44845</v>
      </c>
      <c r="AM912" s="369"/>
      <c r="AN912" s="358"/>
      <c r="AO912" s="380" t="str">
        <f>_xlfn.IFNA(IF(VLOOKUP(tabItens[[#This Row],[CÓDIGO]],tabExcluirDoEstoque[#Data],1,FALSE),"sim",""),"")</f>
        <v/>
      </c>
      <c r="AP912" s="381" t="str">
        <f ca="1">IF(OR(ISBLANK(tabItens[[#This Row],[ATA DT.VALID.]]),tabItens[[#This Row],[ATA DT.VALID.]]="",tabItens[[#This Row],[ATA DT.VALID.]]=" "),"",IF(TYPE(tabItens[[#This Row],[ATA DT.VALID.]])=1,ROUNDUP((tabItens[[#This Row],[ATA DT.VALID.]]-TODAY())/7,0),""))</f>
        <v/>
      </c>
      <c r="AQ912" s="382">
        <v>0</v>
      </c>
      <c r="AR912" s="383" t="str">
        <f>IF(ISBLANK(tabItens[[#This Row],[CÓDIGO]]),"",IFERROR(VLOOKUP(tabItens[[#This Row],[CÓDIGO]],Consumo!$C$2:$AC$862,26,FALSE),0))</f>
        <v>09.2023</v>
      </c>
      <c r="AS912" s="384">
        <f>SUMIF(Consumo!$C$3:$C$862,tabItens[[#This Row],[CÓDIGO]],Consumo!$N$3:$N$862) + SUMIF(Consumo!$C$3:$C$862,tabItens[[#This Row],[CÓDIGO]],Consumo!$O$3:$O$862) + SUMIF(Consumo!$C$3:$C$862,tabItens[[#This Row],[CÓDIGO]],Consumo!$P$3:$P$862) + SUMIF(Consumo!$C$3:$C$862,tabItens[[#This Row],[CÓDIGO]],Consumo!$Q$3:$Q$862)</f>
        <v>293</v>
      </c>
      <c r="AT912" s="384">
        <f>SUMIF(Consumo!$C$3:$C$862,tabItens[[#This Row],[CÓDIGO]],Consumo!$Z$3:$Z$862)</f>
        <v>640</v>
      </c>
      <c r="AU912" s="385">
        <f>SUMIF(Consumo!$C$3:$C$862,tabItens[[#This Row],[CÓDIGO]],Consumo!$AA$3:$AA$862)</f>
        <v>307</v>
      </c>
      <c r="AV912" s="386">
        <f>SUMIF(Consumo!$C$3:$C$862,tabItens[[#This Row],[CÓDIGO]],Consumo!$Y$3:$Y$862)</f>
        <v>48.5</v>
      </c>
      <c r="AW912" s="359">
        <f>tabItens[[#This Row],[QTDE ATUAL]] + tabItens[[#This Row],[RC QTDE]] + tabItens[[#This Row],[AF SALDO]] + tabItens[[#This Row],[Recentes]]</f>
        <v>707</v>
      </c>
      <c r="AX912" s="387">
        <v>29</v>
      </c>
      <c r="AY912" s="387">
        <v>4</v>
      </c>
      <c r="AZ912" s="387">
        <f>IF(ISBLANK(tabItens[[#This Row],[CÓDIGO]]),"",tabItens[[#This Row],[PontoMês]] * (AZ$2+tabItens[[#This Row],[PontoQtM]]))</f>
        <v>116</v>
      </c>
      <c r="BA912" s="386">
        <f>tabItens[[#This Row],[PontoPed]] - tabItens[[#This Row],[Saldo]] + (1/10)</f>
        <v>-590.9</v>
      </c>
      <c r="BB912" s="386">
        <f xml:space="preserve"> tabItens[[#This Row],[PontoMês]] * BB$2 - tabItens[[#This Row],[QTDE ATUAL]] - (1/10)</f>
        <v>-678.1</v>
      </c>
      <c r="BC912" s="388">
        <f>IF( tabItens[[#This Row],[PontoPed]]&gt;0, IF(tabItens[[#This Row],[PontoPed]]&lt;1, 1, IF( tabItens[[#This Row],[Saldo]]&gt;tabItens[[#This Row],[PontoPed]], 0, (tabItens[[#This Row],[PontoPed]]-tabItens[[#This Row],[Saldo]])/tabItens[[#This Row],[PontoPed]] ) ), 0 )</f>
        <v>0</v>
      </c>
      <c r="BD912" s="389">
        <f>ROUNDDOWN(IF( OR( AND(tabItens[[#This Row],[PontoPed]]&lt;tabItens[[#This Row],[Saldo]],tabItens[[#This Row],[Saldo]]&gt;0), tabItens[[#This Row],[PontoPed]]=0), 99, IF(AND(tabItens[[#This Row],[Saldo]]=0,tabItens[[#This Row],[PontoPed]]&gt;0), 0, (1-tabItens[[#This Row],[PctAb]])*10 ) ),0)</f>
        <v>99</v>
      </c>
      <c r="BE912" s="390">
        <f>IF( tabItens[[#This Row],[Consumo]] &gt; tabItens[[#This Row],[04_MESES]]/4*$AV$2, tabItens[[#This Row],[Consumo]]/$AV$2, tabItens[[#This Row],[04_MESES]]/4 ) * $BE$2 + tabItens[[#This Row],[COMPRA_EXTRA]]</f>
        <v>439.5</v>
      </c>
      <c r="BF912" s="391">
        <f>MAX( tabItens[[#This Row],[Sugestão]] - tabItens[[#This Row],[LC]], 0 )</f>
        <v>439.5</v>
      </c>
      <c r="BG912" s="391">
        <f>SUMIF(Consumo!$C$3:$C$862,tabItens[[#This Row],[CÓDIGO]],Consumo!$E$3:$E$862)</f>
        <v>0</v>
      </c>
      <c r="BH912" s="392">
        <f>IF(AND(tabItens[[#This Row],[Pend]] &gt; 0,tabItens[[#This Row],[Consumo]] &lt;&gt; 0), tabItens[[#This Row],[Pend]] / tabItens[[#This Row],[Consumo]], 0 )</f>
        <v>0</v>
      </c>
      <c r="BI912" s="391"/>
      <c r="BJ912" s="391"/>
      <c r="BK912" s="393" t="s">
        <v>2081</v>
      </c>
    </row>
    <row r="913" spans="1:63" x14ac:dyDescent="0.3">
      <c r="A913" s="354">
        <v>140055</v>
      </c>
      <c r="B913" s="355" t="s">
        <v>2010</v>
      </c>
      <c r="C913" s="356" t="s">
        <v>265</v>
      </c>
      <c r="D913" s="357">
        <v>19.8</v>
      </c>
      <c r="E913" s="358"/>
      <c r="F913" s="358"/>
      <c r="G913" s="358" t="s">
        <v>883</v>
      </c>
      <c r="H913" s="359">
        <v>5710</v>
      </c>
      <c r="I913" s="360">
        <v>103003</v>
      </c>
      <c r="J913" s="361">
        <v>19.8</v>
      </c>
      <c r="K913" s="362">
        <v>336</v>
      </c>
      <c r="L913" s="363">
        <f>IF(tabItens[[#This Row],[Média]] &gt; 0, tabItens[[#This Row],[QTDE ATUAL]] / tabItens[[#This Row],[Média]],999.9)</f>
        <v>215.47169811320754</v>
      </c>
      <c r="M913" s="364">
        <v>0</v>
      </c>
      <c r="N913" s="365">
        <f>tabItens[[#This Row],[VALOR UNIT.]] * tabItens[[#This Row],[LC]]</f>
        <v>0</v>
      </c>
      <c r="O913" s="366" t="s">
        <v>2204</v>
      </c>
      <c r="P913" s="367"/>
      <c r="Q913" s="368"/>
      <c r="R913" s="365"/>
      <c r="S913" s="369"/>
      <c r="T913" s="370">
        <f>ROUNDDOWN(IFERROR(tabItens[[#This Row],[ATA DT.VALID.]] - $D$1,0) / 30,0)</f>
        <v>-1507</v>
      </c>
      <c r="U913" s="355" t="s">
        <v>1671</v>
      </c>
      <c r="V913" s="371">
        <v>1</v>
      </c>
      <c r="W913" s="372" t="s">
        <v>2072</v>
      </c>
      <c r="X913" s="373">
        <v>55</v>
      </c>
      <c r="Y913" s="374">
        <v>19</v>
      </c>
      <c r="Z913" s="375"/>
      <c r="AA913" s="376"/>
      <c r="AB913" s="377"/>
      <c r="AC913" s="377"/>
      <c r="AD913" s="376"/>
      <c r="AE913" s="377"/>
      <c r="AF913" s="370"/>
      <c r="AG913" s="378" t="s">
        <v>2067</v>
      </c>
      <c r="AH913" s="379"/>
      <c r="AI913" s="370">
        <v>112</v>
      </c>
      <c r="AJ913" s="379" t="s">
        <v>883</v>
      </c>
      <c r="AK913" s="379">
        <v>44096</v>
      </c>
      <c r="AL913" s="379">
        <v>44845</v>
      </c>
      <c r="AM913" s="369"/>
      <c r="AN913" s="358"/>
      <c r="AO913" s="380" t="str">
        <f>_xlfn.IFNA(IF(VLOOKUP(tabItens[[#This Row],[CÓDIGO]],tabExcluirDoEstoque[#Data],1,FALSE),"sim",""),"")</f>
        <v/>
      </c>
      <c r="AP913" s="381" t="str">
        <f ca="1">IF(OR(ISBLANK(tabItens[[#This Row],[ATA DT.VALID.]]),tabItens[[#This Row],[ATA DT.VALID.]]="",tabItens[[#This Row],[ATA DT.VALID.]]=" "),"",IF(TYPE(tabItens[[#This Row],[ATA DT.VALID.]])=1,ROUNDUP((tabItens[[#This Row],[ATA DT.VALID.]]-TODAY())/7,0),""))</f>
        <v/>
      </c>
      <c r="AQ913" s="382">
        <v>0</v>
      </c>
      <c r="AR913" s="383" t="str">
        <f>IF(ISBLANK(tabItens[[#This Row],[CÓDIGO]]),"",IFERROR(VLOOKUP(tabItens[[#This Row],[CÓDIGO]],Consumo!$C$2:$AC$862,26,FALSE),0))</f>
        <v>09.2023</v>
      </c>
      <c r="AS913" s="384">
        <f>SUMIF(Consumo!$C$3:$C$862,tabItens[[#This Row],[CÓDIGO]],Consumo!$N$3:$N$862) + SUMIF(Consumo!$C$3:$C$862,tabItens[[#This Row],[CÓDIGO]],Consumo!$O$3:$O$862) + SUMIF(Consumo!$C$3:$C$862,tabItens[[#This Row],[CÓDIGO]],Consumo!$P$3:$P$862) + SUMIF(Consumo!$C$3:$C$862,tabItens[[#This Row],[CÓDIGO]],Consumo!$Q$3:$Q$862)</f>
        <v>170</v>
      </c>
      <c r="AT913" s="384">
        <f>SUMIF(Consumo!$C$3:$C$862,tabItens[[#This Row],[CÓDIGO]],Consumo!$Z$3:$Z$862)</f>
        <v>336</v>
      </c>
      <c r="AU913" s="385">
        <f>SUMIF(Consumo!$C$3:$C$862,tabItens[[#This Row],[CÓDIGO]],Consumo!$AA$3:$AA$862)</f>
        <v>150</v>
      </c>
      <c r="AV913" s="386">
        <f>SUMIF(Consumo!$C$3:$C$862,tabItens[[#This Row],[CÓDIGO]],Consumo!$Y$3:$Y$862)</f>
        <v>26.5</v>
      </c>
      <c r="AW913" s="359">
        <f>tabItens[[#This Row],[QTDE ATUAL]] + tabItens[[#This Row],[RC QTDE]] + tabItens[[#This Row],[AF SALDO]] + tabItens[[#This Row],[Recentes]]</f>
        <v>5710</v>
      </c>
      <c r="AX913" s="387">
        <v>42</v>
      </c>
      <c r="AY913" s="387">
        <v>4</v>
      </c>
      <c r="AZ913" s="387">
        <f>IF(ISBLANK(tabItens[[#This Row],[CÓDIGO]]),"",tabItens[[#This Row],[PontoMês]] * (AZ$2+tabItens[[#This Row],[PontoQtM]]))</f>
        <v>168</v>
      </c>
      <c r="BA913" s="386">
        <f>tabItens[[#This Row],[PontoPed]] - tabItens[[#This Row],[Saldo]] + (1/10)</f>
        <v>-5541.9</v>
      </c>
      <c r="BB913" s="386">
        <f xml:space="preserve"> tabItens[[#This Row],[PontoMês]] * BB$2 - tabItens[[#This Row],[QTDE ATUAL]] - (1/10)</f>
        <v>-5668.1</v>
      </c>
      <c r="BC913" s="388">
        <f>IF( tabItens[[#This Row],[PontoPed]]&gt;0, IF(tabItens[[#This Row],[PontoPed]]&lt;1, 1, IF( tabItens[[#This Row],[Saldo]]&gt;tabItens[[#This Row],[PontoPed]], 0, (tabItens[[#This Row],[PontoPed]]-tabItens[[#This Row],[Saldo]])/tabItens[[#This Row],[PontoPed]] ) ), 0 )</f>
        <v>0</v>
      </c>
      <c r="BD913" s="389">
        <f>ROUNDDOWN(IF( OR( AND(tabItens[[#This Row],[PontoPed]]&lt;tabItens[[#This Row],[Saldo]],tabItens[[#This Row],[Saldo]]&gt;0), tabItens[[#This Row],[PontoPed]]=0), 99, IF(AND(tabItens[[#This Row],[Saldo]]=0,tabItens[[#This Row],[PontoPed]]&gt;0), 0, (1-tabItens[[#This Row],[PctAb]])*10 ) ),0)</f>
        <v>99</v>
      </c>
      <c r="BE913" s="390">
        <f>IF( tabItens[[#This Row],[Consumo]] &gt; tabItens[[#This Row],[04_MESES]]/4*$AV$2, tabItens[[#This Row],[Consumo]]/$AV$2, tabItens[[#This Row],[04_MESES]]/4 ) * $BE$2 + tabItens[[#This Row],[COMPRA_EXTRA]]</f>
        <v>255</v>
      </c>
      <c r="BF913" s="391">
        <f>MAX( tabItens[[#This Row],[Sugestão]] - tabItens[[#This Row],[LC]], 0 )</f>
        <v>255</v>
      </c>
      <c r="BG913" s="391">
        <f>SUMIF(Consumo!$C$3:$C$862,tabItens[[#This Row],[CÓDIGO]],Consumo!$E$3:$E$862)</f>
        <v>0</v>
      </c>
      <c r="BH913" s="392">
        <f>IF(AND(tabItens[[#This Row],[Pend]] &gt; 0,tabItens[[#This Row],[Consumo]] &lt;&gt; 0), tabItens[[#This Row],[Pend]] / tabItens[[#This Row],[Consumo]], 0 )</f>
        <v>0</v>
      </c>
      <c r="BI913" s="391"/>
      <c r="BJ913" s="391"/>
      <c r="BK913" s="393" t="s">
        <v>2081</v>
      </c>
    </row>
    <row r="914" spans="1:63" x14ac:dyDescent="0.3">
      <c r="A914" s="354">
        <v>140056</v>
      </c>
      <c r="B914" s="355" t="s">
        <v>2011</v>
      </c>
      <c r="C914" s="356" t="s">
        <v>265</v>
      </c>
      <c r="D914" s="357">
        <v>19.7</v>
      </c>
      <c r="E914" s="358"/>
      <c r="F914" s="358"/>
      <c r="G914" s="358" t="s">
        <v>883</v>
      </c>
      <c r="H914" s="359">
        <v>1635</v>
      </c>
      <c r="I914" s="360">
        <v>103003</v>
      </c>
      <c r="J914" s="361">
        <v>19.7</v>
      </c>
      <c r="K914" s="362">
        <v>75</v>
      </c>
      <c r="L914" s="363">
        <f>IF(tabItens[[#This Row],[Média]] &gt; 0, tabItens[[#This Row],[QTDE ATUAL]] / tabItens[[#This Row],[Média]],999.9)</f>
        <v>288.52941176470586</v>
      </c>
      <c r="M914" s="364">
        <v>0</v>
      </c>
      <c r="N914" s="365">
        <f>tabItens[[#This Row],[VALOR UNIT.]] * tabItens[[#This Row],[LC]]</f>
        <v>0</v>
      </c>
      <c r="O914" s="366" t="s">
        <v>2204</v>
      </c>
      <c r="P914" s="367"/>
      <c r="Q914" s="368"/>
      <c r="R914" s="365"/>
      <c r="S914" s="369"/>
      <c r="T914" s="370">
        <f>ROUNDDOWN(IFERROR(tabItens[[#This Row],[ATA DT.VALID.]] - $D$1,0) / 30,0)</f>
        <v>-1507</v>
      </c>
      <c r="U914" s="355" t="s">
        <v>1671</v>
      </c>
      <c r="V914" s="371">
        <v>1</v>
      </c>
      <c r="W914" s="372" t="s">
        <v>2072</v>
      </c>
      <c r="X914" s="373">
        <v>55</v>
      </c>
      <c r="Y914" s="374">
        <v>19</v>
      </c>
      <c r="Z914" s="375"/>
      <c r="AA914" s="376"/>
      <c r="AB914" s="377"/>
      <c r="AC914" s="377"/>
      <c r="AD914" s="376"/>
      <c r="AE914" s="377"/>
      <c r="AF914" s="370"/>
      <c r="AG914" s="378" t="s">
        <v>2067</v>
      </c>
      <c r="AH914" s="379"/>
      <c r="AI914" s="370">
        <v>26</v>
      </c>
      <c r="AJ914" s="379">
        <v>44876</v>
      </c>
      <c r="AK914" s="379">
        <v>44096</v>
      </c>
      <c r="AL914" s="379">
        <v>44845</v>
      </c>
      <c r="AM914" s="369"/>
      <c r="AN914" s="358"/>
      <c r="AO914" s="380" t="str">
        <f>_xlfn.IFNA(IF(VLOOKUP(tabItens[[#This Row],[CÓDIGO]],tabExcluirDoEstoque[#Data],1,FALSE),"sim",""),"")</f>
        <v/>
      </c>
      <c r="AP914" s="381" t="str">
        <f ca="1">IF(OR(ISBLANK(tabItens[[#This Row],[ATA DT.VALID.]]),tabItens[[#This Row],[ATA DT.VALID.]]="",tabItens[[#This Row],[ATA DT.VALID.]]=" "),"",IF(TYPE(tabItens[[#This Row],[ATA DT.VALID.]])=1,ROUNDUP((tabItens[[#This Row],[ATA DT.VALID.]]-TODAY())/7,0),""))</f>
        <v/>
      </c>
      <c r="AQ914" s="382">
        <v>0</v>
      </c>
      <c r="AR914" s="383" t="str">
        <f>IF(ISBLANK(tabItens[[#This Row],[CÓDIGO]]),"",IFERROR(VLOOKUP(tabItens[[#This Row],[CÓDIGO]],Consumo!$C$2:$AC$862,26,FALSE),0))</f>
        <v>08.2023</v>
      </c>
      <c r="AS914" s="384">
        <f>SUMIF(Consumo!$C$3:$C$862,tabItens[[#This Row],[CÓDIGO]],Consumo!$N$3:$N$862) + SUMIF(Consumo!$C$3:$C$862,tabItens[[#This Row],[CÓDIGO]],Consumo!$O$3:$O$862) + SUMIF(Consumo!$C$3:$C$862,tabItens[[#This Row],[CÓDIGO]],Consumo!$P$3:$P$862) + SUMIF(Consumo!$C$3:$C$862,tabItens[[#This Row],[CÓDIGO]],Consumo!$Q$3:$Q$862)</f>
        <v>45</v>
      </c>
      <c r="AT914" s="384">
        <f>SUMIF(Consumo!$C$3:$C$862,tabItens[[#This Row],[CÓDIGO]],Consumo!$Z$3:$Z$862)</f>
        <v>75</v>
      </c>
      <c r="AU914" s="385">
        <f>SUMIF(Consumo!$C$3:$C$862,tabItens[[#This Row],[CÓDIGO]],Consumo!$AA$3:$AA$862)</f>
        <v>40</v>
      </c>
      <c r="AV914" s="386">
        <f>SUMIF(Consumo!$C$3:$C$862,tabItens[[#This Row],[CÓDIGO]],Consumo!$Y$3:$Y$862)</f>
        <v>5.666666666666667</v>
      </c>
      <c r="AW914" s="359">
        <f>tabItens[[#This Row],[QTDE ATUAL]] + tabItens[[#This Row],[RC QTDE]] + tabItens[[#This Row],[AF SALDO]] + tabItens[[#This Row],[Recentes]]</f>
        <v>1635</v>
      </c>
      <c r="AX914" s="387">
        <v>22</v>
      </c>
      <c r="AY914" s="387">
        <v>4</v>
      </c>
      <c r="AZ914" s="387">
        <f>IF(ISBLANK(tabItens[[#This Row],[CÓDIGO]]),"",tabItens[[#This Row],[PontoMês]] * (AZ$2+tabItens[[#This Row],[PontoQtM]]))</f>
        <v>88</v>
      </c>
      <c r="BA914" s="386">
        <f>tabItens[[#This Row],[PontoPed]] - tabItens[[#This Row],[Saldo]] + (1/10)</f>
        <v>-1546.9</v>
      </c>
      <c r="BB914" s="386">
        <f xml:space="preserve"> tabItens[[#This Row],[PontoMês]] * BB$2 - tabItens[[#This Row],[QTDE ATUAL]] - (1/10)</f>
        <v>-1613.1</v>
      </c>
      <c r="BC914" s="388">
        <f>IF( tabItens[[#This Row],[PontoPed]]&gt;0, IF(tabItens[[#This Row],[PontoPed]]&lt;1, 1, IF( tabItens[[#This Row],[Saldo]]&gt;tabItens[[#This Row],[PontoPed]], 0, (tabItens[[#This Row],[PontoPed]]-tabItens[[#This Row],[Saldo]])/tabItens[[#This Row],[PontoPed]] ) ), 0 )</f>
        <v>0</v>
      </c>
      <c r="BD914" s="389">
        <f>ROUNDDOWN(IF( OR( AND(tabItens[[#This Row],[PontoPed]]&lt;tabItens[[#This Row],[Saldo]],tabItens[[#This Row],[Saldo]]&gt;0), tabItens[[#This Row],[PontoPed]]=0), 99, IF(AND(tabItens[[#This Row],[Saldo]]=0,tabItens[[#This Row],[PontoPed]]&gt;0), 0, (1-tabItens[[#This Row],[PctAb]])*10 ) ),0)</f>
        <v>99</v>
      </c>
      <c r="BE914" s="390">
        <f>IF( tabItens[[#This Row],[Consumo]] &gt; tabItens[[#This Row],[04_MESES]]/4*$AV$2, tabItens[[#This Row],[Consumo]]/$AV$2, tabItens[[#This Row],[04_MESES]]/4 ) * $BE$2 + tabItens[[#This Row],[COMPRA_EXTRA]]</f>
        <v>67.5</v>
      </c>
      <c r="BF914" s="391">
        <f>MAX( tabItens[[#This Row],[Sugestão]] - tabItens[[#This Row],[LC]], 0 )</f>
        <v>67.5</v>
      </c>
      <c r="BG914" s="391">
        <f>SUMIF(Consumo!$C$3:$C$862,tabItens[[#This Row],[CÓDIGO]],Consumo!$E$3:$E$862)</f>
        <v>0</v>
      </c>
      <c r="BH914" s="392">
        <f>IF(AND(tabItens[[#This Row],[Pend]] &gt; 0,tabItens[[#This Row],[Consumo]] &lt;&gt; 0), tabItens[[#This Row],[Pend]] / tabItens[[#This Row],[Consumo]], 0 )</f>
        <v>0</v>
      </c>
      <c r="BI914" s="391"/>
      <c r="BJ914" s="391"/>
      <c r="BK914" s="393" t="s">
        <v>2081</v>
      </c>
    </row>
    <row r="915" spans="1:63" x14ac:dyDescent="0.3">
      <c r="A915" s="354">
        <v>140057</v>
      </c>
      <c r="B915" s="355" t="s">
        <v>2012</v>
      </c>
      <c r="C915" s="356" t="s">
        <v>265</v>
      </c>
      <c r="D915" s="357">
        <v>24.4</v>
      </c>
      <c r="E915" s="358"/>
      <c r="F915" s="358"/>
      <c r="G915" s="358" t="s">
        <v>883</v>
      </c>
      <c r="H915" s="359">
        <v>474</v>
      </c>
      <c r="I915" s="360">
        <v>103003</v>
      </c>
      <c r="J915" s="361">
        <v>24.4</v>
      </c>
      <c r="K915" s="362">
        <v>2260</v>
      </c>
      <c r="L915" s="363">
        <f>IF(tabItens[[#This Row],[Média]] &gt; 0, tabItens[[#This Row],[QTDE ATUAL]] / tabItens[[#This Row],[Média]],999.9)</f>
        <v>2.7372473532242543</v>
      </c>
      <c r="M915" s="364">
        <v>0</v>
      </c>
      <c r="N915" s="365">
        <f>tabItens[[#This Row],[VALOR UNIT.]] * tabItens[[#This Row],[LC]]</f>
        <v>0</v>
      </c>
      <c r="O915" s="366" t="s">
        <v>2204</v>
      </c>
      <c r="P915" s="367"/>
      <c r="Q915" s="368"/>
      <c r="R915" s="365"/>
      <c r="S915" s="369"/>
      <c r="T915" s="370">
        <f>ROUNDDOWN(IFERROR(tabItens[[#This Row],[ATA DT.VALID.]] - $D$1,0) / 30,0)</f>
        <v>-1507</v>
      </c>
      <c r="U915" s="355" t="s">
        <v>1671</v>
      </c>
      <c r="V915" s="371">
        <v>1</v>
      </c>
      <c r="W915" s="372" t="s">
        <v>2072</v>
      </c>
      <c r="X915" s="373">
        <v>55</v>
      </c>
      <c r="Y915" s="374">
        <v>19</v>
      </c>
      <c r="Z915" s="375"/>
      <c r="AA915" s="376"/>
      <c r="AB915" s="377"/>
      <c r="AC915" s="377"/>
      <c r="AD915" s="376"/>
      <c r="AE915" s="377"/>
      <c r="AF915" s="370"/>
      <c r="AG915" s="378" t="s">
        <v>2067</v>
      </c>
      <c r="AH915" s="379"/>
      <c r="AI915" s="370">
        <v>754</v>
      </c>
      <c r="AJ915" s="379">
        <v>44876</v>
      </c>
      <c r="AK915" s="379">
        <v>44096</v>
      </c>
      <c r="AL915" s="379">
        <v>44845</v>
      </c>
      <c r="AM915" s="369"/>
      <c r="AN915" s="358"/>
      <c r="AO915" s="380" t="str">
        <f>_xlfn.IFNA(IF(VLOOKUP(tabItens[[#This Row],[CÓDIGO]],tabExcluirDoEstoque[#Data],1,FALSE),"sim",""),"")</f>
        <v/>
      </c>
      <c r="AP915" s="381" t="str">
        <f ca="1">IF(OR(ISBLANK(tabItens[[#This Row],[ATA DT.VALID.]]),tabItens[[#This Row],[ATA DT.VALID.]]="",tabItens[[#This Row],[ATA DT.VALID.]]=" "),"",IF(TYPE(tabItens[[#This Row],[ATA DT.VALID.]])=1,ROUNDUP((tabItens[[#This Row],[ATA DT.VALID.]]-TODAY())/7,0),""))</f>
        <v/>
      </c>
      <c r="AQ915" s="382">
        <v>0</v>
      </c>
      <c r="AR915" s="383" t="str">
        <f>IF(ISBLANK(tabItens[[#This Row],[CÓDIGO]]),"",IFERROR(VLOOKUP(tabItens[[#This Row],[CÓDIGO]],Consumo!$C$2:$AC$862,26,FALSE),0))</f>
        <v>09.2023</v>
      </c>
      <c r="AS915" s="384">
        <f>SUMIF(Consumo!$C$3:$C$862,tabItens[[#This Row],[CÓDIGO]],Consumo!$N$3:$N$862) + SUMIF(Consumo!$C$3:$C$862,tabItens[[#This Row],[CÓDIGO]],Consumo!$O$3:$O$862) + SUMIF(Consumo!$C$3:$C$862,tabItens[[#This Row],[CÓDIGO]],Consumo!$P$3:$P$862) + SUMIF(Consumo!$C$3:$C$862,tabItens[[#This Row],[CÓDIGO]],Consumo!$Q$3:$Q$862)</f>
        <v>620</v>
      </c>
      <c r="AT915" s="384">
        <f>SUMIF(Consumo!$C$3:$C$862,tabItens[[#This Row],[CÓDIGO]],Consumo!$Z$3:$Z$862)</f>
        <v>2260</v>
      </c>
      <c r="AU915" s="385">
        <f>SUMIF(Consumo!$C$3:$C$862,tabItens[[#This Row],[CÓDIGO]],Consumo!$AA$3:$AA$862)</f>
        <v>1000</v>
      </c>
      <c r="AV915" s="386">
        <f>SUMIF(Consumo!$C$3:$C$862,tabItens[[#This Row],[CÓDIGO]],Consumo!$Y$3:$Y$862)</f>
        <v>173.16666666666666</v>
      </c>
      <c r="AW915" s="359">
        <f>tabItens[[#This Row],[QTDE ATUAL]] + tabItens[[#This Row],[RC QTDE]] + tabItens[[#This Row],[AF SALDO]] + tabItens[[#This Row],[Recentes]]</f>
        <v>474</v>
      </c>
      <c r="AX915" s="387">
        <v>2</v>
      </c>
      <c r="AY915" s="387">
        <v>4</v>
      </c>
      <c r="AZ915" s="387">
        <f>IF(ISBLANK(tabItens[[#This Row],[CÓDIGO]]),"",tabItens[[#This Row],[PontoMês]] * (AZ$2+tabItens[[#This Row],[PontoQtM]]))</f>
        <v>8</v>
      </c>
      <c r="BA915" s="386">
        <f>tabItens[[#This Row],[PontoPed]] - tabItens[[#This Row],[Saldo]] + (1/10)</f>
        <v>-465.9</v>
      </c>
      <c r="BB915" s="386">
        <f xml:space="preserve"> tabItens[[#This Row],[PontoMês]] * BB$2 - tabItens[[#This Row],[QTDE ATUAL]] - (1/10)</f>
        <v>-472.1</v>
      </c>
      <c r="BC915" s="388">
        <f>IF( tabItens[[#This Row],[PontoPed]]&gt;0, IF(tabItens[[#This Row],[PontoPed]]&lt;1, 1, IF( tabItens[[#This Row],[Saldo]]&gt;tabItens[[#This Row],[PontoPed]], 0, (tabItens[[#This Row],[PontoPed]]-tabItens[[#This Row],[Saldo]])/tabItens[[#This Row],[PontoPed]] ) ), 0 )</f>
        <v>0</v>
      </c>
      <c r="BD915" s="389">
        <f>ROUNDDOWN(IF( OR( AND(tabItens[[#This Row],[PontoPed]]&lt;tabItens[[#This Row],[Saldo]],tabItens[[#This Row],[Saldo]]&gt;0), tabItens[[#This Row],[PontoPed]]=0), 99, IF(AND(tabItens[[#This Row],[Saldo]]=0,tabItens[[#This Row],[PontoPed]]&gt;0), 0, (1-tabItens[[#This Row],[PctAb]])*10 ) ),0)</f>
        <v>99</v>
      </c>
      <c r="BE915" s="390">
        <f>IF( tabItens[[#This Row],[Consumo]] &gt; tabItens[[#This Row],[04_MESES]]/4*$AV$2, tabItens[[#This Row],[Consumo]]/$AV$2, tabItens[[#This Row],[04_MESES]]/4 ) * $BE$2 + tabItens[[#This Row],[COMPRA_EXTRA]]</f>
        <v>1130</v>
      </c>
      <c r="BF915" s="391">
        <f>MAX( tabItens[[#This Row],[Sugestão]] - tabItens[[#This Row],[LC]], 0 )</f>
        <v>1130</v>
      </c>
      <c r="BG915" s="391">
        <f>SUMIF(Consumo!$C$3:$C$862,tabItens[[#This Row],[CÓDIGO]],Consumo!$E$3:$E$862)</f>
        <v>0</v>
      </c>
      <c r="BH915" s="392">
        <f>IF(AND(tabItens[[#This Row],[Pend]] &gt; 0,tabItens[[#This Row],[Consumo]] &lt;&gt; 0), tabItens[[#This Row],[Pend]] / tabItens[[#This Row],[Consumo]], 0 )</f>
        <v>0</v>
      </c>
      <c r="BI915" s="391"/>
      <c r="BJ915" s="391"/>
      <c r="BK915" s="393" t="s">
        <v>2081</v>
      </c>
    </row>
    <row r="916" spans="1:63" x14ac:dyDescent="0.3">
      <c r="A916" s="354">
        <v>140058</v>
      </c>
      <c r="B916" s="355" t="s">
        <v>2013</v>
      </c>
      <c r="C916" s="356" t="s">
        <v>265</v>
      </c>
      <c r="D916" s="357">
        <v>0</v>
      </c>
      <c r="E916" s="358"/>
      <c r="F916" s="358"/>
      <c r="G916" s="358" t="s">
        <v>883</v>
      </c>
      <c r="H916" s="359">
        <v>272</v>
      </c>
      <c r="I916" s="360">
        <v>103003</v>
      </c>
      <c r="J916" s="361">
        <v>0</v>
      </c>
      <c r="K916" s="362">
        <v>78</v>
      </c>
      <c r="L916" s="363">
        <f>IF(tabItens[[#This Row],[Média]] &gt; 0, tabItens[[#This Row],[QTDE ATUAL]] / tabItens[[#This Row],[Média]],999.9)</f>
        <v>62.769230769230774</v>
      </c>
      <c r="M916" s="364">
        <v>0</v>
      </c>
      <c r="N916" s="365">
        <f>tabItens[[#This Row],[VALOR UNIT.]] * tabItens[[#This Row],[LC]]</f>
        <v>0</v>
      </c>
      <c r="O916" s="366" t="s">
        <v>2204</v>
      </c>
      <c r="P916" s="367"/>
      <c r="Q916" s="368"/>
      <c r="R916" s="365"/>
      <c r="S916" s="369"/>
      <c r="T916" s="370">
        <f>ROUNDDOWN(IFERROR(tabItens[[#This Row],[ATA DT.VALID.]] - $D$1,0) / 30,0)</f>
        <v>-1507</v>
      </c>
      <c r="U916" s="355" t="s">
        <v>1671</v>
      </c>
      <c r="V916" s="371">
        <v>1</v>
      </c>
      <c r="W916" s="372" t="s">
        <v>2072</v>
      </c>
      <c r="X916" s="373">
        <v>55</v>
      </c>
      <c r="Y916" s="374">
        <v>19</v>
      </c>
      <c r="Z916" s="375"/>
      <c r="AA916" s="376"/>
      <c r="AB916" s="377"/>
      <c r="AC916" s="377"/>
      <c r="AD916" s="376"/>
      <c r="AE916" s="377"/>
      <c r="AF916" s="370"/>
      <c r="AG916" s="378" t="s">
        <v>2067</v>
      </c>
      <c r="AH916" s="379"/>
      <c r="AI916" s="370">
        <v>26</v>
      </c>
      <c r="AJ916" s="379" t="s">
        <v>883</v>
      </c>
      <c r="AK916" s="379">
        <v>44096</v>
      </c>
      <c r="AL916" s="379" t="s">
        <v>883</v>
      </c>
      <c r="AM916" s="369"/>
      <c r="AN916" s="358"/>
      <c r="AO916" s="380" t="str">
        <f>_xlfn.IFNA(IF(VLOOKUP(tabItens[[#This Row],[CÓDIGO]],tabExcluirDoEstoque[#Data],1,FALSE),"sim",""),"")</f>
        <v/>
      </c>
      <c r="AP916" s="381" t="str">
        <f ca="1">IF(OR(ISBLANK(tabItens[[#This Row],[ATA DT.VALID.]]),tabItens[[#This Row],[ATA DT.VALID.]]="",tabItens[[#This Row],[ATA DT.VALID.]]=" "),"",IF(TYPE(tabItens[[#This Row],[ATA DT.VALID.]])=1,ROUNDUP((tabItens[[#This Row],[ATA DT.VALID.]]-TODAY())/7,0),""))</f>
        <v/>
      </c>
      <c r="AQ916" s="382">
        <v>0</v>
      </c>
      <c r="AR916" s="383" t="str">
        <f>IF(ISBLANK(tabItens[[#This Row],[CÓDIGO]]),"",IFERROR(VLOOKUP(tabItens[[#This Row],[CÓDIGO]],Consumo!$C$2:$AC$862,26,FALSE),0))</f>
        <v>06.2023</v>
      </c>
      <c r="AS916" s="384">
        <f>SUMIF(Consumo!$C$3:$C$862,tabItens[[#This Row],[CÓDIGO]],Consumo!$N$3:$N$862) + SUMIF(Consumo!$C$3:$C$862,tabItens[[#This Row],[CÓDIGO]],Consumo!$O$3:$O$862) + SUMIF(Consumo!$C$3:$C$862,tabItens[[#This Row],[CÓDIGO]],Consumo!$P$3:$P$862) + SUMIF(Consumo!$C$3:$C$862,tabItens[[#This Row],[CÓDIGO]],Consumo!$Q$3:$Q$862)</f>
        <v>3</v>
      </c>
      <c r="AT916" s="384">
        <f>SUMIF(Consumo!$C$3:$C$862,tabItens[[#This Row],[CÓDIGO]],Consumo!$Z$3:$Z$862)</f>
        <v>78</v>
      </c>
      <c r="AU916" s="385">
        <f>SUMIF(Consumo!$C$3:$C$862,tabItens[[#This Row],[CÓDIGO]],Consumo!$AA$3:$AA$862)</f>
        <v>75</v>
      </c>
      <c r="AV916" s="386">
        <f>SUMIF(Consumo!$C$3:$C$862,tabItens[[#This Row],[CÓDIGO]],Consumo!$Y$3:$Y$862)</f>
        <v>4.333333333333333</v>
      </c>
      <c r="AW916" s="359">
        <f>tabItens[[#This Row],[QTDE ATUAL]] + tabItens[[#This Row],[RC QTDE]] + tabItens[[#This Row],[AF SALDO]] + tabItens[[#This Row],[Recentes]]</f>
        <v>272</v>
      </c>
      <c r="AX916" s="387">
        <v>11</v>
      </c>
      <c r="AY916" s="387">
        <v>4</v>
      </c>
      <c r="AZ916" s="387">
        <f>IF(ISBLANK(tabItens[[#This Row],[CÓDIGO]]),"",tabItens[[#This Row],[PontoMês]] * (AZ$2+tabItens[[#This Row],[PontoQtM]]))</f>
        <v>44</v>
      </c>
      <c r="BA916" s="386">
        <f>tabItens[[#This Row],[PontoPed]] - tabItens[[#This Row],[Saldo]] + (1/10)</f>
        <v>-227.9</v>
      </c>
      <c r="BB916" s="386">
        <f xml:space="preserve"> tabItens[[#This Row],[PontoMês]] * BB$2 - tabItens[[#This Row],[QTDE ATUAL]] - (1/10)</f>
        <v>-261.10000000000002</v>
      </c>
      <c r="BC916" s="388">
        <f>IF( tabItens[[#This Row],[PontoPed]]&gt;0, IF(tabItens[[#This Row],[PontoPed]]&lt;1, 1, IF( tabItens[[#This Row],[Saldo]]&gt;tabItens[[#This Row],[PontoPed]], 0, (tabItens[[#This Row],[PontoPed]]-tabItens[[#This Row],[Saldo]])/tabItens[[#This Row],[PontoPed]] ) ), 0 )</f>
        <v>0</v>
      </c>
      <c r="BD916" s="389">
        <f>ROUNDDOWN(IF( OR( AND(tabItens[[#This Row],[PontoPed]]&lt;tabItens[[#This Row],[Saldo]],tabItens[[#This Row],[Saldo]]&gt;0), tabItens[[#This Row],[PontoPed]]=0), 99, IF(AND(tabItens[[#This Row],[Saldo]]=0,tabItens[[#This Row],[PontoPed]]&gt;0), 0, (1-tabItens[[#This Row],[PctAb]])*10 ) ),0)</f>
        <v>99</v>
      </c>
      <c r="BE916" s="390">
        <f>IF( tabItens[[#This Row],[Consumo]] &gt; tabItens[[#This Row],[04_MESES]]/4*$AV$2, tabItens[[#This Row],[Consumo]]/$AV$2, tabItens[[#This Row],[04_MESES]]/4 ) * $BE$2 + tabItens[[#This Row],[COMPRA_EXTRA]]</f>
        <v>39</v>
      </c>
      <c r="BF916" s="391">
        <f>MAX( tabItens[[#This Row],[Sugestão]] - tabItens[[#This Row],[LC]], 0 )</f>
        <v>39</v>
      </c>
      <c r="BG916" s="391">
        <f>SUMIF(Consumo!$C$3:$C$862,tabItens[[#This Row],[CÓDIGO]],Consumo!$E$3:$E$862)</f>
        <v>0</v>
      </c>
      <c r="BH916" s="392">
        <f>IF(AND(tabItens[[#This Row],[Pend]] &gt; 0,tabItens[[#This Row],[Consumo]] &lt;&gt; 0), tabItens[[#This Row],[Pend]] / tabItens[[#This Row],[Consumo]], 0 )</f>
        <v>0</v>
      </c>
      <c r="BI916" s="391"/>
      <c r="BJ916" s="391"/>
      <c r="BK916" s="393" t="s">
        <v>2081</v>
      </c>
    </row>
    <row r="917" spans="1:63" x14ac:dyDescent="0.3">
      <c r="A917" s="354">
        <v>140059</v>
      </c>
      <c r="B917" s="355" t="s">
        <v>2014</v>
      </c>
      <c r="C917" s="356" t="s">
        <v>265</v>
      </c>
      <c r="D917" s="357">
        <v>36.909999999999997</v>
      </c>
      <c r="E917" s="358"/>
      <c r="F917" s="358"/>
      <c r="G917" s="358" t="s">
        <v>883</v>
      </c>
      <c r="H917" s="359">
        <v>499</v>
      </c>
      <c r="I917" s="360">
        <v>103003</v>
      </c>
      <c r="J917" s="361">
        <v>36.909999999999997</v>
      </c>
      <c r="K917" s="362">
        <v>205</v>
      </c>
      <c r="L917" s="363">
        <f>IF(tabItens[[#This Row],[Média]] &gt; 0, tabItens[[#This Row],[QTDE ATUAL]] / tabItens[[#This Row],[Média]],999.9)</f>
        <v>32.367567567567569</v>
      </c>
      <c r="M917" s="364">
        <v>0</v>
      </c>
      <c r="N917" s="365">
        <f>tabItens[[#This Row],[VALOR UNIT.]] * tabItens[[#This Row],[LC]]</f>
        <v>0</v>
      </c>
      <c r="O917" s="366" t="s">
        <v>2204</v>
      </c>
      <c r="P917" s="367"/>
      <c r="Q917" s="368"/>
      <c r="R917" s="365"/>
      <c r="S917" s="369"/>
      <c r="T917" s="370">
        <f>ROUNDDOWN(IFERROR(tabItens[[#This Row],[ATA DT.VALID.]] - $D$1,0) / 30,0)</f>
        <v>-1507</v>
      </c>
      <c r="U917" s="355" t="s">
        <v>1671</v>
      </c>
      <c r="V917" s="371">
        <v>1</v>
      </c>
      <c r="W917" s="372" t="s">
        <v>2072</v>
      </c>
      <c r="X917" s="373">
        <v>55</v>
      </c>
      <c r="Y917" s="374">
        <v>19</v>
      </c>
      <c r="Z917" s="375" t="s">
        <v>2075</v>
      </c>
      <c r="AA917" s="376">
        <v>2023</v>
      </c>
      <c r="AB917" s="377">
        <v>1500</v>
      </c>
      <c r="AC917" s="377"/>
      <c r="AD917" s="376"/>
      <c r="AE917" s="377"/>
      <c r="AF917" s="370"/>
      <c r="AG917" s="378" t="s">
        <v>2067</v>
      </c>
      <c r="AH917" s="379"/>
      <c r="AI917" s="370">
        <v>68</v>
      </c>
      <c r="AJ917" s="379">
        <v>44876</v>
      </c>
      <c r="AK917" s="379">
        <v>44096</v>
      </c>
      <c r="AL917" s="379">
        <v>44845</v>
      </c>
      <c r="AM917" s="369"/>
      <c r="AN917" s="358"/>
      <c r="AO917" s="380" t="str">
        <f>_xlfn.IFNA(IF(VLOOKUP(tabItens[[#This Row],[CÓDIGO]],tabExcluirDoEstoque[#Data],1,FALSE),"sim",""),"")</f>
        <v/>
      </c>
      <c r="AP917" s="381" t="str">
        <f ca="1">IF(OR(ISBLANK(tabItens[[#This Row],[ATA DT.VALID.]]),tabItens[[#This Row],[ATA DT.VALID.]]="",tabItens[[#This Row],[ATA DT.VALID.]]=" "),"",IF(TYPE(tabItens[[#This Row],[ATA DT.VALID.]])=1,ROUNDUP((tabItens[[#This Row],[ATA DT.VALID.]]-TODAY())/7,0),""))</f>
        <v/>
      </c>
      <c r="AQ917" s="382">
        <v>0</v>
      </c>
      <c r="AR917" s="383" t="str">
        <f>IF(ISBLANK(tabItens[[#This Row],[CÓDIGO]]),"",IFERROR(VLOOKUP(tabItens[[#This Row],[CÓDIGO]],Consumo!$C$2:$AC$862,26,FALSE),0))</f>
        <v>09.2023</v>
      </c>
      <c r="AS917" s="384">
        <f>SUMIF(Consumo!$C$3:$C$862,tabItens[[#This Row],[CÓDIGO]],Consumo!$N$3:$N$862) + SUMIF(Consumo!$C$3:$C$862,tabItens[[#This Row],[CÓDIGO]],Consumo!$O$3:$O$862) + SUMIF(Consumo!$C$3:$C$862,tabItens[[#This Row],[CÓDIGO]],Consumo!$P$3:$P$862) + SUMIF(Consumo!$C$3:$C$862,tabItens[[#This Row],[CÓDIGO]],Consumo!$Q$3:$Q$862)</f>
        <v>100</v>
      </c>
      <c r="AT917" s="384">
        <f>SUMIF(Consumo!$C$3:$C$862,tabItens[[#This Row],[CÓDIGO]],Consumo!$Z$3:$Z$862)</f>
        <v>205</v>
      </c>
      <c r="AU917" s="385">
        <f>SUMIF(Consumo!$C$3:$C$862,tabItens[[#This Row],[CÓDIGO]],Consumo!$AA$3:$AA$862)</f>
        <v>105</v>
      </c>
      <c r="AV917" s="386">
        <f>SUMIF(Consumo!$C$3:$C$862,tabItens[[#This Row],[CÓDIGO]],Consumo!$Y$3:$Y$862)</f>
        <v>15.416666666666666</v>
      </c>
      <c r="AW917" s="359">
        <f>tabItens[[#This Row],[QTDE ATUAL]] + tabItens[[#This Row],[RC QTDE]] + tabItens[[#This Row],[AF SALDO]] + tabItens[[#This Row],[Recentes]]</f>
        <v>1999</v>
      </c>
      <c r="AX917" s="387">
        <v>68</v>
      </c>
      <c r="AY917" s="387">
        <v>4</v>
      </c>
      <c r="AZ917" s="387">
        <f>IF(ISBLANK(tabItens[[#This Row],[CÓDIGO]]),"",tabItens[[#This Row],[PontoMês]] * (AZ$2+tabItens[[#This Row],[PontoQtM]]))</f>
        <v>272</v>
      </c>
      <c r="BA917" s="386">
        <f>tabItens[[#This Row],[PontoPed]] - tabItens[[#This Row],[Saldo]] + (1/10)</f>
        <v>-1726.9</v>
      </c>
      <c r="BB917" s="386">
        <f xml:space="preserve"> tabItens[[#This Row],[PontoMês]] * BB$2 - tabItens[[#This Row],[QTDE ATUAL]] - (1/10)</f>
        <v>-431.1</v>
      </c>
      <c r="BC917" s="388">
        <f>IF( tabItens[[#This Row],[PontoPed]]&gt;0, IF(tabItens[[#This Row],[PontoPed]]&lt;1, 1, IF( tabItens[[#This Row],[Saldo]]&gt;tabItens[[#This Row],[PontoPed]], 0, (tabItens[[#This Row],[PontoPed]]-tabItens[[#This Row],[Saldo]])/tabItens[[#This Row],[PontoPed]] ) ), 0 )</f>
        <v>0</v>
      </c>
      <c r="BD917" s="389">
        <f>ROUNDDOWN(IF( OR( AND(tabItens[[#This Row],[PontoPed]]&lt;tabItens[[#This Row],[Saldo]],tabItens[[#This Row],[Saldo]]&gt;0), tabItens[[#This Row],[PontoPed]]=0), 99, IF(AND(tabItens[[#This Row],[Saldo]]=0,tabItens[[#This Row],[PontoPed]]&gt;0), 0, (1-tabItens[[#This Row],[PctAb]])*10 ) ),0)</f>
        <v>99</v>
      </c>
      <c r="BE917" s="390">
        <f>IF( tabItens[[#This Row],[Consumo]] &gt; tabItens[[#This Row],[04_MESES]]/4*$AV$2, tabItens[[#This Row],[Consumo]]/$AV$2, tabItens[[#This Row],[04_MESES]]/4 ) * $BE$2 + tabItens[[#This Row],[COMPRA_EXTRA]]</f>
        <v>150</v>
      </c>
      <c r="BF917" s="391">
        <f>MAX( tabItens[[#This Row],[Sugestão]] - tabItens[[#This Row],[LC]], 0 )</f>
        <v>150</v>
      </c>
      <c r="BG917" s="391">
        <f>SUMIF(Consumo!$C$3:$C$862,tabItens[[#This Row],[CÓDIGO]],Consumo!$E$3:$E$862)</f>
        <v>0</v>
      </c>
      <c r="BH917" s="392">
        <f>IF(AND(tabItens[[#This Row],[Pend]] &gt; 0,tabItens[[#This Row],[Consumo]] &lt;&gt; 0), tabItens[[#This Row],[Pend]] / tabItens[[#This Row],[Consumo]], 0 )</f>
        <v>0</v>
      </c>
      <c r="BI917" s="391"/>
      <c r="BJ917" s="391"/>
      <c r="BK917" s="393" t="s">
        <v>2081</v>
      </c>
    </row>
    <row r="918" spans="1:63" x14ac:dyDescent="0.3">
      <c r="A918" s="354">
        <v>140060</v>
      </c>
      <c r="B918" s="355" t="s">
        <v>2015</v>
      </c>
      <c r="C918" s="356" t="s">
        <v>265</v>
      </c>
      <c r="D918" s="357">
        <v>61.23</v>
      </c>
      <c r="E918" s="358"/>
      <c r="F918" s="358"/>
      <c r="G918" s="358" t="s">
        <v>883</v>
      </c>
      <c r="H918" s="359">
        <v>557</v>
      </c>
      <c r="I918" s="360">
        <v>103003</v>
      </c>
      <c r="J918" s="361">
        <v>61.23</v>
      </c>
      <c r="K918" s="362">
        <v>412</v>
      </c>
      <c r="L918" s="363">
        <f>IF(tabItens[[#This Row],[Média]] &gt; 0, tabItens[[#This Row],[QTDE ATUAL]] / tabItens[[#This Row],[Média]],999.9)</f>
        <v>24.217391304347824</v>
      </c>
      <c r="M918" s="364">
        <v>0</v>
      </c>
      <c r="N918" s="365">
        <f>tabItens[[#This Row],[VALOR UNIT.]] * tabItens[[#This Row],[LC]]</f>
        <v>0</v>
      </c>
      <c r="O918" s="366" t="s">
        <v>2204</v>
      </c>
      <c r="P918" s="367"/>
      <c r="Q918" s="368"/>
      <c r="R918" s="365"/>
      <c r="S918" s="369"/>
      <c r="T918" s="370">
        <f>ROUNDDOWN(IFERROR(tabItens[[#This Row],[ATA DT.VALID.]] - $D$1,0) / 30,0)</f>
        <v>-1507</v>
      </c>
      <c r="U918" s="355" t="s">
        <v>1671</v>
      </c>
      <c r="V918" s="371">
        <v>1</v>
      </c>
      <c r="W918" s="372" t="s">
        <v>2072</v>
      </c>
      <c r="X918" s="373">
        <v>55</v>
      </c>
      <c r="Y918" s="374">
        <v>19</v>
      </c>
      <c r="Z918" s="375"/>
      <c r="AA918" s="376"/>
      <c r="AB918" s="377"/>
      <c r="AC918" s="377"/>
      <c r="AD918" s="376"/>
      <c r="AE918" s="377"/>
      <c r="AF918" s="370"/>
      <c r="AG918" s="378" t="s">
        <v>2067</v>
      </c>
      <c r="AH918" s="379"/>
      <c r="AI918" s="370">
        <v>138</v>
      </c>
      <c r="AJ918" s="379" t="s">
        <v>883</v>
      </c>
      <c r="AK918" s="379">
        <v>44096</v>
      </c>
      <c r="AL918" s="379">
        <v>44923</v>
      </c>
      <c r="AM918" s="369"/>
      <c r="AN918" s="358"/>
      <c r="AO918" s="380" t="str">
        <f>_xlfn.IFNA(IF(VLOOKUP(tabItens[[#This Row],[CÓDIGO]],tabExcluirDoEstoque[#Data],1,FALSE),"sim",""),"")</f>
        <v/>
      </c>
      <c r="AP918" s="381" t="str">
        <f ca="1">IF(OR(ISBLANK(tabItens[[#This Row],[ATA DT.VALID.]]),tabItens[[#This Row],[ATA DT.VALID.]]="",tabItens[[#This Row],[ATA DT.VALID.]]=" "),"",IF(TYPE(tabItens[[#This Row],[ATA DT.VALID.]])=1,ROUNDUP((tabItens[[#This Row],[ATA DT.VALID.]]-TODAY())/7,0),""))</f>
        <v/>
      </c>
      <c r="AQ918" s="382">
        <v>0</v>
      </c>
      <c r="AR918" s="383" t="str">
        <f>IF(ISBLANK(tabItens[[#This Row],[CÓDIGO]]),"",IFERROR(VLOOKUP(tabItens[[#This Row],[CÓDIGO]],Consumo!$C$2:$AC$862,26,FALSE),0))</f>
        <v>06.2023</v>
      </c>
      <c r="AS918" s="384">
        <f>SUMIF(Consumo!$C$3:$C$862,tabItens[[#This Row],[CÓDIGO]],Consumo!$N$3:$N$862) + SUMIF(Consumo!$C$3:$C$862,tabItens[[#This Row],[CÓDIGO]],Consumo!$O$3:$O$862) + SUMIF(Consumo!$C$3:$C$862,tabItens[[#This Row],[CÓDIGO]],Consumo!$P$3:$P$862) + SUMIF(Consumo!$C$3:$C$862,tabItens[[#This Row],[CÓDIGO]],Consumo!$Q$3:$Q$862)</f>
        <v>12</v>
      </c>
      <c r="AT918" s="384">
        <f>SUMIF(Consumo!$C$3:$C$862,tabItens[[#This Row],[CÓDIGO]],Consumo!$Z$3:$Z$862)</f>
        <v>412</v>
      </c>
      <c r="AU918" s="385">
        <f>SUMIF(Consumo!$C$3:$C$862,tabItens[[#This Row],[CÓDIGO]],Consumo!$AA$3:$AA$862)</f>
        <v>400</v>
      </c>
      <c r="AV918" s="386">
        <f>SUMIF(Consumo!$C$3:$C$862,tabItens[[#This Row],[CÓDIGO]],Consumo!$Y$3:$Y$862)</f>
        <v>23</v>
      </c>
      <c r="AW918" s="359">
        <f>tabItens[[#This Row],[QTDE ATUAL]] + tabItens[[#This Row],[RC QTDE]] + tabItens[[#This Row],[AF SALDO]] + tabItens[[#This Row],[Recentes]]</f>
        <v>557</v>
      </c>
      <c r="AX918" s="387">
        <v>2</v>
      </c>
      <c r="AY918" s="387">
        <v>4</v>
      </c>
      <c r="AZ918" s="387">
        <f>IF(ISBLANK(tabItens[[#This Row],[CÓDIGO]]),"",tabItens[[#This Row],[PontoMês]] * (AZ$2+tabItens[[#This Row],[PontoQtM]]))</f>
        <v>8</v>
      </c>
      <c r="BA918" s="386">
        <f>tabItens[[#This Row],[PontoPed]] - tabItens[[#This Row],[Saldo]] + (1/10)</f>
        <v>-548.9</v>
      </c>
      <c r="BB918" s="386">
        <f xml:space="preserve"> tabItens[[#This Row],[PontoMês]] * BB$2 - tabItens[[#This Row],[QTDE ATUAL]] - (1/10)</f>
        <v>-555.1</v>
      </c>
      <c r="BC918" s="388">
        <f>IF( tabItens[[#This Row],[PontoPed]]&gt;0, IF(tabItens[[#This Row],[PontoPed]]&lt;1, 1, IF( tabItens[[#This Row],[Saldo]]&gt;tabItens[[#This Row],[PontoPed]], 0, (tabItens[[#This Row],[PontoPed]]-tabItens[[#This Row],[Saldo]])/tabItens[[#This Row],[PontoPed]] ) ), 0 )</f>
        <v>0</v>
      </c>
      <c r="BD918" s="389">
        <f>ROUNDDOWN(IF( OR( AND(tabItens[[#This Row],[PontoPed]]&lt;tabItens[[#This Row],[Saldo]],tabItens[[#This Row],[Saldo]]&gt;0), tabItens[[#This Row],[PontoPed]]=0), 99, IF(AND(tabItens[[#This Row],[Saldo]]=0,tabItens[[#This Row],[PontoPed]]&gt;0), 0, (1-tabItens[[#This Row],[PctAb]])*10 ) ),0)</f>
        <v>99</v>
      </c>
      <c r="BE918" s="390">
        <f>IF( tabItens[[#This Row],[Consumo]] &gt; tabItens[[#This Row],[04_MESES]]/4*$AV$2, tabItens[[#This Row],[Consumo]]/$AV$2, tabItens[[#This Row],[04_MESES]]/4 ) * $BE$2 + tabItens[[#This Row],[COMPRA_EXTRA]]</f>
        <v>206</v>
      </c>
      <c r="BF918" s="391">
        <f>MAX( tabItens[[#This Row],[Sugestão]] - tabItens[[#This Row],[LC]], 0 )</f>
        <v>206</v>
      </c>
      <c r="BG918" s="391">
        <f>SUMIF(Consumo!$C$3:$C$862,tabItens[[#This Row],[CÓDIGO]],Consumo!$E$3:$E$862)</f>
        <v>0</v>
      </c>
      <c r="BH918" s="392">
        <f>IF(AND(tabItens[[#This Row],[Pend]] &gt; 0,tabItens[[#This Row],[Consumo]] &lt;&gt; 0), tabItens[[#This Row],[Pend]] / tabItens[[#This Row],[Consumo]], 0 )</f>
        <v>0</v>
      </c>
      <c r="BI918" s="391"/>
      <c r="BJ918" s="391"/>
      <c r="BK918" s="393" t="s">
        <v>2081</v>
      </c>
    </row>
    <row r="919" spans="1:63" x14ac:dyDescent="0.3">
      <c r="A919" s="354">
        <v>140061</v>
      </c>
      <c r="B919" s="355" t="s">
        <v>2016</v>
      </c>
      <c r="C919" s="356" t="s">
        <v>265</v>
      </c>
      <c r="D919" s="357">
        <v>81.72</v>
      </c>
      <c r="E919" s="358"/>
      <c r="F919" s="358"/>
      <c r="G919" s="358" t="s">
        <v>883</v>
      </c>
      <c r="H919" s="359">
        <v>171</v>
      </c>
      <c r="I919" s="360">
        <v>103003</v>
      </c>
      <c r="J919" s="361">
        <v>81.72</v>
      </c>
      <c r="K919" s="362">
        <v>275</v>
      </c>
      <c r="L919" s="363">
        <f>IF(tabItens[[#This Row],[Média]] &gt; 0, tabItens[[#This Row],[QTDE ATUAL]] / tabItens[[#This Row],[Média]],999.9)</f>
        <v>8.1106719367588944</v>
      </c>
      <c r="M919" s="364">
        <v>0</v>
      </c>
      <c r="N919" s="365">
        <f>tabItens[[#This Row],[VALOR UNIT.]] * tabItens[[#This Row],[LC]]</f>
        <v>0</v>
      </c>
      <c r="O919" s="366" t="s">
        <v>2204</v>
      </c>
      <c r="P919" s="367"/>
      <c r="Q919" s="368"/>
      <c r="R919" s="365"/>
      <c r="S919" s="369"/>
      <c r="T919" s="370">
        <f>ROUNDDOWN(IFERROR(tabItens[[#This Row],[ATA DT.VALID.]] - $D$1,0) / 30,0)</f>
        <v>-1507</v>
      </c>
      <c r="U919" s="355" t="s">
        <v>1671</v>
      </c>
      <c r="V919" s="371">
        <v>1</v>
      </c>
      <c r="W919" s="372" t="s">
        <v>2072</v>
      </c>
      <c r="X919" s="373">
        <v>55</v>
      </c>
      <c r="Y919" s="374">
        <v>19</v>
      </c>
      <c r="Z919" s="375">
        <v>2696</v>
      </c>
      <c r="AA919" s="376">
        <v>2023</v>
      </c>
      <c r="AB919" s="377">
        <v>100</v>
      </c>
      <c r="AC919" s="377"/>
      <c r="AD919" s="376"/>
      <c r="AE919" s="377"/>
      <c r="AF919" s="370"/>
      <c r="AG919" s="378" t="s">
        <v>2067</v>
      </c>
      <c r="AH919" s="379"/>
      <c r="AI919" s="370">
        <v>92</v>
      </c>
      <c r="AJ919" s="379" t="s">
        <v>883</v>
      </c>
      <c r="AK919" s="379">
        <v>44096</v>
      </c>
      <c r="AL919" s="379">
        <v>44740</v>
      </c>
      <c r="AM919" s="369"/>
      <c r="AN919" s="358"/>
      <c r="AO919" s="380" t="str">
        <f>_xlfn.IFNA(IF(VLOOKUP(tabItens[[#This Row],[CÓDIGO]],tabExcluirDoEstoque[#Data],1,FALSE),"sim",""),"")</f>
        <v/>
      </c>
      <c r="AP919" s="381" t="str">
        <f ca="1">IF(OR(ISBLANK(tabItens[[#This Row],[ATA DT.VALID.]]),tabItens[[#This Row],[ATA DT.VALID.]]="",tabItens[[#This Row],[ATA DT.VALID.]]=" "),"",IF(TYPE(tabItens[[#This Row],[ATA DT.VALID.]])=1,ROUNDUP((tabItens[[#This Row],[ATA DT.VALID.]]-TODAY())/7,0),""))</f>
        <v/>
      </c>
      <c r="AQ919" s="382">
        <v>0</v>
      </c>
      <c r="AR919" s="383" t="str">
        <f>IF(ISBLANK(tabItens[[#This Row],[CÓDIGO]]),"",IFERROR(VLOOKUP(tabItens[[#This Row],[CÓDIGO]],Consumo!$C$2:$AC$862,26,FALSE),0))</f>
        <v>08.2023</v>
      </c>
      <c r="AS919" s="384">
        <f>SUMIF(Consumo!$C$3:$C$862,tabItens[[#This Row],[CÓDIGO]],Consumo!$N$3:$N$862) + SUMIF(Consumo!$C$3:$C$862,tabItens[[#This Row],[CÓDIGO]],Consumo!$O$3:$O$862) + SUMIF(Consumo!$C$3:$C$862,tabItens[[#This Row],[CÓDIGO]],Consumo!$P$3:$P$862) + SUMIF(Consumo!$C$3:$C$862,tabItens[[#This Row],[CÓDIGO]],Consumo!$Q$3:$Q$862)</f>
        <v>125</v>
      </c>
      <c r="AT919" s="384">
        <f>SUMIF(Consumo!$C$3:$C$862,tabItens[[#This Row],[CÓDIGO]],Consumo!$Z$3:$Z$862)</f>
        <v>275</v>
      </c>
      <c r="AU919" s="385">
        <f>SUMIF(Consumo!$C$3:$C$862,tabItens[[#This Row],[CÓDIGO]],Consumo!$AA$3:$AA$862)</f>
        <v>150</v>
      </c>
      <c r="AV919" s="386">
        <f>SUMIF(Consumo!$C$3:$C$862,tabItens[[#This Row],[CÓDIGO]],Consumo!$Y$3:$Y$862)</f>
        <v>21.083333333333332</v>
      </c>
      <c r="AW919" s="359">
        <f>tabItens[[#This Row],[QTDE ATUAL]] + tabItens[[#This Row],[RC QTDE]] + tabItens[[#This Row],[AF SALDO]] + tabItens[[#This Row],[Recentes]]</f>
        <v>271</v>
      </c>
      <c r="AX919" s="387">
        <v>0</v>
      </c>
      <c r="AY919" s="387">
        <v>4</v>
      </c>
      <c r="AZ919" s="387">
        <f>IF(ISBLANK(tabItens[[#This Row],[CÓDIGO]]),"",tabItens[[#This Row],[PontoMês]] * (AZ$2+tabItens[[#This Row],[PontoQtM]]))</f>
        <v>0</v>
      </c>
      <c r="BA919" s="386">
        <f>tabItens[[#This Row],[PontoPed]] - tabItens[[#This Row],[Saldo]] + (1/10)</f>
        <v>-270.89999999999998</v>
      </c>
      <c r="BB919" s="386">
        <f xml:space="preserve"> tabItens[[#This Row],[PontoMês]] * BB$2 - tabItens[[#This Row],[QTDE ATUAL]] - (1/10)</f>
        <v>-171.1</v>
      </c>
      <c r="BC919" s="388">
        <f>IF( tabItens[[#This Row],[PontoPed]]&gt;0, IF(tabItens[[#This Row],[PontoPed]]&lt;1, 1, IF( tabItens[[#This Row],[Saldo]]&gt;tabItens[[#This Row],[PontoPed]], 0, (tabItens[[#This Row],[PontoPed]]-tabItens[[#This Row],[Saldo]])/tabItens[[#This Row],[PontoPed]] ) ), 0 )</f>
        <v>0</v>
      </c>
      <c r="BD919" s="389">
        <f>ROUNDDOWN(IF( OR( AND(tabItens[[#This Row],[PontoPed]]&lt;tabItens[[#This Row],[Saldo]],tabItens[[#This Row],[Saldo]]&gt;0), tabItens[[#This Row],[PontoPed]]=0), 99, IF(AND(tabItens[[#This Row],[Saldo]]=0,tabItens[[#This Row],[PontoPed]]&gt;0), 0, (1-tabItens[[#This Row],[PctAb]])*10 ) ),0)</f>
        <v>99</v>
      </c>
      <c r="BE919" s="390">
        <f>IF( tabItens[[#This Row],[Consumo]] &gt; tabItens[[#This Row],[04_MESES]]/4*$AV$2, tabItens[[#This Row],[Consumo]]/$AV$2, tabItens[[#This Row],[04_MESES]]/4 ) * $BE$2 + tabItens[[#This Row],[COMPRA_EXTRA]]</f>
        <v>187.5</v>
      </c>
      <c r="BF919" s="391">
        <f>MAX( tabItens[[#This Row],[Sugestão]] - tabItens[[#This Row],[LC]], 0 )</f>
        <v>187.5</v>
      </c>
      <c r="BG919" s="391">
        <f>SUMIF(Consumo!$C$3:$C$862,tabItens[[#This Row],[CÓDIGO]],Consumo!$E$3:$E$862)</f>
        <v>0</v>
      </c>
      <c r="BH919" s="392">
        <f>IF(AND(tabItens[[#This Row],[Pend]] &gt; 0,tabItens[[#This Row],[Consumo]] &lt;&gt; 0), tabItens[[#This Row],[Pend]] / tabItens[[#This Row],[Consumo]], 0 )</f>
        <v>0</v>
      </c>
      <c r="BI919" s="391"/>
      <c r="BJ919" s="391"/>
      <c r="BK919" s="393" t="s">
        <v>2081</v>
      </c>
    </row>
    <row r="920" spans="1:63" x14ac:dyDescent="0.3">
      <c r="A920" s="354">
        <v>140063</v>
      </c>
      <c r="B920" s="355" t="s">
        <v>2017</v>
      </c>
      <c r="C920" s="356" t="s">
        <v>265</v>
      </c>
      <c r="D920" s="357">
        <v>6.11</v>
      </c>
      <c r="E920" s="358"/>
      <c r="F920" s="358"/>
      <c r="G920" s="358" t="s">
        <v>883</v>
      </c>
      <c r="H920" s="359">
        <v>0</v>
      </c>
      <c r="I920" s="360">
        <v>103003</v>
      </c>
      <c r="J920" s="361">
        <v>6.11</v>
      </c>
      <c r="K920" s="362">
        <v>5416</v>
      </c>
      <c r="L920" s="363">
        <f>IF(tabItens[[#This Row],[Média]] &gt; 0, tabItens[[#This Row],[QTDE ATUAL]] / tabItens[[#This Row],[Média]],999.9)</f>
        <v>0</v>
      </c>
      <c r="M920" s="364">
        <v>0</v>
      </c>
      <c r="N920" s="365">
        <f>tabItens[[#This Row],[VALOR UNIT.]] * tabItens[[#This Row],[LC]]</f>
        <v>0</v>
      </c>
      <c r="O920" s="366" t="s">
        <v>2204</v>
      </c>
      <c r="P920" s="367"/>
      <c r="Q920" s="368"/>
      <c r="R920" s="365"/>
      <c r="S920" s="369"/>
      <c r="T920" s="370">
        <f>ROUNDDOWN(IFERROR(tabItens[[#This Row],[ATA DT.VALID.]] - $D$1,0) / 30,0)</f>
        <v>-1507</v>
      </c>
      <c r="U920" s="355" t="s">
        <v>1671</v>
      </c>
      <c r="V920" s="371">
        <v>1</v>
      </c>
      <c r="W920" s="372" t="s">
        <v>2072</v>
      </c>
      <c r="X920" s="373">
        <v>55</v>
      </c>
      <c r="Y920" s="374">
        <v>19</v>
      </c>
      <c r="Z920" s="375">
        <v>2375</v>
      </c>
      <c r="AA920" s="376">
        <v>2023</v>
      </c>
      <c r="AB920" s="377">
        <v>4000</v>
      </c>
      <c r="AC920" s="377"/>
      <c r="AD920" s="376"/>
      <c r="AE920" s="377"/>
      <c r="AF920" s="370"/>
      <c r="AG920" s="378" t="s">
        <v>2067</v>
      </c>
      <c r="AH920" s="379"/>
      <c r="AI920" s="370">
        <v>2282</v>
      </c>
      <c r="AJ920" s="379">
        <v>44893</v>
      </c>
      <c r="AK920" s="379">
        <v>44096</v>
      </c>
      <c r="AL920" s="379">
        <v>44845</v>
      </c>
      <c r="AM920" s="369"/>
      <c r="AN920" s="358"/>
      <c r="AO920" s="380" t="str">
        <f>_xlfn.IFNA(IF(VLOOKUP(tabItens[[#This Row],[CÓDIGO]],tabExcluirDoEstoque[#Data],1,FALSE),"sim",""),"")</f>
        <v/>
      </c>
      <c r="AP920" s="381" t="str">
        <f ca="1">IF(OR(ISBLANK(tabItens[[#This Row],[ATA DT.VALID.]]),tabItens[[#This Row],[ATA DT.VALID.]]="",tabItens[[#This Row],[ATA DT.VALID.]]=" "),"",IF(TYPE(tabItens[[#This Row],[ATA DT.VALID.]])=1,ROUNDUP((tabItens[[#This Row],[ATA DT.VALID.]]-TODAY())/7,0),""))</f>
        <v/>
      </c>
      <c r="AQ920" s="382">
        <v>0</v>
      </c>
      <c r="AR920" s="383" t="str">
        <f>IF(ISBLANK(tabItens[[#This Row],[CÓDIGO]]),"",IFERROR(VLOOKUP(tabItens[[#This Row],[CÓDIGO]],Consumo!$C$2:$AC$862,26,FALSE),0))</f>
        <v>06.2023</v>
      </c>
      <c r="AS920" s="384">
        <f>SUMIF(Consumo!$C$3:$C$862,tabItens[[#This Row],[CÓDIGO]],Consumo!$N$3:$N$862) + SUMIF(Consumo!$C$3:$C$862,tabItens[[#This Row],[CÓDIGO]],Consumo!$O$3:$O$862) + SUMIF(Consumo!$C$3:$C$862,tabItens[[#This Row],[CÓDIGO]],Consumo!$P$3:$P$862) + SUMIF(Consumo!$C$3:$C$862,tabItens[[#This Row],[CÓDIGO]],Consumo!$Q$3:$Q$862)</f>
        <v>124</v>
      </c>
      <c r="AT920" s="384">
        <f>SUMIF(Consumo!$C$3:$C$862,tabItens[[#This Row],[CÓDIGO]],Consumo!$Z$3:$Z$862)</f>
        <v>7004</v>
      </c>
      <c r="AU920" s="385">
        <f>SUMIF(Consumo!$C$3:$C$862,tabItens[[#This Row],[CÓDIGO]],Consumo!$AA$3:$AA$862)</f>
        <v>1300</v>
      </c>
      <c r="AV920" s="386">
        <f>SUMIF(Consumo!$C$3:$C$862,tabItens[[#This Row],[CÓDIGO]],Consumo!$Y$3:$Y$862)</f>
        <v>583.66666666666663</v>
      </c>
      <c r="AW920" s="359">
        <f>tabItens[[#This Row],[QTDE ATUAL]] + tabItens[[#This Row],[RC QTDE]] + tabItens[[#This Row],[AF SALDO]] + tabItens[[#This Row],[Recentes]]</f>
        <v>4000</v>
      </c>
      <c r="AX920" s="387">
        <v>209</v>
      </c>
      <c r="AY920" s="387">
        <v>4</v>
      </c>
      <c r="AZ920" s="387">
        <f>IF(ISBLANK(tabItens[[#This Row],[CÓDIGO]]),"",tabItens[[#This Row],[PontoMês]] * (AZ$2+tabItens[[#This Row],[PontoQtM]]))</f>
        <v>836</v>
      </c>
      <c r="BA920" s="386">
        <f>tabItens[[#This Row],[PontoPed]] - tabItens[[#This Row],[Saldo]] + (1/10)</f>
        <v>-3163.9</v>
      </c>
      <c r="BB920" s="386">
        <f xml:space="preserve"> tabItens[[#This Row],[PontoMês]] * BB$2 - tabItens[[#This Row],[QTDE ATUAL]] - (1/10)</f>
        <v>208.9</v>
      </c>
      <c r="BC920" s="388">
        <f>IF( tabItens[[#This Row],[PontoPed]]&gt;0, IF(tabItens[[#This Row],[PontoPed]]&lt;1, 1, IF( tabItens[[#This Row],[Saldo]]&gt;tabItens[[#This Row],[PontoPed]], 0, (tabItens[[#This Row],[PontoPed]]-tabItens[[#This Row],[Saldo]])/tabItens[[#This Row],[PontoPed]] ) ), 0 )</f>
        <v>0</v>
      </c>
      <c r="BD920" s="389">
        <f>ROUNDDOWN(IF( OR( AND(tabItens[[#This Row],[PontoPed]]&lt;tabItens[[#This Row],[Saldo]],tabItens[[#This Row],[Saldo]]&gt;0), tabItens[[#This Row],[PontoPed]]=0), 99, IF(AND(tabItens[[#This Row],[Saldo]]=0,tabItens[[#This Row],[PontoPed]]&gt;0), 0, (1-tabItens[[#This Row],[PctAb]])*10 ) ),0)</f>
        <v>99</v>
      </c>
      <c r="BE920" s="390">
        <f>IF( tabItens[[#This Row],[Consumo]] &gt; tabItens[[#This Row],[04_MESES]]/4*$AV$2, tabItens[[#This Row],[Consumo]]/$AV$2, tabItens[[#This Row],[04_MESES]]/4 ) * $BE$2 + tabItens[[#This Row],[COMPRA_EXTRA]]</f>
        <v>3502</v>
      </c>
      <c r="BF920" s="391">
        <f>MAX( tabItens[[#This Row],[Sugestão]] - tabItens[[#This Row],[LC]], 0 )</f>
        <v>3502</v>
      </c>
      <c r="BG920" s="391">
        <f>SUMIF(Consumo!$C$3:$C$862,tabItens[[#This Row],[CÓDIGO]],Consumo!$E$3:$E$862)</f>
        <v>579</v>
      </c>
      <c r="BH920" s="392">
        <f>IF(AND(tabItens[[#This Row],[Pend]] &gt; 0,tabItens[[#This Row],[Consumo]] &lt;&gt; 0), tabItens[[#This Row],[Pend]] / tabItens[[#This Row],[Consumo]], 0 )</f>
        <v>8.2667047401484867E-2</v>
      </c>
      <c r="BI920" s="391"/>
      <c r="BJ920" s="391"/>
      <c r="BK920" s="393" t="s">
        <v>2081</v>
      </c>
    </row>
    <row r="921" spans="1:63" x14ac:dyDescent="0.3">
      <c r="A921" s="354">
        <v>140125</v>
      </c>
      <c r="B921" s="355" t="s">
        <v>2018</v>
      </c>
      <c r="C921" s="356" t="s">
        <v>265</v>
      </c>
      <c r="D921" s="357">
        <v>87.79</v>
      </c>
      <c r="E921" s="358"/>
      <c r="F921" s="358"/>
      <c r="G921" s="358" t="s">
        <v>883</v>
      </c>
      <c r="H921" s="359">
        <v>550</v>
      </c>
      <c r="I921" s="360">
        <v>103003</v>
      </c>
      <c r="J921" s="361">
        <v>87.79</v>
      </c>
      <c r="K921" s="362"/>
      <c r="L921" s="363">
        <f>IF(tabItens[[#This Row],[Média]] &gt; 0, tabItens[[#This Row],[QTDE ATUAL]] / tabItens[[#This Row],[Média]],999.9)</f>
        <v>999.9</v>
      </c>
      <c r="M921" s="364">
        <v>0</v>
      </c>
      <c r="N921" s="365">
        <f>tabItens[[#This Row],[VALOR UNIT.]] * tabItens[[#This Row],[LC]]</f>
        <v>0</v>
      </c>
      <c r="O921" s="366"/>
      <c r="P921" s="367"/>
      <c r="Q921" s="368"/>
      <c r="R921" s="365"/>
      <c r="S921" s="369"/>
      <c r="T921" s="370">
        <f>ROUNDDOWN(IFERROR(tabItens[[#This Row],[ATA DT.VALID.]] - $D$1,0) / 30,0)</f>
        <v>-1507</v>
      </c>
      <c r="U921" s="355" t="s">
        <v>1671</v>
      </c>
      <c r="V921" s="371">
        <v>1</v>
      </c>
      <c r="W921" s="372" t="s">
        <v>2072</v>
      </c>
      <c r="X921" s="373">
        <v>55</v>
      </c>
      <c r="Y921" s="374">
        <v>19</v>
      </c>
      <c r="Z921" s="375"/>
      <c r="AA921" s="376"/>
      <c r="AB921" s="377"/>
      <c r="AC921" s="377"/>
      <c r="AD921" s="376"/>
      <c r="AE921" s="377"/>
      <c r="AF921" s="370"/>
      <c r="AG921" s="378" t="s">
        <v>2067</v>
      </c>
      <c r="AH921" s="379"/>
      <c r="AI921" s="370">
        <v>0</v>
      </c>
      <c r="AJ921" s="379">
        <v>44211</v>
      </c>
      <c r="AK921" s="379">
        <v>44109</v>
      </c>
      <c r="AL921" s="379">
        <v>44167</v>
      </c>
      <c r="AM921" s="369"/>
      <c r="AN921" s="358"/>
      <c r="AO921" s="380" t="str">
        <f>_xlfn.IFNA(IF(VLOOKUP(tabItens[[#This Row],[CÓDIGO]],tabExcluirDoEstoque[#Data],1,FALSE),"sim",""),"")</f>
        <v/>
      </c>
      <c r="AP921" s="381" t="str">
        <f ca="1">IF(OR(ISBLANK(tabItens[[#This Row],[ATA DT.VALID.]]),tabItens[[#This Row],[ATA DT.VALID.]]="",tabItens[[#This Row],[ATA DT.VALID.]]=" "),"",IF(TYPE(tabItens[[#This Row],[ATA DT.VALID.]])=1,ROUNDUP((tabItens[[#This Row],[ATA DT.VALID.]]-TODAY())/7,0),""))</f>
        <v/>
      </c>
      <c r="AQ921" s="382"/>
      <c r="AR921" s="383">
        <f>IF(ISBLANK(tabItens[[#This Row],[CÓDIGO]]),"",IFERROR(VLOOKUP(tabItens[[#This Row],[CÓDIGO]],Consumo!$C$2:$AC$862,26,FALSE),0))</f>
        <v>0</v>
      </c>
      <c r="AS921" s="384">
        <f>SUMIF(Consumo!$C$3:$C$862,tabItens[[#This Row],[CÓDIGO]],Consumo!$N$3:$N$862) + SUMIF(Consumo!$C$3:$C$862,tabItens[[#This Row],[CÓDIGO]],Consumo!$O$3:$O$862) + SUMIF(Consumo!$C$3:$C$862,tabItens[[#This Row],[CÓDIGO]],Consumo!$P$3:$P$862) + SUMIF(Consumo!$C$3:$C$862,tabItens[[#This Row],[CÓDIGO]],Consumo!$Q$3:$Q$862)</f>
        <v>0</v>
      </c>
      <c r="AT921" s="384">
        <f>SUMIF(Consumo!$C$3:$C$862,tabItens[[#This Row],[CÓDIGO]],Consumo!$Z$3:$Z$862)</f>
        <v>0</v>
      </c>
      <c r="AU921" s="385">
        <f>SUMIF(Consumo!$C$3:$C$862,tabItens[[#This Row],[CÓDIGO]],Consumo!$AA$3:$AA$862)</f>
        <v>0</v>
      </c>
      <c r="AV921" s="386">
        <f>SUMIF(Consumo!$C$3:$C$862,tabItens[[#This Row],[CÓDIGO]],Consumo!$Y$3:$Y$862)</f>
        <v>0</v>
      </c>
      <c r="AW921" s="359">
        <f>tabItens[[#This Row],[QTDE ATUAL]] + tabItens[[#This Row],[RC QTDE]] + tabItens[[#This Row],[AF SALDO]] + tabItens[[#This Row],[Recentes]]</f>
        <v>550</v>
      </c>
      <c r="AX921" s="387">
        <v>0</v>
      </c>
      <c r="AY921" s="387">
        <v>4</v>
      </c>
      <c r="AZ921" s="387">
        <f>IF(ISBLANK(tabItens[[#This Row],[CÓDIGO]]),"",tabItens[[#This Row],[PontoMês]] * (AZ$2+tabItens[[#This Row],[PontoQtM]]))</f>
        <v>0</v>
      </c>
      <c r="BA921" s="386">
        <f>tabItens[[#This Row],[PontoPed]] - tabItens[[#This Row],[Saldo]] + (1/10)</f>
        <v>-549.9</v>
      </c>
      <c r="BB921" s="386">
        <f xml:space="preserve"> tabItens[[#This Row],[PontoMês]] * BB$2 - tabItens[[#This Row],[QTDE ATUAL]] - (1/10)</f>
        <v>-550.1</v>
      </c>
      <c r="BC921" s="388">
        <f>IF( tabItens[[#This Row],[PontoPed]]&gt;0, IF(tabItens[[#This Row],[PontoPed]]&lt;1, 1, IF( tabItens[[#This Row],[Saldo]]&gt;tabItens[[#This Row],[PontoPed]], 0, (tabItens[[#This Row],[PontoPed]]-tabItens[[#This Row],[Saldo]])/tabItens[[#This Row],[PontoPed]] ) ), 0 )</f>
        <v>0</v>
      </c>
      <c r="BD921" s="389">
        <f>ROUNDDOWN(IF( OR( AND(tabItens[[#This Row],[PontoPed]]&lt;tabItens[[#This Row],[Saldo]],tabItens[[#This Row],[Saldo]]&gt;0), tabItens[[#This Row],[PontoPed]]=0), 99, IF(AND(tabItens[[#This Row],[Saldo]]=0,tabItens[[#This Row],[PontoPed]]&gt;0), 0, (1-tabItens[[#This Row],[PctAb]])*10 ) ),0)</f>
        <v>99</v>
      </c>
      <c r="BE921" s="390">
        <f>IF( tabItens[[#This Row],[Consumo]] &gt; tabItens[[#This Row],[04_MESES]]/4*$AV$2, tabItens[[#This Row],[Consumo]]/$AV$2, tabItens[[#This Row],[04_MESES]]/4 ) * $BE$2 + tabItens[[#This Row],[COMPRA_EXTRA]]</f>
        <v>0</v>
      </c>
      <c r="BF921" s="391">
        <f>MAX( tabItens[[#This Row],[Sugestão]] - tabItens[[#This Row],[LC]], 0 )</f>
        <v>0</v>
      </c>
      <c r="BG921" s="391">
        <f>SUMIF(Consumo!$C$3:$C$862,tabItens[[#This Row],[CÓDIGO]],Consumo!$E$3:$E$862)</f>
        <v>0</v>
      </c>
      <c r="BH921" s="392">
        <f>IF(AND(tabItens[[#This Row],[Pend]] &gt; 0,tabItens[[#This Row],[Consumo]] &lt;&gt; 0), tabItens[[#This Row],[Pend]] / tabItens[[#This Row],[Consumo]], 0 )</f>
        <v>0</v>
      </c>
      <c r="BI921" s="391"/>
      <c r="BJ921" s="391"/>
      <c r="BK921" s="393" t="s">
        <v>2081</v>
      </c>
    </row>
    <row r="922" spans="1:63" x14ac:dyDescent="0.3">
      <c r="A922" s="354">
        <v>140126</v>
      </c>
      <c r="B922" s="355" t="s">
        <v>2019</v>
      </c>
      <c r="C922" s="356" t="s">
        <v>265</v>
      </c>
      <c r="D922" s="357">
        <v>34.54</v>
      </c>
      <c r="E922" s="358"/>
      <c r="F922" s="358"/>
      <c r="G922" s="358" t="s">
        <v>883</v>
      </c>
      <c r="H922" s="359">
        <v>891</v>
      </c>
      <c r="I922" s="360">
        <v>103003</v>
      </c>
      <c r="J922" s="361">
        <v>34.54</v>
      </c>
      <c r="K922" s="362">
        <v>316</v>
      </c>
      <c r="L922" s="363">
        <f>IF(tabItens[[#This Row],[Média]] &gt; 0, tabItens[[#This Row],[QTDE ATUAL]] / tabItens[[#This Row],[Média]],999.9)</f>
        <v>33.835443037974684</v>
      </c>
      <c r="M922" s="364">
        <v>0</v>
      </c>
      <c r="N922" s="365">
        <f>tabItens[[#This Row],[VALOR UNIT.]] * tabItens[[#This Row],[LC]]</f>
        <v>0</v>
      </c>
      <c r="O922" s="366"/>
      <c r="P922" s="367"/>
      <c r="Q922" s="368"/>
      <c r="R922" s="365"/>
      <c r="S922" s="369"/>
      <c r="T922" s="370">
        <f>ROUNDDOWN(IFERROR(tabItens[[#This Row],[ATA DT.VALID.]] - $D$1,0) / 30,0)</f>
        <v>-1507</v>
      </c>
      <c r="U922" s="355" t="s">
        <v>1671</v>
      </c>
      <c r="V922" s="371">
        <v>1</v>
      </c>
      <c r="W922" s="372" t="s">
        <v>2072</v>
      </c>
      <c r="X922" s="373">
        <v>55</v>
      </c>
      <c r="Y922" s="374">
        <v>19</v>
      </c>
      <c r="Z922" s="375"/>
      <c r="AA922" s="376"/>
      <c r="AB922" s="377"/>
      <c r="AC922" s="377"/>
      <c r="AD922" s="376"/>
      <c r="AE922" s="377"/>
      <c r="AF922" s="370"/>
      <c r="AG922" s="378" t="s">
        <v>2067</v>
      </c>
      <c r="AH922" s="379"/>
      <c r="AI922" s="370">
        <v>106</v>
      </c>
      <c r="AJ922" s="379">
        <v>44876</v>
      </c>
      <c r="AK922" s="379">
        <v>44109</v>
      </c>
      <c r="AL922" s="379">
        <v>44923</v>
      </c>
      <c r="AM922" s="369"/>
      <c r="AN922" s="358"/>
      <c r="AO922" s="380" t="str">
        <f>_xlfn.IFNA(IF(VLOOKUP(tabItens[[#This Row],[CÓDIGO]],tabExcluirDoEstoque[#Data],1,FALSE),"sim",""),"")</f>
        <v/>
      </c>
      <c r="AP922" s="381" t="str">
        <f ca="1">IF(OR(ISBLANK(tabItens[[#This Row],[ATA DT.VALID.]]),tabItens[[#This Row],[ATA DT.VALID.]]="",tabItens[[#This Row],[ATA DT.VALID.]]=" "),"",IF(TYPE(tabItens[[#This Row],[ATA DT.VALID.]])=1,ROUNDUP((tabItens[[#This Row],[ATA DT.VALID.]]-TODAY())/7,0),""))</f>
        <v/>
      </c>
      <c r="AQ922" s="382"/>
      <c r="AR922" s="383" t="str">
        <f>IF(ISBLANK(tabItens[[#This Row],[CÓDIGO]]),"",IFERROR(VLOOKUP(tabItens[[#This Row],[CÓDIGO]],Consumo!$C$2:$AC$862,26,FALSE),0))</f>
        <v>07.2023</v>
      </c>
      <c r="AS922" s="384">
        <f>SUMIF(Consumo!$C$3:$C$862,tabItens[[#This Row],[CÓDIGO]],Consumo!$N$3:$N$862) + SUMIF(Consumo!$C$3:$C$862,tabItens[[#This Row],[CÓDIGO]],Consumo!$O$3:$O$862) + SUMIF(Consumo!$C$3:$C$862,tabItens[[#This Row],[CÓDIGO]],Consumo!$P$3:$P$862) + SUMIF(Consumo!$C$3:$C$862,tabItens[[#This Row],[CÓDIGO]],Consumo!$Q$3:$Q$862)</f>
        <v>31</v>
      </c>
      <c r="AT922" s="384">
        <f>SUMIF(Consumo!$C$3:$C$862,tabItens[[#This Row],[CÓDIGO]],Consumo!$Z$3:$Z$862)</f>
        <v>316</v>
      </c>
      <c r="AU922" s="385">
        <f>SUMIF(Consumo!$C$3:$C$862,tabItens[[#This Row],[CÓDIGO]],Consumo!$AA$3:$AA$862)</f>
        <v>110</v>
      </c>
      <c r="AV922" s="386">
        <f>SUMIF(Consumo!$C$3:$C$862,tabItens[[#This Row],[CÓDIGO]],Consumo!$Y$3:$Y$862)</f>
        <v>26.333333333333332</v>
      </c>
      <c r="AW922" s="359">
        <f>tabItens[[#This Row],[QTDE ATUAL]] + tabItens[[#This Row],[RC QTDE]] + tabItens[[#This Row],[AF SALDO]] + tabItens[[#This Row],[Recentes]]</f>
        <v>891</v>
      </c>
      <c r="AX922" s="387">
        <v>1</v>
      </c>
      <c r="AY922" s="387">
        <v>4</v>
      </c>
      <c r="AZ922" s="387">
        <f>IF(ISBLANK(tabItens[[#This Row],[CÓDIGO]]),"",tabItens[[#This Row],[PontoMês]] * (AZ$2+tabItens[[#This Row],[PontoQtM]]))</f>
        <v>4</v>
      </c>
      <c r="BA922" s="386">
        <f>tabItens[[#This Row],[PontoPed]] - tabItens[[#This Row],[Saldo]] + (1/10)</f>
        <v>-886.9</v>
      </c>
      <c r="BB922" s="386">
        <f xml:space="preserve"> tabItens[[#This Row],[PontoMês]] * BB$2 - tabItens[[#This Row],[QTDE ATUAL]] - (1/10)</f>
        <v>-890.1</v>
      </c>
      <c r="BC922" s="388">
        <f>IF( tabItens[[#This Row],[PontoPed]]&gt;0, IF(tabItens[[#This Row],[PontoPed]]&lt;1, 1, IF( tabItens[[#This Row],[Saldo]]&gt;tabItens[[#This Row],[PontoPed]], 0, (tabItens[[#This Row],[PontoPed]]-tabItens[[#This Row],[Saldo]])/tabItens[[#This Row],[PontoPed]] ) ), 0 )</f>
        <v>0</v>
      </c>
      <c r="BD922" s="389">
        <f>ROUNDDOWN(IF( OR( AND(tabItens[[#This Row],[PontoPed]]&lt;tabItens[[#This Row],[Saldo]],tabItens[[#This Row],[Saldo]]&gt;0), tabItens[[#This Row],[PontoPed]]=0), 99, IF(AND(tabItens[[#This Row],[Saldo]]=0,tabItens[[#This Row],[PontoPed]]&gt;0), 0, (1-tabItens[[#This Row],[PctAb]])*10 ) ),0)</f>
        <v>99</v>
      </c>
      <c r="BE922" s="390">
        <f>IF( tabItens[[#This Row],[Consumo]] &gt; tabItens[[#This Row],[04_MESES]]/4*$AV$2, tabItens[[#This Row],[Consumo]]/$AV$2, tabItens[[#This Row],[04_MESES]]/4 ) * $BE$2 + tabItens[[#This Row],[COMPRA_EXTRA]]</f>
        <v>158</v>
      </c>
      <c r="BF922" s="391">
        <f>MAX( tabItens[[#This Row],[Sugestão]] - tabItens[[#This Row],[LC]], 0 )</f>
        <v>158</v>
      </c>
      <c r="BG922" s="391">
        <f>SUMIF(Consumo!$C$3:$C$862,tabItens[[#This Row],[CÓDIGO]],Consumo!$E$3:$E$862)</f>
        <v>0</v>
      </c>
      <c r="BH922" s="392">
        <f>IF(AND(tabItens[[#This Row],[Pend]] &gt; 0,tabItens[[#This Row],[Consumo]] &lt;&gt; 0), tabItens[[#This Row],[Pend]] / tabItens[[#This Row],[Consumo]], 0 )</f>
        <v>0</v>
      </c>
      <c r="BI922" s="391"/>
      <c r="BJ922" s="391"/>
      <c r="BK922" s="393" t="s">
        <v>2081</v>
      </c>
    </row>
    <row r="923" spans="1:63" x14ac:dyDescent="0.3">
      <c r="A923" s="354">
        <v>140241</v>
      </c>
      <c r="B923" s="355" t="s">
        <v>2020</v>
      </c>
      <c r="C923" s="356" t="s">
        <v>265</v>
      </c>
      <c r="D923" s="357">
        <v>3.32</v>
      </c>
      <c r="E923" s="358"/>
      <c r="F923" s="358"/>
      <c r="G923" s="358" t="s">
        <v>883</v>
      </c>
      <c r="H923" s="359">
        <v>0</v>
      </c>
      <c r="I923" s="360">
        <v>103003</v>
      </c>
      <c r="J923" s="361">
        <v>3.32</v>
      </c>
      <c r="K923" s="362">
        <v>1458</v>
      </c>
      <c r="L923" s="363">
        <f>IF(tabItens[[#This Row],[Média]] &gt; 0, tabItens[[#This Row],[QTDE ATUAL]] / tabItens[[#This Row],[Média]],999.9)</f>
        <v>0</v>
      </c>
      <c r="M923" s="364">
        <v>0</v>
      </c>
      <c r="N923" s="365">
        <f>tabItens[[#This Row],[VALOR UNIT.]] * tabItens[[#This Row],[LC]]</f>
        <v>0</v>
      </c>
      <c r="O923" s="366" t="s">
        <v>2204</v>
      </c>
      <c r="P923" s="367"/>
      <c r="Q923" s="368"/>
      <c r="R923" s="365"/>
      <c r="S923" s="369"/>
      <c r="T923" s="370">
        <f>ROUNDDOWN(IFERROR(tabItens[[#This Row],[ATA DT.VALID.]] - $D$1,0) / 30,0)</f>
        <v>-1507</v>
      </c>
      <c r="U923" s="355" t="s">
        <v>1671</v>
      </c>
      <c r="V923" s="371">
        <v>1</v>
      </c>
      <c r="W923" s="372" t="s">
        <v>2072</v>
      </c>
      <c r="X923" s="373">
        <v>55</v>
      </c>
      <c r="Y923" s="374">
        <v>19</v>
      </c>
      <c r="Z923" s="375">
        <v>10083</v>
      </c>
      <c r="AA923" s="376">
        <v>2023</v>
      </c>
      <c r="AB923" s="377">
        <v>500</v>
      </c>
      <c r="AC923" s="377"/>
      <c r="AD923" s="376"/>
      <c r="AE923" s="377"/>
      <c r="AF923" s="370"/>
      <c r="AG923" s="378" t="s">
        <v>2067</v>
      </c>
      <c r="AH923" s="379"/>
      <c r="AI923" s="370">
        <v>520</v>
      </c>
      <c r="AJ923" s="379" t="s">
        <v>883</v>
      </c>
      <c r="AK923" s="379">
        <v>44132</v>
      </c>
      <c r="AL923" s="379">
        <v>44623</v>
      </c>
      <c r="AM923" s="369"/>
      <c r="AN923" s="358"/>
      <c r="AO923" s="380" t="str">
        <f>_xlfn.IFNA(IF(VLOOKUP(tabItens[[#This Row],[CÓDIGO]],tabExcluirDoEstoque[#Data],1,FALSE),"sim",""),"")</f>
        <v/>
      </c>
      <c r="AP923" s="381" t="str">
        <f ca="1">IF(OR(ISBLANK(tabItens[[#This Row],[ATA DT.VALID.]]),tabItens[[#This Row],[ATA DT.VALID.]]="",tabItens[[#This Row],[ATA DT.VALID.]]=" "),"",IF(TYPE(tabItens[[#This Row],[ATA DT.VALID.]])=1,ROUNDUP((tabItens[[#This Row],[ATA DT.VALID.]]-TODAY())/7,0),""))</f>
        <v/>
      </c>
      <c r="AQ923" s="382">
        <v>0</v>
      </c>
      <c r="AR923" s="383" t="str">
        <f>IF(ISBLANK(tabItens[[#This Row],[CÓDIGO]]),"",IFERROR(VLOOKUP(tabItens[[#This Row],[CÓDIGO]],Consumo!$C$2:$AC$862,26,FALSE),0))</f>
        <v>08.2023</v>
      </c>
      <c r="AS923" s="384">
        <f>SUMIF(Consumo!$C$3:$C$862,tabItens[[#This Row],[CÓDIGO]],Consumo!$N$3:$N$862) + SUMIF(Consumo!$C$3:$C$862,tabItens[[#This Row],[CÓDIGO]],Consumo!$O$3:$O$862) + SUMIF(Consumo!$C$3:$C$862,tabItens[[#This Row],[CÓDIGO]],Consumo!$P$3:$P$862) + SUMIF(Consumo!$C$3:$C$862,tabItens[[#This Row],[CÓDIGO]],Consumo!$Q$3:$Q$862)</f>
        <v>526</v>
      </c>
      <c r="AT923" s="384">
        <f>SUMIF(Consumo!$C$3:$C$862,tabItens[[#This Row],[CÓDIGO]],Consumo!$Z$3:$Z$862)</f>
        <v>1752</v>
      </c>
      <c r="AU923" s="385">
        <f>SUMIF(Consumo!$C$3:$C$862,tabItens[[#This Row],[CÓDIGO]],Consumo!$AA$3:$AA$862)</f>
        <v>420</v>
      </c>
      <c r="AV923" s="386">
        <f>SUMIF(Consumo!$C$3:$C$862,tabItens[[#This Row],[CÓDIGO]],Consumo!$Y$3:$Y$862)</f>
        <v>146</v>
      </c>
      <c r="AW923" s="359">
        <f>tabItens[[#This Row],[QTDE ATUAL]] + tabItens[[#This Row],[RC QTDE]] + tabItens[[#This Row],[AF SALDO]] + tabItens[[#This Row],[Recentes]]</f>
        <v>500</v>
      </c>
      <c r="AX923" s="387">
        <v>78</v>
      </c>
      <c r="AY923" s="387">
        <v>4</v>
      </c>
      <c r="AZ923" s="387">
        <f>IF(ISBLANK(tabItens[[#This Row],[CÓDIGO]]),"",tabItens[[#This Row],[PontoMês]] * (AZ$2+tabItens[[#This Row],[PontoQtM]]))</f>
        <v>312</v>
      </c>
      <c r="BA923" s="386">
        <f>tabItens[[#This Row],[PontoPed]] - tabItens[[#This Row],[Saldo]] + (1/10)</f>
        <v>-187.9</v>
      </c>
      <c r="BB923" s="386">
        <f xml:space="preserve"> tabItens[[#This Row],[PontoMês]] * BB$2 - tabItens[[#This Row],[QTDE ATUAL]] - (1/10)</f>
        <v>77.900000000000006</v>
      </c>
      <c r="BC923" s="388">
        <f>IF( tabItens[[#This Row],[PontoPed]]&gt;0, IF(tabItens[[#This Row],[PontoPed]]&lt;1, 1, IF( tabItens[[#This Row],[Saldo]]&gt;tabItens[[#This Row],[PontoPed]], 0, (tabItens[[#This Row],[PontoPed]]-tabItens[[#This Row],[Saldo]])/tabItens[[#This Row],[PontoPed]] ) ), 0 )</f>
        <v>0</v>
      </c>
      <c r="BD923" s="389">
        <f>ROUNDDOWN(IF( OR( AND(tabItens[[#This Row],[PontoPed]]&lt;tabItens[[#This Row],[Saldo]],tabItens[[#This Row],[Saldo]]&gt;0), tabItens[[#This Row],[PontoPed]]=0), 99, IF(AND(tabItens[[#This Row],[Saldo]]=0,tabItens[[#This Row],[PontoPed]]&gt;0), 0, (1-tabItens[[#This Row],[PctAb]])*10 ) ),0)</f>
        <v>99</v>
      </c>
      <c r="BE923" s="390">
        <f>IF( tabItens[[#This Row],[Consumo]] &gt; tabItens[[#This Row],[04_MESES]]/4*$AV$2, tabItens[[#This Row],[Consumo]]/$AV$2, tabItens[[#This Row],[04_MESES]]/4 ) * $BE$2 + tabItens[[#This Row],[COMPRA_EXTRA]]</f>
        <v>876</v>
      </c>
      <c r="BF923" s="391">
        <f>MAX( tabItens[[#This Row],[Sugestão]] - tabItens[[#This Row],[LC]], 0 )</f>
        <v>876</v>
      </c>
      <c r="BG923" s="391">
        <f>SUMIF(Consumo!$C$3:$C$862,tabItens[[#This Row],[CÓDIGO]],Consumo!$E$3:$E$862)</f>
        <v>194</v>
      </c>
      <c r="BH923" s="392">
        <f>IF(AND(tabItens[[#This Row],[Pend]] &gt; 0,tabItens[[#This Row],[Consumo]] &lt;&gt; 0), tabItens[[#This Row],[Pend]] / tabItens[[#This Row],[Consumo]], 0 )</f>
        <v>0.11073059360730593</v>
      </c>
      <c r="BI923" s="391"/>
      <c r="BJ923" s="391"/>
      <c r="BK923" s="393" t="s">
        <v>2081</v>
      </c>
    </row>
    <row r="924" spans="1:63" x14ac:dyDescent="0.3">
      <c r="A924" s="354">
        <v>140242</v>
      </c>
      <c r="B924" s="355" t="s">
        <v>2021</v>
      </c>
      <c r="C924" s="356" t="s">
        <v>265</v>
      </c>
      <c r="D924" s="357">
        <v>15.5</v>
      </c>
      <c r="E924" s="358"/>
      <c r="F924" s="358"/>
      <c r="G924" s="358" t="s">
        <v>883</v>
      </c>
      <c r="H924" s="359">
        <v>933</v>
      </c>
      <c r="I924" s="360">
        <v>103003</v>
      </c>
      <c r="J924" s="361">
        <v>15.5</v>
      </c>
      <c r="K924" s="362">
        <v>985</v>
      </c>
      <c r="L924" s="363">
        <f>IF(tabItens[[#This Row],[Média]] &gt; 0, tabItens[[#This Row],[QTDE ATUAL]] / tabItens[[#This Row],[Média]],999.9)</f>
        <v>12.810068649885585</v>
      </c>
      <c r="M924" s="364">
        <v>0</v>
      </c>
      <c r="N924" s="365">
        <f>tabItens[[#This Row],[VALOR UNIT.]] * tabItens[[#This Row],[LC]]</f>
        <v>0</v>
      </c>
      <c r="O924" s="366" t="s">
        <v>2204</v>
      </c>
      <c r="P924" s="367"/>
      <c r="Q924" s="368"/>
      <c r="R924" s="365"/>
      <c r="S924" s="369"/>
      <c r="T924" s="370">
        <f>ROUNDDOWN(IFERROR(tabItens[[#This Row],[ATA DT.VALID.]] - $D$1,0) / 30,0)</f>
        <v>-1507</v>
      </c>
      <c r="U924" s="355" t="s">
        <v>1671</v>
      </c>
      <c r="V924" s="371">
        <v>1</v>
      </c>
      <c r="W924" s="372" t="s">
        <v>2072</v>
      </c>
      <c r="X924" s="373">
        <v>55</v>
      </c>
      <c r="Y924" s="374">
        <v>19</v>
      </c>
      <c r="Z924" s="375"/>
      <c r="AA924" s="376"/>
      <c r="AB924" s="377"/>
      <c r="AC924" s="377"/>
      <c r="AD924" s="376"/>
      <c r="AE924" s="377"/>
      <c r="AF924" s="370"/>
      <c r="AG924" s="378" t="s">
        <v>2067</v>
      </c>
      <c r="AH924" s="379"/>
      <c r="AI924" s="370">
        <v>328</v>
      </c>
      <c r="AJ924" s="379">
        <v>44876</v>
      </c>
      <c r="AK924" s="379">
        <v>44132</v>
      </c>
      <c r="AL924" s="379">
        <v>44845</v>
      </c>
      <c r="AM924" s="369"/>
      <c r="AN924" s="358"/>
      <c r="AO924" s="380" t="str">
        <f>_xlfn.IFNA(IF(VLOOKUP(tabItens[[#This Row],[CÓDIGO]],tabExcluirDoEstoque[#Data],1,FALSE),"sim",""),"")</f>
        <v/>
      </c>
      <c r="AP924" s="381" t="str">
        <f ca="1">IF(OR(ISBLANK(tabItens[[#This Row],[ATA DT.VALID.]]),tabItens[[#This Row],[ATA DT.VALID.]]="",tabItens[[#This Row],[ATA DT.VALID.]]=" "),"",IF(TYPE(tabItens[[#This Row],[ATA DT.VALID.]])=1,ROUNDUP((tabItens[[#This Row],[ATA DT.VALID.]]-TODAY())/7,0),""))</f>
        <v/>
      </c>
      <c r="AQ924" s="382">
        <v>0</v>
      </c>
      <c r="AR924" s="383" t="str">
        <f>IF(ISBLANK(tabItens[[#This Row],[CÓDIGO]]),"",IFERROR(VLOOKUP(tabItens[[#This Row],[CÓDIGO]],Consumo!$C$2:$AC$862,26,FALSE),0))</f>
        <v>05.2023</v>
      </c>
      <c r="AS924" s="384">
        <f>SUMIF(Consumo!$C$3:$C$862,tabItens[[#This Row],[CÓDIGO]],Consumo!$N$3:$N$862) + SUMIF(Consumo!$C$3:$C$862,tabItens[[#This Row],[CÓDIGO]],Consumo!$O$3:$O$862) + SUMIF(Consumo!$C$3:$C$862,tabItens[[#This Row],[CÓDIGO]],Consumo!$P$3:$P$862) + SUMIF(Consumo!$C$3:$C$862,tabItens[[#This Row],[CÓDIGO]],Consumo!$Q$3:$Q$862)</f>
        <v>0</v>
      </c>
      <c r="AT924" s="384">
        <f>SUMIF(Consumo!$C$3:$C$862,tabItens[[#This Row],[CÓDIGO]],Consumo!$Z$3:$Z$862)</f>
        <v>985</v>
      </c>
      <c r="AU924" s="385">
        <f>SUMIF(Consumo!$C$3:$C$862,tabItens[[#This Row],[CÓDIGO]],Consumo!$AA$3:$AA$862)</f>
        <v>500</v>
      </c>
      <c r="AV924" s="386">
        <f>SUMIF(Consumo!$C$3:$C$862,tabItens[[#This Row],[CÓDIGO]],Consumo!$Y$3:$Y$862)</f>
        <v>72.833333333333329</v>
      </c>
      <c r="AW924" s="359">
        <f>tabItens[[#This Row],[QTDE ATUAL]] + tabItens[[#This Row],[RC QTDE]] + tabItens[[#This Row],[AF SALDO]] + tabItens[[#This Row],[Recentes]]</f>
        <v>933</v>
      </c>
      <c r="AX924" s="387">
        <v>0</v>
      </c>
      <c r="AY924" s="387">
        <v>4</v>
      </c>
      <c r="AZ924" s="387">
        <f>IF(ISBLANK(tabItens[[#This Row],[CÓDIGO]]),"",tabItens[[#This Row],[PontoMês]] * (AZ$2+tabItens[[#This Row],[PontoQtM]]))</f>
        <v>0</v>
      </c>
      <c r="BA924" s="386">
        <f>tabItens[[#This Row],[PontoPed]] - tabItens[[#This Row],[Saldo]] + (1/10)</f>
        <v>-932.9</v>
      </c>
      <c r="BB924" s="386">
        <f xml:space="preserve"> tabItens[[#This Row],[PontoMês]] * BB$2 - tabItens[[#This Row],[QTDE ATUAL]] - (1/10)</f>
        <v>-933.1</v>
      </c>
      <c r="BC924" s="388">
        <f>IF( tabItens[[#This Row],[PontoPed]]&gt;0, IF(tabItens[[#This Row],[PontoPed]]&lt;1, 1, IF( tabItens[[#This Row],[Saldo]]&gt;tabItens[[#This Row],[PontoPed]], 0, (tabItens[[#This Row],[PontoPed]]-tabItens[[#This Row],[Saldo]])/tabItens[[#This Row],[PontoPed]] ) ), 0 )</f>
        <v>0</v>
      </c>
      <c r="BD924" s="389">
        <f>ROUNDDOWN(IF( OR( AND(tabItens[[#This Row],[PontoPed]]&lt;tabItens[[#This Row],[Saldo]],tabItens[[#This Row],[Saldo]]&gt;0), tabItens[[#This Row],[PontoPed]]=0), 99, IF(AND(tabItens[[#This Row],[Saldo]]=0,tabItens[[#This Row],[PontoPed]]&gt;0), 0, (1-tabItens[[#This Row],[PctAb]])*10 ) ),0)</f>
        <v>99</v>
      </c>
      <c r="BE924" s="390">
        <f>IF( tabItens[[#This Row],[Consumo]] &gt; tabItens[[#This Row],[04_MESES]]/4*$AV$2, tabItens[[#This Row],[Consumo]]/$AV$2, tabItens[[#This Row],[04_MESES]]/4 ) * $BE$2 + tabItens[[#This Row],[COMPRA_EXTRA]]</f>
        <v>492.5</v>
      </c>
      <c r="BF924" s="391">
        <f>MAX( tabItens[[#This Row],[Sugestão]] - tabItens[[#This Row],[LC]], 0 )</f>
        <v>492.5</v>
      </c>
      <c r="BG924" s="391">
        <f>SUMIF(Consumo!$C$3:$C$862,tabItens[[#This Row],[CÓDIGO]],Consumo!$E$3:$E$862)</f>
        <v>0</v>
      </c>
      <c r="BH924" s="392">
        <f>IF(AND(tabItens[[#This Row],[Pend]] &gt; 0,tabItens[[#This Row],[Consumo]] &lt;&gt; 0), tabItens[[#This Row],[Pend]] / tabItens[[#This Row],[Consumo]], 0 )</f>
        <v>0</v>
      </c>
      <c r="BI924" s="391"/>
      <c r="BJ924" s="391"/>
      <c r="BK924" s="393" t="s">
        <v>2081</v>
      </c>
    </row>
    <row r="925" spans="1:63" x14ac:dyDescent="0.3">
      <c r="A925" s="354">
        <v>140283</v>
      </c>
      <c r="B925" s="355" t="s">
        <v>2022</v>
      </c>
      <c r="C925" s="356" t="s">
        <v>31</v>
      </c>
      <c r="D925" s="357">
        <v>155</v>
      </c>
      <c r="E925" s="358"/>
      <c r="F925" s="358"/>
      <c r="G925" s="358" t="s">
        <v>883</v>
      </c>
      <c r="H925" s="359">
        <v>0</v>
      </c>
      <c r="I925" s="360">
        <v>103003</v>
      </c>
      <c r="J925" s="361">
        <v>155</v>
      </c>
      <c r="K925" s="362">
        <v>37</v>
      </c>
      <c r="L925" s="363">
        <f>IF(tabItens[[#This Row],[Média]] &gt; 0, tabItens[[#This Row],[QTDE ATUAL]] / tabItens[[#This Row],[Média]],999.9)</f>
        <v>0</v>
      </c>
      <c r="M925" s="364">
        <v>0</v>
      </c>
      <c r="N925" s="365">
        <f>tabItens[[#This Row],[VALOR UNIT.]] * tabItens[[#This Row],[LC]]</f>
        <v>0</v>
      </c>
      <c r="O925" s="366" t="s">
        <v>2086</v>
      </c>
      <c r="P925" s="367"/>
      <c r="Q925" s="368"/>
      <c r="R925" s="365"/>
      <c r="S925" s="369"/>
      <c r="T925" s="370">
        <f>ROUNDDOWN(IFERROR(tabItens[[#This Row],[ATA DT.VALID.]] - $D$1,0) / 30,0)</f>
        <v>-1507</v>
      </c>
      <c r="U925" s="355" t="s">
        <v>1442</v>
      </c>
      <c r="V925" s="371">
        <v>1</v>
      </c>
      <c r="W925" s="372" t="s">
        <v>2066</v>
      </c>
      <c r="X925" s="373">
        <v>51</v>
      </c>
      <c r="Y925" s="374">
        <v>36</v>
      </c>
      <c r="Z925" s="375"/>
      <c r="AA925" s="376"/>
      <c r="AB925" s="377"/>
      <c r="AC925" s="377"/>
      <c r="AD925" s="376"/>
      <c r="AE925" s="377"/>
      <c r="AF925" s="370"/>
      <c r="AG925" s="378" t="s">
        <v>2067</v>
      </c>
      <c r="AH925" s="379"/>
      <c r="AI925" s="370">
        <v>14</v>
      </c>
      <c r="AJ925" s="379">
        <v>45184</v>
      </c>
      <c r="AK925" s="379">
        <v>44155</v>
      </c>
      <c r="AL925" s="379">
        <v>45160</v>
      </c>
      <c r="AM925" s="369"/>
      <c r="AN925" s="358"/>
      <c r="AO925" s="380" t="str">
        <f>_xlfn.IFNA(IF(VLOOKUP(tabItens[[#This Row],[CÓDIGO]],tabExcluirDoEstoque[#Data],1,FALSE),"sim",""),"")</f>
        <v/>
      </c>
      <c r="AP925" s="381" t="str">
        <f ca="1">IF(OR(ISBLANK(tabItens[[#This Row],[ATA DT.VALID.]]),tabItens[[#This Row],[ATA DT.VALID.]]="",tabItens[[#This Row],[ATA DT.VALID.]]=" "),"",IF(TYPE(tabItens[[#This Row],[ATA DT.VALID.]])=1,ROUNDUP((tabItens[[#This Row],[ATA DT.VALID.]]-TODAY())/7,0),""))</f>
        <v/>
      </c>
      <c r="AQ925" s="382">
        <v>0</v>
      </c>
      <c r="AR925" s="383" t="str">
        <f>IF(ISBLANK(tabItens[[#This Row],[CÓDIGO]]),"",IFERROR(VLOOKUP(tabItens[[#This Row],[CÓDIGO]],Consumo!$C$2:$AC$862,26,FALSE),0))</f>
        <v>05.2023</v>
      </c>
      <c r="AS925" s="384">
        <f>SUMIF(Consumo!$C$3:$C$862,tabItens[[#This Row],[CÓDIGO]],Consumo!$N$3:$N$862) + SUMIF(Consumo!$C$3:$C$862,tabItens[[#This Row],[CÓDIGO]],Consumo!$O$3:$O$862) + SUMIF(Consumo!$C$3:$C$862,tabItens[[#This Row],[CÓDIGO]],Consumo!$P$3:$P$862) + SUMIF(Consumo!$C$3:$C$862,tabItens[[#This Row],[CÓDIGO]],Consumo!$Q$3:$Q$862)</f>
        <v>0</v>
      </c>
      <c r="AT925" s="384">
        <f>SUMIF(Consumo!$C$3:$C$862,tabItens[[#This Row],[CÓDIGO]],Consumo!$Z$3:$Z$862)</f>
        <v>39</v>
      </c>
      <c r="AU925" s="385">
        <f>SUMIF(Consumo!$C$3:$C$862,tabItens[[#This Row],[CÓDIGO]],Consumo!$AA$3:$AA$862)</f>
        <v>13</v>
      </c>
      <c r="AV925" s="386">
        <f>SUMIF(Consumo!$C$3:$C$862,tabItens[[#This Row],[CÓDIGO]],Consumo!$Y$3:$Y$862)</f>
        <v>3.1666666666666665</v>
      </c>
      <c r="AW925" s="359">
        <f>tabItens[[#This Row],[QTDE ATUAL]] + tabItens[[#This Row],[RC QTDE]] + tabItens[[#This Row],[AF SALDO]] + tabItens[[#This Row],[Recentes]]</f>
        <v>0</v>
      </c>
      <c r="AX925" s="387">
        <v>5</v>
      </c>
      <c r="AY925" s="387">
        <v>4</v>
      </c>
      <c r="AZ925" s="387">
        <f>IF(ISBLANK(tabItens[[#This Row],[CÓDIGO]]),"",tabItens[[#This Row],[PontoMês]] * (AZ$2+tabItens[[#This Row],[PontoQtM]]))</f>
        <v>20</v>
      </c>
      <c r="BA925" s="386">
        <f>tabItens[[#This Row],[PontoPed]] - tabItens[[#This Row],[Saldo]] + (1/10)</f>
        <v>20.100000000000001</v>
      </c>
      <c r="BB925" s="386">
        <f xml:space="preserve"> tabItens[[#This Row],[PontoMês]] * BB$2 - tabItens[[#This Row],[QTDE ATUAL]] - (1/10)</f>
        <v>4.9000000000000004</v>
      </c>
      <c r="BC925" s="388">
        <f>IF( tabItens[[#This Row],[PontoPed]]&gt;0, IF(tabItens[[#This Row],[PontoPed]]&lt;1, 1, IF( tabItens[[#This Row],[Saldo]]&gt;tabItens[[#This Row],[PontoPed]], 0, (tabItens[[#This Row],[PontoPed]]-tabItens[[#This Row],[Saldo]])/tabItens[[#This Row],[PontoPed]] ) ), 0 )</f>
        <v>1</v>
      </c>
      <c r="BD925" s="389">
        <f>ROUNDDOWN(IF( OR( AND(tabItens[[#This Row],[PontoPed]]&lt;tabItens[[#This Row],[Saldo]],tabItens[[#This Row],[Saldo]]&gt;0), tabItens[[#This Row],[PontoPed]]=0), 99, IF(AND(tabItens[[#This Row],[Saldo]]=0,tabItens[[#This Row],[PontoPed]]&gt;0), 0, (1-tabItens[[#This Row],[PctAb]])*10 ) ),0)</f>
        <v>0</v>
      </c>
      <c r="BE925" s="390">
        <f>IF( tabItens[[#This Row],[Consumo]] &gt; tabItens[[#This Row],[04_MESES]]/4*$AV$2, tabItens[[#This Row],[Consumo]]/$AV$2, tabItens[[#This Row],[04_MESES]]/4 ) * $BE$2 + tabItens[[#This Row],[COMPRA_EXTRA]]</f>
        <v>19.5</v>
      </c>
      <c r="BF925" s="391">
        <f>MAX( tabItens[[#This Row],[Sugestão]] - tabItens[[#This Row],[LC]], 0 )</f>
        <v>19.5</v>
      </c>
      <c r="BG925" s="391">
        <f>SUMIF(Consumo!$C$3:$C$862,tabItens[[#This Row],[CÓDIGO]],Consumo!$E$3:$E$862)</f>
        <v>0</v>
      </c>
      <c r="BH925" s="392">
        <f>IF(AND(tabItens[[#This Row],[Pend]] &gt; 0,tabItens[[#This Row],[Consumo]] &lt;&gt; 0), tabItens[[#This Row],[Pend]] / tabItens[[#This Row],[Consumo]], 0 )</f>
        <v>0</v>
      </c>
      <c r="BI925" s="391"/>
      <c r="BJ925" s="391"/>
      <c r="BK925" s="393" t="s">
        <v>2081</v>
      </c>
    </row>
    <row r="926" spans="1:63" x14ac:dyDescent="0.3">
      <c r="A926" s="354">
        <v>140326</v>
      </c>
      <c r="B926" s="355" t="s">
        <v>2023</v>
      </c>
      <c r="C926" s="356" t="s">
        <v>283</v>
      </c>
      <c r="D926" s="357">
        <v>12.34</v>
      </c>
      <c r="E926" s="358"/>
      <c r="F926" s="358"/>
      <c r="G926" s="358" t="s">
        <v>883</v>
      </c>
      <c r="H926" s="359">
        <v>1176</v>
      </c>
      <c r="I926" s="360">
        <v>103003</v>
      </c>
      <c r="J926" s="361">
        <v>12.34</v>
      </c>
      <c r="K926" s="362">
        <v>102</v>
      </c>
      <c r="L926" s="363">
        <f>IF(tabItens[[#This Row],[Média]] &gt; 0, tabItens[[#This Row],[QTDE ATUAL]] / tabItens[[#This Row],[Média]],999.9)</f>
        <v>170.02409638554215</v>
      </c>
      <c r="M926" s="364">
        <v>0</v>
      </c>
      <c r="N926" s="365">
        <f>tabItens[[#This Row],[VALOR UNIT.]] * tabItens[[#This Row],[LC]]</f>
        <v>0</v>
      </c>
      <c r="O926" s="366" t="s">
        <v>2143</v>
      </c>
      <c r="P926" s="367"/>
      <c r="Q926" s="368"/>
      <c r="R926" s="365"/>
      <c r="S926" s="369"/>
      <c r="T926" s="370">
        <f>ROUNDDOWN(IFERROR(tabItens[[#This Row],[ATA DT.VALID.]] - $D$1,0) / 30,0)</f>
        <v>-1507</v>
      </c>
      <c r="U926" s="355" t="s">
        <v>1108</v>
      </c>
      <c r="V926" s="371">
        <v>1</v>
      </c>
      <c r="W926" s="372" t="s">
        <v>2066</v>
      </c>
      <c r="X926" s="373">
        <v>51</v>
      </c>
      <c r="Y926" s="374">
        <v>33</v>
      </c>
      <c r="Z926" s="375"/>
      <c r="AA926" s="376"/>
      <c r="AB926" s="377"/>
      <c r="AC926" s="377"/>
      <c r="AD926" s="376"/>
      <c r="AE926" s="377"/>
      <c r="AF926" s="370"/>
      <c r="AG926" s="378" t="s">
        <v>2067</v>
      </c>
      <c r="AH926" s="379"/>
      <c r="AI926" s="370">
        <v>32</v>
      </c>
      <c r="AJ926" s="379">
        <v>45210</v>
      </c>
      <c r="AK926" s="379">
        <v>44180</v>
      </c>
      <c r="AL926" s="379">
        <v>45189</v>
      </c>
      <c r="AM926" s="369"/>
      <c r="AN926" s="358"/>
      <c r="AO926" s="380" t="str">
        <f>_xlfn.IFNA(IF(VLOOKUP(tabItens[[#This Row],[CÓDIGO]],tabExcluirDoEstoque[#Data],1,FALSE),"sim",""),"")</f>
        <v/>
      </c>
      <c r="AP926" s="381" t="str">
        <f ca="1">IF(OR(ISBLANK(tabItens[[#This Row],[ATA DT.VALID.]]),tabItens[[#This Row],[ATA DT.VALID.]]="",tabItens[[#This Row],[ATA DT.VALID.]]=" "),"",IF(TYPE(tabItens[[#This Row],[ATA DT.VALID.]])=1,ROUNDUP((tabItens[[#This Row],[ATA DT.VALID.]]-TODAY())/7,0),""))</f>
        <v/>
      </c>
      <c r="AQ926" s="382">
        <v>0</v>
      </c>
      <c r="AR926" s="383" t="str">
        <f>IF(ISBLANK(tabItens[[#This Row],[CÓDIGO]]),"",IFERROR(VLOOKUP(tabItens[[#This Row],[CÓDIGO]],Consumo!$C$2:$AC$862,26,FALSE),0))</f>
        <v>10.2022</v>
      </c>
      <c r="AS926" s="384">
        <f>SUMIF(Consumo!$C$3:$C$862,tabItens[[#This Row],[CÓDIGO]],Consumo!$N$3:$N$862) + SUMIF(Consumo!$C$3:$C$862,tabItens[[#This Row],[CÓDIGO]],Consumo!$O$3:$O$862) + SUMIF(Consumo!$C$3:$C$862,tabItens[[#This Row],[CÓDIGO]],Consumo!$P$3:$P$862) + SUMIF(Consumo!$C$3:$C$862,tabItens[[#This Row],[CÓDIGO]],Consumo!$Q$3:$Q$862)</f>
        <v>0</v>
      </c>
      <c r="AT926" s="384">
        <f>SUMIF(Consumo!$C$3:$C$862,tabItens[[#This Row],[CÓDIGO]],Consumo!$Z$3:$Z$862)</f>
        <v>116</v>
      </c>
      <c r="AU926" s="385">
        <f>SUMIF(Consumo!$C$3:$C$862,tabItens[[#This Row],[CÓDIGO]],Consumo!$AA$3:$AA$862)</f>
        <v>96</v>
      </c>
      <c r="AV926" s="386">
        <f>SUMIF(Consumo!$C$3:$C$862,tabItens[[#This Row],[CÓDIGO]],Consumo!$Y$3:$Y$862)</f>
        <v>6.916666666666667</v>
      </c>
      <c r="AW926" s="359">
        <f>tabItens[[#This Row],[QTDE ATUAL]] + tabItens[[#This Row],[RC QTDE]] + tabItens[[#This Row],[AF SALDO]] + tabItens[[#This Row],[Recentes]]</f>
        <v>1176</v>
      </c>
      <c r="AX926" s="387">
        <v>45</v>
      </c>
      <c r="AY926" s="387">
        <v>4</v>
      </c>
      <c r="AZ926" s="387">
        <f>IF(ISBLANK(tabItens[[#This Row],[CÓDIGO]]),"",tabItens[[#This Row],[PontoMês]] * (AZ$2+tabItens[[#This Row],[PontoQtM]]))</f>
        <v>180</v>
      </c>
      <c r="BA926" s="386">
        <f>tabItens[[#This Row],[PontoPed]] - tabItens[[#This Row],[Saldo]] + (1/10)</f>
        <v>-995.9</v>
      </c>
      <c r="BB926" s="386">
        <f xml:space="preserve"> tabItens[[#This Row],[PontoMês]] * BB$2 - tabItens[[#This Row],[QTDE ATUAL]] - (1/10)</f>
        <v>-1131.0999999999999</v>
      </c>
      <c r="BC926" s="388">
        <f>IF( tabItens[[#This Row],[PontoPed]]&gt;0, IF(tabItens[[#This Row],[PontoPed]]&lt;1, 1, IF( tabItens[[#This Row],[Saldo]]&gt;tabItens[[#This Row],[PontoPed]], 0, (tabItens[[#This Row],[PontoPed]]-tabItens[[#This Row],[Saldo]])/tabItens[[#This Row],[PontoPed]] ) ), 0 )</f>
        <v>0</v>
      </c>
      <c r="BD926" s="389">
        <f>ROUNDDOWN(IF( OR( AND(tabItens[[#This Row],[PontoPed]]&lt;tabItens[[#This Row],[Saldo]],tabItens[[#This Row],[Saldo]]&gt;0), tabItens[[#This Row],[PontoPed]]=0), 99, IF(AND(tabItens[[#This Row],[Saldo]]=0,tabItens[[#This Row],[PontoPed]]&gt;0), 0, (1-tabItens[[#This Row],[PctAb]])*10 ) ),0)</f>
        <v>99</v>
      </c>
      <c r="BE926" s="390">
        <f>IF( tabItens[[#This Row],[Consumo]] &gt; tabItens[[#This Row],[04_MESES]]/4*$AV$2, tabItens[[#This Row],[Consumo]]/$AV$2, tabItens[[#This Row],[04_MESES]]/4 ) * $BE$2 + tabItens[[#This Row],[COMPRA_EXTRA]]</f>
        <v>58</v>
      </c>
      <c r="BF926" s="391">
        <f>MAX( tabItens[[#This Row],[Sugestão]] - tabItens[[#This Row],[LC]], 0 )</f>
        <v>58</v>
      </c>
      <c r="BG926" s="391">
        <f>SUMIF(Consumo!$C$3:$C$862,tabItens[[#This Row],[CÓDIGO]],Consumo!$E$3:$E$862)</f>
        <v>20</v>
      </c>
      <c r="BH926" s="392">
        <f>IF(AND(tabItens[[#This Row],[Pend]] &gt; 0,tabItens[[#This Row],[Consumo]] &lt;&gt; 0), tabItens[[#This Row],[Pend]] / tabItens[[#This Row],[Consumo]], 0 )</f>
        <v>0.17241379310344829</v>
      </c>
      <c r="BI926" s="391"/>
      <c r="BJ926" s="391"/>
      <c r="BK926" s="393" t="s">
        <v>2081</v>
      </c>
    </row>
    <row r="927" spans="1:63" x14ac:dyDescent="0.3">
      <c r="A927" s="354">
        <v>140666</v>
      </c>
      <c r="B927" s="355" t="s">
        <v>2024</v>
      </c>
      <c r="C927" s="356" t="s">
        <v>256</v>
      </c>
      <c r="D927" s="357">
        <v>66.680000000000007</v>
      </c>
      <c r="E927" s="358"/>
      <c r="F927" s="358"/>
      <c r="G927" s="358" t="s">
        <v>883</v>
      </c>
      <c r="H927" s="359">
        <v>18</v>
      </c>
      <c r="I927" s="360">
        <v>103003</v>
      </c>
      <c r="J927" s="361">
        <v>66.680000000000007</v>
      </c>
      <c r="K927" s="362">
        <v>98</v>
      </c>
      <c r="L927" s="363">
        <f>IF(tabItens[[#This Row],[Média]] &gt; 0, tabItens[[#This Row],[QTDE ATUAL]] / tabItens[[#This Row],[Média]],999.9)</f>
        <v>2.2736842105263158</v>
      </c>
      <c r="M927" s="364">
        <v>0</v>
      </c>
      <c r="N927" s="365">
        <f>tabItens[[#This Row],[VALOR UNIT.]] * tabItens[[#This Row],[LC]]</f>
        <v>0</v>
      </c>
      <c r="O927" s="366"/>
      <c r="P927" s="367"/>
      <c r="Q927" s="368"/>
      <c r="R927" s="365"/>
      <c r="S927" s="369"/>
      <c r="T927" s="370">
        <f>ROUNDDOWN(IFERROR(tabItens[[#This Row],[ATA DT.VALID.]] - $D$1,0) / 30,0)</f>
        <v>-1507</v>
      </c>
      <c r="U927" s="355" t="s">
        <v>1081</v>
      </c>
      <c r="V927" s="371">
        <v>1</v>
      </c>
      <c r="W927" s="372" t="s">
        <v>2072</v>
      </c>
      <c r="X927" s="373">
        <v>55</v>
      </c>
      <c r="Y927" s="374">
        <v>49</v>
      </c>
      <c r="Z927" s="375">
        <v>10083</v>
      </c>
      <c r="AA927" s="376">
        <v>2023</v>
      </c>
      <c r="AB927" s="377">
        <v>30</v>
      </c>
      <c r="AC927" s="377"/>
      <c r="AD927" s="376"/>
      <c r="AE927" s="377"/>
      <c r="AF927" s="370"/>
      <c r="AG927" s="378" t="s">
        <v>2067</v>
      </c>
      <c r="AH927" s="379"/>
      <c r="AI927" s="370">
        <v>32</v>
      </c>
      <c r="AJ927" s="379">
        <v>44410</v>
      </c>
      <c r="AK927" s="379">
        <v>44243</v>
      </c>
      <c r="AL927" s="379">
        <v>44393</v>
      </c>
      <c r="AM927" s="369"/>
      <c r="AN927" s="358"/>
      <c r="AO927" s="380" t="str">
        <f>_xlfn.IFNA(IF(VLOOKUP(tabItens[[#This Row],[CÓDIGO]],tabExcluirDoEstoque[#Data],1,FALSE),"sim",""),"")</f>
        <v/>
      </c>
      <c r="AP927" s="381" t="str">
        <f ca="1">IF(OR(ISBLANK(tabItens[[#This Row],[ATA DT.VALID.]]),tabItens[[#This Row],[ATA DT.VALID.]]="",tabItens[[#This Row],[ATA DT.VALID.]]=" "),"",IF(TYPE(tabItens[[#This Row],[ATA DT.VALID.]])=1,ROUNDUP((tabItens[[#This Row],[ATA DT.VALID.]]-TODAY())/7,0),""))</f>
        <v/>
      </c>
      <c r="AQ927" s="382"/>
      <c r="AR927" s="383" t="str">
        <f>IF(ISBLANK(tabItens[[#This Row],[CÓDIGO]]),"",IFERROR(VLOOKUP(tabItens[[#This Row],[CÓDIGO]],Consumo!$C$2:$AC$862,26,FALSE),0))</f>
        <v>07.2023</v>
      </c>
      <c r="AS927" s="384">
        <f>SUMIF(Consumo!$C$3:$C$862,tabItens[[#This Row],[CÓDIGO]],Consumo!$N$3:$N$862) + SUMIF(Consumo!$C$3:$C$862,tabItens[[#This Row],[CÓDIGO]],Consumo!$O$3:$O$862) + SUMIF(Consumo!$C$3:$C$862,tabItens[[#This Row],[CÓDIGO]],Consumo!$P$3:$P$862) + SUMIF(Consumo!$C$3:$C$862,tabItens[[#This Row],[CÓDIGO]],Consumo!$Q$3:$Q$862)</f>
        <v>10</v>
      </c>
      <c r="AT927" s="384">
        <f>SUMIF(Consumo!$C$3:$C$862,tabItens[[#This Row],[CÓDIGO]],Consumo!$Z$3:$Z$862)</f>
        <v>98</v>
      </c>
      <c r="AU927" s="385">
        <f>SUMIF(Consumo!$C$3:$C$862,tabItens[[#This Row],[CÓDIGO]],Consumo!$AA$3:$AA$862)</f>
        <v>38</v>
      </c>
      <c r="AV927" s="386">
        <f>SUMIF(Consumo!$C$3:$C$862,tabItens[[#This Row],[CÓDIGO]],Consumo!$Y$3:$Y$862)</f>
        <v>7.916666666666667</v>
      </c>
      <c r="AW927" s="359">
        <f>tabItens[[#This Row],[QTDE ATUAL]] + tabItens[[#This Row],[RC QTDE]] + tabItens[[#This Row],[AF SALDO]] + tabItens[[#This Row],[Recentes]]</f>
        <v>48</v>
      </c>
      <c r="AX927" s="387">
        <v>17</v>
      </c>
      <c r="AY927" s="387">
        <v>4</v>
      </c>
      <c r="AZ927" s="387">
        <f>IF(ISBLANK(tabItens[[#This Row],[CÓDIGO]]),"",tabItens[[#This Row],[PontoMês]] * (AZ$2+tabItens[[#This Row],[PontoQtM]]))</f>
        <v>68</v>
      </c>
      <c r="BA927" s="386">
        <f>tabItens[[#This Row],[PontoPed]] - tabItens[[#This Row],[Saldo]] + (1/10)</f>
        <v>20.100000000000001</v>
      </c>
      <c r="BB927" s="386">
        <f xml:space="preserve"> tabItens[[#This Row],[PontoMês]] * BB$2 - tabItens[[#This Row],[QTDE ATUAL]] - (1/10)</f>
        <v>-1.1000000000000001</v>
      </c>
      <c r="BC927" s="388">
        <f>IF( tabItens[[#This Row],[PontoPed]]&gt;0, IF(tabItens[[#This Row],[PontoPed]]&lt;1, 1, IF( tabItens[[#This Row],[Saldo]]&gt;tabItens[[#This Row],[PontoPed]], 0, (tabItens[[#This Row],[PontoPed]]-tabItens[[#This Row],[Saldo]])/tabItens[[#This Row],[PontoPed]] ) ), 0 )</f>
        <v>0.29411764705882354</v>
      </c>
      <c r="BD927" s="389">
        <f>ROUNDDOWN(IF( OR( AND(tabItens[[#This Row],[PontoPed]]&lt;tabItens[[#This Row],[Saldo]],tabItens[[#This Row],[Saldo]]&gt;0), tabItens[[#This Row],[PontoPed]]=0), 99, IF(AND(tabItens[[#This Row],[Saldo]]=0,tabItens[[#This Row],[PontoPed]]&gt;0), 0, (1-tabItens[[#This Row],[PctAb]])*10 ) ),0)</f>
        <v>7</v>
      </c>
      <c r="BE927" s="390">
        <f>IF( tabItens[[#This Row],[Consumo]] &gt; tabItens[[#This Row],[04_MESES]]/4*$AV$2, tabItens[[#This Row],[Consumo]]/$AV$2, tabItens[[#This Row],[04_MESES]]/4 ) * $BE$2 + tabItens[[#This Row],[COMPRA_EXTRA]]</f>
        <v>49</v>
      </c>
      <c r="BF927" s="391">
        <f>MAX( tabItens[[#This Row],[Sugestão]] - tabItens[[#This Row],[LC]], 0 )</f>
        <v>49</v>
      </c>
      <c r="BG927" s="391">
        <f>SUMIF(Consumo!$C$3:$C$862,tabItens[[#This Row],[CÓDIGO]],Consumo!$E$3:$E$862)</f>
        <v>0</v>
      </c>
      <c r="BH927" s="392">
        <f>IF(AND(tabItens[[#This Row],[Pend]] &gt; 0,tabItens[[#This Row],[Consumo]] &lt;&gt; 0), tabItens[[#This Row],[Pend]] / tabItens[[#This Row],[Consumo]], 0 )</f>
        <v>0</v>
      </c>
      <c r="BI927" s="391"/>
      <c r="BJ927" s="391"/>
      <c r="BK927" s="393" t="s">
        <v>2081</v>
      </c>
    </row>
    <row r="928" spans="1:63" x14ac:dyDescent="0.3">
      <c r="A928" s="354">
        <v>140933</v>
      </c>
      <c r="B928" s="355" t="s">
        <v>2025</v>
      </c>
      <c r="C928" s="356" t="s">
        <v>256</v>
      </c>
      <c r="D928" s="357">
        <v>4.08</v>
      </c>
      <c r="E928" s="358"/>
      <c r="F928" s="358"/>
      <c r="G928" s="358" t="s">
        <v>883</v>
      </c>
      <c r="H928" s="359">
        <v>567</v>
      </c>
      <c r="I928" s="360">
        <v>103003</v>
      </c>
      <c r="J928" s="361">
        <v>4.08</v>
      </c>
      <c r="K928" s="362">
        <v>312</v>
      </c>
      <c r="L928" s="363">
        <f>IF(tabItens[[#This Row],[Média]] &gt; 0, tabItens[[#This Row],[QTDE ATUAL]] / tabItens[[#This Row],[Média]],999.9)</f>
        <v>24.923076923076923</v>
      </c>
      <c r="M928" s="364">
        <v>0</v>
      </c>
      <c r="N928" s="365">
        <f>tabItens[[#This Row],[VALOR UNIT.]] * tabItens[[#This Row],[LC]]</f>
        <v>0</v>
      </c>
      <c r="O928" s="366"/>
      <c r="P928" s="367"/>
      <c r="Q928" s="368"/>
      <c r="R928" s="365"/>
      <c r="S928" s="369"/>
      <c r="T928" s="370">
        <f>ROUNDDOWN(IFERROR(tabItens[[#This Row],[ATA DT.VALID.]] - $D$1,0) / 30,0)</f>
        <v>-1507</v>
      </c>
      <c r="U928" s="355" t="s">
        <v>1824</v>
      </c>
      <c r="V928" s="371">
        <v>1</v>
      </c>
      <c r="W928" s="372" t="s">
        <v>2069</v>
      </c>
      <c r="X928" s="373">
        <v>45</v>
      </c>
      <c r="Y928" s="374">
        <v>16</v>
      </c>
      <c r="Z928" s="375"/>
      <c r="AA928" s="376"/>
      <c r="AB928" s="377"/>
      <c r="AC928" s="377"/>
      <c r="AD928" s="376"/>
      <c r="AE928" s="377"/>
      <c r="AF928" s="370"/>
      <c r="AG928" s="378" t="s">
        <v>2067</v>
      </c>
      <c r="AH928" s="379"/>
      <c r="AI928" s="370">
        <v>104</v>
      </c>
      <c r="AJ928" s="379">
        <v>45014</v>
      </c>
      <c r="AK928" s="379">
        <v>44294</v>
      </c>
      <c r="AL928" s="379">
        <v>45140</v>
      </c>
      <c r="AM928" s="369"/>
      <c r="AN928" s="358"/>
      <c r="AO928" s="380" t="str">
        <f>_xlfn.IFNA(IF(VLOOKUP(tabItens[[#This Row],[CÓDIGO]],tabExcluirDoEstoque[#Data],1,FALSE),"sim",""),"")</f>
        <v/>
      </c>
      <c r="AP928" s="381" t="str">
        <f ca="1">IF(OR(ISBLANK(tabItens[[#This Row],[ATA DT.VALID.]]),tabItens[[#This Row],[ATA DT.VALID.]]="",tabItens[[#This Row],[ATA DT.VALID.]]=" "),"",IF(TYPE(tabItens[[#This Row],[ATA DT.VALID.]])=1,ROUNDUP((tabItens[[#This Row],[ATA DT.VALID.]]-TODAY())/7,0),""))</f>
        <v/>
      </c>
      <c r="AQ928" s="382"/>
      <c r="AR928" s="383" t="str">
        <f>IF(ISBLANK(tabItens[[#This Row],[CÓDIGO]]),"",IFERROR(VLOOKUP(tabItens[[#This Row],[CÓDIGO]],Consumo!$C$2:$AC$862,26,FALSE),0))</f>
        <v>09.2023</v>
      </c>
      <c r="AS928" s="384">
        <f>SUMIF(Consumo!$C$3:$C$862,tabItens[[#This Row],[CÓDIGO]],Consumo!$N$3:$N$862) + SUMIF(Consumo!$C$3:$C$862,tabItens[[#This Row],[CÓDIGO]],Consumo!$O$3:$O$862) + SUMIF(Consumo!$C$3:$C$862,tabItens[[#This Row],[CÓDIGO]],Consumo!$P$3:$P$862) + SUMIF(Consumo!$C$3:$C$862,tabItens[[#This Row],[CÓDIGO]],Consumo!$Q$3:$Q$862)</f>
        <v>275</v>
      </c>
      <c r="AT928" s="384">
        <f>SUMIF(Consumo!$C$3:$C$862,tabItens[[#This Row],[CÓDIGO]],Consumo!$Z$3:$Z$862)</f>
        <v>312</v>
      </c>
      <c r="AU928" s="385">
        <f>SUMIF(Consumo!$C$3:$C$862,tabItens[[#This Row],[CÓDIGO]],Consumo!$AA$3:$AA$862)</f>
        <v>164</v>
      </c>
      <c r="AV928" s="386">
        <f>SUMIF(Consumo!$C$3:$C$862,tabItens[[#This Row],[CÓDIGO]],Consumo!$Y$3:$Y$862)</f>
        <v>22.75</v>
      </c>
      <c r="AW928" s="359">
        <f>tabItens[[#This Row],[QTDE ATUAL]] + tabItens[[#This Row],[RC QTDE]] + tabItens[[#This Row],[AF SALDO]] + tabItens[[#This Row],[Recentes]]</f>
        <v>567</v>
      </c>
      <c r="AX928" s="387">
        <v>0</v>
      </c>
      <c r="AY928" s="387">
        <v>0</v>
      </c>
      <c r="AZ928" s="387">
        <f>IF(ISBLANK(tabItens[[#This Row],[CÓDIGO]]),"",tabItens[[#This Row],[PontoMês]] * (AZ$2+tabItens[[#This Row],[PontoQtM]]))</f>
        <v>0</v>
      </c>
      <c r="BA928" s="386">
        <f>tabItens[[#This Row],[PontoPed]] - tabItens[[#This Row],[Saldo]] + (1/10)</f>
        <v>-566.9</v>
      </c>
      <c r="BB928" s="386">
        <f xml:space="preserve"> tabItens[[#This Row],[PontoMês]] * BB$2 - tabItens[[#This Row],[QTDE ATUAL]] - (1/10)</f>
        <v>-567.1</v>
      </c>
      <c r="BC928" s="388">
        <f>IF( tabItens[[#This Row],[PontoPed]]&gt;0, IF(tabItens[[#This Row],[PontoPed]]&lt;1, 1, IF( tabItens[[#This Row],[Saldo]]&gt;tabItens[[#This Row],[PontoPed]], 0, (tabItens[[#This Row],[PontoPed]]-tabItens[[#This Row],[Saldo]])/tabItens[[#This Row],[PontoPed]] ) ), 0 )</f>
        <v>0</v>
      </c>
      <c r="BD928" s="389">
        <f>ROUNDDOWN(IF( OR( AND(tabItens[[#This Row],[PontoPed]]&lt;tabItens[[#This Row],[Saldo]],tabItens[[#This Row],[Saldo]]&gt;0), tabItens[[#This Row],[PontoPed]]=0), 99, IF(AND(tabItens[[#This Row],[Saldo]]=0,tabItens[[#This Row],[PontoPed]]&gt;0), 0, (1-tabItens[[#This Row],[PctAb]])*10 ) ),0)</f>
        <v>99</v>
      </c>
      <c r="BE928" s="390">
        <f>IF( tabItens[[#This Row],[Consumo]] &gt; tabItens[[#This Row],[04_MESES]]/4*$AV$2, tabItens[[#This Row],[Consumo]]/$AV$2, tabItens[[#This Row],[04_MESES]]/4 ) * $BE$2 + tabItens[[#This Row],[COMPRA_EXTRA]]</f>
        <v>412.5</v>
      </c>
      <c r="BF928" s="391">
        <f>MAX( tabItens[[#This Row],[Sugestão]] - tabItens[[#This Row],[LC]], 0 )</f>
        <v>412.5</v>
      </c>
      <c r="BG928" s="391">
        <f>SUMIF(Consumo!$C$3:$C$862,tabItens[[#This Row],[CÓDIGO]],Consumo!$E$3:$E$862)</f>
        <v>0</v>
      </c>
      <c r="BH928" s="392">
        <f>IF(AND(tabItens[[#This Row],[Pend]] &gt; 0,tabItens[[#This Row],[Consumo]] &lt;&gt; 0), tabItens[[#This Row],[Pend]] / tabItens[[#This Row],[Consumo]], 0 )</f>
        <v>0</v>
      </c>
      <c r="BI928" s="391"/>
      <c r="BJ928" s="391"/>
      <c r="BK928" s="393" t="s">
        <v>2081</v>
      </c>
    </row>
    <row r="929" spans="1:63" x14ac:dyDescent="0.3">
      <c r="A929" s="354">
        <v>141253</v>
      </c>
      <c r="B929" s="355" t="s">
        <v>2026</v>
      </c>
      <c r="C929" s="356" t="s">
        <v>294</v>
      </c>
      <c r="D929" s="357">
        <v>138.5</v>
      </c>
      <c r="E929" s="358"/>
      <c r="F929" s="358"/>
      <c r="G929" s="358" t="s">
        <v>883</v>
      </c>
      <c r="H929" s="359">
        <v>190</v>
      </c>
      <c r="I929" s="360">
        <v>103003</v>
      </c>
      <c r="J929" s="361">
        <v>138.5</v>
      </c>
      <c r="K929" s="362">
        <v>157</v>
      </c>
      <c r="L929" s="363">
        <f>IF(tabItens[[#This Row],[Média]] &gt; 0, tabItens[[#This Row],[QTDE ATUAL]] / tabItens[[#This Row],[Média]],999.9)</f>
        <v>12.258064516129032</v>
      </c>
      <c r="M929" s="364">
        <v>0</v>
      </c>
      <c r="N929" s="365">
        <f>tabItens[[#This Row],[VALOR UNIT.]] * tabItens[[#This Row],[LC]]</f>
        <v>0</v>
      </c>
      <c r="O929" s="366"/>
      <c r="P929" s="367"/>
      <c r="Q929" s="368"/>
      <c r="R929" s="365"/>
      <c r="S929" s="369"/>
      <c r="T929" s="370">
        <f>ROUNDDOWN(IFERROR(tabItens[[#This Row],[ATA DT.VALID.]] - $D$1,0) / 30,0)</f>
        <v>-1507</v>
      </c>
      <c r="U929" s="355" t="s">
        <v>1516</v>
      </c>
      <c r="V929" s="371">
        <v>1</v>
      </c>
      <c r="W929" s="372" t="s">
        <v>2070</v>
      </c>
      <c r="X929" s="373">
        <v>76</v>
      </c>
      <c r="Y929" s="374">
        <v>13</v>
      </c>
      <c r="Z929" s="375"/>
      <c r="AA929" s="376"/>
      <c r="AB929" s="377"/>
      <c r="AC929" s="377"/>
      <c r="AD929" s="376"/>
      <c r="AE929" s="377"/>
      <c r="AF929" s="370"/>
      <c r="AG929" s="378" t="s">
        <v>2067</v>
      </c>
      <c r="AH929" s="379"/>
      <c r="AI929" s="370">
        <v>60</v>
      </c>
      <c r="AJ929" s="379">
        <v>45201</v>
      </c>
      <c r="AK929" s="379">
        <v>44355</v>
      </c>
      <c r="AL929" s="379">
        <v>45181</v>
      </c>
      <c r="AM929" s="369"/>
      <c r="AN929" s="358"/>
      <c r="AO929" s="380" t="str">
        <f>_xlfn.IFNA(IF(VLOOKUP(tabItens[[#This Row],[CÓDIGO]],tabExcluirDoEstoque[#Data],1,FALSE),"sim",""),"")</f>
        <v/>
      </c>
      <c r="AP929" s="381" t="str">
        <f ca="1">IF(OR(ISBLANK(tabItens[[#This Row],[ATA DT.VALID.]]),tabItens[[#This Row],[ATA DT.VALID.]]="",tabItens[[#This Row],[ATA DT.VALID.]]=" "),"",IF(TYPE(tabItens[[#This Row],[ATA DT.VALID.]])=1,ROUNDUP((tabItens[[#This Row],[ATA DT.VALID.]]-TODAY())/7,0),""))</f>
        <v/>
      </c>
      <c r="AQ929" s="382"/>
      <c r="AR929" s="383" t="str">
        <f>IF(ISBLANK(tabItens[[#This Row],[CÓDIGO]]),"",IFERROR(VLOOKUP(tabItens[[#This Row],[CÓDIGO]],Consumo!$C$2:$AC$862,26,FALSE),0))</f>
        <v>06.2023</v>
      </c>
      <c r="AS929" s="384">
        <f>SUMIF(Consumo!$C$3:$C$862,tabItens[[#This Row],[CÓDIGO]],Consumo!$N$3:$N$862) + SUMIF(Consumo!$C$3:$C$862,tabItens[[#This Row],[CÓDIGO]],Consumo!$O$3:$O$862) + SUMIF(Consumo!$C$3:$C$862,tabItens[[#This Row],[CÓDIGO]],Consumo!$P$3:$P$862) + SUMIF(Consumo!$C$3:$C$862,tabItens[[#This Row],[CÓDIGO]],Consumo!$Q$3:$Q$862)</f>
        <v>38</v>
      </c>
      <c r="AT929" s="384">
        <f>SUMIF(Consumo!$C$3:$C$862,tabItens[[#This Row],[CÓDIGO]],Consumo!$Z$3:$Z$862)</f>
        <v>186</v>
      </c>
      <c r="AU929" s="385">
        <f>SUMIF(Consumo!$C$3:$C$862,tabItens[[#This Row],[CÓDIGO]],Consumo!$AA$3:$AA$862)</f>
        <v>38</v>
      </c>
      <c r="AV929" s="386">
        <f>SUMIF(Consumo!$C$3:$C$862,tabItens[[#This Row],[CÓDIGO]],Consumo!$Y$3:$Y$862)</f>
        <v>15.5</v>
      </c>
      <c r="AW929" s="359">
        <f>tabItens[[#This Row],[QTDE ATUAL]] + tabItens[[#This Row],[RC QTDE]] + tabItens[[#This Row],[AF SALDO]] + tabItens[[#This Row],[Recentes]]</f>
        <v>190</v>
      </c>
      <c r="AX929" s="387">
        <v>161</v>
      </c>
      <c r="AY929" s="387">
        <v>4</v>
      </c>
      <c r="AZ929" s="387">
        <f>IF(ISBLANK(tabItens[[#This Row],[CÓDIGO]]),"",tabItens[[#This Row],[PontoMês]] * (AZ$2+tabItens[[#This Row],[PontoQtM]]))</f>
        <v>644</v>
      </c>
      <c r="BA929" s="386">
        <f>tabItens[[#This Row],[PontoPed]] - tabItens[[#This Row],[Saldo]] + (1/10)</f>
        <v>454.1</v>
      </c>
      <c r="BB929" s="386">
        <f xml:space="preserve"> tabItens[[#This Row],[PontoMês]] * BB$2 - tabItens[[#This Row],[QTDE ATUAL]] - (1/10)</f>
        <v>-29.1</v>
      </c>
      <c r="BC929" s="388">
        <f>IF( tabItens[[#This Row],[PontoPed]]&gt;0, IF(tabItens[[#This Row],[PontoPed]]&lt;1, 1, IF( tabItens[[#This Row],[Saldo]]&gt;tabItens[[#This Row],[PontoPed]], 0, (tabItens[[#This Row],[PontoPed]]-tabItens[[#This Row],[Saldo]])/tabItens[[#This Row],[PontoPed]] ) ), 0 )</f>
        <v>0.70496894409937894</v>
      </c>
      <c r="BD929" s="389">
        <f>ROUNDDOWN(IF( OR( AND(tabItens[[#This Row],[PontoPed]]&lt;tabItens[[#This Row],[Saldo]],tabItens[[#This Row],[Saldo]]&gt;0), tabItens[[#This Row],[PontoPed]]=0), 99, IF(AND(tabItens[[#This Row],[Saldo]]=0,tabItens[[#This Row],[PontoPed]]&gt;0), 0, (1-tabItens[[#This Row],[PctAb]])*10 ) ),0)</f>
        <v>2</v>
      </c>
      <c r="BE929" s="390">
        <f>IF( tabItens[[#This Row],[Consumo]] &gt; tabItens[[#This Row],[04_MESES]]/4*$AV$2, tabItens[[#This Row],[Consumo]]/$AV$2, tabItens[[#This Row],[04_MESES]]/4 ) * $BE$2 + tabItens[[#This Row],[COMPRA_EXTRA]]</f>
        <v>93</v>
      </c>
      <c r="BF929" s="391">
        <f>MAX( tabItens[[#This Row],[Sugestão]] - tabItens[[#This Row],[LC]], 0 )</f>
        <v>93</v>
      </c>
      <c r="BG929" s="391">
        <f>SUMIF(Consumo!$C$3:$C$862,tabItens[[#This Row],[CÓDIGO]],Consumo!$E$3:$E$862)</f>
        <v>8</v>
      </c>
      <c r="BH929" s="392">
        <f>IF(AND(tabItens[[#This Row],[Pend]] &gt; 0,tabItens[[#This Row],[Consumo]] &lt;&gt; 0), tabItens[[#This Row],[Pend]] / tabItens[[#This Row],[Consumo]], 0 )</f>
        <v>4.3010752688172046E-2</v>
      </c>
      <c r="BI929" s="391"/>
      <c r="BJ929" s="391"/>
      <c r="BK929" s="393" t="s">
        <v>2081</v>
      </c>
    </row>
    <row r="930" spans="1:63" x14ac:dyDescent="0.3">
      <c r="A930" s="354">
        <v>141265</v>
      </c>
      <c r="B930" s="355" t="s">
        <v>2027</v>
      </c>
      <c r="C930" s="356" t="s">
        <v>294</v>
      </c>
      <c r="D930" s="357">
        <v>75.5</v>
      </c>
      <c r="E930" s="358"/>
      <c r="F930" s="358"/>
      <c r="G930" s="358" t="s">
        <v>883</v>
      </c>
      <c r="H930" s="359">
        <v>74</v>
      </c>
      <c r="I930" s="360">
        <v>103003</v>
      </c>
      <c r="J930" s="361">
        <v>71.779300000000006</v>
      </c>
      <c r="K930" s="362">
        <v>81</v>
      </c>
      <c r="L930" s="363">
        <f>IF(tabItens[[#This Row],[Média]] &gt; 0, tabItens[[#This Row],[QTDE ATUAL]] / tabItens[[#This Row],[Média]],999.9)</f>
        <v>9.5483870967741939</v>
      </c>
      <c r="M930" s="364">
        <v>0</v>
      </c>
      <c r="N930" s="365">
        <f>tabItens[[#This Row],[VALOR UNIT.]] * tabItens[[#This Row],[LC]]</f>
        <v>0</v>
      </c>
      <c r="O930" s="366"/>
      <c r="P930" s="367"/>
      <c r="Q930" s="368"/>
      <c r="R930" s="365"/>
      <c r="S930" s="369"/>
      <c r="T930" s="370">
        <f>ROUNDDOWN(IFERROR(tabItens[[#This Row],[ATA DT.VALID.]] - $D$1,0) / 30,0)</f>
        <v>-1507</v>
      </c>
      <c r="U930" s="355" t="s">
        <v>2028</v>
      </c>
      <c r="V930" s="371">
        <v>1</v>
      </c>
      <c r="W930" s="372" t="s">
        <v>2070</v>
      </c>
      <c r="X930" s="373">
        <v>76</v>
      </c>
      <c r="Y930" s="374">
        <v>3</v>
      </c>
      <c r="Z930" s="375"/>
      <c r="AA930" s="376"/>
      <c r="AB930" s="377"/>
      <c r="AC930" s="377"/>
      <c r="AD930" s="376"/>
      <c r="AE930" s="377"/>
      <c r="AF930" s="370"/>
      <c r="AG930" s="378" t="s">
        <v>2067</v>
      </c>
      <c r="AH930" s="379"/>
      <c r="AI930" s="370">
        <v>32</v>
      </c>
      <c r="AJ930" s="379">
        <v>44784</v>
      </c>
      <c r="AK930" s="379">
        <v>44355</v>
      </c>
      <c r="AL930" s="379">
        <v>44586</v>
      </c>
      <c r="AM930" s="369"/>
      <c r="AN930" s="358"/>
      <c r="AO930" s="380" t="str">
        <f>_xlfn.IFNA(IF(VLOOKUP(tabItens[[#This Row],[CÓDIGO]],tabExcluirDoEstoque[#Data],1,FALSE),"sim",""),"")</f>
        <v/>
      </c>
      <c r="AP930" s="381" t="str">
        <f ca="1">IF(OR(ISBLANK(tabItens[[#This Row],[ATA DT.VALID.]]),tabItens[[#This Row],[ATA DT.VALID.]]="",tabItens[[#This Row],[ATA DT.VALID.]]=" "),"",IF(TYPE(tabItens[[#This Row],[ATA DT.VALID.]])=1,ROUNDUP((tabItens[[#This Row],[ATA DT.VALID.]]-TODAY())/7,0),""))</f>
        <v/>
      </c>
      <c r="AQ930" s="382"/>
      <c r="AR930" s="383" t="str">
        <f>IF(ISBLANK(tabItens[[#This Row],[CÓDIGO]]),"",IFERROR(VLOOKUP(tabItens[[#This Row],[CÓDIGO]],Consumo!$C$2:$AC$862,26,FALSE),0))</f>
        <v>09.2023</v>
      </c>
      <c r="AS930" s="384">
        <f>SUMIF(Consumo!$C$3:$C$862,tabItens[[#This Row],[CÓDIGO]],Consumo!$N$3:$N$862) + SUMIF(Consumo!$C$3:$C$862,tabItens[[#This Row],[CÓDIGO]],Consumo!$O$3:$O$862) + SUMIF(Consumo!$C$3:$C$862,tabItens[[#This Row],[CÓDIGO]],Consumo!$P$3:$P$862) + SUMIF(Consumo!$C$3:$C$862,tabItens[[#This Row],[CÓDIGO]],Consumo!$Q$3:$Q$862)</f>
        <v>31</v>
      </c>
      <c r="AT930" s="384">
        <f>SUMIF(Consumo!$C$3:$C$862,tabItens[[#This Row],[CÓDIGO]],Consumo!$Z$3:$Z$862)</f>
        <v>93</v>
      </c>
      <c r="AU930" s="385">
        <f>SUMIF(Consumo!$C$3:$C$862,tabItens[[#This Row],[CÓDIGO]],Consumo!$AA$3:$AA$862)</f>
        <v>20</v>
      </c>
      <c r="AV930" s="386">
        <f>SUMIF(Consumo!$C$3:$C$862,tabItens[[#This Row],[CÓDIGO]],Consumo!$Y$3:$Y$862)</f>
        <v>7.75</v>
      </c>
      <c r="AW930" s="359">
        <f>tabItens[[#This Row],[QTDE ATUAL]] + tabItens[[#This Row],[RC QTDE]] + tabItens[[#This Row],[AF SALDO]] + tabItens[[#This Row],[Recentes]]</f>
        <v>74</v>
      </c>
      <c r="AX930" s="387">
        <v>46</v>
      </c>
      <c r="AY930" s="387">
        <v>4</v>
      </c>
      <c r="AZ930" s="387">
        <f>IF(ISBLANK(tabItens[[#This Row],[CÓDIGO]]),"",tabItens[[#This Row],[PontoMês]] * (AZ$2+tabItens[[#This Row],[PontoQtM]]))</f>
        <v>184</v>
      </c>
      <c r="BA930" s="386">
        <f>tabItens[[#This Row],[PontoPed]] - tabItens[[#This Row],[Saldo]] + (1/10)</f>
        <v>110.1</v>
      </c>
      <c r="BB930" s="386">
        <f xml:space="preserve"> tabItens[[#This Row],[PontoMês]] * BB$2 - tabItens[[#This Row],[QTDE ATUAL]] - (1/10)</f>
        <v>-28.1</v>
      </c>
      <c r="BC930" s="388">
        <f>IF( tabItens[[#This Row],[PontoPed]]&gt;0, IF(tabItens[[#This Row],[PontoPed]]&lt;1, 1, IF( tabItens[[#This Row],[Saldo]]&gt;tabItens[[#This Row],[PontoPed]], 0, (tabItens[[#This Row],[PontoPed]]-tabItens[[#This Row],[Saldo]])/tabItens[[#This Row],[PontoPed]] ) ), 0 )</f>
        <v>0.59782608695652173</v>
      </c>
      <c r="BD930" s="389">
        <f>ROUNDDOWN(IF( OR( AND(tabItens[[#This Row],[PontoPed]]&lt;tabItens[[#This Row],[Saldo]],tabItens[[#This Row],[Saldo]]&gt;0), tabItens[[#This Row],[PontoPed]]=0), 99, IF(AND(tabItens[[#This Row],[Saldo]]=0,tabItens[[#This Row],[PontoPed]]&gt;0), 0, (1-tabItens[[#This Row],[PctAb]])*10 ) ),0)</f>
        <v>4</v>
      </c>
      <c r="BE930" s="390">
        <f>IF( tabItens[[#This Row],[Consumo]] &gt; tabItens[[#This Row],[04_MESES]]/4*$AV$2, tabItens[[#This Row],[Consumo]]/$AV$2, tabItens[[#This Row],[04_MESES]]/4 ) * $BE$2 + tabItens[[#This Row],[COMPRA_EXTRA]]</f>
        <v>46.5</v>
      </c>
      <c r="BF930" s="391">
        <f>MAX( tabItens[[#This Row],[Sugestão]] - tabItens[[#This Row],[LC]], 0 )</f>
        <v>46.5</v>
      </c>
      <c r="BG930" s="391">
        <f>SUMIF(Consumo!$C$3:$C$862,tabItens[[#This Row],[CÓDIGO]],Consumo!$E$3:$E$862)</f>
        <v>0</v>
      </c>
      <c r="BH930" s="392">
        <f>IF(AND(tabItens[[#This Row],[Pend]] &gt; 0,tabItens[[#This Row],[Consumo]] &lt;&gt; 0), tabItens[[#This Row],[Pend]] / tabItens[[#This Row],[Consumo]], 0 )</f>
        <v>0</v>
      </c>
      <c r="BI930" s="391"/>
      <c r="BJ930" s="391"/>
      <c r="BK930" s="393" t="s">
        <v>2081</v>
      </c>
    </row>
    <row r="931" spans="1:63" x14ac:dyDescent="0.3">
      <c r="A931" s="354">
        <v>141266</v>
      </c>
      <c r="B931" s="355" t="s">
        <v>2029</v>
      </c>
      <c r="C931" s="356" t="s">
        <v>294</v>
      </c>
      <c r="D931" s="357">
        <v>65</v>
      </c>
      <c r="E931" s="358"/>
      <c r="F931" s="358"/>
      <c r="G931" s="358" t="s">
        <v>883</v>
      </c>
      <c r="H931" s="359">
        <v>109</v>
      </c>
      <c r="I931" s="360">
        <v>103003</v>
      </c>
      <c r="J931" s="361">
        <v>65</v>
      </c>
      <c r="K931" s="362">
        <v>61</v>
      </c>
      <c r="L931" s="363">
        <f>IF(tabItens[[#This Row],[Média]] &gt; 0, tabItens[[#This Row],[QTDE ATUAL]] / tabItens[[#This Row],[Média]],999.9)</f>
        <v>20.4375</v>
      </c>
      <c r="M931" s="364">
        <v>0</v>
      </c>
      <c r="N931" s="365">
        <f>tabItens[[#This Row],[VALOR UNIT.]] * tabItens[[#This Row],[LC]]</f>
        <v>0</v>
      </c>
      <c r="O931" s="366"/>
      <c r="P931" s="367"/>
      <c r="Q931" s="368"/>
      <c r="R931" s="365"/>
      <c r="S931" s="369"/>
      <c r="T931" s="370">
        <f>ROUNDDOWN(IFERROR(tabItens[[#This Row],[ATA DT.VALID.]] - $D$1,0) / 30,0)</f>
        <v>-1507</v>
      </c>
      <c r="U931" s="355" t="s">
        <v>2028</v>
      </c>
      <c r="V931" s="371">
        <v>1</v>
      </c>
      <c r="W931" s="372" t="s">
        <v>2070</v>
      </c>
      <c r="X931" s="373">
        <v>76</v>
      </c>
      <c r="Y931" s="374">
        <v>3</v>
      </c>
      <c r="Z931" s="375"/>
      <c r="AA931" s="376"/>
      <c r="AB931" s="377"/>
      <c r="AC931" s="377">
        <v>11620</v>
      </c>
      <c r="AD931" s="376">
        <v>2023</v>
      </c>
      <c r="AE931" s="377">
        <v>50</v>
      </c>
      <c r="AF931" s="370">
        <v>50</v>
      </c>
      <c r="AG931" s="378" t="s">
        <v>2054</v>
      </c>
      <c r="AH931" s="379">
        <v>45247</v>
      </c>
      <c r="AI931" s="370">
        <v>22</v>
      </c>
      <c r="AJ931" s="379">
        <v>44635</v>
      </c>
      <c r="AK931" s="379">
        <v>44355</v>
      </c>
      <c r="AL931" s="379">
        <v>45181</v>
      </c>
      <c r="AM931" s="369"/>
      <c r="AN931" s="358"/>
      <c r="AO931" s="380" t="str">
        <f>_xlfn.IFNA(IF(VLOOKUP(tabItens[[#This Row],[CÓDIGO]],tabExcluirDoEstoque[#Data],1,FALSE),"sim",""),"")</f>
        <v/>
      </c>
      <c r="AP931" s="381" t="str">
        <f ca="1">IF(OR(ISBLANK(tabItens[[#This Row],[ATA DT.VALID.]]),tabItens[[#This Row],[ATA DT.VALID.]]="",tabItens[[#This Row],[ATA DT.VALID.]]=" "),"",IF(TYPE(tabItens[[#This Row],[ATA DT.VALID.]])=1,ROUNDUP((tabItens[[#This Row],[ATA DT.VALID.]]-TODAY())/7,0),""))</f>
        <v/>
      </c>
      <c r="AQ931" s="382"/>
      <c r="AR931" s="383" t="str">
        <f>IF(ISBLANK(tabItens[[#This Row],[CÓDIGO]]),"",IFERROR(VLOOKUP(tabItens[[#This Row],[CÓDIGO]],Consumo!$C$2:$AC$862,26,FALSE),0))</f>
        <v>09.2023</v>
      </c>
      <c r="AS931" s="384">
        <f>SUMIF(Consumo!$C$3:$C$862,tabItens[[#This Row],[CÓDIGO]],Consumo!$N$3:$N$862) + SUMIF(Consumo!$C$3:$C$862,tabItens[[#This Row],[CÓDIGO]],Consumo!$O$3:$O$862) + SUMIF(Consumo!$C$3:$C$862,tabItens[[#This Row],[CÓDIGO]],Consumo!$P$3:$P$862) + SUMIF(Consumo!$C$3:$C$862,tabItens[[#This Row],[CÓDIGO]],Consumo!$Q$3:$Q$862)</f>
        <v>33</v>
      </c>
      <c r="AT931" s="384">
        <f>SUMIF(Consumo!$C$3:$C$862,tabItens[[#This Row],[CÓDIGO]],Consumo!$Z$3:$Z$862)</f>
        <v>67</v>
      </c>
      <c r="AU931" s="385">
        <f>SUMIF(Consumo!$C$3:$C$862,tabItens[[#This Row],[CÓDIGO]],Consumo!$AA$3:$AA$862)</f>
        <v>22</v>
      </c>
      <c r="AV931" s="386">
        <f>SUMIF(Consumo!$C$3:$C$862,tabItens[[#This Row],[CÓDIGO]],Consumo!$Y$3:$Y$862)</f>
        <v>5.333333333333333</v>
      </c>
      <c r="AW931" s="359">
        <f>tabItens[[#This Row],[QTDE ATUAL]] + tabItens[[#This Row],[RC QTDE]] + tabItens[[#This Row],[AF SALDO]] + tabItens[[#This Row],[Recentes]]</f>
        <v>159</v>
      </c>
      <c r="AX931" s="387">
        <v>83</v>
      </c>
      <c r="AY931" s="387">
        <v>4</v>
      </c>
      <c r="AZ931" s="387">
        <f>IF(ISBLANK(tabItens[[#This Row],[CÓDIGO]]),"",tabItens[[#This Row],[PontoMês]] * (AZ$2+tabItens[[#This Row],[PontoQtM]]))</f>
        <v>332</v>
      </c>
      <c r="BA931" s="386">
        <f>tabItens[[#This Row],[PontoPed]] - tabItens[[#This Row],[Saldo]] + (1/10)</f>
        <v>173.1</v>
      </c>
      <c r="BB931" s="386">
        <f xml:space="preserve"> tabItens[[#This Row],[PontoMês]] * BB$2 - tabItens[[#This Row],[QTDE ATUAL]] - (1/10)</f>
        <v>-26.1</v>
      </c>
      <c r="BC931" s="388">
        <f>IF( tabItens[[#This Row],[PontoPed]]&gt;0, IF(tabItens[[#This Row],[PontoPed]]&lt;1, 1, IF( tabItens[[#This Row],[Saldo]]&gt;tabItens[[#This Row],[PontoPed]], 0, (tabItens[[#This Row],[PontoPed]]-tabItens[[#This Row],[Saldo]])/tabItens[[#This Row],[PontoPed]] ) ), 0 )</f>
        <v>0.52108433734939763</v>
      </c>
      <c r="BD931" s="389">
        <f>ROUNDDOWN(IF( OR( AND(tabItens[[#This Row],[PontoPed]]&lt;tabItens[[#This Row],[Saldo]],tabItens[[#This Row],[Saldo]]&gt;0), tabItens[[#This Row],[PontoPed]]=0), 99, IF(AND(tabItens[[#This Row],[Saldo]]=0,tabItens[[#This Row],[PontoPed]]&gt;0), 0, (1-tabItens[[#This Row],[PctAb]])*10 ) ),0)</f>
        <v>4</v>
      </c>
      <c r="BE931" s="390">
        <f>IF( tabItens[[#This Row],[Consumo]] &gt; tabItens[[#This Row],[04_MESES]]/4*$AV$2, tabItens[[#This Row],[Consumo]]/$AV$2, tabItens[[#This Row],[04_MESES]]/4 ) * $BE$2 + tabItens[[#This Row],[COMPRA_EXTRA]]</f>
        <v>49.5</v>
      </c>
      <c r="BF931" s="391">
        <f>MAX( tabItens[[#This Row],[Sugestão]] - tabItens[[#This Row],[LC]], 0 )</f>
        <v>49.5</v>
      </c>
      <c r="BG931" s="391">
        <f>SUMIF(Consumo!$C$3:$C$862,tabItens[[#This Row],[CÓDIGO]],Consumo!$E$3:$E$862)</f>
        <v>0</v>
      </c>
      <c r="BH931" s="392">
        <f>IF(AND(tabItens[[#This Row],[Pend]] &gt; 0,tabItens[[#This Row],[Consumo]] &lt;&gt; 0), tabItens[[#This Row],[Pend]] / tabItens[[#This Row],[Consumo]], 0 )</f>
        <v>0</v>
      </c>
      <c r="BI931" s="391"/>
      <c r="BJ931" s="391"/>
      <c r="BK931" s="393" t="s">
        <v>2081</v>
      </c>
    </row>
    <row r="932" spans="1:63" x14ac:dyDescent="0.3">
      <c r="A932" s="354">
        <v>141268</v>
      </c>
      <c r="B932" s="355" t="s">
        <v>2030</v>
      </c>
      <c r="C932" s="356" t="s">
        <v>294</v>
      </c>
      <c r="D932" s="357">
        <v>68.39</v>
      </c>
      <c r="E932" s="358"/>
      <c r="F932" s="358"/>
      <c r="G932" s="358" t="s">
        <v>883</v>
      </c>
      <c r="H932" s="359">
        <v>354</v>
      </c>
      <c r="I932" s="360">
        <v>103003</v>
      </c>
      <c r="J932" s="361">
        <v>68.39</v>
      </c>
      <c r="K932" s="362">
        <v>615</v>
      </c>
      <c r="L932" s="363">
        <f>IF(tabItens[[#This Row],[Média]] &gt; 0, tabItens[[#This Row],[QTDE ATUAL]] / tabItens[[#This Row],[Média]],999.9)</f>
        <v>4.6477024070021882</v>
      </c>
      <c r="M932" s="364">
        <v>0</v>
      </c>
      <c r="N932" s="365">
        <f>tabItens[[#This Row],[VALOR UNIT.]] * tabItens[[#This Row],[LC]]</f>
        <v>0</v>
      </c>
      <c r="O932" s="366"/>
      <c r="P932" s="367"/>
      <c r="Q932" s="368"/>
      <c r="R932" s="365"/>
      <c r="S932" s="369"/>
      <c r="T932" s="370">
        <f>ROUNDDOWN(IFERROR(tabItens[[#This Row],[ATA DT.VALID.]] - $D$1,0) / 30,0)</f>
        <v>-1507</v>
      </c>
      <c r="U932" s="355" t="s">
        <v>2028</v>
      </c>
      <c r="V932" s="371">
        <v>1</v>
      </c>
      <c r="W932" s="372" t="s">
        <v>2070</v>
      </c>
      <c r="X932" s="373">
        <v>76</v>
      </c>
      <c r="Y932" s="374">
        <v>3</v>
      </c>
      <c r="Z932" s="375"/>
      <c r="AA932" s="376"/>
      <c r="AB932" s="377"/>
      <c r="AC932" s="377">
        <v>11623</v>
      </c>
      <c r="AD932" s="376">
        <v>2023</v>
      </c>
      <c r="AE932" s="377">
        <v>500</v>
      </c>
      <c r="AF932" s="370">
        <v>500</v>
      </c>
      <c r="AG932" s="378" t="s">
        <v>2054</v>
      </c>
      <c r="AH932" s="379">
        <v>45247</v>
      </c>
      <c r="AI932" s="370">
        <v>310</v>
      </c>
      <c r="AJ932" s="379">
        <v>44628</v>
      </c>
      <c r="AK932" s="379">
        <v>44355</v>
      </c>
      <c r="AL932" s="379">
        <v>45182</v>
      </c>
      <c r="AM932" s="369"/>
      <c r="AN932" s="358"/>
      <c r="AO932" s="380" t="str">
        <f>_xlfn.IFNA(IF(VLOOKUP(tabItens[[#This Row],[CÓDIGO]],tabExcluirDoEstoque[#Data],1,FALSE),"sim",""),"")</f>
        <v/>
      </c>
      <c r="AP932" s="381" t="str">
        <f ca="1">IF(OR(ISBLANK(tabItens[[#This Row],[ATA DT.VALID.]]),tabItens[[#This Row],[ATA DT.VALID.]]="",tabItens[[#This Row],[ATA DT.VALID.]]=" "),"",IF(TYPE(tabItens[[#This Row],[ATA DT.VALID.]])=1,ROUNDUP((tabItens[[#This Row],[ATA DT.VALID.]]-TODAY())/7,0),""))</f>
        <v/>
      </c>
      <c r="AQ932" s="382"/>
      <c r="AR932" s="383" t="str">
        <f>IF(ISBLANK(tabItens[[#This Row],[CÓDIGO]]),"",IFERROR(VLOOKUP(tabItens[[#This Row],[CÓDIGO]],Consumo!$C$2:$AC$862,26,FALSE),0))</f>
        <v>09.2023</v>
      </c>
      <c r="AS932" s="384">
        <f>SUMIF(Consumo!$C$3:$C$862,tabItens[[#This Row],[CÓDIGO]],Consumo!$N$3:$N$862) + SUMIF(Consumo!$C$3:$C$862,tabItens[[#This Row],[CÓDIGO]],Consumo!$O$3:$O$862) + SUMIF(Consumo!$C$3:$C$862,tabItens[[#This Row],[CÓDIGO]],Consumo!$P$3:$P$862) + SUMIF(Consumo!$C$3:$C$862,tabItens[[#This Row],[CÓDIGO]],Consumo!$Q$3:$Q$862)</f>
        <v>306</v>
      </c>
      <c r="AT932" s="384">
        <f>SUMIF(Consumo!$C$3:$C$862,tabItens[[#This Row],[CÓDIGO]],Consumo!$Z$3:$Z$862)</f>
        <v>932</v>
      </c>
      <c r="AU932" s="385">
        <f>SUMIF(Consumo!$C$3:$C$862,tabItens[[#This Row],[CÓDIGO]],Consumo!$AA$3:$AA$862)</f>
        <v>168</v>
      </c>
      <c r="AV932" s="386">
        <f>SUMIF(Consumo!$C$3:$C$862,tabItens[[#This Row],[CÓDIGO]],Consumo!$Y$3:$Y$862)</f>
        <v>76.166666666666671</v>
      </c>
      <c r="AW932" s="359">
        <f>tabItens[[#This Row],[QTDE ATUAL]] + tabItens[[#This Row],[RC QTDE]] + tabItens[[#This Row],[AF SALDO]] + tabItens[[#This Row],[Recentes]]</f>
        <v>854</v>
      </c>
      <c r="AX932" s="387">
        <v>725</v>
      </c>
      <c r="AY932" s="387">
        <v>4</v>
      </c>
      <c r="AZ932" s="387">
        <f>IF(ISBLANK(tabItens[[#This Row],[CÓDIGO]]),"",tabItens[[#This Row],[PontoMês]] * (AZ$2+tabItens[[#This Row],[PontoQtM]]))</f>
        <v>2900</v>
      </c>
      <c r="BA932" s="386">
        <f>tabItens[[#This Row],[PontoPed]] - tabItens[[#This Row],[Saldo]] + (1/10)</f>
        <v>2046.1</v>
      </c>
      <c r="BB932" s="386">
        <f xml:space="preserve"> tabItens[[#This Row],[PontoMês]] * BB$2 - tabItens[[#This Row],[QTDE ATUAL]] - (1/10)</f>
        <v>370.9</v>
      </c>
      <c r="BC932" s="388">
        <f>IF( tabItens[[#This Row],[PontoPed]]&gt;0, IF(tabItens[[#This Row],[PontoPed]]&lt;1, 1, IF( tabItens[[#This Row],[Saldo]]&gt;tabItens[[#This Row],[PontoPed]], 0, (tabItens[[#This Row],[PontoPed]]-tabItens[[#This Row],[Saldo]])/tabItens[[#This Row],[PontoPed]] ) ), 0 )</f>
        <v>0.70551724137931038</v>
      </c>
      <c r="BD932" s="389">
        <f>ROUNDDOWN(IF( OR( AND(tabItens[[#This Row],[PontoPed]]&lt;tabItens[[#This Row],[Saldo]],tabItens[[#This Row],[Saldo]]&gt;0), tabItens[[#This Row],[PontoPed]]=0), 99, IF(AND(tabItens[[#This Row],[Saldo]]=0,tabItens[[#This Row],[PontoPed]]&gt;0), 0, (1-tabItens[[#This Row],[PctAb]])*10 ) ),0)</f>
        <v>2</v>
      </c>
      <c r="BE932" s="390">
        <f>IF( tabItens[[#This Row],[Consumo]] &gt; tabItens[[#This Row],[04_MESES]]/4*$AV$2, tabItens[[#This Row],[Consumo]]/$AV$2, tabItens[[#This Row],[04_MESES]]/4 ) * $BE$2 + tabItens[[#This Row],[COMPRA_EXTRA]]</f>
        <v>466</v>
      </c>
      <c r="BF932" s="391">
        <f>MAX( tabItens[[#This Row],[Sugestão]] - tabItens[[#This Row],[LC]], 0 )</f>
        <v>466</v>
      </c>
      <c r="BG932" s="391">
        <f>SUMIF(Consumo!$C$3:$C$862,tabItens[[#This Row],[CÓDIGO]],Consumo!$E$3:$E$862)</f>
        <v>0</v>
      </c>
      <c r="BH932" s="392">
        <f>IF(AND(tabItens[[#This Row],[Pend]] &gt; 0,tabItens[[#This Row],[Consumo]] &lt;&gt; 0), tabItens[[#This Row],[Pend]] / tabItens[[#This Row],[Consumo]], 0 )</f>
        <v>0</v>
      </c>
      <c r="BI932" s="391"/>
      <c r="BJ932" s="391"/>
      <c r="BK932" s="393" t="s">
        <v>2081</v>
      </c>
    </row>
    <row r="933" spans="1:63" x14ac:dyDescent="0.3">
      <c r="A933" s="354">
        <v>141270</v>
      </c>
      <c r="B933" s="355" t="s">
        <v>2031</v>
      </c>
      <c r="C933" s="356" t="s">
        <v>294</v>
      </c>
      <c r="D933" s="357">
        <v>96.26</v>
      </c>
      <c r="E933" s="358"/>
      <c r="F933" s="358"/>
      <c r="G933" s="358" t="s">
        <v>883</v>
      </c>
      <c r="H933" s="359">
        <v>22</v>
      </c>
      <c r="I933" s="360">
        <v>103003</v>
      </c>
      <c r="J933" s="361">
        <v>96.26</v>
      </c>
      <c r="K933" s="362">
        <v>40</v>
      </c>
      <c r="L933" s="363">
        <f>IF(tabItens[[#This Row],[Média]] &gt; 0, tabItens[[#This Row],[QTDE ATUAL]] / tabItens[[#This Row],[Média]],999.9)</f>
        <v>9.7777777777777786</v>
      </c>
      <c r="M933" s="364">
        <v>0</v>
      </c>
      <c r="N933" s="365">
        <f>tabItens[[#This Row],[VALOR UNIT.]] * tabItens[[#This Row],[LC]]</f>
        <v>0</v>
      </c>
      <c r="O933" s="366"/>
      <c r="P933" s="367"/>
      <c r="Q933" s="368"/>
      <c r="R933" s="365"/>
      <c r="S933" s="369"/>
      <c r="T933" s="370">
        <f>ROUNDDOWN(IFERROR(tabItens[[#This Row],[ATA DT.VALID.]] - $D$1,0) / 30,0)</f>
        <v>-1507</v>
      </c>
      <c r="U933" s="355" t="s">
        <v>1066</v>
      </c>
      <c r="V933" s="371">
        <v>1</v>
      </c>
      <c r="W933" s="372" t="s">
        <v>2070</v>
      </c>
      <c r="X933" s="373">
        <v>76</v>
      </c>
      <c r="Y933" s="374">
        <v>5</v>
      </c>
      <c r="Z933" s="375"/>
      <c r="AA933" s="376"/>
      <c r="AB933" s="377"/>
      <c r="AC933" s="377"/>
      <c r="AD933" s="376"/>
      <c r="AE933" s="377"/>
      <c r="AF933" s="370"/>
      <c r="AG933" s="378" t="s">
        <v>2067</v>
      </c>
      <c r="AH933" s="379"/>
      <c r="AI933" s="370">
        <v>14</v>
      </c>
      <c r="AJ933" s="379">
        <v>45201</v>
      </c>
      <c r="AK933" s="379">
        <v>44355</v>
      </c>
      <c r="AL933" s="379">
        <v>45181</v>
      </c>
      <c r="AM933" s="369"/>
      <c r="AN933" s="358"/>
      <c r="AO933" s="380" t="str">
        <f>_xlfn.IFNA(IF(VLOOKUP(tabItens[[#This Row],[CÓDIGO]],tabExcluirDoEstoque[#Data],1,FALSE),"sim",""),"")</f>
        <v/>
      </c>
      <c r="AP933" s="381" t="str">
        <f ca="1">IF(OR(ISBLANK(tabItens[[#This Row],[ATA DT.VALID.]]),tabItens[[#This Row],[ATA DT.VALID.]]="",tabItens[[#This Row],[ATA DT.VALID.]]=" "),"",IF(TYPE(tabItens[[#This Row],[ATA DT.VALID.]])=1,ROUNDUP((tabItens[[#This Row],[ATA DT.VALID.]]-TODAY())/7,0),""))</f>
        <v/>
      </c>
      <c r="AQ933" s="382"/>
      <c r="AR933" s="383" t="str">
        <f>IF(ISBLANK(tabItens[[#This Row],[CÓDIGO]]),"",IFERROR(VLOOKUP(tabItens[[#This Row],[CÓDIGO]],Consumo!$C$2:$AC$862,26,FALSE),0))</f>
        <v>02.2023</v>
      </c>
      <c r="AS933" s="384">
        <f>SUMIF(Consumo!$C$3:$C$862,tabItens[[#This Row],[CÓDIGO]],Consumo!$N$3:$N$862) + SUMIF(Consumo!$C$3:$C$862,tabItens[[#This Row],[CÓDIGO]],Consumo!$O$3:$O$862) + SUMIF(Consumo!$C$3:$C$862,tabItens[[#This Row],[CÓDIGO]],Consumo!$P$3:$P$862) + SUMIF(Consumo!$C$3:$C$862,tabItens[[#This Row],[CÓDIGO]],Consumo!$Q$3:$Q$862)</f>
        <v>0</v>
      </c>
      <c r="AT933" s="384">
        <f>SUMIF(Consumo!$C$3:$C$862,tabItens[[#This Row],[CÓDIGO]],Consumo!$Z$3:$Z$862)</f>
        <v>40</v>
      </c>
      <c r="AU933" s="385">
        <f>SUMIF(Consumo!$C$3:$C$862,tabItens[[#This Row],[CÓDIGO]],Consumo!$AA$3:$AA$862)</f>
        <v>38</v>
      </c>
      <c r="AV933" s="386">
        <f>SUMIF(Consumo!$C$3:$C$862,tabItens[[#This Row],[CÓDIGO]],Consumo!$Y$3:$Y$862)</f>
        <v>2.25</v>
      </c>
      <c r="AW933" s="359">
        <f>tabItens[[#This Row],[QTDE ATUAL]] + tabItens[[#This Row],[RC QTDE]] + tabItens[[#This Row],[AF SALDO]] + tabItens[[#This Row],[Recentes]]</f>
        <v>22</v>
      </c>
      <c r="AX933" s="387">
        <v>15</v>
      </c>
      <c r="AY933" s="387">
        <v>4</v>
      </c>
      <c r="AZ933" s="387">
        <f>IF(ISBLANK(tabItens[[#This Row],[CÓDIGO]]),"",tabItens[[#This Row],[PontoMês]] * (AZ$2+tabItens[[#This Row],[PontoQtM]]))</f>
        <v>60</v>
      </c>
      <c r="BA933" s="386">
        <f>tabItens[[#This Row],[PontoPed]] - tabItens[[#This Row],[Saldo]] + (1/10)</f>
        <v>38.1</v>
      </c>
      <c r="BB933" s="386">
        <f xml:space="preserve"> tabItens[[#This Row],[PontoMês]] * BB$2 - tabItens[[#This Row],[QTDE ATUAL]] - (1/10)</f>
        <v>-7.1</v>
      </c>
      <c r="BC933" s="388">
        <f>IF( tabItens[[#This Row],[PontoPed]]&gt;0, IF(tabItens[[#This Row],[PontoPed]]&lt;1, 1, IF( tabItens[[#This Row],[Saldo]]&gt;tabItens[[#This Row],[PontoPed]], 0, (tabItens[[#This Row],[PontoPed]]-tabItens[[#This Row],[Saldo]])/tabItens[[#This Row],[PontoPed]] ) ), 0 )</f>
        <v>0.6333333333333333</v>
      </c>
      <c r="BD933" s="389">
        <f>ROUNDDOWN(IF( OR( AND(tabItens[[#This Row],[PontoPed]]&lt;tabItens[[#This Row],[Saldo]],tabItens[[#This Row],[Saldo]]&gt;0), tabItens[[#This Row],[PontoPed]]=0), 99, IF(AND(tabItens[[#This Row],[Saldo]]=0,tabItens[[#This Row],[PontoPed]]&gt;0), 0, (1-tabItens[[#This Row],[PctAb]])*10 ) ),0)</f>
        <v>3</v>
      </c>
      <c r="BE933" s="390">
        <f>IF( tabItens[[#This Row],[Consumo]] &gt; tabItens[[#This Row],[04_MESES]]/4*$AV$2, tabItens[[#This Row],[Consumo]]/$AV$2, tabItens[[#This Row],[04_MESES]]/4 ) * $BE$2 + tabItens[[#This Row],[COMPRA_EXTRA]]</f>
        <v>20</v>
      </c>
      <c r="BF933" s="391">
        <f>MAX( tabItens[[#This Row],[Sugestão]] - tabItens[[#This Row],[LC]], 0 )</f>
        <v>20</v>
      </c>
      <c r="BG933" s="391">
        <f>SUMIF(Consumo!$C$3:$C$862,tabItens[[#This Row],[CÓDIGO]],Consumo!$E$3:$E$862)</f>
        <v>0</v>
      </c>
      <c r="BH933" s="392">
        <f>IF(AND(tabItens[[#This Row],[Pend]] &gt; 0,tabItens[[#This Row],[Consumo]] &lt;&gt; 0), tabItens[[#This Row],[Pend]] / tabItens[[#This Row],[Consumo]], 0 )</f>
        <v>0</v>
      </c>
      <c r="BI933" s="391"/>
      <c r="BJ933" s="391"/>
      <c r="BK933" s="393" t="s">
        <v>2081</v>
      </c>
    </row>
    <row r="934" spans="1:63" x14ac:dyDescent="0.3">
      <c r="A934" s="354">
        <v>141418</v>
      </c>
      <c r="B934" s="355" t="s">
        <v>2032</v>
      </c>
      <c r="C934" s="356" t="s">
        <v>256</v>
      </c>
      <c r="D934" s="357">
        <v>31.07</v>
      </c>
      <c r="E934" s="358"/>
      <c r="F934" s="358"/>
      <c r="G934" s="358" t="s">
        <v>883</v>
      </c>
      <c r="H934" s="359">
        <v>857</v>
      </c>
      <c r="I934" s="360">
        <v>103003</v>
      </c>
      <c r="J934" s="361">
        <v>31.07</v>
      </c>
      <c r="K934" s="362">
        <v>388</v>
      </c>
      <c r="L934" s="363">
        <f>IF(tabItens[[#This Row],[Média]] &gt; 0, tabItens[[#This Row],[QTDE ATUAL]] / tabItens[[#This Row],[Média]],999.9)</f>
        <v>16.507223113964688</v>
      </c>
      <c r="M934" s="364">
        <v>0</v>
      </c>
      <c r="N934" s="365">
        <f>tabItens[[#This Row],[VALOR UNIT.]] * tabItens[[#This Row],[LC]]</f>
        <v>0</v>
      </c>
      <c r="O934" s="366"/>
      <c r="P934" s="367"/>
      <c r="Q934" s="368"/>
      <c r="R934" s="365"/>
      <c r="S934" s="369"/>
      <c r="T934" s="370">
        <f>ROUNDDOWN(IFERROR(tabItens[[#This Row],[ATA DT.VALID.]] - $D$1,0) / 30,0)</f>
        <v>-1507</v>
      </c>
      <c r="U934" s="355" t="s">
        <v>958</v>
      </c>
      <c r="V934" s="371">
        <v>1</v>
      </c>
      <c r="W934" s="372" t="s">
        <v>2070</v>
      </c>
      <c r="X934" s="373">
        <v>76</v>
      </c>
      <c r="Y934" s="374">
        <v>11</v>
      </c>
      <c r="Z934" s="375"/>
      <c r="AA934" s="376"/>
      <c r="AB934" s="377"/>
      <c r="AC934" s="377"/>
      <c r="AD934" s="376"/>
      <c r="AE934" s="377"/>
      <c r="AF934" s="370"/>
      <c r="AG934" s="378" t="s">
        <v>2067</v>
      </c>
      <c r="AH934" s="379"/>
      <c r="AI934" s="370">
        <v>342</v>
      </c>
      <c r="AJ934" s="379">
        <v>44924</v>
      </c>
      <c r="AK934" s="379">
        <v>44362</v>
      </c>
      <c r="AL934" s="379">
        <v>45119</v>
      </c>
      <c r="AM934" s="369"/>
      <c r="AN934" s="358"/>
      <c r="AO934" s="380" t="str">
        <f>_xlfn.IFNA(IF(VLOOKUP(tabItens[[#This Row],[CÓDIGO]],tabExcluirDoEstoque[#Data],1,FALSE),"sim",""),"")</f>
        <v/>
      </c>
      <c r="AP934" s="381" t="str">
        <f ca="1">IF(OR(ISBLANK(tabItens[[#This Row],[ATA DT.VALID.]]),tabItens[[#This Row],[ATA DT.VALID.]]="",tabItens[[#This Row],[ATA DT.VALID.]]=" "),"",IF(TYPE(tabItens[[#This Row],[ATA DT.VALID.]])=1,ROUNDUP((tabItens[[#This Row],[ATA DT.VALID.]]-TODAY())/7,0),""))</f>
        <v/>
      </c>
      <c r="AQ934" s="382"/>
      <c r="AR934" s="383" t="str">
        <f>IF(ISBLANK(tabItens[[#This Row],[CÓDIGO]]),"",IFERROR(VLOOKUP(tabItens[[#This Row],[CÓDIGO]],Consumo!$C$2:$AC$862,26,FALSE),0))</f>
        <v>09.2023</v>
      </c>
      <c r="AS934" s="384">
        <f>SUMIF(Consumo!$C$3:$C$862,tabItens[[#This Row],[CÓDIGO]],Consumo!$N$3:$N$862) + SUMIF(Consumo!$C$3:$C$862,tabItens[[#This Row],[CÓDIGO]],Consumo!$O$3:$O$862) + SUMIF(Consumo!$C$3:$C$862,tabItens[[#This Row],[CÓDIGO]],Consumo!$P$3:$P$862) + SUMIF(Consumo!$C$3:$C$862,tabItens[[#This Row],[CÓDIGO]],Consumo!$Q$3:$Q$862)</f>
        <v>217</v>
      </c>
      <c r="AT934" s="384">
        <f>SUMIF(Consumo!$C$3:$C$862,tabItens[[#This Row],[CÓDIGO]],Consumo!$Z$3:$Z$862)</f>
        <v>623</v>
      </c>
      <c r="AU934" s="385">
        <f>SUMIF(Consumo!$C$3:$C$862,tabItens[[#This Row],[CÓDIGO]],Consumo!$AA$3:$AA$862)</f>
        <v>78</v>
      </c>
      <c r="AV934" s="386">
        <f>SUMIF(Consumo!$C$3:$C$862,tabItens[[#This Row],[CÓDIGO]],Consumo!$Y$3:$Y$862)</f>
        <v>51.916666666666664</v>
      </c>
      <c r="AW934" s="359">
        <f>tabItens[[#This Row],[QTDE ATUAL]] + tabItens[[#This Row],[RC QTDE]] + tabItens[[#This Row],[AF SALDO]] + tabItens[[#This Row],[Recentes]]</f>
        <v>857</v>
      </c>
      <c r="AX934" s="387">
        <v>474</v>
      </c>
      <c r="AY934" s="387">
        <v>4</v>
      </c>
      <c r="AZ934" s="387">
        <f>IF(ISBLANK(tabItens[[#This Row],[CÓDIGO]]),"",tabItens[[#This Row],[PontoMês]] * (AZ$2+tabItens[[#This Row],[PontoQtM]]))</f>
        <v>1896</v>
      </c>
      <c r="BA934" s="386">
        <f>tabItens[[#This Row],[PontoPed]] - tabItens[[#This Row],[Saldo]] + (1/10)</f>
        <v>1039.0999999999999</v>
      </c>
      <c r="BB934" s="386">
        <f xml:space="preserve"> tabItens[[#This Row],[PontoMês]] * BB$2 - tabItens[[#This Row],[QTDE ATUAL]] - (1/10)</f>
        <v>-383.1</v>
      </c>
      <c r="BC934" s="388">
        <f>IF( tabItens[[#This Row],[PontoPed]]&gt;0, IF(tabItens[[#This Row],[PontoPed]]&lt;1, 1, IF( tabItens[[#This Row],[Saldo]]&gt;tabItens[[#This Row],[PontoPed]], 0, (tabItens[[#This Row],[PontoPed]]-tabItens[[#This Row],[Saldo]])/tabItens[[#This Row],[PontoPed]] ) ), 0 )</f>
        <v>0.5479957805907173</v>
      </c>
      <c r="BD934" s="389">
        <f>ROUNDDOWN(IF( OR( AND(tabItens[[#This Row],[PontoPed]]&lt;tabItens[[#This Row],[Saldo]],tabItens[[#This Row],[Saldo]]&gt;0), tabItens[[#This Row],[PontoPed]]=0), 99, IF(AND(tabItens[[#This Row],[Saldo]]=0,tabItens[[#This Row],[PontoPed]]&gt;0), 0, (1-tabItens[[#This Row],[PctAb]])*10 ) ),0)</f>
        <v>4</v>
      </c>
      <c r="BE934" s="390">
        <f>IF( tabItens[[#This Row],[Consumo]] &gt; tabItens[[#This Row],[04_MESES]]/4*$AV$2, tabItens[[#This Row],[Consumo]]/$AV$2, tabItens[[#This Row],[04_MESES]]/4 ) * $BE$2 + tabItens[[#This Row],[COMPRA_EXTRA]]</f>
        <v>325.5</v>
      </c>
      <c r="BF934" s="391">
        <f>MAX( tabItens[[#This Row],[Sugestão]] - tabItens[[#This Row],[LC]], 0 )</f>
        <v>325.5</v>
      </c>
      <c r="BG934" s="391">
        <f>SUMIF(Consumo!$C$3:$C$862,tabItens[[#This Row],[CÓDIGO]],Consumo!$E$3:$E$862)</f>
        <v>0</v>
      </c>
      <c r="BH934" s="392">
        <f>IF(AND(tabItens[[#This Row],[Pend]] &gt; 0,tabItens[[#This Row],[Consumo]] &lt;&gt; 0), tabItens[[#This Row],[Pend]] / tabItens[[#This Row],[Consumo]], 0 )</f>
        <v>0</v>
      </c>
      <c r="BI934" s="391"/>
      <c r="BJ934" s="391"/>
      <c r="BK934" s="393" t="s">
        <v>2081</v>
      </c>
    </row>
    <row r="935" spans="1:63" x14ac:dyDescent="0.3">
      <c r="A935" s="354">
        <v>141429</v>
      </c>
      <c r="B935" s="355" t="s">
        <v>2033</v>
      </c>
      <c r="C935" s="356" t="s">
        <v>31</v>
      </c>
      <c r="D935" s="357">
        <v>22.6</v>
      </c>
      <c r="E935" s="358"/>
      <c r="F935" s="358"/>
      <c r="G935" s="358" t="s">
        <v>883</v>
      </c>
      <c r="H935" s="359">
        <v>607</v>
      </c>
      <c r="I935" s="360">
        <v>103003</v>
      </c>
      <c r="J935" s="361">
        <v>22.6</v>
      </c>
      <c r="K935" s="362">
        <v>295</v>
      </c>
      <c r="L935" s="363">
        <f>IF(tabItens[[#This Row],[Média]] &gt; 0, tabItens[[#This Row],[QTDE ATUAL]] / tabItens[[#This Row],[Média]],999.9)</f>
        <v>18.255639097744361</v>
      </c>
      <c r="M935" s="364">
        <v>0</v>
      </c>
      <c r="N935" s="365">
        <f>tabItens[[#This Row],[VALOR UNIT.]] * tabItens[[#This Row],[LC]]</f>
        <v>0</v>
      </c>
      <c r="O935" s="366"/>
      <c r="P935" s="367"/>
      <c r="Q935" s="368"/>
      <c r="R935" s="365"/>
      <c r="S935" s="369"/>
      <c r="T935" s="370">
        <f>ROUNDDOWN(IFERROR(tabItens[[#This Row],[ATA DT.VALID.]] - $D$1,0) / 30,0)</f>
        <v>-1507</v>
      </c>
      <c r="U935" s="355" t="s">
        <v>1009</v>
      </c>
      <c r="V935" s="371">
        <v>1</v>
      </c>
      <c r="W935" s="372" t="s">
        <v>2071</v>
      </c>
      <c r="X935" s="373">
        <v>61</v>
      </c>
      <c r="Y935" s="374">
        <v>14</v>
      </c>
      <c r="Z935" s="375"/>
      <c r="AA935" s="376"/>
      <c r="AB935" s="377"/>
      <c r="AC935" s="377"/>
      <c r="AD935" s="376"/>
      <c r="AE935" s="377"/>
      <c r="AF935" s="370"/>
      <c r="AG935" s="378" t="s">
        <v>2067</v>
      </c>
      <c r="AH935" s="379"/>
      <c r="AI935" s="370">
        <v>198</v>
      </c>
      <c r="AJ935" s="379">
        <v>44609</v>
      </c>
      <c r="AK935" s="379">
        <v>44362</v>
      </c>
      <c r="AL935" s="379">
        <v>44607</v>
      </c>
      <c r="AM935" s="369"/>
      <c r="AN935" s="358"/>
      <c r="AO935" s="380" t="str">
        <f>_xlfn.IFNA(IF(VLOOKUP(tabItens[[#This Row],[CÓDIGO]],tabExcluirDoEstoque[#Data],1,FALSE),"sim",""),"")</f>
        <v/>
      </c>
      <c r="AP935" s="381" t="str">
        <f ca="1">IF(OR(ISBLANK(tabItens[[#This Row],[ATA DT.VALID.]]),tabItens[[#This Row],[ATA DT.VALID.]]="",tabItens[[#This Row],[ATA DT.VALID.]]=" "),"",IF(TYPE(tabItens[[#This Row],[ATA DT.VALID.]])=1,ROUNDUP((tabItens[[#This Row],[ATA DT.VALID.]]-TODAY())/7,0),""))</f>
        <v/>
      </c>
      <c r="AQ935" s="382"/>
      <c r="AR935" s="383" t="str">
        <f>IF(ISBLANK(tabItens[[#This Row],[CÓDIGO]]),"",IFERROR(VLOOKUP(tabItens[[#This Row],[CÓDIGO]],Consumo!$C$2:$AC$862,26,FALSE),0))</f>
        <v>09.2023</v>
      </c>
      <c r="AS935" s="384">
        <f>SUMIF(Consumo!$C$3:$C$862,tabItens[[#This Row],[CÓDIGO]],Consumo!$N$3:$N$862) + SUMIF(Consumo!$C$3:$C$862,tabItens[[#This Row],[CÓDIGO]],Consumo!$O$3:$O$862) + SUMIF(Consumo!$C$3:$C$862,tabItens[[#This Row],[CÓDIGO]],Consumo!$P$3:$P$862) + SUMIF(Consumo!$C$3:$C$862,tabItens[[#This Row],[CÓDIGO]],Consumo!$Q$3:$Q$862)</f>
        <v>186</v>
      </c>
      <c r="AT935" s="384">
        <f>SUMIF(Consumo!$C$3:$C$862,tabItens[[#This Row],[CÓDIGO]],Consumo!$Z$3:$Z$862)</f>
        <v>399</v>
      </c>
      <c r="AU935" s="385">
        <f>SUMIF(Consumo!$C$3:$C$862,tabItens[[#This Row],[CÓDIGO]],Consumo!$AA$3:$AA$862)</f>
        <v>76</v>
      </c>
      <c r="AV935" s="386">
        <f>SUMIF(Consumo!$C$3:$C$862,tabItens[[#This Row],[CÓDIGO]],Consumo!$Y$3:$Y$862)</f>
        <v>33.25</v>
      </c>
      <c r="AW935" s="359">
        <f>tabItens[[#This Row],[QTDE ATUAL]] + tabItens[[#This Row],[RC QTDE]] + tabItens[[#This Row],[AF SALDO]] + tabItens[[#This Row],[Recentes]]</f>
        <v>607</v>
      </c>
      <c r="AX935" s="387">
        <v>353</v>
      </c>
      <c r="AY935" s="387">
        <v>4</v>
      </c>
      <c r="AZ935" s="387">
        <f>IF(ISBLANK(tabItens[[#This Row],[CÓDIGO]]),"",tabItens[[#This Row],[PontoMês]] * (AZ$2+tabItens[[#This Row],[PontoQtM]]))</f>
        <v>1412</v>
      </c>
      <c r="BA935" s="386">
        <f>tabItens[[#This Row],[PontoPed]] - tabItens[[#This Row],[Saldo]] + (1/10)</f>
        <v>805.1</v>
      </c>
      <c r="BB935" s="386">
        <f xml:space="preserve"> tabItens[[#This Row],[PontoMês]] * BB$2 - tabItens[[#This Row],[QTDE ATUAL]] - (1/10)</f>
        <v>-254.1</v>
      </c>
      <c r="BC935" s="388">
        <f>IF( tabItens[[#This Row],[PontoPed]]&gt;0, IF(tabItens[[#This Row],[PontoPed]]&lt;1, 1, IF( tabItens[[#This Row],[Saldo]]&gt;tabItens[[#This Row],[PontoPed]], 0, (tabItens[[#This Row],[PontoPed]]-tabItens[[#This Row],[Saldo]])/tabItens[[#This Row],[PontoPed]] ) ), 0 )</f>
        <v>0.57011331444759206</v>
      </c>
      <c r="BD935" s="389">
        <f>ROUNDDOWN(IF( OR( AND(tabItens[[#This Row],[PontoPed]]&lt;tabItens[[#This Row],[Saldo]],tabItens[[#This Row],[Saldo]]&gt;0), tabItens[[#This Row],[PontoPed]]=0), 99, IF(AND(tabItens[[#This Row],[Saldo]]=0,tabItens[[#This Row],[PontoPed]]&gt;0), 0, (1-tabItens[[#This Row],[PctAb]])*10 ) ),0)</f>
        <v>4</v>
      </c>
      <c r="BE935" s="390">
        <f>IF( tabItens[[#This Row],[Consumo]] &gt; tabItens[[#This Row],[04_MESES]]/4*$AV$2, tabItens[[#This Row],[Consumo]]/$AV$2, tabItens[[#This Row],[04_MESES]]/4 ) * $BE$2 + tabItens[[#This Row],[COMPRA_EXTRA]]</f>
        <v>279</v>
      </c>
      <c r="BF935" s="391">
        <f>MAX( tabItens[[#This Row],[Sugestão]] - tabItens[[#This Row],[LC]], 0 )</f>
        <v>279</v>
      </c>
      <c r="BG935" s="391">
        <f>SUMIF(Consumo!$C$3:$C$862,tabItens[[#This Row],[CÓDIGO]],Consumo!$E$3:$E$862)</f>
        <v>0</v>
      </c>
      <c r="BH935" s="392">
        <f>IF(AND(tabItens[[#This Row],[Pend]] &gt; 0,tabItens[[#This Row],[Consumo]] &lt;&gt; 0), tabItens[[#This Row],[Pend]] / tabItens[[#This Row],[Consumo]], 0 )</f>
        <v>0</v>
      </c>
      <c r="BI935" s="391"/>
      <c r="BJ935" s="391"/>
      <c r="BK935" s="393" t="s">
        <v>2081</v>
      </c>
    </row>
    <row r="936" spans="1:63" x14ac:dyDescent="0.3">
      <c r="A936" s="354">
        <v>141430</v>
      </c>
      <c r="B936" s="355" t="s">
        <v>2034</v>
      </c>
      <c r="C936" s="356" t="s">
        <v>840</v>
      </c>
      <c r="D936" s="357">
        <v>293.3</v>
      </c>
      <c r="E936" s="358"/>
      <c r="F936" s="358"/>
      <c r="G936" s="358" t="s">
        <v>883</v>
      </c>
      <c r="H936" s="359">
        <v>70</v>
      </c>
      <c r="I936" s="360">
        <v>103003</v>
      </c>
      <c r="J936" s="361">
        <v>293.3</v>
      </c>
      <c r="K936" s="362">
        <v>101</v>
      </c>
      <c r="L936" s="363">
        <f>IF(tabItens[[#This Row],[Média]] &gt; 0, tabItens[[#This Row],[QTDE ATUAL]] / tabItens[[#This Row],[Média]],999.9)</f>
        <v>7.850467289719627</v>
      </c>
      <c r="M936" s="364">
        <v>0</v>
      </c>
      <c r="N936" s="365">
        <f>tabItens[[#This Row],[VALOR UNIT.]] * tabItens[[#This Row],[LC]]</f>
        <v>0</v>
      </c>
      <c r="O936" s="366"/>
      <c r="P936" s="367"/>
      <c r="Q936" s="368"/>
      <c r="R936" s="365"/>
      <c r="S936" s="369"/>
      <c r="T936" s="370">
        <f>ROUNDDOWN(IFERROR(tabItens[[#This Row],[ATA DT.VALID.]] - $D$1,0) / 30,0)</f>
        <v>-1507</v>
      </c>
      <c r="U936" s="355" t="s">
        <v>1296</v>
      </c>
      <c r="V936" s="371">
        <v>1</v>
      </c>
      <c r="W936" s="372" t="s">
        <v>2071</v>
      </c>
      <c r="X936" s="373">
        <v>61</v>
      </c>
      <c r="Y936" s="374">
        <v>16</v>
      </c>
      <c r="Z936" s="375"/>
      <c r="AA936" s="376"/>
      <c r="AB936" s="377"/>
      <c r="AC936" s="377"/>
      <c r="AD936" s="376"/>
      <c r="AE936" s="377"/>
      <c r="AF936" s="370"/>
      <c r="AG936" s="378" t="s">
        <v>2067</v>
      </c>
      <c r="AH936" s="379"/>
      <c r="AI936" s="370">
        <v>36</v>
      </c>
      <c r="AJ936" s="379">
        <v>44641</v>
      </c>
      <c r="AK936" s="379">
        <v>44362</v>
      </c>
      <c r="AL936" s="379">
        <v>44615</v>
      </c>
      <c r="AM936" s="369"/>
      <c r="AN936" s="358"/>
      <c r="AO936" s="380" t="str">
        <f>_xlfn.IFNA(IF(VLOOKUP(tabItens[[#This Row],[CÓDIGO]],tabExcluirDoEstoque[#Data],1,FALSE),"sim",""),"")</f>
        <v/>
      </c>
      <c r="AP936" s="381" t="str">
        <f ca="1">IF(OR(ISBLANK(tabItens[[#This Row],[ATA DT.VALID.]]),tabItens[[#This Row],[ATA DT.VALID.]]="",tabItens[[#This Row],[ATA DT.VALID.]]=" "),"",IF(TYPE(tabItens[[#This Row],[ATA DT.VALID.]])=1,ROUNDUP((tabItens[[#This Row],[ATA DT.VALID.]]-TODAY())/7,0),""))</f>
        <v/>
      </c>
      <c r="AQ936" s="382"/>
      <c r="AR936" s="383" t="str">
        <f>IF(ISBLANK(tabItens[[#This Row],[CÓDIGO]]),"",IFERROR(VLOOKUP(tabItens[[#This Row],[CÓDIGO]],Consumo!$C$2:$AC$862,26,FALSE),0))</f>
        <v>09.2023</v>
      </c>
      <c r="AS936" s="384">
        <f>SUMIF(Consumo!$C$3:$C$862,tabItens[[#This Row],[CÓDIGO]],Consumo!$N$3:$N$862) + SUMIF(Consumo!$C$3:$C$862,tabItens[[#This Row],[CÓDIGO]],Consumo!$O$3:$O$862) + SUMIF(Consumo!$C$3:$C$862,tabItens[[#This Row],[CÓDIGO]],Consumo!$P$3:$P$862) + SUMIF(Consumo!$C$3:$C$862,tabItens[[#This Row],[CÓDIGO]],Consumo!$Q$3:$Q$862)</f>
        <v>52</v>
      </c>
      <c r="AT936" s="384">
        <f>SUMIF(Consumo!$C$3:$C$862,tabItens[[#This Row],[CÓDIGO]],Consumo!$Z$3:$Z$862)</f>
        <v>108</v>
      </c>
      <c r="AU936" s="385">
        <f>SUMIF(Consumo!$C$3:$C$862,tabItens[[#This Row],[CÓDIGO]],Consumo!$AA$3:$AA$862)</f>
        <v>32</v>
      </c>
      <c r="AV936" s="386">
        <f>SUMIF(Consumo!$C$3:$C$862,tabItens[[#This Row],[CÓDIGO]],Consumo!$Y$3:$Y$862)</f>
        <v>8.9166666666666661</v>
      </c>
      <c r="AW936" s="359">
        <f>tabItens[[#This Row],[QTDE ATUAL]] + tabItens[[#This Row],[RC QTDE]] + tabItens[[#This Row],[AF SALDO]] + tabItens[[#This Row],[Recentes]]</f>
        <v>70</v>
      </c>
      <c r="AX936" s="387">
        <v>88</v>
      </c>
      <c r="AY936" s="387">
        <v>4</v>
      </c>
      <c r="AZ936" s="387">
        <f>IF(ISBLANK(tabItens[[#This Row],[CÓDIGO]]),"",tabItens[[#This Row],[PontoMês]] * (AZ$2+tabItens[[#This Row],[PontoQtM]]))</f>
        <v>352</v>
      </c>
      <c r="BA936" s="386">
        <f>tabItens[[#This Row],[PontoPed]] - tabItens[[#This Row],[Saldo]] + (1/10)</f>
        <v>282.10000000000002</v>
      </c>
      <c r="BB936" s="386">
        <f xml:space="preserve"> tabItens[[#This Row],[PontoMês]] * BB$2 - tabItens[[#This Row],[QTDE ATUAL]] - (1/10)</f>
        <v>17.899999999999999</v>
      </c>
      <c r="BC936" s="388">
        <f>IF( tabItens[[#This Row],[PontoPed]]&gt;0, IF(tabItens[[#This Row],[PontoPed]]&lt;1, 1, IF( tabItens[[#This Row],[Saldo]]&gt;tabItens[[#This Row],[PontoPed]], 0, (tabItens[[#This Row],[PontoPed]]-tabItens[[#This Row],[Saldo]])/tabItens[[#This Row],[PontoPed]] ) ), 0 )</f>
        <v>0.80113636363636365</v>
      </c>
      <c r="BD936" s="389">
        <f>ROUNDDOWN(IF( OR( AND(tabItens[[#This Row],[PontoPed]]&lt;tabItens[[#This Row],[Saldo]],tabItens[[#This Row],[Saldo]]&gt;0), tabItens[[#This Row],[PontoPed]]=0), 99, IF(AND(tabItens[[#This Row],[Saldo]]=0,tabItens[[#This Row],[PontoPed]]&gt;0), 0, (1-tabItens[[#This Row],[PctAb]])*10 ) ),0)</f>
        <v>1</v>
      </c>
      <c r="BE936" s="390">
        <f>IF( tabItens[[#This Row],[Consumo]] &gt; tabItens[[#This Row],[04_MESES]]/4*$AV$2, tabItens[[#This Row],[Consumo]]/$AV$2, tabItens[[#This Row],[04_MESES]]/4 ) * $BE$2 + tabItens[[#This Row],[COMPRA_EXTRA]]</f>
        <v>78</v>
      </c>
      <c r="BF936" s="391">
        <f>MAX( tabItens[[#This Row],[Sugestão]] - tabItens[[#This Row],[LC]], 0 )</f>
        <v>78</v>
      </c>
      <c r="BG936" s="391">
        <f>SUMIF(Consumo!$C$3:$C$862,tabItens[[#This Row],[CÓDIGO]],Consumo!$E$3:$E$862)</f>
        <v>0</v>
      </c>
      <c r="BH936" s="392">
        <f>IF(AND(tabItens[[#This Row],[Pend]] &gt; 0,tabItens[[#This Row],[Consumo]] &lt;&gt; 0), tabItens[[#This Row],[Pend]] / tabItens[[#This Row],[Consumo]], 0 )</f>
        <v>0</v>
      </c>
      <c r="BI936" s="391"/>
      <c r="BJ936" s="391"/>
      <c r="BK936" s="393" t="s">
        <v>2081</v>
      </c>
    </row>
    <row r="937" spans="1:63" x14ac:dyDescent="0.3">
      <c r="A937" s="354">
        <v>141608</v>
      </c>
      <c r="B937" s="355" t="s">
        <v>2035</v>
      </c>
      <c r="C937" s="356" t="s">
        <v>280</v>
      </c>
      <c r="D937" s="357">
        <v>303</v>
      </c>
      <c r="E937" s="358"/>
      <c r="F937" s="358"/>
      <c r="G937" s="358" t="s">
        <v>883</v>
      </c>
      <c r="H937" s="359">
        <v>55</v>
      </c>
      <c r="I937" s="360">
        <v>103003</v>
      </c>
      <c r="J937" s="361">
        <v>303</v>
      </c>
      <c r="K937" s="362">
        <v>33</v>
      </c>
      <c r="L937" s="363">
        <f>IF(tabItens[[#This Row],[Média]] &gt; 0, tabItens[[#This Row],[QTDE ATUAL]] / tabItens[[#This Row],[Média]],999.9)</f>
        <v>25.384615384615387</v>
      </c>
      <c r="M937" s="364">
        <v>0</v>
      </c>
      <c r="N937" s="365">
        <f>tabItens[[#This Row],[VALOR UNIT.]] * tabItens[[#This Row],[LC]]</f>
        <v>0</v>
      </c>
      <c r="O937" s="366"/>
      <c r="P937" s="367"/>
      <c r="Q937" s="368"/>
      <c r="R937" s="365"/>
      <c r="S937" s="369"/>
      <c r="T937" s="370">
        <f>ROUNDDOWN(IFERROR(tabItens[[#This Row],[ATA DT.VALID.]] - $D$1,0) / 30,0)</f>
        <v>-1507</v>
      </c>
      <c r="U937" s="355" t="s">
        <v>1387</v>
      </c>
      <c r="V937" s="371">
        <v>1</v>
      </c>
      <c r="W937" s="372" t="s">
        <v>2070</v>
      </c>
      <c r="X937" s="373">
        <v>76</v>
      </c>
      <c r="Y937" s="374">
        <v>9</v>
      </c>
      <c r="Z937" s="375"/>
      <c r="AA937" s="376"/>
      <c r="AB937" s="377"/>
      <c r="AC937" s="377"/>
      <c r="AD937" s="376"/>
      <c r="AE937" s="377"/>
      <c r="AF937" s="370"/>
      <c r="AG937" s="378" t="s">
        <v>2067</v>
      </c>
      <c r="AH937" s="379"/>
      <c r="AI937" s="370">
        <v>12</v>
      </c>
      <c r="AJ937" s="379">
        <v>44799</v>
      </c>
      <c r="AK937" s="379">
        <v>44371</v>
      </c>
      <c r="AL937" s="379">
        <v>44915</v>
      </c>
      <c r="AM937" s="369"/>
      <c r="AN937" s="358"/>
      <c r="AO937" s="380" t="str">
        <f>_xlfn.IFNA(IF(VLOOKUP(tabItens[[#This Row],[CÓDIGO]],tabExcluirDoEstoque[#Data],1,FALSE),"sim",""),"")</f>
        <v/>
      </c>
      <c r="AP937" s="381" t="str">
        <f ca="1">IF(OR(ISBLANK(tabItens[[#This Row],[ATA DT.VALID.]]),tabItens[[#This Row],[ATA DT.VALID.]]="",tabItens[[#This Row],[ATA DT.VALID.]]=" "),"",IF(TYPE(tabItens[[#This Row],[ATA DT.VALID.]])=1,ROUNDUP((tabItens[[#This Row],[ATA DT.VALID.]]-TODAY())/7,0),""))</f>
        <v/>
      </c>
      <c r="AQ937" s="382"/>
      <c r="AR937" s="383" t="str">
        <f>IF(ISBLANK(tabItens[[#This Row],[CÓDIGO]]),"",IFERROR(VLOOKUP(tabItens[[#This Row],[CÓDIGO]],Consumo!$C$2:$AC$862,26,FALSE),0))</f>
        <v>09.2023</v>
      </c>
      <c r="AS937" s="384">
        <f>SUMIF(Consumo!$C$3:$C$862,tabItens[[#This Row],[CÓDIGO]],Consumo!$N$3:$N$862) + SUMIF(Consumo!$C$3:$C$862,tabItens[[#This Row],[CÓDIGO]],Consumo!$O$3:$O$862) + SUMIF(Consumo!$C$3:$C$862,tabItens[[#This Row],[CÓDIGO]],Consumo!$P$3:$P$862) + SUMIF(Consumo!$C$3:$C$862,tabItens[[#This Row],[CÓDIGO]],Consumo!$Q$3:$Q$862)</f>
        <v>25</v>
      </c>
      <c r="AT937" s="384">
        <f>SUMIF(Consumo!$C$3:$C$862,tabItens[[#This Row],[CÓDIGO]],Consumo!$Z$3:$Z$862)</f>
        <v>33</v>
      </c>
      <c r="AU937" s="385">
        <f>SUMIF(Consumo!$C$3:$C$862,tabItens[[#This Row],[CÓDIGO]],Consumo!$AA$3:$AA$862)</f>
        <v>21</v>
      </c>
      <c r="AV937" s="386">
        <f>SUMIF(Consumo!$C$3:$C$862,tabItens[[#This Row],[CÓDIGO]],Consumo!$Y$3:$Y$862)</f>
        <v>2.1666666666666665</v>
      </c>
      <c r="AW937" s="359">
        <f>tabItens[[#This Row],[QTDE ATUAL]] + tabItens[[#This Row],[RC QTDE]] + tabItens[[#This Row],[AF SALDO]] + tabItens[[#This Row],[Recentes]]</f>
        <v>55</v>
      </c>
      <c r="AX937" s="387">
        <v>18</v>
      </c>
      <c r="AY937" s="387">
        <v>4</v>
      </c>
      <c r="AZ937" s="387">
        <f>IF(ISBLANK(tabItens[[#This Row],[CÓDIGO]]),"",tabItens[[#This Row],[PontoMês]] * (AZ$2+tabItens[[#This Row],[PontoQtM]]))</f>
        <v>72</v>
      </c>
      <c r="BA937" s="386">
        <f>tabItens[[#This Row],[PontoPed]] - tabItens[[#This Row],[Saldo]] + (1/10)</f>
        <v>17.100000000000001</v>
      </c>
      <c r="BB937" s="386">
        <f xml:space="preserve"> tabItens[[#This Row],[PontoMês]] * BB$2 - tabItens[[#This Row],[QTDE ATUAL]] - (1/10)</f>
        <v>-37.1</v>
      </c>
      <c r="BC937" s="388">
        <f>IF( tabItens[[#This Row],[PontoPed]]&gt;0, IF(tabItens[[#This Row],[PontoPed]]&lt;1, 1, IF( tabItens[[#This Row],[Saldo]]&gt;tabItens[[#This Row],[PontoPed]], 0, (tabItens[[#This Row],[PontoPed]]-tabItens[[#This Row],[Saldo]])/tabItens[[#This Row],[PontoPed]] ) ), 0 )</f>
        <v>0.2361111111111111</v>
      </c>
      <c r="BD937" s="389">
        <f>ROUNDDOWN(IF( OR( AND(tabItens[[#This Row],[PontoPed]]&lt;tabItens[[#This Row],[Saldo]],tabItens[[#This Row],[Saldo]]&gt;0), tabItens[[#This Row],[PontoPed]]=0), 99, IF(AND(tabItens[[#This Row],[Saldo]]=0,tabItens[[#This Row],[PontoPed]]&gt;0), 0, (1-tabItens[[#This Row],[PctAb]])*10 ) ),0)</f>
        <v>7</v>
      </c>
      <c r="BE937" s="390">
        <f>IF( tabItens[[#This Row],[Consumo]] &gt; tabItens[[#This Row],[04_MESES]]/4*$AV$2, tabItens[[#This Row],[Consumo]]/$AV$2, tabItens[[#This Row],[04_MESES]]/4 ) * $BE$2 + tabItens[[#This Row],[COMPRA_EXTRA]]</f>
        <v>37.5</v>
      </c>
      <c r="BF937" s="391">
        <f>MAX( tabItens[[#This Row],[Sugestão]] - tabItens[[#This Row],[LC]], 0 )</f>
        <v>37.5</v>
      </c>
      <c r="BG937" s="391">
        <f>SUMIF(Consumo!$C$3:$C$862,tabItens[[#This Row],[CÓDIGO]],Consumo!$E$3:$E$862)</f>
        <v>0</v>
      </c>
      <c r="BH937" s="392">
        <f>IF(AND(tabItens[[#This Row],[Pend]] &gt; 0,tabItens[[#This Row],[Consumo]] &lt;&gt; 0), tabItens[[#This Row],[Pend]] / tabItens[[#This Row],[Consumo]], 0 )</f>
        <v>0</v>
      </c>
      <c r="BI937" s="391"/>
      <c r="BJ937" s="391"/>
      <c r="BK937" s="393" t="s">
        <v>2081</v>
      </c>
    </row>
    <row r="938" spans="1:63" x14ac:dyDescent="0.3">
      <c r="A938" s="354">
        <v>141615</v>
      </c>
      <c r="B938" s="355" t="s">
        <v>2036</v>
      </c>
      <c r="C938" s="356" t="s">
        <v>280</v>
      </c>
      <c r="D938" s="357">
        <v>299.98</v>
      </c>
      <c r="E938" s="358"/>
      <c r="F938" s="358"/>
      <c r="G938" s="358" t="s">
        <v>883</v>
      </c>
      <c r="H938" s="359">
        <v>61</v>
      </c>
      <c r="I938" s="360">
        <v>103003</v>
      </c>
      <c r="J938" s="361">
        <v>299.98</v>
      </c>
      <c r="K938" s="362">
        <v>55</v>
      </c>
      <c r="L938" s="363">
        <f>IF(tabItens[[#This Row],[Média]] &gt; 0, tabItens[[#This Row],[QTDE ATUAL]] / tabItens[[#This Row],[Média]],999.9)</f>
        <v>12.620689655172415</v>
      </c>
      <c r="M938" s="364">
        <v>0</v>
      </c>
      <c r="N938" s="365">
        <f>tabItens[[#This Row],[VALOR UNIT.]] * tabItens[[#This Row],[LC]]</f>
        <v>0</v>
      </c>
      <c r="O938" s="366"/>
      <c r="P938" s="367"/>
      <c r="Q938" s="368"/>
      <c r="R938" s="365"/>
      <c r="S938" s="369"/>
      <c r="T938" s="370">
        <f>ROUNDDOWN(IFERROR(tabItens[[#This Row],[ATA DT.VALID.]] - $D$1,0) / 30,0)</f>
        <v>-1507</v>
      </c>
      <c r="U938" s="355" t="s">
        <v>968</v>
      </c>
      <c r="V938" s="371">
        <v>1</v>
      </c>
      <c r="W938" s="372" t="s">
        <v>2070</v>
      </c>
      <c r="X938" s="373">
        <v>76</v>
      </c>
      <c r="Y938" s="374">
        <v>10</v>
      </c>
      <c r="Z938" s="375"/>
      <c r="AA938" s="376"/>
      <c r="AB938" s="377"/>
      <c r="AC938" s="377">
        <v>11620</v>
      </c>
      <c r="AD938" s="376">
        <v>2023</v>
      </c>
      <c r="AE938" s="377">
        <v>50</v>
      </c>
      <c r="AF938" s="370">
        <v>50</v>
      </c>
      <c r="AG938" s="378" t="s">
        <v>2054</v>
      </c>
      <c r="AH938" s="379">
        <v>45247</v>
      </c>
      <c r="AI938" s="370">
        <v>22</v>
      </c>
      <c r="AJ938" s="379">
        <v>44838</v>
      </c>
      <c r="AK938" s="379">
        <v>44371</v>
      </c>
      <c r="AL938" s="379">
        <v>45181</v>
      </c>
      <c r="AM938" s="369"/>
      <c r="AN938" s="358"/>
      <c r="AO938" s="380" t="str">
        <f>_xlfn.IFNA(IF(VLOOKUP(tabItens[[#This Row],[CÓDIGO]],tabExcluirDoEstoque[#Data],1,FALSE),"sim",""),"")</f>
        <v/>
      </c>
      <c r="AP938" s="381" t="str">
        <f ca="1">IF(OR(ISBLANK(tabItens[[#This Row],[ATA DT.VALID.]]),tabItens[[#This Row],[ATA DT.VALID.]]="",tabItens[[#This Row],[ATA DT.VALID.]]=" "),"",IF(TYPE(tabItens[[#This Row],[ATA DT.VALID.]])=1,ROUNDUP((tabItens[[#This Row],[ATA DT.VALID.]]-TODAY())/7,0),""))</f>
        <v/>
      </c>
      <c r="AQ938" s="382">
        <v>0</v>
      </c>
      <c r="AR938" s="383" t="str">
        <f>IF(ISBLANK(tabItens[[#This Row],[CÓDIGO]]),"",IFERROR(VLOOKUP(tabItens[[#This Row],[CÓDIGO]],Consumo!$C$2:$AC$862,26,FALSE),0))</f>
        <v>09.2023</v>
      </c>
      <c r="AS938" s="384">
        <f>SUMIF(Consumo!$C$3:$C$862,tabItens[[#This Row],[CÓDIGO]],Consumo!$N$3:$N$862) + SUMIF(Consumo!$C$3:$C$862,tabItens[[#This Row],[CÓDIGO]],Consumo!$O$3:$O$862) + SUMIF(Consumo!$C$3:$C$862,tabItens[[#This Row],[CÓDIGO]],Consumo!$P$3:$P$862) + SUMIF(Consumo!$C$3:$C$862,tabItens[[#This Row],[CÓDIGO]],Consumo!$Q$3:$Q$862)</f>
        <v>36</v>
      </c>
      <c r="AT938" s="384">
        <f>SUMIF(Consumo!$C$3:$C$862,tabItens[[#This Row],[CÓDIGO]],Consumo!$Z$3:$Z$862)</f>
        <v>63</v>
      </c>
      <c r="AU938" s="385">
        <f>SUMIF(Consumo!$C$3:$C$862,tabItens[[#This Row],[CÓDIGO]],Consumo!$AA$3:$AA$862)</f>
        <v>24</v>
      </c>
      <c r="AV938" s="386">
        <f>SUMIF(Consumo!$C$3:$C$862,tabItens[[#This Row],[CÓDIGO]],Consumo!$Y$3:$Y$862)</f>
        <v>4.833333333333333</v>
      </c>
      <c r="AW938" s="359">
        <f>tabItens[[#This Row],[QTDE ATUAL]] + tabItens[[#This Row],[RC QTDE]] + tabItens[[#This Row],[AF SALDO]] + tabItens[[#This Row],[Recentes]]</f>
        <v>111</v>
      </c>
      <c r="AX938" s="387">
        <v>60</v>
      </c>
      <c r="AY938" s="387">
        <v>4</v>
      </c>
      <c r="AZ938" s="387">
        <f>IF(ISBLANK(tabItens[[#This Row],[CÓDIGO]]),"",tabItens[[#This Row],[PontoMês]] * (AZ$2+tabItens[[#This Row],[PontoQtM]]))</f>
        <v>240</v>
      </c>
      <c r="BA938" s="386">
        <f>tabItens[[#This Row],[PontoPed]] - tabItens[[#This Row],[Saldo]] + (1/10)</f>
        <v>129.1</v>
      </c>
      <c r="BB938" s="386">
        <f xml:space="preserve"> tabItens[[#This Row],[PontoMês]] * BB$2 - tabItens[[#This Row],[QTDE ATUAL]] - (1/10)</f>
        <v>-1.1000000000000001</v>
      </c>
      <c r="BC938" s="388">
        <f>IF( tabItens[[#This Row],[PontoPed]]&gt;0, IF(tabItens[[#This Row],[PontoPed]]&lt;1, 1, IF( tabItens[[#This Row],[Saldo]]&gt;tabItens[[#This Row],[PontoPed]], 0, (tabItens[[#This Row],[PontoPed]]-tabItens[[#This Row],[Saldo]])/tabItens[[#This Row],[PontoPed]] ) ), 0 )</f>
        <v>0.53749999999999998</v>
      </c>
      <c r="BD938" s="389">
        <f>ROUNDDOWN(IF( OR( AND(tabItens[[#This Row],[PontoPed]]&lt;tabItens[[#This Row],[Saldo]],tabItens[[#This Row],[Saldo]]&gt;0), tabItens[[#This Row],[PontoPed]]=0), 99, IF(AND(tabItens[[#This Row],[Saldo]]=0,tabItens[[#This Row],[PontoPed]]&gt;0), 0, (1-tabItens[[#This Row],[PctAb]])*10 ) ),0)</f>
        <v>4</v>
      </c>
      <c r="BE938" s="390">
        <f>IF( tabItens[[#This Row],[Consumo]] &gt; tabItens[[#This Row],[04_MESES]]/4*$AV$2, tabItens[[#This Row],[Consumo]]/$AV$2, tabItens[[#This Row],[04_MESES]]/4 ) * $BE$2 + tabItens[[#This Row],[COMPRA_EXTRA]]</f>
        <v>54</v>
      </c>
      <c r="BF938" s="391">
        <f>MAX( tabItens[[#This Row],[Sugestão]] - tabItens[[#This Row],[LC]], 0 )</f>
        <v>54</v>
      </c>
      <c r="BG938" s="391">
        <f>SUMIF(Consumo!$C$3:$C$862,tabItens[[#This Row],[CÓDIGO]],Consumo!$E$3:$E$862)</f>
        <v>0</v>
      </c>
      <c r="BH938" s="392">
        <f>IF(AND(tabItens[[#This Row],[Pend]] &gt; 0,tabItens[[#This Row],[Consumo]] &lt;&gt; 0), tabItens[[#This Row],[Pend]] / tabItens[[#This Row],[Consumo]], 0 )</f>
        <v>0</v>
      </c>
      <c r="BI938" s="391"/>
      <c r="BJ938" s="391"/>
      <c r="BK938" s="393" t="s">
        <v>2081</v>
      </c>
    </row>
    <row r="939" spans="1:63" x14ac:dyDescent="0.3">
      <c r="A939" s="354">
        <v>141679</v>
      </c>
      <c r="B939" s="355" t="s">
        <v>2037</v>
      </c>
      <c r="C939" s="356" t="s">
        <v>294</v>
      </c>
      <c r="D939" s="357">
        <v>90</v>
      </c>
      <c r="E939" s="358"/>
      <c r="F939" s="358"/>
      <c r="G939" s="358" t="s">
        <v>883</v>
      </c>
      <c r="H939" s="359">
        <v>143</v>
      </c>
      <c r="I939" s="360">
        <v>103003</v>
      </c>
      <c r="J939" s="361">
        <v>90</v>
      </c>
      <c r="K939" s="362">
        <v>45</v>
      </c>
      <c r="L939" s="363">
        <f>IF(tabItens[[#This Row],[Média]] &gt; 0, tabItens[[#This Row],[QTDE ATUAL]] / tabItens[[#This Row],[Média]],999.9)</f>
        <v>33.647058823529413</v>
      </c>
      <c r="M939" s="364">
        <v>0</v>
      </c>
      <c r="N939" s="365">
        <f>tabItens[[#This Row],[VALOR UNIT.]] * tabItens[[#This Row],[LC]]</f>
        <v>0</v>
      </c>
      <c r="O939" s="366"/>
      <c r="P939" s="367"/>
      <c r="Q939" s="368"/>
      <c r="R939" s="365"/>
      <c r="S939" s="369"/>
      <c r="T939" s="370">
        <f>ROUNDDOWN(IFERROR(tabItens[[#This Row],[ATA DT.VALID.]] - $D$1,0) / 30,0)</f>
        <v>-1507</v>
      </c>
      <c r="U939" s="355" t="s">
        <v>2028</v>
      </c>
      <c r="V939" s="371">
        <v>1</v>
      </c>
      <c r="W939" s="372" t="s">
        <v>2070</v>
      </c>
      <c r="X939" s="373">
        <v>76</v>
      </c>
      <c r="Y939" s="374">
        <v>3</v>
      </c>
      <c r="Z939" s="375"/>
      <c r="AA939" s="376"/>
      <c r="AB939" s="377"/>
      <c r="AC939" s="377">
        <v>11621</v>
      </c>
      <c r="AD939" s="376">
        <v>2023</v>
      </c>
      <c r="AE939" s="377">
        <v>50</v>
      </c>
      <c r="AF939" s="370">
        <v>50</v>
      </c>
      <c r="AG939" s="378" t="s">
        <v>2054</v>
      </c>
      <c r="AH939" s="379">
        <v>45247</v>
      </c>
      <c r="AI939" s="370">
        <v>22</v>
      </c>
      <c r="AJ939" s="379">
        <v>44652</v>
      </c>
      <c r="AK939" s="379">
        <v>44375</v>
      </c>
      <c r="AL939" s="379">
        <v>45181</v>
      </c>
      <c r="AM939" s="369"/>
      <c r="AN939" s="358"/>
      <c r="AO939" s="380" t="str">
        <f>_xlfn.IFNA(IF(VLOOKUP(tabItens[[#This Row],[CÓDIGO]],tabExcluirDoEstoque[#Data],1,FALSE),"sim",""),"")</f>
        <v/>
      </c>
      <c r="AP939" s="381" t="str">
        <f ca="1">IF(OR(ISBLANK(tabItens[[#This Row],[ATA DT.VALID.]]),tabItens[[#This Row],[ATA DT.VALID.]]="",tabItens[[#This Row],[ATA DT.VALID.]]=" "),"",IF(TYPE(tabItens[[#This Row],[ATA DT.VALID.]])=1,ROUNDUP((tabItens[[#This Row],[ATA DT.VALID.]]-TODAY())/7,0),""))</f>
        <v/>
      </c>
      <c r="AQ939" s="382"/>
      <c r="AR939" s="383" t="str">
        <f>IF(ISBLANK(tabItens[[#This Row],[CÓDIGO]]),"",IFERROR(VLOOKUP(tabItens[[#This Row],[CÓDIGO]],Consumo!$C$2:$AC$862,26,FALSE),0))</f>
        <v>09.2023</v>
      </c>
      <c r="AS939" s="384">
        <f>SUMIF(Consumo!$C$3:$C$862,tabItens[[#This Row],[CÓDIGO]],Consumo!$N$3:$N$862) + SUMIF(Consumo!$C$3:$C$862,tabItens[[#This Row],[CÓDIGO]],Consumo!$O$3:$O$862) + SUMIF(Consumo!$C$3:$C$862,tabItens[[#This Row],[CÓDIGO]],Consumo!$P$3:$P$862) + SUMIF(Consumo!$C$3:$C$862,tabItens[[#This Row],[CÓDIGO]],Consumo!$Q$3:$Q$862)</f>
        <v>18</v>
      </c>
      <c r="AT939" s="384">
        <f>SUMIF(Consumo!$C$3:$C$862,tabItens[[#This Row],[CÓDIGO]],Consumo!$Z$3:$Z$862)</f>
        <v>53</v>
      </c>
      <c r="AU939" s="385">
        <f>SUMIF(Consumo!$C$3:$C$862,tabItens[[#This Row],[CÓDIGO]],Consumo!$AA$3:$AA$862)</f>
        <v>14</v>
      </c>
      <c r="AV939" s="386">
        <f>SUMIF(Consumo!$C$3:$C$862,tabItens[[#This Row],[CÓDIGO]],Consumo!$Y$3:$Y$862)</f>
        <v>4.25</v>
      </c>
      <c r="AW939" s="359">
        <f>tabItens[[#This Row],[QTDE ATUAL]] + tabItens[[#This Row],[RC QTDE]] + tabItens[[#This Row],[AF SALDO]] + tabItens[[#This Row],[Recentes]]</f>
        <v>193</v>
      </c>
      <c r="AX939" s="387">
        <v>90</v>
      </c>
      <c r="AY939" s="387">
        <v>4</v>
      </c>
      <c r="AZ939" s="387">
        <f>IF(ISBLANK(tabItens[[#This Row],[CÓDIGO]]),"",tabItens[[#This Row],[PontoMês]] * (AZ$2+tabItens[[#This Row],[PontoQtM]]))</f>
        <v>360</v>
      </c>
      <c r="BA939" s="386">
        <f>tabItens[[#This Row],[PontoPed]] - tabItens[[#This Row],[Saldo]] + (1/10)</f>
        <v>167.1</v>
      </c>
      <c r="BB939" s="386">
        <f xml:space="preserve"> tabItens[[#This Row],[PontoMês]] * BB$2 - tabItens[[#This Row],[QTDE ATUAL]] - (1/10)</f>
        <v>-53.1</v>
      </c>
      <c r="BC939" s="388">
        <f>IF( tabItens[[#This Row],[PontoPed]]&gt;0, IF(tabItens[[#This Row],[PontoPed]]&lt;1, 1, IF( tabItens[[#This Row],[Saldo]]&gt;tabItens[[#This Row],[PontoPed]], 0, (tabItens[[#This Row],[PontoPed]]-tabItens[[#This Row],[Saldo]])/tabItens[[#This Row],[PontoPed]] ) ), 0 )</f>
        <v>0.46388888888888891</v>
      </c>
      <c r="BD939" s="389">
        <f>ROUNDDOWN(IF( OR( AND(tabItens[[#This Row],[PontoPed]]&lt;tabItens[[#This Row],[Saldo]],tabItens[[#This Row],[Saldo]]&gt;0), tabItens[[#This Row],[PontoPed]]=0), 99, IF(AND(tabItens[[#This Row],[Saldo]]=0,tabItens[[#This Row],[PontoPed]]&gt;0), 0, (1-tabItens[[#This Row],[PctAb]])*10 ) ),0)</f>
        <v>5</v>
      </c>
      <c r="BE939" s="390">
        <f>IF( tabItens[[#This Row],[Consumo]] &gt; tabItens[[#This Row],[04_MESES]]/4*$AV$2, tabItens[[#This Row],[Consumo]]/$AV$2, tabItens[[#This Row],[04_MESES]]/4 ) * $BE$2 + tabItens[[#This Row],[COMPRA_EXTRA]]</f>
        <v>27</v>
      </c>
      <c r="BF939" s="391">
        <f>MAX( tabItens[[#This Row],[Sugestão]] - tabItens[[#This Row],[LC]], 0 )</f>
        <v>27</v>
      </c>
      <c r="BG939" s="391">
        <f>SUMIF(Consumo!$C$3:$C$862,tabItens[[#This Row],[CÓDIGO]],Consumo!$E$3:$E$862)</f>
        <v>0</v>
      </c>
      <c r="BH939" s="392">
        <f>IF(AND(tabItens[[#This Row],[Pend]] &gt; 0,tabItens[[#This Row],[Consumo]] &lt;&gt; 0), tabItens[[#This Row],[Pend]] / tabItens[[#This Row],[Consumo]], 0 )</f>
        <v>0</v>
      </c>
      <c r="BI939" s="391"/>
      <c r="BJ939" s="391"/>
      <c r="BK939" s="393" t="s">
        <v>2081</v>
      </c>
    </row>
    <row r="940" spans="1:63" x14ac:dyDescent="0.3">
      <c r="A940" s="354">
        <v>141680</v>
      </c>
      <c r="B940" s="355" t="s">
        <v>2038</v>
      </c>
      <c r="C940" s="356" t="s">
        <v>294</v>
      </c>
      <c r="D940" s="357">
        <v>119.9</v>
      </c>
      <c r="E940" s="358"/>
      <c r="F940" s="358"/>
      <c r="G940" s="358" t="s">
        <v>883</v>
      </c>
      <c r="H940" s="359">
        <v>430</v>
      </c>
      <c r="I940" s="360">
        <v>103003</v>
      </c>
      <c r="J940" s="361">
        <v>119.9</v>
      </c>
      <c r="K940" s="362">
        <v>582</v>
      </c>
      <c r="L940" s="363">
        <f>IF(tabItens[[#This Row],[Média]] &gt; 0, tabItens[[#This Row],[QTDE ATUAL]] / tabItens[[#This Row],[Média]],999.9)</f>
        <v>6.7362924281984329</v>
      </c>
      <c r="M940" s="364">
        <v>0</v>
      </c>
      <c r="N940" s="365">
        <f>tabItens[[#This Row],[VALOR UNIT.]] * tabItens[[#This Row],[LC]]</f>
        <v>0</v>
      </c>
      <c r="O940" s="366"/>
      <c r="P940" s="367"/>
      <c r="Q940" s="368"/>
      <c r="R940" s="365"/>
      <c r="S940" s="369"/>
      <c r="T940" s="370">
        <f>ROUNDDOWN(IFERROR(tabItens[[#This Row],[ATA DT.VALID.]] - $D$1,0) / 30,0)</f>
        <v>-1507</v>
      </c>
      <c r="U940" s="355" t="s">
        <v>2028</v>
      </c>
      <c r="V940" s="371">
        <v>1</v>
      </c>
      <c r="W940" s="372" t="s">
        <v>2070</v>
      </c>
      <c r="X940" s="373">
        <v>76</v>
      </c>
      <c r="Y940" s="374">
        <v>3</v>
      </c>
      <c r="Z940" s="375"/>
      <c r="AA940" s="376"/>
      <c r="AB940" s="377"/>
      <c r="AC940" s="377">
        <v>11626</v>
      </c>
      <c r="AD940" s="376">
        <v>2023</v>
      </c>
      <c r="AE940" s="377">
        <v>200</v>
      </c>
      <c r="AF940" s="370">
        <v>200</v>
      </c>
      <c r="AG940" s="378" t="s">
        <v>2054</v>
      </c>
      <c r="AH940" s="379">
        <v>45247</v>
      </c>
      <c r="AI940" s="370">
        <v>255</v>
      </c>
      <c r="AJ940" s="379">
        <v>44784</v>
      </c>
      <c r="AK940" s="379">
        <v>44375</v>
      </c>
      <c r="AL940" s="379">
        <v>45173</v>
      </c>
      <c r="AM940" s="369"/>
      <c r="AN940" s="358"/>
      <c r="AO940" s="380" t="str">
        <f>_xlfn.IFNA(IF(VLOOKUP(tabItens[[#This Row],[CÓDIGO]],tabExcluirDoEstoque[#Data],1,FALSE),"sim",""),"")</f>
        <v/>
      </c>
      <c r="AP940" s="381" t="str">
        <f ca="1">IF(OR(ISBLANK(tabItens[[#This Row],[ATA DT.VALID.]]),tabItens[[#This Row],[ATA DT.VALID.]]="",tabItens[[#This Row],[ATA DT.VALID.]]=" "),"",IF(TYPE(tabItens[[#This Row],[ATA DT.VALID.]])=1,ROUNDUP((tabItens[[#This Row],[ATA DT.VALID.]]-TODAY())/7,0),""))</f>
        <v/>
      </c>
      <c r="AQ940" s="382"/>
      <c r="AR940" s="383" t="str">
        <f>IF(ISBLANK(tabItens[[#This Row],[CÓDIGO]]),"",IFERROR(VLOOKUP(tabItens[[#This Row],[CÓDIGO]],Consumo!$C$2:$AC$862,26,FALSE),0))</f>
        <v>09.2023</v>
      </c>
      <c r="AS940" s="384">
        <f>SUMIF(Consumo!$C$3:$C$862,tabItens[[#This Row],[CÓDIGO]],Consumo!$N$3:$N$862) + SUMIF(Consumo!$C$3:$C$862,tabItens[[#This Row],[CÓDIGO]],Consumo!$O$3:$O$862) + SUMIF(Consumo!$C$3:$C$862,tabItens[[#This Row],[CÓDIGO]],Consumo!$P$3:$P$862) + SUMIF(Consumo!$C$3:$C$862,tabItens[[#This Row],[CÓDIGO]],Consumo!$Q$3:$Q$862)</f>
        <v>394</v>
      </c>
      <c r="AT940" s="384">
        <f>SUMIF(Consumo!$C$3:$C$862,tabItens[[#This Row],[CÓDIGO]],Consumo!$Z$3:$Z$862)</f>
        <v>766</v>
      </c>
      <c r="AU940" s="385">
        <f>SUMIF(Consumo!$C$3:$C$862,tabItens[[#This Row],[CÓDIGO]],Consumo!$AA$3:$AA$862)</f>
        <v>139</v>
      </c>
      <c r="AV940" s="386">
        <f>SUMIF(Consumo!$C$3:$C$862,tabItens[[#This Row],[CÓDIGO]],Consumo!$Y$3:$Y$862)</f>
        <v>63.833333333333336</v>
      </c>
      <c r="AW940" s="359">
        <f>tabItens[[#This Row],[QTDE ATUAL]] + tabItens[[#This Row],[RC QTDE]] + tabItens[[#This Row],[AF SALDO]] + tabItens[[#This Row],[Recentes]]</f>
        <v>630</v>
      </c>
      <c r="AX940" s="387">
        <v>706</v>
      </c>
      <c r="AY940" s="387">
        <v>4</v>
      </c>
      <c r="AZ940" s="387">
        <f>IF(ISBLANK(tabItens[[#This Row],[CÓDIGO]]),"",tabItens[[#This Row],[PontoMês]] * (AZ$2+tabItens[[#This Row],[PontoQtM]]))</f>
        <v>2824</v>
      </c>
      <c r="BA940" s="386">
        <f>tabItens[[#This Row],[PontoPed]] - tabItens[[#This Row],[Saldo]] + (1/10)</f>
        <v>2194.1</v>
      </c>
      <c r="BB940" s="386">
        <f xml:space="preserve"> tabItens[[#This Row],[PontoMês]] * BB$2 - tabItens[[#This Row],[QTDE ATUAL]] - (1/10)</f>
        <v>275.89999999999998</v>
      </c>
      <c r="BC940" s="388">
        <f>IF( tabItens[[#This Row],[PontoPed]]&gt;0, IF(tabItens[[#This Row],[PontoPed]]&lt;1, 1, IF( tabItens[[#This Row],[Saldo]]&gt;tabItens[[#This Row],[PontoPed]], 0, (tabItens[[#This Row],[PontoPed]]-tabItens[[#This Row],[Saldo]])/tabItens[[#This Row],[PontoPed]] ) ), 0 )</f>
        <v>0.77691218130311612</v>
      </c>
      <c r="BD940" s="389">
        <f>ROUNDDOWN(IF( OR( AND(tabItens[[#This Row],[PontoPed]]&lt;tabItens[[#This Row],[Saldo]],tabItens[[#This Row],[Saldo]]&gt;0), tabItens[[#This Row],[PontoPed]]=0), 99, IF(AND(tabItens[[#This Row],[Saldo]]=0,tabItens[[#This Row],[PontoPed]]&gt;0), 0, (1-tabItens[[#This Row],[PctAb]])*10 ) ),0)</f>
        <v>2</v>
      </c>
      <c r="BE940" s="390">
        <f>IF( tabItens[[#This Row],[Consumo]] &gt; tabItens[[#This Row],[04_MESES]]/4*$AV$2, tabItens[[#This Row],[Consumo]]/$AV$2, tabItens[[#This Row],[04_MESES]]/4 ) * $BE$2 + tabItens[[#This Row],[COMPRA_EXTRA]]</f>
        <v>591</v>
      </c>
      <c r="BF940" s="391">
        <f>MAX( tabItens[[#This Row],[Sugestão]] - tabItens[[#This Row],[LC]], 0 )</f>
        <v>591</v>
      </c>
      <c r="BG940" s="391">
        <f>SUMIF(Consumo!$C$3:$C$862,tabItens[[#This Row],[CÓDIGO]],Consumo!$E$3:$E$862)</f>
        <v>0</v>
      </c>
      <c r="BH940" s="392">
        <f>IF(AND(tabItens[[#This Row],[Pend]] &gt; 0,tabItens[[#This Row],[Consumo]] &lt;&gt; 0), tabItens[[#This Row],[Pend]] / tabItens[[#This Row],[Consumo]], 0 )</f>
        <v>0</v>
      </c>
      <c r="BI940" s="391"/>
      <c r="BJ940" s="391"/>
      <c r="BK940" s="393" t="s">
        <v>2081</v>
      </c>
    </row>
    <row r="941" spans="1:63" x14ac:dyDescent="0.3">
      <c r="A941" s="354">
        <v>141681</v>
      </c>
      <c r="B941" s="355" t="s">
        <v>2039</v>
      </c>
      <c r="C941" s="356" t="s">
        <v>294</v>
      </c>
      <c r="D941" s="357">
        <v>75</v>
      </c>
      <c r="E941" s="358"/>
      <c r="F941" s="358"/>
      <c r="G941" s="358" t="s">
        <v>883</v>
      </c>
      <c r="H941" s="359">
        <v>113</v>
      </c>
      <c r="I941" s="360">
        <v>103003</v>
      </c>
      <c r="J941" s="361">
        <v>88.772729999999996</v>
      </c>
      <c r="K941" s="362">
        <v>25</v>
      </c>
      <c r="L941" s="363">
        <f>IF(tabItens[[#This Row],[Média]] &gt; 0, tabItens[[#This Row],[QTDE ATUAL]] / tabItens[[#This Row],[Média]],999.9)</f>
        <v>54.239999999999995</v>
      </c>
      <c r="M941" s="364">
        <v>0</v>
      </c>
      <c r="N941" s="365">
        <f>tabItens[[#This Row],[VALOR UNIT.]] * tabItens[[#This Row],[LC]]</f>
        <v>0</v>
      </c>
      <c r="O941" s="366"/>
      <c r="P941" s="367"/>
      <c r="Q941" s="368"/>
      <c r="R941" s="365"/>
      <c r="S941" s="369"/>
      <c r="T941" s="370">
        <f>ROUNDDOWN(IFERROR(tabItens[[#This Row],[ATA DT.VALID.]] - $D$1,0) / 30,0)</f>
        <v>-1507</v>
      </c>
      <c r="U941" s="355" t="s">
        <v>2028</v>
      </c>
      <c r="V941" s="371">
        <v>1</v>
      </c>
      <c r="W941" s="372" t="s">
        <v>2070</v>
      </c>
      <c r="X941" s="373">
        <v>76</v>
      </c>
      <c r="Y941" s="374">
        <v>3</v>
      </c>
      <c r="Z941" s="375"/>
      <c r="AA941" s="376"/>
      <c r="AB941" s="377"/>
      <c r="AC941" s="377"/>
      <c r="AD941" s="376"/>
      <c r="AE941" s="377"/>
      <c r="AF941" s="370"/>
      <c r="AG941" s="378" t="s">
        <v>2067</v>
      </c>
      <c r="AH941" s="379"/>
      <c r="AI941" s="370">
        <v>8</v>
      </c>
      <c r="AJ941" s="379">
        <v>44676</v>
      </c>
      <c r="AK941" s="379">
        <v>44375</v>
      </c>
      <c r="AL941" s="379">
        <v>44586</v>
      </c>
      <c r="AM941" s="369"/>
      <c r="AN941" s="358"/>
      <c r="AO941" s="380" t="str">
        <f>_xlfn.IFNA(IF(VLOOKUP(tabItens[[#This Row],[CÓDIGO]],tabExcluirDoEstoque[#Data],1,FALSE),"sim",""),"")</f>
        <v/>
      </c>
      <c r="AP941" s="381" t="str">
        <f ca="1">IF(OR(ISBLANK(tabItens[[#This Row],[ATA DT.VALID.]]),tabItens[[#This Row],[ATA DT.VALID.]]="",tabItens[[#This Row],[ATA DT.VALID.]]=" "),"",IF(TYPE(tabItens[[#This Row],[ATA DT.VALID.]])=1,ROUNDUP((tabItens[[#This Row],[ATA DT.VALID.]]-TODAY())/7,0),""))</f>
        <v/>
      </c>
      <c r="AQ941" s="382"/>
      <c r="AR941" s="383" t="str">
        <f>IF(ISBLANK(tabItens[[#This Row],[CÓDIGO]]),"",IFERROR(VLOOKUP(tabItens[[#This Row],[CÓDIGO]],Consumo!$C$2:$AC$862,26,FALSE),0))</f>
        <v>08.2023</v>
      </c>
      <c r="AS941" s="384">
        <f>SUMIF(Consumo!$C$3:$C$862,tabItens[[#This Row],[CÓDIGO]],Consumo!$N$3:$N$862) + SUMIF(Consumo!$C$3:$C$862,tabItens[[#This Row],[CÓDIGO]],Consumo!$O$3:$O$862) + SUMIF(Consumo!$C$3:$C$862,tabItens[[#This Row],[CÓDIGO]],Consumo!$P$3:$P$862) + SUMIF(Consumo!$C$3:$C$862,tabItens[[#This Row],[CÓDIGO]],Consumo!$Q$3:$Q$862)</f>
        <v>15</v>
      </c>
      <c r="AT941" s="384">
        <f>SUMIF(Consumo!$C$3:$C$862,tabItens[[#This Row],[CÓDIGO]],Consumo!$Z$3:$Z$862)</f>
        <v>26</v>
      </c>
      <c r="AU941" s="385">
        <f>SUMIF(Consumo!$C$3:$C$862,tabItens[[#This Row],[CÓDIGO]],Consumo!$AA$3:$AA$862)</f>
        <v>8</v>
      </c>
      <c r="AV941" s="386">
        <f>SUMIF(Consumo!$C$3:$C$862,tabItens[[#This Row],[CÓDIGO]],Consumo!$Y$3:$Y$862)</f>
        <v>2.0833333333333335</v>
      </c>
      <c r="AW941" s="359">
        <f>tabItens[[#This Row],[QTDE ATUAL]] + tabItens[[#This Row],[RC QTDE]] + tabItens[[#This Row],[AF SALDO]] + tabItens[[#This Row],[Recentes]]</f>
        <v>113</v>
      </c>
      <c r="AX941" s="387">
        <v>66</v>
      </c>
      <c r="AY941" s="387">
        <v>4</v>
      </c>
      <c r="AZ941" s="387">
        <f>IF(ISBLANK(tabItens[[#This Row],[CÓDIGO]]),"",tabItens[[#This Row],[PontoMês]] * (AZ$2+tabItens[[#This Row],[PontoQtM]]))</f>
        <v>264</v>
      </c>
      <c r="BA941" s="386">
        <f>tabItens[[#This Row],[PontoPed]] - tabItens[[#This Row],[Saldo]] + (1/10)</f>
        <v>151.1</v>
      </c>
      <c r="BB941" s="386">
        <f xml:space="preserve"> tabItens[[#This Row],[PontoMês]] * BB$2 - tabItens[[#This Row],[QTDE ATUAL]] - (1/10)</f>
        <v>-47.1</v>
      </c>
      <c r="BC941" s="388">
        <f>IF( tabItens[[#This Row],[PontoPed]]&gt;0, IF(tabItens[[#This Row],[PontoPed]]&lt;1, 1, IF( tabItens[[#This Row],[Saldo]]&gt;tabItens[[#This Row],[PontoPed]], 0, (tabItens[[#This Row],[PontoPed]]-tabItens[[#This Row],[Saldo]])/tabItens[[#This Row],[PontoPed]] ) ), 0 )</f>
        <v>0.57196969696969702</v>
      </c>
      <c r="BD941" s="389">
        <f>ROUNDDOWN(IF( OR( AND(tabItens[[#This Row],[PontoPed]]&lt;tabItens[[#This Row],[Saldo]],tabItens[[#This Row],[Saldo]]&gt;0), tabItens[[#This Row],[PontoPed]]=0), 99, IF(AND(tabItens[[#This Row],[Saldo]]=0,tabItens[[#This Row],[PontoPed]]&gt;0), 0, (1-tabItens[[#This Row],[PctAb]])*10 ) ),0)</f>
        <v>4</v>
      </c>
      <c r="BE941" s="390">
        <f>IF( tabItens[[#This Row],[Consumo]] &gt; tabItens[[#This Row],[04_MESES]]/4*$AV$2, tabItens[[#This Row],[Consumo]]/$AV$2, tabItens[[#This Row],[04_MESES]]/4 ) * $BE$2 + tabItens[[#This Row],[COMPRA_EXTRA]]</f>
        <v>22.5</v>
      </c>
      <c r="BF941" s="391">
        <f>MAX( tabItens[[#This Row],[Sugestão]] - tabItens[[#This Row],[LC]], 0 )</f>
        <v>22.5</v>
      </c>
      <c r="BG941" s="391">
        <f>SUMIF(Consumo!$C$3:$C$862,tabItens[[#This Row],[CÓDIGO]],Consumo!$E$3:$E$862)</f>
        <v>0</v>
      </c>
      <c r="BH941" s="392">
        <f>IF(AND(tabItens[[#This Row],[Pend]] &gt; 0,tabItens[[#This Row],[Consumo]] &lt;&gt; 0), tabItens[[#This Row],[Pend]] / tabItens[[#This Row],[Consumo]], 0 )</f>
        <v>0</v>
      </c>
      <c r="BI941" s="391"/>
      <c r="BJ941" s="391"/>
      <c r="BK941" s="393" t="s">
        <v>2081</v>
      </c>
    </row>
    <row r="942" spans="1:63" x14ac:dyDescent="0.3">
      <c r="A942" s="354">
        <v>141786</v>
      </c>
      <c r="B942" s="355" t="s">
        <v>2040</v>
      </c>
      <c r="C942" s="356" t="s">
        <v>280</v>
      </c>
      <c r="D942" s="357">
        <v>535</v>
      </c>
      <c r="E942" s="358"/>
      <c r="F942" s="358"/>
      <c r="G942" s="358" t="s">
        <v>883</v>
      </c>
      <c r="H942" s="359">
        <v>243</v>
      </c>
      <c r="I942" s="360">
        <v>103003</v>
      </c>
      <c r="J942" s="361">
        <v>515.79926</v>
      </c>
      <c r="K942" s="362">
        <v>24</v>
      </c>
      <c r="L942" s="363">
        <f>IF(tabItens[[#This Row],[Média]] &gt; 0, tabItens[[#This Row],[QTDE ATUAL]] / tabItens[[#This Row],[Média]],999.9)</f>
        <v>104.14285714285714</v>
      </c>
      <c r="M942" s="364">
        <v>0</v>
      </c>
      <c r="N942" s="365">
        <f>tabItens[[#This Row],[VALOR UNIT.]] * tabItens[[#This Row],[LC]]</f>
        <v>0</v>
      </c>
      <c r="O942" s="366"/>
      <c r="P942" s="367"/>
      <c r="Q942" s="368"/>
      <c r="R942" s="365"/>
      <c r="S942" s="369"/>
      <c r="T942" s="370">
        <f>ROUNDDOWN(IFERROR(tabItens[[#This Row],[ATA DT.VALID.]] - $D$1,0) / 30,0)</f>
        <v>-1507</v>
      </c>
      <c r="U942" s="355" t="s">
        <v>968</v>
      </c>
      <c r="V942" s="371">
        <v>1</v>
      </c>
      <c r="W942" s="372" t="s">
        <v>2070</v>
      </c>
      <c r="X942" s="373">
        <v>76</v>
      </c>
      <c r="Y942" s="374">
        <v>10</v>
      </c>
      <c r="Z942" s="375"/>
      <c r="AA942" s="376"/>
      <c r="AB942" s="377"/>
      <c r="AC942" s="377"/>
      <c r="AD942" s="376"/>
      <c r="AE942" s="377"/>
      <c r="AF942" s="370"/>
      <c r="AG942" s="378" t="s">
        <v>2067</v>
      </c>
      <c r="AH942" s="379"/>
      <c r="AI942" s="370">
        <v>12</v>
      </c>
      <c r="AJ942" s="379">
        <v>44613</v>
      </c>
      <c r="AK942" s="379">
        <v>44375</v>
      </c>
      <c r="AL942" s="379">
        <v>44586</v>
      </c>
      <c r="AM942" s="369"/>
      <c r="AN942" s="358"/>
      <c r="AO942" s="380" t="str">
        <f>_xlfn.IFNA(IF(VLOOKUP(tabItens[[#This Row],[CÓDIGO]],tabExcluirDoEstoque[#Data],1,FALSE),"sim",""),"")</f>
        <v/>
      </c>
      <c r="AP942" s="381" t="str">
        <f ca="1">IF(OR(ISBLANK(tabItens[[#This Row],[ATA DT.VALID.]]),tabItens[[#This Row],[ATA DT.VALID.]]="",tabItens[[#This Row],[ATA DT.VALID.]]=" "),"",IF(TYPE(tabItens[[#This Row],[ATA DT.VALID.]])=1,ROUNDUP((tabItens[[#This Row],[ATA DT.VALID.]]-TODAY())/7,0),""))</f>
        <v/>
      </c>
      <c r="AQ942" s="382"/>
      <c r="AR942" s="383" t="str">
        <f>IF(ISBLANK(tabItens[[#This Row],[CÓDIGO]]),"",IFERROR(VLOOKUP(tabItens[[#This Row],[CÓDIGO]],Consumo!$C$2:$AC$862,26,FALSE),0))</f>
        <v>09.2023</v>
      </c>
      <c r="AS942" s="384">
        <f>SUMIF(Consumo!$C$3:$C$862,tabItens[[#This Row],[CÓDIGO]],Consumo!$N$3:$N$862) + SUMIF(Consumo!$C$3:$C$862,tabItens[[#This Row],[CÓDIGO]],Consumo!$O$3:$O$862) + SUMIF(Consumo!$C$3:$C$862,tabItens[[#This Row],[CÓDIGO]],Consumo!$P$3:$P$862) + SUMIF(Consumo!$C$3:$C$862,tabItens[[#This Row],[CÓDIGO]],Consumo!$Q$3:$Q$862)</f>
        <v>4</v>
      </c>
      <c r="AT942" s="384">
        <f>SUMIF(Consumo!$C$3:$C$862,tabItens[[#This Row],[CÓDIGO]],Consumo!$Z$3:$Z$862)</f>
        <v>29</v>
      </c>
      <c r="AU942" s="385">
        <f>SUMIF(Consumo!$C$3:$C$862,tabItens[[#This Row],[CÓDIGO]],Consumo!$AA$3:$AA$862)</f>
        <v>8</v>
      </c>
      <c r="AV942" s="386">
        <f>SUMIF(Consumo!$C$3:$C$862,tabItens[[#This Row],[CÓDIGO]],Consumo!$Y$3:$Y$862)</f>
        <v>2.3333333333333335</v>
      </c>
      <c r="AW942" s="359">
        <f>tabItens[[#This Row],[QTDE ATUAL]] + tabItens[[#This Row],[RC QTDE]] + tabItens[[#This Row],[AF SALDO]] + tabItens[[#This Row],[Recentes]]</f>
        <v>243</v>
      </c>
      <c r="AX942" s="387">
        <v>69</v>
      </c>
      <c r="AY942" s="387">
        <v>4</v>
      </c>
      <c r="AZ942" s="387">
        <f>IF(ISBLANK(tabItens[[#This Row],[CÓDIGO]]),"",tabItens[[#This Row],[PontoMês]] * (AZ$2+tabItens[[#This Row],[PontoQtM]]))</f>
        <v>276</v>
      </c>
      <c r="BA942" s="386">
        <f>tabItens[[#This Row],[PontoPed]] - tabItens[[#This Row],[Saldo]] + (1/10)</f>
        <v>33.1</v>
      </c>
      <c r="BB942" s="386">
        <f xml:space="preserve"> tabItens[[#This Row],[PontoMês]] * BB$2 - tabItens[[#This Row],[QTDE ATUAL]] - (1/10)</f>
        <v>-174.1</v>
      </c>
      <c r="BC942" s="388">
        <f>IF( tabItens[[#This Row],[PontoPed]]&gt;0, IF(tabItens[[#This Row],[PontoPed]]&lt;1, 1, IF( tabItens[[#This Row],[Saldo]]&gt;tabItens[[#This Row],[PontoPed]], 0, (tabItens[[#This Row],[PontoPed]]-tabItens[[#This Row],[Saldo]])/tabItens[[#This Row],[PontoPed]] ) ), 0 )</f>
        <v>0.11956521739130435</v>
      </c>
      <c r="BD942" s="389">
        <f>ROUNDDOWN(IF( OR( AND(tabItens[[#This Row],[PontoPed]]&lt;tabItens[[#This Row],[Saldo]],tabItens[[#This Row],[Saldo]]&gt;0), tabItens[[#This Row],[PontoPed]]=0), 99, IF(AND(tabItens[[#This Row],[Saldo]]=0,tabItens[[#This Row],[PontoPed]]&gt;0), 0, (1-tabItens[[#This Row],[PctAb]])*10 ) ),0)</f>
        <v>8</v>
      </c>
      <c r="BE942" s="390">
        <f>IF( tabItens[[#This Row],[Consumo]] &gt; tabItens[[#This Row],[04_MESES]]/4*$AV$2, tabItens[[#This Row],[Consumo]]/$AV$2, tabItens[[#This Row],[04_MESES]]/4 ) * $BE$2 + tabItens[[#This Row],[COMPRA_EXTRA]]</f>
        <v>14.5</v>
      </c>
      <c r="BF942" s="391">
        <f>MAX( tabItens[[#This Row],[Sugestão]] - tabItens[[#This Row],[LC]], 0 )</f>
        <v>14.5</v>
      </c>
      <c r="BG942" s="391">
        <f>SUMIF(Consumo!$C$3:$C$862,tabItens[[#This Row],[CÓDIGO]],Consumo!$E$3:$E$862)</f>
        <v>0</v>
      </c>
      <c r="BH942" s="392">
        <f>IF(AND(tabItens[[#This Row],[Pend]] &gt; 0,tabItens[[#This Row],[Consumo]] &lt;&gt; 0), tabItens[[#This Row],[Pend]] / tabItens[[#This Row],[Consumo]], 0 )</f>
        <v>0</v>
      </c>
      <c r="BI942" s="391"/>
      <c r="BJ942" s="391"/>
      <c r="BK942" s="393" t="s">
        <v>2081</v>
      </c>
    </row>
    <row r="943" spans="1:63" x14ac:dyDescent="0.3">
      <c r="A943" s="354">
        <v>141787</v>
      </c>
      <c r="B943" s="355" t="s">
        <v>2041</v>
      </c>
      <c r="C943" s="356" t="s">
        <v>280</v>
      </c>
      <c r="D943" s="357">
        <v>692.83</v>
      </c>
      <c r="E943" s="358"/>
      <c r="F943" s="358"/>
      <c r="G943" s="358" t="s">
        <v>883</v>
      </c>
      <c r="H943" s="359">
        <v>271</v>
      </c>
      <c r="I943" s="360">
        <v>103003</v>
      </c>
      <c r="J943" s="361">
        <v>692.83</v>
      </c>
      <c r="K943" s="362">
        <v>233</v>
      </c>
      <c r="L943" s="363">
        <f>IF(tabItens[[#This Row],[Média]] &gt; 0, tabItens[[#This Row],[QTDE ATUAL]] / tabItens[[#This Row],[Média]],999.9)</f>
        <v>10.068111455108358</v>
      </c>
      <c r="M943" s="364">
        <v>0</v>
      </c>
      <c r="N943" s="365">
        <f>tabItens[[#This Row],[VALOR UNIT.]] * tabItens[[#This Row],[LC]]</f>
        <v>0</v>
      </c>
      <c r="O943" s="366"/>
      <c r="P943" s="367"/>
      <c r="Q943" s="368"/>
      <c r="R943" s="365"/>
      <c r="S943" s="369"/>
      <c r="T943" s="370">
        <f>ROUNDDOWN(IFERROR(tabItens[[#This Row],[ATA DT.VALID.]] - $D$1,0) / 30,0)</f>
        <v>-1507</v>
      </c>
      <c r="U943" s="355" t="s">
        <v>968</v>
      </c>
      <c r="V943" s="371">
        <v>1</v>
      </c>
      <c r="W943" s="372" t="s">
        <v>2070</v>
      </c>
      <c r="X943" s="373">
        <v>76</v>
      </c>
      <c r="Y943" s="374">
        <v>10</v>
      </c>
      <c r="Z943" s="375"/>
      <c r="AA943" s="376"/>
      <c r="AB943" s="377"/>
      <c r="AC943" s="377">
        <v>11623</v>
      </c>
      <c r="AD943" s="376">
        <v>2023</v>
      </c>
      <c r="AE943" s="377">
        <v>50</v>
      </c>
      <c r="AF943" s="370">
        <v>50</v>
      </c>
      <c r="AG943" s="378" t="s">
        <v>2054</v>
      </c>
      <c r="AH943" s="379">
        <v>45247</v>
      </c>
      <c r="AI943" s="370">
        <v>114</v>
      </c>
      <c r="AJ943" s="379">
        <v>44616</v>
      </c>
      <c r="AK943" s="379">
        <v>44375</v>
      </c>
      <c r="AL943" s="379">
        <v>45182</v>
      </c>
      <c r="AM943" s="369"/>
      <c r="AN943" s="358"/>
      <c r="AO943" s="380" t="str">
        <f>_xlfn.IFNA(IF(VLOOKUP(tabItens[[#This Row],[CÓDIGO]],tabExcluirDoEstoque[#Data],1,FALSE),"sim",""),"")</f>
        <v/>
      </c>
      <c r="AP943" s="381" t="str">
        <f ca="1">IF(OR(ISBLANK(tabItens[[#This Row],[ATA DT.VALID.]]),tabItens[[#This Row],[ATA DT.VALID.]]="",tabItens[[#This Row],[ATA DT.VALID.]]=" "),"",IF(TYPE(tabItens[[#This Row],[ATA DT.VALID.]])=1,ROUNDUP((tabItens[[#This Row],[ATA DT.VALID.]]-TODAY())/7,0),""))</f>
        <v/>
      </c>
      <c r="AQ943" s="382"/>
      <c r="AR943" s="383" t="str">
        <f>IF(ISBLANK(tabItens[[#This Row],[CÓDIGO]]),"",IFERROR(VLOOKUP(tabItens[[#This Row],[CÓDIGO]],Consumo!$C$2:$AC$862,26,FALSE),0))</f>
        <v>09.2023</v>
      </c>
      <c r="AS943" s="384">
        <f>SUMIF(Consumo!$C$3:$C$862,tabItens[[#This Row],[CÓDIGO]],Consumo!$N$3:$N$862) + SUMIF(Consumo!$C$3:$C$862,tabItens[[#This Row],[CÓDIGO]],Consumo!$O$3:$O$862) + SUMIF(Consumo!$C$3:$C$862,tabItens[[#This Row],[CÓDIGO]],Consumo!$P$3:$P$862) + SUMIF(Consumo!$C$3:$C$862,tabItens[[#This Row],[CÓDIGO]],Consumo!$Q$3:$Q$862)</f>
        <v>115</v>
      </c>
      <c r="AT943" s="384">
        <f>SUMIF(Consumo!$C$3:$C$862,tabItens[[#This Row],[CÓDIGO]],Consumo!$Z$3:$Z$862)</f>
        <v>333</v>
      </c>
      <c r="AU943" s="385">
        <f>SUMIF(Consumo!$C$3:$C$862,tabItens[[#This Row],[CÓDIGO]],Consumo!$AA$3:$AA$862)</f>
        <v>72</v>
      </c>
      <c r="AV943" s="386">
        <f>SUMIF(Consumo!$C$3:$C$862,tabItens[[#This Row],[CÓDIGO]],Consumo!$Y$3:$Y$862)</f>
        <v>26.916666666666668</v>
      </c>
      <c r="AW943" s="359">
        <f>tabItens[[#This Row],[QTDE ATUAL]] + tabItens[[#This Row],[RC QTDE]] + tabItens[[#This Row],[AF SALDO]] + tabItens[[#This Row],[Recentes]]</f>
        <v>321</v>
      </c>
      <c r="AX943" s="387">
        <v>293</v>
      </c>
      <c r="AY943" s="387">
        <v>4</v>
      </c>
      <c r="AZ943" s="387">
        <f>IF(ISBLANK(tabItens[[#This Row],[CÓDIGO]]),"",tabItens[[#This Row],[PontoMês]] * (AZ$2+tabItens[[#This Row],[PontoQtM]]))</f>
        <v>1172</v>
      </c>
      <c r="BA943" s="386">
        <f>tabItens[[#This Row],[PontoPed]] - tabItens[[#This Row],[Saldo]] + (1/10)</f>
        <v>851.1</v>
      </c>
      <c r="BB943" s="386">
        <f xml:space="preserve"> tabItens[[#This Row],[PontoMês]] * BB$2 - tabItens[[#This Row],[QTDE ATUAL]] - (1/10)</f>
        <v>21.9</v>
      </c>
      <c r="BC943" s="388">
        <f>IF( tabItens[[#This Row],[PontoPed]]&gt;0, IF(tabItens[[#This Row],[PontoPed]]&lt;1, 1, IF( tabItens[[#This Row],[Saldo]]&gt;tabItens[[#This Row],[PontoPed]], 0, (tabItens[[#This Row],[PontoPed]]-tabItens[[#This Row],[Saldo]])/tabItens[[#This Row],[PontoPed]] ) ), 0 )</f>
        <v>0.72610921501706482</v>
      </c>
      <c r="BD943" s="389">
        <f>ROUNDDOWN(IF( OR( AND(tabItens[[#This Row],[PontoPed]]&lt;tabItens[[#This Row],[Saldo]],tabItens[[#This Row],[Saldo]]&gt;0), tabItens[[#This Row],[PontoPed]]=0), 99, IF(AND(tabItens[[#This Row],[Saldo]]=0,tabItens[[#This Row],[PontoPed]]&gt;0), 0, (1-tabItens[[#This Row],[PctAb]])*10 ) ),0)</f>
        <v>2</v>
      </c>
      <c r="BE943" s="390">
        <f>IF( tabItens[[#This Row],[Consumo]] &gt; tabItens[[#This Row],[04_MESES]]/4*$AV$2, tabItens[[#This Row],[Consumo]]/$AV$2, tabItens[[#This Row],[04_MESES]]/4 ) * $BE$2 + tabItens[[#This Row],[COMPRA_EXTRA]]</f>
        <v>172.5</v>
      </c>
      <c r="BF943" s="391">
        <f>MAX( tabItens[[#This Row],[Sugestão]] - tabItens[[#This Row],[LC]], 0 )</f>
        <v>172.5</v>
      </c>
      <c r="BG943" s="391">
        <f>SUMIF(Consumo!$C$3:$C$862,tabItens[[#This Row],[CÓDIGO]],Consumo!$E$3:$E$862)</f>
        <v>0</v>
      </c>
      <c r="BH943" s="392">
        <f>IF(AND(tabItens[[#This Row],[Pend]] &gt; 0,tabItens[[#This Row],[Consumo]] &lt;&gt; 0), tabItens[[#This Row],[Pend]] / tabItens[[#This Row],[Consumo]], 0 )</f>
        <v>0</v>
      </c>
      <c r="BI943" s="391"/>
      <c r="BJ943" s="391"/>
      <c r="BK943" s="393" t="s">
        <v>2081</v>
      </c>
    </row>
    <row r="944" spans="1:63" x14ac:dyDescent="0.3">
      <c r="A944" s="354">
        <v>142982</v>
      </c>
      <c r="B944" s="355" t="s">
        <v>2042</v>
      </c>
      <c r="C944" s="356" t="s">
        <v>256</v>
      </c>
      <c r="D944" s="357">
        <v>233</v>
      </c>
      <c r="E944" s="358"/>
      <c r="F944" s="358"/>
      <c r="G944" s="358" t="s">
        <v>883</v>
      </c>
      <c r="H944" s="359">
        <v>0</v>
      </c>
      <c r="I944" s="360">
        <v>103003</v>
      </c>
      <c r="J944" s="361">
        <v>233</v>
      </c>
      <c r="K944" s="362">
        <v>63</v>
      </c>
      <c r="L944" s="363">
        <f>IF(tabItens[[#This Row],[Média]] &gt; 0, tabItens[[#This Row],[QTDE ATUAL]] / tabItens[[#This Row],[Média]],999.9)</f>
        <v>0</v>
      </c>
      <c r="M944" s="364">
        <v>0</v>
      </c>
      <c r="N944" s="365">
        <f>tabItens[[#This Row],[VALOR UNIT.]] * tabItens[[#This Row],[LC]]</f>
        <v>0</v>
      </c>
      <c r="O944" s="366"/>
      <c r="P944" s="367"/>
      <c r="Q944" s="368"/>
      <c r="R944" s="365"/>
      <c r="S944" s="369"/>
      <c r="T944" s="370">
        <f>ROUNDDOWN(IFERROR(tabItens[[#This Row],[ATA DT.VALID.]] - $D$1,0) / 30,0)</f>
        <v>-1507</v>
      </c>
      <c r="U944" s="355" t="s">
        <v>2043</v>
      </c>
      <c r="V944" s="371">
        <v>1</v>
      </c>
      <c r="W944" s="372"/>
      <c r="X944" s="373">
        <v>55</v>
      </c>
      <c r="Y944" s="374">
        <v>6</v>
      </c>
      <c r="Z944" s="375">
        <v>2956</v>
      </c>
      <c r="AA944" s="376">
        <v>2023</v>
      </c>
      <c r="AB944" s="377">
        <v>100</v>
      </c>
      <c r="AC944" s="377"/>
      <c r="AD944" s="376"/>
      <c r="AE944" s="377"/>
      <c r="AF944" s="370"/>
      <c r="AG944" s="378" t="s">
        <v>2067</v>
      </c>
      <c r="AH944" s="379"/>
      <c r="AI944" s="370">
        <v>24</v>
      </c>
      <c r="AJ944" s="379">
        <v>44909</v>
      </c>
      <c r="AK944" s="379">
        <v>44428</v>
      </c>
      <c r="AL944" s="379">
        <v>44845</v>
      </c>
      <c r="AM944" s="369"/>
      <c r="AN944" s="358"/>
      <c r="AO944" s="380" t="str">
        <f>_xlfn.IFNA(IF(VLOOKUP(tabItens[[#This Row],[CÓDIGO]],tabExcluirDoEstoque[#Data],1,FALSE),"sim",""),"")</f>
        <v/>
      </c>
      <c r="AP944" s="381" t="str">
        <f ca="1">IF(OR(ISBLANK(tabItens[[#This Row],[ATA DT.VALID.]]),tabItens[[#This Row],[ATA DT.VALID.]]="",tabItens[[#This Row],[ATA DT.VALID.]]=" "),"",IF(TYPE(tabItens[[#This Row],[ATA DT.VALID.]])=1,ROUNDUP((tabItens[[#This Row],[ATA DT.VALID.]]-TODAY())/7,0),""))</f>
        <v/>
      </c>
      <c r="AQ944" s="382"/>
      <c r="AR944" s="383" t="str">
        <f>IF(ISBLANK(tabItens[[#This Row],[CÓDIGO]]),"",IFERROR(VLOOKUP(tabItens[[#This Row],[CÓDIGO]],Consumo!$C$2:$AC$862,26,FALSE),0))</f>
        <v>07.2023</v>
      </c>
      <c r="AS944" s="384">
        <f>SUMIF(Consumo!$C$3:$C$862,tabItens[[#This Row],[CÓDIGO]],Consumo!$N$3:$N$862) + SUMIF(Consumo!$C$3:$C$862,tabItens[[#This Row],[CÓDIGO]],Consumo!$O$3:$O$862) + SUMIF(Consumo!$C$3:$C$862,tabItens[[#This Row],[CÓDIGO]],Consumo!$P$3:$P$862) + SUMIF(Consumo!$C$3:$C$862,tabItens[[#This Row],[CÓDIGO]],Consumo!$Q$3:$Q$862)</f>
        <v>4</v>
      </c>
      <c r="AT944" s="384">
        <f>SUMIF(Consumo!$C$3:$C$862,tabItens[[#This Row],[CÓDIGO]],Consumo!$Z$3:$Z$862)</f>
        <v>87</v>
      </c>
      <c r="AU944" s="385">
        <f>SUMIF(Consumo!$C$3:$C$862,tabItens[[#This Row],[CÓDIGO]],Consumo!$AA$3:$AA$862)</f>
        <v>16</v>
      </c>
      <c r="AV944" s="386">
        <f>SUMIF(Consumo!$C$3:$C$862,tabItens[[#This Row],[CÓDIGO]],Consumo!$Y$3:$Y$862)</f>
        <v>7.25</v>
      </c>
      <c r="AW944" s="359">
        <f>tabItens[[#This Row],[QTDE ATUAL]] + tabItens[[#This Row],[RC QTDE]] + tabItens[[#This Row],[AF SALDO]] + tabItens[[#This Row],[Recentes]]</f>
        <v>100</v>
      </c>
      <c r="AX944" s="387">
        <v>0</v>
      </c>
      <c r="AY944" s="387">
        <v>0</v>
      </c>
      <c r="AZ944" s="387">
        <f>IF(ISBLANK(tabItens[[#This Row],[CÓDIGO]]),"",tabItens[[#This Row],[PontoMês]] * (AZ$2+tabItens[[#This Row],[PontoQtM]]))</f>
        <v>0</v>
      </c>
      <c r="BA944" s="386">
        <f>tabItens[[#This Row],[PontoPed]] - tabItens[[#This Row],[Saldo]] + (1/10)</f>
        <v>-99.9</v>
      </c>
      <c r="BB944" s="386">
        <f xml:space="preserve"> tabItens[[#This Row],[PontoMês]] * BB$2 - tabItens[[#This Row],[QTDE ATUAL]] - (1/10)</f>
        <v>-0.1</v>
      </c>
      <c r="BC944" s="388">
        <f>IF( tabItens[[#This Row],[PontoPed]]&gt;0, IF(tabItens[[#This Row],[PontoPed]]&lt;1, 1, IF( tabItens[[#This Row],[Saldo]]&gt;tabItens[[#This Row],[PontoPed]], 0, (tabItens[[#This Row],[PontoPed]]-tabItens[[#This Row],[Saldo]])/tabItens[[#This Row],[PontoPed]] ) ), 0 )</f>
        <v>0</v>
      </c>
      <c r="BD944" s="389">
        <f>ROUNDDOWN(IF( OR( AND(tabItens[[#This Row],[PontoPed]]&lt;tabItens[[#This Row],[Saldo]],tabItens[[#This Row],[Saldo]]&gt;0), tabItens[[#This Row],[PontoPed]]=0), 99, IF(AND(tabItens[[#This Row],[Saldo]]=0,tabItens[[#This Row],[PontoPed]]&gt;0), 0, (1-tabItens[[#This Row],[PctAb]])*10 ) ),0)</f>
        <v>99</v>
      </c>
      <c r="BE944" s="390">
        <f>IF( tabItens[[#This Row],[Consumo]] &gt; tabItens[[#This Row],[04_MESES]]/4*$AV$2, tabItens[[#This Row],[Consumo]]/$AV$2, tabItens[[#This Row],[04_MESES]]/4 ) * $BE$2 + tabItens[[#This Row],[COMPRA_EXTRA]]</f>
        <v>43.5</v>
      </c>
      <c r="BF944" s="391">
        <f>MAX( tabItens[[#This Row],[Sugestão]] - tabItens[[#This Row],[LC]], 0 )</f>
        <v>43.5</v>
      </c>
      <c r="BG944" s="391">
        <f>SUMIF(Consumo!$C$3:$C$862,tabItens[[#This Row],[CÓDIGO]],Consumo!$E$3:$E$862)</f>
        <v>16</v>
      </c>
      <c r="BH944" s="392">
        <f>IF(AND(tabItens[[#This Row],[Pend]] &gt; 0,tabItens[[#This Row],[Consumo]] &lt;&gt; 0), tabItens[[#This Row],[Pend]] / tabItens[[#This Row],[Consumo]], 0 )</f>
        <v>0.18390804597701149</v>
      </c>
      <c r="BI944" s="391"/>
      <c r="BJ944" s="391"/>
      <c r="BK944" s="393" t="s">
        <v>2081</v>
      </c>
    </row>
    <row r="945" spans="1:63" x14ac:dyDescent="0.3">
      <c r="A945" s="354">
        <v>143099</v>
      </c>
      <c r="B945" s="355" t="s">
        <v>2044</v>
      </c>
      <c r="C945" s="356" t="s">
        <v>262</v>
      </c>
      <c r="D945" s="357">
        <v>37.5</v>
      </c>
      <c r="E945" s="358"/>
      <c r="F945" s="358"/>
      <c r="G945" s="358" t="s">
        <v>883</v>
      </c>
      <c r="H945" s="359">
        <v>1495</v>
      </c>
      <c r="I945" s="360">
        <v>103003</v>
      </c>
      <c r="J945" s="361">
        <v>37.5</v>
      </c>
      <c r="K945" s="362">
        <v>694</v>
      </c>
      <c r="L945" s="363">
        <f>IF(tabItens[[#This Row],[Média]] &gt; 0, tabItens[[#This Row],[QTDE ATUAL]] / tabItens[[#This Row],[Média]],999.9)</f>
        <v>16.89265536723164</v>
      </c>
      <c r="M945" s="364">
        <v>0</v>
      </c>
      <c r="N945" s="365">
        <f>tabItens[[#This Row],[VALOR UNIT.]] * tabItens[[#This Row],[LC]]</f>
        <v>0</v>
      </c>
      <c r="O945" s="366"/>
      <c r="P945" s="367"/>
      <c r="Q945" s="368"/>
      <c r="R945" s="365"/>
      <c r="S945" s="369"/>
      <c r="T945" s="370">
        <f>ROUNDDOWN(IFERROR(tabItens[[#This Row],[ATA DT.VALID.]] - $D$1,0) / 30,0)</f>
        <v>-1507</v>
      </c>
      <c r="U945" s="355" t="s">
        <v>1488</v>
      </c>
      <c r="V945" s="371">
        <v>1</v>
      </c>
      <c r="W945" s="372" t="s">
        <v>2076</v>
      </c>
      <c r="X945" s="373">
        <v>54</v>
      </c>
      <c r="Y945" s="374">
        <v>4</v>
      </c>
      <c r="Z945" s="375"/>
      <c r="AA945" s="376"/>
      <c r="AB945" s="377"/>
      <c r="AC945" s="377"/>
      <c r="AD945" s="376"/>
      <c r="AE945" s="377"/>
      <c r="AF945" s="370"/>
      <c r="AG945" s="378" t="s">
        <v>2067</v>
      </c>
      <c r="AH945" s="379"/>
      <c r="AI945" s="370">
        <v>354</v>
      </c>
      <c r="AJ945" s="379">
        <v>44540</v>
      </c>
      <c r="AK945" s="379">
        <v>44438</v>
      </c>
      <c r="AL945" s="379">
        <v>44519</v>
      </c>
      <c r="AM945" s="369"/>
      <c r="AN945" s="358"/>
      <c r="AO945" s="380" t="str">
        <f>_xlfn.IFNA(IF(VLOOKUP(tabItens[[#This Row],[CÓDIGO]],tabExcluirDoEstoque[#Data],1,FALSE),"sim",""),"")</f>
        <v/>
      </c>
      <c r="AP945" s="381" t="str">
        <f ca="1">IF(OR(ISBLANK(tabItens[[#This Row],[ATA DT.VALID.]]),tabItens[[#This Row],[ATA DT.VALID.]]="",tabItens[[#This Row],[ATA DT.VALID.]]=" "),"",IF(TYPE(tabItens[[#This Row],[ATA DT.VALID.]])=1,ROUNDUP((tabItens[[#This Row],[ATA DT.VALID.]]-TODAY())/7,0),""))</f>
        <v/>
      </c>
      <c r="AQ945" s="382"/>
      <c r="AR945" s="383" t="str">
        <f>IF(ISBLANK(tabItens[[#This Row],[CÓDIGO]]),"",IFERROR(VLOOKUP(tabItens[[#This Row],[CÓDIGO]],Consumo!$C$2:$AC$862,26,FALSE),0))</f>
        <v>09.2023</v>
      </c>
      <c r="AS945" s="384">
        <f>SUMIF(Consumo!$C$3:$C$862,tabItens[[#This Row],[CÓDIGO]],Consumo!$N$3:$N$862) + SUMIF(Consumo!$C$3:$C$862,tabItens[[#This Row],[CÓDIGO]],Consumo!$O$3:$O$862) + SUMIF(Consumo!$C$3:$C$862,tabItens[[#This Row],[CÓDIGO]],Consumo!$P$3:$P$862) + SUMIF(Consumo!$C$3:$C$862,tabItens[[#This Row],[CÓDIGO]],Consumo!$Q$3:$Q$862)</f>
        <v>381</v>
      </c>
      <c r="AT945" s="384">
        <f>SUMIF(Consumo!$C$3:$C$862,tabItens[[#This Row],[CÓDIGO]],Consumo!$Z$3:$Z$862)</f>
        <v>1062</v>
      </c>
      <c r="AU945" s="385">
        <f>SUMIF(Consumo!$C$3:$C$862,tabItens[[#This Row],[CÓDIGO]],Consumo!$AA$3:$AA$862)</f>
        <v>137</v>
      </c>
      <c r="AV945" s="386">
        <f>SUMIF(Consumo!$C$3:$C$862,tabItens[[#This Row],[CÓDIGO]],Consumo!$Y$3:$Y$862)</f>
        <v>88.5</v>
      </c>
      <c r="AW945" s="359">
        <f>tabItens[[#This Row],[QTDE ATUAL]] + tabItens[[#This Row],[RC QTDE]] + tabItens[[#This Row],[AF SALDO]] + tabItens[[#This Row],[Recentes]]</f>
        <v>1495</v>
      </c>
      <c r="AX945" s="387">
        <v>0</v>
      </c>
      <c r="AY945" s="387">
        <v>0</v>
      </c>
      <c r="AZ945" s="387">
        <f>IF(ISBLANK(tabItens[[#This Row],[CÓDIGO]]),"",tabItens[[#This Row],[PontoMês]] * (AZ$2+tabItens[[#This Row],[PontoQtM]]))</f>
        <v>0</v>
      </c>
      <c r="BA945" s="386">
        <f>tabItens[[#This Row],[PontoPed]] - tabItens[[#This Row],[Saldo]] + (1/10)</f>
        <v>-1494.9</v>
      </c>
      <c r="BB945" s="386">
        <f xml:space="preserve"> tabItens[[#This Row],[PontoMês]] * BB$2 - tabItens[[#This Row],[QTDE ATUAL]] - (1/10)</f>
        <v>-1495.1</v>
      </c>
      <c r="BC945" s="388">
        <f>IF( tabItens[[#This Row],[PontoPed]]&gt;0, IF(tabItens[[#This Row],[PontoPed]]&lt;1, 1, IF( tabItens[[#This Row],[Saldo]]&gt;tabItens[[#This Row],[PontoPed]], 0, (tabItens[[#This Row],[PontoPed]]-tabItens[[#This Row],[Saldo]])/tabItens[[#This Row],[PontoPed]] ) ), 0 )</f>
        <v>0</v>
      </c>
      <c r="BD945" s="389">
        <f>ROUNDDOWN(IF( OR( AND(tabItens[[#This Row],[PontoPed]]&lt;tabItens[[#This Row],[Saldo]],tabItens[[#This Row],[Saldo]]&gt;0), tabItens[[#This Row],[PontoPed]]=0), 99, IF(AND(tabItens[[#This Row],[Saldo]]=0,tabItens[[#This Row],[PontoPed]]&gt;0), 0, (1-tabItens[[#This Row],[PctAb]])*10 ) ),0)</f>
        <v>99</v>
      </c>
      <c r="BE945" s="390">
        <f>IF( tabItens[[#This Row],[Consumo]] &gt; tabItens[[#This Row],[04_MESES]]/4*$AV$2, tabItens[[#This Row],[Consumo]]/$AV$2, tabItens[[#This Row],[04_MESES]]/4 ) * $BE$2 + tabItens[[#This Row],[COMPRA_EXTRA]]</f>
        <v>571.5</v>
      </c>
      <c r="BF945" s="391">
        <f>MAX( tabItens[[#This Row],[Sugestão]] - tabItens[[#This Row],[LC]], 0 )</f>
        <v>571.5</v>
      </c>
      <c r="BG945" s="391">
        <f>SUMIF(Consumo!$C$3:$C$862,tabItens[[#This Row],[CÓDIGO]],Consumo!$E$3:$E$862)</f>
        <v>0</v>
      </c>
      <c r="BH945" s="392">
        <f>IF(AND(tabItens[[#This Row],[Pend]] &gt; 0,tabItens[[#This Row],[Consumo]] &lt;&gt; 0), tabItens[[#This Row],[Pend]] / tabItens[[#This Row],[Consumo]], 0 )</f>
        <v>0</v>
      </c>
      <c r="BI945" s="391"/>
      <c r="BJ945" s="391"/>
      <c r="BK945" s="393" t="s">
        <v>2081</v>
      </c>
    </row>
    <row r="946" spans="1:63" x14ac:dyDescent="0.3">
      <c r="A946" s="354">
        <v>144153</v>
      </c>
      <c r="B946" s="355" t="s">
        <v>2045</v>
      </c>
      <c r="C946" s="356" t="s">
        <v>31</v>
      </c>
      <c r="D946" s="357">
        <v>31.45</v>
      </c>
      <c r="E946" s="358"/>
      <c r="F946" s="358"/>
      <c r="G946" s="358" t="s">
        <v>883</v>
      </c>
      <c r="H946" s="359">
        <v>373</v>
      </c>
      <c r="I946" s="360">
        <v>103003</v>
      </c>
      <c r="J946" s="361">
        <v>31.45</v>
      </c>
      <c r="K946" s="362">
        <v>598</v>
      </c>
      <c r="L946" s="363">
        <f>IF(tabItens[[#This Row],[Média]] &gt; 0, tabItens[[#This Row],[QTDE ATUAL]] / tabItens[[#This Row],[Média]],999.9)</f>
        <v>5.6301886792452827</v>
      </c>
      <c r="M946" s="364">
        <v>0</v>
      </c>
      <c r="N946" s="365">
        <f>tabItens[[#This Row],[VALOR UNIT.]] * tabItens[[#This Row],[LC]]</f>
        <v>0</v>
      </c>
      <c r="O946" s="366"/>
      <c r="P946" s="367"/>
      <c r="Q946" s="368"/>
      <c r="R946" s="365"/>
      <c r="S946" s="369"/>
      <c r="T946" s="370">
        <f>ROUNDDOWN(IFERROR(tabItens[[#This Row],[ATA DT.VALID.]] - $D$1,0) / 30,0)</f>
        <v>-1507</v>
      </c>
      <c r="U946" s="355" t="s">
        <v>1442</v>
      </c>
      <c r="V946" s="371">
        <v>1</v>
      </c>
      <c r="W946" s="372" t="s">
        <v>2066</v>
      </c>
      <c r="X946" s="373">
        <v>51</v>
      </c>
      <c r="Y946" s="374">
        <v>36</v>
      </c>
      <c r="Z946" s="375"/>
      <c r="AA946" s="376"/>
      <c r="AB946" s="377"/>
      <c r="AC946" s="377"/>
      <c r="AD946" s="376"/>
      <c r="AE946" s="377"/>
      <c r="AF946" s="370"/>
      <c r="AG946" s="378" t="s">
        <v>2067</v>
      </c>
      <c r="AH946" s="379"/>
      <c r="AI946" s="370">
        <v>270</v>
      </c>
      <c r="AJ946" s="379">
        <v>44844</v>
      </c>
      <c r="AK946" s="379">
        <v>44700</v>
      </c>
      <c r="AL946" s="379">
        <v>45145</v>
      </c>
      <c r="AM946" s="369"/>
      <c r="AN946" s="358"/>
      <c r="AO946" s="380" t="str">
        <f>_xlfn.IFNA(IF(VLOOKUP(tabItens[[#This Row],[CÓDIGO]],tabExcluirDoEstoque[#Data],1,FALSE),"sim",""),"")</f>
        <v/>
      </c>
      <c r="AP946" s="381" t="str">
        <f ca="1">IF(OR(ISBLANK(tabItens[[#This Row],[ATA DT.VALID.]]),tabItens[[#This Row],[ATA DT.VALID.]]="",tabItens[[#This Row],[ATA DT.VALID.]]=" "),"",IF(TYPE(tabItens[[#This Row],[ATA DT.VALID.]])=1,ROUNDUP((tabItens[[#This Row],[ATA DT.VALID.]]-TODAY())/7,0),""))</f>
        <v/>
      </c>
      <c r="AQ946" s="382"/>
      <c r="AR946" s="383" t="str">
        <f>IF(ISBLANK(tabItens[[#This Row],[CÓDIGO]]),"",IFERROR(VLOOKUP(tabItens[[#This Row],[CÓDIGO]],Consumo!$C$2:$AC$862,26,FALSE),0))</f>
        <v>09.2023</v>
      </c>
      <c r="AS946" s="384">
        <f>SUMIF(Consumo!$C$3:$C$862,tabItens[[#This Row],[CÓDIGO]],Consumo!$N$3:$N$862) + SUMIF(Consumo!$C$3:$C$862,tabItens[[#This Row],[CÓDIGO]],Consumo!$O$3:$O$862) + SUMIF(Consumo!$C$3:$C$862,tabItens[[#This Row],[CÓDIGO]],Consumo!$P$3:$P$862) + SUMIF(Consumo!$C$3:$C$862,tabItens[[#This Row],[CÓDIGO]],Consumo!$Q$3:$Q$862)</f>
        <v>288</v>
      </c>
      <c r="AT946" s="384">
        <f>SUMIF(Consumo!$C$3:$C$862,tabItens[[#This Row],[CÓDIGO]],Consumo!$Z$3:$Z$862)</f>
        <v>808</v>
      </c>
      <c r="AU946" s="385">
        <f>SUMIF(Consumo!$C$3:$C$862,tabItens[[#This Row],[CÓDIGO]],Consumo!$AA$3:$AA$862)</f>
        <v>173</v>
      </c>
      <c r="AV946" s="386">
        <f>SUMIF(Consumo!$C$3:$C$862,tabItens[[#This Row],[CÓDIGO]],Consumo!$Y$3:$Y$862)</f>
        <v>66.25</v>
      </c>
      <c r="AW946" s="359">
        <f>tabItens[[#This Row],[QTDE ATUAL]] + tabItens[[#This Row],[RC QTDE]] + tabItens[[#This Row],[AF SALDO]] + tabItens[[#This Row],[Recentes]]</f>
        <v>373</v>
      </c>
      <c r="AX946" s="387">
        <v>0</v>
      </c>
      <c r="AY946" s="387">
        <v>0</v>
      </c>
      <c r="AZ946" s="387">
        <f>IF(ISBLANK(tabItens[[#This Row],[CÓDIGO]]),"",tabItens[[#This Row],[PontoMês]] * (AZ$2+tabItens[[#This Row],[PontoQtM]]))</f>
        <v>0</v>
      </c>
      <c r="BA946" s="386">
        <f>tabItens[[#This Row],[PontoPed]] - tabItens[[#This Row],[Saldo]] + (1/10)</f>
        <v>-372.9</v>
      </c>
      <c r="BB946" s="386">
        <f xml:space="preserve"> tabItens[[#This Row],[PontoMês]] * BB$2 - tabItens[[#This Row],[QTDE ATUAL]] - (1/10)</f>
        <v>-373.1</v>
      </c>
      <c r="BC946" s="388">
        <f>IF( tabItens[[#This Row],[PontoPed]]&gt;0, IF(tabItens[[#This Row],[PontoPed]]&lt;1, 1, IF( tabItens[[#This Row],[Saldo]]&gt;tabItens[[#This Row],[PontoPed]], 0, (tabItens[[#This Row],[PontoPed]]-tabItens[[#This Row],[Saldo]])/tabItens[[#This Row],[PontoPed]] ) ), 0 )</f>
        <v>0</v>
      </c>
      <c r="BD946" s="389">
        <f>ROUNDDOWN(IF( OR( AND(tabItens[[#This Row],[PontoPed]]&lt;tabItens[[#This Row],[Saldo]],tabItens[[#This Row],[Saldo]]&gt;0), tabItens[[#This Row],[PontoPed]]=0), 99, IF(AND(tabItens[[#This Row],[Saldo]]=0,tabItens[[#This Row],[PontoPed]]&gt;0), 0, (1-tabItens[[#This Row],[PctAb]])*10 ) ),0)</f>
        <v>99</v>
      </c>
      <c r="BE946" s="390">
        <f>IF( tabItens[[#This Row],[Consumo]] &gt; tabItens[[#This Row],[04_MESES]]/4*$AV$2, tabItens[[#This Row],[Consumo]]/$AV$2, tabItens[[#This Row],[04_MESES]]/4 ) * $BE$2 + tabItens[[#This Row],[COMPRA_EXTRA]]</f>
        <v>432</v>
      </c>
      <c r="BF946" s="391">
        <f>MAX( tabItens[[#This Row],[Sugestão]] - tabItens[[#This Row],[LC]], 0 )</f>
        <v>432</v>
      </c>
      <c r="BG946" s="391">
        <f>SUMIF(Consumo!$C$3:$C$862,tabItens[[#This Row],[CÓDIGO]],Consumo!$E$3:$E$862)</f>
        <v>10</v>
      </c>
      <c r="BH946" s="392">
        <f>IF(AND(tabItens[[#This Row],[Pend]] &gt; 0,tabItens[[#This Row],[Consumo]] &lt;&gt; 0), tabItens[[#This Row],[Pend]] / tabItens[[#This Row],[Consumo]], 0 )</f>
        <v>1.2376237623762377E-2</v>
      </c>
      <c r="BI946" s="391"/>
      <c r="BJ946" s="391"/>
      <c r="BK946" s="393" t="s">
        <v>2081</v>
      </c>
    </row>
  </sheetData>
  <sortState xmlns:xlrd2="http://schemas.microsoft.com/office/spreadsheetml/2017/richdata2" ref="A6:BK755">
    <sortCondition ref="AO3:AO946"/>
    <sortCondition ref="S3:S946"/>
    <sortCondition ref="O3:O946"/>
    <sortCondition ref="X3:X946"/>
    <sortCondition ref="Y3:Y946"/>
    <sortCondition ref="F3:F946"/>
    <sortCondition ref="A3:A946"/>
  </sortState>
  <dataConsolidate/>
  <mergeCells count="1">
    <mergeCell ref="A1:B2"/>
  </mergeCells>
  <conditionalFormatting sqref="AZ4:AZ946">
    <cfRule type="cellIs" dxfId="288" priority="289" operator="equal">
      <formula>0</formula>
    </cfRule>
  </conditionalFormatting>
  <conditionalFormatting sqref="M4:M946">
    <cfRule type="cellIs" dxfId="287" priority="290" stopIfTrue="1" operator="lessThan">
      <formula>-1</formula>
    </cfRule>
    <cfRule type="cellIs" dxfId="286" priority="1487" operator="equal">
      <formula>-1</formula>
    </cfRule>
  </conditionalFormatting>
  <conditionalFormatting sqref="D4:D946">
    <cfRule type="cellIs" dxfId="285" priority="168" operator="equal">
      <formula>0</formula>
    </cfRule>
  </conditionalFormatting>
  <conditionalFormatting sqref="P4:P946">
    <cfRule type="cellIs" dxfId="284" priority="1" operator="lessThan">
      <formula>0</formula>
    </cfRule>
    <cfRule type="cellIs" dxfId="283" priority="2" operator="lessThan">
      <formula>0</formula>
    </cfRule>
    <cfRule type="cellIs" dxfId="282" priority="3" operator="lessThan">
      <formula>0</formula>
    </cfRule>
    <cfRule type="cellIs" dxfId="281" priority="4" operator="lessThan">
      <formula>0</formula>
    </cfRule>
    <cfRule type="cellIs" dxfId="280" priority="5" operator="lessThan">
      <formula>0</formula>
    </cfRule>
    <cfRule type="cellIs" dxfId="279" priority="6" operator="lessThan">
      <formula>0</formula>
    </cfRule>
    <cfRule type="cellIs" dxfId="278" priority="7" operator="lessThan">
      <formula>0</formula>
    </cfRule>
    <cfRule type="cellIs" dxfId="277" priority="8" operator="lessThan">
      <formula>0</formula>
    </cfRule>
    <cfRule type="cellIs" dxfId="276" priority="9" operator="lessThan">
      <formula>0</formula>
    </cfRule>
    <cfRule type="cellIs" dxfId="275" priority="90" operator="lessThan">
      <formula>0</formula>
    </cfRule>
    <cfRule type="cellIs" dxfId="274" priority="111" operator="greaterThan">
      <formula>$Q4</formula>
    </cfRule>
  </conditionalFormatting>
  <conditionalFormatting sqref="A4:BK946">
    <cfRule type="expression" dxfId="273" priority="1488" stopIfTrue="1">
      <formula>$AO4="sim"</formula>
    </cfRule>
  </conditionalFormatting>
  <conditionalFormatting sqref="O4:O946">
    <cfRule type="containsText" dxfId="272" priority="1590" operator="containsText" text="Impróspero">
      <formula>NOT(ISERROR(SEARCH("Impróspero",O4)))</formula>
    </cfRule>
  </conditionalFormatting>
  <conditionalFormatting sqref="A4:A946">
    <cfRule type="duplicateValues" dxfId="271"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182880</xdr:colOff>
                <xdr:row>1</xdr:row>
                <xdr:rowOff>45720</xdr:rowOff>
              </from>
              <to>
                <xdr:col>3</xdr:col>
                <xdr:colOff>678180</xdr:colOff>
                <xdr:row>1</xdr:row>
                <xdr:rowOff>563880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3901440</xdr:colOff>
                <xdr:row>1</xdr:row>
                <xdr:rowOff>45720</xdr:rowOff>
              </from>
              <to>
                <xdr:col>1</xdr:col>
                <xdr:colOff>4792980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2072640</xdr:colOff>
                <xdr:row>0</xdr:row>
                <xdr:rowOff>68580</xdr:rowOff>
              </from>
              <to>
                <xdr:col>1</xdr:col>
                <xdr:colOff>2964180</xdr:colOff>
                <xdr:row>0</xdr:row>
                <xdr:rowOff>579120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1158240</xdr:colOff>
                <xdr:row>0</xdr:row>
                <xdr:rowOff>68580</xdr:rowOff>
              </from>
              <to>
                <xdr:col>1</xdr:col>
                <xdr:colOff>2049780</xdr:colOff>
                <xdr:row>0</xdr:row>
                <xdr:rowOff>579120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2987040</xdr:colOff>
                <xdr:row>1</xdr:row>
                <xdr:rowOff>45720</xdr:rowOff>
              </from>
              <to>
                <xdr:col>1</xdr:col>
                <xdr:colOff>3878580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2072640</xdr:colOff>
                <xdr:row>1</xdr:row>
                <xdr:rowOff>45720</xdr:rowOff>
              </from>
              <to>
                <xdr:col>1</xdr:col>
                <xdr:colOff>2964180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68580</xdr:rowOff>
              </from>
              <to>
                <xdr:col>1</xdr:col>
                <xdr:colOff>213360</xdr:colOff>
                <xdr:row>0</xdr:row>
                <xdr:rowOff>579120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2994660</xdr:colOff>
                <xdr:row>0</xdr:row>
                <xdr:rowOff>68580</xdr:rowOff>
              </from>
              <to>
                <xdr:col>1</xdr:col>
                <xdr:colOff>4800600</xdr:colOff>
                <xdr:row>0</xdr:row>
                <xdr:rowOff>579120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45720</xdr:rowOff>
              </from>
              <to>
                <xdr:col>1</xdr:col>
                <xdr:colOff>213360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243840</xdr:colOff>
                <xdr:row>1</xdr:row>
                <xdr:rowOff>45720</xdr:rowOff>
              </from>
              <to>
                <xdr:col>1</xdr:col>
                <xdr:colOff>1135380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243840</xdr:colOff>
                <xdr:row>0</xdr:row>
                <xdr:rowOff>68580</xdr:rowOff>
              </from>
              <to>
                <xdr:col>1</xdr:col>
                <xdr:colOff>1135380</xdr:colOff>
                <xdr:row>0</xdr:row>
                <xdr:rowOff>579120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1158240</xdr:colOff>
                <xdr:row>1</xdr:row>
                <xdr:rowOff>45720</xdr:rowOff>
              </from>
              <to>
                <xdr:col>1</xdr:col>
                <xdr:colOff>2049780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490" activePane="bottomRight" state="frozen"/>
      <selection pane="topRight" activeCell="C1" sqref="C1"/>
      <selection pane="bottomLeft" activeCell="A3" sqref="A3"/>
      <selection pane="bottomRight" activeCell="B491" sqref="B491"/>
    </sheetView>
  </sheetViews>
  <sheetFormatPr defaultRowHeight="14.4" x14ac:dyDescent="0.3"/>
  <cols>
    <col min="1" max="1" width="13.21875" style="2" bestFit="1" customWidth="1"/>
    <col min="2" max="2" width="50.77734375" style="4" customWidth="1"/>
    <col min="3" max="3" width="14.33203125" style="3" bestFit="1" customWidth="1"/>
    <col min="4" max="4" width="13.6640625" style="1" bestFit="1" customWidth="1"/>
    <col min="5" max="5" width="24.33203125" style="4" bestFit="1" customWidth="1"/>
    <col min="6" max="6" width="25.77734375" style="4" customWidth="1"/>
    <col min="7" max="7" width="14"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9.109375" style="32" bestFit="1" customWidth="1"/>
    <col min="19" max="19" width="25.77734375" style="4" customWidth="1"/>
    <col min="20" max="20" width="16.5546875" style="3" bestFit="1" customWidth="1"/>
    <col min="21" max="21" width="12.5546875" style="3" bestFit="1" customWidth="1"/>
    <col min="22" max="22" width="10.77734375" style="3" bestFit="1" customWidth="1"/>
    <col min="23" max="23" width="11.21875" style="18" bestFit="1" customWidth="1"/>
    <col min="24" max="24" width="13" style="5" bestFit="1" customWidth="1"/>
    <col min="25" max="25" width="8.44140625" style="2" bestFit="1" customWidth="1"/>
    <col min="26" max="26" width="7.21875" style="2" bestFit="1" customWidth="1"/>
    <col min="27" max="27" width="13" style="5" bestFit="1" customWidth="1"/>
    <col min="28" max="28" width="9.6640625" style="2" bestFit="1" customWidth="1"/>
    <col min="29" max="29" width="8.44140625" style="2" bestFit="1" customWidth="1"/>
    <col min="30" max="30" width="79.6640625" style="2" bestFit="1" customWidth="1"/>
    <col min="31" max="31" width="12.21875" style="2" bestFit="1" customWidth="1"/>
    <col min="32" max="32" width="14.88671875" style="2" bestFit="1" customWidth="1"/>
    <col min="33" max="33" width="20.109375" style="32" bestFit="1" customWidth="1"/>
    <col min="34" max="34" width="20.77734375" style="32" bestFit="1" customWidth="1"/>
    <col min="35" max="35" width="22.33203125" style="32" bestFit="1" customWidth="1"/>
    <col min="36" max="36" width="24.44140625" style="32" bestFit="1" customWidth="1"/>
    <col min="37" max="37" width="27.777343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111</v>
      </c>
      <c r="Y2" s="156" t="s">
        <v>23</v>
      </c>
      <c r="Z2" s="156" t="s">
        <v>24</v>
      </c>
      <c r="AA2" s="164" t="s">
        <v>25</v>
      </c>
      <c r="AB2" s="158" t="s">
        <v>26</v>
      </c>
      <c r="AC2" s="156" t="s">
        <v>27</v>
      </c>
      <c r="AD2" s="165" t="s">
        <v>91</v>
      </c>
      <c r="AE2" s="165" t="s">
        <v>92</v>
      </c>
      <c r="AF2" s="156" t="s">
        <v>28</v>
      </c>
      <c r="AG2" s="159" t="s">
        <v>29</v>
      </c>
      <c r="AH2" s="159" t="s">
        <v>37</v>
      </c>
      <c r="AI2" s="159" t="s">
        <v>38</v>
      </c>
      <c r="AJ2" s="159" t="s">
        <v>39</v>
      </c>
      <c r="AK2" s="149" t="s">
        <v>40</v>
      </c>
    </row>
    <row r="3" spans="1:37" x14ac:dyDescent="0.3">
      <c r="A3" s="273">
        <v>2278</v>
      </c>
      <c r="B3" s="274" t="s">
        <v>252</v>
      </c>
      <c r="C3" s="146" t="s">
        <v>253</v>
      </c>
      <c r="D3" s="275">
        <v>5.01</v>
      </c>
      <c r="E3" s="274"/>
      <c r="F3" s="274"/>
      <c r="G3" s="274" t="s">
        <v>883</v>
      </c>
      <c r="H3" s="276">
        <v>208</v>
      </c>
      <c r="I3" s="24">
        <v>103003</v>
      </c>
      <c r="J3" s="277">
        <v>5.01</v>
      </c>
      <c r="K3" s="276">
        <v>1</v>
      </c>
      <c r="L3" s="278">
        <v>2600</v>
      </c>
      <c r="M3" s="279">
        <v>0</v>
      </c>
      <c r="N3" s="277">
        <v>0</v>
      </c>
      <c r="O3" s="280" t="s">
        <v>882</v>
      </c>
      <c r="P3" s="279">
        <v>0</v>
      </c>
      <c r="Q3" s="281">
        <v>0</v>
      </c>
      <c r="R3" s="282" t="s">
        <v>883</v>
      </c>
      <c r="S3" s="274" t="s">
        <v>884</v>
      </c>
      <c r="T3" s="44">
        <v>1</v>
      </c>
      <c r="U3" s="283">
        <v>70</v>
      </c>
      <c r="V3" s="284">
        <v>17</v>
      </c>
      <c r="W3" s="285" t="s">
        <v>883</v>
      </c>
      <c r="X3" s="286" t="s">
        <v>883</v>
      </c>
      <c r="Y3" s="287">
        <v>0</v>
      </c>
      <c r="Z3" s="287" t="s">
        <v>883</v>
      </c>
      <c r="AA3" s="286" t="s">
        <v>883</v>
      </c>
      <c r="AB3" s="287">
        <v>0</v>
      </c>
      <c r="AC3" s="287"/>
      <c r="AD3" s="288" t="s">
        <v>883</v>
      </c>
      <c r="AE3" s="289" t="s">
        <v>883</v>
      </c>
      <c r="AF3" s="279">
        <v>0</v>
      </c>
      <c r="AG3" s="282">
        <v>44550</v>
      </c>
      <c r="AH3" s="282" t="s">
        <v>883</v>
      </c>
      <c r="AI3" s="282">
        <v>44536</v>
      </c>
      <c r="AJ3" s="282" t="s">
        <v>883</v>
      </c>
      <c r="AK3" s="274"/>
    </row>
    <row r="4" spans="1:37" x14ac:dyDescent="0.3">
      <c r="A4" s="273">
        <v>4680</v>
      </c>
      <c r="B4" s="274" t="s">
        <v>885</v>
      </c>
      <c r="C4" s="146" t="s">
        <v>253</v>
      </c>
      <c r="D4" s="275">
        <v>8.14</v>
      </c>
      <c r="E4" s="274"/>
      <c r="F4" s="274"/>
      <c r="G4" s="274" t="s">
        <v>883</v>
      </c>
      <c r="H4" s="276">
        <v>21196</v>
      </c>
      <c r="I4" s="24">
        <v>103003</v>
      </c>
      <c r="J4" s="277">
        <v>8.14</v>
      </c>
      <c r="K4" s="276">
        <v>12926</v>
      </c>
      <c r="L4" s="278">
        <v>12.131618560300373</v>
      </c>
      <c r="M4" s="279">
        <v>0</v>
      </c>
      <c r="N4" s="277">
        <v>0</v>
      </c>
      <c r="O4" s="280" t="s">
        <v>882</v>
      </c>
      <c r="P4" s="279">
        <v>0</v>
      </c>
      <c r="Q4" s="281">
        <v>0</v>
      </c>
      <c r="R4" s="282" t="s">
        <v>883</v>
      </c>
      <c r="S4" s="274" t="s">
        <v>886</v>
      </c>
      <c r="T4" s="44">
        <v>1</v>
      </c>
      <c r="U4" s="283">
        <v>20</v>
      </c>
      <c r="V4" s="284">
        <v>3</v>
      </c>
      <c r="W4" s="285" t="s">
        <v>883</v>
      </c>
      <c r="X4" s="286" t="s">
        <v>883</v>
      </c>
      <c r="Y4" s="287">
        <v>0</v>
      </c>
      <c r="Z4" s="287" t="s">
        <v>883</v>
      </c>
      <c r="AA4" s="286" t="s">
        <v>883</v>
      </c>
      <c r="AB4" s="287">
        <v>0</v>
      </c>
      <c r="AC4" s="287"/>
      <c r="AD4" s="288" t="s">
        <v>883</v>
      </c>
      <c r="AE4" s="289" t="s">
        <v>883</v>
      </c>
      <c r="AF4" s="279">
        <v>6988</v>
      </c>
      <c r="AG4" s="282">
        <v>45069</v>
      </c>
      <c r="AH4" s="282" t="s">
        <v>883</v>
      </c>
      <c r="AI4" s="282">
        <v>45138</v>
      </c>
      <c r="AJ4" s="282" t="s">
        <v>883</v>
      </c>
      <c r="AK4" s="274"/>
    </row>
    <row r="5" spans="1:37" x14ac:dyDescent="0.3">
      <c r="A5" s="273">
        <v>9413</v>
      </c>
      <c r="B5" s="274" t="s">
        <v>887</v>
      </c>
      <c r="C5" s="146" t="s">
        <v>31</v>
      </c>
      <c r="D5" s="275">
        <v>0.67</v>
      </c>
      <c r="E5" s="274" t="s">
        <v>888</v>
      </c>
      <c r="F5" s="274" t="s">
        <v>889</v>
      </c>
      <c r="G5" s="274" t="s">
        <v>890</v>
      </c>
      <c r="H5" s="276">
        <v>5316</v>
      </c>
      <c r="I5" s="24">
        <v>103003</v>
      </c>
      <c r="J5" s="277">
        <v>0.67</v>
      </c>
      <c r="K5" s="276">
        <v>13230</v>
      </c>
      <c r="L5" s="278">
        <v>2.0481602774031975</v>
      </c>
      <c r="M5" s="279">
        <v>23130</v>
      </c>
      <c r="N5" s="277">
        <v>15497.1</v>
      </c>
      <c r="O5" s="280" t="s">
        <v>891</v>
      </c>
      <c r="P5" s="279">
        <v>106700</v>
      </c>
      <c r="Q5" s="281">
        <v>71489</v>
      </c>
      <c r="R5" s="282">
        <v>45377</v>
      </c>
      <c r="S5" s="274" t="s">
        <v>892</v>
      </c>
      <c r="T5" s="44">
        <v>1</v>
      </c>
      <c r="U5" s="283">
        <v>72</v>
      </c>
      <c r="V5" s="284">
        <v>6</v>
      </c>
      <c r="W5" s="285" t="s">
        <v>883</v>
      </c>
      <c r="X5" s="286" t="s">
        <v>883</v>
      </c>
      <c r="Y5" s="287">
        <v>0</v>
      </c>
      <c r="Z5" s="287">
        <v>12192</v>
      </c>
      <c r="AA5" s="286">
        <v>2023</v>
      </c>
      <c r="AB5" s="287">
        <v>2700</v>
      </c>
      <c r="AC5" s="287">
        <v>2700</v>
      </c>
      <c r="AD5" s="288" t="s">
        <v>2046</v>
      </c>
      <c r="AE5" s="289">
        <v>45229</v>
      </c>
      <c r="AF5" s="279">
        <v>10382</v>
      </c>
      <c r="AG5" s="282">
        <v>45098</v>
      </c>
      <c r="AH5" s="282" t="s">
        <v>883</v>
      </c>
      <c r="AI5" s="282">
        <v>45209</v>
      </c>
      <c r="AJ5" s="282" t="s">
        <v>883</v>
      </c>
      <c r="AK5" s="274"/>
    </row>
    <row r="6" spans="1:37" x14ac:dyDescent="0.3">
      <c r="A6" s="273">
        <v>10302</v>
      </c>
      <c r="B6" s="274" t="s">
        <v>893</v>
      </c>
      <c r="C6" s="146" t="s">
        <v>894</v>
      </c>
      <c r="D6" s="275">
        <v>15.86</v>
      </c>
      <c r="E6" s="274"/>
      <c r="F6" s="274"/>
      <c r="G6" s="274" t="s">
        <v>883</v>
      </c>
      <c r="H6" s="276">
        <v>7683</v>
      </c>
      <c r="I6" s="24">
        <v>103003</v>
      </c>
      <c r="J6" s="277">
        <v>15.86</v>
      </c>
      <c r="K6" s="276">
        <v>2830</v>
      </c>
      <c r="L6" s="278">
        <v>26.095373955573667</v>
      </c>
      <c r="M6" s="279">
        <v>0</v>
      </c>
      <c r="N6" s="277">
        <v>0</v>
      </c>
      <c r="O6" s="280" t="s">
        <v>882</v>
      </c>
      <c r="P6" s="279">
        <v>0</v>
      </c>
      <c r="Q6" s="281">
        <v>0</v>
      </c>
      <c r="R6" s="282" t="s">
        <v>883</v>
      </c>
      <c r="S6" s="274" t="s">
        <v>895</v>
      </c>
      <c r="T6" s="44">
        <v>1</v>
      </c>
      <c r="U6" s="283">
        <v>57</v>
      </c>
      <c r="V6" s="284">
        <v>19</v>
      </c>
      <c r="W6" s="285" t="s">
        <v>883</v>
      </c>
      <c r="X6" s="286" t="s">
        <v>883</v>
      </c>
      <c r="Y6" s="287">
        <v>0</v>
      </c>
      <c r="Z6" s="287" t="s">
        <v>883</v>
      </c>
      <c r="AA6" s="286" t="s">
        <v>883</v>
      </c>
      <c r="AB6" s="287">
        <v>0</v>
      </c>
      <c r="AC6" s="287"/>
      <c r="AD6" s="288" t="s">
        <v>883</v>
      </c>
      <c r="AE6" s="289" t="s">
        <v>883</v>
      </c>
      <c r="AF6" s="279">
        <v>1178</v>
      </c>
      <c r="AG6" s="282">
        <v>43826</v>
      </c>
      <c r="AH6" s="282" t="s">
        <v>883</v>
      </c>
      <c r="AI6" s="282">
        <v>43815</v>
      </c>
      <c r="AJ6" s="282" t="s">
        <v>883</v>
      </c>
      <c r="AK6" s="274"/>
    </row>
    <row r="7" spans="1:37" x14ac:dyDescent="0.3">
      <c r="A7" s="273">
        <v>10359</v>
      </c>
      <c r="B7" s="274" t="s">
        <v>896</v>
      </c>
      <c r="C7" s="146" t="s">
        <v>313</v>
      </c>
      <c r="D7" s="275">
        <v>35</v>
      </c>
      <c r="E7" s="274" t="s">
        <v>897</v>
      </c>
      <c r="F7" s="274" t="s">
        <v>898</v>
      </c>
      <c r="G7" s="274" t="s">
        <v>899</v>
      </c>
      <c r="H7" s="276">
        <v>267</v>
      </c>
      <c r="I7" s="24">
        <v>103003</v>
      </c>
      <c r="J7" s="277">
        <v>35</v>
      </c>
      <c r="K7" s="276">
        <v>1479</v>
      </c>
      <c r="L7" s="278">
        <v>1.1875639371969933</v>
      </c>
      <c r="M7" s="279">
        <v>2430.96</v>
      </c>
      <c r="N7" s="277">
        <v>85083.6</v>
      </c>
      <c r="O7" s="280" t="s">
        <v>900</v>
      </c>
      <c r="P7" s="279">
        <v>144008</v>
      </c>
      <c r="Q7" s="281">
        <v>5250280</v>
      </c>
      <c r="R7" s="282">
        <v>45250</v>
      </c>
      <c r="S7" s="274" t="s">
        <v>901</v>
      </c>
      <c r="T7" s="44">
        <v>1</v>
      </c>
      <c r="U7" s="283">
        <v>71</v>
      </c>
      <c r="V7" s="284">
        <v>7</v>
      </c>
      <c r="W7" s="285" t="s">
        <v>883</v>
      </c>
      <c r="X7" s="286" t="s">
        <v>883</v>
      </c>
      <c r="Y7" s="287">
        <v>0</v>
      </c>
      <c r="Z7" s="287" t="s">
        <v>883</v>
      </c>
      <c r="AA7" s="286" t="s">
        <v>883</v>
      </c>
      <c r="AB7" s="287">
        <v>0</v>
      </c>
      <c r="AC7" s="287"/>
      <c r="AD7" s="288" t="s">
        <v>883</v>
      </c>
      <c r="AE7" s="289" t="s">
        <v>883</v>
      </c>
      <c r="AF7" s="279">
        <v>900</v>
      </c>
      <c r="AG7" s="282">
        <v>45127</v>
      </c>
      <c r="AH7" s="282" t="s">
        <v>883</v>
      </c>
      <c r="AI7" s="282">
        <v>45215</v>
      </c>
      <c r="AJ7" s="282" t="s">
        <v>883</v>
      </c>
      <c r="AK7" s="274"/>
    </row>
    <row r="8" spans="1:37" x14ac:dyDescent="0.3">
      <c r="A8" s="273">
        <v>10392</v>
      </c>
      <c r="B8" s="274" t="s">
        <v>902</v>
      </c>
      <c r="C8" s="146" t="s">
        <v>256</v>
      </c>
      <c r="D8" s="275">
        <v>0.9</v>
      </c>
      <c r="E8" s="274"/>
      <c r="F8" s="274"/>
      <c r="G8" s="274" t="s">
        <v>883</v>
      </c>
      <c r="H8" s="276">
        <v>0</v>
      </c>
      <c r="I8" s="24">
        <v>103003</v>
      </c>
      <c r="J8" s="277">
        <v>0.9</v>
      </c>
      <c r="K8" s="276">
        <v>6338</v>
      </c>
      <c r="L8" s="278">
        <v>0</v>
      </c>
      <c r="M8" s="279">
        <v>2090</v>
      </c>
      <c r="N8" s="277">
        <v>1881</v>
      </c>
      <c r="O8" s="280" t="s">
        <v>882</v>
      </c>
      <c r="P8" s="279">
        <v>0</v>
      </c>
      <c r="Q8" s="281">
        <v>0</v>
      </c>
      <c r="R8" s="282" t="s">
        <v>883</v>
      </c>
      <c r="S8" s="274" t="s">
        <v>903</v>
      </c>
      <c r="T8" s="44">
        <v>1</v>
      </c>
      <c r="U8" s="283">
        <v>45</v>
      </c>
      <c r="V8" s="284">
        <v>10</v>
      </c>
      <c r="W8" s="285">
        <v>6982</v>
      </c>
      <c r="X8" s="286">
        <v>2023</v>
      </c>
      <c r="Y8" s="287">
        <v>4300</v>
      </c>
      <c r="Z8" s="287" t="s">
        <v>883</v>
      </c>
      <c r="AA8" s="286" t="s">
        <v>883</v>
      </c>
      <c r="AB8" s="287">
        <v>0</v>
      </c>
      <c r="AC8" s="287"/>
      <c r="AD8" s="288" t="s">
        <v>883</v>
      </c>
      <c r="AE8" s="289" t="s">
        <v>883</v>
      </c>
      <c r="AF8" s="279">
        <v>2130</v>
      </c>
      <c r="AG8" s="282">
        <v>44936</v>
      </c>
      <c r="AH8" s="282" t="s">
        <v>883</v>
      </c>
      <c r="AI8" s="282">
        <v>45107</v>
      </c>
      <c r="AJ8" s="282" t="s">
        <v>883</v>
      </c>
      <c r="AK8" s="274"/>
    </row>
    <row r="9" spans="1:37" x14ac:dyDescent="0.3">
      <c r="A9" s="273">
        <v>10412</v>
      </c>
      <c r="B9" s="274" t="s">
        <v>904</v>
      </c>
      <c r="C9" s="146" t="s">
        <v>313</v>
      </c>
      <c r="D9" s="275">
        <v>13.5</v>
      </c>
      <c r="E9" s="274" t="s">
        <v>905</v>
      </c>
      <c r="F9" s="274" t="s">
        <v>906</v>
      </c>
      <c r="G9" s="274" t="s">
        <v>907</v>
      </c>
      <c r="H9" s="276">
        <v>44</v>
      </c>
      <c r="I9" s="24">
        <v>103003</v>
      </c>
      <c r="J9" s="277">
        <v>13.5</v>
      </c>
      <c r="K9" s="276">
        <v>690.5</v>
      </c>
      <c r="L9" s="278">
        <v>0.43689802402939132</v>
      </c>
      <c r="M9" s="279">
        <v>924.52</v>
      </c>
      <c r="N9" s="277">
        <v>12481.02</v>
      </c>
      <c r="O9" s="280" t="s">
        <v>908</v>
      </c>
      <c r="P9" s="279">
        <v>8508</v>
      </c>
      <c r="Q9" s="281">
        <v>115020</v>
      </c>
      <c r="R9" s="282">
        <v>45489</v>
      </c>
      <c r="S9" s="274" t="s">
        <v>909</v>
      </c>
      <c r="T9" s="44">
        <v>1</v>
      </c>
      <c r="U9" s="283">
        <v>71</v>
      </c>
      <c r="V9" s="284">
        <v>24</v>
      </c>
      <c r="W9" s="285" t="s">
        <v>883</v>
      </c>
      <c r="X9" s="286" t="s">
        <v>883</v>
      </c>
      <c r="Y9" s="287">
        <v>0</v>
      </c>
      <c r="Z9" s="287">
        <v>12177</v>
      </c>
      <c r="AA9" s="286">
        <v>2023</v>
      </c>
      <c r="AB9" s="287">
        <v>240</v>
      </c>
      <c r="AC9" s="287">
        <v>300</v>
      </c>
      <c r="AD9" s="288" t="s">
        <v>2047</v>
      </c>
      <c r="AE9" s="289">
        <v>45208</v>
      </c>
      <c r="AF9" s="279">
        <v>402</v>
      </c>
      <c r="AG9" s="282">
        <v>45208</v>
      </c>
      <c r="AH9" s="282" t="s">
        <v>883</v>
      </c>
      <c r="AI9" s="282">
        <v>45205</v>
      </c>
      <c r="AJ9" s="282" t="s">
        <v>883</v>
      </c>
      <c r="AK9" s="274"/>
    </row>
    <row r="10" spans="1:37" x14ac:dyDescent="0.3">
      <c r="A10" s="273">
        <v>10547</v>
      </c>
      <c r="B10" s="274" t="s">
        <v>910</v>
      </c>
      <c r="C10" s="146" t="s">
        <v>253</v>
      </c>
      <c r="D10" s="275">
        <v>2.68</v>
      </c>
      <c r="E10" s="274"/>
      <c r="F10" s="274"/>
      <c r="G10" s="274" t="s">
        <v>883</v>
      </c>
      <c r="H10" s="276">
        <v>0</v>
      </c>
      <c r="I10" s="24">
        <v>103003</v>
      </c>
      <c r="J10" s="277">
        <v>2.68</v>
      </c>
      <c r="K10" s="276">
        <v>15113</v>
      </c>
      <c r="L10" s="278">
        <v>0</v>
      </c>
      <c r="M10" s="279">
        <v>37213.040000000001</v>
      </c>
      <c r="N10" s="277">
        <v>99730.947199999995</v>
      </c>
      <c r="O10" s="280" t="s">
        <v>882</v>
      </c>
      <c r="P10" s="279">
        <v>0</v>
      </c>
      <c r="Q10" s="281">
        <v>0</v>
      </c>
      <c r="R10" s="282" t="s">
        <v>883</v>
      </c>
      <c r="S10" s="274" t="s">
        <v>911</v>
      </c>
      <c r="T10" s="44">
        <v>1</v>
      </c>
      <c r="U10" s="283">
        <v>45</v>
      </c>
      <c r="V10" s="284">
        <v>14</v>
      </c>
      <c r="W10" s="285">
        <v>6982</v>
      </c>
      <c r="X10" s="286">
        <v>2023</v>
      </c>
      <c r="Y10" s="287">
        <v>7900</v>
      </c>
      <c r="Z10" s="287" t="s">
        <v>883</v>
      </c>
      <c r="AA10" s="286" t="s">
        <v>883</v>
      </c>
      <c r="AB10" s="287">
        <v>0</v>
      </c>
      <c r="AC10" s="287"/>
      <c r="AD10" s="288" t="s">
        <v>883</v>
      </c>
      <c r="AE10" s="289" t="s">
        <v>883</v>
      </c>
      <c r="AF10" s="279">
        <v>15038</v>
      </c>
      <c r="AG10" s="282">
        <v>44924</v>
      </c>
      <c r="AH10" s="282" t="s">
        <v>883</v>
      </c>
      <c r="AI10" s="282">
        <v>45107</v>
      </c>
      <c r="AJ10" s="282" t="s">
        <v>883</v>
      </c>
      <c r="AK10" s="274"/>
    </row>
    <row r="11" spans="1:37" x14ac:dyDescent="0.3">
      <c r="A11" s="273">
        <v>10719</v>
      </c>
      <c r="B11" s="274" t="s">
        <v>912</v>
      </c>
      <c r="C11" s="146" t="s">
        <v>260</v>
      </c>
      <c r="D11" s="275">
        <v>11.99</v>
      </c>
      <c r="E11" s="274" t="s">
        <v>913</v>
      </c>
      <c r="F11" s="274" t="s">
        <v>914</v>
      </c>
      <c r="G11" s="274" t="s">
        <v>915</v>
      </c>
      <c r="H11" s="276">
        <v>2984</v>
      </c>
      <c r="I11" s="24">
        <v>103003</v>
      </c>
      <c r="J11" s="277">
        <v>11.99</v>
      </c>
      <c r="K11" s="276">
        <v>23741</v>
      </c>
      <c r="L11" s="278">
        <v>0.86271947450438446</v>
      </c>
      <c r="M11" s="279">
        <v>33190.959999999999</v>
      </c>
      <c r="N11" s="277">
        <v>397959.61040000001</v>
      </c>
      <c r="O11" s="280" t="s">
        <v>916</v>
      </c>
      <c r="P11" s="279">
        <v>105769</v>
      </c>
      <c r="Q11" s="281">
        <v>1268170.31</v>
      </c>
      <c r="R11" s="282">
        <v>45422</v>
      </c>
      <c r="S11" s="274" t="s">
        <v>917</v>
      </c>
      <c r="T11" s="44">
        <v>1</v>
      </c>
      <c r="U11" s="283">
        <v>71</v>
      </c>
      <c r="V11" s="284">
        <v>26</v>
      </c>
      <c r="W11" s="285" t="s">
        <v>883</v>
      </c>
      <c r="X11" s="286" t="s">
        <v>883</v>
      </c>
      <c r="Y11" s="287">
        <v>0</v>
      </c>
      <c r="Z11" s="287">
        <v>12171</v>
      </c>
      <c r="AA11" s="286">
        <v>2023</v>
      </c>
      <c r="AB11" s="287">
        <v>5331</v>
      </c>
      <c r="AC11" s="287">
        <v>5331</v>
      </c>
      <c r="AD11" s="288" t="s">
        <v>2048</v>
      </c>
      <c r="AE11" s="289">
        <v>45208</v>
      </c>
      <c r="AF11" s="279">
        <v>13836</v>
      </c>
      <c r="AG11" s="282">
        <v>45148</v>
      </c>
      <c r="AH11" s="282" t="s">
        <v>883</v>
      </c>
      <c r="AI11" s="282">
        <v>45209</v>
      </c>
      <c r="AJ11" s="282" t="s">
        <v>883</v>
      </c>
      <c r="AK11" s="274"/>
    </row>
    <row r="12" spans="1:37" x14ac:dyDescent="0.3">
      <c r="A12" s="273">
        <v>10867</v>
      </c>
      <c r="B12" s="274" t="s">
        <v>918</v>
      </c>
      <c r="C12" s="146" t="s">
        <v>260</v>
      </c>
      <c r="D12" s="275">
        <v>3.55</v>
      </c>
      <c r="E12" s="274" t="s">
        <v>919</v>
      </c>
      <c r="F12" s="274" t="s">
        <v>920</v>
      </c>
      <c r="G12" s="274" t="s">
        <v>921</v>
      </c>
      <c r="H12" s="276">
        <v>12771</v>
      </c>
      <c r="I12" s="24">
        <v>103003</v>
      </c>
      <c r="J12" s="277">
        <v>3.55</v>
      </c>
      <c r="K12" s="276">
        <v>23676</v>
      </c>
      <c r="L12" s="278">
        <v>3.2821221871562654</v>
      </c>
      <c r="M12" s="279">
        <v>33921.96</v>
      </c>
      <c r="N12" s="277">
        <v>120422.958</v>
      </c>
      <c r="O12" s="280" t="s">
        <v>922</v>
      </c>
      <c r="P12" s="279">
        <v>15100</v>
      </c>
      <c r="Q12" s="281">
        <v>57155</v>
      </c>
      <c r="R12" s="282">
        <v>45268</v>
      </c>
      <c r="S12" s="274" t="s">
        <v>923</v>
      </c>
      <c r="T12" s="44">
        <v>1</v>
      </c>
      <c r="U12" s="283">
        <v>71</v>
      </c>
      <c r="V12" s="284">
        <v>20</v>
      </c>
      <c r="W12" s="285" t="s">
        <v>883</v>
      </c>
      <c r="X12" s="286" t="s">
        <v>883</v>
      </c>
      <c r="Y12" s="287">
        <v>0</v>
      </c>
      <c r="Z12" s="287" t="s">
        <v>883</v>
      </c>
      <c r="AA12" s="286" t="s">
        <v>883</v>
      </c>
      <c r="AB12" s="287">
        <v>0</v>
      </c>
      <c r="AC12" s="287"/>
      <c r="AD12" s="288" t="s">
        <v>883</v>
      </c>
      <c r="AE12" s="289" t="s">
        <v>883</v>
      </c>
      <c r="AF12" s="279">
        <v>15564</v>
      </c>
      <c r="AG12" s="282">
        <v>45048</v>
      </c>
      <c r="AH12" s="282" t="s">
        <v>883</v>
      </c>
      <c r="AI12" s="282">
        <v>45209</v>
      </c>
      <c r="AJ12" s="282" t="s">
        <v>883</v>
      </c>
      <c r="AK12" s="274"/>
    </row>
    <row r="13" spans="1:37" x14ac:dyDescent="0.3">
      <c r="A13" s="273">
        <v>11072</v>
      </c>
      <c r="B13" s="274" t="s">
        <v>924</v>
      </c>
      <c r="C13" s="146" t="s">
        <v>256</v>
      </c>
      <c r="D13" s="275">
        <v>1.59</v>
      </c>
      <c r="E13" s="274"/>
      <c r="F13" s="274"/>
      <c r="G13" s="274" t="s">
        <v>883</v>
      </c>
      <c r="H13" s="276">
        <v>314</v>
      </c>
      <c r="I13" s="24">
        <v>103003</v>
      </c>
      <c r="J13" s="277">
        <v>1.59</v>
      </c>
      <c r="K13" s="276">
        <v>369</v>
      </c>
      <c r="L13" s="278">
        <v>6.1871921182266014</v>
      </c>
      <c r="M13" s="279">
        <v>295</v>
      </c>
      <c r="N13" s="277">
        <v>469.05</v>
      </c>
      <c r="O13" s="280" t="s">
        <v>882</v>
      </c>
      <c r="P13" s="279">
        <v>0</v>
      </c>
      <c r="Q13" s="281">
        <v>0</v>
      </c>
      <c r="R13" s="282" t="s">
        <v>883</v>
      </c>
      <c r="S13" s="274" t="s">
        <v>925</v>
      </c>
      <c r="T13" s="44">
        <v>1</v>
      </c>
      <c r="U13" s="283">
        <v>45</v>
      </c>
      <c r="V13" s="284">
        <v>12</v>
      </c>
      <c r="W13" s="285" t="s">
        <v>883</v>
      </c>
      <c r="X13" s="286" t="s">
        <v>883</v>
      </c>
      <c r="Y13" s="287">
        <v>0</v>
      </c>
      <c r="Z13" s="287" t="s">
        <v>883</v>
      </c>
      <c r="AA13" s="286" t="s">
        <v>883</v>
      </c>
      <c r="AB13" s="287">
        <v>0</v>
      </c>
      <c r="AC13" s="287"/>
      <c r="AD13" s="288" t="s">
        <v>883</v>
      </c>
      <c r="AE13" s="289" t="s">
        <v>883</v>
      </c>
      <c r="AF13" s="279">
        <v>204</v>
      </c>
      <c r="AG13" s="282">
        <v>43616</v>
      </c>
      <c r="AH13" s="282" t="s">
        <v>883</v>
      </c>
      <c r="AI13" s="282">
        <v>44998</v>
      </c>
      <c r="AJ13" s="282" t="s">
        <v>883</v>
      </c>
      <c r="AK13" s="274"/>
    </row>
    <row r="14" spans="1:37" x14ac:dyDescent="0.3">
      <c r="A14" s="273">
        <v>11109</v>
      </c>
      <c r="B14" s="274" t="s">
        <v>926</v>
      </c>
      <c r="C14" s="146" t="s">
        <v>262</v>
      </c>
      <c r="D14" s="275">
        <v>1.2</v>
      </c>
      <c r="E14" s="274"/>
      <c r="F14" s="274"/>
      <c r="G14" s="274" t="s">
        <v>883</v>
      </c>
      <c r="H14" s="276">
        <v>0</v>
      </c>
      <c r="I14" s="24">
        <v>103003</v>
      </c>
      <c r="J14" s="277">
        <v>1.2</v>
      </c>
      <c r="K14" s="276">
        <v>2323</v>
      </c>
      <c r="L14" s="278">
        <v>0</v>
      </c>
      <c r="M14" s="279">
        <v>2342.04</v>
      </c>
      <c r="N14" s="277">
        <v>2810.4479999999999</v>
      </c>
      <c r="O14" s="280" t="s">
        <v>882</v>
      </c>
      <c r="P14" s="279">
        <v>0</v>
      </c>
      <c r="Q14" s="281">
        <v>0</v>
      </c>
      <c r="R14" s="282" t="s">
        <v>883</v>
      </c>
      <c r="S14" s="274" t="s">
        <v>925</v>
      </c>
      <c r="T14" s="44">
        <v>1</v>
      </c>
      <c r="U14" s="283">
        <v>45</v>
      </c>
      <c r="V14" s="284">
        <v>12</v>
      </c>
      <c r="W14" s="285">
        <v>6978</v>
      </c>
      <c r="X14" s="286">
        <v>2023</v>
      </c>
      <c r="Y14" s="287">
        <v>600</v>
      </c>
      <c r="Z14" s="287" t="s">
        <v>883</v>
      </c>
      <c r="AA14" s="286" t="s">
        <v>883</v>
      </c>
      <c r="AB14" s="287">
        <v>0</v>
      </c>
      <c r="AC14" s="287"/>
      <c r="AD14" s="288" t="s">
        <v>883</v>
      </c>
      <c r="AE14" s="289" t="s">
        <v>883</v>
      </c>
      <c r="AF14" s="279">
        <v>980</v>
      </c>
      <c r="AG14" s="282">
        <v>45014</v>
      </c>
      <c r="AH14" s="282" t="s">
        <v>883</v>
      </c>
      <c r="AI14" s="282">
        <v>45107</v>
      </c>
      <c r="AJ14" s="282" t="s">
        <v>883</v>
      </c>
      <c r="AK14" s="274"/>
    </row>
    <row r="15" spans="1:37" x14ac:dyDescent="0.3">
      <c r="A15" s="273">
        <v>11116</v>
      </c>
      <c r="B15" s="274" t="s">
        <v>927</v>
      </c>
      <c r="C15" s="146" t="s">
        <v>262</v>
      </c>
      <c r="D15" s="275">
        <v>3.79</v>
      </c>
      <c r="E15" s="274"/>
      <c r="F15" s="274"/>
      <c r="G15" s="274" t="s">
        <v>883</v>
      </c>
      <c r="H15" s="276">
        <v>1315</v>
      </c>
      <c r="I15" s="24">
        <v>103003</v>
      </c>
      <c r="J15" s="277">
        <v>3.79</v>
      </c>
      <c r="K15" s="276">
        <v>405</v>
      </c>
      <c r="L15" s="278">
        <v>23.659589780496582</v>
      </c>
      <c r="M15" s="279">
        <v>0</v>
      </c>
      <c r="N15" s="277">
        <v>0</v>
      </c>
      <c r="O15" s="280" t="s">
        <v>882</v>
      </c>
      <c r="P15" s="279">
        <v>0</v>
      </c>
      <c r="Q15" s="281">
        <v>0</v>
      </c>
      <c r="R15" s="282" t="s">
        <v>883</v>
      </c>
      <c r="S15" s="274" t="s">
        <v>925</v>
      </c>
      <c r="T15" s="44">
        <v>1</v>
      </c>
      <c r="U15" s="283">
        <v>45</v>
      </c>
      <c r="V15" s="284">
        <v>12</v>
      </c>
      <c r="W15" s="285" t="s">
        <v>883</v>
      </c>
      <c r="X15" s="286" t="s">
        <v>883</v>
      </c>
      <c r="Y15" s="287">
        <v>0</v>
      </c>
      <c r="Z15" s="287" t="s">
        <v>883</v>
      </c>
      <c r="AA15" s="286" t="s">
        <v>883</v>
      </c>
      <c r="AB15" s="287">
        <v>0</v>
      </c>
      <c r="AC15" s="287"/>
      <c r="AD15" s="288" t="s">
        <v>883</v>
      </c>
      <c r="AE15" s="289" t="s">
        <v>883</v>
      </c>
      <c r="AF15" s="279">
        <v>222</v>
      </c>
      <c r="AG15" s="282">
        <v>43521</v>
      </c>
      <c r="AH15" s="282" t="s">
        <v>883</v>
      </c>
      <c r="AI15" s="282">
        <v>45107</v>
      </c>
      <c r="AJ15" s="282" t="s">
        <v>883</v>
      </c>
      <c r="AK15" s="274"/>
    </row>
    <row r="16" spans="1:37" x14ac:dyDescent="0.3">
      <c r="A16" s="273">
        <v>11264</v>
      </c>
      <c r="B16" s="274" t="s">
        <v>928</v>
      </c>
      <c r="C16" s="146" t="s">
        <v>256</v>
      </c>
      <c r="D16" s="275">
        <v>13.92</v>
      </c>
      <c r="E16" s="274"/>
      <c r="F16" s="274"/>
      <c r="G16" s="274" t="s">
        <v>883</v>
      </c>
      <c r="H16" s="276">
        <v>135</v>
      </c>
      <c r="I16" s="24">
        <v>103003</v>
      </c>
      <c r="J16" s="277">
        <v>13.92</v>
      </c>
      <c r="K16" s="276">
        <v>241</v>
      </c>
      <c r="L16" s="278">
        <v>4.4880319148936172</v>
      </c>
      <c r="M16" s="279">
        <v>225.96</v>
      </c>
      <c r="N16" s="277">
        <v>3145.3631999999998</v>
      </c>
      <c r="O16" s="280" t="s">
        <v>882</v>
      </c>
      <c r="P16" s="279">
        <v>0</v>
      </c>
      <c r="Q16" s="281">
        <v>0</v>
      </c>
      <c r="R16" s="282" t="s">
        <v>883</v>
      </c>
      <c r="S16" s="274" t="s">
        <v>925</v>
      </c>
      <c r="T16" s="44">
        <v>1</v>
      </c>
      <c r="U16" s="283">
        <v>45</v>
      </c>
      <c r="V16" s="284">
        <v>12</v>
      </c>
      <c r="W16" s="285" t="s">
        <v>883</v>
      </c>
      <c r="X16" s="286" t="s">
        <v>883</v>
      </c>
      <c r="Y16" s="287">
        <v>0</v>
      </c>
      <c r="Z16" s="287" t="s">
        <v>883</v>
      </c>
      <c r="AA16" s="286" t="s">
        <v>883</v>
      </c>
      <c r="AB16" s="287">
        <v>0</v>
      </c>
      <c r="AC16" s="287"/>
      <c r="AD16" s="288" t="s">
        <v>883</v>
      </c>
      <c r="AE16" s="289" t="s">
        <v>883</v>
      </c>
      <c r="AF16" s="279">
        <v>120</v>
      </c>
      <c r="AG16" s="282">
        <v>45013</v>
      </c>
      <c r="AH16" s="282" t="s">
        <v>883</v>
      </c>
      <c r="AI16" s="282">
        <v>44998</v>
      </c>
      <c r="AJ16" s="282" t="s">
        <v>883</v>
      </c>
      <c r="AK16" s="274"/>
    </row>
    <row r="17" spans="1:37" x14ac:dyDescent="0.3">
      <c r="A17" s="273">
        <v>11418</v>
      </c>
      <c r="B17" s="274" t="s">
        <v>929</v>
      </c>
      <c r="C17" s="146" t="s">
        <v>256</v>
      </c>
      <c r="D17" s="275">
        <v>1.39</v>
      </c>
      <c r="E17" s="274"/>
      <c r="F17" s="274"/>
      <c r="G17" s="274" t="s">
        <v>883</v>
      </c>
      <c r="H17" s="276">
        <v>1449</v>
      </c>
      <c r="I17" s="24">
        <v>103003</v>
      </c>
      <c r="J17" s="277">
        <v>1.39</v>
      </c>
      <c r="K17" s="276">
        <v>7426</v>
      </c>
      <c r="L17" s="278">
        <v>2.0270553837975465</v>
      </c>
      <c r="M17" s="279">
        <v>6128.96</v>
      </c>
      <c r="N17" s="277">
        <v>8519.2543999999998</v>
      </c>
      <c r="O17" s="280" t="s">
        <v>882</v>
      </c>
      <c r="P17" s="279">
        <v>0</v>
      </c>
      <c r="Q17" s="281">
        <v>0</v>
      </c>
      <c r="R17" s="282" t="s">
        <v>883</v>
      </c>
      <c r="S17" s="274" t="s">
        <v>903</v>
      </c>
      <c r="T17" s="44">
        <v>1</v>
      </c>
      <c r="U17" s="283">
        <v>45</v>
      </c>
      <c r="V17" s="284">
        <v>10</v>
      </c>
      <c r="W17" s="285">
        <v>6209</v>
      </c>
      <c r="X17" s="286">
        <v>2023</v>
      </c>
      <c r="Y17" s="287">
        <v>1000</v>
      </c>
      <c r="Z17" s="287" t="s">
        <v>883</v>
      </c>
      <c r="AA17" s="286" t="s">
        <v>883</v>
      </c>
      <c r="AB17" s="287">
        <v>0</v>
      </c>
      <c r="AC17" s="287"/>
      <c r="AD17" s="288" t="s">
        <v>883</v>
      </c>
      <c r="AE17" s="289" t="s">
        <v>883</v>
      </c>
      <c r="AF17" s="279">
        <v>2860</v>
      </c>
      <c r="AG17" s="282">
        <v>44956</v>
      </c>
      <c r="AH17" s="282" t="s">
        <v>883</v>
      </c>
      <c r="AI17" s="282">
        <v>44910</v>
      </c>
      <c r="AJ17" s="282" t="s">
        <v>883</v>
      </c>
      <c r="AK17" s="274"/>
    </row>
    <row r="18" spans="1:37" x14ac:dyDescent="0.3">
      <c r="A18" s="273">
        <v>11448</v>
      </c>
      <c r="B18" s="274" t="s">
        <v>930</v>
      </c>
      <c r="C18" s="146" t="s">
        <v>328</v>
      </c>
      <c r="D18" s="275">
        <v>1.8</v>
      </c>
      <c r="E18" s="274"/>
      <c r="F18" s="274"/>
      <c r="G18" s="274" t="s">
        <v>883</v>
      </c>
      <c r="H18" s="276">
        <v>504</v>
      </c>
      <c r="I18" s="24">
        <v>103003</v>
      </c>
      <c r="J18" s="277">
        <v>1.8</v>
      </c>
      <c r="K18" s="276">
        <v>452</v>
      </c>
      <c r="L18" s="278">
        <v>9.5853936858120967</v>
      </c>
      <c r="M18" s="279">
        <v>126.96</v>
      </c>
      <c r="N18" s="277">
        <v>228.52799999999999</v>
      </c>
      <c r="O18" s="280" t="s">
        <v>882</v>
      </c>
      <c r="P18" s="279">
        <v>0</v>
      </c>
      <c r="Q18" s="281">
        <v>0</v>
      </c>
      <c r="R18" s="282" t="s">
        <v>883</v>
      </c>
      <c r="S18" s="274" t="s">
        <v>931</v>
      </c>
      <c r="T18" s="44">
        <v>1</v>
      </c>
      <c r="U18" s="283">
        <v>45</v>
      </c>
      <c r="V18" s="284">
        <v>9</v>
      </c>
      <c r="W18" s="285" t="s">
        <v>883</v>
      </c>
      <c r="X18" s="286" t="s">
        <v>883</v>
      </c>
      <c r="Y18" s="287">
        <v>0</v>
      </c>
      <c r="Z18" s="287" t="s">
        <v>883</v>
      </c>
      <c r="AA18" s="286" t="s">
        <v>883</v>
      </c>
      <c r="AB18" s="287">
        <v>0</v>
      </c>
      <c r="AC18" s="287"/>
      <c r="AD18" s="288" t="s">
        <v>883</v>
      </c>
      <c r="AE18" s="289" t="s">
        <v>883</v>
      </c>
      <c r="AF18" s="279">
        <v>210</v>
      </c>
      <c r="AG18" s="282">
        <v>45013</v>
      </c>
      <c r="AH18" s="282" t="s">
        <v>883</v>
      </c>
      <c r="AI18" s="282">
        <v>45107</v>
      </c>
      <c r="AJ18" s="282" t="s">
        <v>883</v>
      </c>
      <c r="AK18" s="274"/>
    </row>
    <row r="19" spans="1:37" x14ac:dyDescent="0.3">
      <c r="A19" s="273">
        <v>11509</v>
      </c>
      <c r="B19" s="274" t="s">
        <v>932</v>
      </c>
      <c r="C19" s="146" t="s">
        <v>256</v>
      </c>
      <c r="D19" s="275">
        <v>1.31</v>
      </c>
      <c r="E19" s="274"/>
      <c r="F19" s="274"/>
      <c r="G19" s="274" t="s">
        <v>883</v>
      </c>
      <c r="H19" s="276">
        <v>2933</v>
      </c>
      <c r="I19" s="24">
        <v>103003</v>
      </c>
      <c r="J19" s="277">
        <v>1.31</v>
      </c>
      <c r="K19" s="276">
        <v>7025</v>
      </c>
      <c r="L19" s="278">
        <v>4.0445688597156533</v>
      </c>
      <c r="M19" s="279">
        <v>5769.04</v>
      </c>
      <c r="N19" s="277">
        <v>7557.4423999999999</v>
      </c>
      <c r="O19" s="280" t="s">
        <v>882</v>
      </c>
      <c r="P19" s="279">
        <v>0</v>
      </c>
      <c r="Q19" s="281">
        <v>0</v>
      </c>
      <c r="R19" s="282" t="s">
        <v>883</v>
      </c>
      <c r="S19" s="274" t="s">
        <v>903</v>
      </c>
      <c r="T19" s="44">
        <v>1</v>
      </c>
      <c r="U19" s="283">
        <v>45</v>
      </c>
      <c r="V19" s="284">
        <v>10</v>
      </c>
      <c r="W19" s="285" t="s">
        <v>883</v>
      </c>
      <c r="X19" s="286" t="s">
        <v>883</v>
      </c>
      <c r="Y19" s="287">
        <v>0</v>
      </c>
      <c r="Z19" s="287" t="s">
        <v>883</v>
      </c>
      <c r="AA19" s="286" t="s">
        <v>883</v>
      </c>
      <c r="AB19" s="287">
        <v>0</v>
      </c>
      <c r="AC19" s="287"/>
      <c r="AD19" s="288" t="s">
        <v>883</v>
      </c>
      <c r="AE19" s="289" t="s">
        <v>883</v>
      </c>
      <c r="AF19" s="279">
        <v>2900</v>
      </c>
      <c r="AG19" s="282">
        <v>44956</v>
      </c>
      <c r="AH19" s="282" t="s">
        <v>883</v>
      </c>
      <c r="AI19" s="282">
        <v>44910</v>
      </c>
      <c r="AJ19" s="282" t="s">
        <v>883</v>
      </c>
      <c r="AK19" s="274"/>
    </row>
    <row r="20" spans="1:37" x14ac:dyDescent="0.3">
      <c r="A20" s="273">
        <v>11590</v>
      </c>
      <c r="B20" s="274" t="s">
        <v>933</v>
      </c>
      <c r="C20" s="146" t="s">
        <v>256</v>
      </c>
      <c r="D20" s="275">
        <v>1.1000000000000001</v>
      </c>
      <c r="E20" s="274"/>
      <c r="F20" s="274"/>
      <c r="G20" s="274" t="s">
        <v>883</v>
      </c>
      <c r="H20" s="276">
        <v>0</v>
      </c>
      <c r="I20" s="24">
        <v>103003</v>
      </c>
      <c r="J20" s="277">
        <v>1.1000000000000001</v>
      </c>
      <c r="K20" s="276">
        <v>3910</v>
      </c>
      <c r="L20" s="278">
        <v>0</v>
      </c>
      <c r="M20" s="279">
        <v>2017.04</v>
      </c>
      <c r="N20" s="277">
        <v>2218.7440000000001</v>
      </c>
      <c r="O20" s="280" t="s">
        <v>882</v>
      </c>
      <c r="P20" s="279">
        <v>0</v>
      </c>
      <c r="Q20" s="281">
        <v>0</v>
      </c>
      <c r="R20" s="282" t="s">
        <v>883</v>
      </c>
      <c r="S20" s="274" t="s">
        <v>903</v>
      </c>
      <c r="T20" s="44">
        <v>1</v>
      </c>
      <c r="U20" s="283">
        <v>45</v>
      </c>
      <c r="V20" s="284">
        <v>10</v>
      </c>
      <c r="W20" s="285">
        <v>6982</v>
      </c>
      <c r="X20" s="286">
        <v>2023</v>
      </c>
      <c r="Y20" s="287">
        <v>2200</v>
      </c>
      <c r="Z20" s="287" t="s">
        <v>883</v>
      </c>
      <c r="AA20" s="286" t="s">
        <v>883</v>
      </c>
      <c r="AB20" s="287">
        <v>0</v>
      </c>
      <c r="AC20" s="287"/>
      <c r="AD20" s="288" t="s">
        <v>883</v>
      </c>
      <c r="AE20" s="289" t="s">
        <v>883</v>
      </c>
      <c r="AF20" s="279">
        <v>1406</v>
      </c>
      <c r="AG20" s="282">
        <v>44923</v>
      </c>
      <c r="AH20" s="282" t="s">
        <v>883</v>
      </c>
      <c r="AI20" s="282">
        <v>45107</v>
      </c>
      <c r="AJ20" s="282" t="s">
        <v>883</v>
      </c>
      <c r="AK20" s="274"/>
    </row>
    <row r="21" spans="1:37" x14ac:dyDescent="0.3">
      <c r="A21" s="273">
        <v>11857</v>
      </c>
      <c r="B21" s="274" t="s">
        <v>934</v>
      </c>
      <c r="C21" s="146" t="s">
        <v>31</v>
      </c>
      <c r="D21" s="275">
        <v>0.15</v>
      </c>
      <c r="E21" s="274"/>
      <c r="F21" s="274"/>
      <c r="G21" s="274" t="s">
        <v>883</v>
      </c>
      <c r="H21" s="276">
        <v>20140</v>
      </c>
      <c r="I21" s="24">
        <v>103003</v>
      </c>
      <c r="J21" s="277">
        <v>0.15</v>
      </c>
      <c r="K21" s="276">
        <v>12263</v>
      </c>
      <c r="L21" s="278">
        <v>12.37610072941567</v>
      </c>
      <c r="M21" s="279">
        <v>0</v>
      </c>
      <c r="N21" s="277">
        <v>0</v>
      </c>
      <c r="O21" s="280" t="s">
        <v>882</v>
      </c>
      <c r="P21" s="279">
        <v>0</v>
      </c>
      <c r="Q21" s="281">
        <v>0</v>
      </c>
      <c r="R21" s="282" t="s">
        <v>883</v>
      </c>
      <c r="S21" s="274" t="s">
        <v>935</v>
      </c>
      <c r="T21" s="44">
        <v>1</v>
      </c>
      <c r="U21" s="283">
        <v>45</v>
      </c>
      <c r="V21" s="284">
        <v>11</v>
      </c>
      <c r="W21" s="285" t="s">
        <v>883</v>
      </c>
      <c r="X21" s="286" t="s">
        <v>883</v>
      </c>
      <c r="Y21" s="287">
        <v>0</v>
      </c>
      <c r="Z21" s="287" t="s">
        <v>883</v>
      </c>
      <c r="AA21" s="286" t="s">
        <v>883</v>
      </c>
      <c r="AB21" s="287">
        <v>0</v>
      </c>
      <c r="AC21" s="287"/>
      <c r="AD21" s="288" t="s">
        <v>883</v>
      </c>
      <c r="AE21" s="289" t="s">
        <v>883</v>
      </c>
      <c r="AF21" s="279">
        <v>6510</v>
      </c>
      <c r="AG21" s="282">
        <v>43635</v>
      </c>
      <c r="AH21" s="282" t="s">
        <v>883</v>
      </c>
      <c r="AI21" s="282">
        <v>45107</v>
      </c>
      <c r="AJ21" s="282" t="s">
        <v>883</v>
      </c>
      <c r="AK21" s="274"/>
    </row>
    <row r="22" spans="1:37" x14ac:dyDescent="0.3">
      <c r="A22" s="273">
        <v>12018</v>
      </c>
      <c r="B22" s="274" t="s">
        <v>936</v>
      </c>
      <c r="C22" s="146" t="s">
        <v>31</v>
      </c>
      <c r="D22" s="275">
        <v>10.16</v>
      </c>
      <c r="E22" s="274"/>
      <c r="F22" s="274"/>
      <c r="G22" s="274" t="s">
        <v>883</v>
      </c>
      <c r="H22" s="276">
        <v>2857</v>
      </c>
      <c r="I22" s="24">
        <v>103003</v>
      </c>
      <c r="J22" s="277">
        <v>10.16</v>
      </c>
      <c r="K22" s="276">
        <v>119</v>
      </c>
      <c r="L22" s="278">
        <v>185.27885862516212</v>
      </c>
      <c r="M22" s="279">
        <v>0</v>
      </c>
      <c r="N22" s="277">
        <v>0</v>
      </c>
      <c r="O22" s="280" t="s">
        <v>882</v>
      </c>
      <c r="P22" s="279">
        <v>0</v>
      </c>
      <c r="Q22" s="281">
        <v>0</v>
      </c>
      <c r="R22" s="282" t="s">
        <v>883</v>
      </c>
      <c r="S22" s="274" t="s">
        <v>935</v>
      </c>
      <c r="T22" s="44">
        <v>1</v>
      </c>
      <c r="U22" s="283">
        <v>45</v>
      </c>
      <c r="V22" s="284">
        <v>11</v>
      </c>
      <c r="W22" s="285" t="s">
        <v>883</v>
      </c>
      <c r="X22" s="286" t="s">
        <v>883</v>
      </c>
      <c r="Y22" s="287">
        <v>0</v>
      </c>
      <c r="Z22" s="287" t="s">
        <v>883</v>
      </c>
      <c r="AA22" s="286" t="s">
        <v>883</v>
      </c>
      <c r="AB22" s="287">
        <v>0</v>
      </c>
      <c r="AC22" s="287"/>
      <c r="AD22" s="288" t="s">
        <v>883</v>
      </c>
      <c r="AE22" s="289" t="s">
        <v>883</v>
      </c>
      <c r="AF22" s="279">
        <v>62</v>
      </c>
      <c r="AG22" s="282">
        <v>43620</v>
      </c>
      <c r="AH22" s="282" t="s">
        <v>883</v>
      </c>
      <c r="AI22" s="282">
        <v>45107</v>
      </c>
      <c r="AJ22" s="282" t="s">
        <v>883</v>
      </c>
      <c r="AK22" s="274"/>
    </row>
    <row r="23" spans="1:37" x14ac:dyDescent="0.3">
      <c r="A23" s="273">
        <v>12613</v>
      </c>
      <c r="B23" s="274" t="s">
        <v>937</v>
      </c>
      <c r="C23" s="146" t="s">
        <v>31</v>
      </c>
      <c r="D23" s="275">
        <v>0.28000000000000003</v>
      </c>
      <c r="E23" s="274"/>
      <c r="F23" s="274"/>
      <c r="G23" s="274" t="s">
        <v>883</v>
      </c>
      <c r="H23" s="276">
        <v>93967</v>
      </c>
      <c r="I23" s="24">
        <v>103003</v>
      </c>
      <c r="J23" s="277">
        <v>0.28000000000000003</v>
      </c>
      <c r="K23" s="276">
        <v>38672</v>
      </c>
      <c r="L23" s="278">
        <v>6.8712332052690153</v>
      </c>
      <c r="M23" s="279">
        <v>60138.04</v>
      </c>
      <c r="N23" s="277">
        <v>16838.6512</v>
      </c>
      <c r="O23" s="280" t="s">
        <v>882</v>
      </c>
      <c r="P23" s="279">
        <v>0</v>
      </c>
      <c r="Q23" s="281">
        <v>0</v>
      </c>
      <c r="R23" s="282" t="s">
        <v>883</v>
      </c>
      <c r="S23" s="274" t="s">
        <v>935</v>
      </c>
      <c r="T23" s="44">
        <v>1</v>
      </c>
      <c r="U23" s="283">
        <v>45</v>
      </c>
      <c r="V23" s="284">
        <v>11</v>
      </c>
      <c r="W23" s="285">
        <v>6211</v>
      </c>
      <c r="X23" s="286">
        <v>2023</v>
      </c>
      <c r="Y23" s="287">
        <v>10000</v>
      </c>
      <c r="Z23" s="287" t="s">
        <v>883</v>
      </c>
      <c r="AA23" s="286" t="s">
        <v>883</v>
      </c>
      <c r="AB23" s="287">
        <v>0</v>
      </c>
      <c r="AC23" s="287"/>
      <c r="AD23" s="288" t="s">
        <v>883</v>
      </c>
      <c r="AE23" s="289" t="s">
        <v>883</v>
      </c>
      <c r="AF23" s="279">
        <v>54702</v>
      </c>
      <c r="AG23" s="282">
        <v>44950</v>
      </c>
      <c r="AH23" s="282" t="s">
        <v>883</v>
      </c>
      <c r="AI23" s="282">
        <v>45107</v>
      </c>
      <c r="AJ23" s="282" t="s">
        <v>883</v>
      </c>
      <c r="AK23" s="274"/>
    </row>
    <row r="24" spans="1:37" x14ac:dyDescent="0.3">
      <c r="A24" s="273">
        <v>12614</v>
      </c>
      <c r="B24" s="274" t="s">
        <v>938</v>
      </c>
      <c r="C24" s="146" t="s">
        <v>31</v>
      </c>
      <c r="D24" s="275">
        <v>0.47</v>
      </c>
      <c r="E24" s="274"/>
      <c r="F24" s="274"/>
      <c r="G24" s="274" t="s">
        <v>883</v>
      </c>
      <c r="H24" s="276">
        <v>0</v>
      </c>
      <c r="I24" s="24">
        <v>103003</v>
      </c>
      <c r="J24" s="277">
        <v>0.47</v>
      </c>
      <c r="K24" s="276">
        <v>25422</v>
      </c>
      <c r="L24" s="278">
        <v>0</v>
      </c>
      <c r="M24" s="279">
        <v>30513.96</v>
      </c>
      <c r="N24" s="277">
        <v>14341.5612</v>
      </c>
      <c r="O24" s="280" t="s">
        <v>882</v>
      </c>
      <c r="P24" s="279">
        <v>0</v>
      </c>
      <c r="Q24" s="281">
        <v>0</v>
      </c>
      <c r="R24" s="282" t="s">
        <v>883</v>
      </c>
      <c r="S24" s="274" t="s">
        <v>935</v>
      </c>
      <c r="T24" s="44">
        <v>1</v>
      </c>
      <c r="U24" s="283">
        <v>45</v>
      </c>
      <c r="V24" s="284">
        <v>11</v>
      </c>
      <c r="W24" s="285">
        <v>6982</v>
      </c>
      <c r="X24" s="286">
        <v>2023</v>
      </c>
      <c r="Y24" s="287">
        <v>1800</v>
      </c>
      <c r="Z24" s="287" t="s">
        <v>883</v>
      </c>
      <c r="AA24" s="286" t="s">
        <v>883</v>
      </c>
      <c r="AB24" s="287">
        <v>0</v>
      </c>
      <c r="AC24" s="287"/>
      <c r="AD24" s="288" t="s">
        <v>883</v>
      </c>
      <c r="AE24" s="289" t="s">
        <v>883</v>
      </c>
      <c r="AF24" s="279">
        <v>10772</v>
      </c>
      <c r="AG24" s="282">
        <v>43804</v>
      </c>
      <c r="AH24" s="282" t="s">
        <v>883</v>
      </c>
      <c r="AI24" s="282">
        <v>45107</v>
      </c>
      <c r="AJ24" s="282" t="s">
        <v>883</v>
      </c>
      <c r="AK24" s="274"/>
    </row>
    <row r="25" spans="1:37" x14ac:dyDescent="0.3">
      <c r="A25" s="273">
        <v>12616</v>
      </c>
      <c r="B25" s="274" t="s">
        <v>939</v>
      </c>
      <c r="C25" s="146" t="s">
        <v>894</v>
      </c>
      <c r="D25" s="275">
        <v>21.82</v>
      </c>
      <c r="E25" s="274"/>
      <c r="F25" s="274"/>
      <c r="G25" s="274" t="s">
        <v>883</v>
      </c>
      <c r="H25" s="276">
        <v>22355</v>
      </c>
      <c r="I25" s="24">
        <v>103003</v>
      </c>
      <c r="J25" s="277">
        <v>20.88308</v>
      </c>
      <c r="K25" s="276">
        <v>34048</v>
      </c>
      <c r="L25" s="278">
        <v>4.8152934841141635</v>
      </c>
      <c r="M25" s="279">
        <v>33355</v>
      </c>
      <c r="N25" s="277">
        <v>727806.1</v>
      </c>
      <c r="O25" s="280" t="s">
        <v>882</v>
      </c>
      <c r="P25" s="279">
        <v>0</v>
      </c>
      <c r="Q25" s="281">
        <v>0</v>
      </c>
      <c r="R25" s="282" t="s">
        <v>883</v>
      </c>
      <c r="S25" s="274" t="s">
        <v>895</v>
      </c>
      <c r="T25" s="44">
        <v>1</v>
      </c>
      <c r="U25" s="283">
        <v>57</v>
      </c>
      <c r="V25" s="284">
        <v>19</v>
      </c>
      <c r="W25" s="285" t="s">
        <v>883</v>
      </c>
      <c r="X25" s="286" t="s">
        <v>883</v>
      </c>
      <c r="Y25" s="287">
        <v>0</v>
      </c>
      <c r="Z25" s="287" t="s">
        <v>883</v>
      </c>
      <c r="AA25" s="286" t="s">
        <v>883</v>
      </c>
      <c r="AB25" s="287">
        <v>0</v>
      </c>
      <c r="AC25" s="287"/>
      <c r="AD25" s="288" t="s">
        <v>883</v>
      </c>
      <c r="AE25" s="289" t="s">
        <v>883</v>
      </c>
      <c r="AF25" s="279">
        <v>18570</v>
      </c>
      <c r="AG25" s="282">
        <v>45201</v>
      </c>
      <c r="AH25" s="282" t="s">
        <v>883</v>
      </c>
      <c r="AI25" s="282">
        <v>45107</v>
      </c>
      <c r="AJ25" s="282" t="s">
        <v>883</v>
      </c>
      <c r="AK25" s="274"/>
    </row>
    <row r="26" spans="1:37" x14ac:dyDescent="0.3">
      <c r="A26" s="273">
        <v>12623</v>
      </c>
      <c r="B26" s="274" t="s">
        <v>940</v>
      </c>
      <c r="C26" s="146" t="s">
        <v>373</v>
      </c>
      <c r="D26" s="275">
        <v>1.1499999999999999</v>
      </c>
      <c r="E26" s="274"/>
      <c r="F26" s="274"/>
      <c r="G26" s="274" t="s">
        <v>883</v>
      </c>
      <c r="H26" s="276">
        <v>28187</v>
      </c>
      <c r="I26" s="24">
        <v>103003</v>
      </c>
      <c r="J26" s="277">
        <v>1.1499999999999999</v>
      </c>
      <c r="K26" s="276">
        <v>45100</v>
      </c>
      <c r="L26" s="278">
        <v>6.8307282200411974</v>
      </c>
      <c r="M26" s="279">
        <v>21331</v>
      </c>
      <c r="N26" s="277">
        <v>24530.65</v>
      </c>
      <c r="O26" s="280" t="s">
        <v>882</v>
      </c>
      <c r="P26" s="279">
        <v>0</v>
      </c>
      <c r="Q26" s="281">
        <v>0</v>
      </c>
      <c r="R26" s="282" t="s">
        <v>883</v>
      </c>
      <c r="S26" s="274" t="s">
        <v>941</v>
      </c>
      <c r="T26" s="44">
        <v>1</v>
      </c>
      <c r="U26" s="283">
        <v>57</v>
      </c>
      <c r="V26" s="284">
        <v>16</v>
      </c>
      <c r="W26" s="285" t="s">
        <v>883</v>
      </c>
      <c r="X26" s="286" t="s">
        <v>883</v>
      </c>
      <c r="Y26" s="287">
        <v>0</v>
      </c>
      <c r="Z26" s="287" t="s">
        <v>883</v>
      </c>
      <c r="AA26" s="286" t="s">
        <v>883</v>
      </c>
      <c r="AB26" s="287">
        <v>0</v>
      </c>
      <c r="AC26" s="287"/>
      <c r="AD26" s="288" t="s">
        <v>883</v>
      </c>
      <c r="AE26" s="289" t="s">
        <v>883</v>
      </c>
      <c r="AF26" s="279">
        <v>16506</v>
      </c>
      <c r="AG26" s="282">
        <v>44971</v>
      </c>
      <c r="AH26" s="282" t="s">
        <v>883</v>
      </c>
      <c r="AI26" s="282">
        <v>45089</v>
      </c>
      <c r="AJ26" s="282" t="s">
        <v>883</v>
      </c>
      <c r="AK26" s="274"/>
    </row>
    <row r="27" spans="1:37" x14ac:dyDescent="0.3">
      <c r="A27" s="273">
        <v>12635</v>
      </c>
      <c r="B27" s="274" t="s">
        <v>942</v>
      </c>
      <c r="C27" s="146" t="s">
        <v>373</v>
      </c>
      <c r="D27" s="275">
        <v>0.93</v>
      </c>
      <c r="E27" s="274"/>
      <c r="F27" s="274"/>
      <c r="G27" s="274" t="s">
        <v>883</v>
      </c>
      <c r="H27" s="276">
        <v>0</v>
      </c>
      <c r="I27" s="24">
        <v>103003</v>
      </c>
      <c r="J27" s="277">
        <v>0.93</v>
      </c>
      <c r="K27" s="276">
        <v>11203</v>
      </c>
      <c r="L27" s="278">
        <v>0</v>
      </c>
      <c r="M27" s="279">
        <v>17622.04</v>
      </c>
      <c r="N27" s="277">
        <v>16388.497200000002</v>
      </c>
      <c r="O27" s="280" t="s">
        <v>882</v>
      </c>
      <c r="P27" s="279">
        <v>0</v>
      </c>
      <c r="Q27" s="281">
        <v>0</v>
      </c>
      <c r="R27" s="282" t="s">
        <v>883</v>
      </c>
      <c r="S27" s="274" t="s">
        <v>941</v>
      </c>
      <c r="T27" s="44">
        <v>1</v>
      </c>
      <c r="U27" s="283">
        <v>57</v>
      </c>
      <c r="V27" s="284">
        <v>16</v>
      </c>
      <c r="W27" s="285">
        <v>6984</v>
      </c>
      <c r="X27" s="286">
        <v>2023</v>
      </c>
      <c r="Y27" s="287">
        <v>500</v>
      </c>
      <c r="Z27" s="287" t="s">
        <v>883</v>
      </c>
      <c r="AA27" s="286" t="s">
        <v>883</v>
      </c>
      <c r="AB27" s="287">
        <v>0</v>
      </c>
      <c r="AC27" s="287"/>
      <c r="AD27" s="288" t="s">
        <v>883</v>
      </c>
      <c r="AE27" s="289" t="s">
        <v>883</v>
      </c>
      <c r="AF27" s="279">
        <v>6040</v>
      </c>
      <c r="AG27" s="282">
        <v>44425</v>
      </c>
      <c r="AH27" s="282" t="s">
        <v>883</v>
      </c>
      <c r="AI27" s="282">
        <v>45048</v>
      </c>
      <c r="AJ27" s="282" t="s">
        <v>883</v>
      </c>
      <c r="AK27" s="274"/>
    </row>
    <row r="28" spans="1:37" x14ac:dyDescent="0.3">
      <c r="A28" s="273">
        <v>12652</v>
      </c>
      <c r="B28" s="274" t="s">
        <v>943</v>
      </c>
      <c r="C28" s="146" t="s">
        <v>260</v>
      </c>
      <c r="D28" s="275">
        <v>1.82</v>
      </c>
      <c r="E28" s="274" t="s">
        <v>944</v>
      </c>
      <c r="F28" s="274" t="s">
        <v>906</v>
      </c>
      <c r="G28" s="274" t="s">
        <v>945</v>
      </c>
      <c r="H28" s="276">
        <v>2640</v>
      </c>
      <c r="I28" s="24">
        <v>103003</v>
      </c>
      <c r="J28" s="277">
        <v>1.82</v>
      </c>
      <c r="K28" s="276">
        <v>7203</v>
      </c>
      <c r="L28" s="278">
        <v>3.2469129728931962</v>
      </c>
      <c r="M28" s="279">
        <v>7116.96</v>
      </c>
      <c r="N28" s="277">
        <v>12952.867200000001</v>
      </c>
      <c r="O28" s="280" t="s">
        <v>946</v>
      </c>
      <c r="P28" s="279">
        <v>62300</v>
      </c>
      <c r="Q28" s="281">
        <v>113386</v>
      </c>
      <c r="R28" s="282">
        <v>45454</v>
      </c>
      <c r="S28" s="274" t="s">
        <v>947</v>
      </c>
      <c r="T28" s="44">
        <v>1</v>
      </c>
      <c r="U28" s="283">
        <v>52</v>
      </c>
      <c r="V28" s="284">
        <v>6</v>
      </c>
      <c r="W28" s="285" t="s">
        <v>883</v>
      </c>
      <c r="X28" s="286" t="s">
        <v>883</v>
      </c>
      <c r="Y28" s="287">
        <v>0</v>
      </c>
      <c r="Z28" s="287" t="s">
        <v>883</v>
      </c>
      <c r="AA28" s="286" t="s">
        <v>883</v>
      </c>
      <c r="AB28" s="287">
        <v>0</v>
      </c>
      <c r="AC28" s="287"/>
      <c r="AD28" s="288" t="s">
        <v>883</v>
      </c>
      <c r="AE28" s="289" t="s">
        <v>883</v>
      </c>
      <c r="AF28" s="279">
        <v>3252</v>
      </c>
      <c r="AG28" s="282">
        <v>45203</v>
      </c>
      <c r="AH28" s="282" t="s">
        <v>883</v>
      </c>
      <c r="AI28" s="282">
        <v>45196</v>
      </c>
      <c r="AJ28" s="282" t="s">
        <v>883</v>
      </c>
      <c r="AK28" s="274"/>
    </row>
    <row r="29" spans="1:37" x14ac:dyDescent="0.3">
      <c r="A29" s="273">
        <v>12654</v>
      </c>
      <c r="B29" s="274" t="s">
        <v>948</v>
      </c>
      <c r="C29" s="146" t="s">
        <v>260</v>
      </c>
      <c r="D29" s="275">
        <v>3.81</v>
      </c>
      <c r="E29" s="274"/>
      <c r="F29" s="274"/>
      <c r="G29" s="274" t="s">
        <v>883</v>
      </c>
      <c r="H29" s="276">
        <v>62448</v>
      </c>
      <c r="I29" s="24">
        <v>103003</v>
      </c>
      <c r="J29" s="277">
        <v>3.81</v>
      </c>
      <c r="K29" s="276">
        <v>59821</v>
      </c>
      <c r="L29" s="278">
        <v>6.9637516476016952</v>
      </c>
      <c r="M29" s="279">
        <v>45162.96</v>
      </c>
      <c r="N29" s="277">
        <v>172070.87760000001</v>
      </c>
      <c r="O29" s="280" t="s">
        <v>882</v>
      </c>
      <c r="P29" s="279">
        <v>0</v>
      </c>
      <c r="Q29" s="281">
        <v>0</v>
      </c>
      <c r="R29" s="282" t="s">
        <v>883</v>
      </c>
      <c r="S29" s="274" t="s">
        <v>947</v>
      </c>
      <c r="T29" s="44">
        <v>1</v>
      </c>
      <c r="U29" s="283">
        <v>52</v>
      </c>
      <c r="V29" s="284">
        <v>6</v>
      </c>
      <c r="W29" s="285" t="s">
        <v>883</v>
      </c>
      <c r="X29" s="286" t="s">
        <v>883</v>
      </c>
      <c r="Y29" s="287">
        <v>0</v>
      </c>
      <c r="Z29" s="287" t="s">
        <v>883</v>
      </c>
      <c r="AA29" s="286" t="s">
        <v>883</v>
      </c>
      <c r="AB29" s="287">
        <v>0</v>
      </c>
      <c r="AC29" s="287"/>
      <c r="AD29" s="288" t="s">
        <v>883</v>
      </c>
      <c r="AE29" s="289" t="s">
        <v>883</v>
      </c>
      <c r="AF29" s="279">
        <v>35870</v>
      </c>
      <c r="AG29" s="282">
        <v>44950</v>
      </c>
      <c r="AH29" s="282" t="s">
        <v>883</v>
      </c>
      <c r="AI29" s="282">
        <v>45008</v>
      </c>
      <c r="AJ29" s="282" t="s">
        <v>883</v>
      </c>
      <c r="AK29" s="274"/>
    </row>
    <row r="30" spans="1:37" x14ac:dyDescent="0.3">
      <c r="A30" s="273">
        <v>12659</v>
      </c>
      <c r="B30" s="274" t="s">
        <v>949</v>
      </c>
      <c r="C30" s="146" t="s">
        <v>31</v>
      </c>
      <c r="D30" s="275">
        <v>3.53</v>
      </c>
      <c r="E30" s="274"/>
      <c r="F30" s="274"/>
      <c r="G30" s="274" t="s">
        <v>883</v>
      </c>
      <c r="H30" s="276">
        <v>79</v>
      </c>
      <c r="I30" s="24">
        <v>103003</v>
      </c>
      <c r="J30" s="277">
        <v>3.53</v>
      </c>
      <c r="K30" s="276">
        <v>2688</v>
      </c>
      <c r="L30" s="278">
        <v>0.23419203747072601</v>
      </c>
      <c r="M30" s="279">
        <v>3968.96</v>
      </c>
      <c r="N30" s="277">
        <v>14010.4288</v>
      </c>
      <c r="O30" s="280" t="s">
        <v>882</v>
      </c>
      <c r="P30" s="279">
        <v>0</v>
      </c>
      <c r="Q30" s="281">
        <v>0</v>
      </c>
      <c r="R30" s="282" t="s">
        <v>883</v>
      </c>
      <c r="S30" s="274" t="s">
        <v>950</v>
      </c>
      <c r="T30" s="44">
        <v>1</v>
      </c>
      <c r="U30" s="283">
        <v>72</v>
      </c>
      <c r="V30" s="284">
        <v>7</v>
      </c>
      <c r="W30" s="285" t="s">
        <v>883</v>
      </c>
      <c r="X30" s="286" t="s">
        <v>883</v>
      </c>
      <c r="Y30" s="287">
        <v>0</v>
      </c>
      <c r="Z30" s="287" t="s">
        <v>883</v>
      </c>
      <c r="AA30" s="286" t="s">
        <v>883</v>
      </c>
      <c r="AB30" s="287">
        <v>0</v>
      </c>
      <c r="AC30" s="287"/>
      <c r="AD30" s="288" t="s">
        <v>883</v>
      </c>
      <c r="AE30" s="289" t="s">
        <v>883</v>
      </c>
      <c r="AF30" s="279">
        <v>1350</v>
      </c>
      <c r="AG30" s="282">
        <v>45051</v>
      </c>
      <c r="AH30" s="282" t="s">
        <v>883</v>
      </c>
      <c r="AI30" s="282">
        <v>45114</v>
      </c>
      <c r="AJ30" s="282" t="s">
        <v>883</v>
      </c>
      <c r="AK30" s="274"/>
    </row>
    <row r="31" spans="1:37" x14ac:dyDescent="0.3">
      <c r="A31" s="273">
        <v>12685</v>
      </c>
      <c r="B31" s="274" t="s">
        <v>951</v>
      </c>
      <c r="C31" s="146" t="s">
        <v>328</v>
      </c>
      <c r="D31" s="275">
        <v>1.8</v>
      </c>
      <c r="E31" s="274" t="s">
        <v>952</v>
      </c>
      <c r="F31" s="274" t="s">
        <v>953</v>
      </c>
      <c r="G31" s="274" t="s">
        <v>890</v>
      </c>
      <c r="H31" s="276">
        <v>0</v>
      </c>
      <c r="I31" s="24">
        <v>103003</v>
      </c>
      <c r="J31" s="277">
        <v>1.8</v>
      </c>
      <c r="K31" s="276">
        <v>389</v>
      </c>
      <c r="L31" s="278">
        <v>0</v>
      </c>
      <c r="M31" s="279">
        <v>310.04000000000002</v>
      </c>
      <c r="N31" s="277">
        <v>558.072</v>
      </c>
      <c r="O31" s="280" t="s">
        <v>891</v>
      </c>
      <c r="P31" s="279">
        <v>22440</v>
      </c>
      <c r="Q31" s="281">
        <v>40392</v>
      </c>
      <c r="R31" s="282">
        <v>45377</v>
      </c>
      <c r="S31" s="274" t="s">
        <v>954</v>
      </c>
      <c r="T31" s="44">
        <v>1</v>
      </c>
      <c r="U31" s="283">
        <v>72</v>
      </c>
      <c r="V31" s="284">
        <v>10</v>
      </c>
      <c r="W31" s="285" t="s">
        <v>883</v>
      </c>
      <c r="X31" s="286" t="s">
        <v>883</v>
      </c>
      <c r="Y31" s="287">
        <v>0</v>
      </c>
      <c r="Z31" s="287">
        <v>12193</v>
      </c>
      <c r="AA31" s="286">
        <v>2023</v>
      </c>
      <c r="AB31" s="287">
        <v>100</v>
      </c>
      <c r="AC31" s="287">
        <v>100</v>
      </c>
      <c r="AD31" s="288" t="s">
        <v>2049</v>
      </c>
      <c r="AE31" s="289">
        <v>45229</v>
      </c>
      <c r="AF31" s="279">
        <v>136</v>
      </c>
      <c r="AG31" s="282">
        <v>45132</v>
      </c>
      <c r="AH31" s="282" t="s">
        <v>883</v>
      </c>
      <c r="AI31" s="282">
        <v>45209</v>
      </c>
      <c r="AJ31" s="282" t="s">
        <v>883</v>
      </c>
      <c r="AK31" s="274"/>
    </row>
    <row r="32" spans="1:37" x14ac:dyDescent="0.3">
      <c r="A32" s="273">
        <v>12754</v>
      </c>
      <c r="B32" s="274" t="s">
        <v>955</v>
      </c>
      <c r="C32" s="146" t="s">
        <v>260</v>
      </c>
      <c r="D32" s="275">
        <v>1.76</v>
      </c>
      <c r="E32" s="274"/>
      <c r="F32" s="274"/>
      <c r="G32" s="274" t="s">
        <v>883</v>
      </c>
      <c r="H32" s="276">
        <v>311</v>
      </c>
      <c r="I32" s="24">
        <v>103003</v>
      </c>
      <c r="J32" s="277">
        <v>1.76</v>
      </c>
      <c r="K32" s="276">
        <v>870</v>
      </c>
      <c r="L32" s="278">
        <v>2.7420208076177044</v>
      </c>
      <c r="M32" s="279">
        <v>1050.04</v>
      </c>
      <c r="N32" s="277">
        <v>1848.0704000000001</v>
      </c>
      <c r="O32" s="280" t="s">
        <v>882</v>
      </c>
      <c r="P32" s="279">
        <v>0</v>
      </c>
      <c r="Q32" s="281">
        <v>0</v>
      </c>
      <c r="R32" s="282" t="s">
        <v>883</v>
      </c>
      <c r="S32" s="274" t="s">
        <v>892</v>
      </c>
      <c r="T32" s="44">
        <v>1</v>
      </c>
      <c r="U32" s="283">
        <v>72</v>
      </c>
      <c r="V32" s="284">
        <v>6</v>
      </c>
      <c r="W32" s="285" t="s">
        <v>883</v>
      </c>
      <c r="X32" s="286" t="s">
        <v>883</v>
      </c>
      <c r="Y32" s="287">
        <v>0</v>
      </c>
      <c r="Z32" s="287" t="s">
        <v>883</v>
      </c>
      <c r="AA32" s="286" t="s">
        <v>883</v>
      </c>
      <c r="AB32" s="287">
        <v>0</v>
      </c>
      <c r="AC32" s="287"/>
      <c r="AD32" s="288" t="s">
        <v>883</v>
      </c>
      <c r="AE32" s="289" t="s">
        <v>883</v>
      </c>
      <c r="AF32" s="279">
        <v>454</v>
      </c>
      <c r="AG32" s="282">
        <v>44874</v>
      </c>
      <c r="AH32" s="282" t="s">
        <v>883</v>
      </c>
      <c r="AI32" s="282">
        <v>45133</v>
      </c>
      <c r="AJ32" s="282" t="s">
        <v>883</v>
      </c>
      <c r="AK32" s="274"/>
    </row>
    <row r="33" spans="1:37" x14ac:dyDescent="0.3">
      <c r="A33" s="273">
        <v>12763</v>
      </c>
      <c r="B33" s="274" t="s">
        <v>956</v>
      </c>
      <c r="C33" s="146" t="s">
        <v>604</v>
      </c>
      <c r="D33" s="275">
        <v>22.8</v>
      </c>
      <c r="E33" s="274"/>
      <c r="F33" s="274"/>
      <c r="G33" s="274" t="s">
        <v>883</v>
      </c>
      <c r="H33" s="276">
        <v>988</v>
      </c>
      <c r="I33" s="24">
        <v>103003</v>
      </c>
      <c r="J33" s="277">
        <v>22.8</v>
      </c>
      <c r="K33" s="276">
        <v>908</v>
      </c>
      <c r="L33" s="278">
        <v>10.937672976862615</v>
      </c>
      <c r="M33" s="279">
        <v>95.96</v>
      </c>
      <c r="N33" s="277">
        <v>2187.8879999999999</v>
      </c>
      <c r="O33" s="280" t="s">
        <v>882</v>
      </c>
      <c r="P33" s="279">
        <v>0</v>
      </c>
      <c r="Q33" s="281">
        <v>0</v>
      </c>
      <c r="R33" s="282" t="s">
        <v>883</v>
      </c>
      <c r="S33" s="274" t="s">
        <v>957</v>
      </c>
      <c r="T33" s="44">
        <v>1</v>
      </c>
      <c r="U33" s="283">
        <v>51</v>
      </c>
      <c r="V33" s="284">
        <v>3</v>
      </c>
      <c r="W33" s="285" t="s">
        <v>883</v>
      </c>
      <c r="X33" s="286" t="s">
        <v>883</v>
      </c>
      <c r="Y33" s="287">
        <v>0</v>
      </c>
      <c r="Z33" s="287" t="s">
        <v>883</v>
      </c>
      <c r="AA33" s="286" t="s">
        <v>883</v>
      </c>
      <c r="AB33" s="287">
        <v>0</v>
      </c>
      <c r="AC33" s="287"/>
      <c r="AD33" s="288" t="s">
        <v>883</v>
      </c>
      <c r="AE33" s="289" t="s">
        <v>883</v>
      </c>
      <c r="AF33" s="279">
        <v>362</v>
      </c>
      <c r="AG33" s="282">
        <v>45181</v>
      </c>
      <c r="AH33" s="282" t="s">
        <v>883</v>
      </c>
      <c r="AI33" s="282">
        <v>45160</v>
      </c>
      <c r="AJ33" s="282" t="s">
        <v>883</v>
      </c>
      <c r="AK33" s="274"/>
    </row>
    <row r="34" spans="1:37" x14ac:dyDescent="0.3">
      <c r="A34" s="273">
        <v>12812</v>
      </c>
      <c r="B34" s="274" t="s">
        <v>281</v>
      </c>
      <c r="C34" s="146" t="s">
        <v>256</v>
      </c>
      <c r="D34" s="275">
        <v>4.12</v>
      </c>
      <c r="E34" s="274"/>
      <c r="F34" s="274"/>
      <c r="G34" s="274" t="s">
        <v>883</v>
      </c>
      <c r="H34" s="276">
        <v>63</v>
      </c>
      <c r="I34" s="24">
        <v>103003</v>
      </c>
      <c r="J34" s="277">
        <v>4.12</v>
      </c>
      <c r="K34" s="276">
        <v>14</v>
      </c>
      <c r="L34" s="278">
        <v>53.846153846153847</v>
      </c>
      <c r="M34" s="279">
        <v>0</v>
      </c>
      <c r="N34" s="277">
        <v>0</v>
      </c>
      <c r="O34" s="280" t="s">
        <v>882</v>
      </c>
      <c r="P34" s="279">
        <v>0</v>
      </c>
      <c r="Q34" s="281">
        <v>0</v>
      </c>
      <c r="R34" s="282" t="s">
        <v>883</v>
      </c>
      <c r="S34" s="274" t="s">
        <v>958</v>
      </c>
      <c r="T34" s="44">
        <v>1</v>
      </c>
      <c r="U34" s="283">
        <v>76</v>
      </c>
      <c r="V34" s="284">
        <v>11</v>
      </c>
      <c r="W34" s="285" t="s">
        <v>883</v>
      </c>
      <c r="X34" s="286" t="s">
        <v>883</v>
      </c>
      <c r="Y34" s="287">
        <v>0</v>
      </c>
      <c r="Z34" s="287" t="s">
        <v>883</v>
      </c>
      <c r="AA34" s="286" t="s">
        <v>883</v>
      </c>
      <c r="AB34" s="287">
        <v>0</v>
      </c>
      <c r="AC34" s="287"/>
      <c r="AD34" s="288" t="s">
        <v>883</v>
      </c>
      <c r="AE34" s="289" t="s">
        <v>883</v>
      </c>
      <c r="AF34" s="279">
        <v>4</v>
      </c>
      <c r="AG34" s="282">
        <v>44358</v>
      </c>
      <c r="AH34" s="282" t="s">
        <v>883</v>
      </c>
      <c r="AI34" s="282">
        <v>45180</v>
      </c>
      <c r="AJ34" s="282" t="s">
        <v>883</v>
      </c>
      <c r="AK34" s="274"/>
    </row>
    <row r="35" spans="1:37" x14ac:dyDescent="0.3">
      <c r="A35" s="273">
        <v>12813</v>
      </c>
      <c r="B35" s="274" t="s">
        <v>959</v>
      </c>
      <c r="C35" s="146" t="s">
        <v>256</v>
      </c>
      <c r="D35" s="275">
        <v>11.08</v>
      </c>
      <c r="E35" s="274"/>
      <c r="F35" s="274"/>
      <c r="G35" s="274" t="s">
        <v>883</v>
      </c>
      <c r="H35" s="276">
        <v>61</v>
      </c>
      <c r="I35" s="24">
        <v>103003</v>
      </c>
      <c r="J35" s="277">
        <v>11.08</v>
      </c>
      <c r="K35" s="276">
        <v>25</v>
      </c>
      <c r="L35" s="278">
        <v>42.957746478873233</v>
      </c>
      <c r="M35" s="279">
        <v>0</v>
      </c>
      <c r="N35" s="277">
        <v>0</v>
      </c>
      <c r="O35" s="280" t="s">
        <v>882</v>
      </c>
      <c r="P35" s="279">
        <v>0</v>
      </c>
      <c r="Q35" s="281">
        <v>0</v>
      </c>
      <c r="R35" s="282" t="s">
        <v>883</v>
      </c>
      <c r="S35" s="274" t="s">
        <v>960</v>
      </c>
      <c r="T35" s="44">
        <v>1</v>
      </c>
      <c r="U35" s="283">
        <v>61</v>
      </c>
      <c r="V35" s="284">
        <v>8</v>
      </c>
      <c r="W35" s="285" t="s">
        <v>883</v>
      </c>
      <c r="X35" s="286" t="s">
        <v>883</v>
      </c>
      <c r="Y35" s="287">
        <v>0</v>
      </c>
      <c r="Z35" s="287" t="s">
        <v>883</v>
      </c>
      <c r="AA35" s="286" t="s">
        <v>883</v>
      </c>
      <c r="AB35" s="287">
        <v>0</v>
      </c>
      <c r="AC35" s="287"/>
      <c r="AD35" s="288" t="s">
        <v>883</v>
      </c>
      <c r="AE35" s="289" t="s">
        <v>883</v>
      </c>
      <c r="AF35" s="279">
        <v>6</v>
      </c>
      <c r="AG35" s="282">
        <v>44298</v>
      </c>
      <c r="AH35" s="282" t="s">
        <v>883</v>
      </c>
      <c r="AI35" s="282">
        <v>44257</v>
      </c>
      <c r="AJ35" s="282" t="s">
        <v>883</v>
      </c>
      <c r="AK35" s="274"/>
    </row>
    <row r="36" spans="1:37" x14ac:dyDescent="0.3">
      <c r="A36" s="273">
        <v>12821</v>
      </c>
      <c r="B36" s="274" t="s">
        <v>961</v>
      </c>
      <c r="C36" s="146" t="s">
        <v>256</v>
      </c>
      <c r="D36" s="275">
        <v>25.42</v>
      </c>
      <c r="E36" s="274"/>
      <c r="F36" s="274"/>
      <c r="G36" s="274" t="s">
        <v>883</v>
      </c>
      <c r="H36" s="276">
        <v>137</v>
      </c>
      <c r="I36" s="24">
        <v>103003</v>
      </c>
      <c r="J36" s="277">
        <v>25.42</v>
      </c>
      <c r="K36" s="276">
        <v>8</v>
      </c>
      <c r="L36" s="278">
        <v>204.47761194029852</v>
      </c>
      <c r="M36" s="279">
        <v>0</v>
      </c>
      <c r="N36" s="277">
        <v>0</v>
      </c>
      <c r="O36" s="280" t="s">
        <v>882</v>
      </c>
      <c r="P36" s="279">
        <v>0</v>
      </c>
      <c r="Q36" s="281">
        <v>0</v>
      </c>
      <c r="R36" s="282" t="s">
        <v>883</v>
      </c>
      <c r="S36" s="274" t="s">
        <v>960</v>
      </c>
      <c r="T36" s="44">
        <v>1</v>
      </c>
      <c r="U36" s="283">
        <v>61</v>
      </c>
      <c r="V36" s="284">
        <v>8</v>
      </c>
      <c r="W36" s="285" t="s">
        <v>883</v>
      </c>
      <c r="X36" s="286" t="s">
        <v>883</v>
      </c>
      <c r="Y36" s="287">
        <v>0</v>
      </c>
      <c r="Z36" s="287" t="s">
        <v>883</v>
      </c>
      <c r="AA36" s="286" t="s">
        <v>883</v>
      </c>
      <c r="AB36" s="287">
        <v>0</v>
      </c>
      <c r="AC36" s="287"/>
      <c r="AD36" s="288" t="s">
        <v>883</v>
      </c>
      <c r="AE36" s="289" t="s">
        <v>883</v>
      </c>
      <c r="AF36" s="279">
        <v>2</v>
      </c>
      <c r="AG36" s="282">
        <v>44806</v>
      </c>
      <c r="AH36" s="282" t="s">
        <v>883</v>
      </c>
      <c r="AI36" s="282">
        <v>44776</v>
      </c>
      <c r="AJ36" s="282" t="s">
        <v>883</v>
      </c>
      <c r="AK36" s="274"/>
    </row>
    <row r="37" spans="1:37" x14ac:dyDescent="0.3">
      <c r="A37" s="273">
        <v>12824</v>
      </c>
      <c r="B37" s="274" t="s">
        <v>962</v>
      </c>
      <c r="C37" s="146" t="s">
        <v>256</v>
      </c>
      <c r="D37" s="275">
        <v>10.71</v>
      </c>
      <c r="E37" s="274"/>
      <c r="F37" s="274"/>
      <c r="G37" s="274" t="s">
        <v>883</v>
      </c>
      <c r="H37" s="276">
        <v>92</v>
      </c>
      <c r="I37" s="24">
        <v>103003</v>
      </c>
      <c r="J37" s="277">
        <v>10.71</v>
      </c>
      <c r="K37" s="276">
        <v>15</v>
      </c>
      <c r="L37" s="278">
        <v>29.870129870129869</v>
      </c>
      <c r="M37" s="279">
        <v>0</v>
      </c>
      <c r="N37" s="277">
        <v>0</v>
      </c>
      <c r="O37" s="280" t="s">
        <v>882</v>
      </c>
      <c r="P37" s="279">
        <v>0</v>
      </c>
      <c r="Q37" s="281">
        <v>0</v>
      </c>
      <c r="R37" s="282" t="s">
        <v>883</v>
      </c>
      <c r="S37" s="274" t="s">
        <v>960</v>
      </c>
      <c r="T37" s="44">
        <v>1</v>
      </c>
      <c r="U37" s="283">
        <v>61</v>
      </c>
      <c r="V37" s="284">
        <v>8</v>
      </c>
      <c r="W37" s="285" t="s">
        <v>883</v>
      </c>
      <c r="X37" s="286" t="s">
        <v>883</v>
      </c>
      <c r="Y37" s="287">
        <v>0</v>
      </c>
      <c r="Z37" s="287" t="s">
        <v>883</v>
      </c>
      <c r="AA37" s="286" t="s">
        <v>883</v>
      </c>
      <c r="AB37" s="287">
        <v>0</v>
      </c>
      <c r="AC37" s="287"/>
      <c r="AD37" s="288" t="s">
        <v>883</v>
      </c>
      <c r="AE37" s="289" t="s">
        <v>883</v>
      </c>
      <c r="AF37" s="279">
        <v>12</v>
      </c>
      <c r="AG37" s="282">
        <v>44188</v>
      </c>
      <c r="AH37" s="282" t="s">
        <v>883</v>
      </c>
      <c r="AI37" s="282">
        <v>44637</v>
      </c>
      <c r="AJ37" s="282" t="s">
        <v>883</v>
      </c>
      <c r="AK37" s="274"/>
    </row>
    <row r="38" spans="1:37" x14ac:dyDescent="0.3">
      <c r="A38" s="273">
        <v>12830</v>
      </c>
      <c r="B38" s="274" t="s">
        <v>963</v>
      </c>
      <c r="C38" s="146" t="s">
        <v>256</v>
      </c>
      <c r="D38" s="275">
        <v>4.0999999999999996</v>
      </c>
      <c r="E38" s="274"/>
      <c r="F38" s="274"/>
      <c r="G38" s="274" t="s">
        <v>883</v>
      </c>
      <c r="H38" s="276">
        <v>1412</v>
      </c>
      <c r="I38" s="24">
        <v>103003</v>
      </c>
      <c r="J38" s="277">
        <v>4.0999999999999996</v>
      </c>
      <c r="K38" s="276">
        <v>265</v>
      </c>
      <c r="L38" s="278">
        <v>54.141104294478524</v>
      </c>
      <c r="M38" s="279">
        <v>0</v>
      </c>
      <c r="N38" s="277">
        <v>0</v>
      </c>
      <c r="O38" s="280" t="s">
        <v>882</v>
      </c>
      <c r="P38" s="279">
        <v>0</v>
      </c>
      <c r="Q38" s="281">
        <v>0</v>
      </c>
      <c r="R38" s="282" t="s">
        <v>883</v>
      </c>
      <c r="S38" s="274" t="s">
        <v>960</v>
      </c>
      <c r="T38" s="44">
        <v>1</v>
      </c>
      <c r="U38" s="283">
        <v>61</v>
      </c>
      <c r="V38" s="284">
        <v>8</v>
      </c>
      <c r="W38" s="285" t="s">
        <v>883</v>
      </c>
      <c r="X38" s="286" t="s">
        <v>883</v>
      </c>
      <c r="Y38" s="287">
        <v>0</v>
      </c>
      <c r="Z38" s="287" t="s">
        <v>883</v>
      </c>
      <c r="AA38" s="286" t="s">
        <v>883</v>
      </c>
      <c r="AB38" s="287">
        <v>0</v>
      </c>
      <c r="AC38" s="287"/>
      <c r="AD38" s="288" t="s">
        <v>883</v>
      </c>
      <c r="AE38" s="289" t="s">
        <v>883</v>
      </c>
      <c r="AF38" s="279">
        <v>104</v>
      </c>
      <c r="AG38" s="282">
        <v>44533</v>
      </c>
      <c r="AH38" s="282" t="s">
        <v>883</v>
      </c>
      <c r="AI38" s="282">
        <v>44522</v>
      </c>
      <c r="AJ38" s="282" t="s">
        <v>883</v>
      </c>
      <c r="AK38" s="274"/>
    </row>
    <row r="39" spans="1:37" x14ac:dyDescent="0.3">
      <c r="A39" s="273">
        <v>12835</v>
      </c>
      <c r="B39" s="274" t="s">
        <v>964</v>
      </c>
      <c r="C39" s="146" t="s">
        <v>256</v>
      </c>
      <c r="D39" s="275">
        <v>0.46</v>
      </c>
      <c r="E39" s="274"/>
      <c r="F39" s="274"/>
      <c r="G39" s="274" t="s">
        <v>883</v>
      </c>
      <c r="H39" s="276">
        <v>459</v>
      </c>
      <c r="I39" s="24">
        <v>103003</v>
      </c>
      <c r="J39" s="277">
        <v>0.46</v>
      </c>
      <c r="K39" s="276">
        <v>243</v>
      </c>
      <c r="L39" s="278">
        <v>22.120481927710845</v>
      </c>
      <c r="M39" s="279">
        <v>0</v>
      </c>
      <c r="N39" s="277">
        <v>0</v>
      </c>
      <c r="O39" s="280" t="s">
        <v>882</v>
      </c>
      <c r="P39" s="279">
        <v>0</v>
      </c>
      <c r="Q39" s="281">
        <v>0</v>
      </c>
      <c r="R39" s="282" t="s">
        <v>883</v>
      </c>
      <c r="S39" s="274" t="s">
        <v>960</v>
      </c>
      <c r="T39" s="44">
        <v>1</v>
      </c>
      <c r="U39" s="283">
        <v>61</v>
      </c>
      <c r="V39" s="284">
        <v>8</v>
      </c>
      <c r="W39" s="285" t="s">
        <v>883</v>
      </c>
      <c r="X39" s="286" t="s">
        <v>883</v>
      </c>
      <c r="Y39" s="287">
        <v>0</v>
      </c>
      <c r="Z39" s="287" t="s">
        <v>883</v>
      </c>
      <c r="AA39" s="286" t="s">
        <v>883</v>
      </c>
      <c r="AB39" s="287">
        <v>0</v>
      </c>
      <c r="AC39" s="287"/>
      <c r="AD39" s="288" t="s">
        <v>883</v>
      </c>
      <c r="AE39" s="289" t="s">
        <v>883</v>
      </c>
      <c r="AF39" s="279">
        <v>84</v>
      </c>
      <c r="AG39" s="282">
        <v>45180</v>
      </c>
      <c r="AH39" s="282" t="s">
        <v>883</v>
      </c>
      <c r="AI39" s="282">
        <v>45145</v>
      </c>
      <c r="AJ39" s="282" t="s">
        <v>883</v>
      </c>
      <c r="AK39" s="274"/>
    </row>
    <row r="40" spans="1:37" x14ac:dyDescent="0.3">
      <c r="A40" s="273">
        <v>12847</v>
      </c>
      <c r="B40" s="274" t="s">
        <v>965</v>
      </c>
      <c r="C40" s="146" t="s">
        <v>256</v>
      </c>
      <c r="D40" s="275">
        <v>1.02</v>
      </c>
      <c r="E40" s="274"/>
      <c r="F40" s="274"/>
      <c r="G40" s="274" t="s">
        <v>883</v>
      </c>
      <c r="H40" s="276">
        <v>947</v>
      </c>
      <c r="I40" s="24">
        <v>103003</v>
      </c>
      <c r="J40" s="277">
        <v>1.02</v>
      </c>
      <c r="K40" s="276">
        <v>4409</v>
      </c>
      <c r="L40" s="278">
        <v>2.3974683544303796</v>
      </c>
      <c r="M40" s="279">
        <v>2893</v>
      </c>
      <c r="N40" s="277">
        <v>2950.86</v>
      </c>
      <c r="O40" s="280" t="s">
        <v>882</v>
      </c>
      <c r="P40" s="279">
        <v>0</v>
      </c>
      <c r="Q40" s="281">
        <v>0</v>
      </c>
      <c r="R40" s="282" t="s">
        <v>883</v>
      </c>
      <c r="S40" s="274" t="s">
        <v>958</v>
      </c>
      <c r="T40" s="44">
        <v>1</v>
      </c>
      <c r="U40" s="283">
        <v>76</v>
      </c>
      <c r="V40" s="284">
        <v>11</v>
      </c>
      <c r="W40" s="285">
        <v>9007</v>
      </c>
      <c r="X40" s="286">
        <v>2023</v>
      </c>
      <c r="Y40" s="287">
        <v>900</v>
      </c>
      <c r="Z40" s="287" t="s">
        <v>883</v>
      </c>
      <c r="AA40" s="286" t="s">
        <v>883</v>
      </c>
      <c r="AB40" s="287">
        <v>0</v>
      </c>
      <c r="AC40" s="287"/>
      <c r="AD40" s="288" t="s">
        <v>883</v>
      </c>
      <c r="AE40" s="289" t="s">
        <v>883</v>
      </c>
      <c r="AF40" s="279">
        <v>1580</v>
      </c>
      <c r="AG40" s="282">
        <v>44874</v>
      </c>
      <c r="AH40" s="282" t="s">
        <v>883</v>
      </c>
      <c r="AI40" s="282">
        <v>44865</v>
      </c>
      <c r="AJ40" s="282" t="s">
        <v>883</v>
      </c>
      <c r="AK40" s="274"/>
    </row>
    <row r="41" spans="1:37" x14ac:dyDescent="0.3">
      <c r="A41" s="273">
        <v>12856</v>
      </c>
      <c r="B41" s="274" t="s">
        <v>966</v>
      </c>
      <c r="C41" s="146" t="s">
        <v>256</v>
      </c>
      <c r="D41" s="275">
        <v>3.35</v>
      </c>
      <c r="E41" s="274"/>
      <c r="F41" s="274"/>
      <c r="G41" s="274" t="s">
        <v>883</v>
      </c>
      <c r="H41" s="276">
        <v>5330</v>
      </c>
      <c r="I41" s="24">
        <v>103003</v>
      </c>
      <c r="J41" s="277">
        <v>3.35</v>
      </c>
      <c r="K41" s="276">
        <v>2447</v>
      </c>
      <c r="L41" s="278">
        <v>20.427717307987123</v>
      </c>
      <c r="M41" s="279">
        <v>0</v>
      </c>
      <c r="N41" s="277">
        <v>0</v>
      </c>
      <c r="O41" s="280" t="s">
        <v>882</v>
      </c>
      <c r="P41" s="279">
        <v>0</v>
      </c>
      <c r="Q41" s="281">
        <v>0</v>
      </c>
      <c r="R41" s="282" t="s">
        <v>883</v>
      </c>
      <c r="S41" s="274" t="s">
        <v>958</v>
      </c>
      <c r="T41" s="44">
        <v>1</v>
      </c>
      <c r="U41" s="283">
        <v>76</v>
      </c>
      <c r="V41" s="284">
        <v>11</v>
      </c>
      <c r="W41" s="285" t="s">
        <v>883</v>
      </c>
      <c r="X41" s="286" t="s">
        <v>883</v>
      </c>
      <c r="Y41" s="287">
        <v>0</v>
      </c>
      <c r="Z41" s="287" t="s">
        <v>883</v>
      </c>
      <c r="AA41" s="286" t="s">
        <v>883</v>
      </c>
      <c r="AB41" s="287">
        <v>0</v>
      </c>
      <c r="AC41" s="287"/>
      <c r="AD41" s="288" t="s">
        <v>883</v>
      </c>
      <c r="AE41" s="289" t="s">
        <v>883</v>
      </c>
      <c r="AF41" s="279">
        <v>1044</v>
      </c>
      <c r="AG41" s="282">
        <v>44874</v>
      </c>
      <c r="AH41" s="282" t="s">
        <v>883</v>
      </c>
      <c r="AI41" s="282">
        <v>44865</v>
      </c>
      <c r="AJ41" s="282" t="s">
        <v>883</v>
      </c>
      <c r="AK41" s="274"/>
    </row>
    <row r="42" spans="1:37" x14ac:dyDescent="0.3">
      <c r="A42" s="273">
        <v>12877</v>
      </c>
      <c r="B42" s="274" t="s">
        <v>967</v>
      </c>
      <c r="C42" s="146" t="s">
        <v>280</v>
      </c>
      <c r="D42" s="275">
        <v>99.8</v>
      </c>
      <c r="E42" s="274"/>
      <c r="F42" s="274"/>
      <c r="G42" s="274" t="s">
        <v>883</v>
      </c>
      <c r="H42" s="276">
        <v>500</v>
      </c>
      <c r="I42" s="24">
        <v>103003</v>
      </c>
      <c r="J42" s="277">
        <v>99.8</v>
      </c>
      <c r="K42" s="276">
        <v>326</v>
      </c>
      <c r="L42" s="278">
        <v>15.001500150015001</v>
      </c>
      <c r="M42" s="279">
        <v>0</v>
      </c>
      <c r="N42" s="277">
        <v>0</v>
      </c>
      <c r="O42" s="280" t="s">
        <v>882</v>
      </c>
      <c r="P42" s="279">
        <v>0</v>
      </c>
      <c r="Q42" s="281">
        <v>0</v>
      </c>
      <c r="R42" s="282" t="s">
        <v>883</v>
      </c>
      <c r="S42" s="274" t="s">
        <v>968</v>
      </c>
      <c r="T42" s="44">
        <v>1</v>
      </c>
      <c r="U42" s="283">
        <v>76</v>
      </c>
      <c r="V42" s="284">
        <v>10</v>
      </c>
      <c r="W42" s="285" t="s">
        <v>883</v>
      </c>
      <c r="X42" s="286" t="s">
        <v>883</v>
      </c>
      <c r="Y42" s="287">
        <v>0</v>
      </c>
      <c r="Z42" s="287" t="s">
        <v>883</v>
      </c>
      <c r="AA42" s="286" t="s">
        <v>883</v>
      </c>
      <c r="AB42" s="287">
        <v>0</v>
      </c>
      <c r="AC42" s="287"/>
      <c r="AD42" s="288" t="s">
        <v>883</v>
      </c>
      <c r="AE42" s="289" t="s">
        <v>883</v>
      </c>
      <c r="AF42" s="279">
        <v>134</v>
      </c>
      <c r="AG42" s="282">
        <v>45201</v>
      </c>
      <c r="AH42" s="282" t="s">
        <v>883</v>
      </c>
      <c r="AI42" s="282">
        <v>45181</v>
      </c>
      <c r="AJ42" s="282" t="s">
        <v>883</v>
      </c>
      <c r="AK42" s="274"/>
    </row>
    <row r="43" spans="1:37" x14ac:dyDescent="0.3">
      <c r="A43" s="273">
        <v>12881</v>
      </c>
      <c r="B43" s="274" t="s">
        <v>969</v>
      </c>
      <c r="C43" s="146" t="s">
        <v>256</v>
      </c>
      <c r="D43" s="275">
        <v>2.6</v>
      </c>
      <c r="E43" s="274"/>
      <c r="F43" s="274"/>
      <c r="G43" s="274" t="s">
        <v>883</v>
      </c>
      <c r="H43" s="276">
        <v>466</v>
      </c>
      <c r="I43" s="24">
        <v>103003</v>
      </c>
      <c r="J43" s="277">
        <v>2.6</v>
      </c>
      <c r="K43" s="276">
        <v>126</v>
      </c>
      <c r="L43" s="278">
        <v>28.106151990349822</v>
      </c>
      <c r="M43" s="279">
        <v>0</v>
      </c>
      <c r="N43" s="277">
        <v>0</v>
      </c>
      <c r="O43" s="280" t="s">
        <v>882</v>
      </c>
      <c r="P43" s="279">
        <v>0</v>
      </c>
      <c r="Q43" s="281">
        <v>0</v>
      </c>
      <c r="R43" s="282" t="s">
        <v>883</v>
      </c>
      <c r="S43" s="274" t="s">
        <v>960</v>
      </c>
      <c r="T43" s="44">
        <v>1</v>
      </c>
      <c r="U43" s="283">
        <v>61</v>
      </c>
      <c r="V43" s="284">
        <v>8</v>
      </c>
      <c r="W43" s="285" t="s">
        <v>883</v>
      </c>
      <c r="X43" s="286" t="s">
        <v>883</v>
      </c>
      <c r="Y43" s="287">
        <v>0</v>
      </c>
      <c r="Z43" s="287" t="s">
        <v>883</v>
      </c>
      <c r="AA43" s="286" t="s">
        <v>883</v>
      </c>
      <c r="AB43" s="287">
        <v>0</v>
      </c>
      <c r="AC43" s="287"/>
      <c r="AD43" s="288" t="s">
        <v>883</v>
      </c>
      <c r="AE43" s="289" t="s">
        <v>883</v>
      </c>
      <c r="AF43" s="279">
        <v>66</v>
      </c>
      <c r="AG43" s="282">
        <v>44573</v>
      </c>
      <c r="AH43" s="282" t="s">
        <v>883</v>
      </c>
      <c r="AI43" s="282">
        <v>44813</v>
      </c>
      <c r="AJ43" s="282" t="s">
        <v>883</v>
      </c>
      <c r="AK43" s="274"/>
    </row>
    <row r="44" spans="1:37" x14ac:dyDescent="0.3">
      <c r="A44" s="273">
        <v>12884</v>
      </c>
      <c r="B44" s="274" t="s">
        <v>970</v>
      </c>
      <c r="C44" s="146" t="s">
        <v>256</v>
      </c>
      <c r="D44" s="275">
        <v>3.8</v>
      </c>
      <c r="E44" s="274"/>
      <c r="F44" s="274"/>
      <c r="G44" s="274" t="s">
        <v>883</v>
      </c>
      <c r="H44" s="276">
        <v>88</v>
      </c>
      <c r="I44" s="24">
        <v>103003</v>
      </c>
      <c r="J44" s="277">
        <v>3.8</v>
      </c>
      <c r="K44" s="276">
        <v>179</v>
      </c>
      <c r="L44" s="278">
        <v>4.6933333333333334</v>
      </c>
      <c r="M44" s="279">
        <v>137</v>
      </c>
      <c r="N44" s="277">
        <v>520.6</v>
      </c>
      <c r="O44" s="280" t="s">
        <v>882</v>
      </c>
      <c r="P44" s="279">
        <v>0</v>
      </c>
      <c r="Q44" s="281">
        <v>0</v>
      </c>
      <c r="R44" s="282" t="s">
        <v>883</v>
      </c>
      <c r="S44" s="274" t="s">
        <v>960</v>
      </c>
      <c r="T44" s="44">
        <v>1</v>
      </c>
      <c r="U44" s="283">
        <v>61</v>
      </c>
      <c r="V44" s="284">
        <v>8</v>
      </c>
      <c r="W44" s="285" t="s">
        <v>883</v>
      </c>
      <c r="X44" s="286" t="s">
        <v>883</v>
      </c>
      <c r="Y44" s="287">
        <v>0</v>
      </c>
      <c r="Z44" s="287" t="s">
        <v>883</v>
      </c>
      <c r="AA44" s="286" t="s">
        <v>883</v>
      </c>
      <c r="AB44" s="287">
        <v>0</v>
      </c>
      <c r="AC44" s="287"/>
      <c r="AD44" s="288" t="s">
        <v>883</v>
      </c>
      <c r="AE44" s="289" t="s">
        <v>883</v>
      </c>
      <c r="AF44" s="279">
        <v>76</v>
      </c>
      <c r="AG44" s="282">
        <v>45170</v>
      </c>
      <c r="AH44" s="282" t="s">
        <v>883</v>
      </c>
      <c r="AI44" s="282">
        <v>45145</v>
      </c>
      <c r="AJ44" s="282" t="s">
        <v>883</v>
      </c>
      <c r="AK44" s="274"/>
    </row>
    <row r="45" spans="1:37" x14ac:dyDescent="0.3">
      <c r="A45" s="273">
        <v>12886</v>
      </c>
      <c r="B45" s="274" t="s">
        <v>971</v>
      </c>
      <c r="C45" s="146" t="s">
        <v>256</v>
      </c>
      <c r="D45" s="275">
        <v>2.94</v>
      </c>
      <c r="E45" s="274"/>
      <c r="F45" s="274"/>
      <c r="G45" s="274" t="s">
        <v>883</v>
      </c>
      <c r="H45" s="276">
        <v>405</v>
      </c>
      <c r="I45" s="24">
        <v>103003</v>
      </c>
      <c r="J45" s="277">
        <v>2.94</v>
      </c>
      <c r="K45" s="276">
        <v>119</v>
      </c>
      <c r="L45" s="278">
        <v>33.526490066225165</v>
      </c>
      <c r="M45" s="279">
        <v>0</v>
      </c>
      <c r="N45" s="277">
        <v>0</v>
      </c>
      <c r="O45" s="280" t="s">
        <v>882</v>
      </c>
      <c r="P45" s="279">
        <v>0</v>
      </c>
      <c r="Q45" s="281">
        <v>0</v>
      </c>
      <c r="R45" s="282" t="s">
        <v>883</v>
      </c>
      <c r="S45" s="274" t="s">
        <v>960</v>
      </c>
      <c r="T45" s="44">
        <v>1</v>
      </c>
      <c r="U45" s="283">
        <v>61</v>
      </c>
      <c r="V45" s="284">
        <v>8</v>
      </c>
      <c r="W45" s="285" t="s">
        <v>883</v>
      </c>
      <c r="X45" s="286" t="s">
        <v>883</v>
      </c>
      <c r="Y45" s="287">
        <v>0</v>
      </c>
      <c r="Z45" s="287" t="s">
        <v>883</v>
      </c>
      <c r="AA45" s="286" t="s">
        <v>883</v>
      </c>
      <c r="AB45" s="287">
        <v>0</v>
      </c>
      <c r="AC45" s="287"/>
      <c r="AD45" s="288" t="s">
        <v>883</v>
      </c>
      <c r="AE45" s="289" t="s">
        <v>883</v>
      </c>
      <c r="AF45" s="279">
        <v>48</v>
      </c>
      <c r="AG45" s="282">
        <v>45180</v>
      </c>
      <c r="AH45" s="282" t="s">
        <v>883</v>
      </c>
      <c r="AI45" s="282">
        <v>45145</v>
      </c>
      <c r="AJ45" s="282" t="s">
        <v>883</v>
      </c>
      <c r="AK45" s="274"/>
    </row>
    <row r="46" spans="1:37" x14ac:dyDescent="0.3">
      <c r="A46" s="273">
        <v>12891</v>
      </c>
      <c r="B46" s="274" t="s">
        <v>972</v>
      </c>
      <c r="C46" s="146" t="s">
        <v>256</v>
      </c>
      <c r="D46" s="275">
        <v>1.1599999999999999</v>
      </c>
      <c r="E46" s="274"/>
      <c r="F46" s="274"/>
      <c r="G46" s="274" t="s">
        <v>883</v>
      </c>
      <c r="H46" s="276">
        <v>154</v>
      </c>
      <c r="I46" s="24">
        <v>103003</v>
      </c>
      <c r="J46" s="277">
        <v>1.1599999999999999</v>
      </c>
      <c r="K46" s="276">
        <v>62</v>
      </c>
      <c r="L46" s="278">
        <v>27.598566308243729</v>
      </c>
      <c r="M46" s="279">
        <v>0</v>
      </c>
      <c r="N46" s="277">
        <v>0</v>
      </c>
      <c r="O46" s="280" t="s">
        <v>882</v>
      </c>
      <c r="P46" s="279">
        <v>0</v>
      </c>
      <c r="Q46" s="281">
        <v>0</v>
      </c>
      <c r="R46" s="282" t="s">
        <v>883</v>
      </c>
      <c r="S46" s="274" t="s">
        <v>960</v>
      </c>
      <c r="T46" s="44">
        <v>1</v>
      </c>
      <c r="U46" s="283">
        <v>61</v>
      </c>
      <c r="V46" s="284">
        <v>8</v>
      </c>
      <c r="W46" s="285" t="s">
        <v>883</v>
      </c>
      <c r="X46" s="286" t="s">
        <v>883</v>
      </c>
      <c r="Y46" s="287">
        <v>0</v>
      </c>
      <c r="Z46" s="287" t="s">
        <v>883</v>
      </c>
      <c r="AA46" s="286" t="s">
        <v>883</v>
      </c>
      <c r="AB46" s="287">
        <v>0</v>
      </c>
      <c r="AC46" s="287"/>
      <c r="AD46" s="288" t="s">
        <v>883</v>
      </c>
      <c r="AE46" s="289" t="s">
        <v>883</v>
      </c>
      <c r="AF46" s="279">
        <v>22</v>
      </c>
      <c r="AG46" s="282">
        <v>45180</v>
      </c>
      <c r="AH46" s="282" t="s">
        <v>883</v>
      </c>
      <c r="AI46" s="282">
        <v>45145</v>
      </c>
      <c r="AJ46" s="282" t="s">
        <v>883</v>
      </c>
      <c r="AK46" s="274"/>
    </row>
    <row r="47" spans="1:37" x14ac:dyDescent="0.3">
      <c r="A47" s="273">
        <v>12894</v>
      </c>
      <c r="B47" s="274" t="s">
        <v>973</v>
      </c>
      <c r="C47" s="146" t="s">
        <v>256</v>
      </c>
      <c r="D47" s="275">
        <v>0.38</v>
      </c>
      <c r="E47" s="274"/>
      <c r="F47" s="274"/>
      <c r="G47" s="274" t="s">
        <v>883</v>
      </c>
      <c r="H47" s="276">
        <v>3801</v>
      </c>
      <c r="I47" s="24">
        <v>103003</v>
      </c>
      <c r="J47" s="277">
        <v>0.38</v>
      </c>
      <c r="K47" s="276">
        <v>1184</v>
      </c>
      <c r="L47" s="278">
        <v>28.997558742752517</v>
      </c>
      <c r="M47" s="279">
        <v>0</v>
      </c>
      <c r="N47" s="277">
        <v>0</v>
      </c>
      <c r="O47" s="280" t="s">
        <v>882</v>
      </c>
      <c r="P47" s="279">
        <v>0</v>
      </c>
      <c r="Q47" s="281">
        <v>0</v>
      </c>
      <c r="R47" s="282" t="s">
        <v>883</v>
      </c>
      <c r="S47" s="274" t="s">
        <v>960</v>
      </c>
      <c r="T47" s="44">
        <v>1</v>
      </c>
      <c r="U47" s="283">
        <v>61</v>
      </c>
      <c r="V47" s="284">
        <v>8</v>
      </c>
      <c r="W47" s="285" t="s">
        <v>883</v>
      </c>
      <c r="X47" s="286" t="s">
        <v>883</v>
      </c>
      <c r="Y47" s="287">
        <v>0</v>
      </c>
      <c r="Z47" s="287" t="s">
        <v>883</v>
      </c>
      <c r="AA47" s="286" t="s">
        <v>883</v>
      </c>
      <c r="AB47" s="287">
        <v>0</v>
      </c>
      <c r="AC47" s="287"/>
      <c r="AD47" s="288" t="s">
        <v>883</v>
      </c>
      <c r="AE47" s="289" t="s">
        <v>883</v>
      </c>
      <c r="AF47" s="279">
        <v>524</v>
      </c>
      <c r="AG47" s="282">
        <v>45208</v>
      </c>
      <c r="AH47" s="282" t="s">
        <v>883</v>
      </c>
      <c r="AI47" s="282">
        <v>45145</v>
      </c>
      <c r="AJ47" s="282" t="s">
        <v>883</v>
      </c>
      <c r="AK47" s="274"/>
    </row>
    <row r="48" spans="1:37" x14ac:dyDescent="0.3">
      <c r="A48" s="273">
        <v>12922</v>
      </c>
      <c r="B48" s="274" t="s">
        <v>974</v>
      </c>
      <c r="C48" s="146" t="s">
        <v>256</v>
      </c>
      <c r="D48" s="275">
        <v>1.7</v>
      </c>
      <c r="E48" s="274"/>
      <c r="F48" s="274"/>
      <c r="G48" s="274" t="s">
        <v>883</v>
      </c>
      <c r="H48" s="276">
        <v>151</v>
      </c>
      <c r="I48" s="24">
        <v>103003</v>
      </c>
      <c r="J48" s="277">
        <v>1.7</v>
      </c>
      <c r="K48" s="276">
        <v>28</v>
      </c>
      <c r="L48" s="278">
        <v>90.419161676646709</v>
      </c>
      <c r="M48" s="279">
        <v>0</v>
      </c>
      <c r="N48" s="277">
        <v>0</v>
      </c>
      <c r="O48" s="280" t="s">
        <v>882</v>
      </c>
      <c r="P48" s="279">
        <v>0</v>
      </c>
      <c r="Q48" s="281">
        <v>0</v>
      </c>
      <c r="R48" s="282" t="s">
        <v>883</v>
      </c>
      <c r="S48" s="274" t="s">
        <v>960</v>
      </c>
      <c r="T48" s="44">
        <v>1</v>
      </c>
      <c r="U48" s="283">
        <v>61</v>
      </c>
      <c r="V48" s="284">
        <v>8</v>
      </c>
      <c r="W48" s="285" t="s">
        <v>883</v>
      </c>
      <c r="X48" s="286" t="s">
        <v>883</v>
      </c>
      <c r="Y48" s="287">
        <v>0</v>
      </c>
      <c r="Z48" s="287" t="s">
        <v>883</v>
      </c>
      <c r="AA48" s="286" t="s">
        <v>883</v>
      </c>
      <c r="AB48" s="287">
        <v>0</v>
      </c>
      <c r="AC48" s="287"/>
      <c r="AD48" s="288" t="s">
        <v>883</v>
      </c>
      <c r="AE48" s="289" t="s">
        <v>883</v>
      </c>
      <c r="AF48" s="279">
        <v>6</v>
      </c>
      <c r="AG48" s="282">
        <v>45160</v>
      </c>
      <c r="AH48" s="282" t="s">
        <v>883</v>
      </c>
      <c r="AI48" s="282">
        <v>45145</v>
      </c>
      <c r="AJ48" s="282" t="s">
        <v>883</v>
      </c>
      <c r="AK48" s="274"/>
    </row>
    <row r="49" spans="1:37" x14ac:dyDescent="0.3">
      <c r="A49" s="273">
        <v>12948</v>
      </c>
      <c r="B49" s="274" t="s">
        <v>975</v>
      </c>
      <c r="C49" s="146" t="s">
        <v>256</v>
      </c>
      <c r="D49" s="275">
        <v>6</v>
      </c>
      <c r="E49" s="274"/>
      <c r="F49" s="274"/>
      <c r="G49" s="274" t="s">
        <v>883</v>
      </c>
      <c r="H49" s="276">
        <v>40</v>
      </c>
      <c r="I49" s="24">
        <v>103003</v>
      </c>
      <c r="J49" s="277">
        <v>6</v>
      </c>
      <c r="K49" s="276">
        <v>17</v>
      </c>
      <c r="L49" s="278">
        <v>28.169014084507044</v>
      </c>
      <c r="M49" s="279">
        <v>0</v>
      </c>
      <c r="N49" s="277">
        <v>0</v>
      </c>
      <c r="O49" s="280" t="s">
        <v>882</v>
      </c>
      <c r="P49" s="279">
        <v>0</v>
      </c>
      <c r="Q49" s="281">
        <v>0</v>
      </c>
      <c r="R49" s="282" t="s">
        <v>883</v>
      </c>
      <c r="S49" s="274" t="s">
        <v>960</v>
      </c>
      <c r="T49" s="44">
        <v>1</v>
      </c>
      <c r="U49" s="283">
        <v>61</v>
      </c>
      <c r="V49" s="284">
        <v>8</v>
      </c>
      <c r="W49" s="285" t="s">
        <v>883</v>
      </c>
      <c r="X49" s="286" t="s">
        <v>883</v>
      </c>
      <c r="Y49" s="287">
        <v>0</v>
      </c>
      <c r="Z49" s="287" t="s">
        <v>883</v>
      </c>
      <c r="AA49" s="286" t="s">
        <v>883</v>
      </c>
      <c r="AB49" s="287">
        <v>0</v>
      </c>
      <c r="AC49" s="287"/>
      <c r="AD49" s="288" t="s">
        <v>883</v>
      </c>
      <c r="AE49" s="289" t="s">
        <v>883</v>
      </c>
      <c r="AF49" s="279">
        <v>6</v>
      </c>
      <c r="AG49" s="282">
        <v>45160</v>
      </c>
      <c r="AH49" s="282" t="s">
        <v>883</v>
      </c>
      <c r="AI49" s="282">
        <v>45145</v>
      </c>
      <c r="AJ49" s="282" t="s">
        <v>883</v>
      </c>
      <c r="AK49" s="274"/>
    </row>
    <row r="50" spans="1:37" x14ac:dyDescent="0.3">
      <c r="A50" s="273">
        <v>12950</v>
      </c>
      <c r="B50" s="274" t="s">
        <v>976</v>
      </c>
      <c r="C50" s="146" t="s">
        <v>256</v>
      </c>
      <c r="D50" s="275">
        <v>2.2999999999999998</v>
      </c>
      <c r="E50" s="274"/>
      <c r="F50" s="274"/>
      <c r="G50" s="274" t="s">
        <v>883</v>
      </c>
      <c r="H50" s="276">
        <v>221</v>
      </c>
      <c r="I50" s="24">
        <v>103003</v>
      </c>
      <c r="J50" s="277">
        <v>2.2999999999999998</v>
      </c>
      <c r="K50" s="276">
        <v>141</v>
      </c>
      <c r="L50" s="278">
        <v>17.44277821625888</v>
      </c>
      <c r="M50" s="279">
        <v>0</v>
      </c>
      <c r="N50" s="277">
        <v>0</v>
      </c>
      <c r="O50" s="280" t="s">
        <v>882</v>
      </c>
      <c r="P50" s="279">
        <v>0</v>
      </c>
      <c r="Q50" s="281">
        <v>0</v>
      </c>
      <c r="R50" s="282" t="s">
        <v>883</v>
      </c>
      <c r="S50" s="274" t="s">
        <v>960</v>
      </c>
      <c r="T50" s="44">
        <v>1</v>
      </c>
      <c r="U50" s="283">
        <v>61</v>
      </c>
      <c r="V50" s="284">
        <v>8</v>
      </c>
      <c r="W50" s="285" t="s">
        <v>883</v>
      </c>
      <c r="X50" s="286" t="s">
        <v>883</v>
      </c>
      <c r="Y50" s="287">
        <v>0</v>
      </c>
      <c r="Z50" s="287" t="s">
        <v>883</v>
      </c>
      <c r="AA50" s="286" t="s">
        <v>883</v>
      </c>
      <c r="AB50" s="287">
        <v>0</v>
      </c>
      <c r="AC50" s="287"/>
      <c r="AD50" s="288" t="s">
        <v>883</v>
      </c>
      <c r="AE50" s="289" t="s">
        <v>883</v>
      </c>
      <c r="AF50" s="279">
        <v>50</v>
      </c>
      <c r="AG50" s="282">
        <v>45160</v>
      </c>
      <c r="AH50" s="282" t="s">
        <v>883</v>
      </c>
      <c r="AI50" s="282">
        <v>45145</v>
      </c>
      <c r="AJ50" s="282" t="s">
        <v>883</v>
      </c>
      <c r="AK50" s="274"/>
    </row>
    <row r="51" spans="1:37" x14ac:dyDescent="0.3">
      <c r="A51" s="273">
        <v>12956</v>
      </c>
      <c r="B51" s="274" t="s">
        <v>977</v>
      </c>
      <c r="C51" s="146" t="s">
        <v>256</v>
      </c>
      <c r="D51" s="275">
        <v>0.41</v>
      </c>
      <c r="E51" s="274"/>
      <c r="F51" s="274"/>
      <c r="G51" s="274" t="s">
        <v>883</v>
      </c>
      <c r="H51" s="276">
        <v>868</v>
      </c>
      <c r="I51" s="24">
        <v>103003</v>
      </c>
      <c r="J51" s="277">
        <v>0.41</v>
      </c>
      <c r="K51" s="276">
        <v>423</v>
      </c>
      <c r="L51" s="278">
        <v>19.043440105309344</v>
      </c>
      <c r="M51" s="279">
        <v>0</v>
      </c>
      <c r="N51" s="277">
        <v>0</v>
      </c>
      <c r="O51" s="280" t="s">
        <v>882</v>
      </c>
      <c r="P51" s="279">
        <v>0</v>
      </c>
      <c r="Q51" s="281">
        <v>0</v>
      </c>
      <c r="R51" s="282" t="s">
        <v>883</v>
      </c>
      <c r="S51" s="274" t="s">
        <v>960</v>
      </c>
      <c r="T51" s="44">
        <v>1</v>
      </c>
      <c r="U51" s="283">
        <v>61</v>
      </c>
      <c r="V51" s="284">
        <v>8</v>
      </c>
      <c r="W51" s="285" t="s">
        <v>883</v>
      </c>
      <c r="X51" s="286" t="s">
        <v>883</v>
      </c>
      <c r="Y51" s="287">
        <v>0</v>
      </c>
      <c r="Z51" s="287" t="s">
        <v>883</v>
      </c>
      <c r="AA51" s="286" t="s">
        <v>883</v>
      </c>
      <c r="AB51" s="287">
        <v>0</v>
      </c>
      <c r="AC51" s="287"/>
      <c r="AD51" s="288" t="s">
        <v>883</v>
      </c>
      <c r="AE51" s="289" t="s">
        <v>883</v>
      </c>
      <c r="AF51" s="279">
        <v>182</v>
      </c>
      <c r="AG51" s="282">
        <v>45208</v>
      </c>
      <c r="AH51" s="282" t="s">
        <v>883</v>
      </c>
      <c r="AI51" s="282">
        <v>45145</v>
      </c>
      <c r="AJ51" s="282" t="s">
        <v>883</v>
      </c>
      <c r="AK51" s="274"/>
    </row>
    <row r="52" spans="1:37" x14ac:dyDescent="0.3">
      <c r="A52" s="273">
        <v>12971</v>
      </c>
      <c r="B52" s="274" t="s">
        <v>978</v>
      </c>
      <c r="C52" s="146" t="s">
        <v>256</v>
      </c>
      <c r="D52" s="275">
        <v>0.36</v>
      </c>
      <c r="E52" s="274"/>
      <c r="F52" s="274"/>
      <c r="G52" s="274" t="s">
        <v>883</v>
      </c>
      <c r="H52" s="276">
        <v>401</v>
      </c>
      <c r="I52" s="24">
        <v>103003</v>
      </c>
      <c r="J52" s="277">
        <v>0.36</v>
      </c>
      <c r="K52" s="276">
        <v>100</v>
      </c>
      <c r="L52" s="278">
        <v>48.139255702280913</v>
      </c>
      <c r="M52" s="279">
        <v>0</v>
      </c>
      <c r="N52" s="277">
        <v>0</v>
      </c>
      <c r="O52" s="280" t="s">
        <v>882</v>
      </c>
      <c r="P52" s="279">
        <v>0</v>
      </c>
      <c r="Q52" s="281">
        <v>0</v>
      </c>
      <c r="R52" s="282" t="s">
        <v>883</v>
      </c>
      <c r="S52" s="274" t="s">
        <v>979</v>
      </c>
      <c r="T52" s="44">
        <v>1</v>
      </c>
      <c r="U52" s="283">
        <v>55</v>
      </c>
      <c r="V52" s="284">
        <v>31</v>
      </c>
      <c r="W52" s="285" t="s">
        <v>883</v>
      </c>
      <c r="X52" s="286" t="s">
        <v>883</v>
      </c>
      <c r="Y52" s="287">
        <v>0</v>
      </c>
      <c r="Z52" s="287" t="s">
        <v>883</v>
      </c>
      <c r="AA52" s="286" t="s">
        <v>883</v>
      </c>
      <c r="AB52" s="287">
        <v>0</v>
      </c>
      <c r="AC52" s="287"/>
      <c r="AD52" s="288" t="s">
        <v>883</v>
      </c>
      <c r="AE52" s="289" t="s">
        <v>883</v>
      </c>
      <c r="AF52" s="279">
        <v>34</v>
      </c>
      <c r="AG52" s="282">
        <v>42360</v>
      </c>
      <c r="AH52" s="282" t="s">
        <v>883</v>
      </c>
      <c r="AI52" s="282">
        <v>43657</v>
      </c>
      <c r="AJ52" s="282" t="s">
        <v>883</v>
      </c>
      <c r="AK52" s="274"/>
    </row>
    <row r="53" spans="1:37" x14ac:dyDescent="0.3">
      <c r="A53" s="273">
        <v>12989</v>
      </c>
      <c r="B53" s="274" t="s">
        <v>980</v>
      </c>
      <c r="C53" s="146" t="s">
        <v>256</v>
      </c>
      <c r="D53" s="275">
        <v>6.66</v>
      </c>
      <c r="E53" s="274"/>
      <c r="F53" s="274"/>
      <c r="G53" s="274" t="s">
        <v>883</v>
      </c>
      <c r="H53" s="276">
        <v>0</v>
      </c>
      <c r="I53" s="24">
        <v>103003</v>
      </c>
      <c r="J53" s="277">
        <v>6.66</v>
      </c>
      <c r="K53" s="276">
        <v>130</v>
      </c>
      <c r="L53" s="278">
        <v>0</v>
      </c>
      <c r="M53" s="279">
        <v>0</v>
      </c>
      <c r="N53" s="277">
        <v>0</v>
      </c>
      <c r="O53" s="280" t="s">
        <v>882</v>
      </c>
      <c r="P53" s="279">
        <v>0</v>
      </c>
      <c r="Q53" s="281">
        <v>0</v>
      </c>
      <c r="R53" s="282" t="s">
        <v>883</v>
      </c>
      <c r="S53" s="274" t="s">
        <v>981</v>
      </c>
      <c r="T53" s="44">
        <v>1</v>
      </c>
      <c r="U53" s="283">
        <v>55</v>
      </c>
      <c r="V53" s="284">
        <v>7</v>
      </c>
      <c r="W53" s="285">
        <v>10083</v>
      </c>
      <c r="X53" s="286">
        <v>2023</v>
      </c>
      <c r="Y53" s="287">
        <v>300</v>
      </c>
      <c r="Z53" s="287" t="s">
        <v>883</v>
      </c>
      <c r="AA53" s="286" t="s">
        <v>883</v>
      </c>
      <c r="AB53" s="287">
        <v>0</v>
      </c>
      <c r="AC53" s="287"/>
      <c r="AD53" s="288" t="s">
        <v>883</v>
      </c>
      <c r="AE53" s="289" t="s">
        <v>883</v>
      </c>
      <c r="AF53" s="279">
        <v>44</v>
      </c>
      <c r="AG53" s="282">
        <v>43656</v>
      </c>
      <c r="AH53" s="282" t="s">
        <v>883</v>
      </c>
      <c r="AI53" s="282">
        <v>44917</v>
      </c>
      <c r="AJ53" s="282" t="s">
        <v>883</v>
      </c>
      <c r="AK53" s="274"/>
    </row>
    <row r="54" spans="1:37" x14ac:dyDescent="0.3">
      <c r="A54" s="273">
        <v>12992</v>
      </c>
      <c r="B54" s="274" t="s">
        <v>982</v>
      </c>
      <c r="C54" s="146" t="s">
        <v>256</v>
      </c>
      <c r="D54" s="275">
        <v>9.82</v>
      </c>
      <c r="E54" s="274"/>
      <c r="F54" s="274"/>
      <c r="G54" s="274" t="s">
        <v>883</v>
      </c>
      <c r="H54" s="276">
        <v>0</v>
      </c>
      <c r="I54" s="24">
        <v>103003</v>
      </c>
      <c r="J54" s="277">
        <v>9.82</v>
      </c>
      <c r="K54" s="276">
        <v>58</v>
      </c>
      <c r="L54" s="278">
        <v>0</v>
      </c>
      <c r="M54" s="279">
        <v>49.04</v>
      </c>
      <c r="N54" s="277">
        <v>481.57279999999997</v>
      </c>
      <c r="O54" s="280" t="s">
        <v>882</v>
      </c>
      <c r="P54" s="279">
        <v>0</v>
      </c>
      <c r="Q54" s="281">
        <v>0</v>
      </c>
      <c r="R54" s="282" t="s">
        <v>883</v>
      </c>
      <c r="S54" s="274" t="s">
        <v>981</v>
      </c>
      <c r="T54" s="44">
        <v>1</v>
      </c>
      <c r="U54" s="283">
        <v>55</v>
      </c>
      <c r="V54" s="284">
        <v>7</v>
      </c>
      <c r="W54" s="285">
        <v>2442</v>
      </c>
      <c r="X54" s="286">
        <v>2023</v>
      </c>
      <c r="Y54" s="287">
        <v>10</v>
      </c>
      <c r="Z54" s="287" t="s">
        <v>883</v>
      </c>
      <c r="AA54" s="286" t="s">
        <v>883</v>
      </c>
      <c r="AB54" s="287">
        <v>0</v>
      </c>
      <c r="AC54" s="287"/>
      <c r="AD54" s="288" t="s">
        <v>883</v>
      </c>
      <c r="AE54" s="289" t="s">
        <v>883</v>
      </c>
      <c r="AF54" s="279">
        <v>20</v>
      </c>
      <c r="AG54" s="282">
        <v>44951</v>
      </c>
      <c r="AH54" s="282" t="s">
        <v>883</v>
      </c>
      <c r="AI54" s="282">
        <v>44917</v>
      </c>
      <c r="AJ54" s="282" t="s">
        <v>883</v>
      </c>
      <c r="AK54" s="274"/>
    </row>
    <row r="55" spans="1:37" x14ac:dyDescent="0.3">
      <c r="A55" s="273">
        <v>13009</v>
      </c>
      <c r="B55" s="274" t="s">
        <v>983</v>
      </c>
      <c r="C55" s="146" t="s">
        <v>265</v>
      </c>
      <c r="D55" s="275">
        <v>1.55</v>
      </c>
      <c r="E55" s="274"/>
      <c r="F55" s="274"/>
      <c r="G55" s="274" t="s">
        <v>883</v>
      </c>
      <c r="H55" s="276">
        <v>456</v>
      </c>
      <c r="I55" s="24">
        <v>103003</v>
      </c>
      <c r="J55" s="277">
        <v>1.55</v>
      </c>
      <c r="K55" s="276">
        <v>460</v>
      </c>
      <c r="L55" s="278">
        <v>11.4</v>
      </c>
      <c r="M55" s="279">
        <v>24</v>
      </c>
      <c r="N55" s="277">
        <v>37.200000000000003</v>
      </c>
      <c r="O55" s="280" t="s">
        <v>882</v>
      </c>
      <c r="P55" s="279">
        <v>0</v>
      </c>
      <c r="Q55" s="281">
        <v>0</v>
      </c>
      <c r="R55" s="282" t="s">
        <v>883</v>
      </c>
      <c r="S55" s="274" t="s">
        <v>984</v>
      </c>
      <c r="T55" s="44">
        <v>1</v>
      </c>
      <c r="U55" s="283">
        <v>55</v>
      </c>
      <c r="V55" s="284">
        <v>32</v>
      </c>
      <c r="W55" s="285" t="s">
        <v>883</v>
      </c>
      <c r="X55" s="286" t="s">
        <v>883</v>
      </c>
      <c r="Y55" s="287">
        <v>0</v>
      </c>
      <c r="Z55" s="287" t="s">
        <v>883</v>
      </c>
      <c r="AA55" s="286" t="s">
        <v>883</v>
      </c>
      <c r="AB55" s="287">
        <v>0</v>
      </c>
      <c r="AC55" s="287"/>
      <c r="AD55" s="288" t="s">
        <v>883</v>
      </c>
      <c r="AE55" s="289" t="s">
        <v>883</v>
      </c>
      <c r="AF55" s="279">
        <v>160</v>
      </c>
      <c r="AG55" s="282">
        <v>43837</v>
      </c>
      <c r="AH55" s="282" t="s">
        <v>883</v>
      </c>
      <c r="AI55" s="282">
        <v>45181</v>
      </c>
      <c r="AJ55" s="282" t="s">
        <v>883</v>
      </c>
      <c r="AK55" s="274"/>
    </row>
    <row r="56" spans="1:37" x14ac:dyDescent="0.3">
      <c r="A56" s="273">
        <v>13021</v>
      </c>
      <c r="B56" s="274" t="s">
        <v>306</v>
      </c>
      <c r="C56" s="146" t="s">
        <v>262</v>
      </c>
      <c r="D56" s="275">
        <v>0.95</v>
      </c>
      <c r="E56" s="274"/>
      <c r="F56" s="274"/>
      <c r="G56" s="274" t="s">
        <v>883</v>
      </c>
      <c r="H56" s="276">
        <v>250</v>
      </c>
      <c r="I56" s="24">
        <v>103003</v>
      </c>
      <c r="J56" s="277">
        <v>1.27</v>
      </c>
      <c r="K56" s="276">
        <v>4</v>
      </c>
      <c r="L56" s="278">
        <v>757.57575757575762</v>
      </c>
      <c r="M56" s="279">
        <v>0</v>
      </c>
      <c r="N56" s="277">
        <v>0</v>
      </c>
      <c r="O56" s="280" t="s">
        <v>882</v>
      </c>
      <c r="P56" s="279">
        <v>0</v>
      </c>
      <c r="Q56" s="281">
        <v>0</v>
      </c>
      <c r="R56" s="282" t="s">
        <v>883</v>
      </c>
      <c r="S56" s="274" t="s">
        <v>985</v>
      </c>
      <c r="T56" s="44">
        <v>1</v>
      </c>
      <c r="U56" s="283">
        <v>67</v>
      </c>
      <c r="V56" s="284">
        <v>6</v>
      </c>
      <c r="W56" s="285" t="s">
        <v>883</v>
      </c>
      <c r="X56" s="286" t="s">
        <v>883</v>
      </c>
      <c r="Y56" s="287">
        <v>0</v>
      </c>
      <c r="Z56" s="287" t="s">
        <v>883</v>
      </c>
      <c r="AA56" s="286" t="s">
        <v>883</v>
      </c>
      <c r="AB56" s="287">
        <v>0</v>
      </c>
      <c r="AC56" s="287"/>
      <c r="AD56" s="288" t="s">
        <v>883</v>
      </c>
      <c r="AE56" s="289" t="s">
        <v>883</v>
      </c>
      <c r="AF56" s="279">
        <v>0</v>
      </c>
      <c r="AG56" s="282" t="s">
        <v>883</v>
      </c>
      <c r="AH56" s="282" t="s">
        <v>883</v>
      </c>
      <c r="AI56" s="282">
        <v>35536</v>
      </c>
      <c r="AJ56" s="282" t="s">
        <v>883</v>
      </c>
      <c r="AK56" s="274"/>
    </row>
    <row r="57" spans="1:37" x14ac:dyDescent="0.3">
      <c r="A57" s="273">
        <v>13063</v>
      </c>
      <c r="B57" s="274" t="s">
        <v>986</v>
      </c>
      <c r="C57" s="146" t="s">
        <v>283</v>
      </c>
      <c r="D57" s="275">
        <v>3.63</v>
      </c>
      <c r="E57" s="274"/>
      <c r="F57" s="274"/>
      <c r="G57" s="274" t="s">
        <v>883</v>
      </c>
      <c r="H57" s="276">
        <v>1243</v>
      </c>
      <c r="I57" s="24">
        <v>103003</v>
      </c>
      <c r="J57" s="277">
        <v>3.63</v>
      </c>
      <c r="K57" s="276">
        <v>444</v>
      </c>
      <c r="L57" s="278">
        <v>23.789473684210524</v>
      </c>
      <c r="M57" s="279">
        <v>0</v>
      </c>
      <c r="N57" s="277">
        <v>0</v>
      </c>
      <c r="O57" s="280" t="s">
        <v>882</v>
      </c>
      <c r="P57" s="279">
        <v>0</v>
      </c>
      <c r="Q57" s="281">
        <v>0</v>
      </c>
      <c r="R57" s="282" t="s">
        <v>883</v>
      </c>
      <c r="S57" s="274" t="s">
        <v>987</v>
      </c>
      <c r="T57" s="44">
        <v>1</v>
      </c>
      <c r="U57" s="283">
        <v>61</v>
      </c>
      <c r="V57" s="284">
        <v>9</v>
      </c>
      <c r="W57" s="285" t="s">
        <v>883</v>
      </c>
      <c r="X57" s="286" t="s">
        <v>883</v>
      </c>
      <c r="Y57" s="287">
        <v>0</v>
      </c>
      <c r="Z57" s="287" t="s">
        <v>883</v>
      </c>
      <c r="AA57" s="286" t="s">
        <v>883</v>
      </c>
      <c r="AB57" s="287">
        <v>0</v>
      </c>
      <c r="AC57" s="287"/>
      <c r="AD57" s="288" t="s">
        <v>883</v>
      </c>
      <c r="AE57" s="289" t="s">
        <v>883</v>
      </c>
      <c r="AF57" s="279">
        <v>210</v>
      </c>
      <c r="AG57" s="282">
        <v>45184</v>
      </c>
      <c r="AH57" s="282" t="s">
        <v>883</v>
      </c>
      <c r="AI57" s="282">
        <v>45145</v>
      </c>
      <c r="AJ57" s="282" t="s">
        <v>883</v>
      </c>
      <c r="AK57" s="274"/>
    </row>
    <row r="58" spans="1:37" x14ac:dyDescent="0.3">
      <c r="A58" s="273">
        <v>13064</v>
      </c>
      <c r="B58" s="274" t="s">
        <v>988</v>
      </c>
      <c r="C58" s="146" t="s">
        <v>253</v>
      </c>
      <c r="D58" s="275">
        <v>2.5099999999999998</v>
      </c>
      <c r="E58" s="274"/>
      <c r="F58" s="274"/>
      <c r="G58" s="274" t="s">
        <v>883</v>
      </c>
      <c r="H58" s="276">
        <v>756</v>
      </c>
      <c r="I58" s="24">
        <v>103003</v>
      </c>
      <c r="J58" s="277">
        <v>2.5099999999999998</v>
      </c>
      <c r="K58" s="276">
        <v>1274</v>
      </c>
      <c r="L58" s="278">
        <v>3.9154754505904292</v>
      </c>
      <c r="M58" s="279">
        <v>1560.96</v>
      </c>
      <c r="N58" s="277">
        <v>3918.0095999999999</v>
      </c>
      <c r="O58" s="280" t="s">
        <v>882</v>
      </c>
      <c r="P58" s="279">
        <v>0</v>
      </c>
      <c r="Q58" s="281">
        <v>0</v>
      </c>
      <c r="R58" s="282" t="s">
        <v>883</v>
      </c>
      <c r="S58" s="274" t="s">
        <v>987</v>
      </c>
      <c r="T58" s="44">
        <v>1</v>
      </c>
      <c r="U58" s="283">
        <v>61</v>
      </c>
      <c r="V58" s="284">
        <v>9</v>
      </c>
      <c r="W58" s="285" t="s">
        <v>883</v>
      </c>
      <c r="X58" s="286" t="s">
        <v>883</v>
      </c>
      <c r="Y58" s="287">
        <v>0</v>
      </c>
      <c r="Z58" s="287" t="s">
        <v>883</v>
      </c>
      <c r="AA58" s="286" t="s">
        <v>883</v>
      </c>
      <c r="AB58" s="287">
        <v>0</v>
      </c>
      <c r="AC58" s="287"/>
      <c r="AD58" s="288" t="s">
        <v>883</v>
      </c>
      <c r="AE58" s="289" t="s">
        <v>883</v>
      </c>
      <c r="AF58" s="279">
        <v>772</v>
      </c>
      <c r="AG58" s="282">
        <v>45169</v>
      </c>
      <c r="AH58" s="282" t="s">
        <v>883</v>
      </c>
      <c r="AI58" s="282">
        <v>45145</v>
      </c>
      <c r="AJ58" s="282" t="s">
        <v>883</v>
      </c>
      <c r="AK58" s="274"/>
    </row>
    <row r="59" spans="1:37" x14ac:dyDescent="0.3">
      <c r="A59" s="273">
        <v>13066</v>
      </c>
      <c r="B59" s="274" t="s">
        <v>989</v>
      </c>
      <c r="C59" s="146" t="s">
        <v>373</v>
      </c>
      <c r="D59" s="275">
        <v>0.99</v>
      </c>
      <c r="E59" s="274"/>
      <c r="F59" s="274"/>
      <c r="G59" s="274" t="s">
        <v>883</v>
      </c>
      <c r="H59" s="276">
        <v>855</v>
      </c>
      <c r="I59" s="24">
        <v>103003</v>
      </c>
      <c r="J59" s="277">
        <v>0.99</v>
      </c>
      <c r="K59" s="276">
        <v>10</v>
      </c>
      <c r="L59" s="278">
        <v>1030.1204819277107</v>
      </c>
      <c r="M59" s="279">
        <v>0</v>
      </c>
      <c r="N59" s="277">
        <v>0</v>
      </c>
      <c r="O59" s="280" t="s">
        <v>882</v>
      </c>
      <c r="P59" s="279">
        <v>0</v>
      </c>
      <c r="Q59" s="281">
        <v>0</v>
      </c>
      <c r="R59" s="282" t="s">
        <v>883</v>
      </c>
      <c r="S59" s="274" t="s">
        <v>990</v>
      </c>
      <c r="T59" s="44">
        <v>1</v>
      </c>
      <c r="U59" s="283">
        <v>83</v>
      </c>
      <c r="V59" s="284">
        <v>2</v>
      </c>
      <c r="W59" s="285" t="s">
        <v>883</v>
      </c>
      <c r="X59" s="286" t="s">
        <v>883</v>
      </c>
      <c r="Y59" s="287">
        <v>0</v>
      </c>
      <c r="Z59" s="287" t="s">
        <v>883</v>
      </c>
      <c r="AA59" s="286" t="s">
        <v>883</v>
      </c>
      <c r="AB59" s="287">
        <v>0</v>
      </c>
      <c r="AC59" s="287"/>
      <c r="AD59" s="288" t="s">
        <v>883</v>
      </c>
      <c r="AE59" s="289" t="s">
        <v>883</v>
      </c>
      <c r="AF59" s="279">
        <v>4</v>
      </c>
      <c r="AG59" s="282">
        <v>44067</v>
      </c>
      <c r="AH59" s="282" t="s">
        <v>883</v>
      </c>
      <c r="AI59" s="282">
        <v>44040</v>
      </c>
      <c r="AJ59" s="282" t="s">
        <v>883</v>
      </c>
      <c r="AK59" s="274"/>
    </row>
    <row r="60" spans="1:37" x14ac:dyDescent="0.3">
      <c r="A60" s="273">
        <v>13068</v>
      </c>
      <c r="B60" s="274" t="s">
        <v>991</v>
      </c>
      <c r="C60" s="146" t="s">
        <v>256</v>
      </c>
      <c r="D60" s="275">
        <v>4.3</v>
      </c>
      <c r="E60" s="274"/>
      <c r="F60" s="274"/>
      <c r="G60" s="274" t="s">
        <v>883</v>
      </c>
      <c r="H60" s="276">
        <v>163</v>
      </c>
      <c r="I60" s="24">
        <v>103003</v>
      </c>
      <c r="J60" s="277">
        <v>4.3</v>
      </c>
      <c r="K60" s="276">
        <v>36</v>
      </c>
      <c r="L60" s="278">
        <v>54.333333333333336</v>
      </c>
      <c r="M60" s="279">
        <v>0</v>
      </c>
      <c r="N60" s="277">
        <v>0</v>
      </c>
      <c r="O60" s="280" t="s">
        <v>882</v>
      </c>
      <c r="P60" s="279">
        <v>0</v>
      </c>
      <c r="Q60" s="281">
        <v>0</v>
      </c>
      <c r="R60" s="282" t="s">
        <v>883</v>
      </c>
      <c r="S60" s="274" t="s">
        <v>960</v>
      </c>
      <c r="T60" s="44">
        <v>1</v>
      </c>
      <c r="U60" s="283">
        <v>61</v>
      </c>
      <c r="V60" s="284">
        <v>8</v>
      </c>
      <c r="W60" s="285" t="s">
        <v>883</v>
      </c>
      <c r="X60" s="286" t="s">
        <v>883</v>
      </c>
      <c r="Y60" s="287">
        <v>0</v>
      </c>
      <c r="Z60" s="287" t="s">
        <v>883</v>
      </c>
      <c r="AA60" s="286" t="s">
        <v>883</v>
      </c>
      <c r="AB60" s="287">
        <v>0</v>
      </c>
      <c r="AC60" s="287"/>
      <c r="AD60" s="288" t="s">
        <v>883</v>
      </c>
      <c r="AE60" s="289" t="s">
        <v>883</v>
      </c>
      <c r="AF60" s="279">
        <v>12</v>
      </c>
      <c r="AG60" s="282">
        <v>44069</v>
      </c>
      <c r="AH60" s="282" t="s">
        <v>883</v>
      </c>
      <c r="AI60" s="282">
        <v>44029</v>
      </c>
      <c r="AJ60" s="282" t="s">
        <v>883</v>
      </c>
      <c r="AK60" s="274"/>
    </row>
    <row r="61" spans="1:37" x14ac:dyDescent="0.3">
      <c r="A61" s="273">
        <v>13072</v>
      </c>
      <c r="B61" s="274" t="s">
        <v>992</v>
      </c>
      <c r="C61" s="146" t="s">
        <v>256</v>
      </c>
      <c r="D61" s="275">
        <v>0.72</v>
      </c>
      <c r="E61" s="274"/>
      <c r="F61" s="274"/>
      <c r="G61" s="274" t="s">
        <v>883</v>
      </c>
      <c r="H61" s="276">
        <v>275</v>
      </c>
      <c r="I61" s="24">
        <v>103003</v>
      </c>
      <c r="J61" s="277">
        <v>0.72</v>
      </c>
      <c r="K61" s="276">
        <v>227</v>
      </c>
      <c r="L61" s="278">
        <v>11.618081960287283</v>
      </c>
      <c r="M61" s="279">
        <v>9.0399999999999991</v>
      </c>
      <c r="N61" s="277">
        <v>6.5087999999999999</v>
      </c>
      <c r="O61" s="280" t="s">
        <v>882</v>
      </c>
      <c r="P61" s="279">
        <v>0</v>
      </c>
      <c r="Q61" s="281">
        <v>0</v>
      </c>
      <c r="R61" s="282" t="s">
        <v>883</v>
      </c>
      <c r="S61" s="274" t="s">
        <v>960</v>
      </c>
      <c r="T61" s="44">
        <v>1</v>
      </c>
      <c r="U61" s="283">
        <v>61</v>
      </c>
      <c r="V61" s="284">
        <v>8</v>
      </c>
      <c r="W61" s="285" t="s">
        <v>883</v>
      </c>
      <c r="X61" s="286" t="s">
        <v>883</v>
      </c>
      <c r="Y61" s="287">
        <v>0</v>
      </c>
      <c r="Z61" s="287" t="s">
        <v>883</v>
      </c>
      <c r="AA61" s="286" t="s">
        <v>883</v>
      </c>
      <c r="AB61" s="287">
        <v>0</v>
      </c>
      <c r="AC61" s="287"/>
      <c r="AD61" s="288" t="s">
        <v>883</v>
      </c>
      <c r="AE61" s="289" t="s">
        <v>883</v>
      </c>
      <c r="AF61" s="279">
        <v>94</v>
      </c>
      <c r="AG61" s="282">
        <v>45180</v>
      </c>
      <c r="AH61" s="282" t="s">
        <v>883</v>
      </c>
      <c r="AI61" s="282">
        <v>45145</v>
      </c>
      <c r="AJ61" s="282" t="s">
        <v>883</v>
      </c>
      <c r="AK61" s="274"/>
    </row>
    <row r="62" spans="1:37" x14ac:dyDescent="0.3">
      <c r="A62" s="273">
        <v>13087</v>
      </c>
      <c r="B62" s="274" t="s">
        <v>993</v>
      </c>
      <c r="C62" s="146" t="s">
        <v>373</v>
      </c>
      <c r="D62" s="275">
        <v>1.3</v>
      </c>
      <c r="E62" s="274"/>
      <c r="F62" s="274"/>
      <c r="G62" s="274" t="s">
        <v>883</v>
      </c>
      <c r="H62" s="276">
        <v>222</v>
      </c>
      <c r="I62" s="24">
        <v>103003</v>
      </c>
      <c r="J62" s="277">
        <v>1.3</v>
      </c>
      <c r="K62" s="276">
        <v>55</v>
      </c>
      <c r="L62" s="278">
        <v>48.471615720524014</v>
      </c>
      <c r="M62" s="279">
        <v>0</v>
      </c>
      <c r="N62" s="277">
        <v>0</v>
      </c>
      <c r="O62" s="280" t="s">
        <v>882</v>
      </c>
      <c r="P62" s="279">
        <v>0</v>
      </c>
      <c r="Q62" s="281">
        <v>0</v>
      </c>
      <c r="R62" s="282" t="s">
        <v>883</v>
      </c>
      <c r="S62" s="274" t="s">
        <v>990</v>
      </c>
      <c r="T62" s="44">
        <v>1</v>
      </c>
      <c r="U62" s="283">
        <v>83</v>
      </c>
      <c r="V62" s="284">
        <v>2</v>
      </c>
      <c r="W62" s="285" t="s">
        <v>883</v>
      </c>
      <c r="X62" s="286" t="s">
        <v>883</v>
      </c>
      <c r="Y62" s="287">
        <v>0</v>
      </c>
      <c r="Z62" s="287" t="s">
        <v>883</v>
      </c>
      <c r="AA62" s="286" t="s">
        <v>883</v>
      </c>
      <c r="AB62" s="287">
        <v>0</v>
      </c>
      <c r="AC62" s="287"/>
      <c r="AD62" s="288" t="s">
        <v>883</v>
      </c>
      <c r="AE62" s="289" t="s">
        <v>883</v>
      </c>
      <c r="AF62" s="279">
        <v>18</v>
      </c>
      <c r="AG62" s="282">
        <v>44067</v>
      </c>
      <c r="AH62" s="282" t="s">
        <v>883</v>
      </c>
      <c r="AI62" s="282">
        <v>44922</v>
      </c>
      <c r="AJ62" s="282" t="s">
        <v>883</v>
      </c>
      <c r="AK62" s="274"/>
    </row>
    <row r="63" spans="1:37" x14ac:dyDescent="0.3">
      <c r="A63" s="273">
        <v>13088</v>
      </c>
      <c r="B63" s="274" t="s">
        <v>994</v>
      </c>
      <c r="C63" s="146" t="s">
        <v>373</v>
      </c>
      <c r="D63" s="275">
        <v>1.32</v>
      </c>
      <c r="E63" s="274"/>
      <c r="F63" s="274"/>
      <c r="G63" s="274" t="s">
        <v>883</v>
      </c>
      <c r="H63" s="276">
        <v>50</v>
      </c>
      <c r="I63" s="24">
        <v>103003</v>
      </c>
      <c r="J63" s="277">
        <v>1.32</v>
      </c>
      <c r="K63" s="276">
        <v>44</v>
      </c>
      <c r="L63" s="278">
        <v>13.623978201634877</v>
      </c>
      <c r="M63" s="279">
        <v>0</v>
      </c>
      <c r="N63" s="277">
        <v>0</v>
      </c>
      <c r="O63" s="280" t="s">
        <v>882</v>
      </c>
      <c r="P63" s="279">
        <v>0</v>
      </c>
      <c r="Q63" s="281">
        <v>0</v>
      </c>
      <c r="R63" s="282" t="s">
        <v>883</v>
      </c>
      <c r="S63" s="274" t="s">
        <v>990</v>
      </c>
      <c r="T63" s="44">
        <v>1</v>
      </c>
      <c r="U63" s="283">
        <v>83</v>
      </c>
      <c r="V63" s="284">
        <v>2</v>
      </c>
      <c r="W63" s="285" t="s">
        <v>883</v>
      </c>
      <c r="X63" s="286" t="s">
        <v>883</v>
      </c>
      <c r="Y63" s="287">
        <v>0</v>
      </c>
      <c r="Z63" s="287" t="s">
        <v>883</v>
      </c>
      <c r="AA63" s="286" t="s">
        <v>883</v>
      </c>
      <c r="AB63" s="287">
        <v>0</v>
      </c>
      <c r="AC63" s="287"/>
      <c r="AD63" s="288" t="s">
        <v>883</v>
      </c>
      <c r="AE63" s="289" t="s">
        <v>883</v>
      </c>
      <c r="AF63" s="279">
        <v>14</v>
      </c>
      <c r="AG63" s="282">
        <v>45201</v>
      </c>
      <c r="AH63" s="282" t="s">
        <v>883</v>
      </c>
      <c r="AI63" s="282">
        <v>45189</v>
      </c>
      <c r="AJ63" s="282" t="s">
        <v>883</v>
      </c>
      <c r="AK63" s="274"/>
    </row>
    <row r="64" spans="1:37" x14ac:dyDescent="0.3">
      <c r="A64" s="273">
        <v>13091</v>
      </c>
      <c r="B64" s="274" t="s">
        <v>995</v>
      </c>
      <c r="C64" s="146" t="s">
        <v>373</v>
      </c>
      <c r="D64" s="275">
        <v>0.95</v>
      </c>
      <c r="E64" s="274"/>
      <c r="F64" s="274"/>
      <c r="G64" s="274" t="s">
        <v>883</v>
      </c>
      <c r="H64" s="276">
        <v>0</v>
      </c>
      <c r="I64" s="24">
        <v>103003</v>
      </c>
      <c r="J64" s="277">
        <v>0.95</v>
      </c>
      <c r="K64" s="276">
        <v>2048</v>
      </c>
      <c r="L64" s="278">
        <v>0</v>
      </c>
      <c r="M64" s="279">
        <v>48.04</v>
      </c>
      <c r="N64" s="277">
        <v>45.637999999999998</v>
      </c>
      <c r="O64" s="280" t="s">
        <v>882</v>
      </c>
      <c r="P64" s="279">
        <v>0</v>
      </c>
      <c r="Q64" s="281">
        <v>0</v>
      </c>
      <c r="R64" s="282" t="s">
        <v>883</v>
      </c>
      <c r="S64" s="274" t="s">
        <v>911</v>
      </c>
      <c r="T64" s="44">
        <v>1</v>
      </c>
      <c r="U64" s="283">
        <v>45</v>
      </c>
      <c r="V64" s="284">
        <v>14</v>
      </c>
      <c r="W64" s="285">
        <v>7338</v>
      </c>
      <c r="X64" s="286">
        <v>2023</v>
      </c>
      <c r="Y64" s="287">
        <v>2000</v>
      </c>
      <c r="Z64" s="287" t="s">
        <v>883</v>
      </c>
      <c r="AA64" s="286" t="s">
        <v>883</v>
      </c>
      <c r="AB64" s="287">
        <v>0</v>
      </c>
      <c r="AC64" s="287"/>
      <c r="AD64" s="288" t="s">
        <v>883</v>
      </c>
      <c r="AE64" s="289" t="s">
        <v>883</v>
      </c>
      <c r="AF64" s="279">
        <v>682</v>
      </c>
      <c r="AG64" s="282">
        <v>44952</v>
      </c>
      <c r="AH64" s="282" t="s">
        <v>883</v>
      </c>
      <c r="AI64" s="282">
        <v>44999</v>
      </c>
      <c r="AJ64" s="282" t="s">
        <v>883</v>
      </c>
      <c r="AK64" s="274"/>
    </row>
    <row r="65" spans="1:37" x14ac:dyDescent="0.3">
      <c r="A65" s="273">
        <v>13092</v>
      </c>
      <c r="B65" s="274" t="s">
        <v>996</v>
      </c>
      <c r="C65" s="146" t="s">
        <v>256</v>
      </c>
      <c r="D65" s="275">
        <v>13.5</v>
      </c>
      <c r="E65" s="274"/>
      <c r="F65" s="274"/>
      <c r="G65" s="274" t="s">
        <v>883</v>
      </c>
      <c r="H65" s="276">
        <v>180</v>
      </c>
      <c r="I65" s="24">
        <v>103003</v>
      </c>
      <c r="J65" s="277">
        <v>13.5</v>
      </c>
      <c r="K65" s="276">
        <v>46</v>
      </c>
      <c r="L65" s="278">
        <v>45.918367346938773</v>
      </c>
      <c r="M65" s="279">
        <v>0</v>
      </c>
      <c r="N65" s="277">
        <v>0</v>
      </c>
      <c r="O65" s="280" t="s">
        <v>882</v>
      </c>
      <c r="P65" s="279">
        <v>0</v>
      </c>
      <c r="Q65" s="281">
        <v>0</v>
      </c>
      <c r="R65" s="282" t="s">
        <v>883</v>
      </c>
      <c r="S65" s="274" t="s">
        <v>997</v>
      </c>
      <c r="T65" s="44">
        <v>1</v>
      </c>
      <c r="U65" s="283">
        <v>61</v>
      </c>
      <c r="V65" s="284">
        <v>11</v>
      </c>
      <c r="W65" s="285" t="s">
        <v>883</v>
      </c>
      <c r="X65" s="286" t="s">
        <v>883</v>
      </c>
      <c r="Y65" s="287">
        <v>0</v>
      </c>
      <c r="Z65" s="287" t="s">
        <v>883</v>
      </c>
      <c r="AA65" s="286" t="s">
        <v>883</v>
      </c>
      <c r="AB65" s="287">
        <v>0</v>
      </c>
      <c r="AC65" s="287"/>
      <c r="AD65" s="288" t="s">
        <v>883</v>
      </c>
      <c r="AE65" s="289" t="s">
        <v>883</v>
      </c>
      <c r="AF65" s="279">
        <v>16</v>
      </c>
      <c r="AG65" s="282">
        <v>44533</v>
      </c>
      <c r="AH65" s="282" t="s">
        <v>883</v>
      </c>
      <c r="AI65" s="282">
        <v>44522</v>
      </c>
      <c r="AJ65" s="282" t="s">
        <v>883</v>
      </c>
      <c r="AK65" s="274"/>
    </row>
    <row r="66" spans="1:37" x14ac:dyDescent="0.3">
      <c r="A66" s="273">
        <v>13094</v>
      </c>
      <c r="B66" s="274" t="s">
        <v>998</v>
      </c>
      <c r="C66" s="146" t="s">
        <v>256</v>
      </c>
      <c r="D66" s="275">
        <v>3.5</v>
      </c>
      <c r="E66" s="274"/>
      <c r="F66" s="274"/>
      <c r="G66" s="274" t="s">
        <v>883</v>
      </c>
      <c r="H66" s="276">
        <v>323</v>
      </c>
      <c r="I66" s="24">
        <v>103003</v>
      </c>
      <c r="J66" s="277">
        <v>3.5</v>
      </c>
      <c r="K66" s="276">
        <v>648</v>
      </c>
      <c r="L66" s="278">
        <v>5.2164082687338498</v>
      </c>
      <c r="M66" s="279">
        <v>420.04</v>
      </c>
      <c r="N66" s="277">
        <v>1470.14</v>
      </c>
      <c r="O66" s="280" t="s">
        <v>882</v>
      </c>
      <c r="P66" s="279">
        <v>0</v>
      </c>
      <c r="Q66" s="281">
        <v>0</v>
      </c>
      <c r="R66" s="282" t="s">
        <v>883</v>
      </c>
      <c r="S66" s="274" t="s">
        <v>999</v>
      </c>
      <c r="T66" s="44">
        <v>1</v>
      </c>
      <c r="U66" s="283">
        <v>51</v>
      </c>
      <c r="V66" s="284">
        <v>11</v>
      </c>
      <c r="W66" s="285" t="s">
        <v>883</v>
      </c>
      <c r="X66" s="286" t="s">
        <v>883</v>
      </c>
      <c r="Y66" s="287">
        <v>0</v>
      </c>
      <c r="Z66" s="287" t="s">
        <v>883</v>
      </c>
      <c r="AA66" s="286" t="s">
        <v>883</v>
      </c>
      <c r="AB66" s="287">
        <v>0</v>
      </c>
      <c r="AC66" s="287"/>
      <c r="AD66" s="288" t="s">
        <v>883</v>
      </c>
      <c r="AE66" s="289" t="s">
        <v>883</v>
      </c>
      <c r="AF66" s="279">
        <v>248</v>
      </c>
      <c r="AG66" s="282">
        <v>45195</v>
      </c>
      <c r="AH66" s="282" t="s">
        <v>883</v>
      </c>
      <c r="AI66" s="282">
        <v>45189</v>
      </c>
      <c r="AJ66" s="282" t="s">
        <v>883</v>
      </c>
      <c r="AK66" s="274"/>
    </row>
    <row r="67" spans="1:37" x14ac:dyDescent="0.3">
      <c r="A67" s="273">
        <v>13095</v>
      </c>
      <c r="B67" s="274" t="s">
        <v>1000</v>
      </c>
      <c r="C67" s="146" t="s">
        <v>256</v>
      </c>
      <c r="D67" s="275">
        <v>4.43</v>
      </c>
      <c r="E67" s="274"/>
      <c r="F67" s="274"/>
      <c r="G67" s="274" t="s">
        <v>883</v>
      </c>
      <c r="H67" s="276">
        <v>232</v>
      </c>
      <c r="I67" s="24">
        <v>103003</v>
      </c>
      <c r="J67" s="277">
        <v>4.43</v>
      </c>
      <c r="K67" s="276">
        <v>88</v>
      </c>
      <c r="L67" s="278">
        <v>29.62962962962963</v>
      </c>
      <c r="M67" s="279">
        <v>0</v>
      </c>
      <c r="N67" s="277">
        <v>0</v>
      </c>
      <c r="O67" s="280" t="s">
        <v>882</v>
      </c>
      <c r="P67" s="279">
        <v>0</v>
      </c>
      <c r="Q67" s="281">
        <v>0</v>
      </c>
      <c r="R67" s="282" t="s">
        <v>883</v>
      </c>
      <c r="S67" s="274" t="s">
        <v>960</v>
      </c>
      <c r="T67" s="44">
        <v>1</v>
      </c>
      <c r="U67" s="283">
        <v>61</v>
      </c>
      <c r="V67" s="284">
        <v>8</v>
      </c>
      <c r="W67" s="285" t="s">
        <v>883</v>
      </c>
      <c r="X67" s="286" t="s">
        <v>883</v>
      </c>
      <c r="Y67" s="287">
        <v>0</v>
      </c>
      <c r="Z67" s="287" t="s">
        <v>883</v>
      </c>
      <c r="AA67" s="286" t="s">
        <v>883</v>
      </c>
      <c r="AB67" s="287">
        <v>0</v>
      </c>
      <c r="AC67" s="287"/>
      <c r="AD67" s="288" t="s">
        <v>883</v>
      </c>
      <c r="AE67" s="289" t="s">
        <v>883</v>
      </c>
      <c r="AF67" s="279">
        <v>32</v>
      </c>
      <c r="AG67" s="282">
        <v>45184</v>
      </c>
      <c r="AH67" s="282" t="s">
        <v>883</v>
      </c>
      <c r="AI67" s="282">
        <v>45145</v>
      </c>
      <c r="AJ67" s="282" t="s">
        <v>883</v>
      </c>
      <c r="AK67" s="274"/>
    </row>
    <row r="68" spans="1:37" x14ac:dyDescent="0.3">
      <c r="A68" s="273">
        <v>13101</v>
      </c>
      <c r="B68" s="274" t="s">
        <v>1001</v>
      </c>
      <c r="C68" s="146" t="s">
        <v>373</v>
      </c>
      <c r="D68" s="275">
        <v>3.2</v>
      </c>
      <c r="E68" s="274"/>
      <c r="F68" s="274"/>
      <c r="G68" s="274" t="s">
        <v>883</v>
      </c>
      <c r="H68" s="276">
        <v>85</v>
      </c>
      <c r="I68" s="24">
        <v>103003</v>
      </c>
      <c r="J68" s="277">
        <v>3.2</v>
      </c>
      <c r="K68" s="276">
        <v>101</v>
      </c>
      <c r="L68" s="278">
        <v>9.5291479820627796</v>
      </c>
      <c r="M68" s="279">
        <v>22.04</v>
      </c>
      <c r="N68" s="277">
        <v>70.528000000000006</v>
      </c>
      <c r="O68" s="280" t="s">
        <v>882</v>
      </c>
      <c r="P68" s="279">
        <v>0</v>
      </c>
      <c r="Q68" s="281">
        <v>0</v>
      </c>
      <c r="R68" s="282" t="s">
        <v>883</v>
      </c>
      <c r="S68" s="274" t="s">
        <v>990</v>
      </c>
      <c r="T68" s="44">
        <v>1</v>
      </c>
      <c r="U68" s="283">
        <v>83</v>
      </c>
      <c r="V68" s="284">
        <v>2</v>
      </c>
      <c r="W68" s="285" t="s">
        <v>883</v>
      </c>
      <c r="X68" s="286" t="s">
        <v>883</v>
      </c>
      <c r="Y68" s="287">
        <v>0</v>
      </c>
      <c r="Z68" s="287" t="s">
        <v>883</v>
      </c>
      <c r="AA68" s="286" t="s">
        <v>883</v>
      </c>
      <c r="AB68" s="287">
        <v>0</v>
      </c>
      <c r="AC68" s="287"/>
      <c r="AD68" s="288" t="s">
        <v>883</v>
      </c>
      <c r="AE68" s="289" t="s">
        <v>883</v>
      </c>
      <c r="AF68" s="279">
        <v>36</v>
      </c>
      <c r="AG68" s="282">
        <v>45201</v>
      </c>
      <c r="AH68" s="282" t="s">
        <v>883</v>
      </c>
      <c r="AI68" s="282">
        <v>45189</v>
      </c>
      <c r="AJ68" s="282" t="s">
        <v>883</v>
      </c>
      <c r="AK68" s="274"/>
    </row>
    <row r="69" spans="1:37" x14ac:dyDescent="0.3">
      <c r="A69" s="273">
        <v>13102</v>
      </c>
      <c r="B69" s="274" t="s">
        <v>1002</v>
      </c>
      <c r="C69" s="146" t="s">
        <v>256</v>
      </c>
      <c r="D69" s="275">
        <v>3</v>
      </c>
      <c r="E69" s="274"/>
      <c r="F69" s="274"/>
      <c r="G69" s="274" t="s">
        <v>883</v>
      </c>
      <c r="H69" s="276">
        <v>24</v>
      </c>
      <c r="I69" s="24">
        <v>103003</v>
      </c>
      <c r="J69" s="277">
        <v>3</v>
      </c>
      <c r="K69" s="276">
        <v>26</v>
      </c>
      <c r="L69" s="278">
        <v>11.059907834101383</v>
      </c>
      <c r="M69" s="279">
        <v>2.04</v>
      </c>
      <c r="N69" s="277">
        <v>6.12</v>
      </c>
      <c r="O69" s="280" t="s">
        <v>882</v>
      </c>
      <c r="P69" s="279">
        <v>0</v>
      </c>
      <c r="Q69" s="281">
        <v>0</v>
      </c>
      <c r="R69" s="282" t="s">
        <v>883</v>
      </c>
      <c r="S69" s="274" t="s">
        <v>960</v>
      </c>
      <c r="T69" s="44">
        <v>1</v>
      </c>
      <c r="U69" s="283">
        <v>61</v>
      </c>
      <c r="V69" s="284">
        <v>8</v>
      </c>
      <c r="W69" s="285" t="s">
        <v>883</v>
      </c>
      <c r="X69" s="286" t="s">
        <v>883</v>
      </c>
      <c r="Y69" s="287">
        <v>0</v>
      </c>
      <c r="Z69" s="287" t="s">
        <v>883</v>
      </c>
      <c r="AA69" s="286" t="s">
        <v>883</v>
      </c>
      <c r="AB69" s="287">
        <v>0</v>
      </c>
      <c r="AC69" s="287"/>
      <c r="AD69" s="288" t="s">
        <v>883</v>
      </c>
      <c r="AE69" s="289" t="s">
        <v>883</v>
      </c>
      <c r="AF69" s="279">
        <v>8</v>
      </c>
      <c r="AG69" s="282">
        <v>45160</v>
      </c>
      <c r="AH69" s="282" t="s">
        <v>883</v>
      </c>
      <c r="AI69" s="282">
        <v>45145</v>
      </c>
      <c r="AJ69" s="282" t="s">
        <v>883</v>
      </c>
      <c r="AK69" s="274"/>
    </row>
    <row r="70" spans="1:37" x14ac:dyDescent="0.3">
      <c r="A70" s="273">
        <v>13109</v>
      </c>
      <c r="B70" s="274" t="s">
        <v>1003</v>
      </c>
      <c r="C70" s="146" t="s">
        <v>373</v>
      </c>
      <c r="D70" s="275">
        <v>1.66</v>
      </c>
      <c r="E70" s="274"/>
      <c r="F70" s="274"/>
      <c r="G70" s="274" t="s">
        <v>883</v>
      </c>
      <c r="H70" s="276">
        <v>0</v>
      </c>
      <c r="I70" s="24">
        <v>103003</v>
      </c>
      <c r="J70" s="277">
        <v>1.66</v>
      </c>
      <c r="K70" s="276">
        <v>164</v>
      </c>
      <c r="L70" s="278">
        <v>0</v>
      </c>
      <c r="M70" s="279">
        <v>164.04</v>
      </c>
      <c r="N70" s="277">
        <v>272.3064</v>
      </c>
      <c r="O70" s="280" t="s">
        <v>882</v>
      </c>
      <c r="P70" s="279">
        <v>0</v>
      </c>
      <c r="Q70" s="281">
        <v>0</v>
      </c>
      <c r="R70" s="282" t="s">
        <v>883</v>
      </c>
      <c r="S70" s="274" t="s">
        <v>990</v>
      </c>
      <c r="T70" s="44">
        <v>1</v>
      </c>
      <c r="U70" s="283">
        <v>83</v>
      </c>
      <c r="V70" s="284">
        <v>2</v>
      </c>
      <c r="W70" s="285" t="s">
        <v>883</v>
      </c>
      <c r="X70" s="286" t="s">
        <v>883</v>
      </c>
      <c r="Y70" s="287">
        <v>0</v>
      </c>
      <c r="Z70" s="287" t="s">
        <v>883</v>
      </c>
      <c r="AA70" s="286" t="s">
        <v>883</v>
      </c>
      <c r="AB70" s="287">
        <v>0</v>
      </c>
      <c r="AC70" s="287"/>
      <c r="AD70" s="288" t="s">
        <v>883</v>
      </c>
      <c r="AE70" s="289" t="s">
        <v>883</v>
      </c>
      <c r="AF70" s="279">
        <v>54</v>
      </c>
      <c r="AG70" s="282">
        <v>44211</v>
      </c>
      <c r="AH70" s="282" t="s">
        <v>883</v>
      </c>
      <c r="AI70" s="282">
        <v>44438</v>
      </c>
      <c r="AJ70" s="282" t="s">
        <v>883</v>
      </c>
      <c r="AK70" s="274"/>
    </row>
    <row r="71" spans="1:37" x14ac:dyDescent="0.3">
      <c r="A71" s="273">
        <v>13116</v>
      </c>
      <c r="B71" s="274" t="s">
        <v>1004</v>
      </c>
      <c r="C71" s="146" t="s">
        <v>256</v>
      </c>
      <c r="D71" s="275">
        <v>59.9</v>
      </c>
      <c r="E71" s="274"/>
      <c r="F71" s="274"/>
      <c r="G71" s="274" t="s">
        <v>883</v>
      </c>
      <c r="H71" s="276">
        <v>40</v>
      </c>
      <c r="I71" s="24">
        <v>103003</v>
      </c>
      <c r="J71" s="277">
        <v>59.9</v>
      </c>
      <c r="K71" s="276">
        <v>28</v>
      </c>
      <c r="L71" s="278">
        <v>17.167381974248926</v>
      </c>
      <c r="M71" s="279">
        <v>0</v>
      </c>
      <c r="N71" s="277">
        <v>0</v>
      </c>
      <c r="O71" s="280" t="s">
        <v>882</v>
      </c>
      <c r="P71" s="279">
        <v>0</v>
      </c>
      <c r="Q71" s="281">
        <v>0</v>
      </c>
      <c r="R71" s="282" t="s">
        <v>883</v>
      </c>
      <c r="S71" s="274" t="s">
        <v>1005</v>
      </c>
      <c r="T71" s="44">
        <v>1</v>
      </c>
      <c r="U71" s="283">
        <v>61</v>
      </c>
      <c r="V71" s="284">
        <v>15</v>
      </c>
      <c r="W71" s="285" t="s">
        <v>883</v>
      </c>
      <c r="X71" s="286" t="s">
        <v>883</v>
      </c>
      <c r="Y71" s="287">
        <v>0</v>
      </c>
      <c r="Z71" s="287" t="s">
        <v>883</v>
      </c>
      <c r="AA71" s="286" t="s">
        <v>883</v>
      </c>
      <c r="AB71" s="287">
        <v>0</v>
      </c>
      <c r="AC71" s="287"/>
      <c r="AD71" s="288" t="s">
        <v>883</v>
      </c>
      <c r="AE71" s="289" t="s">
        <v>883</v>
      </c>
      <c r="AF71" s="279">
        <v>10</v>
      </c>
      <c r="AG71" s="282">
        <v>43416</v>
      </c>
      <c r="AH71" s="282" t="s">
        <v>883</v>
      </c>
      <c r="AI71" s="282">
        <v>44985</v>
      </c>
      <c r="AJ71" s="282" t="s">
        <v>883</v>
      </c>
      <c r="AK71" s="274"/>
    </row>
    <row r="72" spans="1:37" x14ac:dyDescent="0.3">
      <c r="A72" s="273">
        <v>13117</v>
      </c>
      <c r="B72" s="274" t="s">
        <v>1006</v>
      </c>
      <c r="C72" s="146" t="s">
        <v>256</v>
      </c>
      <c r="D72" s="275">
        <v>30</v>
      </c>
      <c r="E72" s="274"/>
      <c r="F72" s="274"/>
      <c r="G72" s="274" t="s">
        <v>883</v>
      </c>
      <c r="H72" s="276">
        <v>104</v>
      </c>
      <c r="I72" s="24">
        <v>103003</v>
      </c>
      <c r="J72" s="277">
        <v>30</v>
      </c>
      <c r="K72" s="276">
        <v>23</v>
      </c>
      <c r="L72" s="278">
        <v>42.975206611570243</v>
      </c>
      <c r="M72" s="279">
        <v>0</v>
      </c>
      <c r="N72" s="277">
        <v>0</v>
      </c>
      <c r="O72" s="280" t="s">
        <v>882</v>
      </c>
      <c r="P72" s="279">
        <v>0</v>
      </c>
      <c r="Q72" s="281">
        <v>0</v>
      </c>
      <c r="R72" s="282" t="s">
        <v>883</v>
      </c>
      <c r="S72" s="274" t="s">
        <v>1005</v>
      </c>
      <c r="T72" s="44">
        <v>1</v>
      </c>
      <c r="U72" s="283">
        <v>61</v>
      </c>
      <c r="V72" s="284">
        <v>15</v>
      </c>
      <c r="W72" s="285" t="s">
        <v>883</v>
      </c>
      <c r="X72" s="286" t="s">
        <v>883</v>
      </c>
      <c r="Y72" s="287">
        <v>0</v>
      </c>
      <c r="Z72" s="287" t="s">
        <v>883</v>
      </c>
      <c r="AA72" s="286" t="s">
        <v>883</v>
      </c>
      <c r="AB72" s="287">
        <v>0</v>
      </c>
      <c r="AC72" s="287"/>
      <c r="AD72" s="288" t="s">
        <v>883</v>
      </c>
      <c r="AE72" s="289" t="s">
        <v>883</v>
      </c>
      <c r="AF72" s="279">
        <v>10</v>
      </c>
      <c r="AG72" s="282">
        <v>44144</v>
      </c>
      <c r="AH72" s="282" t="s">
        <v>883</v>
      </c>
      <c r="AI72" s="282">
        <v>44946</v>
      </c>
      <c r="AJ72" s="282" t="s">
        <v>883</v>
      </c>
      <c r="AK72" s="274"/>
    </row>
    <row r="73" spans="1:37" x14ac:dyDescent="0.3">
      <c r="A73" s="273">
        <v>13120</v>
      </c>
      <c r="B73" s="274" t="s">
        <v>1007</v>
      </c>
      <c r="C73" s="146" t="s">
        <v>256</v>
      </c>
      <c r="D73" s="275">
        <v>24</v>
      </c>
      <c r="E73" s="274"/>
      <c r="F73" s="274"/>
      <c r="G73" s="274" t="s">
        <v>883</v>
      </c>
      <c r="H73" s="276">
        <v>54</v>
      </c>
      <c r="I73" s="24">
        <v>103003</v>
      </c>
      <c r="J73" s="277">
        <v>24</v>
      </c>
      <c r="K73" s="276">
        <v>24</v>
      </c>
      <c r="L73" s="278">
        <v>25.96153846153846</v>
      </c>
      <c r="M73" s="279">
        <v>0</v>
      </c>
      <c r="N73" s="277">
        <v>0</v>
      </c>
      <c r="O73" s="280" t="s">
        <v>882</v>
      </c>
      <c r="P73" s="279">
        <v>0</v>
      </c>
      <c r="Q73" s="281">
        <v>0</v>
      </c>
      <c r="R73" s="282" t="s">
        <v>883</v>
      </c>
      <c r="S73" s="274" t="s">
        <v>1005</v>
      </c>
      <c r="T73" s="44">
        <v>1</v>
      </c>
      <c r="U73" s="283">
        <v>61</v>
      </c>
      <c r="V73" s="284">
        <v>15</v>
      </c>
      <c r="W73" s="285" t="s">
        <v>883</v>
      </c>
      <c r="X73" s="286" t="s">
        <v>883</v>
      </c>
      <c r="Y73" s="287">
        <v>0</v>
      </c>
      <c r="Z73" s="287" t="s">
        <v>883</v>
      </c>
      <c r="AA73" s="286" t="s">
        <v>883</v>
      </c>
      <c r="AB73" s="287">
        <v>0</v>
      </c>
      <c r="AC73" s="287"/>
      <c r="AD73" s="288" t="s">
        <v>883</v>
      </c>
      <c r="AE73" s="289" t="s">
        <v>883</v>
      </c>
      <c r="AF73" s="279">
        <v>8</v>
      </c>
      <c r="AG73" s="282">
        <v>44174</v>
      </c>
      <c r="AH73" s="282" t="s">
        <v>883</v>
      </c>
      <c r="AI73" s="282">
        <v>44133</v>
      </c>
      <c r="AJ73" s="282" t="s">
        <v>883</v>
      </c>
      <c r="AK73" s="274"/>
    </row>
    <row r="74" spans="1:37" x14ac:dyDescent="0.3">
      <c r="A74" s="273">
        <v>13161</v>
      </c>
      <c r="B74" s="274" t="s">
        <v>1008</v>
      </c>
      <c r="C74" s="146" t="s">
        <v>256</v>
      </c>
      <c r="D74" s="275">
        <v>34.799999999999997</v>
      </c>
      <c r="E74" s="274"/>
      <c r="F74" s="274"/>
      <c r="G74" s="274" t="s">
        <v>883</v>
      </c>
      <c r="H74" s="276">
        <v>0</v>
      </c>
      <c r="I74" s="24">
        <v>103003</v>
      </c>
      <c r="J74" s="277">
        <v>34.799999999999997</v>
      </c>
      <c r="K74" s="276">
        <v>320</v>
      </c>
      <c r="L74" s="278">
        <v>0</v>
      </c>
      <c r="M74" s="279">
        <v>393</v>
      </c>
      <c r="N74" s="277">
        <v>13676.4</v>
      </c>
      <c r="O74" s="280" t="s">
        <v>882</v>
      </c>
      <c r="P74" s="279">
        <v>0</v>
      </c>
      <c r="Q74" s="281">
        <v>0</v>
      </c>
      <c r="R74" s="282" t="s">
        <v>883</v>
      </c>
      <c r="S74" s="274" t="s">
        <v>1009</v>
      </c>
      <c r="T74" s="44">
        <v>1</v>
      </c>
      <c r="U74" s="283">
        <v>61</v>
      </c>
      <c r="V74" s="284">
        <v>14</v>
      </c>
      <c r="W74" s="285" t="s">
        <v>883</v>
      </c>
      <c r="X74" s="286" t="s">
        <v>883</v>
      </c>
      <c r="Y74" s="287">
        <v>0</v>
      </c>
      <c r="Z74" s="287" t="s">
        <v>883</v>
      </c>
      <c r="AA74" s="286" t="s">
        <v>883</v>
      </c>
      <c r="AB74" s="287">
        <v>0</v>
      </c>
      <c r="AC74" s="287"/>
      <c r="AD74" s="288" t="s">
        <v>883</v>
      </c>
      <c r="AE74" s="289" t="s">
        <v>883</v>
      </c>
      <c r="AF74" s="279">
        <v>132</v>
      </c>
      <c r="AG74" s="282">
        <v>45159</v>
      </c>
      <c r="AH74" s="282" t="s">
        <v>883</v>
      </c>
      <c r="AI74" s="282">
        <v>45145</v>
      </c>
      <c r="AJ74" s="282" t="s">
        <v>883</v>
      </c>
      <c r="AK74" s="274"/>
    </row>
    <row r="75" spans="1:37" x14ac:dyDescent="0.3">
      <c r="A75" s="273">
        <v>13165</v>
      </c>
      <c r="B75" s="274" t="s">
        <v>1010</v>
      </c>
      <c r="C75" s="146" t="s">
        <v>256</v>
      </c>
      <c r="D75" s="275">
        <v>38.880000000000003</v>
      </c>
      <c r="E75" s="274"/>
      <c r="F75" s="274"/>
      <c r="G75" s="274" t="s">
        <v>883</v>
      </c>
      <c r="H75" s="276">
        <v>45</v>
      </c>
      <c r="I75" s="24">
        <v>103003</v>
      </c>
      <c r="J75" s="277">
        <v>38.880000000000003</v>
      </c>
      <c r="K75" s="276">
        <v>412</v>
      </c>
      <c r="L75" s="278">
        <v>0.91687041564792182</v>
      </c>
      <c r="M75" s="279">
        <v>543.96</v>
      </c>
      <c r="N75" s="277">
        <v>21149.164799999999</v>
      </c>
      <c r="O75" s="280" t="s">
        <v>882</v>
      </c>
      <c r="P75" s="279">
        <v>0</v>
      </c>
      <c r="Q75" s="281">
        <v>0</v>
      </c>
      <c r="R75" s="282" t="s">
        <v>883</v>
      </c>
      <c r="S75" s="274" t="s">
        <v>1009</v>
      </c>
      <c r="T75" s="44">
        <v>1</v>
      </c>
      <c r="U75" s="283">
        <v>61</v>
      </c>
      <c r="V75" s="284">
        <v>14</v>
      </c>
      <c r="W75" s="285" t="s">
        <v>883</v>
      </c>
      <c r="X75" s="286" t="s">
        <v>883</v>
      </c>
      <c r="Y75" s="287">
        <v>0</v>
      </c>
      <c r="Z75" s="287" t="s">
        <v>883</v>
      </c>
      <c r="AA75" s="286" t="s">
        <v>883</v>
      </c>
      <c r="AB75" s="287">
        <v>0</v>
      </c>
      <c r="AC75" s="287"/>
      <c r="AD75" s="288" t="s">
        <v>883</v>
      </c>
      <c r="AE75" s="289" t="s">
        <v>883</v>
      </c>
      <c r="AF75" s="279">
        <v>196</v>
      </c>
      <c r="AG75" s="282">
        <v>45184</v>
      </c>
      <c r="AH75" s="282" t="s">
        <v>883</v>
      </c>
      <c r="AI75" s="282">
        <v>45145</v>
      </c>
      <c r="AJ75" s="282" t="s">
        <v>883</v>
      </c>
      <c r="AK75" s="274"/>
    </row>
    <row r="76" spans="1:37" x14ac:dyDescent="0.3">
      <c r="A76" s="273">
        <v>13178</v>
      </c>
      <c r="B76" s="274" t="s">
        <v>1011</v>
      </c>
      <c r="C76" s="146" t="s">
        <v>256</v>
      </c>
      <c r="D76" s="275">
        <v>0.02</v>
      </c>
      <c r="E76" s="274"/>
      <c r="F76" s="274"/>
      <c r="G76" s="274" t="s">
        <v>883</v>
      </c>
      <c r="H76" s="276">
        <v>1950</v>
      </c>
      <c r="I76" s="24">
        <v>103003</v>
      </c>
      <c r="J76" s="277">
        <v>0.02</v>
      </c>
      <c r="K76" s="276">
        <v>15133</v>
      </c>
      <c r="L76" s="278">
        <v>1.3578630716951701</v>
      </c>
      <c r="M76" s="279">
        <v>15282.96</v>
      </c>
      <c r="N76" s="277">
        <v>305.6592</v>
      </c>
      <c r="O76" s="280" t="s">
        <v>882</v>
      </c>
      <c r="P76" s="279">
        <v>0</v>
      </c>
      <c r="Q76" s="281">
        <v>0</v>
      </c>
      <c r="R76" s="282" t="s">
        <v>883</v>
      </c>
      <c r="S76" s="274" t="s">
        <v>1012</v>
      </c>
      <c r="T76" s="44">
        <v>1</v>
      </c>
      <c r="U76" s="283">
        <v>67</v>
      </c>
      <c r="V76" s="284">
        <v>9</v>
      </c>
      <c r="W76" s="285" t="s">
        <v>883</v>
      </c>
      <c r="X76" s="286" t="s">
        <v>883</v>
      </c>
      <c r="Y76" s="287">
        <v>0</v>
      </c>
      <c r="Z76" s="287" t="s">
        <v>883</v>
      </c>
      <c r="AA76" s="286" t="s">
        <v>883</v>
      </c>
      <c r="AB76" s="287">
        <v>0</v>
      </c>
      <c r="AC76" s="287"/>
      <c r="AD76" s="288" t="s">
        <v>883</v>
      </c>
      <c r="AE76" s="289" t="s">
        <v>883</v>
      </c>
      <c r="AF76" s="279">
        <v>5744</v>
      </c>
      <c r="AG76" s="282">
        <v>45201</v>
      </c>
      <c r="AH76" s="282" t="s">
        <v>883</v>
      </c>
      <c r="AI76" s="282">
        <v>45189</v>
      </c>
      <c r="AJ76" s="282" t="s">
        <v>883</v>
      </c>
      <c r="AK76" s="274"/>
    </row>
    <row r="77" spans="1:37" x14ac:dyDescent="0.3">
      <c r="A77" s="273">
        <v>13179</v>
      </c>
      <c r="B77" s="274" t="s">
        <v>1013</v>
      </c>
      <c r="C77" s="146" t="s">
        <v>256</v>
      </c>
      <c r="D77" s="275">
        <v>0.04</v>
      </c>
      <c r="E77" s="274"/>
      <c r="F77" s="274"/>
      <c r="G77" s="274" t="s">
        <v>883</v>
      </c>
      <c r="H77" s="276">
        <v>9557</v>
      </c>
      <c r="I77" s="24">
        <v>103003</v>
      </c>
      <c r="J77" s="277">
        <v>0.04</v>
      </c>
      <c r="K77" s="276">
        <v>16696</v>
      </c>
      <c r="L77" s="278">
        <v>5.1460017122826667</v>
      </c>
      <c r="M77" s="279">
        <v>12729.04</v>
      </c>
      <c r="N77" s="277">
        <v>509.16160000000002</v>
      </c>
      <c r="O77" s="280" t="s">
        <v>882</v>
      </c>
      <c r="P77" s="279">
        <v>0</v>
      </c>
      <c r="Q77" s="281">
        <v>0</v>
      </c>
      <c r="R77" s="282" t="s">
        <v>883</v>
      </c>
      <c r="S77" s="274" t="s">
        <v>1012</v>
      </c>
      <c r="T77" s="44">
        <v>1</v>
      </c>
      <c r="U77" s="283">
        <v>67</v>
      </c>
      <c r="V77" s="284">
        <v>9</v>
      </c>
      <c r="W77" s="285" t="s">
        <v>883</v>
      </c>
      <c r="X77" s="286" t="s">
        <v>883</v>
      </c>
      <c r="Y77" s="287">
        <v>0</v>
      </c>
      <c r="Z77" s="287" t="s">
        <v>883</v>
      </c>
      <c r="AA77" s="286" t="s">
        <v>883</v>
      </c>
      <c r="AB77" s="287">
        <v>0</v>
      </c>
      <c r="AC77" s="287"/>
      <c r="AD77" s="288" t="s">
        <v>883</v>
      </c>
      <c r="AE77" s="289" t="s">
        <v>883</v>
      </c>
      <c r="AF77" s="279">
        <v>7428</v>
      </c>
      <c r="AG77" s="282">
        <v>45201</v>
      </c>
      <c r="AH77" s="282" t="s">
        <v>883</v>
      </c>
      <c r="AI77" s="282">
        <v>45189</v>
      </c>
      <c r="AJ77" s="282" t="s">
        <v>883</v>
      </c>
      <c r="AK77" s="274"/>
    </row>
    <row r="78" spans="1:37" x14ac:dyDescent="0.3">
      <c r="A78" s="273">
        <v>13180</v>
      </c>
      <c r="B78" s="274" t="s">
        <v>1014</v>
      </c>
      <c r="C78" s="146" t="s">
        <v>256</v>
      </c>
      <c r="D78" s="275">
        <v>16.36</v>
      </c>
      <c r="E78" s="274"/>
      <c r="F78" s="274"/>
      <c r="G78" s="274" t="s">
        <v>883</v>
      </c>
      <c r="H78" s="276">
        <v>298</v>
      </c>
      <c r="I78" s="24">
        <v>103003</v>
      </c>
      <c r="J78" s="277">
        <v>16.36</v>
      </c>
      <c r="K78" s="276">
        <v>404</v>
      </c>
      <c r="L78" s="278">
        <v>8.7853773584905657</v>
      </c>
      <c r="M78" s="279">
        <v>109.04</v>
      </c>
      <c r="N78" s="277">
        <v>1783.8943999999999</v>
      </c>
      <c r="O78" s="280" t="s">
        <v>882</v>
      </c>
      <c r="P78" s="279">
        <v>0</v>
      </c>
      <c r="Q78" s="281">
        <v>0</v>
      </c>
      <c r="R78" s="282" t="s">
        <v>883</v>
      </c>
      <c r="S78" s="274" t="s">
        <v>1015</v>
      </c>
      <c r="T78" s="44">
        <v>1</v>
      </c>
      <c r="U78" s="283">
        <v>51</v>
      </c>
      <c r="V78" s="284">
        <v>12</v>
      </c>
      <c r="W78" s="285" t="s">
        <v>883</v>
      </c>
      <c r="X78" s="286" t="s">
        <v>883</v>
      </c>
      <c r="Y78" s="287">
        <v>0</v>
      </c>
      <c r="Z78" s="287" t="s">
        <v>883</v>
      </c>
      <c r="AA78" s="286" t="s">
        <v>883</v>
      </c>
      <c r="AB78" s="287">
        <v>0</v>
      </c>
      <c r="AC78" s="287"/>
      <c r="AD78" s="288" t="s">
        <v>883</v>
      </c>
      <c r="AE78" s="289" t="s">
        <v>883</v>
      </c>
      <c r="AF78" s="279">
        <v>136</v>
      </c>
      <c r="AG78" s="282">
        <v>45201</v>
      </c>
      <c r="AH78" s="282" t="s">
        <v>883</v>
      </c>
      <c r="AI78" s="282">
        <v>45202</v>
      </c>
      <c r="AJ78" s="282" t="s">
        <v>883</v>
      </c>
      <c r="AK78" s="274"/>
    </row>
    <row r="79" spans="1:37" x14ac:dyDescent="0.3">
      <c r="A79" s="273">
        <v>13181</v>
      </c>
      <c r="B79" s="274" t="s">
        <v>1016</v>
      </c>
      <c r="C79" s="146" t="s">
        <v>256</v>
      </c>
      <c r="D79" s="275">
        <v>35.69</v>
      </c>
      <c r="E79" s="274"/>
      <c r="F79" s="274"/>
      <c r="G79" s="274" t="s">
        <v>883</v>
      </c>
      <c r="H79" s="276">
        <v>258</v>
      </c>
      <c r="I79" s="24">
        <v>103003</v>
      </c>
      <c r="J79" s="277">
        <v>35.69</v>
      </c>
      <c r="K79" s="276">
        <v>52</v>
      </c>
      <c r="L79" s="278">
        <v>42.434210526315788</v>
      </c>
      <c r="M79" s="279">
        <v>0</v>
      </c>
      <c r="N79" s="277">
        <v>0</v>
      </c>
      <c r="O79" s="280" t="s">
        <v>882</v>
      </c>
      <c r="P79" s="279">
        <v>0</v>
      </c>
      <c r="Q79" s="281">
        <v>0</v>
      </c>
      <c r="R79" s="282" t="s">
        <v>883</v>
      </c>
      <c r="S79" s="274" t="s">
        <v>1015</v>
      </c>
      <c r="T79" s="44">
        <v>1</v>
      </c>
      <c r="U79" s="283">
        <v>51</v>
      </c>
      <c r="V79" s="284">
        <v>12</v>
      </c>
      <c r="W79" s="285" t="s">
        <v>883</v>
      </c>
      <c r="X79" s="286" t="s">
        <v>883</v>
      </c>
      <c r="Y79" s="287">
        <v>0</v>
      </c>
      <c r="Z79" s="287" t="s">
        <v>883</v>
      </c>
      <c r="AA79" s="286" t="s">
        <v>883</v>
      </c>
      <c r="AB79" s="287">
        <v>0</v>
      </c>
      <c r="AC79" s="287"/>
      <c r="AD79" s="288" t="s">
        <v>883</v>
      </c>
      <c r="AE79" s="289" t="s">
        <v>883</v>
      </c>
      <c r="AF79" s="279">
        <v>24</v>
      </c>
      <c r="AG79" s="282">
        <v>45201</v>
      </c>
      <c r="AH79" s="282" t="s">
        <v>883</v>
      </c>
      <c r="AI79" s="282">
        <v>45202</v>
      </c>
      <c r="AJ79" s="282" t="s">
        <v>883</v>
      </c>
      <c r="AK79" s="274"/>
    </row>
    <row r="80" spans="1:37" x14ac:dyDescent="0.3">
      <c r="A80" s="273">
        <v>13186</v>
      </c>
      <c r="B80" s="274" t="s">
        <v>1017</v>
      </c>
      <c r="C80" s="146" t="s">
        <v>328</v>
      </c>
      <c r="D80" s="275">
        <v>20</v>
      </c>
      <c r="E80" s="274"/>
      <c r="F80" s="274"/>
      <c r="G80" s="274" t="s">
        <v>883</v>
      </c>
      <c r="H80" s="276">
        <v>66</v>
      </c>
      <c r="I80" s="24">
        <v>103003</v>
      </c>
      <c r="J80" s="277">
        <v>20</v>
      </c>
      <c r="K80" s="276">
        <v>42</v>
      </c>
      <c r="L80" s="278">
        <v>12.382739212007504</v>
      </c>
      <c r="M80" s="279">
        <v>0</v>
      </c>
      <c r="N80" s="277">
        <v>0</v>
      </c>
      <c r="O80" s="280" t="s">
        <v>882</v>
      </c>
      <c r="P80" s="279">
        <v>0</v>
      </c>
      <c r="Q80" s="281">
        <v>0</v>
      </c>
      <c r="R80" s="282" t="s">
        <v>883</v>
      </c>
      <c r="S80" s="274" t="s">
        <v>1018</v>
      </c>
      <c r="T80" s="44">
        <v>1</v>
      </c>
      <c r="U80" s="283">
        <v>74</v>
      </c>
      <c r="V80" s="284">
        <v>4</v>
      </c>
      <c r="W80" s="285" t="s">
        <v>883</v>
      </c>
      <c r="X80" s="286" t="s">
        <v>883</v>
      </c>
      <c r="Y80" s="287">
        <v>0</v>
      </c>
      <c r="Z80" s="287" t="s">
        <v>883</v>
      </c>
      <c r="AA80" s="286" t="s">
        <v>883</v>
      </c>
      <c r="AB80" s="287">
        <v>0</v>
      </c>
      <c r="AC80" s="287"/>
      <c r="AD80" s="288" t="s">
        <v>883</v>
      </c>
      <c r="AE80" s="289" t="s">
        <v>883</v>
      </c>
      <c r="AF80" s="279">
        <v>22</v>
      </c>
      <c r="AG80" s="282">
        <v>45210</v>
      </c>
      <c r="AH80" s="282" t="s">
        <v>883</v>
      </c>
      <c r="AI80" s="282">
        <v>45189</v>
      </c>
      <c r="AJ80" s="282" t="s">
        <v>883</v>
      </c>
      <c r="AK80" s="274"/>
    </row>
    <row r="81" spans="1:37" x14ac:dyDescent="0.3">
      <c r="A81" s="273">
        <v>13192</v>
      </c>
      <c r="B81" s="274" t="s">
        <v>1019</v>
      </c>
      <c r="C81" s="146" t="s">
        <v>256</v>
      </c>
      <c r="D81" s="275">
        <v>133.85</v>
      </c>
      <c r="E81" s="274"/>
      <c r="F81" s="274"/>
      <c r="G81" s="274" t="s">
        <v>883</v>
      </c>
      <c r="H81" s="276">
        <v>39</v>
      </c>
      <c r="I81" s="24">
        <v>103003</v>
      </c>
      <c r="J81" s="277">
        <v>133.85</v>
      </c>
      <c r="K81" s="276">
        <v>80</v>
      </c>
      <c r="L81" s="278">
        <v>5.6358381502890182</v>
      </c>
      <c r="M81" s="279">
        <v>44.04</v>
      </c>
      <c r="N81" s="277">
        <v>5894.7539999999999</v>
      </c>
      <c r="O81" s="280" t="s">
        <v>882</v>
      </c>
      <c r="P81" s="279">
        <v>0</v>
      </c>
      <c r="Q81" s="281">
        <v>0</v>
      </c>
      <c r="R81" s="282" t="s">
        <v>883</v>
      </c>
      <c r="S81" s="274" t="s">
        <v>1020</v>
      </c>
      <c r="T81" s="44">
        <v>1</v>
      </c>
      <c r="U81" s="283">
        <v>51</v>
      </c>
      <c r="V81" s="284">
        <v>35</v>
      </c>
      <c r="W81" s="285" t="s">
        <v>883</v>
      </c>
      <c r="X81" s="286" t="s">
        <v>883</v>
      </c>
      <c r="Y81" s="287">
        <v>0</v>
      </c>
      <c r="Z81" s="287" t="s">
        <v>883</v>
      </c>
      <c r="AA81" s="286" t="s">
        <v>883</v>
      </c>
      <c r="AB81" s="287">
        <v>0</v>
      </c>
      <c r="AC81" s="287"/>
      <c r="AD81" s="288" t="s">
        <v>883</v>
      </c>
      <c r="AE81" s="289" t="s">
        <v>883</v>
      </c>
      <c r="AF81" s="279">
        <v>28</v>
      </c>
      <c r="AG81" s="282">
        <v>45156</v>
      </c>
      <c r="AH81" s="282" t="s">
        <v>883</v>
      </c>
      <c r="AI81" s="282">
        <v>45131</v>
      </c>
      <c r="AJ81" s="282" t="s">
        <v>883</v>
      </c>
      <c r="AK81" s="274"/>
    </row>
    <row r="82" spans="1:37" x14ac:dyDescent="0.3">
      <c r="A82" s="273">
        <v>13197</v>
      </c>
      <c r="B82" s="274" t="s">
        <v>1021</v>
      </c>
      <c r="C82" s="146" t="s">
        <v>256</v>
      </c>
      <c r="D82" s="275">
        <v>0.28999999999999998</v>
      </c>
      <c r="E82" s="274"/>
      <c r="F82" s="274"/>
      <c r="G82" s="274" t="s">
        <v>883</v>
      </c>
      <c r="H82" s="276">
        <v>269</v>
      </c>
      <c r="I82" s="24">
        <v>103003</v>
      </c>
      <c r="J82" s="277">
        <v>0.28999999999999998</v>
      </c>
      <c r="K82" s="276">
        <v>103</v>
      </c>
      <c r="L82" s="278">
        <v>31.351981351981351</v>
      </c>
      <c r="M82" s="279">
        <v>0</v>
      </c>
      <c r="N82" s="277">
        <v>0</v>
      </c>
      <c r="O82" s="280" t="s">
        <v>882</v>
      </c>
      <c r="P82" s="279">
        <v>0</v>
      </c>
      <c r="Q82" s="281">
        <v>0</v>
      </c>
      <c r="R82" s="282" t="s">
        <v>883</v>
      </c>
      <c r="S82" s="274" t="s">
        <v>1022</v>
      </c>
      <c r="T82" s="44">
        <v>1</v>
      </c>
      <c r="U82" s="283">
        <v>51</v>
      </c>
      <c r="V82" s="284">
        <v>8</v>
      </c>
      <c r="W82" s="285" t="s">
        <v>883</v>
      </c>
      <c r="X82" s="286" t="s">
        <v>883</v>
      </c>
      <c r="Y82" s="287">
        <v>0</v>
      </c>
      <c r="Z82" s="287" t="s">
        <v>883</v>
      </c>
      <c r="AA82" s="286" t="s">
        <v>883</v>
      </c>
      <c r="AB82" s="287">
        <v>0</v>
      </c>
      <c r="AC82" s="287"/>
      <c r="AD82" s="288" t="s">
        <v>883</v>
      </c>
      <c r="AE82" s="289" t="s">
        <v>883</v>
      </c>
      <c r="AF82" s="279">
        <v>34</v>
      </c>
      <c r="AG82" s="282">
        <v>41550</v>
      </c>
      <c r="AH82" s="282" t="s">
        <v>883</v>
      </c>
      <c r="AI82" s="282">
        <v>42501</v>
      </c>
      <c r="AJ82" s="282" t="s">
        <v>883</v>
      </c>
      <c r="AK82" s="274"/>
    </row>
    <row r="83" spans="1:37" x14ac:dyDescent="0.3">
      <c r="A83" s="273">
        <v>13199</v>
      </c>
      <c r="B83" s="274" t="s">
        <v>1023</v>
      </c>
      <c r="C83" s="146" t="s">
        <v>256</v>
      </c>
      <c r="D83" s="275">
        <v>2.71</v>
      </c>
      <c r="E83" s="274"/>
      <c r="F83" s="274"/>
      <c r="G83" s="274" t="s">
        <v>883</v>
      </c>
      <c r="H83" s="276">
        <v>30</v>
      </c>
      <c r="I83" s="24">
        <v>103003</v>
      </c>
      <c r="J83" s="277">
        <v>2.71</v>
      </c>
      <c r="K83" s="276">
        <v>167</v>
      </c>
      <c r="L83" s="278">
        <v>2.1551724137931032</v>
      </c>
      <c r="M83" s="279">
        <v>137.04</v>
      </c>
      <c r="N83" s="277">
        <v>371.3784</v>
      </c>
      <c r="O83" s="280" t="s">
        <v>882</v>
      </c>
      <c r="P83" s="279">
        <v>0</v>
      </c>
      <c r="Q83" s="281">
        <v>0</v>
      </c>
      <c r="R83" s="282" t="s">
        <v>883</v>
      </c>
      <c r="S83" s="274" t="s">
        <v>1022</v>
      </c>
      <c r="T83" s="44">
        <v>1</v>
      </c>
      <c r="U83" s="283">
        <v>51</v>
      </c>
      <c r="V83" s="284">
        <v>8</v>
      </c>
      <c r="W83" s="285" t="s">
        <v>883</v>
      </c>
      <c r="X83" s="286" t="s">
        <v>883</v>
      </c>
      <c r="Y83" s="287">
        <v>0</v>
      </c>
      <c r="Z83" s="287" t="s">
        <v>883</v>
      </c>
      <c r="AA83" s="286" t="s">
        <v>883</v>
      </c>
      <c r="AB83" s="287">
        <v>0</v>
      </c>
      <c r="AC83" s="287"/>
      <c r="AD83" s="288" t="s">
        <v>883</v>
      </c>
      <c r="AE83" s="289" t="s">
        <v>883</v>
      </c>
      <c r="AF83" s="279">
        <v>56</v>
      </c>
      <c r="AG83" s="282">
        <v>45201</v>
      </c>
      <c r="AH83" s="282" t="s">
        <v>883</v>
      </c>
      <c r="AI83" s="282">
        <v>45189</v>
      </c>
      <c r="AJ83" s="282" t="s">
        <v>883</v>
      </c>
      <c r="AK83" s="274"/>
    </row>
    <row r="84" spans="1:37" x14ac:dyDescent="0.3">
      <c r="A84" s="273">
        <v>13218</v>
      </c>
      <c r="B84" s="274" t="s">
        <v>1024</v>
      </c>
      <c r="C84" s="146" t="s">
        <v>373</v>
      </c>
      <c r="D84" s="275">
        <v>1.3</v>
      </c>
      <c r="E84" s="274"/>
      <c r="F84" s="274"/>
      <c r="G84" s="274" t="s">
        <v>883</v>
      </c>
      <c r="H84" s="276">
        <v>204</v>
      </c>
      <c r="I84" s="24">
        <v>103003</v>
      </c>
      <c r="J84" s="277">
        <v>1.3</v>
      </c>
      <c r="K84" s="276">
        <v>1</v>
      </c>
      <c r="L84" s="278">
        <v>2550</v>
      </c>
      <c r="M84" s="279">
        <v>0</v>
      </c>
      <c r="N84" s="277">
        <v>0</v>
      </c>
      <c r="O84" s="280" t="s">
        <v>882</v>
      </c>
      <c r="P84" s="279">
        <v>0</v>
      </c>
      <c r="Q84" s="281">
        <v>0</v>
      </c>
      <c r="R84" s="282" t="s">
        <v>883</v>
      </c>
      <c r="S84" s="274" t="s">
        <v>990</v>
      </c>
      <c r="T84" s="44">
        <v>1</v>
      </c>
      <c r="U84" s="283">
        <v>83</v>
      </c>
      <c r="V84" s="284">
        <v>2</v>
      </c>
      <c r="W84" s="285" t="s">
        <v>883</v>
      </c>
      <c r="X84" s="286" t="s">
        <v>883</v>
      </c>
      <c r="Y84" s="287">
        <v>0</v>
      </c>
      <c r="Z84" s="287" t="s">
        <v>883</v>
      </c>
      <c r="AA84" s="286" t="s">
        <v>883</v>
      </c>
      <c r="AB84" s="287">
        <v>0</v>
      </c>
      <c r="AC84" s="287"/>
      <c r="AD84" s="288" t="s">
        <v>883</v>
      </c>
      <c r="AE84" s="289" t="s">
        <v>883</v>
      </c>
      <c r="AF84" s="279">
        <v>0</v>
      </c>
      <c r="AG84" s="282">
        <v>44067</v>
      </c>
      <c r="AH84" s="282" t="s">
        <v>883</v>
      </c>
      <c r="AI84" s="282">
        <v>44922</v>
      </c>
      <c r="AJ84" s="282" t="s">
        <v>883</v>
      </c>
      <c r="AK84" s="274"/>
    </row>
    <row r="85" spans="1:37" x14ac:dyDescent="0.3">
      <c r="A85" s="273">
        <v>13221</v>
      </c>
      <c r="B85" s="274" t="s">
        <v>1025</v>
      </c>
      <c r="C85" s="146" t="s">
        <v>256</v>
      </c>
      <c r="D85" s="275">
        <v>0.34</v>
      </c>
      <c r="E85" s="274"/>
      <c r="F85" s="274"/>
      <c r="G85" s="274" t="s">
        <v>883</v>
      </c>
      <c r="H85" s="276">
        <v>1794</v>
      </c>
      <c r="I85" s="24">
        <v>103003</v>
      </c>
      <c r="J85" s="277">
        <v>0.34</v>
      </c>
      <c r="K85" s="276">
        <v>2854</v>
      </c>
      <c r="L85" s="278">
        <v>6.2328457770211587</v>
      </c>
      <c r="M85" s="279">
        <v>1659.96</v>
      </c>
      <c r="N85" s="277">
        <v>564.38639999999998</v>
      </c>
      <c r="O85" s="280" t="s">
        <v>882</v>
      </c>
      <c r="P85" s="279">
        <v>0</v>
      </c>
      <c r="Q85" s="281">
        <v>0</v>
      </c>
      <c r="R85" s="282" t="s">
        <v>883</v>
      </c>
      <c r="S85" s="274" t="s">
        <v>1026</v>
      </c>
      <c r="T85" s="44">
        <v>1</v>
      </c>
      <c r="U85" s="283">
        <v>67</v>
      </c>
      <c r="V85" s="284">
        <v>1</v>
      </c>
      <c r="W85" s="285" t="s">
        <v>883</v>
      </c>
      <c r="X85" s="286" t="s">
        <v>883</v>
      </c>
      <c r="Y85" s="287">
        <v>0</v>
      </c>
      <c r="Z85" s="287" t="s">
        <v>883</v>
      </c>
      <c r="AA85" s="286" t="s">
        <v>883</v>
      </c>
      <c r="AB85" s="287">
        <v>0</v>
      </c>
      <c r="AC85" s="287"/>
      <c r="AD85" s="288" t="s">
        <v>883</v>
      </c>
      <c r="AE85" s="289" t="s">
        <v>883</v>
      </c>
      <c r="AF85" s="279">
        <v>1152</v>
      </c>
      <c r="AG85" s="282">
        <v>43857</v>
      </c>
      <c r="AH85" s="282" t="s">
        <v>883</v>
      </c>
      <c r="AI85" s="282">
        <v>43826</v>
      </c>
      <c r="AJ85" s="282" t="s">
        <v>883</v>
      </c>
      <c r="AK85" s="274"/>
    </row>
    <row r="86" spans="1:37" x14ac:dyDescent="0.3">
      <c r="A86" s="273">
        <v>13222</v>
      </c>
      <c r="B86" s="274" t="s">
        <v>1027</v>
      </c>
      <c r="C86" s="146" t="s">
        <v>256</v>
      </c>
      <c r="D86" s="275">
        <v>0.92</v>
      </c>
      <c r="E86" s="274"/>
      <c r="F86" s="274"/>
      <c r="G86" s="274" t="s">
        <v>883</v>
      </c>
      <c r="H86" s="276">
        <v>1141</v>
      </c>
      <c r="I86" s="24">
        <v>103003</v>
      </c>
      <c r="J86" s="277">
        <v>0.92</v>
      </c>
      <c r="K86" s="276">
        <v>95</v>
      </c>
      <c r="L86" s="278">
        <v>144.06565656565655</v>
      </c>
      <c r="M86" s="279">
        <v>0</v>
      </c>
      <c r="N86" s="277">
        <v>0</v>
      </c>
      <c r="O86" s="280" t="s">
        <v>882</v>
      </c>
      <c r="P86" s="279">
        <v>0</v>
      </c>
      <c r="Q86" s="281">
        <v>0</v>
      </c>
      <c r="R86" s="282" t="s">
        <v>883</v>
      </c>
      <c r="S86" s="274" t="s">
        <v>1026</v>
      </c>
      <c r="T86" s="44">
        <v>1</v>
      </c>
      <c r="U86" s="283">
        <v>67</v>
      </c>
      <c r="V86" s="284">
        <v>1</v>
      </c>
      <c r="W86" s="285" t="s">
        <v>883</v>
      </c>
      <c r="X86" s="286" t="s">
        <v>883</v>
      </c>
      <c r="Y86" s="287">
        <v>0</v>
      </c>
      <c r="Z86" s="287" t="s">
        <v>883</v>
      </c>
      <c r="AA86" s="286" t="s">
        <v>883</v>
      </c>
      <c r="AB86" s="287">
        <v>0</v>
      </c>
      <c r="AC86" s="287"/>
      <c r="AD86" s="288" t="s">
        <v>883</v>
      </c>
      <c r="AE86" s="289" t="s">
        <v>883</v>
      </c>
      <c r="AF86" s="279">
        <v>32</v>
      </c>
      <c r="AG86" s="282">
        <v>44071</v>
      </c>
      <c r="AH86" s="282" t="s">
        <v>883</v>
      </c>
      <c r="AI86" s="282">
        <v>44040</v>
      </c>
      <c r="AJ86" s="282" t="s">
        <v>883</v>
      </c>
      <c r="AK86" s="274"/>
    </row>
    <row r="87" spans="1:37" x14ac:dyDescent="0.3">
      <c r="A87" s="273">
        <v>13517</v>
      </c>
      <c r="B87" s="274" t="s">
        <v>1028</v>
      </c>
      <c r="C87" s="146" t="s">
        <v>256</v>
      </c>
      <c r="D87" s="275">
        <v>5.15</v>
      </c>
      <c r="E87" s="274"/>
      <c r="F87" s="274"/>
      <c r="G87" s="274" t="s">
        <v>883</v>
      </c>
      <c r="H87" s="276">
        <v>362</v>
      </c>
      <c r="I87" s="24">
        <v>103003</v>
      </c>
      <c r="J87" s="277">
        <v>5.15</v>
      </c>
      <c r="K87" s="276">
        <v>43</v>
      </c>
      <c r="L87" s="278">
        <v>101.11731843575419</v>
      </c>
      <c r="M87" s="279">
        <v>0</v>
      </c>
      <c r="N87" s="277">
        <v>0</v>
      </c>
      <c r="O87" s="280" t="s">
        <v>882</v>
      </c>
      <c r="P87" s="279">
        <v>0</v>
      </c>
      <c r="Q87" s="281">
        <v>0</v>
      </c>
      <c r="R87" s="282" t="s">
        <v>883</v>
      </c>
      <c r="S87" s="274" t="s">
        <v>960</v>
      </c>
      <c r="T87" s="44">
        <v>1</v>
      </c>
      <c r="U87" s="283">
        <v>61</v>
      </c>
      <c r="V87" s="284">
        <v>8</v>
      </c>
      <c r="W87" s="285" t="s">
        <v>883</v>
      </c>
      <c r="X87" s="286" t="s">
        <v>883</v>
      </c>
      <c r="Y87" s="287">
        <v>0</v>
      </c>
      <c r="Z87" s="287" t="s">
        <v>883</v>
      </c>
      <c r="AA87" s="286" t="s">
        <v>883</v>
      </c>
      <c r="AB87" s="287">
        <v>0</v>
      </c>
      <c r="AC87" s="287"/>
      <c r="AD87" s="288" t="s">
        <v>883</v>
      </c>
      <c r="AE87" s="289" t="s">
        <v>883</v>
      </c>
      <c r="AF87" s="279">
        <v>14</v>
      </c>
      <c r="AG87" s="282">
        <v>44533</v>
      </c>
      <c r="AH87" s="282" t="s">
        <v>883</v>
      </c>
      <c r="AI87" s="282">
        <v>45096</v>
      </c>
      <c r="AJ87" s="282" t="s">
        <v>883</v>
      </c>
      <c r="AK87" s="274"/>
    </row>
    <row r="88" spans="1:37" x14ac:dyDescent="0.3">
      <c r="A88" s="273">
        <v>13518</v>
      </c>
      <c r="B88" s="274" t="s">
        <v>1029</v>
      </c>
      <c r="C88" s="146" t="s">
        <v>256</v>
      </c>
      <c r="D88" s="275">
        <v>8.5500000000000007</v>
      </c>
      <c r="E88" s="274"/>
      <c r="F88" s="274"/>
      <c r="G88" s="274" t="s">
        <v>883</v>
      </c>
      <c r="H88" s="276">
        <v>175</v>
      </c>
      <c r="I88" s="24">
        <v>103003</v>
      </c>
      <c r="J88" s="277">
        <v>8.5500000000000007</v>
      </c>
      <c r="K88" s="276">
        <v>39</v>
      </c>
      <c r="L88" s="278">
        <v>53.846153846153847</v>
      </c>
      <c r="M88" s="279">
        <v>0</v>
      </c>
      <c r="N88" s="277">
        <v>0</v>
      </c>
      <c r="O88" s="280" t="s">
        <v>882</v>
      </c>
      <c r="P88" s="279">
        <v>0</v>
      </c>
      <c r="Q88" s="281">
        <v>0</v>
      </c>
      <c r="R88" s="282" t="s">
        <v>883</v>
      </c>
      <c r="S88" s="274" t="s">
        <v>960</v>
      </c>
      <c r="T88" s="44">
        <v>1</v>
      </c>
      <c r="U88" s="283">
        <v>61</v>
      </c>
      <c r="V88" s="284">
        <v>8</v>
      </c>
      <c r="W88" s="285" t="s">
        <v>883</v>
      </c>
      <c r="X88" s="286" t="s">
        <v>883</v>
      </c>
      <c r="Y88" s="287">
        <v>0</v>
      </c>
      <c r="Z88" s="287" t="s">
        <v>883</v>
      </c>
      <c r="AA88" s="286" t="s">
        <v>883</v>
      </c>
      <c r="AB88" s="287">
        <v>0</v>
      </c>
      <c r="AC88" s="287"/>
      <c r="AD88" s="288" t="s">
        <v>883</v>
      </c>
      <c r="AE88" s="289" t="s">
        <v>883</v>
      </c>
      <c r="AF88" s="279">
        <v>14</v>
      </c>
      <c r="AG88" s="282">
        <v>45184</v>
      </c>
      <c r="AH88" s="282" t="s">
        <v>883</v>
      </c>
      <c r="AI88" s="282">
        <v>45145</v>
      </c>
      <c r="AJ88" s="282" t="s">
        <v>883</v>
      </c>
      <c r="AK88" s="274"/>
    </row>
    <row r="89" spans="1:37" x14ac:dyDescent="0.3">
      <c r="A89" s="273">
        <v>13539</v>
      </c>
      <c r="B89" s="274" t="s">
        <v>1030</v>
      </c>
      <c r="C89" s="146" t="s">
        <v>256</v>
      </c>
      <c r="D89" s="275">
        <v>5.12</v>
      </c>
      <c r="E89" s="274"/>
      <c r="F89" s="274"/>
      <c r="G89" s="274" t="s">
        <v>883</v>
      </c>
      <c r="H89" s="276">
        <v>0</v>
      </c>
      <c r="I89" s="24">
        <v>103003</v>
      </c>
      <c r="J89" s="277">
        <v>5.12</v>
      </c>
      <c r="K89" s="276">
        <v>2858</v>
      </c>
      <c r="L89" s="278">
        <v>0</v>
      </c>
      <c r="M89" s="279">
        <v>4133</v>
      </c>
      <c r="N89" s="277">
        <v>21160.959999999999</v>
      </c>
      <c r="O89" s="280" t="s">
        <v>882</v>
      </c>
      <c r="P89" s="279">
        <v>0</v>
      </c>
      <c r="Q89" s="281">
        <v>0</v>
      </c>
      <c r="R89" s="282" t="s">
        <v>883</v>
      </c>
      <c r="S89" s="274" t="s">
        <v>1031</v>
      </c>
      <c r="T89" s="44">
        <v>1</v>
      </c>
      <c r="U89" s="283">
        <v>45</v>
      </c>
      <c r="V89" s="284">
        <v>17</v>
      </c>
      <c r="W89" s="285">
        <v>6978</v>
      </c>
      <c r="X89" s="286">
        <v>2023</v>
      </c>
      <c r="Y89" s="287">
        <v>400</v>
      </c>
      <c r="Z89" s="287" t="s">
        <v>883</v>
      </c>
      <c r="AA89" s="286" t="s">
        <v>883</v>
      </c>
      <c r="AB89" s="287">
        <v>0</v>
      </c>
      <c r="AC89" s="287"/>
      <c r="AD89" s="288" t="s">
        <v>883</v>
      </c>
      <c r="AE89" s="289" t="s">
        <v>883</v>
      </c>
      <c r="AF89" s="279">
        <v>1512</v>
      </c>
      <c r="AG89" s="282">
        <v>44966</v>
      </c>
      <c r="AH89" s="282" t="s">
        <v>883</v>
      </c>
      <c r="AI89" s="282">
        <v>45114</v>
      </c>
      <c r="AJ89" s="282" t="s">
        <v>883</v>
      </c>
      <c r="AK89" s="274"/>
    </row>
    <row r="90" spans="1:37" x14ac:dyDescent="0.3">
      <c r="A90" s="273">
        <v>13556</v>
      </c>
      <c r="B90" s="274" t="s">
        <v>1032</v>
      </c>
      <c r="C90" s="146" t="s">
        <v>338</v>
      </c>
      <c r="D90" s="275">
        <v>940</v>
      </c>
      <c r="E90" s="274"/>
      <c r="F90" s="274"/>
      <c r="G90" s="274" t="s">
        <v>883</v>
      </c>
      <c r="H90" s="276">
        <v>44</v>
      </c>
      <c r="I90" s="24">
        <v>103003</v>
      </c>
      <c r="J90" s="277">
        <v>940</v>
      </c>
      <c r="K90" s="276"/>
      <c r="L90" s="278">
        <v>0</v>
      </c>
      <c r="M90" s="279">
        <v>0</v>
      </c>
      <c r="N90" s="277">
        <v>0</v>
      </c>
      <c r="O90" s="280" t="s">
        <v>882</v>
      </c>
      <c r="P90" s="279">
        <v>0</v>
      </c>
      <c r="Q90" s="281">
        <v>0</v>
      </c>
      <c r="R90" s="282" t="s">
        <v>883</v>
      </c>
      <c r="S90" s="274" t="s">
        <v>1033</v>
      </c>
      <c r="T90" s="44">
        <v>1</v>
      </c>
      <c r="U90" s="283">
        <v>69</v>
      </c>
      <c r="V90" s="284">
        <v>10</v>
      </c>
      <c r="W90" s="285" t="s">
        <v>883</v>
      </c>
      <c r="X90" s="286" t="s">
        <v>883</v>
      </c>
      <c r="Y90" s="287">
        <v>0</v>
      </c>
      <c r="Z90" s="287" t="s">
        <v>883</v>
      </c>
      <c r="AA90" s="286" t="s">
        <v>883</v>
      </c>
      <c r="AB90" s="287">
        <v>0</v>
      </c>
      <c r="AC90" s="287"/>
      <c r="AD90" s="288" t="s">
        <v>883</v>
      </c>
      <c r="AE90" s="289" t="s">
        <v>883</v>
      </c>
      <c r="AF90" s="279">
        <v>0</v>
      </c>
      <c r="AG90" s="282">
        <v>44516</v>
      </c>
      <c r="AH90" s="282" t="s">
        <v>883</v>
      </c>
      <c r="AI90" s="282">
        <v>44483</v>
      </c>
      <c r="AJ90" s="282" t="s">
        <v>883</v>
      </c>
      <c r="AK90" s="274"/>
    </row>
    <row r="91" spans="1:37" x14ac:dyDescent="0.3">
      <c r="A91" s="273">
        <v>13558</v>
      </c>
      <c r="B91" s="274" t="s">
        <v>1034</v>
      </c>
      <c r="C91" s="146" t="s">
        <v>338</v>
      </c>
      <c r="D91" s="275">
        <v>38</v>
      </c>
      <c r="E91" s="274"/>
      <c r="F91" s="274"/>
      <c r="G91" s="274" t="s">
        <v>883</v>
      </c>
      <c r="H91" s="276">
        <v>106</v>
      </c>
      <c r="I91" s="24">
        <v>103003</v>
      </c>
      <c r="J91" s="277">
        <v>38</v>
      </c>
      <c r="K91" s="276">
        <v>48</v>
      </c>
      <c r="L91" s="278">
        <v>21.2</v>
      </c>
      <c r="M91" s="279">
        <v>0</v>
      </c>
      <c r="N91" s="277">
        <v>0</v>
      </c>
      <c r="O91" s="280" t="s">
        <v>882</v>
      </c>
      <c r="P91" s="279">
        <v>0</v>
      </c>
      <c r="Q91" s="281">
        <v>0</v>
      </c>
      <c r="R91" s="282" t="s">
        <v>883</v>
      </c>
      <c r="S91" s="274" t="s">
        <v>1035</v>
      </c>
      <c r="T91" s="44">
        <v>1</v>
      </c>
      <c r="U91" s="283">
        <v>61</v>
      </c>
      <c r="V91" s="284">
        <v>2</v>
      </c>
      <c r="W91" s="285" t="s">
        <v>883</v>
      </c>
      <c r="X91" s="286" t="s">
        <v>883</v>
      </c>
      <c r="Y91" s="287">
        <v>0</v>
      </c>
      <c r="Z91" s="287">
        <v>9646</v>
      </c>
      <c r="AA91" s="286">
        <v>2023</v>
      </c>
      <c r="AB91" s="287">
        <v>50</v>
      </c>
      <c r="AC91" s="287">
        <v>50</v>
      </c>
      <c r="AD91" s="288" t="s">
        <v>2050</v>
      </c>
      <c r="AE91" s="289">
        <v>45162</v>
      </c>
      <c r="AF91" s="279">
        <v>20</v>
      </c>
      <c r="AG91" s="282">
        <v>44533</v>
      </c>
      <c r="AH91" s="282" t="s">
        <v>883</v>
      </c>
      <c r="AI91" s="282">
        <v>45145</v>
      </c>
      <c r="AJ91" s="282" t="s">
        <v>883</v>
      </c>
      <c r="AK91" s="274"/>
    </row>
    <row r="92" spans="1:37" x14ac:dyDescent="0.3">
      <c r="A92" s="273">
        <v>13559</v>
      </c>
      <c r="B92" s="274" t="s">
        <v>1036</v>
      </c>
      <c r="C92" s="146" t="s">
        <v>338</v>
      </c>
      <c r="D92" s="275">
        <v>49.48</v>
      </c>
      <c r="E92" s="274"/>
      <c r="F92" s="274"/>
      <c r="G92" s="274" t="s">
        <v>883</v>
      </c>
      <c r="H92" s="276">
        <v>190</v>
      </c>
      <c r="I92" s="24">
        <v>103003</v>
      </c>
      <c r="J92" s="277">
        <v>49.48</v>
      </c>
      <c r="K92" s="276">
        <v>143</v>
      </c>
      <c r="L92" s="278">
        <v>13.89904901243599</v>
      </c>
      <c r="M92" s="279">
        <v>0</v>
      </c>
      <c r="N92" s="277">
        <v>0</v>
      </c>
      <c r="O92" s="280" t="s">
        <v>882</v>
      </c>
      <c r="P92" s="279">
        <v>0</v>
      </c>
      <c r="Q92" s="281">
        <v>0</v>
      </c>
      <c r="R92" s="282" t="s">
        <v>883</v>
      </c>
      <c r="S92" s="274" t="s">
        <v>1035</v>
      </c>
      <c r="T92" s="44">
        <v>1</v>
      </c>
      <c r="U92" s="283">
        <v>61</v>
      </c>
      <c r="V92" s="284">
        <v>2</v>
      </c>
      <c r="W92" s="285" t="s">
        <v>883</v>
      </c>
      <c r="X92" s="286" t="s">
        <v>883</v>
      </c>
      <c r="Y92" s="287">
        <v>0</v>
      </c>
      <c r="Z92" s="287" t="s">
        <v>883</v>
      </c>
      <c r="AA92" s="286" t="s">
        <v>883</v>
      </c>
      <c r="AB92" s="287">
        <v>0</v>
      </c>
      <c r="AC92" s="287"/>
      <c r="AD92" s="288" t="s">
        <v>883</v>
      </c>
      <c r="AE92" s="289" t="s">
        <v>883</v>
      </c>
      <c r="AF92" s="279">
        <v>54</v>
      </c>
      <c r="AG92" s="282">
        <v>45180</v>
      </c>
      <c r="AH92" s="282" t="s">
        <v>883</v>
      </c>
      <c r="AI92" s="282">
        <v>45145</v>
      </c>
      <c r="AJ92" s="282" t="s">
        <v>883</v>
      </c>
      <c r="AK92" s="274"/>
    </row>
    <row r="93" spans="1:37" x14ac:dyDescent="0.3">
      <c r="A93" s="273">
        <v>13560</v>
      </c>
      <c r="B93" s="274" t="s">
        <v>1037</v>
      </c>
      <c r="C93" s="146" t="s">
        <v>338</v>
      </c>
      <c r="D93" s="275">
        <v>32.4</v>
      </c>
      <c r="E93" s="274"/>
      <c r="F93" s="274"/>
      <c r="G93" s="274" t="s">
        <v>883</v>
      </c>
      <c r="H93" s="276">
        <v>62</v>
      </c>
      <c r="I93" s="24">
        <v>103003</v>
      </c>
      <c r="J93" s="277">
        <v>32.4</v>
      </c>
      <c r="K93" s="276">
        <v>20</v>
      </c>
      <c r="L93" s="278">
        <v>37.125748502994014</v>
      </c>
      <c r="M93" s="279">
        <v>0</v>
      </c>
      <c r="N93" s="277">
        <v>0</v>
      </c>
      <c r="O93" s="280" t="s">
        <v>882</v>
      </c>
      <c r="P93" s="279">
        <v>0</v>
      </c>
      <c r="Q93" s="281">
        <v>0</v>
      </c>
      <c r="R93" s="282" t="s">
        <v>883</v>
      </c>
      <c r="S93" s="274" t="s">
        <v>1035</v>
      </c>
      <c r="T93" s="44">
        <v>1</v>
      </c>
      <c r="U93" s="283">
        <v>61</v>
      </c>
      <c r="V93" s="284">
        <v>2</v>
      </c>
      <c r="W93" s="285" t="s">
        <v>883</v>
      </c>
      <c r="X93" s="286" t="s">
        <v>883</v>
      </c>
      <c r="Y93" s="287">
        <v>0</v>
      </c>
      <c r="Z93" s="287" t="s">
        <v>883</v>
      </c>
      <c r="AA93" s="286" t="s">
        <v>883</v>
      </c>
      <c r="AB93" s="287">
        <v>0</v>
      </c>
      <c r="AC93" s="287"/>
      <c r="AD93" s="288" t="s">
        <v>883</v>
      </c>
      <c r="AE93" s="289" t="s">
        <v>883</v>
      </c>
      <c r="AF93" s="279">
        <v>6</v>
      </c>
      <c r="AG93" s="282">
        <v>45180</v>
      </c>
      <c r="AH93" s="282" t="s">
        <v>883</v>
      </c>
      <c r="AI93" s="282">
        <v>45145</v>
      </c>
      <c r="AJ93" s="282" t="s">
        <v>883</v>
      </c>
      <c r="AK93" s="274"/>
    </row>
    <row r="94" spans="1:37" x14ac:dyDescent="0.3">
      <c r="A94" s="273">
        <v>13561</v>
      </c>
      <c r="B94" s="274" t="s">
        <v>1038</v>
      </c>
      <c r="C94" s="146" t="s">
        <v>338</v>
      </c>
      <c r="D94" s="275">
        <v>52.8</v>
      </c>
      <c r="E94" s="274"/>
      <c r="F94" s="274"/>
      <c r="G94" s="274" t="s">
        <v>883</v>
      </c>
      <c r="H94" s="276">
        <v>54</v>
      </c>
      <c r="I94" s="24">
        <v>103003</v>
      </c>
      <c r="J94" s="277">
        <v>52.8</v>
      </c>
      <c r="K94" s="276">
        <v>83</v>
      </c>
      <c r="L94" s="278">
        <v>4.7285464098073557</v>
      </c>
      <c r="M94" s="279">
        <v>0</v>
      </c>
      <c r="N94" s="277">
        <v>0</v>
      </c>
      <c r="O94" s="280" t="s">
        <v>882</v>
      </c>
      <c r="P94" s="279">
        <v>0</v>
      </c>
      <c r="Q94" s="281">
        <v>0</v>
      </c>
      <c r="R94" s="282" t="s">
        <v>883</v>
      </c>
      <c r="S94" s="274" t="s">
        <v>1035</v>
      </c>
      <c r="T94" s="44">
        <v>1</v>
      </c>
      <c r="U94" s="283">
        <v>61</v>
      </c>
      <c r="V94" s="284">
        <v>2</v>
      </c>
      <c r="W94" s="285" t="s">
        <v>883</v>
      </c>
      <c r="X94" s="286" t="s">
        <v>883</v>
      </c>
      <c r="Y94" s="287">
        <v>0</v>
      </c>
      <c r="Z94" s="287">
        <v>9648</v>
      </c>
      <c r="AA94" s="286">
        <v>2023</v>
      </c>
      <c r="AB94" s="287">
        <v>250</v>
      </c>
      <c r="AC94" s="287">
        <v>250</v>
      </c>
      <c r="AD94" s="288" t="s">
        <v>2050</v>
      </c>
      <c r="AE94" s="289">
        <v>45162</v>
      </c>
      <c r="AF94" s="279">
        <v>46</v>
      </c>
      <c r="AG94" s="282">
        <v>44915</v>
      </c>
      <c r="AH94" s="282" t="s">
        <v>883</v>
      </c>
      <c r="AI94" s="282">
        <v>45145</v>
      </c>
      <c r="AJ94" s="282" t="s">
        <v>883</v>
      </c>
      <c r="AK94" s="274"/>
    </row>
    <row r="95" spans="1:37" x14ac:dyDescent="0.3">
      <c r="A95" s="273">
        <v>13562</v>
      </c>
      <c r="B95" s="274" t="s">
        <v>1039</v>
      </c>
      <c r="C95" s="146" t="s">
        <v>338</v>
      </c>
      <c r="D95" s="275">
        <v>13.12</v>
      </c>
      <c r="E95" s="274"/>
      <c r="F95" s="274"/>
      <c r="G95" s="274" t="s">
        <v>883</v>
      </c>
      <c r="H95" s="276">
        <v>308</v>
      </c>
      <c r="I95" s="24">
        <v>103003</v>
      </c>
      <c r="J95" s="277">
        <v>13.12</v>
      </c>
      <c r="K95" s="276">
        <v>285</v>
      </c>
      <c r="L95" s="278">
        <v>8.4199015855658832</v>
      </c>
      <c r="M95" s="279">
        <v>0</v>
      </c>
      <c r="N95" s="277">
        <v>0</v>
      </c>
      <c r="O95" s="280" t="s">
        <v>882</v>
      </c>
      <c r="P95" s="279">
        <v>0</v>
      </c>
      <c r="Q95" s="281">
        <v>0</v>
      </c>
      <c r="R95" s="282" t="s">
        <v>883</v>
      </c>
      <c r="S95" s="274" t="s">
        <v>1035</v>
      </c>
      <c r="T95" s="44">
        <v>1</v>
      </c>
      <c r="U95" s="283">
        <v>61</v>
      </c>
      <c r="V95" s="284">
        <v>2</v>
      </c>
      <c r="W95" s="285" t="s">
        <v>883</v>
      </c>
      <c r="X95" s="286" t="s">
        <v>883</v>
      </c>
      <c r="Y95" s="287">
        <v>0</v>
      </c>
      <c r="Z95" s="287">
        <v>9672</v>
      </c>
      <c r="AA95" s="286">
        <v>2023</v>
      </c>
      <c r="AB95" s="287">
        <v>400</v>
      </c>
      <c r="AC95" s="287">
        <v>400</v>
      </c>
      <c r="AD95" s="288" t="s">
        <v>2050</v>
      </c>
      <c r="AE95" s="289">
        <v>45162</v>
      </c>
      <c r="AF95" s="279">
        <v>146</v>
      </c>
      <c r="AG95" s="282">
        <v>44915</v>
      </c>
      <c r="AH95" s="282" t="s">
        <v>883</v>
      </c>
      <c r="AI95" s="282">
        <v>45145</v>
      </c>
      <c r="AJ95" s="282" t="s">
        <v>883</v>
      </c>
      <c r="AK95" s="274"/>
    </row>
    <row r="96" spans="1:37" x14ac:dyDescent="0.3">
      <c r="A96" s="273">
        <v>13563</v>
      </c>
      <c r="B96" s="274" t="s">
        <v>1040</v>
      </c>
      <c r="C96" s="146" t="s">
        <v>256</v>
      </c>
      <c r="D96" s="275">
        <v>0.37</v>
      </c>
      <c r="E96" s="274"/>
      <c r="F96" s="274"/>
      <c r="G96" s="274" t="s">
        <v>883</v>
      </c>
      <c r="H96" s="276">
        <v>289</v>
      </c>
      <c r="I96" s="24">
        <v>103003</v>
      </c>
      <c r="J96" s="277">
        <v>0.37</v>
      </c>
      <c r="K96" s="276">
        <v>240</v>
      </c>
      <c r="L96" s="278">
        <v>7.2105788423153703</v>
      </c>
      <c r="M96" s="279">
        <v>191.96</v>
      </c>
      <c r="N96" s="277">
        <v>71.025199999999998</v>
      </c>
      <c r="O96" s="280" t="s">
        <v>882</v>
      </c>
      <c r="P96" s="279">
        <v>0</v>
      </c>
      <c r="Q96" s="281">
        <v>0</v>
      </c>
      <c r="R96" s="282" t="s">
        <v>883</v>
      </c>
      <c r="S96" s="274" t="s">
        <v>1005</v>
      </c>
      <c r="T96" s="44">
        <v>1</v>
      </c>
      <c r="U96" s="283">
        <v>61</v>
      </c>
      <c r="V96" s="284">
        <v>15</v>
      </c>
      <c r="W96" s="285" t="s">
        <v>883</v>
      </c>
      <c r="X96" s="286" t="s">
        <v>883</v>
      </c>
      <c r="Y96" s="287">
        <v>0</v>
      </c>
      <c r="Z96" s="287" t="s">
        <v>883</v>
      </c>
      <c r="AA96" s="286" t="s">
        <v>883</v>
      </c>
      <c r="AB96" s="287">
        <v>0</v>
      </c>
      <c r="AC96" s="287"/>
      <c r="AD96" s="288" t="s">
        <v>883</v>
      </c>
      <c r="AE96" s="289" t="s">
        <v>883</v>
      </c>
      <c r="AF96" s="279">
        <v>160</v>
      </c>
      <c r="AG96" s="282">
        <v>45169</v>
      </c>
      <c r="AH96" s="282" t="s">
        <v>883</v>
      </c>
      <c r="AI96" s="282">
        <v>45145</v>
      </c>
      <c r="AJ96" s="282" t="s">
        <v>883</v>
      </c>
      <c r="AK96" s="274"/>
    </row>
    <row r="97" spans="1:37" x14ac:dyDescent="0.3">
      <c r="A97" s="273">
        <v>13655</v>
      </c>
      <c r="B97" s="274" t="s">
        <v>1041</v>
      </c>
      <c r="C97" s="146" t="s">
        <v>31</v>
      </c>
      <c r="D97" s="275">
        <v>1.74</v>
      </c>
      <c r="E97" s="274"/>
      <c r="F97" s="274"/>
      <c r="G97" s="274" t="s">
        <v>883</v>
      </c>
      <c r="H97" s="276">
        <v>4386</v>
      </c>
      <c r="I97" s="24">
        <v>103003</v>
      </c>
      <c r="J97" s="277">
        <v>1.74</v>
      </c>
      <c r="K97" s="276">
        <v>14003</v>
      </c>
      <c r="L97" s="278">
        <v>2.9899381016006323</v>
      </c>
      <c r="M97" s="279">
        <v>12217.04</v>
      </c>
      <c r="N97" s="277">
        <v>21257.649600000001</v>
      </c>
      <c r="O97" s="280" t="s">
        <v>882</v>
      </c>
      <c r="P97" s="279">
        <v>0</v>
      </c>
      <c r="Q97" s="281">
        <v>0</v>
      </c>
      <c r="R97" s="282" t="s">
        <v>883</v>
      </c>
      <c r="S97" s="274" t="s">
        <v>935</v>
      </c>
      <c r="T97" s="44">
        <v>1</v>
      </c>
      <c r="U97" s="283">
        <v>45</v>
      </c>
      <c r="V97" s="284">
        <v>11</v>
      </c>
      <c r="W97" s="285">
        <v>6211</v>
      </c>
      <c r="X97" s="286">
        <v>2023</v>
      </c>
      <c r="Y97" s="287">
        <v>1000</v>
      </c>
      <c r="Z97" s="287" t="s">
        <v>883</v>
      </c>
      <c r="AA97" s="286" t="s">
        <v>883</v>
      </c>
      <c r="AB97" s="287">
        <v>0</v>
      </c>
      <c r="AC97" s="287"/>
      <c r="AD97" s="288" t="s">
        <v>883</v>
      </c>
      <c r="AE97" s="289" t="s">
        <v>883</v>
      </c>
      <c r="AF97" s="279">
        <v>5868</v>
      </c>
      <c r="AG97" s="282">
        <v>44993</v>
      </c>
      <c r="AH97" s="282" t="s">
        <v>883</v>
      </c>
      <c r="AI97" s="282">
        <v>45107</v>
      </c>
      <c r="AJ97" s="282" t="s">
        <v>883</v>
      </c>
      <c r="AK97" s="274"/>
    </row>
    <row r="98" spans="1:37" x14ac:dyDescent="0.3">
      <c r="A98" s="273">
        <v>13768</v>
      </c>
      <c r="B98" s="274" t="s">
        <v>1042</v>
      </c>
      <c r="C98" s="146" t="s">
        <v>256</v>
      </c>
      <c r="D98" s="275">
        <v>4.29</v>
      </c>
      <c r="E98" s="274"/>
      <c r="F98" s="274"/>
      <c r="G98" s="274" t="s">
        <v>883</v>
      </c>
      <c r="H98" s="276">
        <v>286</v>
      </c>
      <c r="I98" s="24">
        <v>103003</v>
      </c>
      <c r="J98" s="277">
        <v>4.29</v>
      </c>
      <c r="K98" s="276">
        <v>2568</v>
      </c>
      <c r="L98" s="278">
        <v>0.81307746979388773</v>
      </c>
      <c r="M98" s="279">
        <v>3135</v>
      </c>
      <c r="N98" s="277">
        <v>13449.15</v>
      </c>
      <c r="O98" s="280" t="s">
        <v>882</v>
      </c>
      <c r="P98" s="279">
        <v>0</v>
      </c>
      <c r="Q98" s="281">
        <v>0</v>
      </c>
      <c r="R98" s="282" t="s">
        <v>883</v>
      </c>
      <c r="S98" s="274" t="s">
        <v>935</v>
      </c>
      <c r="T98" s="44">
        <v>1</v>
      </c>
      <c r="U98" s="283">
        <v>45</v>
      </c>
      <c r="V98" s="284">
        <v>11</v>
      </c>
      <c r="W98" s="285">
        <v>6982</v>
      </c>
      <c r="X98" s="286">
        <v>2023</v>
      </c>
      <c r="Y98" s="287">
        <v>800</v>
      </c>
      <c r="Z98" s="287" t="s">
        <v>883</v>
      </c>
      <c r="AA98" s="286" t="s">
        <v>883</v>
      </c>
      <c r="AB98" s="287">
        <v>0</v>
      </c>
      <c r="AC98" s="287"/>
      <c r="AD98" s="288" t="s">
        <v>883</v>
      </c>
      <c r="AE98" s="289" t="s">
        <v>883</v>
      </c>
      <c r="AF98" s="279">
        <v>1408</v>
      </c>
      <c r="AG98" s="282">
        <v>44573</v>
      </c>
      <c r="AH98" s="282" t="s">
        <v>883</v>
      </c>
      <c r="AI98" s="282">
        <v>44999</v>
      </c>
      <c r="AJ98" s="282" t="s">
        <v>883</v>
      </c>
      <c r="AK98" s="274"/>
    </row>
    <row r="99" spans="1:37" x14ac:dyDescent="0.3">
      <c r="A99" s="273">
        <v>13991</v>
      </c>
      <c r="B99" s="274" t="s">
        <v>1043</v>
      </c>
      <c r="C99" s="146" t="s">
        <v>256</v>
      </c>
      <c r="D99" s="275">
        <v>22.32</v>
      </c>
      <c r="E99" s="274"/>
      <c r="F99" s="274"/>
      <c r="G99" s="274" t="s">
        <v>883</v>
      </c>
      <c r="H99" s="276">
        <v>0</v>
      </c>
      <c r="I99" s="24">
        <v>103003</v>
      </c>
      <c r="J99" s="277">
        <v>22.32</v>
      </c>
      <c r="K99" s="276">
        <v>248</v>
      </c>
      <c r="L99" s="278">
        <v>0</v>
      </c>
      <c r="M99" s="279">
        <v>0</v>
      </c>
      <c r="N99" s="277">
        <v>0</v>
      </c>
      <c r="O99" s="280" t="s">
        <v>882</v>
      </c>
      <c r="P99" s="279">
        <v>0</v>
      </c>
      <c r="Q99" s="281">
        <v>0</v>
      </c>
      <c r="R99" s="282" t="s">
        <v>883</v>
      </c>
      <c r="S99" s="274" t="s">
        <v>892</v>
      </c>
      <c r="T99" s="44">
        <v>1</v>
      </c>
      <c r="U99" s="283">
        <v>72</v>
      </c>
      <c r="V99" s="284">
        <v>6</v>
      </c>
      <c r="W99" s="285">
        <v>5540</v>
      </c>
      <c r="X99" s="286">
        <v>2023</v>
      </c>
      <c r="Y99" s="287">
        <v>400</v>
      </c>
      <c r="Z99" s="287" t="s">
        <v>883</v>
      </c>
      <c r="AA99" s="286" t="s">
        <v>883</v>
      </c>
      <c r="AB99" s="287">
        <v>0</v>
      </c>
      <c r="AC99" s="287"/>
      <c r="AD99" s="288" t="s">
        <v>883</v>
      </c>
      <c r="AE99" s="289" t="s">
        <v>883</v>
      </c>
      <c r="AF99" s="279">
        <v>82</v>
      </c>
      <c r="AG99" s="282">
        <v>44937</v>
      </c>
      <c r="AH99" s="282" t="s">
        <v>883</v>
      </c>
      <c r="AI99" s="282">
        <v>44854</v>
      </c>
      <c r="AJ99" s="282" t="s">
        <v>883</v>
      </c>
      <c r="AK99" s="274"/>
    </row>
    <row r="100" spans="1:37" x14ac:dyDescent="0.3">
      <c r="A100" s="273">
        <v>14001</v>
      </c>
      <c r="B100" s="274" t="s">
        <v>1044</v>
      </c>
      <c r="C100" s="146" t="s">
        <v>280</v>
      </c>
      <c r="D100" s="275">
        <v>49.21</v>
      </c>
      <c r="E100" s="274"/>
      <c r="F100" s="274"/>
      <c r="G100" s="274" t="s">
        <v>883</v>
      </c>
      <c r="H100" s="276">
        <v>0</v>
      </c>
      <c r="I100" s="24">
        <v>103003</v>
      </c>
      <c r="J100" s="277">
        <v>49.21</v>
      </c>
      <c r="K100" s="276">
        <v>195</v>
      </c>
      <c r="L100" s="278">
        <v>0</v>
      </c>
      <c r="M100" s="279">
        <v>0</v>
      </c>
      <c r="N100" s="277">
        <v>0</v>
      </c>
      <c r="O100" s="280" t="s">
        <v>882</v>
      </c>
      <c r="P100" s="279">
        <v>0</v>
      </c>
      <c r="Q100" s="281">
        <v>0</v>
      </c>
      <c r="R100" s="282" t="s">
        <v>883</v>
      </c>
      <c r="S100" s="274" t="s">
        <v>957</v>
      </c>
      <c r="T100" s="44">
        <v>1</v>
      </c>
      <c r="U100" s="283">
        <v>51</v>
      </c>
      <c r="V100" s="284">
        <v>3</v>
      </c>
      <c r="W100" s="285" t="s">
        <v>883</v>
      </c>
      <c r="X100" s="286" t="s">
        <v>883</v>
      </c>
      <c r="Y100" s="287">
        <v>0</v>
      </c>
      <c r="Z100" s="287">
        <v>11593</v>
      </c>
      <c r="AA100" s="286">
        <v>2023</v>
      </c>
      <c r="AB100" s="287">
        <v>800</v>
      </c>
      <c r="AC100" s="287">
        <v>800</v>
      </c>
      <c r="AD100" s="288" t="s">
        <v>2051</v>
      </c>
      <c r="AE100" s="289">
        <v>45217</v>
      </c>
      <c r="AF100" s="279">
        <v>72</v>
      </c>
      <c r="AG100" s="282">
        <v>44762</v>
      </c>
      <c r="AH100" s="282" t="s">
        <v>883</v>
      </c>
      <c r="AI100" s="282">
        <v>45183</v>
      </c>
      <c r="AJ100" s="282" t="s">
        <v>883</v>
      </c>
      <c r="AK100" s="274"/>
    </row>
    <row r="101" spans="1:37" x14ac:dyDescent="0.3">
      <c r="A101" s="273">
        <v>14012</v>
      </c>
      <c r="B101" s="274" t="s">
        <v>1045</v>
      </c>
      <c r="C101" s="146" t="s">
        <v>256</v>
      </c>
      <c r="D101" s="275">
        <v>0.28000000000000003</v>
      </c>
      <c r="E101" s="274"/>
      <c r="F101" s="274"/>
      <c r="G101" s="274" t="s">
        <v>883</v>
      </c>
      <c r="H101" s="276">
        <v>3316</v>
      </c>
      <c r="I101" s="24">
        <v>103003</v>
      </c>
      <c r="J101" s="277">
        <v>0.28000000000000003</v>
      </c>
      <c r="K101" s="276">
        <v>806</v>
      </c>
      <c r="L101" s="278">
        <v>38.783625730994153</v>
      </c>
      <c r="M101" s="279">
        <v>0</v>
      </c>
      <c r="N101" s="277">
        <v>0</v>
      </c>
      <c r="O101" s="280" t="s">
        <v>882</v>
      </c>
      <c r="P101" s="279">
        <v>0</v>
      </c>
      <c r="Q101" s="281">
        <v>0</v>
      </c>
      <c r="R101" s="282" t="s">
        <v>883</v>
      </c>
      <c r="S101" s="274" t="s">
        <v>1046</v>
      </c>
      <c r="T101" s="44">
        <v>1</v>
      </c>
      <c r="U101" s="283">
        <v>55</v>
      </c>
      <c r="V101" s="284">
        <v>46</v>
      </c>
      <c r="W101" s="285" t="s">
        <v>883</v>
      </c>
      <c r="X101" s="286" t="s">
        <v>883</v>
      </c>
      <c r="Y101" s="287">
        <v>0</v>
      </c>
      <c r="Z101" s="287" t="s">
        <v>883</v>
      </c>
      <c r="AA101" s="286" t="s">
        <v>883</v>
      </c>
      <c r="AB101" s="287">
        <v>0</v>
      </c>
      <c r="AC101" s="287"/>
      <c r="AD101" s="288" t="s">
        <v>883</v>
      </c>
      <c r="AE101" s="289" t="s">
        <v>883</v>
      </c>
      <c r="AF101" s="279">
        <v>342</v>
      </c>
      <c r="AG101" s="282">
        <v>44649</v>
      </c>
      <c r="AH101" s="282" t="s">
        <v>883</v>
      </c>
      <c r="AI101" s="282">
        <v>44615</v>
      </c>
      <c r="AJ101" s="282" t="s">
        <v>883</v>
      </c>
      <c r="AK101" s="274"/>
    </row>
    <row r="102" spans="1:37" x14ac:dyDescent="0.3">
      <c r="A102" s="273">
        <v>14013</v>
      </c>
      <c r="B102" s="274" t="s">
        <v>1047</v>
      </c>
      <c r="C102" s="146" t="s">
        <v>256</v>
      </c>
      <c r="D102" s="275">
        <v>0.64</v>
      </c>
      <c r="E102" s="274"/>
      <c r="F102" s="274"/>
      <c r="G102" s="274" t="s">
        <v>883</v>
      </c>
      <c r="H102" s="276">
        <v>190</v>
      </c>
      <c r="I102" s="24">
        <v>103003</v>
      </c>
      <c r="J102" s="277">
        <v>0.64</v>
      </c>
      <c r="K102" s="276">
        <v>522</v>
      </c>
      <c r="L102" s="278">
        <v>3.2713498622589534</v>
      </c>
      <c r="M102" s="279">
        <v>0</v>
      </c>
      <c r="N102" s="277">
        <v>0</v>
      </c>
      <c r="O102" s="280" t="s">
        <v>882</v>
      </c>
      <c r="P102" s="279">
        <v>0</v>
      </c>
      <c r="Q102" s="281">
        <v>0</v>
      </c>
      <c r="R102" s="282" t="s">
        <v>883</v>
      </c>
      <c r="S102" s="274" t="s">
        <v>1046</v>
      </c>
      <c r="T102" s="44">
        <v>1</v>
      </c>
      <c r="U102" s="283">
        <v>55</v>
      </c>
      <c r="V102" s="284">
        <v>46</v>
      </c>
      <c r="W102" s="285">
        <v>2546</v>
      </c>
      <c r="X102" s="286">
        <v>2023</v>
      </c>
      <c r="Y102" s="287">
        <v>1000</v>
      </c>
      <c r="Z102" s="287" t="s">
        <v>883</v>
      </c>
      <c r="AA102" s="286" t="s">
        <v>883</v>
      </c>
      <c r="AB102" s="287">
        <v>0</v>
      </c>
      <c r="AC102" s="287"/>
      <c r="AD102" s="288" t="s">
        <v>883</v>
      </c>
      <c r="AE102" s="289" t="s">
        <v>883</v>
      </c>
      <c r="AF102" s="279">
        <v>232</v>
      </c>
      <c r="AG102" s="282">
        <v>44883</v>
      </c>
      <c r="AH102" s="282" t="s">
        <v>883</v>
      </c>
      <c r="AI102" s="282">
        <v>44845</v>
      </c>
      <c r="AJ102" s="282" t="s">
        <v>883</v>
      </c>
      <c r="AK102" s="274"/>
    </row>
    <row r="103" spans="1:37" x14ac:dyDescent="0.3">
      <c r="A103" s="273">
        <v>14055</v>
      </c>
      <c r="B103" s="274" t="s">
        <v>1048</v>
      </c>
      <c r="C103" s="146" t="s">
        <v>313</v>
      </c>
      <c r="D103" s="275">
        <v>13.8</v>
      </c>
      <c r="E103" s="274"/>
      <c r="F103" s="274"/>
      <c r="G103" s="274" t="s">
        <v>883</v>
      </c>
      <c r="H103" s="276">
        <v>482</v>
      </c>
      <c r="I103" s="24">
        <v>103003</v>
      </c>
      <c r="J103" s="277">
        <v>13.8</v>
      </c>
      <c r="K103" s="276">
        <v>78</v>
      </c>
      <c r="L103" s="278">
        <v>55.594002306805073</v>
      </c>
      <c r="M103" s="279">
        <v>0</v>
      </c>
      <c r="N103" s="277">
        <v>0</v>
      </c>
      <c r="O103" s="280" t="s">
        <v>882</v>
      </c>
      <c r="P103" s="279">
        <v>0</v>
      </c>
      <c r="Q103" s="281">
        <v>0</v>
      </c>
      <c r="R103" s="282" t="s">
        <v>883</v>
      </c>
      <c r="S103" s="274" t="s">
        <v>985</v>
      </c>
      <c r="T103" s="44">
        <v>1</v>
      </c>
      <c r="U103" s="283">
        <v>67</v>
      </c>
      <c r="V103" s="284">
        <v>6</v>
      </c>
      <c r="W103" s="285" t="s">
        <v>883</v>
      </c>
      <c r="X103" s="286" t="s">
        <v>883</v>
      </c>
      <c r="Y103" s="287">
        <v>0</v>
      </c>
      <c r="Z103" s="287" t="s">
        <v>883</v>
      </c>
      <c r="AA103" s="286" t="s">
        <v>883</v>
      </c>
      <c r="AB103" s="287">
        <v>0</v>
      </c>
      <c r="AC103" s="287"/>
      <c r="AD103" s="288" t="s">
        <v>883</v>
      </c>
      <c r="AE103" s="289" t="s">
        <v>883</v>
      </c>
      <c r="AF103" s="279">
        <v>34</v>
      </c>
      <c r="AG103" s="282">
        <v>43853</v>
      </c>
      <c r="AH103" s="282" t="s">
        <v>883</v>
      </c>
      <c r="AI103" s="282">
        <v>44921</v>
      </c>
      <c r="AJ103" s="282" t="s">
        <v>883</v>
      </c>
      <c r="AK103" s="274"/>
    </row>
    <row r="104" spans="1:37" x14ac:dyDescent="0.3">
      <c r="A104" s="273">
        <v>14056</v>
      </c>
      <c r="B104" s="274" t="s">
        <v>1049</v>
      </c>
      <c r="C104" s="146" t="s">
        <v>256</v>
      </c>
      <c r="D104" s="275">
        <v>2.98</v>
      </c>
      <c r="E104" s="274"/>
      <c r="F104" s="274"/>
      <c r="G104" s="274" t="s">
        <v>883</v>
      </c>
      <c r="H104" s="276">
        <v>72</v>
      </c>
      <c r="I104" s="24">
        <v>103003</v>
      </c>
      <c r="J104" s="277">
        <v>2.98</v>
      </c>
      <c r="K104" s="276">
        <v>58</v>
      </c>
      <c r="L104" s="278">
        <v>15.157894736842106</v>
      </c>
      <c r="M104" s="279">
        <v>0</v>
      </c>
      <c r="N104" s="277">
        <v>0</v>
      </c>
      <c r="O104" s="280" t="s">
        <v>882</v>
      </c>
      <c r="P104" s="279">
        <v>0</v>
      </c>
      <c r="Q104" s="281">
        <v>0</v>
      </c>
      <c r="R104" s="282" t="s">
        <v>883</v>
      </c>
      <c r="S104" s="274" t="s">
        <v>1015</v>
      </c>
      <c r="T104" s="44">
        <v>1</v>
      </c>
      <c r="U104" s="283">
        <v>51</v>
      </c>
      <c r="V104" s="284">
        <v>12</v>
      </c>
      <c r="W104" s="285" t="s">
        <v>883</v>
      </c>
      <c r="X104" s="286" t="s">
        <v>883</v>
      </c>
      <c r="Y104" s="287">
        <v>0</v>
      </c>
      <c r="Z104" s="287" t="s">
        <v>883</v>
      </c>
      <c r="AA104" s="286" t="s">
        <v>883</v>
      </c>
      <c r="AB104" s="287">
        <v>0</v>
      </c>
      <c r="AC104" s="287"/>
      <c r="AD104" s="288" t="s">
        <v>883</v>
      </c>
      <c r="AE104" s="289" t="s">
        <v>883</v>
      </c>
      <c r="AF104" s="279">
        <v>20</v>
      </c>
      <c r="AG104" s="282">
        <v>43668</v>
      </c>
      <c r="AH104" s="282" t="s">
        <v>883</v>
      </c>
      <c r="AI104" s="282">
        <v>43524</v>
      </c>
      <c r="AJ104" s="282" t="s">
        <v>883</v>
      </c>
      <c r="AK104" s="274"/>
    </row>
    <row r="105" spans="1:37" x14ac:dyDescent="0.3">
      <c r="A105" s="273">
        <v>14121</v>
      </c>
      <c r="B105" s="274" t="s">
        <v>1050</v>
      </c>
      <c r="C105" s="146" t="s">
        <v>31</v>
      </c>
      <c r="D105" s="275">
        <v>0.33</v>
      </c>
      <c r="E105" s="274" t="s">
        <v>1051</v>
      </c>
      <c r="F105" s="274" t="s">
        <v>1052</v>
      </c>
      <c r="G105" s="274" t="s">
        <v>1053</v>
      </c>
      <c r="H105" s="276">
        <v>4343</v>
      </c>
      <c r="I105" s="24">
        <v>103003</v>
      </c>
      <c r="J105" s="277">
        <v>0.33</v>
      </c>
      <c r="K105" s="276">
        <v>4540</v>
      </c>
      <c r="L105" s="278">
        <v>7.5629081410535486</v>
      </c>
      <c r="M105" s="279">
        <v>2548</v>
      </c>
      <c r="N105" s="277">
        <v>840.84</v>
      </c>
      <c r="O105" s="280" t="s">
        <v>1054</v>
      </c>
      <c r="P105" s="279">
        <v>42000</v>
      </c>
      <c r="Q105" s="281">
        <v>15510</v>
      </c>
      <c r="R105" s="282">
        <v>45446</v>
      </c>
      <c r="S105" s="274" t="s">
        <v>892</v>
      </c>
      <c r="T105" s="44">
        <v>1</v>
      </c>
      <c r="U105" s="283">
        <v>72</v>
      </c>
      <c r="V105" s="284">
        <v>6</v>
      </c>
      <c r="W105" s="285" t="s">
        <v>883</v>
      </c>
      <c r="X105" s="286" t="s">
        <v>883</v>
      </c>
      <c r="Y105" s="287">
        <v>0</v>
      </c>
      <c r="Z105" s="287" t="s">
        <v>883</v>
      </c>
      <c r="AA105" s="286" t="s">
        <v>883</v>
      </c>
      <c r="AB105" s="287">
        <v>0</v>
      </c>
      <c r="AC105" s="287"/>
      <c r="AD105" s="288" t="s">
        <v>883</v>
      </c>
      <c r="AE105" s="289" t="s">
        <v>883</v>
      </c>
      <c r="AF105" s="279">
        <v>2298</v>
      </c>
      <c r="AG105" s="282">
        <v>44865</v>
      </c>
      <c r="AH105" s="282" t="s">
        <v>883</v>
      </c>
      <c r="AI105" s="282">
        <v>45103</v>
      </c>
      <c r="AJ105" s="282" t="s">
        <v>883</v>
      </c>
      <c r="AK105" s="274"/>
    </row>
    <row r="106" spans="1:37" x14ac:dyDescent="0.3">
      <c r="A106" s="273">
        <v>14154</v>
      </c>
      <c r="B106" s="274" t="s">
        <v>1055</v>
      </c>
      <c r="C106" s="146" t="s">
        <v>256</v>
      </c>
      <c r="D106" s="275">
        <v>0.56000000000000005</v>
      </c>
      <c r="E106" s="274" t="s">
        <v>1056</v>
      </c>
      <c r="F106" s="274" t="s">
        <v>1057</v>
      </c>
      <c r="G106" s="274" t="s">
        <v>890</v>
      </c>
      <c r="H106" s="276">
        <v>3297</v>
      </c>
      <c r="I106" s="24">
        <v>103003</v>
      </c>
      <c r="J106" s="277">
        <v>0.56000000000000005</v>
      </c>
      <c r="K106" s="276">
        <v>8388</v>
      </c>
      <c r="L106" s="278">
        <v>3.5691474966170502</v>
      </c>
      <c r="M106" s="279">
        <v>7788</v>
      </c>
      <c r="N106" s="277">
        <v>4361.28</v>
      </c>
      <c r="O106" s="280" t="s">
        <v>891</v>
      </c>
      <c r="P106" s="279">
        <v>27500</v>
      </c>
      <c r="Q106" s="281">
        <v>15400</v>
      </c>
      <c r="R106" s="282">
        <v>45377</v>
      </c>
      <c r="S106" s="274" t="s">
        <v>892</v>
      </c>
      <c r="T106" s="44">
        <v>1</v>
      </c>
      <c r="U106" s="283">
        <v>72</v>
      </c>
      <c r="V106" s="284">
        <v>6</v>
      </c>
      <c r="W106" s="285" t="s">
        <v>883</v>
      </c>
      <c r="X106" s="286" t="s">
        <v>883</v>
      </c>
      <c r="Y106" s="287">
        <v>0</v>
      </c>
      <c r="Z106" s="287" t="s">
        <v>883</v>
      </c>
      <c r="AA106" s="286" t="s">
        <v>883</v>
      </c>
      <c r="AB106" s="287">
        <v>0</v>
      </c>
      <c r="AC106" s="287"/>
      <c r="AD106" s="288" t="s">
        <v>883</v>
      </c>
      <c r="AE106" s="289" t="s">
        <v>883</v>
      </c>
      <c r="AF106" s="279">
        <v>3696</v>
      </c>
      <c r="AG106" s="282">
        <v>45208</v>
      </c>
      <c r="AH106" s="282" t="s">
        <v>883</v>
      </c>
      <c r="AI106" s="282">
        <v>45209</v>
      </c>
      <c r="AJ106" s="282" t="s">
        <v>883</v>
      </c>
      <c r="AK106" s="274"/>
    </row>
    <row r="107" spans="1:37" x14ac:dyDescent="0.3">
      <c r="A107" s="273">
        <v>14662</v>
      </c>
      <c r="B107" s="274" t="s">
        <v>1059</v>
      </c>
      <c r="C107" s="146" t="s">
        <v>604</v>
      </c>
      <c r="D107" s="275">
        <v>41.42</v>
      </c>
      <c r="E107" s="274" t="s">
        <v>1060</v>
      </c>
      <c r="F107" s="274" t="s">
        <v>1061</v>
      </c>
      <c r="G107" s="274" t="s">
        <v>1062</v>
      </c>
      <c r="H107" s="276">
        <v>267</v>
      </c>
      <c r="I107" s="24">
        <v>103003</v>
      </c>
      <c r="J107" s="277">
        <v>41.42</v>
      </c>
      <c r="K107" s="276">
        <v>3329</v>
      </c>
      <c r="L107" s="278">
        <v>0.4087256027554535</v>
      </c>
      <c r="M107" s="279">
        <v>6672</v>
      </c>
      <c r="N107" s="277">
        <v>276354.24</v>
      </c>
      <c r="O107" s="280" t="s">
        <v>1063</v>
      </c>
      <c r="P107" s="279">
        <v>1753</v>
      </c>
      <c r="Q107" s="281">
        <v>72609.259999999995</v>
      </c>
      <c r="R107" s="282">
        <v>45267</v>
      </c>
      <c r="S107" s="274" t="s">
        <v>957</v>
      </c>
      <c r="T107" s="44">
        <v>1</v>
      </c>
      <c r="U107" s="283">
        <v>51</v>
      </c>
      <c r="V107" s="284">
        <v>3</v>
      </c>
      <c r="W107" s="285" t="s">
        <v>883</v>
      </c>
      <c r="X107" s="286" t="s">
        <v>883</v>
      </c>
      <c r="Y107" s="287">
        <v>0</v>
      </c>
      <c r="Z107" s="287">
        <v>8596</v>
      </c>
      <c r="AA107" s="286">
        <v>2023</v>
      </c>
      <c r="AB107" s="287">
        <v>900</v>
      </c>
      <c r="AC107" s="287">
        <v>1500</v>
      </c>
      <c r="AD107" s="288" t="s">
        <v>2052</v>
      </c>
      <c r="AE107" s="289">
        <v>45138</v>
      </c>
      <c r="AF107" s="279">
        <v>2614</v>
      </c>
      <c r="AG107" s="282">
        <v>45169</v>
      </c>
      <c r="AH107" s="282" t="s">
        <v>883</v>
      </c>
      <c r="AI107" s="282">
        <v>45181</v>
      </c>
      <c r="AJ107" s="282" t="s">
        <v>883</v>
      </c>
      <c r="AK107" s="274"/>
    </row>
    <row r="108" spans="1:37" x14ac:dyDescent="0.3">
      <c r="A108" s="273">
        <v>14662</v>
      </c>
      <c r="B108" s="274" t="s">
        <v>1059</v>
      </c>
      <c r="C108" s="146" t="s">
        <v>604</v>
      </c>
      <c r="D108" s="275">
        <v>41.42</v>
      </c>
      <c r="E108" s="274" t="s">
        <v>1060</v>
      </c>
      <c r="F108" s="274" t="s">
        <v>1061</v>
      </c>
      <c r="G108" s="274" t="s">
        <v>1062</v>
      </c>
      <c r="H108" s="276">
        <v>267</v>
      </c>
      <c r="I108" s="24">
        <v>103003</v>
      </c>
      <c r="J108" s="277">
        <v>41.42</v>
      </c>
      <c r="K108" s="276">
        <v>3329</v>
      </c>
      <c r="L108" s="278">
        <v>0.4087256027554535</v>
      </c>
      <c r="M108" s="279">
        <v>6672</v>
      </c>
      <c r="N108" s="277">
        <v>276354.24</v>
      </c>
      <c r="O108" s="280" t="s">
        <v>1063</v>
      </c>
      <c r="P108" s="279">
        <v>1753</v>
      </c>
      <c r="Q108" s="281">
        <v>72609.259999999995</v>
      </c>
      <c r="R108" s="282">
        <v>45267</v>
      </c>
      <c r="S108" s="274" t="s">
        <v>957</v>
      </c>
      <c r="T108" s="44">
        <v>1</v>
      </c>
      <c r="U108" s="283">
        <v>51</v>
      </c>
      <c r="V108" s="284">
        <v>3</v>
      </c>
      <c r="W108" s="285" t="s">
        <v>883</v>
      </c>
      <c r="X108" s="286" t="s">
        <v>883</v>
      </c>
      <c r="Y108" s="287">
        <v>0</v>
      </c>
      <c r="Z108" s="287">
        <v>11514</v>
      </c>
      <c r="AA108" s="286">
        <v>2023</v>
      </c>
      <c r="AB108" s="287">
        <v>900</v>
      </c>
      <c r="AC108" s="287">
        <v>900</v>
      </c>
      <c r="AD108" s="288" t="s">
        <v>2052</v>
      </c>
      <c r="AE108" s="289">
        <v>45194</v>
      </c>
      <c r="AF108" s="279">
        <v>2614</v>
      </c>
      <c r="AG108" s="282">
        <v>45169</v>
      </c>
      <c r="AH108" s="282" t="s">
        <v>883</v>
      </c>
      <c r="AI108" s="282">
        <v>45181</v>
      </c>
      <c r="AJ108" s="282" t="s">
        <v>883</v>
      </c>
      <c r="AK108" s="274"/>
    </row>
    <row r="109" spans="1:37" x14ac:dyDescent="0.3">
      <c r="A109" s="273">
        <v>14737</v>
      </c>
      <c r="B109" s="274" t="s">
        <v>1064</v>
      </c>
      <c r="C109" s="146" t="s">
        <v>1065</v>
      </c>
      <c r="D109" s="275">
        <v>430</v>
      </c>
      <c r="E109" s="274"/>
      <c r="F109" s="274"/>
      <c r="G109" s="274" t="s">
        <v>883</v>
      </c>
      <c r="H109" s="276">
        <v>20</v>
      </c>
      <c r="I109" s="24">
        <v>103003</v>
      </c>
      <c r="J109" s="277">
        <v>430</v>
      </c>
      <c r="K109" s="276">
        <v>23</v>
      </c>
      <c r="L109" s="278">
        <v>10.416666666666666</v>
      </c>
      <c r="M109" s="279">
        <v>3.04</v>
      </c>
      <c r="N109" s="277">
        <v>1307.2</v>
      </c>
      <c r="O109" s="280" t="s">
        <v>882</v>
      </c>
      <c r="P109" s="279">
        <v>0</v>
      </c>
      <c r="Q109" s="281">
        <v>0</v>
      </c>
      <c r="R109" s="282" t="s">
        <v>883</v>
      </c>
      <c r="S109" s="274" t="s">
        <v>1066</v>
      </c>
      <c r="T109" s="44">
        <v>1</v>
      </c>
      <c r="U109" s="283">
        <v>76</v>
      </c>
      <c r="V109" s="284">
        <v>5</v>
      </c>
      <c r="W109" s="285" t="s">
        <v>883</v>
      </c>
      <c r="X109" s="286" t="s">
        <v>883</v>
      </c>
      <c r="Y109" s="287">
        <v>0</v>
      </c>
      <c r="Z109" s="287" t="s">
        <v>883</v>
      </c>
      <c r="AA109" s="286" t="s">
        <v>883</v>
      </c>
      <c r="AB109" s="287">
        <v>0</v>
      </c>
      <c r="AC109" s="287"/>
      <c r="AD109" s="288" t="s">
        <v>883</v>
      </c>
      <c r="AE109" s="289" t="s">
        <v>883</v>
      </c>
      <c r="AF109" s="279">
        <v>8</v>
      </c>
      <c r="AG109" s="282">
        <v>44986</v>
      </c>
      <c r="AH109" s="282" t="s">
        <v>883</v>
      </c>
      <c r="AI109" s="282">
        <v>44916</v>
      </c>
      <c r="AJ109" s="282" t="s">
        <v>883</v>
      </c>
      <c r="AK109" s="274"/>
    </row>
    <row r="110" spans="1:37" x14ac:dyDescent="0.3">
      <c r="A110" s="273">
        <v>14754</v>
      </c>
      <c r="B110" s="274" t="s">
        <v>1067</v>
      </c>
      <c r="C110" s="146" t="s">
        <v>253</v>
      </c>
      <c r="D110" s="275">
        <v>7.58</v>
      </c>
      <c r="E110" s="274"/>
      <c r="F110" s="274"/>
      <c r="G110" s="274" t="s">
        <v>883</v>
      </c>
      <c r="H110" s="276">
        <v>61</v>
      </c>
      <c r="I110" s="24">
        <v>103003</v>
      </c>
      <c r="J110" s="277">
        <v>7.58</v>
      </c>
      <c r="K110" s="276">
        <v>25</v>
      </c>
      <c r="L110" s="278">
        <v>24.4</v>
      </c>
      <c r="M110" s="279">
        <v>0</v>
      </c>
      <c r="N110" s="277">
        <v>0</v>
      </c>
      <c r="O110" s="280" t="s">
        <v>882</v>
      </c>
      <c r="P110" s="279">
        <v>0</v>
      </c>
      <c r="Q110" s="281">
        <v>0</v>
      </c>
      <c r="R110" s="282" t="s">
        <v>883</v>
      </c>
      <c r="S110" s="274" t="s">
        <v>1068</v>
      </c>
      <c r="T110" s="44">
        <v>1</v>
      </c>
      <c r="U110" s="283">
        <v>55</v>
      </c>
      <c r="V110" s="284">
        <v>40</v>
      </c>
      <c r="W110" s="285" t="s">
        <v>883</v>
      </c>
      <c r="X110" s="286" t="s">
        <v>883</v>
      </c>
      <c r="Y110" s="287">
        <v>0</v>
      </c>
      <c r="Z110" s="287" t="s">
        <v>883</v>
      </c>
      <c r="AA110" s="286" t="s">
        <v>883</v>
      </c>
      <c r="AB110" s="287">
        <v>0</v>
      </c>
      <c r="AC110" s="287"/>
      <c r="AD110" s="288" t="s">
        <v>883</v>
      </c>
      <c r="AE110" s="289" t="s">
        <v>883</v>
      </c>
      <c r="AF110" s="279">
        <v>10</v>
      </c>
      <c r="AG110" s="282">
        <v>43915</v>
      </c>
      <c r="AH110" s="282" t="s">
        <v>883</v>
      </c>
      <c r="AI110" s="282">
        <v>43948</v>
      </c>
      <c r="AJ110" s="282" t="s">
        <v>883</v>
      </c>
      <c r="AK110" s="274"/>
    </row>
    <row r="111" spans="1:37" x14ac:dyDescent="0.3">
      <c r="A111" s="273">
        <v>14784</v>
      </c>
      <c r="B111" s="274" t="s">
        <v>1069</v>
      </c>
      <c r="C111" s="146" t="s">
        <v>256</v>
      </c>
      <c r="D111" s="275">
        <v>3.9</v>
      </c>
      <c r="E111" s="274"/>
      <c r="F111" s="274"/>
      <c r="G111" s="274" t="s">
        <v>883</v>
      </c>
      <c r="H111" s="276">
        <v>50</v>
      </c>
      <c r="I111" s="24">
        <v>103003</v>
      </c>
      <c r="J111" s="277">
        <v>3.9</v>
      </c>
      <c r="K111" s="276">
        <v>213</v>
      </c>
      <c r="L111" s="278">
        <v>2.8169014084507045</v>
      </c>
      <c r="M111" s="279">
        <v>163</v>
      </c>
      <c r="N111" s="277">
        <v>635.70000000000005</v>
      </c>
      <c r="O111" s="280" t="s">
        <v>882</v>
      </c>
      <c r="P111" s="279">
        <v>0</v>
      </c>
      <c r="Q111" s="281">
        <v>0</v>
      </c>
      <c r="R111" s="282" t="s">
        <v>883</v>
      </c>
      <c r="S111" s="274" t="s">
        <v>984</v>
      </c>
      <c r="T111" s="44">
        <v>1</v>
      </c>
      <c r="U111" s="283">
        <v>55</v>
      </c>
      <c r="V111" s="284">
        <v>32</v>
      </c>
      <c r="W111" s="285" t="s">
        <v>883</v>
      </c>
      <c r="X111" s="286" t="s">
        <v>883</v>
      </c>
      <c r="Y111" s="287">
        <v>0</v>
      </c>
      <c r="Z111" s="287" t="s">
        <v>883</v>
      </c>
      <c r="AA111" s="286" t="s">
        <v>883</v>
      </c>
      <c r="AB111" s="287">
        <v>0</v>
      </c>
      <c r="AC111" s="287"/>
      <c r="AD111" s="288" t="s">
        <v>883</v>
      </c>
      <c r="AE111" s="289" t="s">
        <v>883</v>
      </c>
      <c r="AF111" s="279">
        <v>72</v>
      </c>
      <c r="AG111" s="282">
        <v>45166</v>
      </c>
      <c r="AH111" s="282" t="s">
        <v>883</v>
      </c>
      <c r="AI111" s="282">
        <v>45145</v>
      </c>
      <c r="AJ111" s="282" t="s">
        <v>883</v>
      </c>
      <c r="AK111" s="274"/>
    </row>
    <row r="112" spans="1:37" x14ac:dyDescent="0.3">
      <c r="A112" s="273">
        <v>14831</v>
      </c>
      <c r="B112" s="274" t="s">
        <v>1070</v>
      </c>
      <c r="C112" s="146" t="s">
        <v>256</v>
      </c>
      <c r="D112" s="275">
        <v>1.69</v>
      </c>
      <c r="E112" s="274"/>
      <c r="F112" s="274"/>
      <c r="G112" s="274" t="s">
        <v>883</v>
      </c>
      <c r="H112" s="276">
        <v>380</v>
      </c>
      <c r="I112" s="24">
        <v>103003</v>
      </c>
      <c r="J112" s="277">
        <v>1.69</v>
      </c>
      <c r="K112" s="276">
        <v>266</v>
      </c>
      <c r="L112" s="278">
        <v>15.946286193873268</v>
      </c>
      <c r="M112" s="279">
        <v>0</v>
      </c>
      <c r="N112" s="277">
        <v>0</v>
      </c>
      <c r="O112" s="280" t="s">
        <v>882</v>
      </c>
      <c r="P112" s="279">
        <v>0</v>
      </c>
      <c r="Q112" s="281">
        <v>0</v>
      </c>
      <c r="R112" s="282" t="s">
        <v>883</v>
      </c>
      <c r="S112" s="274" t="s">
        <v>1071</v>
      </c>
      <c r="T112" s="44">
        <v>1</v>
      </c>
      <c r="U112" s="283">
        <v>55</v>
      </c>
      <c r="V112" s="284">
        <v>27</v>
      </c>
      <c r="W112" s="285" t="s">
        <v>883</v>
      </c>
      <c r="X112" s="286" t="s">
        <v>883</v>
      </c>
      <c r="Y112" s="287">
        <v>0</v>
      </c>
      <c r="Z112" s="287" t="s">
        <v>883</v>
      </c>
      <c r="AA112" s="286" t="s">
        <v>883</v>
      </c>
      <c r="AB112" s="287">
        <v>0</v>
      </c>
      <c r="AC112" s="287"/>
      <c r="AD112" s="288" t="s">
        <v>883</v>
      </c>
      <c r="AE112" s="289" t="s">
        <v>883</v>
      </c>
      <c r="AF112" s="279">
        <v>96</v>
      </c>
      <c r="AG112" s="282">
        <v>44544</v>
      </c>
      <c r="AH112" s="282" t="s">
        <v>883</v>
      </c>
      <c r="AI112" s="282">
        <v>44470</v>
      </c>
      <c r="AJ112" s="282" t="s">
        <v>883</v>
      </c>
      <c r="AK112" s="274"/>
    </row>
    <row r="113" spans="1:37" x14ac:dyDescent="0.3">
      <c r="A113" s="273">
        <v>14885</v>
      </c>
      <c r="B113" s="274" t="s">
        <v>1072</v>
      </c>
      <c r="C113" s="146" t="s">
        <v>265</v>
      </c>
      <c r="D113" s="275">
        <v>2.56</v>
      </c>
      <c r="E113" s="274"/>
      <c r="F113" s="274"/>
      <c r="G113" s="274" t="s">
        <v>883</v>
      </c>
      <c r="H113" s="276">
        <v>0</v>
      </c>
      <c r="I113" s="24">
        <v>103003</v>
      </c>
      <c r="J113" s="277">
        <v>2.56</v>
      </c>
      <c r="K113" s="276">
        <v>200</v>
      </c>
      <c r="L113" s="278">
        <v>0</v>
      </c>
      <c r="M113" s="279">
        <v>100.04</v>
      </c>
      <c r="N113" s="277">
        <v>256.10239999999999</v>
      </c>
      <c r="O113" s="280" t="s">
        <v>882</v>
      </c>
      <c r="P113" s="279">
        <v>0</v>
      </c>
      <c r="Q113" s="281">
        <v>0</v>
      </c>
      <c r="R113" s="282" t="s">
        <v>883</v>
      </c>
      <c r="S113" s="274" t="s">
        <v>984</v>
      </c>
      <c r="T113" s="44">
        <v>1</v>
      </c>
      <c r="U113" s="283">
        <v>55</v>
      </c>
      <c r="V113" s="284">
        <v>32</v>
      </c>
      <c r="W113" s="285">
        <v>2956</v>
      </c>
      <c r="X113" s="286">
        <v>2023</v>
      </c>
      <c r="Y113" s="287">
        <v>100</v>
      </c>
      <c r="Z113" s="287" t="s">
        <v>883</v>
      </c>
      <c r="AA113" s="286" t="s">
        <v>883</v>
      </c>
      <c r="AB113" s="287">
        <v>0</v>
      </c>
      <c r="AC113" s="287"/>
      <c r="AD113" s="288" t="s">
        <v>883</v>
      </c>
      <c r="AE113" s="289" t="s">
        <v>883</v>
      </c>
      <c r="AF113" s="279">
        <v>66</v>
      </c>
      <c r="AG113" s="282">
        <v>44883</v>
      </c>
      <c r="AH113" s="282" t="s">
        <v>883</v>
      </c>
      <c r="AI113" s="282">
        <v>44845</v>
      </c>
      <c r="AJ113" s="282" t="s">
        <v>883</v>
      </c>
      <c r="AK113" s="274"/>
    </row>
    <row r="114" spans="1:37" x14ac:dyDescent="0.3">
      <c r="A114" s="273">
        <v>14887</v>
      </c>
      <c r="B114" s="274" t="s">
        <v>1073</v>
      </c>
      <c r="C114" s="146" t="s">
        <v>265</v>
      </c>
      <c r="D114" s="275">
        <v>3.75</v>
      </c>
      <c r="E114" s="274"/>
      <c r="F114" s="274"/>
      <c r="G114" s="274" t="s">
        <v>883</v>
      </c>
      <c r="H114" s="276">
        <v>0</v>
      </c>
      <c r="I114" s="24">
        <v>103003</v>
      </c>
      <c r="J114" s="277">
        <v>3.75</v>
      </c>
      <c r="K114" s="276">
        <v>200</v>
      </c>
      <c r="L114" s="278">
        <v>0</v>
      </c>
      <c r="M114" s="279">
        <v>0</v>
      </c>
      <c r="N114" s="277">
        <v>0</v>
      </c>
      <c r="O114" s="280" t="s">
        <v>882</v>
      </c>
      <c r="P114" s="279">
        <v>0</v>
      </c>
      <c r="Q114" s="281">
        <v>0</v>
      </c>
      <c r="R114" s="282" t="s">
        <v>883</v>
      </c>
      <c r="S114" s="274" t="s">
        <v>984</v>
      </c>
      <c r="T114" s="44">
        <v>1</v>
      </c>
      <c r="U114" s="283">
        <v>55</v>
      </c>
      <c r="V114" s="284">
        <v>32</v>
      </c>
      <c r="W114" s="285">
        <v>10083</v>
      </c>
      <c r="X114" s="286">
        <v>2023</v>
      </c>
      <c r="Y114" s="287">
        <v>300</v>
      </c>
      <c r="Z114" s="287" t="s">
        <v>883</v>
      </c>
      <c r="AA114" s="286" t="s">
        <v>883</v>
      </c>
      <c r="AB114" s="287">
        <v>0</v>
      </c>
      <c r="AC114" s="287"/>
      <c r="AD114" s="288" t="s">
        <v>883</v>
      </c>
      <c r="AE114" s="289" t="s">
        <v>883</v>
      </c>
      <c r="AF114" s="279">
        <v>66</v>
      </c>
      <c r="AG114" s="282">
        <v>44883</v>
      </c>
      <c r="AH114" s="282" t="s">
        <v>883</v>
      </c>
      <c r="AI114" s="282">
        <v>44845</v>
      </c>
      <c r="AJ114" s="282" t="s">
        <v>883</v>
      </c>
      <c r="AK114" s="274"/>
    </row>
    <row r="115" spans="1:37" x14ac:dyDescent="0.3">
      <c r="A115" s="273">
        <v>14921</v>
      </c>
      <c r="B115" s="274" t="s">
        <v>1074</v>
      </c>
      <c r="C115" s="146" t="s">
        <v>253</v>
      </c>
      <c r="D115" s="275">
        <v>4.3499999999999996</v>
      </c>
      <c r="E115" s="274"/>
      <c r="F115" s="274"/>
      <c r="G115" s="274" t="s">
        <v>883</v>
      </c>
      <c r="H115" s="276">
        <v>361</v>
      </c>
      <c r="I115" s="24">
        <v>103003</v>
      </c>
      <c r="J115" s="277">
        <v>4.3499999999999996</v>
      </c>
      <c r="K115" s="276">
        <v>795</v>
      </c>
      <c r="L115" s="278">
        <v>3.3143591626882118</v>
      </c>
      <c r="M115" s="279">
        <v>146.04</v>
      </c>
      <c r="N115" s="277">
        <v>635.274</v>
      </c>
      <c r="O115" s="280" t="s">
        <v>882</v>
      </c>
      <c r="P115" s="279">
        <v>0</v>
      </c>
      <c r="Q115" s="281">
        <v>0</v>
      </c>
      <c r="R115" s="282" t="s">
        <v>883</v>
      </c>
      <c r="S115" s="274" t="s">
        <v>1068</v>
      </c>
      <c r="T115" s="44">
        <v>1</v>
      </c>
      <c r="U115" s="283">
        <v>55</v>
      </c>
      <c r="V115" s="284">
        <v>40</v>
      </c>
      <c r="W115" s="285">
        <v>10091</v>
      </c>
      <c r="X115" s="286">
        <v>2023</v>
      </c>
      <c r="Y115" s="287">
        <v>800</v>
      </c>
      <c r="Z115" s="287" t="s">
        <v>883</v>
      </c>
      <c r="AA115" s="286" t="s">
        <v>883</v>
      </c>
      <c r="AB115" s="287">
        <v>0</v>
      </c>
      <c r="AC115" s="287"/>
      <c r="AD115" s="288" t="s">
        <v>883</v>
      </c>
      <c r="AE115" s="289" t="s">
        <v>883</v>
      </c>
      <c r="AF115" s="279">
        <v>436</v>
      </c>
      <c r="AG115" s="282">
        <v>44545</v>
      </c>
      <c r="AH115" s="282" t="s">
        <v>883</v>
      </c>
      <c r="AI115" s="282">
        <v>44917</v>
      </c>
      <c r="AJ115" s="282" t="s">
        <v>883</v>
      </c>
      <c r="AK115" s="274"/>
    </row>
    <row r="116" spans="1:37" x14ac:dyDescent="0.3">
      <c r="A116" s="273">
        <v>14977</v>
      </c>
      <c r="B116" s="274" t="s">
        <v>1075</v>
      </c>
      <c r="C116" s="146" t="s">
        <v>256</v>
      </c>
      <c r="D116" s="275">
        <v>41</v>
      </c>
      <c r="E116" s="274"/>
      <c r="F116" s="274"/>
      <c r="G116" s="274" t="s">
        <v>883</v>
      </c>
      <c r="H116" s="276">
        <v>178</v>
      </c>
      <c r="I116" s="24">
        <v>103003</v>
      </c>
      <c r="J116" s="277">
        <v>41</v>
      </c>
      <c r="K116" s="276">
        <v>86</v>
      </c>
      <c r="L116" s="278">
        <v>22.029702970297031</v>
      </c>
      <c r="M116" s="279">
        <v>0</v>
      </c>
      <c r="N116" s="277">
        <v>0</v>
      </c>
      <c r="O116" s="280" t="s">
        <v>882</v>
      </c>
      <c r="P116" s="279">
        <v>0</v>
      </c>
      <c r="Q116" s="281">
        <v>0</v>
      </c>
      <c r="R116" s="282" t="s">
        <v>883</v>
      </c>
      <c r="S116" s="274" t="s">
        <v>1076</v>
      </c>
      <c r="T116" s="44">
        <v>1</v>
      </c>
      <c r="U116" s="283">
        <v>51</v>
      </c>
      <c r="V116" s="284">
        <v>37</v>
      </c>
      <c r="W116" s="285" t="s">
        <v>883</v>
      </c>
      <c r="X116" s="286" t="s">
        <v>883</v>
      </c>
      <c r="Y116" s="287">
        <v>0</v>
      </c>
      <c r="Z116" s="287" t="s">
        <v>883</v>
      </c>
      <c r="AA116" s="286" t="s">
        <v>883</v>
      </c>
      <c r="AB116" s="287">
        <v>0</v>
      </c>
      <c r="AC116" s="287"/>
      <c r="AD116" s="288" t="s">
        <v>883</v>
      </c>
      <c r="AE116" s="289" t="s">
        <v>883</v>
      </c>
      <c r="AF116" s="279">
        <v>32</v>
      </c>
      <c r="AG116" s="282">
        <v>45180</v>
      </c>
      <c r="AH116" s="282" t="s">
        <v>883</v>
      </c>
      <c r="AI116" s="282">
        <v>45160</v>
      </c>
      <c r="AJ116" s="282" t="s">
        <v>883</v>
      </c>
      <c r="AK116" s="274"/>
    </row>
    <row r="117" spans="1:37" x14ac:dyDescent="0.3">
      <c r="A117" s="273">
        <v>15051</v>
      </c>
      <c r="B117" s="274" t="s">
        <v>1077</v>
      </c>
      <c r="C117" s="146" t="s">
        <v>256</v>
      </c>
      <c r="D117" s="275">
        <v>9.8000000000000007</v>
      </c>
      <c r="E117" s="274"/>
      <c r="F117" s="274"/>
      <c r="G117" s="274" t="s">
        <v>883</v>
      </c>
      <c r="H117" s="276">
        <v>47</v>
      </c>
      <c r="I117" s="24">
        <v>103003</v>
      </c>
      <c r="J117" s="277">
        <v>9.8000000000000007</v>
      </c>
      <c r="K117" s="276">
        <v>4</v>
      </c>
      <c r="L117" s="278">
        <v>142.42424242424241</v>
      </c>
      <c r="M117" s="279">
        <v>0</v>
      </c>
      <c r="N117" s="277">
        <v>0</v>
      </c>
      <c r="O117" s="280" t="s">
        <v>882</v>
      </c>
      <c r="P117" s="279">
        <v>0</v>
      </c>
      <c r="Q117" s="281">
        <v>0</v>
      </c>
      <c r="R117" s="282" t="s">
        <v>883</v>
      </c>
      <c r="S117" s="274" t="s">
        <v>997</v>
      </c>
      <c r="T117" s="44">
        <v>1</v>
      </c>
      <c r="U117" s="283">
        <v>61</v>
      </c>
      <c r="V117" s="284">
        <v>11</v>
      </c>
      <c r="W117" s="285" t="s">
        <v>883</v>
      </c>
      <c r="X117" s="286" t="s">
        <v>883</v>
      </c>
      <c r="Y117" s="287">
        <v>0</v>
      </c>
      <c r="Z117" s="287" t="s">
        <v>883</v>
      </c>
      <c r="AA117" s="286" t="s">
        <v>883</v>
      </c>
      <c r="AB117" s="287">
        <v>0</v>
      </c>
      <c r="AC117" s="287"/>
      <c r="AD117" s="288" t="s">
        <v>883</v>
      </c>
      <c r="AE117" s="289" t="s">
        <v>883</v>
      </c>
      <c r="AF117" s="279">
        <v>0</v>
      </c>
      <c r="AG117" s="282">
        <v>44312</v>
      </c>
      <c r="AH117" s="282" t="s">
        <v>883</v>
      </c>
      <c r="AI117" s="282">
        <v>44579</v>
      </c>
      <c r="AJ117" s="282" t="s">
        <v>883</v>
      </c>
      <c r="AK117" s="274"/>
    </row>
    <row r="118" spans="1:37" x14ac:dyDescent="0.3">
      <c r="A118" s="273">
        <v>15066</v>
      </c>
      <c r="B118" s="274" t="s">
        <v>1078</v>
      </c>
      <c r="C118" s="146" t="s">
        <v>256</v>
      </c>
      <c r="D118" s="275">
        <v>39</v>
      </c>
      <c r="E118" s="274"/>
      <c r="F118" s="274"/>
      <c r="G118" s="274" t="s">
        <v>883</v>
      </c>
      <c r="H118" s="276">
        <v>129</v>
      </c>
      <c r="I118" s="24">
        <v>103003</v>
      </c>
      <c r="J118" s="277">
        <v>39</v>
      </c>
      <c r="K118" s="276">
        <v>157</v>
      </c>
      <c r="L118" s="278">
        <v>10.678807947019866</v>
      </c>
      <c r="M118" s="279">
        <v>15.96</v>
      </c>
      <c r="N118" s="277">
        <v>622.44000000000005</v>
      </c>
      <c r="O118" s="280" t="s">
        <v>882</v>
      </c>
      <c r="P118" s="279">
        <v>0</v>
      </c>
      <c r="Q118" s="281">
        <v>0</v>
      </c>
      <c r="R118" s="282" t="s">
        <v>883</v>
      </c>
      <c r="S118" s="274" t="s">
        <v>1005</v>
      </c>
      <c r="T118" s="44">
        <v>1</v>
      </c>
      <c r="U118" s="283">
        <v>61</v>
      </c>
      <c r="V118" s="284">
        <v>15</v>
      </c>
      <c r="W118" s="285" t="s">
        <v>883</v>
      </c>
      <c r="X118" s="286" t="s">
        <v>883</v>
      </c>
      <c r="Y118" s="287">
        <v>0</v>
      </c>
      <c r="Z118" s="287" t="s">
        <v>883</v>
      </c>
      <c r="AA118" s="286" t="s">
        <v>883</v>
      </c>
      <c r="AB118" s="287">
        <v>0</v>
      </c>
      <c r="AC118" s="287"/>
      <c r="AD118" s="288" t="s">
        <v>883</v>
      </c>
      <c r="AE118" s="289" t="s">
        <v>883</v>
      </c>
      <c r="AF118" s="279">
        <v>48</v>
      </c>
      <c r="AG118" s="282">
        <v>44613</v>
      </c>
      <c r="AH118" s="282" t="s">
        <v>883</v>
      </c>
      <c r="AI118" s="282">
        <v>44607</v>
      </c>
      <c r="AJ118" s="282" t="s">
        <v>883</v>
      </c>
      <c r="AK118" s="274"/>
    </row>
    <row r="119" spans="1:37" x14ac:dyDescent="0.3">
      <c r="A119" s="273">
        <v>15085</v>
      </c>
      <c r="B119" s="274" t="s">
        <v>1079</v>
      </c>
      <c r="C119" s="146" t="s">
        <v>256</v>
      </c>
      <c r="D119" s="275">
        <v>0.14000000000000001</v>
      </c>
      <c r="E119" s="274"/>
      <c r="F119" s="274"/>
      <c r="G119" s="274" t="s">
        <v>883</v>
      </c>
      <c r="H119" s="276">
        <v>529</v>
      </c>
      <c r="I119" s="24">
        <v>103003</v>
      </c>
      <c r="J119" s="277">
        <v>0.14000000000000001</v>
      </c>
      <c r="K119" s="276">
        <v>86</v>
      </c>
      <c r="L119" s="278">
        <v>73.779637377963738</v>
      </c>
      <c r="M119" s="279">
        <v>0</v>
      </c>
      <c r="N119" s="277">
        <v>0</v>
      </c>
      <c r="O119" s="280" t="s">
        <v>882</v>
      </c>
      <c r="P119" s="279">
        <v>0</v>
      </c>
      <c r="Q119" s="281">
        <v>0</v>
      </c>
      <c r="R119" s="282" t="s">
        <v>883</v>
      </c>
      <c r="S119" s="274" t="s">
        <v>1005</v>
      </c>
      <c r="T119" s="44">
        <v>1</v>
      </c>
      <c r="U119" s="283">
        <v>61</v>
      </c>
      <c r="V119" s="284">
        <v>15</v>
      </c>
      <c r="W119" s="285" t="s">
        <v>883</v>
      </c>
      <c r="X119" s="286" t="s">
        <v>883</v>
      </c>
      <c r="Y119" s="287">
        <v>0</v>
      </c>
      <c r="Z119" s="287" t="s">
        <v>883</v>
      </c>
      <c r="AA119" s="286" t="s">
        <v>883</v>
      </c>
      <c r="AB119" s="287">
        <v>0</v>
      </c>
      <c r="AC119" s="287"/>
      <c r="AD119" s="288" t="s">
        <v>883</v>
      </c>
      <c r="AE119" s="289" t="s">
        <v>883</v>
      </c>
      <c r="AF119" s="279">
        <v>28</v>
      </c>
      <c r="AG119" s="282">
        <v>39752</v>
      </c>
      <c r="AH119" s="282" t="s">
        <v>883</v>
      </c>
      <c r="AI119" s="282">
        <v>42501</v>
      </c>
      <c r="AJ119" s="282" t="s">
        <v>883</v>
      </c>
      <c r="AK119" s="274"/>
    </row>
    <row r="120" spans="1:37" x14ac:dyDescent="0.3">
      <c r="A120" s="273">
        <v>15167</v>
      </c>
      <c r="B120" s="274" t="s">
        <v>1080</v>
      </c>
      <c r="C120" s="146" t="s">
        <v>256</v>
      </c>
      <c r="D120" s="275">
        <v>24.4</v>
      </c>
      <c r="E120" s="274"/>
      <c r="F120" s="274"/>
      <c r="G120" s="274" t="s">
        <v>883</v>
      </c>
      <c r="H120" s="276">
        <v>290</v>
      </c>
      <c r="I120" s="24">
        <v>103003</v>
      </c>
      <c r="J120" s="277">
        <v>24.4</v>
      </c>
      <c r="K120" s="276">
        <v>465</v>
      </c>
      <c r="L120" s="278">
        <v>7.4838709677419359</v>
      </c>
      <c r="M120" s="279">
        <v>0</v>
      </c>
      <c r="N120" s="277">
        <v>0</v>
      </c>
      <c r="O120" s="280" t="s">
        <v>882</v>
      </c>
      <c r="P120" s="279">
        <v>0</v>
      </c>
      <c r="Q120" s="281">
        <v>0</v>
      </c>
      <c r="R120" s="282" t="s">
        <v>883</v>
      </c>
      <c r="S120" s="274" t="s">
        <v>1081</v>
      </c>
      <c r="T120" s="44">
        <v>1</v>
      </c>
      <c r="U120" s="283">
        <v>55</v>
      </c>
      <c r="V120" s="284">
        <v>49</v>
      </c>
      <c r="W120" s="285">
        <v>2376</v>
      </c>
      <c r="X120" s="286">
        <v>2023</v>
      </c>
      <c r="Y120" s="287">
        <v>1100</v>
      </c>
      <c r="Z120" s="287" t="s">
        <v>883</v>
      </c>
      <c r="AA120" s="286" t="s">
        <v>883</v>
      </c>
      <c r="AB120" s="287">
        <v>0</v>
      </c>
      <c r="AC120" s="287"/>
      <c r="AD120" s="288" t="s">
        <v>883</v>
      </c>
      <c r="AE120" s="289" t="s">
        <v>883</v>
      </c>
      <c r="AF120" s="279">
        <v>156</v>
      </c>
      <c r="AG120" s="282">
        <v>45006</v>
      </c>
      <c r="AH120" s="282" t="s">
        <v>883</v>
      </c>
      <c r="AI120" s="282">
        <v>44917</v>
      </c>
      <c r="AJ120" s="282" t="s">
        <v>883</v>
      </c>
      <c r="AK120" s="274"/>
    </row>
    <row r="121" spans="1:37" x14ac:dyDescent="0.3">
      <c r="A121" s="273">
        <v>15267</v>
      </c>
      <c r="B121" s="274" t="s">
        <v>1082</v>
      </c>
      <c r="C121" s="146" t="s">
        <v>256</v>
      </c>
      <c r="D121" s="275">
        <v>2.38</v>
      </c>
      <c r="E121" s="274"/>
      <c r="F121" s="274"/>
      <c r="G121" s="274" t="s">
        <v>883</v>
      </c>
      <c r="H121" s="276">
        <v>23</v>
      </c>
      <c r="I121" s="24">
        <v>103003</v>
      </c>
      <c r="J121" s="277">
        <v>2.38</v>
      </c>
      <c r="K121" s="276">
        <v>30</v>
      </c>
      <c r="L121" s="278">
        <v>8.1272084805653702</v>
      </c>
      <c r="M121" s="279">
        <v>0</v>
      </c>
      <c r="N121" s="277">
        <v>0</v>
      </c>
      <c r="O121" s="280" t="s">
        <v>882</v>
      </c>
      <c r="P121" s="279">
        <v>0</v>
      </c>
      <c r="Q121" s="281">
        <v>0</v>
      </c>
      <c r="R121" s="282" t="s">
        <v>883</v>
      </c>
      <c r="S121" s="274" t="s">
        <v>1083</v>
      </c>
      <c r="T121" s="44">
        <v>1</v>
      </c>
      <c r="U121" s="283">
        <v>55</v>
      </c>
      <c r="V121" s="284">
        <v>34</v>
      </c>
      <c r="W121" s="285">
        <v>2956</v>
      </c>
      <c r="X121" s="286">
        <v>2023</v>
      </c>
      <c r="Y121" s="287">
        <v>20</v>
      </c>
      <c r="Z121" s="287" t="s">
        <v>883</v>
      </c>
      <c r="AA121" s="286" t="s">
        <v>883</v>
      </c>
      <c r="AB121" s="287">
        <v>0</v>
      </c>
      <c r="AC121" s="287"/>
      <c r="AD121" s="288" t="s">
        <v>883</v>
      </c>
      <c r="AE121" s="289" t="s">
        <v>883</v>
      </c>
      <c r="AF121" s="279">
        <v>12</v>
      </c>
      <c r="AG121" s="282">
        <v>43664</v>
      </c>
      <c r="AH121" s="282" t="s">
        <v>883</v>
      </c>
      <c r="AI121" s="282">
        <v>43623</v>
      </c>
      <c r="AJ121" s="282" t="s">
        <v>883</v>
      </c>
      <c r="AK121" s="274"/>
    </row>
    <row r="122" spans="1:37" x14ac:dyDescent="0.3">
      <c r="A122" s="273">
        <v>15271</v>
      </c>
      <c r="B122" s="274" t="s">
        <v>1084</v>
      </c>
      <c r="C122" s="146" t="s">
        <v>256</v>
      </c>
      <c r="D122" s="275">
        <v>17.16</v>
      </c>
      <c r="E122" s="274"/>
      <c r="F122" s="274"/>
      <c r="G122" s="274" t="s">
        <v>883</v>
      </c>
      <c r="H122" s="276">
        <v>263</v>
      </c>
      <c r="I122" s="24">
        <v>103003</v>
      </c>
      <c r="J122" s="277">
        <v>17.16</v>
      </c>
      <c r="K122" s="276"/>
      <c r="L122" s="278">
        <v>0</v>
      </c>
      <c r="M122" s="279">
        <v>0</v>
      </c>
      <c r="N122" s="277">
        <v>0</v>
      </c>
      <c r="O122" s="280" t="s">
        <v>882</v>
      </c>
      <c r="P122" s="279">
        <v>0</v>
      </c>
      <c r="Q122" s="281">
        <v>0</v>
      </c>
      <c r="R122" s="282" t="s">
        <v>883</v>
      </c>
      <c r="S122" s="274" t="s">
        <v>1083</v>
      </c>
      <c r="T122" s="44">
        <v>1</v>
      </c>
      <c r="U122" s="283">
        <v>55</v>
      </c>
      <c r="V122" s="284">
        <v>34</v>
      </c>
      <c r="W122" s="285" t="s">
        <v>883</v>
      </c>
      <c r="X122" s="286" t="s">
        <v>883</v>
      </c>
      <c r="Y122" s="287">
        <v>0</v>
      </c>
      <c r="Z122" s="287" t="s">
        <v>883</v>
      </c>
      <c r="AA122" s="286" t="s">
        <v>883</v>
      </c>
      <c r="AB122" s="287">
        <v>0</v>
      </c>
      <c r="AC122" s="287"/>
      <c r="AD122" s="288" t="s">
        <v>883</v>
      </c>
      <c r="AE122" s="289" t="s">
        <v>883</v>
      </c>
      <c r="AF122" s="279">
        <v>0</v>
      </c>
      <c r="AG122" s="282">
        <v>42086</v>
      </c>
      <c r="AH122" s="282" t="s">
        <v>883</v>
      </c>
      <c r="AI122" s="282">
        <v>43004</v>
      </c>
      <c r="AJ122" s="282" t="s">
        <v>883</v>
      </c>
      <c r="AK122" s="274"/>
    </row>
    <row r="123" spans="1:37" x14ac:dyDescent="0.3">
      <c r="A123" s="273">
        <v>15272</v>
      </c>
      <c r="B123" s="274" t="s">
        <v>1085</v>
      </c>
      <c r="C123" s="146" t="s">
        <v>256</v>
      </c>
      <c r="D123" s="275">
        <v>4.8</v>
      </c>
      <c r="E123" s="274"/>
      <c r="F123" s="274"/>
      <c r="G123" s="274" t="s">
        <v>883</v>
      </c>
      <c r="H123" s="276">
        <v>100</v>
      </c>
      <c r="I123" s="24">
        <v>103003</v>
      </c>
      <c r="J123" s="277">
        <v>4.8</v>
      </c>
      <c r="K123" s="276">
        <v>30</v>
      </c>
      <c r="L123" s="278">
        <v>40</v>
      </c>
      <c r="M123" s="279">
        <v>0</v>
      </c>
      <c r="N123" s="277">
        <v>0</v>
      </c>
      <c r="O123" s="280" t="s">
        <v>882</v>
      </c>
      <c r="P123" s="279">
        <v>0</v>
      </c>
      <c r="Q123" s="281">
        <v>0</v>
      </c>
      <c r="R123" s="282" t="s">
        <v>883</v>
      </c>
      <c r="S123" s="274" t="s">
        <v>1083</v>
      </c>
      <c r="T123" s="44">
        <v>1</v>
      </c>
      <c r="U123" s="283">
        <v>55</v>
      </c>
      <c r="V123" s="284">
        <v>34</v>
      </c>
      <c r="W123" s="285" t="s">
        <v>883</v>
      </c>
      <c r="X123" s="286" t="s">
        <v>883</v>
      </c>
      <c r="Y123" s="287">
        <v>0</v>
      </c>
      <c r="Z123" s="287" t="s">
        <v>883</v>
      </c>
      <c r="AA123" s="286" t="s">
        <v>883</v>
      </c>
      <c r="AB123" s="287">
        <v>0</v>
      </c>
      <c r="AC123" s="287"/>
      <c r="AD123" s="288" t="s">
        <v>883</v>
      </c>
      <c r="AE123" s="289" t="s">
        <v>883</v>
      </c>
      <c r="AF123" s="279">
        <v>10</v>
      </c>
      <c r="AG123" s="282">
        <v>44855</v>
      </c>
      <c r="AH123" s="282" t="s">
        <v>883</v>
      </c>
      <c r="AI123" s="282">
        <v>44845</v>
      </c>
      <c r="AJ123" s="282" t="s">
        <v>883</v>
      </c>
      <c r="AK123" s="274"/>
    </row>
    <row r="124" spans="1:37" x14ac:dyDescent="0.3">
      <c r="A124" s="273">
        <v>15299</v>
      </c>
      <c r="B124" s="274" t="s">
        <v>1086</v>
      </c>
      <c r="C124" s="146" t="s">
        <v>256</v>
      </c>
      <c r="D124" s="275">
        <v>4.2</v>
      </c>
      <c r="E124" s="274"/>
      <c r="F124" s="274"/>
      <c r="G124" s="274" t="s">
        <v>883</v>
      </c>
      <c r="H124" s="276">
        <v>0</v>
      </c>
      <c r="I124" s="24">
        <v>103003</v>
      </c>
      <c r="J124" s="277">
        <v>4.2</v>
      </c>
      <c r="K124" s="276">
        <v>270</v>
      </c>
      <c r="L124" s="278">
        <v>0</v>
      </c>
      <c r="M124" s="279">
        <v>232.04</v>
      </c>
      <c r="N124" s="277">
        <v>974.56799999999998</v>
      </c>
      <c r="O124" s="280" t="s">
        <v>882</v>
      </c>
      <c r="P124" s="279">
        <v>0</v>
      </c>
      <c r="Q124" s="281">
        <v>0</v>
      </c>
      <c r="R124" s="282" t="s">
        <v>883</v>
      </c>
      <c r="S124" s="274" t="s">
        <v>981</v>
      </c>
      <c r="T124" s="44">
        <v>1</v>
      </c>
      <c r="U124" s="283">
        <v>55</v>
      </c>
      <c r="V124" s="284">
        <v>7</v>
      </c>
      <c r="W124" s="285">
        <v>2442</v>
      </c>
      <c r="X124" s="286">
        <v>2023</v>
      </c>
      <c r="Y124" s="287">
        <v>100</v>
      </c>
      <c r="Z124" s="287" t="s">
        <v>883</v>
      </c>
      <c r="AA124" s="286" t="s">
        <v>883</v>
      </c>
      <c r="AB124" s="287">
        <v>0</v>
      </c>
      <c r="AC124" s="287"/>
      <c r="AD124" s="288" t="s">
        <v>883</v>
      </c>
      <c r="AE124" s="289" t="s">
        <v>883</v>
      </c>
      <c r="AF124" s="279">
        <v>110</v>
      </c>
      <c r="AG124" s="282">
        <v>44336</v>
      </c>
      <c r="AH124" s="282" t="s">
        <v>883</v>
      </c>
      <c r="AI124" s="282">
        <v>44722</v>
      </c>
      <c r="AJ124" s="282" t="s">
        <v>883</v>
      </c>
      <c r="AK124" s="274"/>
    </row>
    <row r="125" spans="1:37" x14ac:dyDescent="0.3">
      <c r="A125" s="273">
        <v>15436</v>
      </c>
      <c r="B125" s="274" t="s">
        <v>1087</v>
      </c>
      <c r="C125" s="146" t="s">
        <v>256</v>
      </c>
      <c r="D125" s="275">
        <v>45.8</v>
      </c>
      <c r="E125" s="274"/>
      <c r="F125" s="274"/>
      <c r="G125" s="274" t="s">
        <v>883</v>
      </c>
      <c r="H125" s="276">
        <v>497</v>
      </c>
      <c r="I125" s="24">
        <v>103003</v>
      </c>
      <c r="J125" s="277">
        <v>45.8</v>
      </c>
      <c r="K125" s="276">
        <v>667</v>
      </c>
      <c r="L125" s="278">
        <v>8.4237288135593218</v>
      </c>
      <c r="M125" s="279">
        <v>211</v>
      </c>
      <c r="N125" s="277">
        <v>9663.7999999999993</v>
      </c>
      <c r="O125" s="280" t="s">
        <v>882</v>
      </c>
      <c r="P125" s="279">
        <v>0</v>
      </c>
      <c r="Q125" s="281">
        <v>0</v>
      </c>
      <c r="R125" s="282" t="s">
        <v>883</v>
      </c>
      <c r="S125" s="274" t="s">
        <v>1088</v>
      </c>
      <c r="T125" s="44">
        <v>1</v>
      </c>
      <c r="U125" s="283">
        <v>51</v>
      </c>
      <c r="V125" s="284">
        <v>9</v>
      </c>
      <c r="W125" s="285" t="s">
        <v>883</v>
      </c>
      <c r="X125" s="286" t="s">
        <v>883</v>
      </c>
      <c r="Y125" s="287">
        <v>0</v>
      </c>
      <c r="Z125" s="287" t="s">
        <v>883</v>
      </c>
      <c r="AA125" s="286" t="s">
        <v>883</v>
      </c>
      <c r="AB125" s="287">
        <v>0</v>
      </c>
      <c r="AC125" s="287"/>
      <c r="AD125" s="288" t="s">
        <v>883</v>
      </c>
      <c r="AE125" s="289" t="s">
        <v>883</v>
      </c>
      <c r="AF125" s="279">
        <v>236</v>
      </c>
      <c r="AG125" s="282">
        <v>45208</v>
      </c>
      <c r="AH125" s="282" t="s">
        <v>883</v>
      </c>
      <c r="AI125" s="282">
        <v>45189</v>
      </c>
      <c r="AJ125" s="282" t="s">
        <v>883</v>
      </c>
      <c r="AK125" s="274"/>
    </row>
    <row r="126" spans="1:37" x14ac:dyDescent="0.3">
      <c r="A126" s="273">
        <v>15464</v>
      </c>
      <c r="B126" s="274" t="s">
        <v>1084</v>
      </c>
      <c r="C126" s="146" t="s">
        <v>256</v>
      </c>
      <c r="D126" s="275">
        <v>8.8000000000000007</v>
      </c>
      <c r="E126" s="274"/>
      <c r="F126" s="274"/>
      <c r="G126" s="274" t="s">
        <v>883</v>
      </c>
      <c r="H126" s="276">
        <v>185</v>
      </c>
      <c r="I126" s="24">
        <v>103003</v>
      </c>
      <c r="J126" s="277">
        <v>8.8000000000000007</v>
      </c>
      <c r="K126" s="276"/>
      <c r="L126" s="278">
        <v>2312.5</v>
      </c>
      <c r="M126" s="279">
        <v>0</v>
      </c>
      <c r="N126" s="277">
        <v>0</v>
      </c>
      <c r="O126" s="280" t="s">
        <v>882</v>
      </c>
      <c r="P126" s="279">
        <v>0</v>
      </c>
      <c r="Q126" s="281">
        <v>0</v>
      </c>
      <c r="R126" s="282" t="s">
        <v>883</v>
      </c>
      <c r="S126" s="274" t="s">
        <v>1083</v>
      </c>
      <c r="T126" s="44">
        <v>1</v>
      </c>
      <c r="U126" s="283">
        <v>55</v>
      </c>
      <c r="V126" s="284">
        <v>34</v>
      </c>
      <c r="W126" s="285" t="s">
        <v>883</v>
      </c>
      <c r="X126" s="286" t="s">
        <v>883</v>
      </c>
      <c r="Y126" s="287">
        <v>0</v>
      </c>
      <c r="Z126" s="287" t="s">
        <v>883</v>
      </c>
      <c r="AA126" s="286" t="s">
        <v>883</v>
      </c>
      <c r="AB126" s="287">
        <v>0</v>
      </c>
      <c r="AC126" s="287"/>
      <c r="AD126" s="288" t="s">
        <v>883</v>
      </c>
      <c r="AE126" s="289" t="s">
        <v>883</v>
      </c>
      <c r="AF126" s="279">
        <v>0</v>
      </c>
      <c r="AG126" s="282">
        <v>42086</v>
      </c>
      <c r="AH126" s="282" t="s">
        <v>883</v>
      </c>
      <c r="AI126" s="282">
        <v>42031</v>
      </c>
      <c r="AJ126" s="282" t="s">
        <v>883</v>
      </c>
      <c r="AK126" s="274"/>
    </row>
    <row r="127" spans="1:37" x14ac:dyDescent="0.3">
      <c r="A127" s="273">
        <v>15465</v>
      </c>
      <c r="B127" s="274" t="s">
        <v>1089</v>
      </c>
      <c r="C127" s="146" t="s">
        <v>256</v>
      </c>
      <c r="D127" s="275">
        <v>33.25</v>
      </c>
      <c r="E127" s="274"/>
      <c r="F127" s="274"/>
      <c r="G127" s="274" t="s">
        <v>883</v>
      </c>
      <c r="H127" s="276">
        <v>135</v>
      </c>
      <c r="I127" s="24">
        <v>103003</v>
      </c>
      <c r="J127" s="277">
        <v>33.25</v>
      </c>
      <c r="K127" s="276">
        <v>30</v>
      </c>
      <c r="L127" s="278">
        <v>54</v>
      </c>
      <c r="M127" s="279">
        <v>0</v>
      </c>
      <c r="N127" s="277">
        <v>0</v>
      </c>
      <c r="O127" s="280" t="s">
        <v>882</v>
      </c>
      <c r="P127" s="279">
        <v>0</v>
      </c>
      <c r="Q127" s="281">
        <v>0</v>
      </c>
      <c r="R127" s="282" t="s">
        <v>883</v>
      </c>
      <c r="S127" s="274" t="s">
        <v>1083</v>
      </c>
      <c r="T127" s="44">
        <v>1</v>
      </c>
      <c r="U127" s="283">
        <v>55</v>
      </c>
      <c r="V127" s="284">
        <v>34</v>
      </c>
      <c r="W127" s="285" t="s">
        <v>883</v>
      </c>
      <c r="X127" s="286" t="s">
        <v>883</v>
      </c>
      <c r="Y127" s="287">
        <v>0</v>
      </c>
      <c r="Z127" s="287" t="s">
        <v>883</v>
      </c>
      <c r="AA127" s="286" t="s">
        <v>883</v>
      </c>
      <c r="AB127" s="287">
        <v>0</v>
      </c>
      <c r="AC127" s="287"/>
      <c r="AD127" s="288" t="s">
        <v>883</v>
      </c>
      <c r="AE127" s="289" t="s">
        <v>883</v>
      </c>
      <c r="AF127" s="279">
        <v>10</v>
      </c>
      <c r="AG127" s="282">
        <v>42086</v>
      </c>
      <c r="AH127" s="282" t="s">
        <v>883</v>
      </c>
      <c r="AI127" s="282">
        <v>43584</v>
      </c>
      <c r="AJ127" s="282" t="s">
        <v>883</v>
      </c>
      <c r="AK127" s="274"/>
    </row>
    <row r="128" spans="1:37" x14ac:dyDescent="0.3">
      <c r="A128" s="273">
        <v>15466</v>
      </c>
      <c r="B128" s="274" t="s">
        <v>1090</v>
      </c>
      <c r="C128" s="146" t="s">
        <v>256</v>
      </c>
      <c r="D128" s="275">
        <v>2.16</v>
      </c>
      <c r="E128" s="274"/>
      <c r="F128" s="274"/>
      <c r="G128" s="274" t="s">
        <v>883</v>
      </c>
      <c r="H128" s="276">
        <v>192</v>
      </c>
      <c r="I128" s="24">
        <v>103003</v>
      </c>
      <c r="J128" s="277">
        <v>2.16</v>
      </c>
      <c r="K128" s="276">
        <v>39</v>
      </c>
      <c r="L128" s="278">
        <v>59.076923076923073</v>
      </c>
      <c r="M128" s="279">
        <v>0</v>
      </c>
      <c r="N128" s="277">
        <v>0</v>
      </c>
      <c r="O128" s="280" t="s">
        <v>882</v>
      </c>
      <c r="P128" s="279">
        <v>0</v>
      </c>
      <c r="Q128" s="281">
        <v>0</v>
      </c>
      <c r="R128" s="282" t="s">
        <v>883</v>
      </c>
      <c r="S128" s="274" t="s">
        <v>1083</v>
      </c>
      <c r="T128" s="44">
        <v>1</v>
      </c>
      <c r="U128" s="283">
        <v>55</v>
      </c>
      <c r="V128" s="284">
        <v>34</v>
      </c>
      <c r="W128" s="285" t="s">
        <v>883</v>
      </c>
      <c r="X128" s="286" t="s">
        <v>883</v>
      </c>
      <c r="Y128" s="287">
        <v>0</v>
      </c>
      <c r="Z128" s="287" t="s">
        <v>883</v>
      </c>
      <c r="AA128" s="286" t="s">
        <v>883</v>
      </c>
      <c r="AB128" s="287">
        <v>0</v>
      </c>
      <c r="AC128" s="287"/>
      <c r="AD128" s="288" t="s">
        <v>883</v>
      </c>
      <c r="AE128" s="289" t="s">
        <v>883</v>
      </c>
      <c r="AF128" s="279">
        <v>14</v>
      </c>
      <c r="AG128" s="282">
        <v>42076</v>
      </c>
      <c r="AH128" s="282" t="s">
        <v>883</v>
      </c>
      <c r="AI128" s="282">
        <v>42111</v>
      </c>
      <c r="AJ128" s="282" t="s">
        <v>883</v>
      </c>
      <c r="AK128" s="274"/>
    </row>
    <row r="129" spans="1:37" x14ac:dyDescent="0.3">
      <c r="A129" s="273">
        <v>15467</v>
      </c>
      <c r="B129" s="274" t="s">
        <v>1091</v>
      </c>
      <c r="C129" s="146" t="s">
        <v>256</v>
      </c>
      <c r="D129" s="275">
        <v>3.8</v>
      </c>
      <c r="E129" s="274"/>
      <c r="F129" s="274"/>
      <c r="G129" s="274" t="s">
        <v>883</v>
      </c>
      <c r="H129" s="276">
        <v>37</v>
      </c>
      <c r="I129" s="24">
        <v>103003</v>
      </c>
      <c r="J129" s="277">
        <v>3.8</v>
      </c>
      <c r="K129" s="276">
        <v>26</v>
      </c>
      <c r="L129" s="278">
        <v>17.05069124423963</v>
      </c>
      <c r="M129" s="279">
        <v>0</v>
      </c>
      <c r="N129" s="277">
        <v>0</v>
      </c>
      <c r="O129" s="280" t="s">
        <v>882</v>
      </c>
      <c r="P129" s="279">
        <v>0</v>
      </c>
      <c r="Q129" s="281">
        <v>0</v>
      </c>
      <c r="R129" s="282" t="s">
        <v>883</v>
      </c>
      <c r="S129" s="274" t="s">
        <v>1083</v>
      </c>
      <c r="T129" s="44">
        <v>1</v>
      </c>
      <c r="U129" s="283">
        <v>55</v>
      </c>
      <c r="V129" s="284">
        <v>34</v>
      </c>
      <c r="W129" s="285" t="s">
        <v>883</v>
      </c>
      <c r="X129" s="286" t="s">
        <v>883</v>
      </c>
      <c r="Y129" s="287">
        <v>0</v>
      </c>
      <c r="Z129" s="287" t="s">
        <v>883</v>
      </c>
      <c r="AA129" s="286" t="s">
        <v>883</v>
      </c>
      <c r="AB129" s="287">
        <v>0</v>
      </c>
      <c r="AC129" s="287"/>
      <c r="AD129" s="288" t="s">
        <v>883</v>
      </c>
      <c r="AE129" s="289" t="s">
        <v>883</v>
      </c>
      <c r="AF129" s="279">
        <v>8</v>
      </c>
      <c r="AG129" s="282">
        <v>42076</v>
      </c>
      <c r="AH129" s="282" t="s">
        <v>883</v>
      </c>
      <c r="AI129" s="282">
        <v>43004</v>
      </c>
      <c r="AJ129" s="282" t="s">
        <v>883</v>
      </c>
      <c r="AK129" s="274"/>
    </row>
    <row r="130" spans="1:37" x14ac:dyDescent="0.3">
      <c r="A130" s="273">
        <v>15469</v>
      </c>
      <c r="B130" s="274" t="s">
        <v>1092</v>
      </c>
      <c r="C130" s="146" t="s">
        <v>256</v>
      </c>
      <c r="D130" s="275">
        <v>6.12</v>
      </c>
      <c r="E130" s="274"/>
      <c r="F130" s="274"/>
      <c r="G130" s="274" t="s">
        <v>883</v>
      </c>
      <c r="H130" s="276">
        <v>75</v>
      </c>
      <c r="I130" s="24">
        <v>103003</v>
      </c>
      <c r="J130" s="277">
        <v>6.12</v>
      </c>
      <c r="K130" s="276">
        <v>44</v>
      </c>
      <c r="L130" s="278">
        <v>20</v>
      </c>
      <c r="M130" s="279">
        <v>0</v>
      </c>
      <c r="N130" s="277">
        <v>0</v>
      </c>
      <c r="O130" s="280" t="s">
        <v>882</v>
      </c>
      <c r="P130" s="279">
        <v>0</v>
      </c>
      <c r="Q130" s="281">
        <v>0</v>
      </c>
      <c r="R130" s="282" t="s">
        <v>883</v>
      </c>
      <c r="S130" s="274" t="s">
        <v>1083</v>
      </c>
      <c r="T130" s="44">
        <v>1</v>
      </c>
      <c r="U130" s="283">
        <v>55</v>
      </c>
      <c r="V130" s="284">
        <v>34</v>
      </c>
      <c r="W130" s="285" t="s">
        <v>883</v>
      </c>
      <c r="X130" s="286" t="s">
        <v>883</v>
      </c>
      <c r="Y130" s="287">
        <v>0</v>
      </c>
      <c r="Z130" s="287" t="s">
        <v>883</v>
      </c>
      <c r="AA130" s="286" t="s">
        <v>883</v>
      </c>
      <c r="AB130" s="287">
        <v>0</v>
      </c>
      <c r="AC130" s="287"/>
      <c r="AD130" s="288" t="s">
        <v>883</v>
      </c>
      <c r="AE130" s="289" t="s">
        <v>883</v>
      </c>
      <c r="AF130" s="279">
        <v>16</v>
      </c>
      <c r="AG130" s="282">
        <v>44068</v>
      </c>
      <c r="AH130" s="282" t="s">
        <v>883</v>
      </c>
      <c r="AI130" s="282">
        <v>44028</v>
      </c>
      <c r="AJ130" s="282" t="s">
        <v>883</v>
      </c>
      <c r="AK130" s="274"/>
    </row>
    <row r="131" spans="1:37" x14ac:dyDescent="0.3">
      <c r="A131" s="273">
        <v>15473</v>
      </c>
      <c r="B131" s="274" t="s">
        <v>1093</v>
      </c>
      <c r="C131" s="146" t="s">
        <v>256</v>
      </c>
      <c r="D131" s="275">
        <v>17</v>
      </c>
      <c r="E131" s="274"/>
      <c r="F131" s="274"/>
      <c r="G131" s="274" t="s">
        <v>883</v>
      </c>
      <c r="H131" s="276">
        <v>74</v>
      </c>
      <c r="I131" s="24">
        <v>103003</v>
      </c>
      <c r="J131" s="277">
        <v>17</v>
      </c>
      <c r="K131" s="276">
        <v>24</v>
      </c>
      <c r="L131" s="278">
        <v>37</v>
      </c>
      <c r="M131" s="279">
        <v>0</v>
      </c>
      <c r="N131" s="277">
        <v>0</v>
      </c>
      <c r="O131" s="280" t="s">
        <v>882</v>
      </c>
      <c r="P131" s="279">
        <v>0</v>
      </c>
      <c r="Q131" s="281">
        <v>0</v>
      </c>
      <c r="R131" s="282" t="s">
        <v>883</v>
      </c>
      <c r="S131" s="274" t="s">
        <v>1083</v>
      </c>
      <c r="T131" s="44">
        <v>1</v>
      </c>
      <c r="U131" s="283">
        <v>55</v>
      </c>
      <c r="V131" s="284">
        <v>34</v>
      </c>
      <c r="W131" s="285" t="s">
        <v>883</v>
      </c>
      <c r="X131" s="286" t="s">
        <v>883</v>
      </c>
      <c r="Y131" s="287">
        <v>0</v>
      </c>
      <c r="Z131" s="287" t="s">
        <v>883</v>
      </c>
      <c r="AA131" s="286" t="s">
        <v>883</v>
      </c>
      <c r="AB131" s="287">
        <v>0</v>
      </c>
      <c r="AC131" s="287"/>
      <c r="AD131" s="288" t="s">
        <v>883</v>
      </c>
      <c r="AE131" s="289" t="s">
        <v>883</v>
      </c>
      <c r="AF131" s="279">
        <v>0</v>
      </c>
      <c r="AG131" s="282">
        <v>42076</v>
      </c>
      <c r="AH131" s="282" t="s">
        <v>883</v>
      </c>
      <c r="AI131" s="282">
        <v>44146</v>
      </c>
      <c r="AJ131" s="282" t="s">
        <v>883</v>
      </c>
      <c r="AK131" s="274"/>
    </row>
    <row r="132" spans="1:37" x14ac:dyDescent="0.3">
      <c r="A132" s="273">
        <v>15475</v>
      </c>
      <c r="B132" s="274" t="s">
        <v>1094</v>
      </c>
      <c r="C132" s="146" t="s">
        <v>256</v>
      </c>
      <c r="D132" s="275">
        <v>23.5</v>
      </c>
      <c r="E132" s="274"/>
      <c r="F132" s="274"/>
      <c r="G132" s="274" t="s">
        <v>883</v>
      </c>
      <c r="H132" s="276">
        <v>132</v>
      </c>
      <c r="I132" s="24">
        <v>103003</v>
      </c>
      <c r="J132" s="277">
        <v>23.5</v>
      </c>
      <c r="K132" s="276">
        <v>30</v>
      </c>
      <c r="L132" s="278">
        <v>46.64310954063604</v>
      </c>
      <c r="M132" s="279">
        <v>0</v>
      </c>
      <c r="N132" s="277">
        <v>0</v>
      </c>
      <c r="O132" s="280" t="s">
        <v>882</v>
      </c>
      <c r="P132" s="279">
        <v>0</v>
      </c>
      <c r="Q132" s="281">
        <v>0</v>
      </c>
      <c r="R132" s="282" t="s">
        <v>883</v>
      </c>
      <c r="S132" s="274" t="s">
        <v>1083</v>
      </c>
      <c r="T132" s="44">
        <v>1</v>
      </c>
      <c r="U132" s="283">
        <v>55</v>
      </c>
      <c r="V132" s="284">
        <v>34</v>
      </c>
      <c r="W132" s="285" t="s">
        <v>883</v>
      </c>
      <c r="X132" s="286" t="s">
        <v>883</v>
      </c>
      <c r="Y132" s="287">
        <v>0</v>
      </c>
      <c r="Z132" s="287" t="s">
        <v>883</v>
      </c>
      <c r="AA132" s="286" t="s">
        <v>883</v>
      </c>
      <c r="AB132" s="287">
        <v>0</v>
      </c>
      <c r="AC132" s="287"/>
      <c r="AD132" s="288" t="s">
        <v>883</v>
      </c>
      <c r="AE132" s="289" t="s">
        <v>883</v>
      </c>
      <c r="AF132" s="279">
        <v>0</v>
      </c>
      <c r="AG132" s="282">
        <v>42076</v>
      </c>
      <c r="AH132" s="282" t="s">
        <v>883</v>
      </c>
      <c r="AI132" s="282">
        <v>44155</v>
      </c>
      <c r="AJ132" s="282" t="s">
        <v>883</v>
      </c>
      <c r="AK132" s="274"/>
    </row>
    <row r="133" spans="1:37" x14ac:dyDescent="0.3">
      <c r="A133" s="273">
        <v>15530</v>
      </c>
      <c r="B133" s="274" t="s">
        <v>1095</v>
      </c>
      <c r="C133" s="146" t="s">
        <v>373</v>
      </c>
      <c r="D133" s="275">
        <v>7.0000000000000007E-2</v>
      </c>
      <c r="E133" s="274"/>
      <c r="F133" s="274"/>
      <c r="G133" s="274" t="s">
        <v>883</v>
      </c>
      <c r="H133" s="276">
        <v>22838</v>
      </c>
      <c r="I133" s="24">
        <v>103003</v>
      </c>
      <c r="J133" s="277">
        <v>7.0000000000000007E-2</v>
      </c>
      <c r="K133" s="276">
        <v>15300</v>
      </c>
      <c r="L133" s="278">
        <v>11.063153662447379</v>
      </c>
      <c r="M133" s="279">
        <v>1933.96</v>
      </c>
      <c r="N133" s="277">
        <v>135.37719999999999</v>
      </c>
      <c r="O133" s="280" t="s">
        <v>882</v>
      </c>
      <c r="P133" s="279">
        <v>0</v>
      </c>
      <c r="Q133" s="281">
        <v>0</v>
      </c>
      <c r="R133" s="282" t="s">
        <v>883</v>
      </c>
      <c r="S133" s="274" t="s">
        <v>1096</v>
      </c>
      <c r="T133" s="44">
        <v>1</v>
      </c>
      <c r="U133" s="283">
        <v>45</v>
      </c>
      <c r="V133" s="284">
        <v>13</v>
      </c>
      <c r="W133" s="285" t="s">
        <v>883</v>
      </c>
      <c r="X133" s="286" t="s">
        <v>883</v>
      </c>
      <c r="Y133" s="287">
        <v>0</v>
      </c>
      <c r="Z133" s="287" t="s">
        <v>883</v>
      </c>
      <c r="AA133" s="286" t="s">
        <v>883</v>
      </c>
      <c r="AB133" s="287">
        <v>0</v>
      </c>
      <c r="AC133" s="287"/>
      <c r="AD133" s="288" t="s">
        <v>883</v>
      </c>
      <c r="AE133" s="289" t="s">
        <v>883</v>
      </c>
      <c r="AF133" s="279">
        <v>8258</v>
      </c>
      <c r="AG133" s="282">
        <v>44204</v>
      </c>
      <c r="AH133" s="282" t="s">
        <v>883</v>
      </c>
      <c r="AI133" s="282">
        <v>44169</v>
      </c>
      <c r="AJ133" s="282" t="s">
        <v>883</v>
      </c>
      <c r="AK133" s="274"/>
    </row>
    <row r="134" spans="1:37" x14ac:dyDescent="0.3">
      <c r="A134" s="273">
        <v>15648</v>
      </c>
      <c r="B134" s="274" t="s">
        <v>1097</v>
      </c>
      <c r="C134" s="146" t="s">
        <v>256</v>
      </c>
      <c r="D134" s="275">
        <v>3.24</v>
      </c>
      <c r="E134" s="274"/>
      <c r="F134" s="274"/>
      <c r="G134" s="274" t="s">
        <v>883</v>
      </c>
      <c r="H134" s="276">
        <v>36</v>
      </c>
      <c r="I134" s="24">
        <v>103003</v>
      </c>
      <c r="J134" s="277">
        <v>3.24</v>
      </c>
      <c r="K134" s="276">
        <v>22</v>
      </c>
      <c r="L134" s="278">
        <v>19.672131147540984</v>
      </c>
      <c r="M134" s="279">
        <v>0</v>
      </c>
      <c r="N134" s="277">
        <v>0</v>
      </c>
      <c r="O134" s="280" t="s">
        <v>882</v>
      </c>
      <c r="P134" s="279">
        <v>0</v>
      </c>
      <c r="Q134" s="281">
        <v>0</v>
      </c>
      <c r="R134" s="282" t="s">
        <v>883</v>
      </c>
      <c r="S134" s="274" t="s">
        <v>1098</v>
      </c>
      <c r="T134" s="44">
        <v>1</v>
      </c>
      <c r="U134" s="283">
        <v>55</v>
      </c>
      <c r="V134" s="284">
        <v>35</v>
      </c>
      <c r="W134" s="285">
        <v>2442</v>
      </c>
      <c r="X134" s="286">
        <v>2023</v>
      </c>
      <c r="Y134" s="287">
        <v>10</v>
      </c>
      <c r="Z134" s="287" t="s">
        <v>883</v>
      </c>
      <c r="AA134" s="286" t="s">
        <v>883</v>
      </c>
      <c r="AB134" s="287">
        <v>0</v>
      </c>
      <c r="AC134" s="287"/>
      <c r="AD134" s="288" t="s">
        <v>883</v>
      </c>
      <c r="AE134" s="289" t="s">
        <v>883</v>
      </c>
      <c r="AF134" s="279">
        <v>8</v>
      </c>
      <c r="AG134" s="282">
        <v>43916</v>
      </c>
      <c r="AH134" s="282" t="s">
        <v>883</v>
      </c>
      <c r="AI134" s="282">
        <v>43865</v>
      </c>
      <c r="AJ134" s="282" t="s">
        <v>883</v>
      </c>
      <c r="AK134" s="274"/>
    </row>
    <row r="135" spans="1:37" x14ac:dyDescent="0.3">
      <c r="A135" s="273">
        <v>15656</v>
      </c>
      <c r="B135" s="274" t="s">
        <v>1099</v>
      </c>
      <c r="C135" s="146" t="s">
        <v>256</v>
      </c>
      <c r="D135" s="275">
        <v>5.75</v>
      </c>
      <c r="E135" s="274"/>
      <c r="F135" s="274"/>
      <c r="G135" s="274" t="s">
        <v>883</v>
      </c>
      <c r="H135" s="276">
        <v>136</v>
      </c>
      <c r="I135" s="24">
        <v>103003</v>
      </c>
      <c r="J135" s="277">
        <v>5.75</v>
      </c>
      <c r="K135" s="276">
        <v>15</v>
      </c>
      <c r="L135" s="278">
        <v>108.8</v>
      </c>
      <c r="M135" s="279">
        <v>0</v>
      </c>
      <c r="N135" s="277">
        <v>0</v>
      </c>
      <c r="O135" s="280" t="s">
        <v>882</v>
      </c>
      <c r="P135" s="279">
        <v>0</v>
      </c>
      <c r="Q135" s="281">
        <v>0</v>
      </c>
      <c r="R135" s="282" t="s">
        <v>883</v>
      </c>
      <c r="S135" s="274" t="s">
        <v>1098</v>
      </c>
      <c r="T135" s="44">
        <v>1</v>
      </c>
      <c r="U135" s="283">
        <v>55</v>
      </c>
      <c r="V135" s="284">
        <v>35</v>
      </c>
      <c r="W135" s="285" t="s">
        <v>883</v>
      </c>
      <c r="X135" s="286" t="s">
        <v>883</v>
      </c>
      <c r="Y135" s="287">
        <v>0</v>
      </c>
      <c r="Z135" s="287" t="s">
        <v>883</v>
      </c>
      <c r="AA135" s="286" t="s">
        <v>883</v>
      </c>
      <c r="AB135" s="287">
        <v>0</v>
      </c>
      <c r="AC135" s="287"/>
      <c r="AD135" s="288" t="s">
        <v>883</v>
      </c>
      <c r="AE135" s="289" t="s">
        <v>883</v>
      </c>
      <c r="AF135" s="279">
        <v>6</v>
      </c>
      <c r="AG135" s="282">
        <v>43966</v>
      </c>
      <c r="AH135" s="282" t="s">
        <v>883</v>
      </c>
      <c r="AI135" s="282">
        <v>43880</v>
      </c>
      <c r="AJ135" s="282" t="s">
        <v>883</v>
      </c>
      <c r="AK135" s="274"/>
    </row>
    <row r="136" spans="1:37" x14ac:dyDescent="0.3">
      <c r="A136" s="273">
        <v>15664</v>
      </c>
      <c r="B136" s="274" t="s">
        <v>1100</v>
      </c>
      <c r="C136" s="146" t="s">
        <v>256</v>
      </c>
      <c r="D136" s="275">
        <v>1.6</v>
      </c>
      <c r="E136" s="274"/>
      <c r="F136" s="274"/>
      <c r="G136" s="274" t="s">
        <v>883</v>
      </c>
      <c r="H136" s="276">
        <v>54</v>
      </c>
      <c r="I136" s="24">
        <v>103003</v>
      </c>
      <c r="J136" s="277">
        <v>1.6</v>
      </c>
      <c r="K136" s="276">
        <v>9</v>
      </c>
      <c r="L136" s="278">
        <v>72</v>
      </c>
      <c r="M136" s="279">
        <v>0</v>
      </c>
      <c r="N136" s="277">
        <v>0</v>
      </c>
      <c r="O136" s="280" t="s">
        <v>882</v>
      </c>
      <c r="P136" s="279">
        <v>0</v>
      </c>
      <c r="Q136" s="281">
        <v>0</v>
      </c>
      <c r="R136" s="282" t="s">
        <v>883</v>
      </c>
      <c r="S136" s="274" t="s">
        <v>1098</v>
      </c>
      <c r="T136" s="44">
        <v>1</v>
      </c>
      <c r="U136" s="283">
        <v>55</v>
      </c>
      <c r="V136" s="284">
        <v>35</v>
      </c>
      <c r="W136" s="285" t="s">
        <v>883</v>
      </c>
      <c r="X136" s="286" t="s">
        <v>883</v>
      </c>
      <c r="Y136" s="287">
        <v>0</v>
      </c>
      <c r="Z136" s="287" t="s">
        <v>883</v>
      </c>
      <c r="AA136" s="286" t="s">
        <v>883</v>
      </c>
      <c r="AB136" s="287">
        <v>0</v>
      </c>
      <c r="AC136" s="287"/>
      <c r="AD136" s="288" t="s">
        <v>883</v>
      </c>
      <c r="AE136" s="289" t="s">
        <v>883</v>
      </c>
      <c r="AF136" s="279">
        <v>4</v>
      </c>
      <c r="AG136" s="282">
        <v>43978</v>
      </c>
      <c r="AH136" s="282" t="s">
        <v>883</v>
      </c>
      <c r="AI136" s="282">
        <v>44516</v>
      </c>
      <c r="AJ136" s="282" t="s">
        <v>883</v>
      </c>
      <c r="AK136" s="274"/>
    </row>
    <row r="137" spans="1:37" x14ac:dyDescent="0.3">
      <c r="A137" s="273">
        <v>15668</v>
      </c>
      <c r="B137" s="274" t="s">
        <v>1101</v>
      </c>
      <c r="C137" s="146" t="s">
        <v>256</v>
      </c>
      <c r="D137" s="275">
        <v>10.14</v>
      </c>
      <c r="E137" s="274"/>
      <c r="F137" s="274"/>
      <c r="G137" s="274" t="s">
        <v>883</v>
      </c>
      <c r="H137" s="276">
        <v>239</v>
      </c>
      <c r="I137" s="24">
        <v>103003</v>
      </c>
      <c r="J137" s="277">
        <v>10.14</v>
      </c>
      <c r="K137" s="276">
        <v>15</v>
      </c>
      <c r="L137" s="278">
        <v>136.57142857142856</v>
      </c>
      <c r="M137" s="279">
        <v>0</v>
      </c>
      <c r="N137" s="277">
        <v>0</v>
      </c>
      <c r="O137" s="280" t="s">
        <v>882</v>
      </c>
      <c r="P137" s="279">
        <v>0</v>
      </c>
      <c r="Q137" s="281">
        <v>0</v>
      </c>
      <c r="R137" s="282" t="s">
        <v>883</v>
      </c>
      <c r="S137" s="274" t="s">
        <v>1098</v>
      </c>
      <c r="T137" s="44">
        <v>1</v>
      </c>
      <c r="U137" s="283">
        <v>55</v>
      </c>
      <c r="V137" s="284">
        <v>35</v>
      </c>
      <c r="W137" s="285" t="s">
        <v>883</v>
      </c>
      <c r="X137" s="286" t="s">
        <v>883</v>
      </c>
      <c r="Y137" s="287">
        <v>0</v>
      </c>
      <c r="Z137" s="287" t="s">
        <v>883</v>
      </c>
      <c r="AA137" s="286" t="s">
        <v>883</v>
      </c>
      <c r="AB137" s="287">
        <v>0</v>
      </c>
      <c r="AC137" s="287"/>
      <c r="AD137" s="288" t="s">
        <v>883</v>
      </c>
      <c r="AE137" s="289" t="s">
        <v>883</v>
      </c>
      <c r="AF137" s="279">
        <v>8</v>
      </c>
      <c r="AG137" s="282">
        <v>44168</v>
      </c>
      <c r="AH137" s="282" t="s">
        <v>883</v>
      </c>
      <c r="AI137" s="282">
        <v>44740</v>
      </c>
      <c r="AJ137" s="282" t="s">
        <v>883</v>
      </c>
      <c r="AK137" s="274"/>
    </row>
    <row r="138" spans="1:37" x14ac:dyDescent="0.3">
      <c r="A138" s="273">
        <v>15672</v>
      </c>
      <c r="B138" s="274" t="s">
        <v>1102</v>
      </c>
      <c r="C138" s="146" t="s">
        <v>256</v>
      </c>
      <c r="D138" s="275">
        <v>17.399999999999999</v>
      </c>
      <c r="E138" s="274"/>
      <c r="F138" s="274"/>
      <c r="G138" s="274" t="s">
        <v>883</v>
      </c>
      <c r="H138" s="276">
        <v>0</v>
      </c>
      <c r="I138" s="24">
        <v>103003</v>
      </c>
      <c r="J138" s="277">
        <v>17.399999999999999</v>
      </c>
      <c r="K138" s="276">
        <v>36</v>
      </c>
      <c r="L138" s="278">
        <v>0</v>
      </c>
      <c r="M138" s="279">
        <v>0</v>
      </c>
      <c r="N138" s="277">
        <v>0</v>
      </c>
      <c r="O138" s="280" t="s">
        <v>882</v>
      </c>
      <c r="P138" s="279">
        <v>0</v>
      </c>
      <c r="Q138" s="281">
        <v>0</v>
      </c>
      <c r="R138" s="282" t="s">
        <v>883</v>
      </c>
      <c r="S138" s="274" t="s">
        <v>1098</v>
      </c>
      <c r="T138" s="44">
        <v>1</v>
      </c>
      <c r="U138" s="283">
        <v>55</v>
      </c>
      <c r="V138" s="284">
        <v>35</v>
      </c>
      <c r="W138" s="285">
        <v>2235</v>
      </c>
      <c r="X138" s="286">
        <v>2023</v>
      </c>
      <c r="Y138" s="287">
        <v>500</v>
      </c>
      <c r="Z138" s="287" t="s">
        <v>883</v>
      </c>
      <c r="AA138" s="286" t="s">
        <v>883</v>
      </c>
      <c r="AB138" s="287">
        <v>0</v>
      </c>
      <c r="AC138" s="287"/>
      <c r="AD138" s="288" t="s">
        <v>883</v>
      </c>
      <c r="AE138" s="289" t="s">
        <v>883</v>
      </c>
      <c r="AF138" s="279">
        <v>12</v>
      </c>
      <c r="AG138" s="282">
        <v>44168</v>
      </c>
      <c r="AH138" s="282" t="s">
        <v>883</v>
      </c>
      <c r="AI138" s="282">
        <v>44146</v>
      </c>
      <c r="AJ138" s="282" t="s">
        <v>883</v>
      </c>
      <c r="AK138" s="274"/>
    </row>
    <row r="139" spans="1:37" x14ac:dyDescent="0.3">
      <c r="A139" s="273">
        <v>15673</v>
      </c>
      <c r="B139" s="274" t="s">
        <v>1103</v>
      </c>
      <c r="C139" s="146" t="s">
        <v>256</v>
      </c>
      <c r="D139" s="275">
        <v>4.5999999999999996</v>
      </c>
      <c r="E139" s="274"/>
      <c r="F139" s="274"/>
      <c r="G139" s="274" t="s">
        <v>883</v>
      </c>
      <c r="H139" s="276">
        <v>100</v>
      </c>
      <c r="I139" s="24">
        <v>103003</v>
      </c>
      <c r="J139" s="277">
        <v>4.5999999999999996</v>
      </c>
      <c r="K139" s="276">
        <v>66</v>
      </c>
      <c r="L139" s="278">
        <v>18.181818181818183</v>
      </c>
      <c r="M139" s="279">
        <v>0</v>
      </c>
      <c r="N139" s="277">
        <v>0</v>
      </c>
      <c r="O139" s="280" t="s">
        <v>882</v>
      </c>
      <c r="P139" s="279">
        <v>0</v>
      </c>
      <c r="Q139" s="281">
        <v>0</v>
      </c>
      <c r="R139" s="282" t="s">
        <v>883</v>
      </c>
      <c r="S139" s="274" t="s">
        <v>1098</v>
      </c>
      <c r="T139" s="44">
        <v>1</v>
      </c>
      <c r="U139" s="283">
        <v>55</v>
      </c>
      <c r="V139" s="284">
        <v>35</v>
      </c>
      <c r="W139" s="285">
        <v>2956</v>
      </c>
      <c r="X139" s="286">
        <v>2023</v>
      </c>
      <c r="Y139" s="287">
        <v>50</v>
      </c>
      <c r="Z139" s="287" t="s">
        <v>883</v>
      </c>
      <c r="AA139" s="286" t="s">
        <v>883</v>
      </c>
      <c r="AB139" s="287">
        <v>0</v>
      </c>
      <c r="AC139" s="287"/>
      <c r="AD139" s="288" t="s">
        <v>883</v>
      </c>
      <c r="AE139" s="289" t="s">
        <v>883</v>
      </c>
      <c r="AF139" s="279">
        <v>22</v>
      </c>
      <c r="AG139" s="282">
        <v>44337</v>
      </c>
      <c r="AH139" s="282" t="s">
        <v>883</v>
      </c>
      <c r="AI139" s="282">
        <v>44516</v>
      </c>
      <c r="AJ139" s="282" t="s">
        <v>883</v>
      </c>
      <c r="AK139" s="274"/>
    </row>
    <row r="140" spans="1:37" x14ac:dyDescent="0.3">
      <c r="A140" s="273">
        <v>15680</v>
      </c>
      <c r="B140" s="274" t="s">
        <v>1104</v>
      </c>
      <c r="C140" s="146" t="s">
        <v>256</v>
      </c>
      <c r="D140" s="275">
        <v>5.86</v>
      </c>
      <c r="E140" s="274"/>
      <c r="F140" s="274"/>
      <c r="G140" s="274" t="s">
        <v>883</v>
      </c>
      <c r="H140" s="276">
        <v>482</v>
      </c>
      <c r="I140" s="24">
        <v>103003</v>
      </c>
      <c r="J140" s="277">
        <v>5.86</v>
      </c>
      <c r="K140" s="276">
        <v>46</v>
      </c>
      <c r="L140" s="278">
        <v>125.8485639686684</v>
      </c>
      <c r="M140" s="279">
        <v>0</v>
      </c>
      <c r="N140" s="277">
        <v>0</v>
      </c>
      <c r="O140" s="280" t="s">
        <v>882</v>
      </c>
      <c r="P140" s="279">
        <v>0</v>
      </c>
      <c r="Q140" s="281">
        <v>0</v>
      </c>
      <c r="R140" s="282" t="s">
        <v>883</v>
      </c>
      <c r="S140" s="274" t="s">
        <v>1098</v>
      </c>
      <c r="T140" s="44">
        <v>1</v>
      </c>
      <c r="U140" s="283">
        <v>55</v>
      </c>
      <c r="V140" s="284">
        <v>35</v>
      </c>
      <c r="W140" s="285" t="s">
        <v>883</v>
      </c>
      <c r="X140" s="286" t="s">
        <v>883</v>
      </c>
      <c r="Y140" s="287">
        <v>0</v>
      </c>
      <c r="Z140" s="287" t="s">
        <v>883</v>
      </c>
      <c r="AA140" s="286" t="s">
        <v>883</v>
      </c>
      <c r="AB140" s="287">
        <v>0</v>
      </c>
      <c r="AC140" s="287"/>
      <c r="AD140" s="288" t="s">
        <v>883</v>
      </c>
      <c r="AE140" s="289" t="s">
        <v>883</v>
      </c>
      <c r="AF140" s="279">
        <v>16</v>
      </c>
      <c r="AG140" s="282">
        <v>44649</v>
      </c>
      <c r="AH140" s="282" t="s">
        <v>883</v>
      </c>
      <c r="AI140" s="282">
        <v>44755</v>
      </c>
      <c r="AJ140" s="282" t="s">
        <v>883</v>
      </c>
      <c r="AK140" s="274"/>
    </row>
    <row r="141" spans="1:37" x14ac:dyDescent="0.3">
      <c r="A141" s="273">
        <v>15813</v>
      </c>
      <c r="B141" s="274" t="s">
        <v>1105</v>
      </c>
      <c r="C141" s="146" t="s">
        <v>256</v>
      </c>
      <c r="D141" s="275">
        <v>0.6</v>
      </c>
      <c r="E141" s="274"/>
      <c r="F141" s="274"/>
      <c r="G141" s="274" t="s">
        <v>883</v>
      </c>
      <c r="H141" s="276">
        <v>1765</v>
      </c>
      <c r="I141" s="24">
        <v>103003</v>
      </c>
      <c r="J141" s="277">
        <v>0.6</v>
      </c>
      <c r="K141" s="276">
        <v>5635</v>
      </c>
      <c r="L141" s="278">
        <v>3.0762527233115469</v>
      </c>
      <c r="M141" s="279">
        <v>2920</v>
      </c>
      <c r="N141" s="277">
        <v>1752</v>
      </c>
      <c r="O141" s="280" t="s">
        <v>882</v>
      </c>
      <c r="P141" s="279">
        <v>0</v>
      </c>
      <c r="Q141" s="281">
        <v>0</v>
      </c>
      <c r="R141" s="282" t="s">
        <v>883</v>
      </c>
      <c r="S141" s="274" t="s">
        <v>1106</v>
      </c>
      <c r="T141" s="44">
        <v>1</v>
      </c>
      <c r="U141" s="283">
        <v>51</v>
      </c>
      <c r="V141" s="284">
        <v>6</v>
      </c>
      <c r="W141" s="285">
        <v>9011</v>
      </c>
      <c r="X141" s="286">
        <v>2023</v>
      </c>
      <c r="Y141" s="287">
        <v>2200</v>
      </c>
      <c r="Z141" s="287" t="s">
        <v>883</v>
      </c>
      <c r="AA141" s="286" t="s">
        <v>883</v>
      </c>
      <c r="AB141" s="287">
        <v>0</v>
      </c>
      <c r="AC141" s="287"/>
      <c r="AD141" s="288" t="s">
        <v>883</v>
      </c>
      <c r="AE141" s="289" t="s">
        <v>883</v>
      </c>
      <c r="AF141" s="279">
        <v>2296</v>
      </c>
      <c r="AG141" s="282">
        <v>44560</v>
      </c>
      <c r="AH141" s="282" t="s">
        <v>883</v>
      </c>
      <c r="AI141" s="282">
        <v>45078</v>
      </c>
      <c r="AJ141" s="282" t="s">
        <v>883</v>
      </c>
      <c r="AK141" s="274"/>
    </row>
    <row r="142" spans="1:37" x14ac:dyDescent="0.3">
      <c r="A142" s="273">
        <v>16053</v>
      </c>
      <c r="B142" s="274" t="s">
        <v>1107</v>
      </c>
      <c r="C142" s="146" t="s">
        <v>1065</v>
      </c>
      <c r="D142" s="275">
        <v>110</v>
      </c>
      <c r="E142" s="274"/>
      <c r="F142" s="274"/>
      <c r="G142" s="274" t="s">
        <v>883</v>
      </c>
      <c r="H142" s="276">
        <v>7</v>
      </c>
      <c r="I142" s="24">
        <v>103003</v>
      </c>
      <c r="J142" s="277">
        <v>110</v>
      </c>
      <c r="K142" s="276">
        <v>108</v>
      </c>
      <c r="L142" s="278">
        <v>0.44929396662387677</v>
      </c>
      <c r="M142" s="279">
        <v>179.96</v>
      </c>
      <c r="N142" s="277">
        <v>19795.599999999999</v>
      </c>
      <c r="O142" s="280" t="s">
        <v>882</v>
      </c>
      <c r="P142" s="279">
        <v>0</v>
      </c>
      <c r="Q142" s="281">
        <v>0</v>
      </c>
      <c r="R142" s="282" t="s">
        <v>883</v>
      </c>
      <c r="S142" s="274" t="s">
        <v>1108</v>
      </c>
      <c r="T142" s="44">
        <v>1</v>
      </c>
      <c r="U142" s="283">
        <v>51</v>
      </c>
      <c r="V142" s="284">
        <v>33</v>
      </c>
      <c r="W142" s="285" t="s">
        <v>883</v>
      </c>
      <c r="X142" s="286" t="s">
        <v>883</v>
      </c>
      <c r="Y142" s="287">
        <v>0</v>
      </c>
      <c r="Z142" s="287" t="s">
        <v>883</v>
      </c>
      <c r="AA142" s="286" t="s">
        <v>883</v>
      </c>
      <c r="AB142" s="287">
        <v>0</v>
      </c>
      <c r="AC142" s="287"/>
      <c r="AD142" s="288" t="s">
        <v>883</v>
      </c>
      <c r="AE142" s="289" t="s">
        <v>883</v>
      </c>
      <c r="AF142" s="279">
        <v>62</v>
      </c>
      <c r="AG142" s="282">
        <v>45188</v>
      </c>
      <c r="AH142" s="282" t="s">
        <v>883</v>
      </c>
      <c r="AI142" s="282">
        <v>45160</v>
      </c>
      <c r="AJ142" s="282" t="s">
        <v>883</v>
      </c>
      <c r="AK142" s="274"/>
    </row>
    <row r="143" spans="1:37" x14ac:dyDescent="0.3">
      <c r="A143" s="273">
        <v>16363</v>
      </c>
      <c r="B143" s="274" t="s">
        <v>1109</v>
      </c>
      <c r="C143" s="146" t="s">
        <v>256</v>
      </c>
      <c r="D143" s="275">
        <v>49.9</v>
      </c>
      <c r="E143" s="274"/>
      <c r="F143" s="274"/>
      <c r="G143" s="274" t="s">
        <v>883</v>
      </c>
      <c r="H143" s="276">
        <v>39</v>
      </c>
      <c r="I143" s="24">
        <v>103003</v>
      </c>
      <c r="J143" s="277">
        <v>49.9</v>
      </c>
      <c r="K143" s="276">
        <v>433</v>
      </c>
      <c r="L143" s="278">
        <v>0.93413173652694614</v>
      </c>
      <c r="M143" s="279">
        <v>462</v>
      </c>
      <c r="N143" s="277">
        <v>23053.8</v>
      </c>
      <c r="O143" s="280" t="s">
        <v>882</v>
      </c>
      <c r="P143" s="279">
        <v>0</v>
      </c>
      <c r="Q143" s="281">
        <v>0</v>
      </c>
      <c r="R143" s="282" t="s">
        <v>883</v>
      </c>
      <c r="S143" s="274" t="s">
        <v>1110</v>
      </c>
      <c r="T143" s="44">
        <v>1</v>
      </c>
      <c r="U143" s="283">
        <v>74</v>
      </c>
      <c r="V143" s="284">
        <v>8</v>
      </c>
      <c r="W143" s="285" t="s">
        <v>883</v>
      </c>
      <c r="X143" s="286" t="s">
        <v>883</v>
      </c>
      <c r="Y143" s="287">
        <v>0</v>
      </c>
      <c r="Z143" s="287" t="s">
        <v>883</v>
      </c>
      <c r="AA143" s="286" t="s">
        <v>883</v>
      </c>
      <c r="AB143" s="287">
        <v>0</v>
      </c>
      <c r="AC143" s="287"/>
      <c r="AD143" s="288" t="s">
        <v>883</v>
      </c>
      <c r="AE143" s="289" t="s">
        <v>883</v>
      </c>
      <c r="AF143" s="279">
        <v>168</v>
      </c>
      <c r="AG143" s="282">
        <v>44153</v>
      </c>
      <c r="AH143" s="282" t="s">
        <v>883</v>
      </c>
      <c r="AI143" s="282">
        <v>45210</v>
      </c>
      <c r="AJ143" s="282" t="s">
        <v>883</v>
      </c>
      <c r="AK143" s="274"/>
    </row>
    <row r="144" spans="1:37" x14ac:dyDescent="0.3">
      <c r="A144" s="273">
        <v>16365</v>
      </c>
      <c r="B144" s="274" t="s">
        <v>1111</v>
      </c>
      <c r="C144" s="146" t="s">
        <v>256</v>
      </c>
      <c r="D144" s="275">
        <v>183.5</v>
      </c>
      <c r="E144" s="274"/>
      <c r="F144" s="274"/>
      <c r="G144" s="274" t="s">
        <v>883</v>
      </c>
      <c r="H144" s="276">
        <v>509</v>
      </c>
      <c r="I144" s="24">
        <v>103003</v>
      </c>
      <c r="J144" s="277">
        <v>183.5</v>
      </c>
      <c r="K144" s="276">
        <v>91</v>
      </c>
      <c r="L144" s="278">
        <v>67.150395778364114</v>
      </c>
      <c r="M144" s="279">
        <v>0</v>
      </c>
      <c r="N144" s="277">
        <v>0</v>
      </c>
      <c r="O144" s="280" t="s">
        <v>882</v>
      </c>
      <c r="P144" s="279">
        <v>0</v>
      </c>
      <c r="Q144" s="281">
        <v>0</v>
      </c>
      <c r="R144" s="282" t="s">
        <v>883</v>
      </c>
      <c r="S144" s="274" t="s">
        <v>1110</v>
      </c>
      <c r="T144" s="44">
        <v>1</v>
      </c>
      <c r="U144" s="283">
        <v>74</v>
      </c>
      <c r="V144" s="284">
        <v>8</v>
      </c>
      <c r="W144" s="285" t="s">
        <v>883</v>
      </c>
      <c r="X144" s="286" t="s">
        <v>883</v>
      </c>
      <c r="Y144" s="287">
        <v>0</v>
      </c>
      <c r="Z144" s="287" t="s">
        <v>883</v>
      </c>
      <c r="AA144" s="286" t="s">
        <v>883</v>
      </c>
      <c r="AB144" s="287">
        <v>0</v>
      </c>
      <c r="AC144" s="287"/>
      <c r="AD144" s="288" t="s">
        <v>883</v>
      </c>
      <c r="AE144" s="289" t="s">
        <v>883</v>
      </c>
      <c r="AF144" s="279">
        <v>30</v>
      </c>
      <c r="AG144" s="282">
        <v>44544</v>
      </c>
      <c r="AH144" s="282" t="s">
        <v>883</v>
      </c>
      <c r="AI144" s="282">
        <v>44539</v>
      </c>
      <c r="AJ144" s="282" t="s">
        <v>883</v>
      </c>
      <c r="AK144" s="274"/>
    </row>
    <row r="145" spans="1:37" x14ac:dyDescent="0.3">
      <c r="A145" s="273">
        <v>16512</v>
      </c>
      <c r="B145" s="274" t="s">
        <v>1112</v>
      </c>
      <c r="C145" s="146" t="s">
        <v>262</v>
      </c>
      <c r="D145" s="275">
        <v>3.49</v>
      </c>
      <c r="E145" s="274"/>
      <c r="F145" s="274"/>
      <c r="G145" s="274" t="s">
        <v>883</v>
      </c>
      <c r="H145" s="276">
        <v>0</v>
      </c>
      <c r="I145" s="24">
        <v>103003</v>
      </c>
      <c r="J145" s="277">
        <v>3.49</v>
      </c>
      <c r="K145" s="276">
        <v>1063</v>
      </c>
      <c r="L145" s="278">
        <v>0</v>
      </c>
      <c r="M145" s="279">
        <v>0</v>
      </c>
      <c r="N145" s="277">
        <v>0</v>
      </c>
      <c r="O145" s="280" t="s">
        <v>882</v>
      </c>
      <c r="P145" s="279">
        <v>0</v>
      </c>
      <c r="Q145" s="281">
        <v>0</v>
      </c>
      <c r="R145" s="282" t="s">
        <v>883</v>
      </c>
      <c r="S145" s="274" t="s">
        <v>1031</v>
      </c>
      <c r="T145" s="44">
        <v>1</v>
      </c>
      <c r="U145" s="283">
        <v>45</v>
      </c>
      <c r="V145" s="284">
        <v>17</v>
      </c>
      <c r="W145" s="285">
        <v>6978</v>
      </c>
      <c r="X145" s="286">
        <v>2023</v>
      </c>
      <c r="Y145" s="287">
        <v>1100</v>
      </c>
      <c r="Z145" s="287" t="s">
        <v>883</v>
      </c>
      <c r="AA145" s="286" t="s">
        <v>883</v>
      </c>
      <c r="AB145" s="287">
        <v>0</v>
      </c>
      <c r="AC145" s="287"/>
      <c r="AD145" s="288" t="s">
        <v>883</v>
      </c>
      <c r="AE145" s="289" t="s">
        <v>883</v>
      </c>
      <c r="AF145" s="279">
        <v>362</v>
      </c>
      <c r="AG145" s="282">
        <v>44942</v>
      </c>
      <c r="AH145" s="282" t="s">
        <v>883</v>
      </c>
      <c r="AI145" s="282">
        <v>44910</v>
      </c>
      <c r="AJ145" s="282" t="s">
        <v>883</v>
      </c>
      <c r="AK145" s="274"/>
    </row>
    <row r="146" spans="1:37" x14ac:dyDescent="0.3">
      <c r="A146" s="273">
        <v>16571</v>
      </c>
      <c r="B146" s="274" t="s">
        <v>1113</v>
      </c>
      <c r="C146" s="146" t="s">
        <v>328</v>
      </c>
      <c r="D146" s="275">
        <v>6.75</v>
      </c>
      <c r="E146" s="274"/>
      <c r="F146" s="274"/>
      <c r="G146" s="274" t="s">
        <v>883</v>
      </c>
      <c r="H146" s="276">
        <v>2828</v>
      </c>
      <c r="I146" s="24">
        <v>103003</v>
      </c>
      <c r="J146" s="277">
        <v>6.75</v>
      </c>
      <c r="K146" s="276">
        <v>1488</v>
      </c>
      <c r="L146" s="278">
        <v>13.925546582627534</v>
      </c>
      <c r="M146" s="279">
        <v>0</v>
      </c>
      <c r="N146" s="277">
        <v>0</v>
      </c>
      <c r="O146" s="280" t="s">
        <v>882</v>
      </c>
      <c r="P146" s="279">
        <v>0</v>
      </c>
      <c r="Q146" s="281">
        <v>0</v>
      </c>
      <c r="R146" s="282" t="s">
        <v>883</v>
      </c>
      <c r="S146" s="274" t="s">
        <v>1114</v>
      </c>
      <c r="T146" s="44">
        <v>1</v>
      </c>
      <c r="U146" s="283">
        <v>48</v>
      </c>
      <c r="V146" s="284">
        <v>24</v>
      </c>
      <c r="W146" s="285" t="s">
        <v>883</v>
      </c>
      <c r="X146" s="286" t="s">
        <v>883</v>
      </c>
      <c r="Y146" s="287">
        <v>0</v>
      </c>
      <c r="Z146" s="287" t="s">
        <v>883</v>
      </c>
      <c r="AA146" s="286" t="s">
        <v>883</v>
      </c>
      <c r="AB146" s="287">
        <v>0</v>
      </c>
      <c r="AC146" s="287"/>
      <c r="AD146" s="288" t="s">
        <v>883</v>
      </c>
      <c r="AE146" s="289" t="s">
        <v>883</v>
      </c>
      <c r="AF146" s="279">
        <v>812</v>
      </c>
      <c r="AG146" s="282">
        <v>45167</v>
      </c>
      <c r="AH146" s="282" t="s">
        <v>883</v>
      </c>
      <c r="AI146" s="282">
        <v>45133</v>
      </c>
      <c r="AJ146" s="282" t="s">
        <v>883</v>
      </c>
      <c r="AK146" s="274"/>
    </row>
    <row r="147" spans="1:37" x14ac:dyDescent="0.3">
      <c r="A147" s="273">
        <v>16956</v>
      </c>
      <c r="B147" s="274" t="s">
        <v>1115</v>
      </c>
      <c r="C147" s="146" t="s">
        <v>256</v>
      </c>
      <c r="D147" s="275">
        <v>0.93</v>
      </c>
      <c r="E147" s="274"/>
      <c r="F147" s="274"/>
      <c r="G147" s="274" t="s">
        <v>883</v>
      </c>
      <c r="H147" s="276">
        <v>143</v>
      </c>
      <c r="I147" s="24">
        <v>103003</v>
      </c>
      <c r="J147" s="277">
        <v>0.93</v>
      </c>
      <c r="K147" s="276">
        <v>70</v>
      </c>
      <c r="L147" s="278">
        <v>24.528301886792455</v>
      </c>
      <c r="M147" s="279">
        <v>0</v>
      </c>
      <c r="N147" s="277">
        <v>0</v>
      </c>
      <c r="O147" s="280" t="s">
        <v>882</v>
      </c>
      <c r="P147" s="279">
        <v>0</v>
      </c>
      <c r="Q147" s="281">
        <v>0</v>
      </c>
      <c r="R147" s="282" t="s">
        <v>883</v>
      </c>
      <c r="S147" s="274" t="s">
        <v>960</v>
      </c>
      <c r="T147" s="44">
        <v>1</v>
      </c>
      <c r="U147" s="283">
        <v>61</v>
      </c>
      <c r="V147" s="284">
        <v>8</v>
      </c>
      <c r="W147" s="285" t="s">
        <v>883</v>
      </c>
      <c r="X147" s="286" t="s">
        <v>883</v>
      </c>
      <c r="Y147" s="287">
        <v>0</v>
      </c>
      <c r="Z147" s="287" t="s">
        <v>883</v>
      </c>
      <c r="AA147" s="286" t="s">
        <v>883</v>
      </c>
      <c r="AB147" s="287">
        <v>0</v>
      </c>
      <c r="AC147" s="287"/>
      <c r="AD147" s="288" t="s">
        <v>883</v>
      </c>
      <c r="AE147" s="289" t="s">
        <v>883</v>
      </c>
      <c r="AF147" s="279">
        <v>24</v>
      </c>
      <c r="AG147" s="282">
        <v>44573</v>
      </c>
      <c r="AH147" s="282" t="s">
        <v>883</v>
      </c>
      <c r="AI147" s="282">
        <v>44985</v>
      </c>
      <c r="AJ147" s="282" t="s">
        <v>883</v>
      </c>
      <c r="AK147" s="274"/>
    </row>
    <row r="148" spans="1:37" x14ac:dyDescent="0.3">
      <c r="A148" s="273">
        <v>16978</v>
      </c>
      <c r="B148" s="274" t="s">
        <v>1116</v>
      </c>
      <c r="C148" s="146" t="s">
        <v>256</v>
      </c>
      <c r="D148" s="275">
        <v>0.55000000000000004</v>
      </c>
      <c r="E148" s="274"/>
      <c r="F148" s="274"/>
      <c r="G148" s="274" t="s">
        <v>883</v>
      </c>
      <c r="H148" s="276">
        <v>868</v>
      </c>
      <c r="I148" s="24">
        <v>103003</v>
      </c>
      <c r="J148" s="277">
        <v>0.55000000000000004</v>
      </c>
      <c r="K148" s="276">
        <v>100</v>
      </c>
      <c r="L148" s="278">
        <v>130.13493253373315</v>
      </c>
      <c r="M148" s="279">
        <v>0</v>
      </c>
      <c r="N148" s="277">
        <v>0</v>
      </c>
      <c r="O148" s="280" t="s">
        <v>882</v>
      </c>
      <c r="P148" s="279">
        <v>0</v>
      </c>
      <c r="Q148" s="281">
        <v>0</v>
      </c>
      <c r="R148" s="282" t="s">
        <v>883</v>
      </c>
      <c r="S148" s="274" t="s">
        <v>960</v>
      </c>
      <c r="T148" s="44">
        <v>1</v>
      </c>
      <c r="U148" s="283">
        <v>61</v>
      </c>
      <c r="V148" s="284">
        <v>8</v>
      </c>
      <c r="W148" s="285" t="s">
        <v>883</v>
      </c>
      <c r="X148" s="286" t="s">
        <v>883</v>
      </c>
      <c r="Y148" s="287">
        <v>0</v>
      </c>
      <c r="Z148" s="287" t="s">
        <v>883</v>
      </c>
      <c r="AA148" s="286" t="s">
        <v>883</v>
      </c>
      <c r="AB148" s="287">
        <v>0</v>
      </c>
      <c r="AC148" s="287"/>
      <c r="AD148" s="288" t="s">
        <v>883</v>
      </c>
      <c r="AE148" s="289" t="s">
        <v>883</v>
      </c>
      <c r="AF148" s="279">
        <v>26</v>
      </c>
      <c r="AG148" s="282">
        <v>44533</v>
      </c>
      <c r="AH148" s="282" t="s">
        <v>883</v>
      </c>
      <c r="AI148" s="282">
        <v>44985</v>
      </c>
      <c r="AJ148" s="282" t="s">
        <v>883</v>
      </c>
      <c r="AK148" s="274"/>
    </row>
    <row r="149" spans="1:37" x14ac:dyDescent="0.3">
      <c r="A149" s="273">
        <v>17115</v>
      </c>
      <c r="B149" s="274" t="s">
        <v>1117</v>
      </c>
      <c r="C149" s="146" t="s">
        <v>260</v>
      </c>
      <c r="D149" s="275">
        <v>0.9</v>
      </c>
      <c r="E149" s="274"/>
      <c r="F149" s="274"/>
      <c r="G149" s="274" t="s">
        <v>883</v>
      </c>
      <c r="H149" s="276">
        <v>0</v>
      </c>
      <c r="I149" s="24">
        <v>103003</v>
      </c>
      <c r="J149" s="277">
        <v>0.9</v>
      </c>
      <c r="K149" s="276">
        <v>4441</v>
      </c>
      <c r="L149" s="278">
        <v>0</v>
      </c>
      <c r="M149" s="279">
        <v>1430.96</v>
      </c>
      <c r="N149" s="277">
        <v>1287.864</v>
      </c>
      <c r="O149" s="280" t="s">
        <v>882</v>
      </c>
      <c r="P149" s="279">
        <v>0</v>
      </c>
      <c r="Q149" s="281">
        <v>0</v>
      </c>
      <c r="R149" s="282" t="s">
        <v>883</v>
      </c>
      <c r="S149" s="274" t="s">
        <v>1118</v>
      </c>
      <c r="T149" s="44">
        <v>1</v>
      </c>
      <c r="U149" s="283">
        <v>79</v>
      </c>
      <c r="V149" s="284">
        <v>1</v>
      </c>
      <c r="W149" s="285" t="s">
        <v>883</v>
      </c>
      <c r="X149" s="286" t="s">
        <v>883</v>
      </c>
      <c r="Y149" s="287">
        <v>0</v>
      </c>
      <c r="Z149" s="287">
        <v>4567</v>
      </c>
      <c r="AA149" s="286">
        <v>2023</v>
      </c>
      <c r="AB149" s="287">
        <v>4000</v>
      </c>
      <c r="AC149" s="287">
        <v>4000</v>
      </c>
      <c r="AD149" s="288" t="s">
        <v>2053</v>
      </c>
      <c r="AE149" s="289">
        <v>45070</v>
      </c>
      <c r="AF149" s="279">
        <v>1810</v>
      </c>
      <c r="AG149" s="282">
        <v>44998</v>
      </c>
      <c r="AH149" s="282" t="s">
        <v>883</v>
      </c>
      <c r="AI149" s="282">
        <v>45036</v>
      </c>
      <c r="AJ149" s="282" t="s">
        <v>883</v>
      </c>
      <c r="AK149" s="274"/>
    </row>
    <row r="150" spans="1:37" x14ac:dyDescent="0.3">
      <c r="A150" s="273">
        <v>17132</v>
      </c>
      <c r="B150" s="274" t="s">
        <v>1119</v>
      </c>
      <c r="C150" s="146" t="s">
        <v>260</v>
      </c>
      <c r="D150" s="275">
        <v>2.0299999999999998</v>
      </c>
      <c r="E150" s="274"/>
      <c r="F150" s="274"/>
      <c r="G150" s="274" t="s">
        <v>883</v>
      </c>
      <c r="H150" s="276">
        <v>1439</v>
      </c>
      <c r="I150" s="24">
        <v>103003</v>
      </c>
      <c r="J150" s="277">
        <v>2.0299999999999998</v>
      </c>
      <c r="K150" s="276">
        <v>799</v>
      </c>
      <c r="L150" s="278">
        <v>17.045723762141673</v>
      </c>
      <c r="M150" s="279">
        <v>0</v>
      </c>
      <c r="N150" s="277">
        <v>0</v>
      </c>
      <c r="O150" s="280" t="s">
        <v>882</v>
      </c>
      <c r="P150" s="279">
        <v>0</v>
      </c>
      <c r="Q150" s="281">
        <v>0</v>
      </c>
      <c r="R150" s="282" t="s">
        <v>883</v>
      </c>
      <c r="S150" s="274" t="s">
        <v>925</v>
      </c>
      <c r="T150" s="44">
        <v>1</v>
      </c>
      <c r="U150" s="283">
        <v>45</v>
      </c>
      <c r="V150" s="284">
        <v>12</v>
      </c>
      <c r="W150" s="285" t="s">
        <v>883</v>
      </c>
      <c r="X150" s="286" t="s">
        <v>883</v>
      </c>
      <c r="Y150" s="287">
        <v>0</v>
      </c>
      <c r="Z150" s="287" t="s">
        <v>883</v>
      </c>
      <c r="AA150" s="286" t="s">
        <v>883</v>
      </c>
      <c r="AB150" s="287">
        <v>0</v>
      </c>
      <c r="AC150" s="287"/>
      <c r="AD150" s="288" t="s">
        <v>883</v>
      </c>
      <c r="AE150" s="289" t="s">
        <v>883</v>
      </c>
      <c r="AF150" s="279">
        <v>338</v>
      </c>
      <c r="AG150" s="282">
        <v>44678</v>
      </c>
      <c r="AH150" s="282" t="s">
        <v>883</v>
      </c>
      <c r="AI150" s="282">
        <v>45107</v>
      </c>
      <c r="AJ150" s="282" t="s">
        <v>883</v>
      </c>
      <c r="AK150" s="274"/>
    </row>
    <row r="151" spans="1:37" x14ac:dyDescent="0.3">
      <c r="A151" s="273">
        <v>17135</v>
      </c>
      <c r="B151" s="274" t="s">
        <v>1120</v>
      </c>
      <c r="C151" s="146" t="s">
        <v>256</v>
      </c>
      <c r="D151" s="275">
        <v>0.17</v>
      </c>
      <c r="E151" s="274"/>
      <c r="F151" s="274"/>
      <c r="G151" s="274" t="s">
        <v>883</v>
      </c>
      <c r="H151" s="276">
        <v>825</v>
      </c>
      <c r="I151" s="24">
        <v>103003</v>
      </c>
      <c r="J151" s="277">
        <v>0.17</v>
      </c>
      <c r="K151" s="276">
        <v>5991</v>
      </c>
      <c r="L151" s="278">
        <v>1.2474861264421695</v>
      </c>
      <c r="M151" s="279">
        <v>5910.96</v>
      </c>
      <c r="N151" s="277">
        <v>1004.8632</v>
      </c>
      <c r="O151" s="280" t="s">
        <v>882</v>
      </c>
      <c r="P151" s="279">
        <v>0</v>
      </c>
      <c r="Q151" s="281">
        <v>0</v>
      </c>
      <c r="R151" s="282" t="s">
        <v>883</v>
      </c>
      <c r="S151" s="274" t="s">
        <v>925</v>
      </c>
      <c r="T151" s="44">
        <v>1</v>
      </c>
      <c r="U151" s="283">
        <v>45</v>
      </c>
      <c r="V151" s="284">
        <v>12</v>
      </c>
      <c r="W151" s="285">
        <v>6978</v>
      </c>
      <c r="X151" s="286">
        <v>2023</v>
      </c>
      <c r="Y151" s="287">
        <v>1200</v>
      </c>
      <c r="Z151" s="287" t="s">
        <v>883</v>
      </c>
      <c r="AA151" s="286" t="s">
        <v>883</v>
      </c>
      <c r="AB151" s="287">
        <v>0</v>
      </c>
      <c r="AC151" s="287"/>
      <c r="AD151" s="288" t="s">
        <v>883</v>
      </c>
      <c r="AE151" s="289" t="s">
        <v>883</v>
      </c>
      <c r="AF151" s="279">
        <v>2646</v>
      </c>
      <c r="AG151" s="282">
        <v>45020</v>
      </c>
      <c r="AH151" s="282" t="s">
        <v>883</v>
      </c>
      <c r="AI151" s="282">
        <v>44998</v>
      </c>
      <c r="AJ151" s="282" t="s">
        <v>883</v>
      </c>
      <c r="AK151" s="274"/>
    </row>
    <row r="152" spans="1:37" x14ac:dyDescent="0.3">
      <c r="A152" s="273">
        <v>17136</v>
      </c>
      <c r="B152" s="274" t="s">
        <v>1121</v>
      </c>
      <c r="C152" s="146" t="s">
        <v>262</v>
      </c>
      <c r="D152" s="275">
        <v>4</v>
      </c>
      <c r="E152" s="274"/>
      <c r="F152" s="274"/>
      <c r="G152" s="274" t="s">
        <v>883</v>
      </c>
      <c r="H152" s="276">
        <v>377</v>
      </c>
      <c r="I152" s="24">
        <v>103003</v>
      </c>
      <c r="J152" s="277">
        <v>4</v>
      </c>
      <c r="K152" s="276">
        <v>673</v>
      </c>
      <c r="L152" s="278">
        <v>5.4972295129775448</v>
      </c>
      <c r="M152" s="279">
        <v>445.96</v>
      </c>
      <c r="N152" s="277">
        <v>1783.84</v>
      </c>
      <c r="O152" s="280" t="s">
        <v>882</v>
      </c>
      <c r="P152" s="279">
        <v>0</v>
      </c>
      <c r="Q152" s="281">
        <v>0</v>
      </c>
      <c r="R152" s="282" t="s">
        <v>883</v>
      </c>
      <c r="S152" s="274" t="s">
        <v>925</v>
      </c>
      <c r="T152" s="44">
        <v>1</v>
      </c>
      <c r="U152" s="283">
        <v>45</v>
      </c>
      <c r="V152" s="284">
        <v>12</v>
      </c>
      <c r="W152" s="285" t="s">
        <v>883</v>
      </c>
      <c r="X152" s="286" t="s">
        <v>883</v>
      </c>
      <c r="Y152" s="287">
        <v>0</v>
      </c>
      <c r="Z152" s="287" t="s">
        <v>883</v>
      </c>
      <c r="AA152" s="286" t="s">
        <v>883</v>
      </c>
      <c r="AB152" s="287">
        <v>0</v>
      </c>
      <c r="AC152" s="287"/>
      <c r="AD152" s="288" t="s">
        <v>883</v>
      </c>
      <c r="AE152" s="289" t="s">
        <v>883</v>
      </c>
      <c r="AF152" s="279">
        <v>274</v>
      </c>
      <c r="AG152" s="282">
        <v>45034</v>
      </c>
      <c r="AH152" s="282" t="s">
        <v>883</v>
      </c>
      <c r="AI152" s="282">
        <v>44998</v>
      </c>
      <c r="AJ152" s="282" t="s">
        <v>883</v>
      </c>
      <c r="AK152" s="274"/>
    </row>
    <row r="153" spans="1:37" x14ac:dyDescent="0.3">
      <c r="A153" s="273">
        <v>17299</v>
      </c>
      <c r="B153" s="274" t="s">
        <v>1122</v>
      </c>
      <c r="C153" s="146" t="s">
        <v>260</v>
      </c>
      <c r="D153" s="275">
        <v>278</v>
      </c>
      <c r="E153" s="274"/>
      <c r="F153" s="274"/>
      <c r="G153" s="274" t="s">
        <v>883</v>
      </c>
      <c r="H153" s="276">
        <v>22</v>
      </c>
      <c r="I153" s="24">
        <v>103003</v>
      </c>
      <c r="J153" s="277">
        <v>278</v>
      </c>
      <c r="K153" s="276">
        <v>21</v>
      </c>
      <c r="L153" s="278">
        <v>12.571428571428571</v>
      </c>
      <c r="M153" s="279">
        <v>0</v>
      </c>
      <c r="N153" s="277">
        <v>0</v>
      </c>
      <c r="O153" s="280" t="s">
        <v>882</v>
      </c>
      <c r="P153" s="279">
        <v>0</v>
      </c>
      <c r="Q153" s="281">
        <v>0</v>
      </c>
      <c r="R153" s="282" t="s">
        <v>883</v>
      </c>
      <c r="S153" s="274" t="s">
        <v>1123</v>
      </c>
      <c r="T153" s="44">
        <v>1</v>
      </c>
      <c r="U153" s="283">
        <v>57</v>
      </c>
      <c r="V153" s="284">
        <v>18</v>
      </c>
      <c r="W153" s="285" t="s">
        <v>883</v>
      </c>
      <c r="X153" s="286" t="s">
        <v>883</v>
      </c>
      <c r="Y153" s="287">
        <v>0</v>
      </c>
      <c r="Z153" s="287" t="s">
        <v>883</v>
      </c>
      <c r="AA153" s="286" t="s">
        <v>883</v>
      </c>
      <c r="AB153" s="287">
        <v>0</v>
      </c>
      <c r="AC153" s="287"/>
      <c r="AD153" s="288" t="s">
        <v>883</v>
      </c>
      <c r="AE153" s="289" t="s">
        <v>883</v>
      </c>
      <c r="AF153" s="279">
        <v>0</v>
      </c>
      <c r="AG153" s="282">
        <v>43622</v>
      </c>
      <c r="AH153" s="282" t="s">
        <v>883</v>
      </c>
      <c r="AI153" s="282">
        <v>44952</v>
      </c>
      <c r="AJ153" s="282" t="s">
        <v>883</v>
      </c>
      <c r="AK153" s="274"/>
    </row>
    <row r="154" spans="1:37" x14ac:dyDescent="0.3">
      <c r="A154" s="273">
        <v>17362</v>
      </c>
      <c r="B154" s="274" t="s">
        <v>1124</v>
      </c>
      <c r="C154" s="146" t="s">
        <v>373</v>
      </c>
      <c r="D154" s="275">
        <v>1.25</v>
      </c>
      <c r="E154" s="274"/>
      <c r="F154" s="274"/>
      <c r="G154" s="274" t="s">
        <v>883</v>
      </c>
      <c r="H154" s="276">
        <v>0</v>
      </c>
      <c r="I154" s="24">
        <v>103003</v>
      </c>
      <c r="J154" s="277">
        <v>1.25</v>
      </c>
      <c r="K154" s="276">
        <v>5952</v>
      </c>
      <c r="L154" s="278">
        <v>0</v>
      </c>
      <c r="M154" s="279">
        <v>6599.96</v>
      </c>
      <c r="N154" s="277">
        <v>8249.9500000000007</v>
      </c>
      <c r="O154" s="280" t="s">
        <v>882</v>
      </c>
      <c r="P154" s="279">
        <v>0</v>
      </c>
      <c r="Q154" s="281">
        <v>0</v>
      </c>
      <c r="R154" s="282" t="s">
        <v>883</v>
      </c>
      <c r="S154" s="274" t="s">
        <v>1125</v>
      </c>
      <c r="T154" s="44">
        <v>1</v>
      </c>
      <c r="U154" s="283">
        <v>57</v>
      </c>
      <c r="V154" s="284">
        <v>15</v>
      </c>
      <c r="W154" s="285">
        <v>6989</v>
      </c>
      <c r="X154" s="286">
        <v>2023</v>
      </c>
      <c r="Y154" s="287">
        <v>1900</v>
      </c>
      <c r="Z154" s="287" t="s">
        <v>883</v>
      </c>
      <c r="AA154" s="286" t="s">
        <v>883</v>
      </c>
      <c r="AB154" s="287">
        <v>0</v>
      </c>
      <c r="AC154" s="287"/>
      <c r="AD154" s="288" t="s">
        <v>883</v>
      </c>
      <c r="AE154" s="289" t="s">
        <v>883</v>
      </c>
      <c r="AF154" s="279">
        <v>2834</v>
      </c>
      <c r="AG154" s="282">
        <v>44967</v>
      </c>
      <c r="AH154" s="282" t="s">
        <v>883</v>
      </c>
      <c r="AI154" s="282">
        <v>44959</v>
      </c>
      <c r="AJ154" s="282" t="s">
        <v>883</v>
      </c>
      <c r="AK154" s="274"/>
    </row>
    <row r="155" spans="1:37" x14ac:dyDescent="0.3">
      <c r="A155" s="273">
        <v>17370</v>
      </c>
      <c r="B155" s="274" t="s">
        <v>1126</v>
      </c>
      <c r="C155" s="146" t="s">
        <v>373</v>
      </c>
      <c r="D155" s="275">
        <v>1.25</v>
      </c>
      <c r="E155" s="274"/>
      <c r="F155" s="274"/>
      <c r="G155" s="274" t="s">
        <v>883</v>
      </c>
      <c r="H155" s="276">
        <v>0</v>
      </c>
      <c r="I155" s="24">
        <v>103003</v>
      </c>
      <c r="J155" s="277">
        <v>1.25</v>
      </c>
      <c r="K155" s="276">
        <v>5645</v>
      </c>
      <c r="L155" s="278">
        <v>0</v>
      </c>
      <c r="M155" s="279">
        <v>5477.96</v>
      </c>
      <c r="N155" s="277">
        <v>6847.45</v>
      </c>
      <c r="O155" s="280" t="s">
        <v>882</v>
      </c>
      <c r="P155" s="279">
        <v>0</v>
      </c>
      <c r="Q155" s="281">
        <v>0</v>
      </c>
      <c r="R155" s="282" t="s">
        <v>883</v>
      </c>
      <c r="S155" s="274" t="s">
        <v>1125</v>
      </c>
      <c r="T155" s="44">
        <v>1</v>
      </c>
      <c r="U155" s="283">
        <v>57</v>
      </c>
      <c r="V155" s="284">
        <v>15</v>
      </c>
      <c r="W155" s="285">
        <v>6989</v>
      </c>
      <c r="X155" s="286">
        <v>2023</v>
      </c>
      <c r="Y155" s="287">
        <v>1900</v>
      </c>
      <c r="Z155" s="287" t="s">
        <v>883</v>
      </c>
      <c r="AA155" s="286" t="s">
        <v>883</v>
      </c>
      <c r="AB155" s="287">
        <v>0</v>
      </c>
      <c r="AC155" s="287"/>
      <c r="AD155" s="288" t="s">
        <v>883</v>
      </c>
      <c r="AE155" s="289" t="s">
        <v>883</v>
      </c>
      <c r="AF155" s="279">
        <v>2460</v>
      </c>
      <c r="AG155" s="282">
        <v>45009</v>
      </c>
      <c r="AH155" s="282" t="s">
        <v>883</v>
      </c>
      <c r="AI155" s="282">
        <v>44959</v>
      </c>
      <c r="AJ155" s="282" t="s">
        <v>883</v>
      </c>
      <c r="AK155" s="274"/>
    </row>
    <row r="156" spans="1:37" x14ac:dyDescent="0.3">
      <c r="A156" s="273">
        <v>17371</v>
      </c>
      <c r="B156" s="274" t="s">
        <v>1127</v>
      </c>
      <c r="C156" s="146" t="s">
        <v>373</v>
      </c>
      <c r="D156" s="275">
        <v>1.35</v>
      </c>
      <c r="E156" s="274"/>
      <c r="F156" s="274"/>
      <c r="G156" s="274" t="s">
        <v>883</v>
      </c>
      <c r="H156" s="276">
        <v>0</v>
      </c>
      <c r="I156" s="24">
        <v>103003</v>
      </c>
      <c r="J156" s="277">
        <v>1.35</v>
      </c>
      <c r="K156" s="276">
        <v>5652</v>
      </c>
      <c r="L156" s="278">
        <v>0</v>
      </c>
      <c r="M156" s="279">
        <v>5192.96</v>
      </c>
      <c r="N156" s="277">
        <v>7010.4960000000001</v>
      </c>
      <c r="O156" s="280" t="s">
        <v>882</v>
      </c>
      <c r="P156" s="279">
        <v>0</v>
      </c>
      <c r="Q156" s="281">
        <v>0</v>
      </c>
      <c r="R156" s="282" t="s">
        <v>883</v>
      </c>
      <c r="S156" s="274" t="s">
        <v>1125</v>
      </c>
      <c r="T156" s="44">
        <v>1</v>
      </c>
      <c r="U156" s="283">
        <v>57</v>
      </c>
      <c r="V156" s="284">
        <v>15</v>
      </c>
      <c r="W156" s="285">
        <v>6989</v>
      </c>
      <c r="X156" s="286">
        <v>2023</v>
      </c>
      <c r="Y156" s="287">
        <v>1900</v>
      </c>
      <c r="Z156" s="287" t="s">
        <v>883</v>
      </c>
      <c r="AA156" s="286" t="s">
        <v>883</v>
      </c>
      <c r="AB156" s="287">
        <v>0</v>
      </c>
      <c r="AC156" s="287"/>
      <c r="AD156" s="288" t="s">
        <v>883</v>
      </c>
      <c r="AE156" s="289" t="s">
        <v>883</v>
      </c>
      <c r="AF156" s="279">
        <v>2364</v>
      </c>
      <c r="AG156" s="282">
        <v>44967</v>
      </c>
      <c r="AH156" s="282" t="s">
        <v>883</v>
      </c>
      <c r="AI156" s="282">
        <v>44959</v>
      </c>
      <c r="AJ156" s="282" t="s">
        <v>883</v>
      </c>
      <c r="AK156" s="274"/>
    </row>
    <row r="157" spans="1:37" x14ac:dyDescent="0.3">
      <c r="A157" s="273">
        <v>17422</v>
      </c>
      <c r="B157" s="274" t="s">
        <v>1128</v>
      </c>
      <c r="C157" s="146" t="s">
        <v>256</v>
      </c>
      <c r="D157" s="275">
        <v>22.48</v>
      </c>
      <c r="E157" s="274"/>
      <c r="F157" s="274"/>
      <c r="G157" s="274" t="s">
        <v>883</v>
      </c>
      <c r="H157" s="276">
        <v>57</v>
      </c>
      <c r="I157" s="24">
        <v>103003</v>
      </c>
      <c r="J157" s="277">
        <v>22.48</v>
      </c>
      <c r="K157" s="276">
        <v>2</v>
      </c>
      <c r="L157" s="278">
        <v>335.29411764705878</v>
      </c>
      <c r="M157" s="279">
        <v>0</v>
      </c>
      <c r="N157" s="277">
        <v>0</v>
      </c>
      <c r="O157" s="280" t="s">
        <v>882</v>
      </c>
      <c r="P157" s="279">
        <v>0</v>
      </c>
      <c r="Q157" s="281">
        <v>0</v>
      </c>
      <c r="R157" s="282" t="s">
        <v>883</v>
      </c>
      <c r="S157" s="274" t="s">
        <v>997</v>
      </c>
      <c r="T157" s="44">
        <v>1</v>
      </c>
      <c r="U157" s="283">
        <v>61</v>
      </c>
      <c r="V157" s="284">
        <v>11</v>
      </c>
      <c r="W157" s="285" t="s">
        <v>883</v>
      </c>
      <c r="X157" s="286" t="s">
        <v>883</v>
      </c>
      <c r="Y157" s="287">
        <v>0</v>
      </c>
      <c r="Z157" s="287" t="s">
        <v>883</v>
      </c>
      <c r="AA157" s="286" t="s">
        <v>883</v>
      </c>
      <c r="AB157" s="287">
        <v>0</v>
      </c>
      <c r="AC157" s="287"/>
      <c r="AD157" s="288" t="s">
        <v>883</v>
      </c>
      <c r="AE157" s="289" t="s">
        <v>883</v>
      </c>
      <c r="AF157" s="279">
        <v>0</v>
      </c>
      <c r="AG157" s="282">
        <v>45181</v>
      </c>
      <c r="AH157" s="282" t="s">
        <v>883</v>
      </c>
      <c r="AI157" s="282">
        <v>45145</v>
      </c>
      <c r="AJ157" s="282" t="s">
        <v>883</v>
      </c>
      <c r="AK157" s="274"/>
    </row>
    <row r="158" spans="1:37" x14ac:dyDescent="0.3">
      <c r="A158" s="273">
        <v>17426</v>
      </c>
      <c r="B158" s="274" t="s">
        <v>1129</v>
      </c>
      <c r="C158" s="146" t="s">
        <v>256</v>
      </c>
      <c r="D158" s="275">
        <v>64</v>
      </c>
      <c r="E158" s="274"/>
      <c r="F158" s="274"/>
      <c r="G158" s="274" t="s">
        <v>883</v>
      </c>
      <c r="H158" s="276">
        <v>18</v>
      </c>
      <c r="I158" s="24">
        <v>103003</v>
      </c>
      <c r="J158" s="277">
        <v>64</v>
      </c>
      <c r="K158" s="276">
        <v>20</v>
      </c>
      <c r="L158" s="278">
        <v>10.778443113772456</v>
      </c>
      <c r="M158" s="279">
        <v>2.04</v>
      </c>
      <c r="N158" s="277">
        <v>130.56</v>
      </c>
      <c r="O158" s="280" t="s">
        <v>882</v>
      </c>
      <c r="P158" s="279">
        <v>0</v>
      </c>
      <c r="Q158" s="281">
        <v>0</v>
      </c>
      <c r="R158" s="282" t="s">
        <v>883</v>
      </c>
      <c r="S158" s="274" t="s">
        <v>997</v>
      </c>
      <c r="T158" s="44">
        <v>1</v>
      </c>
      <c r="U158" s="283">
        <v>61</v>
      </c>
      <c r="V158" s="284">
        <v>11</v>
      </c>
      <c r="W158" s="285" t="s">
        <v>883</v>
      </c>
      <c r="X158" s="286" t="s">
        <v>883</v>
      </c>
      <c r="Y158" s="287">
        <v>0</v>
      </c>
      <c r="Z158" s="287" t="s">
        <v>883</v>
      </c>
      <c r="AA158" s="286" t="s">
        <v>883</v>
      </c>
      <c r="AB158" s="287">
        <v>0</v>
      </c>
      <c r="AC158" s="287"/>
      <c r="AD158" s="288" t="s">
        <v>883</v>
      </c>
      <c r="AE158" s="289" t="s">
        <v>883</v>
      </c>
      <c r="AF158" s="279">
        <v>6</v>
      </c>
      <c r="AG158" s="282">
        <v>45208</v>
      </c>
      <c r="AH158" s="282" t="s">
        <v>883</v>
      </c>
      <c r="AI158" s="282">
        <v>45145</v>
      </c>
      <c r="AJ158" s="282" t="s">
        <v>883</v>
      </c>
      <c r="AK158" s="274"/>
    </row>
    <row r="159" spans="1:37" x14ac:dyDescent="0.3">
      <c r="A159" s="273">
        <v>17454</v>
      </c>
      <c r="B159" s="274" t="s">
        <v>1130</v>
      </c>
      <c r="C159" s="146" t="s">
        <v>373</v>
      </c>
      <c r="D159" s="275">
        <v>0.24</v>
      </c>
      <c r="E159" s="274"/>
      <c r="F159" s="274"/>
      <c r="G159" s="274" t="s">
        <v>883</v>
      </c>
      <c r="H159" s="276">
        <v>1451</v>
      </c>
      <c r="I159" s="24">
        <v>103003</v>
      </c>
      <c r="J159" s="277">
        <v>0.24</v>
      </c>
      <c r="K159" s="276">
        <v>5002</v>
      </c>
      <c r="L159" s="278">
        <v>2.2403384439606588</v>
      </c>
      <c r="M159" s="279">
        <v>6321.04</v>
      </c>
      <c r="N159" s="277">
        <v>1517.0496000000001</v>
      </c>
      <c r="O159" s="280" t="s">
        <v>882</v>
      </c>
      <c r="P159" s="279">
        <v>0</v>
      </c>
      <c r="Q159" s="281">
        <v>0</v>
      </c>
      <c r="R159" s="282" t="s">
        <v>883</v>
      </c>
      <c r="S159" s="274" t="s">
        <v>1131</v>
      </c>
      <c r="T159" s="44">
        <v>1</v>
      </c>
      <c r="U159" s="283">
        <v>57</v>
      </c>
      <c r="V159" s="284">
        <v>2</v>
      </c>
      <c r="W159" s="285" t="s">
        <v>883</v>
      </c>
      <c r="X159" s="286" t="s">
        <v>883</v>
      </c>
      <c r="Y159" s="287">
        <v>0</v>
      </c>
      <c r="Z159" s="287" t="s">
        <v>883</v>
      </c>
      <c r="AA159" s="286" t="s">
        <v>883</v>
      </c>
      <c r="AB159" s="287">
        <v>0</v>
      </c>
      <c r="AC159" s="287"/>
      <c r="AD159" s="288" t="s">
        <v>883</v>
      </c>
      <c r="AE159" s="289" t="s">
        <v>883</v>
      </c>
      <c r="AF159" s="279">
        <v>2590</v>
      </c>
      <c r="AG159" s="282">
        <v>44147</v>
      </c>
      <c r="AH159" s="282" t="s">
        <v>883</v>
      </c>
      <c r="AI159" s="282">
        <v>44126</v>
      </c>
      <c r="AJ159" s="282" t="s">
        <v>883</v>
      </c>
      <c r="AK159" s="274"/>
    </row>
    <row r="160" spans="1:37" x14ac:dyDescent="0.3">
      <c r="A160" s="273">
        <v>17562</v>
      </c>
      <c r="B160" s="274" t="s">
        <v>1132</v>
      </c>
      <c r="C160" s="146" t="s">
        <v>256</v>
      </c>
      <c r="D160" s="275">
        <v>6.35</v>
      </c>
      <c r="E160" s="274"/>
      <c r="F160" s="274"/>
      <c r="G160" s="274" t="s">
        <v>883</v>
      </c>
      <c r="H160" s="276">
        <v>443</v>
      </c>
      <c r="I160" s="24">
        <v>103003</v>
      </c>
      <c r="J160" s="277">
        <v>6.35</v>
      </c>
      <c r="K160" s="276">
        <v>40</v>
      </c>
      <c r="L160" s="278">
        <v>133.03303303303301</v>
      </c>
      <c r="M160" s="279">
        <v>0</v>
      </c>
      <c r="N160" s="277">
        <v>0</v>
      </c>
      <c r="O160" s="280" t="s">
        <v>882</v>
      </c>
      <c r="P160" s="279">
        <v>0</v>
      </c>
      <c r="Q160" s="281">
        <v>0</v>
      </c>
      <c r="R160" s="282" t="s">
        <v>883</v>
      </c>
      <c r="S160" s="274" t="s">
        <v>1133</v>
      </c>
      <c r="T160" s="44">
        <v>1</v>
      </c>
      <c r="U160" s="283">
        <v>83</v>
      </c>
      <c r="V160" s="284">
        <v>8</v>
      </c>
      <c r="W160" s="285" t="s">
        <v>883</v>
      </c>
      <c r="X160" s="286" t="s">
        <v>883</v>
      </c>
      <c r="Y160" s="287">
        <v>0</v>
      </c>
      <c r="Z160" s="287" t="s">
        <v>883</v>
      </c>
      <c r="AA160" s="286" t="s">
        <v>883</v>
      </c>
      <c r="AB160" s="287">
        <v>0</v>
      </c>
      <c r="AC160" s="287"/>
      <c r="AD160" s="288" t="s">
        <v>883</v>
      </c>
      <c r="AE160" s="289" t="s">
        <v>883</v>
      </c>
      <c r="AF160" s="279">
        <v>14</v>
      </c>
      <c r="AG160" s="282">
        <v>43280</v>
      </c>
      <c r="AH160" s="282" t="s">
        <v>883</v>
      </c>
      <c r="AI160" s="282">
        <v>44231</v>
      </c>
      <c r="AJ160" s="282" t="s">
        <v>883</v>
      </c>
      <c r="AK160" s="274"/>
    </row>
    <row r="161" spans="1:37" x14ac:dyDescent="0.3">
      <c r="A161" s="273">
        <v>17662</v>
      </c>
      <c r="B161" s="274" t="s">
        <v>1134</v>
      </c>
      <c r="C161" s="146" t="s">
        <v>373</v>
      </c>
      <c r="D161" s="275">
        <v>0.99</v>
      </c>
      <c r="E161" s="274"/>
      <c r="F161" s="274"/>
      <c r="G161" s="274" t="s">
        <v>883</v>
      </c>
      <c r="H161" s="276">
        <v>1410</v>
      </c>
      <c r="I161" s="24">
        <v>103003</v>
      </c>
      <c r="J161" s="277">
        <v>0.99</v>
      </c>
      <c r="K161" s="276">
        <v>10</v>
      </c>
      <c r="L161" s="278">
        <v>1698.7951807228915</v>
      </c>
      <c r="M161" s="279">
        <v>0</v>
      </c>
      <c r="N161" s="277">
        <v>0</v>
      </c>
      <c r="O161" s="280" t="s">
        <v>882</v>
      </c>
      <c r="P161" s="279">
        <v>0</v>
      </c>
      <c r="Q161" s="281">
        <v>0</v>
      </c>
      <c r="R161" s="282" t="s">
        <v>883</v>
      </c>
      <c r="S161" s="274" t="s">
        <v>990</v>
      </c>
      <c r="T161" s="44">
        <v>1</v>
      </c>
      <c r="U161" s="283">
        <v>83</v>
      </c>
      <c r="V161" s="284">
        <v>2</v>
      </c>
      <c r="W161" s="285" t="s">
        <v>883</v>
      </c>
      <c r="X161" s="286" t="s">
        <v>883</v>
      </c>
      <c r="Y161" s="287">
        <v>0</v>
      </c>
      <c r="Z161" s="287" t="s">
        <v>883</v>
      </c>
      <c r="AA161" s="286" t="s">
        <v>883</v>
      </c>
      <c r="AB161" s="287">
        <v>0</v>
      </c>
      <c r="AC161" s="287"/>
      <c r="AD161" s="288" t="s">
        <v>883</v>
      </c>
      <c r="AE161" s="289" t="s">
        <v>883</v>
      </c>
      <c r="AF161" s="279">
        <v>4</v>
      </c>
      <c r="AG161" s="282">
        <v>43826</v>
      </c>
      <c r="AH161" s="282" t="s">
        <v>883</v>
      </c>
      <c r="AI161" s="282">
        <v>44349</v>
      </c>
      <c r="AJ161" s="282" t="s">
        <v>883</v>
      </c>
      <c r="AK161" s="274"/>
    </row>
    <row r="162" spans="1:37" x14ac:dyDescent="0.3">
      <c r="A162" s="273">
        <v>17663</v>
      </c>
      <c r="B162" s="274" t="s">
        <v>372</v>
      </c>
      <c r="C162" s="146" t="s">
        <v>373</v>
      </c>
      <c r="D162" s="275">
        <v>0.99</v>
      </c>
      <c r="E162" s="274"/>
      <c r="F162" s="274"/>
      <c r="G162" s="274" t="s">
        <v>883</v>
      </c>
      <c r="H162" s="276">
        <v>190</v>
      </c>
      <c r="I162" s="24">
        <v>103003</v>
      </c>
      <c r="J162" s="277">
        <v>0.99</v>
      </c>
      <c r="K162" s="276"/>
      <c r="L162" s="278">
        <v>0</v>
      </c>
      <c r="M162" s="279">
        <v>0</v>
      </c>
      <c r="N162" s="277">
        <v>0</v>
      </c>
      <c r="O162" s="280" t="s">
        <v>882</v>
      </c>
      <c r="P162" s="279">
        <v>0</v>
      </c>
      <c r="Q162" s="281">
        <v>0</v>
      </c>
      <c r="R162" s="282" t="s">
        <v>883</v>
      </c>
      <c r="S162" s="274" t="s">
        <v>990</v>
      </c>
      <c r="T162" s="44">
        <v>1</v>
      </c>
      <c r="U162" s="283">
        <v>83</v>
      </c>
      <c r="V162" s="284">
        <v>2</v>
      </c>
      <c r="W162" s="285" t="s">
        <v>883</v>
      </c>
      <c r="X162" s="286" t="s">
        <v>883</v>
      </c>
      <c r="Y162" s="287">
        <v>0</v>
      </c>
      <c r="Z162" s="287" t="s">
        <v>883</v>
      </c>
      <c r="AA162" s="286" t="s">
        <v>883</v>
      </c>
      <c r="AB162" s="287">
        <v>0</v>
      </c>
      <c r="AC162" s="287"/>
      <c r="AD162" s="288" t="s">
        <v>883</v>
      </c>
      <c r="AE162" s="289" t="s">
        <v>883</v>
      </c>
      <c r="AF162" s="279">
        <v>0</v>
      </c>
      <c r="AG162" s="282">
        <v>44067</v>
      </c>
      <c r="AH162" s="282" t="s">
        <v>883</v>
      </c>
      <c r="AI162" s="282">
        <v>44040</v>
      </c>
      <c r="AJ162" s="282" t="s">
        <v>883</v>
      </c>
      <c r="AK162" s="274"/>
    </row>
    <row r="163" spans="1:37" x14ac:dyDescent="0.3">
      <c r="A163" s="273">
        <v>17696</v>
      </c>
      <c r="B163" s="274" t="s">
        <v>1135</v>
      </c>
      <c r="C163" s="146" t="s">
        <v>373</v>
      </c>
      <c r="D163" s="275">
        <v>2.4</v>
      </c>
      <c r="E163" s="274"/>
      <c r="F163" s="274"/>
      <c r="G163" s="274" t="s">
        <v>883</v>
      </c>
      <c r="H163" s="276">
        <v>0</v>
      </c>
      <c r="I163" s="24">
        <v>103003</v>
      </c>
      <c r="J163" s="277">
        <v>2.4</v>
      </c>
      <c r="K163" s="276">
        <v>29</v>
      </c>
      <c r="L163" s="278">
        <v>0</v>
      </c>
      <c r="M163" s="279">
        <v>29.04</v>
      </c>
      <c r="N163" s="277">
        <v>69.695999999999998</v>
      </c>
      <c r="O163" s="280" t="s">
        <v>882</v>
      </c>
      <c r="P163" s="279">
        <v>0</v>
      </c>
      <c r="Q163" s="281">
        <v>0</v>
      </c>
      <c r="R163" s="282" t="s">
        <v>883</v>
      </c>
      <c r="S163" s="274" t="s">
        <v>990</v>
      </c>
      <c r="T163" s="44">
        <v>1</v>
      </c>
      <c r="U163" s="283">
        <v>83</v>
      </c>
      <c r="V163" s="284">
        <v>2</v>
      </c>
      <c r="W163" s="285" t="s">
        <v>883</v>
      </c>
      <c r="X163" s="286" t="s">
        <v>883</v>
      </c>
      <c r="Y163" s="287">
        <v>0</v>
      </c>
      <c r="Z163" s="287" t="s">
        <v>883</v>
      </c>
      <c r="AA163" s="286" t="s">
        <v>883</v>
      </c>
      <c r="AB163" s="287">
        <v>0</v>
      </c>
      <c r="AC163" s="287"/>
      <c r="AD163" s="288" t="s">
        <v>883</v>
      </c>
      <c r="AE163" s="289" t="s">
        <v>883</v>
      </c>
      <c r="AF163" s="279">
        <v>10</v>
      </c>
      <c r="AG163" s="282">
        <v>44743</v>
      </c>
      <c r="AH163" s="282" t="s">
        <v>883</v>
      </c>
      <c r="AI163" s="282">
        <v>44922</v>
      </c>
      <c r="AJ163" s="282" t="s">
        <v>883</v>
      </c>
      <c r="AK163" s="274"/>
    </row>
    <row r="164" spans="1:37" x14ac:dyDescent="0.3">
      <c r="A164" s="273">
        <v>17698</v>
      </c>
      <c r="B164" s="274" t="s">
        <v>1136</v>
      </c>
      <c r="C164" s="146" t="s">
        <v>373</v>
      </c>
      <c r="D164" s="275">
        <v>2.5</v>
      </c>
      <c r="E164" s="274"/>
      <c r="F164" s="274"/>
      <c r="G164" s="274" t="s">
        <v>883</v>
      </c>
      <c r="H164" s="276">
        <v>546</v>
      </c>
      <c r="I164" s="24">
        <v>103003</v>
      </c>
      <c r="J164" s="277">
        <v>2.5</v>
      </c>
      <c r="K164" s="276">
        <v>301</v>
      </c>
      <c r="L164" s="278">
        <v>21.555467824713777</v>
      </c>
      <c r="M164" s="279">
        <v>0</v>
      </c>
      <c r="N164" s="277">
        <v>0</v>
      </c>
      <c r="O164" s="280" t="s">
        <v>882</v>
      </c>
      <c r="P164" s="279">
        <v>0</v>
      </c>
      <c r="Q164" s="281">
        <v>0</v>
      </c>
      <c r="R164" s="282" t="s">
        <v>883</v>
      </c>
      <c r="S164" s="274" t="s">
        <v>990</v>
      </c>
      <c r="T164" s="44">
        <v>1</v>
      </c>
      <c r="U164" s="283">
        <v>83</v>
      </c>
      <c r="V164" s="284">
        <v>2</v>
      </c>
      <c r="W164" s="285" t="s">
        <v>883</v>
      </c>
      <c r="X164" s="286" t="s">
        <v>883</v>
      </c>
      <c r="Y164" s="287">
        <v>0</v>
      </c>
      <c r="Z164" s="287" t="s">
        <v>883</v>
      </c>
      <c r="AA164" s="286" t="s">
        <v>883</v>
      </c>
      <c r="AB164" s="287">
        <v>0</v>
      </c>
      <c r="AC164" s="287"/>
      <c r="AD164" s="288" t="s">
        <v>883</v>
      </c>
      <c r="AE164" s="289" t="s">
        <v>883</v>
      </c>
      <c r="AF164" s="279">
        <v>102</v>
      </c>
      <c r="AG164" s="282">
        <v>45201</v>
      </c>
      <c r="AH164" s="282" t="s">
        <v>883</v>
      </c>
      <c r="AI164" s="282">
        <v>45189</v>
      </c>
      <c r="AJ164" s="282" t="s">
        <v>883</v>
      </c>
      <c r="AK164" s="274"/>
    </row>
    <row r="165" spans="1:37" x14ac:dyDescent="0.3">
      <c r="A165" s="273">
        <v>17704</v>
      </c>
      <c r="B165" s="274" t="s">
        <v>1137</v>
      </c>
      <c r="C165" s="146" t="s">
        <v>256</v>
      </c>
      <c r="D165" s="275">
        <v>23.75</v>
      </c>
      <c r="E165" s="274"/>
      <c r="F165" s="274"/>
      <c r="G165" s="274" t="s">
        <v>883</v>
      </c>
      <c r="H165" s="276">
        <v>197</v>
      </c>
      <c r="I165" s="24">
        <v>103003</v>
      </c>
      <c r="J165" s="277">
        <v>23.75</v>
      </c>
      <c r="K165" s="276">
        <v>108</v>
      </c>
      <c r="L165" s="278">
        <v>15.861513687600645</v>
      </c>
      <c r="M165" s="279">
        <v>0</v>
      </c>
      <c r="N165" s="277">
        <v>0</v>
      </c>
      <c r="O165" s="280" t="s">
        <v>882</v>
      </c>
      <c r="P165" s="279">
        <v>0</v>
      </c>
      <c r="Q165" s="281">
        <v>0</v>
      </c>
      <c r="R165" s="282" t="s">
        <v>883</v>
      </c>
      <c r="S165" s="274" t="s">
        <v>1015</v>
      </c>
      <c r="T165" s="44">
        <v>1</v>
      </c>
      <c r="U165" s="283">
        <v>51</v>
      </c>
      <c r="V165" s="284">
        <v>12</v>
      </c>
      <c r="W165" s="285" t="s">
        <v>883</v>
      </c>
      <c r="X165" s="286" t="s">
        <v>883</v>
      </c>
      <c r="Y165" s="287">
        <v>0</v>
      </c>
      <c r="Z165" s="287" t="s">
        <v>883</v>
      </c>
      <c r="AA165" s="286" t="s">
        <v>883</v>
      </c>
      <c r="AB165" s="287">
        <v>0</v>
      </c>
      <c r="AC165" s="287"/>
      <c r="AD165" s="288" t="s">
        <v>883</v>
      </c>
      <c r="AE165" s="289" t="s">
        <v>883</v>
      </c>
      <c r="AF165" s="279">
        <v>50</v>
      </c>
      <c r="AG165" s="282">
        <v>45195</v>
      </c>
      <c r="AH165" s="282" t="s">
        <v>883</v>
      </c>
      <c r="AI165" s="282">
        <v>45202</v>
      </c>
      <c r="AJ165" s="282" t="s">
        <v>883</v>
      </c>
      <c r="AK165" s="274"/>
    </row>
    <row r="166" spans="1:37" x14ac:dyDescent="0.3">
      <c r="A166" s="273">
        <v>17946</v>
      </c>
      <c r="B166" s="274" t="s">
        <v>1138</v>
      </c>
      <c r="C166" s="146" t="s">
        <v>256</v>
      </c>
      <c r="D166" s="275">
        <v>5.29</v>
      </c>
      <c r="E166" s="274"/>
      <c r="F166" s="274"/>
      <c r="G166" s="274" t="s">
        <v>883</v>
      </c>
      <c r="H166" s="276">
        <v>2316</v>
      </c>
      <c r="I166" s="24">
        <v>103003</v>
      </c>
      <c r="J166" s="277">
        <v>5.29</v>
      </c>
      <c r="K166" s="276">
        <v>20</v>
      </c>
      <c r="L166" s="278">
        <v>1386.8263473053892</v>
      </c>
      <c r="M166" s="279">
        <v>0</v>
      </c>
      <c r="N166" s="277">
        <v>0</v>
      </c>
      <c r="O166" s="280" t="s">
        <v>882</v>
      </c>
      <c r="P166" s="279">
        <v>0</v>
      </c>
      <c r="Q166" s="281">
        <v>0</v>
      </c>
      <c r="R166" s="282" t="s">
        <v>883</v>
      </c>
      <c r="S166" s="274" t="s">
        <v>884</v>
      </c>
      <c r="T166" s="44">
        <v>1</v>
      </c>
      <c r="U166" s="283">
        <v>70</v>
      </c>
      <c r="V166" s="284">
        <v>17</v>
      </c>
      <c r="W166" s="285" t="s">
        <v>883</v>
      </c>
      <c r="X166" s="286" t="s">
        <v>883</v>
      </c>
      <c r="Y166" s="287">
        <v>0</v>
      </c>
      <c r="Z166" s="287" t="s">
        <v>883</v>
      </c>
      <c r="AA166" s="286" t="s">
        <v>883</v>
      </c>
      <c r="AB166" s="287">
        <v>0</v>
      </c>
      <c r="AC166" s="287"/>
      <c r="AD166" s="288" t="s">
        <v>883</v>
      </c>
      <c r="AE166" s="289" t="s">
        <v>883</v>
      </c>
      <c r="AF166" s="279">
        <v>6</v>
      </c>
      <c r="AG166" s="282">
        <v>43105</v>
      </c>
      <c r="AH166" s="282" t="s">
        <v>883</v>
      </c>
      <c r="AI166" s="282">
        <v>43045</v>
      </c>
      <c r="AJ166" s="282" t="s">
        <v>883</v>
      </c>
      <c r="AK166" s="274"/>
    </row>
    <row r="167" spans="1:37" x14ac:dyDescent="0.3">
      <c r="A167" s="273">
        <v>18337</v>
      </c>
      <c r="B167" s="274" t="s">
        <v>1139</v>
      </c>
      <c r="C167" s="146" t="s">
        <v>313</v>
      </c>
      <c r="D167" s="275">
        <v>28.66</v>
      </c>
      <c r="E167" s="274"/>
      <c r="F167" s="274"/>
      <c r="G167" s="274" t="s">
        <v>883</v>
      </c>
      <c r="H167" s="276">
        <v>22</v>
      </c>
      <c r="I167" s="24">
        <v>103003</v>
      </c>
      <c r="J167" s="277">
        <v>28.66</v>
      </c>
      <c r="K167" s="276">
        <v>1</v>
      </c>
      <c r="L167" s="278">
        <v>275</v>
      </c>
      <c r="M167" s="279">
        <v>0</v>
      </c>
      <c r="N167" s="277">
        <v>0</v>
      </c>
      <c r="O167" s="280" t="s">
        <v>882</v>
      </c>
      <c r="P167" s="279">
        <v>0</v>
      </c>
      <c r="Q167" s="281">
        <v>0</v>
      </c>
      <c r="R167" s="282" t="s">
        <v>883</v>
      </c>
      <c r="S167" s="274" t="s">
        <v>985</v>
      </c>
      <c r="T167" s="44">
        <v>1</v>
      </c>
      <c r="U167" s="283">
        <v>67</v>
      </c>
      <c r="V167" s="284">
        <v>6</v>
      </c>
      <c r="W167" s="285" t="s">
        <v>883</v>
      </c>
      <c r="X167" s="286" t="s">
        <v>883</v>
      </c>
      <c r="Y167" s="287">
        <v>0</v>
      </c>
      <c r="Z167" s="287" t="s">
        <v>883</v>
      </c>
      <c r="AA167" s="286" t="s">
        <v>883</v>
      </c>
      <c r="AB167" s="287">
        <v>0</v>
      </c>
      <c r="AC167" s="287"/>
      <c r="AD167" s="288" t="s">
        <v>883</v>
      </c>
      <c r="AE167" s="289" t="s">
        <v>883</v>
      </c>
      <c r="AF167" s="279">
        <v>0</v>
      </c>
      <c r="AG167" s="282">
        <v>43571</v>
      </c>
      <c r="AH167" s="282" t="s">
        <v>883</v>
      </c>
      <c r="AI167" s="282">
        <v>44547</v>
      </c>
      <c r="AJ167" s="282" t="s">
        <v>883</v>
      </c>
      <c r="AK167" s="274"/>
    </row>
    <row r="168" spans="1:37" x14ac:dyDescent="0.3">
      <c r="A168" s="273">
        <v>18346</v>
      </c>
      <c r="B168" s="274" t="s">
        <v>1140</v>
      </c>
      <c r="C168" s="146" t="s">
        <v>313</v>
      </c>
      <c r="D168" s="275">
        <v>14.87</v>
      </c>
      <c r="E168" s="274"/>
      <c r="F168" s="274"/>
      <c r="G168" s="274" t="s">
        <v>883</v>
      </c>
      <c r="H168" s="276">
        <v>250</v>
      </c>
      <c r="I168" s="24">
        <v>103003</v>
      </c>
      <c r="J168" s="277">
        <v>14.87</v>
      </c>
      <c r="K168" s="276">
        <v>8</v>
      </c>
      <c r="L168" s="278">
        <v>373.1343283582089</v>
      </c>
      <c r="M168" s="279">
        <v>0</v>
      </c>
      <c r="N168" s="277">
        <v>0</v>
      </c>
      <c r="O168" s="280" t="s">
        <v>882</v>
      </c>
      <c r="P168" s="279">
        <v>0</v>
      </c>
      <c r="Q168" s="281">
        <v>0</v>
      </c>
      <c r="R168" s="282" t="s">
        <v>883</v>
      </c>
      <c r="S168" s="274" t="s">
        <v>985</v>
      </c>
      <c r="T168" s="44">
        <v>1</v>
      </c>
      <c r="U168" s="283">
        <v>67</v>
      </c>
      <c r="V168" s="284">
        <v>6</v>
      </c>
      <c r="W168" s="285" t="s">
        <v>883</v>
      </c>
      <c r="X168" s="286" t="s">
        <v>883</v>
      </c>
      <c r="Y168" s="287">
        <v>0</v>
      </c>
      <c r="Z168" s="287" t="s">
        <v>883</v>
      </c>
      <c r="AA168" s="286" t="s">
        <v>883</v>
      </c>
      <c r="AB168" s="287">
        <v>0</v>
      </c>
      <c r="AC168" s="287"/>
      <c r="AD168" s="288" t="s">
        <v>883</v>
      </c>
      <c r="AE168" s="289" t="s">
        <v>883</v>
      </c>
      <c r="AF168" s="279">
        <v>2</v>
      </c>
      <c r="AG168" s="282">
        <v>43853</v>
      </c>
      <c r="AH168" s="282" t="s">
        <v>883</v>
      </c>
      <c r="AI168" s="282">
        <v>44922</v>
      </c>
      <c r="AJ168" s="282" t="s">
        <v>883</v>
      </c>
      <c r="AK168" s="274"/>
    </row>
    <row r="169" spans="1:37" x14ac:dyDescent="0.3">
      <c r="A169" s="273">
        <v>18353</v>
      </c>
      <c r="B169" s="274" t="s">
        <v>1141</v>
      </c>
      <c r="C169" s="146" t="s">
        <v>313</v>
      </c>
      <c r="D169" s="275">
        <v>11</v>
      </c>
      <c r="E169" s="274"/>
      <c r="F169" s="274"/>
      <c r="G169" s="274" t="s">
        <v>883</v>
      </c>
      <c r="H169" s="276">
        <v>999</v>
      </c>
      <c r="I169" s="24">
        <v>103003</v>
      </c>
      <c r="J169" s="277">
        <v>11</v>
      </c>
      <c r="K169" s="276">
        <v>100</v>
      </c>
      <c r="L169" s="278">
        <v>59.928014397120577</v>
      </c>
      <c r="M169" s="279">
        <v>0</v>
      </c>
      <c r="N169" s="277">
        <v>0</v>
      </c>
      <c r="O169" s="280" t="s">
        <v>882</v>
      </c>
      <c r="P169" s="279">
        <v>0</v>
      </c>
      <c r="Q169" s="281">
        <v>0</v>
      </c>
      <c r="R169" s="282" t="s">
        <v>883</v>
      </c>
      <c r="S169" s="274" t="s">
        <v>985</v>
      </c>
      <c r="T169" s="44">
        <v>1</v>
      </c>
      <c r="U169" s="283">
        <v>67</v>
      </c>
      <c r="V169" s="284">
        <v>6</v>
      </c>
      <c r="W169" s="285" t="s">
        <v>883</v>
      </c>
      <c r="X169" s="286" t="s">
        <v>883</v>
      </c>
      <c r="Y169" s="287">
        <v>0</v>
      </c>
      <c r="Z169" s="287" t="s">
        <v>883</v>
      </c>
      <c r="AA169" s="286" t="s">
        <v>883</v>
      </c>
      <c r="AB169" s="287">
        <v>0</v>
      </c>
      <c r="AC169" s="287"/>
      <c r="AD169" s="288" t="s">
        <v>883</v>
      </c>
      <c r="AE169" s="289" t="s">
        <v>883</v>
      </c>
      <c r="AF169" s="279">
        <v>66</v>
      </c>
      <c r="AG169" s="282">
        <v>45201</v>
      </c>
      <c r="AH169" s="282" t="s">
        <v>883</v>
      </c>
      <c r="AI169" s="282">
        <v>45189</v>
      </c>
      <c r="AJ169" s="282" t="s">
        <v>883</v>
      </c>
      <c r="AK169" s="274"/>
    </row>
    <row r="170" spans="1:37" x14ac:dyDescent="0.3">
      <c r="A170" s="273">
        <v>18357</v>
      </c>
      <c r="B170" s="274" t="s">
        <v>1142</v>
      </c>
      <c r="C170" s="146" t="s">
        <v>313</v>
      </c>
      <c r="D170" s="275">
        <v>10.6</v>
      </c>
      <c r="E170" s="274"/>
      <c r="F170" s="274"/>
      <c r="G170" s="274" t="s">
        <v>883</v>
      </c>
      <c r="H170" s="276">
        <v>1098</v>
      </c>
      <c r="I170" s="24">
        <v>103003</v>
      </c>
      <c r="J170" s="277">
        <v>10.6</v>
      </c>
      <c r="K170" s="276">
        <v>127</v>
      </c>
      <c r="L170" s="278">
        <v>58.311205523101435</v>
      </c>
      <c r="M170" s="279">
        <v>0</v>
      </c>
      <c r="N170" s="277">
        <v>0</v>
      </c>
      <c r="O170" s="280" t="s">
        <v>882</v>
      </c>
      <c r="P170" s="279">
        <v>0</v>
      </c>
      <c r="Q170" s="281">
        <v>0</v>
      </c>
      <c r="R170" s="282" t="s">
        <v>883</v>
      </c>
      <c r="S170" s="274" t="s">
        <v>985</v>
      </c>
      <c r="T170" s="44">
        <v>1</v>
      </c>
      <c r="U170" s="283">
        <v>67</v>
      </c>
      <c r="V170" s="284">
        <v>6</v>
      </c>
      <c r="W170" s="285" t="s">
        <v>883</v>
      </c>
      <c r="X170" s="286" t="s">
        <v>883</v>
      </c>
      <c r="Y170" s="287">
        <v>0</v>
      </c>
      <c r="Z170" s="287" t="s">
        <v>883</v>
      </c>
      <c r="AA170" s="286" t="s">
        <v>883</v>
      </c>
      <c r="AB170" s="287">
        <v>0</v>
      </c>
      <c r="AC170" s="287"/>
      <c r="AD170" s="288" t="s">
        <v>883</v>
      </c>
      <c r="AE170" s="289" t="s">
        <v>883</v>
      </c>
      <c r="AF170" s="279">
        <v>76</v>
      </c>
      <c r="AG170" s="282">
        <v>45201</v>
      </c>
      <c r="AH170" s="282" t="s">
        <v>883</v>
      </c>
      <c r="AI170" s="282">
        <v>45189</v>
      </c>
      <c r="AJ170" s="282" t="s">
        <v>883</v>
      </c>
      <c r="AK170" s="274"/>
    </row>
    <row r="171" spans="1:37" x14ac:dyDescent="0.3">
      <c r="A171" s="273">
        <v>18358</v>
      </c>
      <c r="B171" s="274" t="s">
        <v>1143</v>
      </c>
      <c r="C171" s="146" t="s">
        <v>313</v>
      </c>
      <c r="D171" s="275">
        <v>11.8</v>
      </c>
      <c r="E171" s="274"/>
      <c r="F171" s="274"/>
      <c r="G171" s="274" t="s">
        <v>883</v>
      </c>
      <c r="H171" s="276">
        <v>189</v>
      </c>
      <c r="I171" s="24">
        <v>103003</v>
      </c>
      <c r="J171" s="277">
        <v>11.8</v>
      </c>
      <c r="K171" s="276">
        <v>137</v>
      </c>
      <c r="L171" s="278">
        <v>13.917525773195877</v>
      </c>
      <c r="M171" s="279">
        <v>0</v>
      </c>
      <c r="N171" s="277">
        <v>0</v>
      </c>
      <c r="O171" s="280" t="s">
        <v>882</v>
      </c>
      <c r="P171" s="279">
        <v>0</v>
      </c>
      <c r="Q171" s="281">
        <v>0</v>
      </c>
      <c r="R171" s="282" t="s">
        <v>883</v>
      </c>
      <c r="S171" s="274" t="s">
        <v>985</v>
      </c>
      <c r="T171" s="44">
        <v>1</v>
      </c>
      <c r="U171" s="283">
        <v>67</v>
      </c>
      <c r="V171" s="284">
        <v>6</v>
      </c>
      <c r="W171" s="285" t="s">
        <v>883</v>
      </c>
      <c r="X171" s="286" t="s">
        <v>883</v>
      </c>
      <c r="Y171" s="287">
        <v>0</v>
      </c>
      <c r="Z171" s="287" t="s">
        <v>883</v>
      </c>
      <c r="AA171" s="286" t="s">
        <v>883</v>
      </c>
      <c r="AB171" s="287">
        <v>0</v>
      </c>
      <c r="AC171" s="287"/>
      <c r="AD171" s="288" t="s">
        <v>883</v>
      </c>
      <c r="AE171" s="289" t="s">
        <v>883</v>
      </c>
      <c r="AF171" s="279">
        <v>54</v>
      </c>
      <c r="AG171" s="282">
        <v>45201</v>
      </c>
      <c r="AH171" s="282" t="s">
        <v>883</v>
      </c>
      <c r="AI171" s="282">
        <v>45189</v>
      </c>
      <c r="AJ171" s="282" t="s">
        <v>883</v>
      </c>
      <c r="AK171" s="274"/>
    </row>
    <row r="172" spans="1:37" x14ac:dyDescent="0.3">
      <c r="A172" s="273">
        <v>19842</v>
      </c>
      <c r="B172" s="274" t="s">
        <v>1144</v>
      </c>
      <c r="C172" s="146" t="s">
        <v>256</v>
      </c>
      <c r="D172" s="275">
        <v>0.44</v>
      </c>
      <c r="E172" s="274"/>
      <c r="F172" s="274"/>
      <c r="G172" s="274" t="s">
        <v>883</v>
      </c>
      <c r="H172" s="276">
        <v>0</v>
      </c>
      <c r="I172" s="24">
        <v>103003</v>
      </c>
      <c r="J172" s="277">
        <v>0.44791999999999998</v>
      </c>
      <c r="K172" s="276">
        <v>8755</v>
      </c>
      <c r="L172" s="278">
        <v>0</v>
      </c>
      <c r="M172" s="279">
        <v>6775.04</v>
      </c>
      <c r="N172" s="277">
        <v>2981.0176000000001</v>
      </c>
      <c r="O172" s="280" t="s">
        <v>882</v>
      </c>
      <c r="P172" s="279">
        <v>0</v>
      </c>
      <c r="Q172" s="281">
        <v>0</v>
      </c>
      <c r="R172" s="282" t="s">
        <v>883</v>
      </c>
      <c r="S172" s="274" t="s">
        <v>1145</v>
      </c>
      <c r="T172" s="44">
        <v>1</v>
      </c>
      <c r="U172" s="283">
        <v>62</v>
      </c>
      <c r="V172" s="284">
        <v>12</v>
      </c>
      <c r="W172" s="285">
        <v>8985</v>
      </c>
      <c r="X172" s="286">
        <v>2023</v>
      </c>
      <c r="Y172" s="287">
        <v>2800</v>
      </c>
      <c r="Z172" s="287" t="s">
        <v>883</v>
      </c>
      <c r="AA172" s="286" t="s">
        <v>883</v>
      </c>
      <c r="AB172" s="287">
        <v>0</v>
      </c>
      <c r="AC172" s="287"/>
      <c r="AD172" s="288" t="s">
        <v>883</v>
      </c>
      <c r="AE172" s="289" t="s">
        <v>883</v>
      </c>
      <c r="AF172" s="279">
        <v>3192</v>
      </c>
      <c r="AG172" s="282">
        <v>44606</v>
      </c>
      <c r="AH172" s="282" t="s">
        <v>883</v>
      </c>
      <c r="AI172" s="282">
        <v>44582</v>
      </c>
      <c r="AJ172" s="282" t="s">
        <v>883</v>
      </c>
      <c r="AK172" s="274"/>
    </row>
    <row r="173" spans="1:37" x14ac:dyDescent="0.3">
      <c r="A173" s="273">
        <v>19871</v>
      </c>
      <c r="B173" s="274" t="s">
        <v>1146</v>
      </c>
      <c r="C173" s="146" t="s">
        <v>256</v>
      </c>
      <c r="D173" s="275">
        <v>4.17</v>
      </c>
      <c r="E173" s="274"/>
      <c r="F173" s="274"/>
      <c r="G173" s="274" t="s">
        <v>883</v>
      </c>
      <c r="H173" s="276">
        <v>95</v>
      </c>
      <c r="I173" s="24">
        <v>103003</v>
      </c>
      <c r="J173" s="277">
        <v>4.17</v>
      </c>
      <c r="K173" s="276">
        <v>38</v>
      </c>
      <c r="L173" s="278">
        <v>29.968454258675077</v>
      </c>
      <c r="M173" s="279">
        <v>0</v>
      </c>
      <c r="N173" s="277">
        <v>0</v>
      </c>
      <c r="O173" s="280" t="s">
        <v>882</v>
      </c>
      <c r="P173" s="279">
        <v>0</v>
      </c>
      <c r="Q173" s="281">
        <v>0</v>
      </c>
      <c r="R173" s="282" t="s">
        <v>883</v>
      </c>
      <c r="S173" s="274" t="s">
        <v>1147</v>
      </c>
      <c r="T173" s="44">
        <v>1</v>
      </c>
      <c r="U173" s="283">
        <v>70</v>
      </c>
      <c r="V173" s="284">
        <v>31</v>
      </c>
      <c r="W173" s="285" t="s">
        <v>883</v>
      </c>
      <c r="X173" s="286" t="s">
        <v>883</v>
      </c>
      <c r="Y173" s="287">
        <v>0</v>
      </c>
      <c r="Z173" s="287" t="s">
        <v>883</v>
      </c>
      <c r="AA173" s="286" t="s">
        <v>883</v>
      </c>
      <c r="AB173" s="287">
        <v>0</v>
      </c>
      <c r="AC173" s="287"/>
      <c r="AD173" s="288" t="s">
        <v>883</v>
      </c>
      <c r="AE173" s="289" t="s">
        <v>883</v>
      </c>
      <c r="AF173" s="279">
        <v>12</v>
      </c>
      <c r="AG173" s="282">
        <v>44375</v>
      </c>
      <c r="AH173" s="282" t="s">
        <v>883</v>
      </c>
      <c r="AI173" s="282">
        <v>44890</v>
      </c>
      <c r="AJ173" s="282" t="s">
        <v>883</v>
      </c>
      <c r="AK173" s="274"/>
    </row>
    <row r="174" spans="1:37" x14ac:dyDescent="0.3">
      <c r="A174" s="273">
        <v>19882</v>
      </c>
      <c r="B174" s="274" t="s">
        <v>1148</v>
      </c>
      <c r="C174" s="146" t="s">
        <v>256</v>
      </c>
      <c r="D174" s="275">
        <v>3.98</v>
      </c>
      <c r="E174" s="274"/>
      <c r="F174" s="274"/>
      <c r="G174" s="274" t="s">
        <v>883</v>
      </c>
      <c r="H174" s="276">
        <v>224</v>
      </c>
      <c r="I174" s="24">
        <v>103003</v>
      </c>
      <c r="J174" s="277">
        <v>3.9693100000000001</v>
      </c>
      <c r="K174" s="276">
        <v>34</v>
      </c>
      <c r="L174" s="278">
        <v>79.15194346289752</v>
      </c>
      <c r="M174" s="279">
        <v>0</v>
      </c>
      <c r="N174" s="277">
        <v>0</v>
      </c>
      <c r="O174" s="280" t="s">
        <v>882</v>
      </c>
      <c r="P174" s="279">
        <v>0</v>
      </c>
      <c r="Q174" s="281">
        <v>0</v>
      </c>
      <c r="R174" s="282" t="s">
        <v>883</v>
      </c>
      <c r="S174" s="274" t="s">
        <v>1147</v>
      </c>
      <c r="T174" s="44">
        <v>1</v>
      </c>
      <c r="U174" s="283">
        <v>70</v>
      </c>
      <c r="V174" s="284">
        <v>31</v>
      </c>
      <c r="W174" s="285" t="s">
        <v>883</v>
      </c>
      <c r="X174" s="286" t="s">
        <v>883</v>
      </c>
      <c r="Y174" s="287">
        <v>0</v>
      </c>
      <c r="Z174" s="287" t="s">
        <v>883</v>
      </c>
      <c r="AA174" s="286" t="s">
        <v>883</v>
      </c>
      <c r="AB174" s="287">
        <v>0</v>
      </c>
      <c r="AC174" s="287"/>
      <c r="AD174" s="288" t="s">
        <v>883</v>
      </c>
      <c r="AE174" s="289" t="s">
        <v>883</v>
      </c>
      <c r="AF174" s="279">
        <v>12</v>
      </c>
      <c r="AG174" s="282">
        <v>43748</v>
      </c>
      <c r="AH174" s="282" t="s">
        <v>883</v>
      </c>
      <c r="AI174" s="282">
        <v>43619</v>
      </c>
      <c r="AJ174" s="282" t="s">
        <v>883</v>
      </c>
      <c r="AK174" s="274"/>
    </row>
    <row r="175" spans="1:37" x14ac:dyDescent="0.3">
      <c r="A175" s="273">
        <v>19883</v>
      </c>
      <c r="B175" s="274" t="s">
        <v>1149</v>
      </c>
      <c r="C175" s="146" t="s">
        <v>256</v>
      </c>
      <c r="D175" s="275">
        <v>3.45</v>
      </c>
      <c r="E175" s="274"/>
      <c r="F175" s="274"/>
      <c r="G175" s="274" t="s">
        <v>883</v>
      </c>
      <c r="H175" s="276">
        <v>547</v>
      </c>
      <c r="I175" s="24">
        <v>103003</v>
      </c>
      <c r="J175" s="277">
        <v>3.45</v>
      </c>
      <c r="K175" s="276">
        <v>38</v>
      </c>
      <c r="L175" s="278">
        <v>172.55520504731859</v>
      </c>
      <c r="M175" s="279">
        <v>0</v>
      </c>
      <c r="N175" s="277">
        <v>0</v>
      </c>
      <c r="O175" s="280" t="s">
        <v>882</v>
      </c>
      <c r="P175" s="279">
        <v>0</v>
      </c>
      <c r="Q175" s="281">
        <v>0</v>
      </c>
      <c r="R175" s="282" t="s">
        <v>883</v>
      </c>
      <c r="S175" s="274" t="s">
        <v>1147</v>
      </c>
      <c r="T175" s="44">
        <v>1</v>
      </c>
      <c r="U175" s="283">
        <v>70</v>
      </c>
      <c r="V175" s="284">
        <v>31</v>
      </c>
      <c r="W175" s="285" t="s">
        <v>883</v>
      </c>
      <c r="X175" s="286" t="s">
        <v>883</v>
      </c>
      <c r="Y175" s="287">
        <v>0</v>
      </c>
      <c r="Z175" s="287" t="s">
        <v>883</v>
      </c>
      <c r="AA175" s="286" t="s">
        <v>883</v>
      </c>
      <c r="AB175" s="287">
        <v>0</v>
      </c>
      <c r="AC175" s="287"/>
      <c r="AD175" s="288" t="s">
        <v>883</v>
      </c>
      <c r="AE175" s="289" t="s">
        <v>883</v>
      </c>
      <c r="AF175" s="279">
        <v>12</v>
      </c>
      <c r="AG175" s="282">
        <v>44571</v>
      </c>
      <c r="AH175" s="282" t="s">
        <v>883</v>
      </c>
      <c r="AI175" s="282">
        <v>44536</v>
      </c>
      <c r="AJ175" s="282" t="s">
        <v>883</v>
      </c>
      <c r="AK175" s="274"/>
    </row>
    <row r="176" spans="1:37" x14ac:dyDescent="0.3">
      <c r="A176" s="273">
        <v>19998</v>
      </c>
      <c r="B176" s="274" t="s">
        <v>1150</v>
      </c>
      <c r="C176" s="146" t="s">
        <v>256</v>
      </c>
      <c r="D176" s="275">
        <v>10.45</v>
      </c>
      <c r="E176" s="274"/>
      <c r="F176" s="274"/>
      <c r="G176" s="274" t="s">
        <v>883</v>
      </c>
      <c r="H176" s="276">
        <v>0</v>
      </c>
      <c r="I176" s="24">
        <v>103003</v>
      </c>
      <c r="J176" s="277">
        <v>10.45</v>
      </c>
      <c r="K176" s="276">
        <v>14</v>
      </c>
      <c r="L176" s="278">
        <v>0</v>
      </c>
      <c r="M176" s="279">
        <v>14.04</v>
      </c>
      <c r="N176" s="277">
        <v>146.71799999999999</v>
      </c>
      <c r="O176" s="280" t="s">
        <v>882</v>
      </c>
      <c r="P176" s="279">
        <v>0</v>
      </c>
      <c r="Q176" s="281">
        <v>0</v>
      </c>
      <c r="R176" s="282" t="s">
        <v>883</v>
      </c>
      <c r="S176" s="274" t="s">
        <v>1147</v>
      </c>
      <c r="T176" s="44">
        <v>1</v>
      </c>
      <c r="U176" s="283">
        <v>70</v>
      </c>
      <c r="V176" s="284">
        <v>31</v>
      </c>
      <c r="W176" s="285" t="s">
        <v>883</v>
      </c>
      <c r="X176" s="286" t="s">
        <v>883</v>
      </c>
      <c r="Y176" s="287">
        <v>0</v>
      </c>
      <c r="Z176" s="287" t="s">
        <v>883</v>
      </c>
      <c r="AA176" s="286" t="s">
        <v>883</v>
      </c>
      <c r="AB176" s="287">
        <v>0</v>
      </c>
      <c r="AC176" s="287"/>
      <c r="AD176" s="288" t="s">
        <v>883</v>
      </c>
      <c r="AE176" s="289" t="s">
        <v>883</v>
      </c>
      <c r="AF176" s="279">
        <v>4</v>
      </c>
      <c r="AG176" s="282">
        <v>43553</v>
      </c>
      <c r="AH176" s="282" t="s">
        <v>883</v>
      </c>
      <c r="AI176" s="282">
        <v>43658</v>
      </c>
      <c r="AJ176" s="282" t="s">
        <v>883</v>
      </c>
      <c r="AK176" s="274"/>
    </row>
    <row r="177" spans="1:37" x14ac:dyDescent="0.3">
      <c r="A177" s="273">
        <v>20001</v>
      </c>
      <c r="B177" s="274" t="s">
        <v>1151</v>
      </c>
      <c r="C177" s="146" t="s">
        <v>256</v>
      </c>
      <c r="D177" s="275">
        <v>1.02</v>
      </c>
      <c r="E177" s="274"/>
      <c r="F177" s="274"/>
      <c r="G177" s="274" t="s">
        <v>883</v>
      </c>
      <c r="H177" s="276">
        <v>0</v>
      </c>
      <c r="I177" s="24">
        <v>103003</v>
      </c>
      <c r="J177" s="277">
        <v>1.02</v>
      </c>
      <c r="K177" s="276">
        <v>0</v>
      </c>
      <c r="L177" s="278">
        <v>0</v>
      </c>
      <c r="M177" s="279">
        <v>0</v>
      </c>
      <c r="N177" s="277">
        <v>0</v>
      </c>
      <c r="O177" s="280" t="s">
        <v>882</v>
      </c>
      <c r="P177" s="279">
        <v>0</v>
      </c>
      <c r="Q177" s="281">
        <v>0</v>
      </c>
      <c r="R177" s="282" t="s">
        <v>883</v>
      </c>
      <c r="S177" s="274" t="s">
        <v>1147</v>
      </c>
      <c r="T177" s="44">
        <v>1</v>
      </c>
      <c r="U177" s="283">
        <v>70</v>
      </c>
      <c r="V177" s="284">
        <v>31</v>
      </c>
      <c r="W177" s="285" t="s">
        <v>883</v>
      </c>
      <c r="X177" s="286" t="s">
        <v>883</v>
      </c>
      <c r="Y177" s="287">
        <v>0</v>
      </c>
      <c r="Z177" s="287" t="s">
        <v>883</v>
      </c>
      <c r="AA177" s="286" t="s">
        <v>883</v>
      </c>
      <c r="AB177" s="287">
        <v>0</v>
      </c>
      <c r="AC177" s="287"/>
      <c r="AD177" s="288" t="s">
        <v>883</v>
      </c>
      <c r="AE177" s="289" t="s">
        <v>883</v>
      </c>
      <c r="AF177" s="279">
        <v>0</v>
      </c>
      <c r="AG177" s="282">
        <v>43818</v>
      </c>
      <c r="AH177" s="282" t="s">
        <v>883</v>
      </c>
      <c r="AI177" s="282">
        <v>43812</v>
      </c>
      <c r="AJ177" s="282" t="s">
        <v>883</v>
      </c>
      <c r="AK177" s="274"/>
    </row>
    <row r="178" spans="1:37" x14ac:dyDescent="0.3">
      <c r="A178" s="273">
        <v>20034</v>
      </c>
      <c r="B178" s="274" t="s">
        <v>1152</v>
      </c>
      <c r="C178" s="146" t="s">
        <v>256</v>
      </c>
      <c r="D178" s="275">
        <v>2.44</v>
      </c>
      <c r="E178" s="274"/>
      <c r="F178" s="274"/>
      <c r="G178" s="274" t="s">
        <v>883</v>
      </c>
      <c r="H178" s="276">
        <v>241</v>
      </c>
      <c r="I178" s="24">
        <v>103003</v>
      </c>
      <c r="J178" s="277">
        <v>2.44</v>
      </c>
      <c r="K178" s="276">
        <v>540</v>
      </c>
      <c r="L178" s="278">
        <v>4.456360946745562</v>
      </c>
      <c r="M178" s="279">
        <v>407.96</v>
      </c>
      <c r="N178" s="277">
        <v>995.42240000000004</v>
      </c>
      <c r="O178" s="280" t="s">
        <v>882</v>
      </c>
      <c r="P178" s="279">
        <v>0</v>
      </c>
      <c r="Q178" s="281">
        <v>0</v>
      </c>
      <c r="R178" s="282" t="s">
        <v>883</v>
      </c>
      <c r="S178" s="274" t="s">
        <v>1147</v>
      </c>
      <c r="T178" s="44">
        <v>1</v>
      </c>
      <c r="U178" s="283">
        <v>70</v>
      </c>
      <c r="V178" s="284">
        <v>31</v>
      </c>
      <c r="W178" s="285" t="s">
        <v>883</v>
      </c>
      <c r="X178" s="286" t="s">
        <v>883</v>
      </c>
      <c r="Y178" s="287">
        <v>0</v>
      </c>
      <c r="Z178" s="287" t="s">
        <v>883</v>
      </c>
      <c r="AA178" s="286" t="s">
        <v>883</v>
      </c>
      <c r="AB178" s="287">
        <v>0</v>
      </c>
      <c r="AC178" s="287"/>
      <c r="AD178" s="288" t="s">
        <v>883</v>
      </c>
      <c r="AE178" s="289" t="s">
        <v>883</v>
      </c>
      <c r="AF178" s="279">
        <v>216</v>
      </c>
      <c r="AG178" s="282">
        <v>44607</v>
      </c>
      <c r="AH178" s="282" t="s">
        <v>883</v>
      </c>
      <c r="AI178" s="282">
        <v>44592</v>
      </c>
      <c r="AJ178" s="282" t="s">
        <v>883</v>
      </c>
      <c r="AK178" s="274"/>
    </row>
    <row r="179" spans="1:37" x14ac:dyDescent="0.3">
      <c r="A179" s="273">
        <v>20035</v>
      </c>
      <c r="B179" s="274" t="s">
        <v>1153</v>
      </c>
      <c r="C179" s="146" t="s">
        <v>256</v>
      </c>
      <c r="D179" s="275">
        <v>1.18</v>
      </c>
      <c r="E179" s="274"/>
      <c r="F179" s="274"/>
      <c r="G179" s="274" t="s">
        <v>883</v>
      </c>
      <c r="H179" s="276">
        <v>849</v>
      </c>
      <c r="I179" s="24">
        <v>103003</v>
      </c>
      <c r="J179" s="277">
        <v>1.18</v>
      </c>
      <c r="K179" s="276">
        <v>160</v>
      </c>
      <c r="L179" s="278">
        <v>55.965721819380356</v>
      </c>
      <c r="M179" s="279">
        <v>0</v>
      </c>
      <c r="N179" s="277">
        <v>0</v>
      </c>
      <c r="O179" s="280" t="s">
        <v>882</v>
      </c>
      <c r="P179" s="279">
        <v>0</v>
      </c>
      <c r="Q179" s="281">
        <v>0</v>
      </c>
      <c r="R179" s="282" t="s">
        <v>883</v>
      </c>
      <c r="S179" s="274" t="s">
        <v>1147</v>
      </c>
      <c r="T179" s="44">
        <v>1</v>
      </c>
      <c r="U179" s="283">
        <v>70</v>
      </c>
      <c r="V179" s="284">
        <v>31</v>
      </c>
      <c r="W179" s="285" t="s">
        <v>883</v>
      </c>
      <c r="X179" s="286" t="s">
        <v>883</v>
      </c>
      <c r="Y179" s="287">
        <v>0</v>
      </c>
      <c r="Z179" s="287" t="s">
        <v>883</v>
      </c>
      <c r="AA179" s="286" t="s">
        <v>883</v>
      </c>
      <c r="AB179" s="287">
        <v>0</v>
      </c>
      <c r="AC179" s="287"/>
      <c r="AD179" s="288" t="s">
        <v>883</v>
      </c>
      <c r="AE179" s="289" t="s">
        <v>883</v>
      </c>
      <c r="AF179" s="279">
        <v>60</v>
      </c>
      <c r="AG179" s="282">
        <v>44607</v>
      </c>
      <c r="AH179" s="282" t="s">
        <v>883</v>
      </c>
      <c r="AI179" s="282">
        <v>44592</v>
      </c>
      <c r="AJ179" s="282" t="s">
        <v>883</v>
      </c>
      <c r="AK179" s="274"/>
    </row>
    <row r="180" spans="1:37" x14ac:dyDescent="0.3">
      <c r="A180" s="273">
        <v>20037</v>
      </c>
      <c r="B180" s="274" t="s">
        <v>1154</v>
      </c>
      <c r="C180" s="146" t="s">
        <v>256</v>
      </c>
      <c r="D180" s="275">
        <v>9.98</v>
      </c>
      <c r="E180" s="274"/>
      <c r="F180" s="274"/>
      <c r="G180" s="274" t="s">
        <v>883</v>
      </c>
      <c r="H180" s="276">
        <v>148</v>
      </c>
      <c r="I180" s="24">
        <v>103003</v>
      </c>
      <c r="J180" s="277">
        <v>9.98</v>
      </c>
      <c r="K180" s="276">
        <v>110</v>
      </c>
      <c r="L180" s="278">
        <v>15.055951169888099</v>
      </c>
      <c r="M180" s="279">
        <v>0</v>
      </c>
      <c r="N180" s="277">
        <v>0</v>
      </c>
      <c r="O180" s="280" t="s">
        <v>882</v>
      </c>
      <c r="P180" s="279">
        <v>0</v>
      </c>
      <c r="Q180" s="281">
        <v>0</v>
      </c>
      <c r="R180" s="282" t="s">
        <v>883</v>
      </c>
      <c r="S180" s="274" t="s">
        <v>1147</v>
      </c>
      <c r="T180" s="44">
        <v>1</v>
      </c>
      <c r="U180" s="283">
        <v>70</v>
      </c>
      <c r="V180" s="284">
        <v>31</v>
      </c>
      <c r="W180" s="285" t="s">
        <v>883</v>
      </c>
      <c r="X180" s="286" t="s">
        <v>883</v>
      </c>
      <c r="Y180" s="287">
        <v>0</v>
      </c>
      <c r="Z180" s="287" t="s">
        <v>883</v>
      </c>
      <c r="AA180" s="286" t="s">
        <v>883</v>
      </c>
      <c r="AB180" s="287">
        <v>0</v>
      </c>
      <c r="AC180" s="287"/>
      <c r="AD180" s="288" t="s">
        <v>883</v>
      </c>
      <c r="AE180" s="289" t="s">
        <v>883</v>
      </c>
      <c r="AF180" s="279">
        <v>40</v>
      </c>
      <c r="AG180" s="282">
        <v>44607</v>
      </c>
      <c r="AH180" s="282" t="s">
        <v>883</v>
      </c>
      <c r="AI180" s="282">
        <v>44592</v>
      </c>
      <c r="AJ180" s="282" t="s">
        <v>883</v>
      </c>
      <c r="AK180" s="274"/>
    </row>
    <row r="181" spans="1:37" x14ac:dyDescent="0.3">
      <c r="A181" s="273">
        <v>20104</v>
      </c>
      <c r="B181" s="274" t="s">
        <v>1155</v>
      </c>
      <c r="C181" s="146" t="s">
        <v>256</v>
      </c>
      <c r="D181" s="275">
        <v>5.14</v>
      </c>
      <c r="E181" s="274"/>
      <c r="F181" s="274"/>
      <c r="G181" s="274" t="s">
        <v>883</v>
      </c>
      <c r="H181" s="276">
        <v>284</v>
      </c>
      <c r="I181" s="24">
        <v>103003</v>
      </c>
      <c r="J181" s="277">
        <v>5.14</v>
      </c>
      <c r="K181" s="276">
        <v>231</v>
      </c>
      <c r="L181" s="278">
        <v>14.692188308329023</v>
      </c>
      <c r="M181" s="279">
        <v>0</v>
      </c>
      <c r="N181" s="277">
        <v>0</v>
      </c>
      <c r="O181" s="280" t="s">
        <v>882</v>
      </c>
      <c r="P181" s="279">
        <v>0</v>
      </c>
      <c r="Q181" s="281">
        <v>0</v>
      </c>
      <c r="R181" s="282" t="s">
        <v>883</v>
      </c>
      <c r="S181" s="274" t="s">
        <v>1147</v>
      </c>
      <c r="T181" s="44">
        <v>1</v>
      </c>
      <c r="U181" s="283">
        <v>70</v>
      </c>
      <c r="V181" s="284">
        <v>31</v>
      </c>
      <c r="W181" s="285" t="s">
        <v>883</v>
      </c>
      <c r="X181" s="286" t="s">
        <v>883</v>
      </c>
      <c r="Y181" s="287">
        <v>0</v>
      </c>
      <c r="Z181" s="287" t="s">
        <v>883</v>
      </c>
      <c r="AA181" s="286" t="s">
        <v>883</v>
      </c>
      <c r="AB181" s="287">
        <v>0</v>
      </c>
      <c r="AC181" s="287"/>
      <c r="AD181" s="288" t="s">
        <v>883</v>
      </c>
      <c r="AE181" s="289" t="s">
        <v>883</v>
      </c>
      <c r="AF181" s="279">
        <v>78</v>
      </c>
      <c r="AG181" s="282">
        <v>44571</v>
      </c>
      <c r="AH181" s="282" t="s">
        <v>883</v>
      </c>
      <c r="AI181" s="282">
        <v>44536</v>
      </c>
      <c r="AJ181" s="282" t="s">
        <v>883</v>
      </c>
      <c r="AK181" s="274"/>
    </row>
    <row r="182" spans="1:37" x14ac:dyDescent="0.3">
      <c r="A182" s="273">
        <v>20106</v>
      </c>
      <c r="B182" s="274" t="s">
        <v>1156</v>
      </c>
      <c r="C182" s="146" t="s">
        <v>256</v>
      </c>
      <c r="D182" s="275">
        <v>1.42</v>
      </c>
      <c r="E182" s="274"/>
      <c r="F182" s="274"/>
      <c r="G182" s="274" t="s">
        <v>883</v>
      </c>
      <c r="H182" s="276">
        <v>518</v>
      </c>
      <c r="I182" s="24">
        <v>103003</v>
      </c>
      <c r="J182" s="277">
        <v>1.42</v>
      </c>
      <c r="K182" s="276">
        <v>335</v>
      </c>
      <c r="L182" s="278">
        <v>15.899324739103744</v>
      </c>
      <c r="M182" s="279">
        <v>0</v>
      </c>
      <c r="N182" s="277">
        <v>0</v>
      </c>
      <c r="O182" s="280" t="s">
        <v>882</v>
      </c>
      <c r="P182" s="279">
        <v>0</v>
      </c>
      <c r="Q182" s="281">
        <v>0</v>
      </c>
      <c r="R182" s="282" t="s">
        <v>883</v>
      </c>
      <c r="S182" s="274" t="s">
        <v>1147</v>
      </c>
      <c r="T182" s="44">
        <v>1</v>
      </c>
      <c r="U182" s="283">
        <v>70</v>
      </c>
      <c r="V182" s="284">
        <v>31</v>
      </c>
      <c r="W182" s="285" t="s">
        <v>883</v>
      </c>
      <c r="X182" s="286" t="s">
        <v>883</v>
      </c>
      <c r="Y182" s="287">
        <v>0</v>
      </c>
      <c r="Z182" s="287" t="s">
        <v>883</v>
      </c>
      <c r="AA182" s="286" t="s">
        <v>883</v>
      </c>
      <c r="AB182" s="287">
        <v>0</v>
      </c>
      <c r="AC182" s="287"/>
      <c r="AD182" s="288" t="s">
        <v>883</v>
      </c>
      <c r="AE182" s="289" t="s">
        <v>883</v>
      </c>
      <c r="AF182" s="279">
        <v>130</v>
      </c>
      <c r="AG182" s="282">
        <v>44607</v>
      </c>
      <c r="AH182" s="282" t="s">
        <v>883</v>
      </c>
      <c r="AI182" s="282">
        <v>44592</v>
      </c>
      <c r="AJ182" s="282" t="s">
        <v>883</v>
      </c>
      <c r="AK182" s="274"/>
    </row>
    <row r="183" spans="1:37" x14ac:dyDescent="0.3">
      <c r="A183" s="273">
        <v>20135</v>
      </c>
      <c r="B183" s="274" t="s">
        <v>1157</v>
      </c>
      <c r="C183" s="146" t="s">
        <v>256</v>
      </c>
      <c r="D183" s="275">
        <v>124</v>
      </c>
      <c r="E183" s="274"/>
      <c r="F183" s="274"/>
      <c r="G183" s="274" t="s">
        <v>883</v>
      </c>
      <c r="H183" s="276">
        <v>140</v>
      </c>
      <c r="I183" s="24">
        <v>103003</v>
      </c>
      <c r="J183" s="277">
        <v>124</v>
      </c>
      <c r="K183" s="276">
        <v>350</v>
      </c>
      <c r="L183" s="278">
        <v>4.6158918562479396</v>
      </c>
      <c r="M183" s="279">
        <v>223.96</v>
      </c>
      <c r="N183" s="277">
        <v>27771.040000000001</v>
      </c>
      <c r="O183" s="280" t="s">
        <v>882</v>
      </c>
      <c r="P183" s="279">
        <v>0</v>
      </c>
      <c r="Q183" s="281">
        <v>0</v>
      </c>
      <c r="R183" s="282" t="s">
        <v>883</v>
      </c>
      <c r="S183" s="274" t="s">
        <v>1158</v>
      </c>
      <c r="T183" s="44">
        <v>1</v>
      </c>
      <c r="U183" s="283">
        <v>69</v>
      </c>
      <c r="V183" s="284">
        <v>1</v>
      </c>
      <c r="W183" s="285" t="s">
        <v>883</v>
      </c>
      <c r="X183" s="286" t="s">
        <v>883</v>
      </c>
      <c r="Y183" s="287">
        <v>0</v>
      </c>
      <c r="Z183" s="287" t="s">
        <v>883</v>
      </c>
      <c r="AA183" s="286" t="s">
        <v>883</v>
      </c>
      <c r="AB183" s="287">
        <v>0</v>
      </c>
      <c r="AC183" s="287"/>
      <c r="AD183" s="288" t="s">
        <v>883</v>
      </c>
      <c r="AE183" s="289" t="s">
        <v>883</v>
      </c>
      <c r="AF183" s="279">
        <v>122</v>
      </c>
      <c r="AG183" s="282">
        <v>45173</v>
      </c>
      <c r="AH183" s="282" t="s">
        <v>883</v>
      </c>
      <c r="AI183" s="282">
        <v>45128</v>
      </c>
      <c r="AJ183" s="282" t="s">
        <v>883</v>
      </c>
      <c r="AK183" s="274"/>
    </row>
    <row r="184" spans="1:37" x14ac:dyDescent="0.3">
      <c r="A184" s="273">
        <v>20144</v>
      </c>
      <c r="B184" s="274" t="s">
        <v>1159</v>
      </c>
      <c r="C184" s="146" t="s">
        <v>256</v>
      </c>
      <c r="D184" s="275">
        <v>3.43</v>
      </c>
      <c r="E184" s="274"/>
      <c r="F184" s="274"/>
      <c r="G184" s="274" t="s">
        <v>883</v>
      </c>
      <c r="H184" s="276">
        <v>47</v>
      </c>
      <c r="I184" s="24">
        <v>103003</v>
      </c>
      <c r="J184" s="277">
        <v>3.43</v>
      </c>
      <c r="K184" s="276">
        <v>259</v>
      </c>
      <c r="L184" s="278">
        <v>1.7682468021068471</v>
      </c>
      <c r="M184" s="279">
        <v>271.95999999999998</v>
      </c>
      <c r="N184" s="277">
        <v>932.82280000000003</v>
      </c>
      <c r="O184" s="280" t="s">
        <v>882</v>
      </c>
      <c r="P184" s="279">
        <v>0</v>
      </c>
      <c r="Q184" s="281">
        <v>0</v>
      </c>
      <c r="R184" s="282" t="s">
        <v>883</v>
      </c>
      <c r="S184" s="274" t="s">
        <v>1147</v>
      </c>
      <c r="T184" s="44">
        <v>1</v>
      </c>
      <c r="U184" s="283">
        <v>70</v>
      </c>
      <c r="V184" s="284">
        <v>31</v>
      </c>
      <c r="W184" s="285" t="s">
        <v>883</v>
      </c>
      <c r="X184" s="286" t="s">
        <v>883</v>
      </c>
      <c r="Y184" s="287">
        <v>0</v>
      </c>
      <c r="Z184" s="287" t="s">
        <v>883</v>
      </c>
      <c r="AA184" s="286" t="s">
        <v>883</v>
      </c>
      <c r="AB184" s="287">
        <v>0</v>
      </c>
      <c r="AC184" s="287"/>
      <c r="AD184" s="288" t="s">
        <v>883</v>
      </c>
      <c r="AE184" s="289" t="s">
        <v>883</v>
      </c>
      <c r="AF184" s="279">
        <v>106</v>
      </c>
      <c r="AG184" s="282">
        <v>44202</v>
      </c>
      <c r="AH184" s="282" t="s">
        <v>883</v>
      </c>
      <c r="AI184" s="282">
        <v>44231</v>
      </c>
      <c r="AJ184" s="282" t="s">
        <v>883</v>
      </c>
      <c r="AK184" s="274"/>
    </row>
    <row r="185" spans="1:37" x14ac:dyDescent="0.3">
      <c r="A185" s="273">
        <v>20167</v>
      </c>
      <c r="B185" s="274" t="s">
        <v>1160</v>
      </c>
      <c r="C185" s="146" t="s">
        <v>256</v>
      </c>
      <c r="D185" s="275">
        <v>390</v>
      </c>
      <c r="E185" s="274"/>
      <c r="F185" s="274"/>
      <c r="G185" s="274" t="s">
        <v>883</v>
      </c>
      <c r="H185" s="276">
        <v>0</v>
      </c>
      <c r="I185" s="24">
        <v>103003</v>
      </c>
      <c r="J185" s="277">
        <v>390</v>
      </c>
      <c r="K185" s="276">
        <v>13</v>
      </c>
      <c r="L185" s="278">
        <v>0</v>
      </c>
      <c r="M185" s="279">
        <v>12.96</v>
      </c>
      <c r="N185" s="277">
        <v>5054.3999999999996</v>
      </c>
      <c r="O185" s="280" t="s">
        <v>882</v>
      </c>
      <c r="P185" s="279">
        <v>0</v>
      </c>
      <c r="Q185" s="281">
        <v>0</v>
      </c>
      <c r="R185" s="282" t="s">
        <v>883</v>
      </c>
      <c r="S185" s="274" t="s">
        <v>1161</v>
      </c>
      <c r="T185" s="44">
        <v>1</v>
      </c>
      <c r="U185" s="283">
        <v>79</v>
      </c>
      <c r="V185" s="284">
        <v>5</v>
      </c>
      <c r="W185" s="285" t="s">
        <v>883</v>
      </c>
      <c r="X185" s="286" t="s">
        <v>883</v>
      </c>
      <c r="Y185" s="287">
        <v>0</v>
      </c>
      <c r="Z185" s="287" t="s">
        <v>883</v>
      </c>
      <c r="AA185" s="286" t="s">
        <v>883</v>
      </c>
      <c r="AB185" s="287">
        <v>0</v>
      </c>
      <c r="AC185" s="287"/>
      <c r="AD185" s="288" t="s">
        <v>883</v>
      </c>
      <c r="AE185" s="289" t="s">
        <v>883</v>
      </c>
      <c r="AF185" s="279">
        <v>4</v>
      </c>
      <c r="AG185" s="282">
        <v>44582</v>
      </c>
      <c r="AH185" s="282" t="s">
        <v>883</v>
      </c>
      <c r="AI185" s="282">
        <v>44567</v>
      </c>
      <c r="AJ185" s="282" t="s">
        <v>883</v>
      </c>
      <c r="AK185" s="274"/>
    </row>
    <row r="186" spans="1:37" x14ac:dyDescent="0.3">
      <c r="A186" s="273">
        <v>20537</v>
      </c>
      <c r="B186" s="274" t="s">
        <v>1162</v>
      </c>
      <c r="C186" s="146" t="s">
        <v>313</v>
      </c>
      <c r="D186" s="275">
        <v>8.9</v>
      </c>
      <c r="E186" s="274"/>
      <c r="F186" s="274"/>
      <c r="G186" s="274" t="s">
        <v>883</v>
      </c>
      <c r="H186" s="276">
        <v>137</v>
      </c>
      <c r="I186" s="24">
        <v>103003</v>
      </c>
      <c r="J186" s="277">
        <v>8.9</v>
      </c>
      <c r="K186" s="276">
        <v>15</v>
      </c>
      <c r="L186" s="278">
        <v>109.6</v>
      </c>
      <c r="M186" s="279">
        <v>0</v>
      </c>
      <c r="N186" s="277">
        <v>0</v>
      </c>
      <c r="O186" s="280" t="s">
        <v>882</v>
      </c>
      <c r="P186" s="279">
        <v>0</v>
      </c>
      <c r="Q186" s="281">
        <v>0</v>
      </c>
      <c r="R186" s="282" t="s">
        <v>883</v>
      </c>
      <c r="S186" s="274" t="s">
        <v>985</v>
      </c>
      <c r="T186" s="44">
        <v>1</v>
      </c>
      <c r="U186" s="283">
        <v>67</v>
      </c>
      <c r="V186" s="284">
        <v>6</v>
      </c>
      <c r="W186" s="285" t="s">
        <v>883</v>
      </c>
      <c r="X186" s="286" t="s">
        <v>883</v>
      </c>
      <c r="Y186" s="287">
        <v>0</v>
      </c>
      <c r="Z186" s="287" t="s">
        <v>883</v>
      </c>
      <c r="AA186" s="286" t="s">
        <v>883</v>
      </c>
      <c r="AB186" s="287">
        <v>0</v>
      </c>
      <c r="AC186" s="287"/>
      <c r="AD186" s="288" t="s">
        <v>883</v>
      </c>
      <c r="AE186" s="289" t="s">
        <v>883</v>
      </c>
      <c r="AF186" s="279">
        <v>6</v>
      </c>
      <c r="AG186" s="282">
        <v>43853</v>
      </c>
      <c r="AH186" s="282" t="s">
        <v>883</v>
      </c>
      <c r="AI186" s="282">
        <v>44055</v>
      </c>
      <c r="AJ186" s="282" t="s">
        <v>883</v>
      </c>
      <c r="AK186" s="274"/>
    </row>
    <row r="187" spans="1:37" x14ac:dyDescent="0.3">
      <c r="A187" s="273">
        <v>20554</v>
      </c>
      <c r="B187" s="274" t="s">
        <v>1163</v>
      </c>
      <c r="C187" s="146" t="s">
        <v>256</v>
      </c>
      <c r="D187" s="275">
        <v>0.13</v>
      </c>
      <c r="E187" s="274"/>
      <c r="F187" s="274"/>
      <c r="G187" s="274" t="s">
        <v>883</v>
      </c>
      <c r="H187" s="276">
        <v>12260</v>
      </c>
      <c r="I187" s="24">
        <v>103003</v>
      </c>
      <c r="J187" s="277">
        <v>0.13</v>
      </c>
      <c r="K187" s="276">
        <v>7010</v>
      </c>
      <c r="L187" s="278">
        <v>14.81570996978852</v>
      </c>
      <c r="M187" s="279">
        <v>0</v>
      </c>
      <c r="N187" s="277">
        <v>0</v>
      </c>
      <c r="O187" s="280" t="s">
        <v>882</v>
      </c>
      <c r="P187" s="279">
        <v>0</v>
      </c>
      <c r="Q187" s="281">
        <v>0</v>
      </c>
      <c r="R187" s="282" t="s">
        <v>883</v>
      </c>
      <c r="S187" s="274" t="s">
        <v>1164</v>
      </c>
      <c r="T187" s="44">
        <v>1</v>
      </c>
      <c r="U187" s="283">
        <v>67</v>
      </c>
      <c r="V187" s="284">
        <v>7</v>
      </c>
      <c r="W187" s="285" t="s">
        <v>883</v>
      </c>
      <c r="X187" s="286" t="s">
        <v>883</v>
      </c>
      <c r="Y187" s="287">
        <v>0</v>
      </c>
      <c r="Z187" s="287" t="s">
        <v>883</v>
      </c>
      <c r="AA187" s="286" t="s">
        <v>883</v>
      </c>
      <c r="AB187" s="287">
        <v>0</v>
      </c>
      <c r="AC187" s="287"/>
      <c r="AD187" s="288" t="s">
        <v>883</v>
      </c>
      <c r="AE187" s="289" t="s">
        <v>883</v>
      </c>
      <c r="AF187" s="279">
        <v>3310</v>
      </c>
      <c r="AG187" s="282">
        <v>45201</v>
      </c>
      <c r="AH187" s="282" t="s">
        <v>883</v>
      </c>
      <c r="AI187" s="282">
        <v>45189</v>
      </c>
      <c r="AJ187" s="282" t="s">
        <v>883</v>
      </c>
      <c r="AK187" s="274"/>
    </row>
    <row r="188" spans="1:37" x14ac:dyDescent="0.3">
      <c r="A188" s="273">
        <v>20558</v>
      </c>
      <c r="B188" s="274" t="s">
        <v>1165</v>
      </c>
      <c r="C188" s="146" t="s">
        <v>256</v>
      </c>
      <c r="D188" s="275">
        <v>0.08</v>
      </c>
      <c r="E188" s="274"/>
      <c r="F188" s="274"/>
      <c r="G188" s="274" t="s">
        <v>883</v>
      </c>
      <c r="H188" s="276">
        <v>9000</v>
      </c>
      <c r="I188" s="24">
        <v>103003</v>
      </c>
      <c r="J188" s="277">
        <v>0.08</v>
      </c>
      <c r="K188" s="276">
        <v>7405</v>
      </c>
      <c r="L188" s="278">
        <v>12.808288385728721</v>
      </c>
      <c r="M188" s="279">
        <v>0</v>
      </c>
      <c r="N188" s="277">
        <v>0</v>
      </c>
      <c r="O188" s="280" t="s">
        <v>882</v>
      </c>
      <c r="P188" s="279">
        <v>0</v>
      </c>
      <c r="Q188" s="281">
        <v>0</v>
      </c>
      <c r="R188" s="282" t="s">
        <v>883</v>
      </c>
      <c r="S188" s="274" t="s">
        <v>1164</v>
      </c>
      <c r="T188" s="44">
        <v>1</v>
      </c>
      <c r="U188" s="283">
        <v>67</v>
      </c>
      <c r="V188" s="284">
        <v>7</v>
      </c>
      <c r="W188" s="285" t="s">
        <v>883</v>
      </c>
      <c r="X188" s="286" t="s">
        <v>883</v>
      </c>
      <c r="Y188" s="287">
        <v>0</v>
      </c>
      <c r="Z188" s="287" t="s">
        <v>883</v>
      </c>
      <c r="AA188" s="286" t="s">
        <v>883</v>
      </c>
      <c r="AB188" s="287">
        <v>0</v>
      </c>
      <c r="AC188" s="287"/>
      <c r="AD188" s="288" t="s">
        <v>883</v>
      </c>
      <c r="AE188" s="289" t="s">
        <v>883</v>
      </c>
      <c r="AF188" s="279">
        <v>2810</v>
      </c>
      <c r="AG188" s="282">
        <v>45201</v>
      </c>
      <c r="AH188" s="282" t="s">
        <v>883</v>
      </c>
      <c r="AI188" s="282">
        <v>45189</v>
      </c>
      <c r="AJ188" s="282" t="s">
        <v>883</v>
      </c>
      <c r="AK188" s="274"/>
    </row>
    <row r="189" spans="1:37" x14ac:dyDescent="0.3">
      <c r="A189" s="273">
        <v>20576</v>
      </c>
      <c r="B189" s="274" t="s">
        <v>1166</v>
      </c>
      <c r="C189" s="146" t="s">
        <v>256</v>
      </c>
      <c r="D189" s="275">
        <v>0.08</v>
      </c>
      <c r="E189" s="274"/>
      <c r="F189" s="274"/>
      <c r="G189" s="274" t="s">
        <v>883</v>
      </c>
      <c r="H189" s="276">
        <v>7415</v>
      </c>
      <c r="I189" s="24">
        <v>103003</v>
      </c>
      <c r="J189" s="277">
        <v>0.08</v>
      </c>
      <c r="K189" s="276">
        <v>4800</v>
      </c>
      <c r="L189" s="278">
        <v>18.159331912913576</v>
      </c>
      <c r="M189" s="279">
        <v>0</v>
      </c>
      <c r="N189" s="277">
        <v>0</v>
      </c>
      <c r="O189" s="280" t="s">
        <v>882</v>
      </c>
      <c r="P189" s="279">
        <v>0</v>
      </c>
      <c r="Q189" s="281">
        <v>0</v>
      </c>
      <c r="R189" s="282" t="s">
        <v>883</v>
      </c>
      <c r="S189" s="274" t="s">
        <v>1164</v>
      </c>
      <c r="T189" s="44">
        <v>1</v>
      </c>
      <c r="U189" s="283">
        <v>67</v>
      </c>
      <c r="V189" s="284">
        <v>7</v>
      </c>
      <c r="W189" s="285" t="s">
        <v>883</v>
      </c>
      <c r="X189" s="286" t="s">
        <v>883</v>
      </c>
      <c r="Y189" s="287">
        <v>0</v>
      </c>
      <c r="Z189" s="287" t="s">
        <v>883</v>
      </c>
      <c r="AA189" s="286" t="s">
        <v>883</v>
      </c>
      <c r="AB189" s="287">
        <v>0</v>
      </c>
      <c r="AC189" s="287"/>
      <c r="AD189" s="288" t="s">
        <v>883</v>
      </c>
      <c r="AE189" s="289" t="s">
        <v>883</v>
      </c>
      <c r="AF189" s="279">
        <v>1634</v>
      </c>
      <c r="AG189" s="282">
        <v>44092</v>
      </c>
      <c r="AH189" s="282" t="s">
        <v>883</v>
      </c>
      <c r="AI189" s="282">
        <v>44040</v>
      </c>
      <c r="AJ189" s="282" t="s">
        <v>883</v>
      </c>
      <c r="AK189" s="274"/>
    </row>
    <row r="190" spans="1:37" x14ac:dyDescent="0.3">
      <c r="A190" s="273">
        <v>20583</v>
      </c>
      <c r="B190" s="274" t="s">
        <v>1167</v>
      </c>
      <c r="C190" s="146" t="s">
        <v>256</v>
      </c>
      <c r="D190" s="275">
        <v>0.09</v>
      </c>
      <c r="E190" s="274"/>
      <c r="F190" s="274"/>
      <c r="G190" s="274" t="s">
        <v>883</v>
      </c>
      <c r="H190" s="276">
        <v>13063</v>
      </c>
      <c r="I190" s="24">
        <v>103003</v>
      </c>
      <c r="J190" s="277">
        <v>0.09</v>
      </c>
      <c r="K190" s="276">
        <v>2950</v>
      </c>
      <c r="L190" s="278">
        <v>53.138347638612046</v>
      </c>
      <c r="M190" s="279">
        <v>0</v>
      </c>
      <c r="N190" s="277">
        <v>0</v>
      </c>
      <c r="O190" s="280" t="s">
        <v>882</v>
      </c>
      <c r="P190" s="279">
        <v>0</v>
      </c>
      <c r="Q190" s="281">
        <v>0</v>
      </c>
      <c r="R190" s="282" t="s">
        <v>883</v>
      </c>
      <c r="S190" s="274" t="s">
        <v>1164</v>
      </c>
      <c r="T190" s="44">
        <v>1</v>
      </c>
      <c r="U190" s="283">
        <v>67</v>
      </c>
      <c r="V190" s="284">
        <v>7</v>
      </c>
      <c r="W190" s="285" t="s">
        <v>883</v>
      </c>
      <c r="X190" s="286" t="s">
        <v>883</v>
      </c>
      <c r="Y190" s="287">
        <v>0</v>
      </c>
      <c r="Z190" s="287" t="s">
        <v>883</v>
      </c>
      <c r="AA190" s="286" t="s">
        <v>883</v>
      </c>
      <c r="AB190" s="287">
        <v>0</v>
      </c>
      <c r="AC190" s="287"/>
      <c r="AD190" s="288" t="s">
        <v>883</v>
      </c>
      <c r="AE190" s="289" t="s">
        <v>883</v>
      </c>
      <c r="AF190" s="279">
        <v>984</v>
      </c>
      <c r="AG190" s="282">
        <v>43853</v>
      </c>
      <c r="AH190" s="282" t="s">
        <v>883</v>
      </c>
      <c r="AI190" s="282">
        <v>43826</v>
      </c>
      <c r="AJ190" s="282" t="s">
        <v>883</v>
      </c>
      <c r="AK190" s="274"/>
    </row>
    <row r="191" spans="1:37" x14ac:dyDescent="0.3">
      <c r="A191" s="273">
        <v>20584</v>
      </c>
      <c r="B191" s="274" t="s">
        <v>1168</v>
      </c>
      <c r="C191" s="146" t="s">
        <v>256</v>
      </c>
      <c r="D191" s="275">
        <v>0.09</v>
      </c>
      <c r="E191" s="274"/>
      <c r="F191" s="274"/>
      <c r="G191" s="274" t="s">
        <v>883</v>
      </c>
      <c r="H191" s="276">
        <v>24460</v>
      </c>
      <c r="I191" s="24">
        <v>103003</v>
      </c>
      <c r="J191" s="277">
        <v>0.09</v>
      </c>
      <c r="K191" s="276">
        <v>1850</v>
      </c>
      <c r="L191" s="278">
        <v>96.806110737325355</v>
      </c>
      <c r="M191" s="279">
        <v>0</v>
      </c>
      <c r="N191" s="277">
        <v>0</v>
      </c>
      <c r="O191" s="280" t="s">
        <v>882</v>
      </c>
      <c r="P191" s="279">
        <v>0</v>
      </c>
      <c r="Q191" s="281">
        <v>0</v>
      </c>
      <c r="R191" s="282" t="s">
        <v>883</v>
      </c>
      <c r="S191" s="274" t="s">
        <v>1164</v>
      </c>
      <c r="T191" s="44">
        <v>1</v>
      </c>
      <c r="U191" s="283">
        <v>67</v>
      </c>
      <c r="V191" s="284">
        <v>7</v>
      </c>
      <c r="W191" s="285" t="s">
        <v>883</v>
      </c>
      <c r="X191" s="286" t="s">
        <v>883</v>
      </c>
      <c r="Y191" s="287">
        <v>0</v>
      </c>
      <c r="Z191" s="287" t="s">
        <v>883</v>
      </c>
      <c r="AA191" s="286" t="s">
        <v>883</v>
      </c>
      <c r="AB191" s="287">
        <v>0</v>
      </c>
      <c r="AC191" s="287"/>
      <c r="AD191" s="288" t="s">
        <v>883</v>
      </c>
      <c r="AE191" s="289" t="s">
        <v>883</v>
      </c>
      <c r="AF191" s="279">
        <v>1010</v>
      </c>
      <c r="AG191" s="282">
        <v>43754</v>
      </c>
      <c r="AH191" s="282" t="s">
        <v>883</v>
      </c>
      <c r="AI191" s="282">
        <v>43747</v>
      </c>
      <c r="AJ191" s="282" t="s">
        <v>883</v>
      </c>
      <c r="AK191" s="274"/>
    </row>
    <row r="192" spans="1:37" x14ac:dyDescent="0.3">
      <c r="A192" s="273">
        <v>20760</v>
      </c>
      <c r="B192" s="274" t="s">
        <v>1169</v>
      </c>
      <c r="C192" s="146" t="s">
        <v>1065</v>
      </c>
      <c r="D192" s="275">
        <v>281.64999999999998</v>
      </c>
      <c r="E192" s="274"/>
      <c r="F192" s="274"/>
      <c r="G192" s="274" t="s">
        <v>883</v>
      </c>
      <c r="H192" s="276">
        <v>0</v>
      </c>
      <c r="I192" s="24">
        <v>103003</v>
      </c>
      <c r="J192" s="277">
        <v>281.64999999999998</v>
      </c>
      <c r="K192" s="276">
        <v>113</v>
      </c>
      <c r="L192" s="278">
        <v>0</v>
      </c>
      <c r="M192" s="279">
        <v>81.96</v>
      </c>
      <c r="N192" s="277">
        <v>23084.034</v>
      </c>
      <c r="O192" s="280" t="s">
        <v>882</v>
      </c>
      <c r="P192" s="279">
        <v>0</v>
      </c>
      <c r="Q192" s="281">
        <v>0</v>
      </c>
      <c r="R192" s="282" t="s">
        <v>883</v>
      </c>
      <c r="S192" s="274" t="s">
        <v>1066</v>
      </c>
      <c r="T192" s="44">
        <v>1</v>
      </c>
      <c r="U192" s="283">
        <v>76</v>
      </c>
      <c r="V192" s="284">
        <v>5</v>
      </c>
      <c r="W192" s="285" t="s">
        <v>883</v>
      </c>
      <c r="X192" s="286" t="s">
        <v>883</v>
      </c>
      <c r="Y192" s="287">
        <v>0</v>
      </c>
      <c r="Z192" s="287">
        <v>11620</v>
      </c>
      <c r="AA192" s="286">
        <v>2023</v>
      </c>
      <c r="AB192" s="287">
        <v>60</v>
      </c>
      <c r="AC192" s="287">
        <v>60</v>
      </c>
      <c r="AD192" s="288" t="s">
        <v>2054</v>
      </c>
      <c r="AE192" s="289">
        <v>45247</v>
      </c>
      <c r="AF192" s="279">
        <v>48</v>
      </c>
      <c r="AG192" s="282">
        <v>45043</v>
      </c>
      <c r="AH192" s="282" t="s">
        <v>883</v>
      </c>
      <c r="AI192" s="282">
        <v>45181</v>
      </c>
      <c r="AJ192" s="282" t="s">
        <v>883</v>
      </c>
      <c r="AK192" s="274"/>
    </row>
    <row r="193" spans="1:37" x14ac:dyDescent="0.3">
      <c r="A193" s="273">
        <v>20763</v>
      </c>
      <c r="B193" s="274" t="s">
        <v>1170</v>
      </c>
      <c r="C193" s="146" t="s">
        <v>1065</v>
      </c>
      <c r="D193" s="275">
        <v>275.47000000000003</v>
      </c>
      <c r="E193" s="274"/>
      <c r="F193" s="274"/>
      <c r="G193" s="274" t="s">
        <v>883</v>
      </c>
      <c r="H193" s="276">
        <v>0</v>
      </c>
      <c r="I193" s="24">
        <v>103003</v>
      </c>
      <c r="J193" s="277">
        <v>275.47000000000003</v>
      </c>
      <c r="K193" s="276">
        <v>36</v>
      </c>
      <c r="L193" s="278">
        <v>0</v>
      </c>
      <c r="M193" s="279">
        <v>0</v>
      </c>
      <c r="N193" s="277">
        <v>0</v>
      </c>
      <c r="O193" s="280" t="s">
        <v>882</v>
      </c>
      <c r="P193" s="279">
        <v>0</v>
      </c>
      <c r="Q193" s="281">
        <v>0</v>
      </c>
      <c r="R193" s="282" t="s">
        <v>883</v>
      </c>
      <c r="S193" s="274" t="s">
        <v>1066</v>
      </c>
      <c r="T193" s="44">
        <v>1</v>
      </c>
      <c r="U193" s="283">
        <v>76</v>
      </c>
      <c r="V193" s="284">
        <v>5</v>
      </c>
      <c r="W193" s="285" t="s">
        <v>883</v>
      </c>
      <c r="X193" s="286" t="s">
        <v>883</v>
      </c>
      <c r="Y193" s="287">
        <v>0</v>
      </c>
      <c r="Z193" s="287">
        <v>11622</v>
      </c>
      <c r="AA193" s="286">
        <v>2023</v>
      </c>
      <c r="AB193" s="287">
        <v>40</v>
      </c>
      <c r="AC193" s="287">
        <v>40</v>
      </c>
      <c r="AD193" s="288" t="s">
        <v>2054</v>
      </c>
      <c r="AE193" s="289">
        <v>45247</v>
      </c>
      <c r="AF193" s="279">
        <v>12</v>
      </c>
      <c r="AG193" s="282">
        <v>44986</v>
      </c>
      <c r="AH193" s="282" t="s">
        <v>883</v>
      </c>
      <c r="AI193" s="282">
        <v>45182</v>
      </c>
      <c r="AJ193" s="282" t="s">
        <v>883</v>
      </c>
      <c r="AK193" s="274"/>
    </row>
    <row r="194" spans="1:37" x14ac:dyDescent="0.3">
      <c r="A194" s="273">
        <v>23016</v>
      </c>
      <c r="B194" s="274" t="s">
        <v>1171</v>
      </c>
      <c r="C194" s="146" t="s">
        <v>280</v>
      </c>
      <c r="D194" s="275">
        <v>79.489999999999995</v>
      </c>
      <c r="E194" s="274"/>
      <c r="F194" s="274"/>
      <c r="G194" s="274" t="s">
        <v>883</v>
      </c>
      <c r="H194" s="276">
        <v>50</v>
      </c>
      <c r="I194" s="24">
        <v>103003</v>
      </c>
      <c r="J194" s="277">
        <v>79.489999999999995</v>
      </c>
      <c r="K194" s="276">
        <v>47</v>
      </c>
      <c r="L194" s="278">
        <v>12.755102040816327</v>
      </c>
      <c r="M194" s="279">
        <v>0</v>
      </c>
      <c r="N194" s="277">
        <v>0</v>
      </c>
      <c r="O194" s="280" t="s">
        <v>882</v>
      </c>
      <c r="P194" s="279">
        <v>0</v>
      </c>
      <c r="Q194" s="281">
        <v>0</v>
      </c>
      <c r="R194" s="282" t="s">
        <v>883</v>
      </c>
      <c r="S194" s="274" t="s">
        <v>957</v>
      </c>
      <c r="T194" s="44">
        <v>1</v>
      </c>
      <c r="U194" s="283">
        <v>51</v>
      </c>
      <c r="V194" s="284">
        <v>3</v>
      </c>
      <c r="W194" s="285" t="s">
        <v>883</v>
      </c>
      <c r="X194" s="286" t="s">
        <v>883</v>
      </c>
      <c r="Y194" s="287">
        <v>0</v>
      </c>
      <c r="Z194" s="287">
        <v>11594</v>
      </c>
      <c r="AA194" s="286">
        <v>2023</v>
      </c>
      <c r="AB194" s="287">
        <v>50</v>
      </c>
      <c r="AC194" s="287">
        <v>100</v>
      </c>
      <c r="AD194" s="288" t="s">
        <v>2051</v>
      </c>
      <c r="AE194" s="289">
        <v>45217</v>
      </c>
      <c r="AF194" s="279">
        <v>16</v>
      </c>
      <c r="AG194" s="282">
        <v>45217</v>
      </c>
      <c r="AH194" s="282" t="s">
        <v>883</v>
      </c>
      <c r="AI194" s="282">
        <v>45181</v>
      </c>
      <c r="AJ194" s="282" t="s">
        <v>883</v>
      </c>
      <c r="AK194" s="274"/>
    </row>
    <row r="195" spans="1:37" x14ac:dyDescent="0.3">
      <c r="A195" s="273">
        <v>23581</v>
      </c>
      <c r="B195" s="274" t="s">
        <v>1172</v>
      </c>
      <c r="C195" s="146" t="s">
        <v>31</v>
      </c>
      <c r="D195" s="275">
        <v>0.08</v>
      </c>
      <c r="E195" s="274"/>
      <c r="F195" s="274"/>
      <c r="G195" s="274" t="s">
        <v>883</v>
      </c>
      <c r="H195" s="276">
        <v>12976</v>
      </c>
      <c r="I195" s="24">
        <v>103003</v>
      </c>
      <c r="J195" s="277">
        <v>0.08</v>
      </c>
      <c r="K195" s="276">
        <v>11262</v>
      </c>
      <c r="L195" s="278">
        <v>8.5490469947227297</v>
      </c>
      <c r="M195" s="279">
        <v>5237.96</v>
      </c>
      <c r="N195" s="277">
        <v>419.03680000000003</v>
      </c>
      <c r="O195" s="280" t="s">
        <v>882</v>
      </c>
      <c r="P195" s="279">
        <v>0</v>
      </c>
      <c r="Q195" s="281">
        <v>0</v>
      </c>
      <c r="R195" s="282" t="s">
        <v>883</v>
      </c>
      <c r="S195" s="274" t="s">
        <v>935</v>
      </c>
      <c r="T195" s="44">
        <v>1</v>
      </c>
      <c r="U195" s="283">
        <v>45</v>
      </c>
      <c r="V195" s="284">
        <v>11</v>
      </c>
      <c r="W195" s="285" t="s">
        <v>883</v>
      </c>
      <c r="X195" s="286" t="s">
        <v>883</v>
      </c>
      <c r="Y195" s="287">
        <v>0</v>
      </c>
      <c r="Z195" s="287" t="s">
        <v>883</v>
      </c>
      <c r="AA195" s="286" t="s">
        <v>883</v>
      </c>
      <c r="AB195" s="287">
        <v>0</v>
      </c>
      <c r="AC195" s="287"/>
      <c r="AD195" s="288" t="s">
        <v>883</v>
      </c>
      <c r="AE195" s="289" t="s">
        <v>883</v>
      </c>
      <c r="AF195" s="279">
        <v>6072</v>
      </c>
      <c r="AG195" s="282">
        <v>43628</v>
      </c>
      <c r="AH195" s="282" t="s">
        <v>883</v>
      </c>
      <c r="AI195" s="282">
        <v>45107</v>
      </c>
      <c r="AJ195" s="282" t="s">
        <v>883</v>
      </c>
      <c r="AK195" s="274"/>
    </row>
    <row r="196" spans="1:37" x14ac:dyDescent="0.3">
      <c r="A196" s="273">
        <v>23607</v>
      </c>
      <c r="B196" s="274" t="s">
        <v>1173</v>
      </c>
      <c r="C196" s="146" t="s">
        <v>256</v>
      </c>
      <c r="D196" s="275">
        <v>1.28</v>
      </c>
      <c r="E196" s="274"/>
      <c r="F196" s="274"/>
      <c r="G196" s="274" t="s">
        <v>883</v>
      </c>
      <c r="H196" s="276">
        <v>575</v>
      </c>
      <c r="I196" s="24">
        <v>103003</v>
      </c>
      <c r="J196" s="277">
        <v>1.28</v>
      </c>
      <c r="K196" s="276">
        <v>50</v>
      </c>
      <c r="L196" s="278">
        <v>130.09049773755655</v>
      </c>
      <c r="M196" s="279">
        <v>0</v>
      </c>
      <c r="N196" s="277">
        <v>0</v>
      </c>
      <c r="O196" s="280" t="s">
        <v>882</v>
      </c>
      <c r="P196" s="279">
        <v>0</v>
      </c>
      <c r="Q196" s="281">
        <v>0</v>
      </c>
      <c r="R196" s="282" t="s">
        <v>883</v>
      </c>
      <c r="S196" s="274" t="s">
        <v>999</v>
      </c>
      <c r="T196" s="44">
        <v>1</v>
      </c>
      <c r="U196" s="283">
        <v>51</v>
      </c>
      <c r="V196" s="284">
        <v>11</v>
      </c>
      <c r="W196" s="285" t="s">
        <v>883</v>
      </c>
      <c r="X196" s="286" t="s">
        <v>883</v>
      </c>
      <c r="Y196" s="287">
        <v>0</v>
      </c>
      <c r="Z196" s="287" t="s">
        <v>883</v>
      </c>
      <c r="AA196" s="286" t="s">
        <v>883</v>
      </c>
      <c r="AB196" s="287">
        <v>0</v>
      </c>
      <c r="AC196" s="287"/>
      <c r="AD196" s="288" t="s">
        <v>883</v>
      </c>
      <c r="AE196" s="289" t="s">
        <v>883</v>
      </c>
      <c r="AF196" s="279">
        <v>18</v>
      </c>
      <c r="AG196" s="282">
        <v>43775</v>
      </c>
      <c r="AH196" s="282" t="s">
        <v>883</v>
      </c>
      <c r="AI196" s="282">
        <v>43977</v>
      </c>
      <c r="AJ196" s="282" t="s">
        <v>883</v>
      </c>
      <c r="AK196" s="274"/>
    </row>
    <row r="197" spans="1:37" x14ac:dyDescent="0.3">
      <c r="A197" s="273">
        <v>23676</v>
      </c>
      <c r="B197" s="274" t="s">
        <v>1174</v>
      </c>
      <c r="C197" s="146" t="s">
        <v>840</v>
      </c>
      <c r="D197" s="275">
        <v>7.0000000000000007E-2</v>
      </c>
      <c r="E197" s="274"/>
      <c r="F197" s="274"/>
      <c r="G197" s="274" t="s">
        <v>883</v>
      </c>
      <c r="H197" s="276">
        <v>1931</v>
      </c>
      <c r="I197" s="24">
        <v>103003</v>
      </c>
      <c r="J197" s="277">
        <v>7.0000000000000007E-2</v>
      </c>
      <c r="K197" s="276">
        <v>3232</v>
      </c>
      <c r="L197" s="278">
        <v>6.0803577051451603</v>
      </c>
      <c r="M197" s="279">
        <v>1879.96</v>
      </c>
      <c r="N197" s="277">
        <v>131.59719999999999</v>
      </c>
      <c r="O197" s="280" t="s">
        <v>882</v>
      </c>
      <c r="P197" s="279">
        <v>0</v>
      </c>
      <c r="Q197" s="281">
        <v>0</v>
      </c>
      <c r="R197" s="282" t="s">
        <v>883</v>
      </c>
      <c r="S197" s="274" t="s">
        <v>1175</v>
      </c>
      <c r="T197" s="44">
        <v>1</v>
      </c>
      <c r="U197" s="283">
        <v>67</v>
      </c>
      <c r="V197" s="284">
        <v>5</v>
      </c>
      <c r="W197" s="285" t="s">
        <v>883</v>
      </c>
      <c r="X197" s="286" t="s">
        <v>883</v>
      </c>
      <c r="Y197" s="287">
        <v>0</v>
      </c>
      <c r="Z197" s="287" t="s">
        <v>883</v>
      </c>
      <c r="AA197" s="286" t="s">
        <v>883</v>
      </c>
      <c r="AB197" s="287">
        <v>0</v>
      </c>
      <c r="AC197" s="287"/>
      <c r="AD197" s="288" t="s">
        <v>883</v>
      </c>
      <c r="AE197" s="289" t="s">
        <v>883</v>
      </c>
      <c r="AF197" s="279">
        <v>1270</v>
      </c>
      <c r="AG197" s="282">
        <v>43864</v>
      </c>
      <c r="AH197" s="282" t="s">
        <v>883</v>
      </c>
      <c r="AI197" s="282">
        <v>43826</v>
      </c>
      <c r="AJ197" s="282" t="s">
        <v>883</v>
      </c>
      <c r="AK197" s="274"/>
    </row>
    <row r="198" spans="1:37" x14ac:dyDescent="0.3">
      <c r="A198" s="273">
        <v>23687</v>
      </c>
      <c r="B198" s="274" t="s">
        <v>1176</v>
      </c>
      <c r="C198" s="146" t="s">
        <v>373</v>
      </c>
      <c r="D198" s="275">
        <v>1.55</v>
      </c>
      <c r="E198" s="274"/>
      <c r="F198" s="274"/>
      <c r="G198" s="274" t="s">
        <v>883</v>
      </c>
      <c r="H198" s="276">
        <v>6899</v>
      </c>
      <c r="I198" s="24">
        <v>103003</v>
      </c>
      <c r="J198" s="277">
        <v>1.55</v>
      </c>
      <c r="K198" s="276">
        <v>14091</v>
      </c>
      <c r="L198" s="278">
        <v>3.8909693866041017</v>
      </c>
      <c r="M198" s="279">
        <v>14377.96</v>
      </c>
      <c r="N198" s="277">
        <v>22285.838</v>
      </c>
      <c r="O198" s="280" t="s">
        <v>882</v>
      </c>
      <c r="P198" s="279">
        <v>0</v>
      </c>
      <c r="Q198" s="281">
        <v>0</v>
      </c>
      <c r="R198" s="282" t="s">
        <v>883</v>
      </c>
      <c r="S198" s="274" t="s">
        <v>941</v>
      </c>
      <c r="T198" s="44">
        <v>1</v>
      </c>
      <c r="U198" s="283">
        <v>57</v>
      </c>
      <c r="V198" s="284">
        <v>16</v>
      </c>
      <c r="W198" s="285" t="s">
        <v>883</v>
      </c>
      <c r="X198" s="286" t="s">
        <v>883</v>
      </c>
      <c r="Y198" s="287">
        <v>0</v>
      </c>
      <c r="Z198" s="287" t="s">
        <v>883</v>
      </c>
      <c r="AA198" s="286" t="s">
        <v>883</v>
      </c>
      <c r="AB198" s="287">
        <v>0</v>
      </c>
      <c r="AC198" s="287"/>
      <c r="AD198" s="288" t="s">
        <v>883</v>
      </c>
      <c r="AE198" s="289" t="s">
        <v>883</v>
      </c>
      <c r="AF198" s="279">
        <v>7092</v>
      </c>
      <c r="AG198" s="282">
        <v>44971</v>
      </c>
      <c r="AH198" s="282" t="s">
        <v>883</v>
      </c>
      <c r="AI198" s="282">
        <v>44971</v>
      </c>
      <c r="AJ198" s="282" t="s">
        <v>883</v>
      </c>
      <c r="AK198" s="274"/>
    </row>
    <row r="199" spans="1:37" x14ac:dyDescent="0.3">
      <c r="A199" s="273">
        <v>23692</v>
      </c>
      <c r="B199" s="274" t="s">
        <v>1177</v>
      </c>
      <c r="C199" s="146" t="s">
        <v>373</v>
      </c>
      <c r="D199" s="275">
        <v>1.55</v>
      </c>
      <c r="E199" s="274"/>
      <c r="F199" s="274"/>
      <c r="G199" s="274" t="s">
        <v>883</v>
      </c>
      <c r="H199" s="276">
        <v>10439</v>
      </c>
      <c r="I199" s="24">
        <v>103003</v>
      </c>
      <c r="J199" s="277">
        <v>1.55</v>
      </c>
      <c r="K199" s="276">
        <v>9773</v>
      </c>
      <c r="L199" s="278">
        <v>8.0817855953920112</v>
      </c>
      <c r="M199" s="279">
        <v>5061.04</v>
      </c>
      <c r="N199" s="277">
        <v>7844.6120000000001</v>
      </c>
      <c r="O199" s="280" t="s">
        <v>882</v>
      </c>
      <c r="P199" s="279">
        <v>0</v>
      </c>
      <c r="Q199" s="281">
        <v>0</v>
      </c>
      <c r="R199" s="282" t="s">
        <v>883</v>
      </c>
      <c r="S199" s="274" t="s">
        <v>941</v>
      </c>
      <c r="T199" s="44">
        <v>1</v>
      </c>
      <c r="U199" s="283">
        <v>57</v>
      </c>
      <c r="V199" s="284">
        <v>16</v>
      </c>
      <c r="W199" s="285" t="s">
        <v>883</v>
      </c>
      <c r="X199" s="286" t="s">
        <v>883</v>
      </c>
      <c r="Y199" s="287">
        <v>0</v>
      </c>
      <c r="Z199" s="287" t="s">
        <v>883</v>
      </c>
      <c r="AA199" s="286" t="s">
        <v>883</v>
      </c>
      <c r="AB199" s="287">
        <v>0</v>
      </c>
      <c r="AC199" s="287"/>
      <c r="AD199" s="288" t="s">
        <v>883</v>
      </c>
      <c r="AE199" s="289" t="s">
        <v>883</v>
      </c>
      <c r="AF199" s="279">
        <v>5166</v>
      </c>
      <c r="AG199" s="282">
        <v>44425</v>
      </c>
      <c r="AH199" s="282" t="s">
        <v>883</v>
      </c>
      <c r="AI199" s="282">
        <v>44971</v>
      </c>
      <c r="AJ199" s="282" t="s">
        <v>883</v>
      </c>
      <c r="AK199" s="274"/>
    </row>
    <row r="200" spans="1:37" x14ac:dyDescent="0.3">
      <c r="A200" s="273">
        <v>23778</v>
      </c>
      <c r="B200" s="274" t="s">
        <v>1178</v>
      </c>
      <c r="C200" s="146" t="s">
        <v>1065</v>
      </c>
      <c r="D200" s="275">
        <v>235.4</v>
      </c>
      <c r="E200" s="274"/>
      <c r="F200" s="274"/>
      <c r="G200" s="274" t="s">
        <v>883</v>
      </c>
      <c r="H200" s="276">
        <v>41</v>
      </c>
      <c r="I200" s="24">
        <v>103003</v>
      </c>
      <c r="J200" s="277">
        <v>235.4</v>
      </c>
      <c r="K200" s="276">
        <v>134</v>
      </c>
      <c r="L200" s="278">
        <v>2.6588845654993514</v>
      </c>
      <c r="M200" s="279">
        <v>94.04</v>
      </c>
      <c r="N200" s="277">
        <v>22137.016</v>
      </c>
      <c r="O200" s="280" t="s">
        <v>882</v>
      </c>
      <c r="P200" s="279">
        <v>0</v>
      </c>
      <c r="Q200" s="281">
        <v>0</v>
      </c>
      <c r="R200" s="282" t="s">
        <v>883</v>
      </c>
      <c r="S200" s="274" t="s">
        <v>1179</v>
      </c>
      <c r="T200" s="44">
        <v>1</v>
      </c>
      <c r="U200" s="283">
        <v>76</v>
      </c>
      <c r="V200" s="284">
        <v>16</v>
      </c>
      <c r="W200" s="285" t="s">
        <v>883</v>
      </c>
      <c r="X200" s="286" t="s">
        <v>883</v>
      </c>
      <c r="Y200" s="287">
        <v>0</v>
      </c>
      <c r="Z200" s="287">
        <v>11600</v>
      </c>
      <c r="AA200" s="286">
        <v>2023</v>
      </c>
      <c r="AB200" s="287">
        <v>50</v>
      </c>
      <c r="AC200" s="287">
        <v>50</v>
      </c>
      <c r="AD200" s="288" t="s">
        <v>2055</v>
      </c>
      <c r="AE200" s="289">
        <v>45247</v>
      </c>
      <c r="AF200" s="279">
        <v>62</v>
      </c>
      <c r="AG200" s="282">
        <v>44986</v>
      </c>
      <c r="AH200" s="282" t="s">
        <v>883</v>
      </c>
      <c r="AI200" s="282">
        <v>45181</v>
      </c>
      <c r="AJ200" s="282" t="s">
        <v>883</v>
      </c>
      <c r="AK200" s="274"/>
    </row>
    <row r="201" spans="1:37" x14ac:dyDescent="0.3">
      <c r="A201" s="273">
        <v>23846</v>
      </c>
      <c r="B201" s="274" t="s">
        <v>1180</v>
      </c>
      <c r="C201" s="146" t="s">
        <v>373</v>
      </c>
      <c r="D201" s="275">
        <v>1.5</v>
      </c>
      <c r="E201" s="274"/>
      <c r="F201" s="274"/>
      <c r="G201" s="274" t="s">
        <v>883</v>
      </c>
      <c r="H201" s="276">
        <v>0</v>
      </c>
      <c r="I201" s="24">
        <v>103003</v>
      </c>
      <c r="J201" s="277">
        <v>1.5</v>
      </c>
      <c r="K201" s="276">
        <v>9077</v>
      </c>
      <c r="L201" s="278">
        <v>0</v>
      </c>
      <c r="M201" s="279">
        <v>7308</v>
      </c>
      <c r="N201" s="277">
        <v>10962</v>
      </c>
      <c r="O201" s="280" t="s">
        <v>882</v>
      </c>
      <c r="P201" s="279">
        <v>0</v>
      </c>
      <c r="Q201" s="281">
        <v>0</v>
      </c>
      <c r="R201" s="282" t="s">
        <v>883</v>
      </c>
      <c r="S201" s="274" t="s">
        <v>941</v>
      </c>
      <c r="T201" s="44">
        <v>1</v>
      </c>
      <c r="U201" s="283">
        <v>57</v>
      </c>
      <c r="V201" s="284">
        <v>16</v>
      </c>
      <c r="W201" s="285">
        <v>6984</v>
      </c>
      <c r="X201" s="286">
        <v>2023</v>
      </c>
      <c r="Y201" s="287">
        <v>6300</v>
      </c>
      <c r="Z201" s="287" t="s">
        <v>883</v>
      </c>
      <c r="AA201" s="286" t="s">
        <v>883</v>
      </c>
      <c r="AB201" s="287">
        <v>0</v>
      </c>
      <c r="AC201" s="287"/>
      <c r="AD201" s="288" t="s">
        <v>883</v>
      </c>
      <c r="AE201" s="289" t="s">
        <v>883</v>
      </c>
      <c r="AF201" s="279">
        <v>4536</v>
      </c>
      <c r="AG201" s="282">
        <v>44960</v>
      </c>
      <c r="AH201" s="282" t="s">
        <v>883</v>
      </c>
      <c r="AI201" s="282">
        <v>45054</v>
      </c>
      <c r="AJ201" s="282" t="s">
        <v>883</v>
      </c>
      <c r="AK201" s="274"/>
    </row>
    <row r="202" spans="1:37" x14ac:dyDescent="0.3">
      <c r="A202" s="273">
        <v>23862</v>
      </c>
      <c r="B202" s="274" t="s">
        <v>1181</v>
      </c>
      <c r="C202" s="146" t="s">
        <v>373</v>
      </c>
      <c r="D202" s="275">
        <v>1.5</v>
      </c>
      <c r="E202" s="274"/>
      <c r="F202" s="274"/>
      <c r="G202" s="274" t="s">
        <v>883</v>
      </c>
      <c r="H202" s="276">
        <v>0</v>
      </c>
      <c r="I202" s="24">
        <v>103003</v>
      </c>
      <c r="J202" s="277">
        <v>1.5</v>
      </c>
      <c r="K202" s="276">
        <v>9754</v>
      </c>
      <c r="L202" s="278">
        <v>0</v>
      </c>
      <c r="M202" s="279">
        <v>10500.04</v>
      </c>
      <c r="N202" s="277">
        <v>15750.06</v>
      </c>
      <c r="O202" s="280" t="s">
        <v>882</v>
      </c>
      <c r="P202" s="279">
        <v>0</v>
      </c>
      <c r="Q202" s="281">
        <v>0</v>
      </c>
      <c r="R202" s="282" t="s">
        <v>883</v>
      </c>
      <c r="S202" s="274" t="s">
        <v>941</v>
      </c>
      <c r="T202" s="44">
        <v>1</v>
      </c>
      <c r="U202" s="283">
        <v>57</v>
      </c>
      <c r="V202" s="284">
        <v>16</v>
      </c>
      <c r="W202" s="285">
        <v>6984</v>
      </c>
      <c r="X202" s="286">
        <v>2023</v>
      </c>
      <c r="Y202" s="287">
        <v>5000</v>
      </c>
      <c r="Z202" s="287" t="s">
        <v>883</v>
      </c>
      <c r="AA202" s="286" t="s">
        <v>883</v>
      </c>
      <c r="AB202" s="287">
        <v>0</v>
      </c>
      <c r="AC202" s="287"/>
      <c r="AD202" s="288" t="s">
        <v>883</v>
      </c>
      <c r="AE202" s="289" t="s">
        <v>883</v>
      </c>
      <c r="AF202" s="279">
        <v>5166</v>
      </c>
      <c r="AG202" s="282">
        <v>44960</v>
      </c>
      <c r="AH202" s="282" t="s">
        <v>883</v>
      </c>
      <c r="AI202" s="282">
        <v>45054</v>
      </c>
      <c r="AJ202" s="282" t="s">
        <v>883</v>
      </c>
      <c r="AK202" s="274"/>
    </row>
    <row r="203" spans="1:37" x14ac:dyDescent="0.3">
      <c r="A203" s="273">
        <v>23875</v>
      </c>
      <c r="B203" s="274" t="s">
        <v>1182</v>
      </c>
      <c r="C203" s="146" t="s">
        <v>373</v>
      </c>
      <c r="D203" s="275">
        <v>1.5</v>
      </c>
      <c r="E203" s="274"/>
      <c r="F203" s="274"/>
      <c r="G203" s="274" t="s">
        <v>883</v>
      </c>
      <c r="H203" s="276">
        <v>0</v>
      </c>
      <c r="I203" s="24">
        <v>103003</v>
      </c>
      <c r="J203" s="277">
        <v>1.5</v>
      </c>
      <c r="K203" s="276">
        <v>9055</v>
      </c>
      <c r="L203" s="278">
        <v>0</v>
      </c>
      <c r="M203" s="279">
        <v>10270.959999999999</v>
      </c>
      <c r="N203" s="277">
        <v>15406.44</v>
      </c>
      <c r="O203" s="280" t="s">
        <v>882</v>
      </c>
      <c r="P203" s="279">
        <v>0</v>
      </c>
      <c r="Q203" s="281">
        <v>0</v>
      </c>
      <c r="R203" s="282" t="s">
        <v>883</v>
      </c>
      <c r="S203" s="274" t="s">
        <v>941</v>
      </c>
      <c r="T203" s="44">
        <v>1</v>
      </c>
      <c r="U203" s="283">
        <v>57</v>
      </c>
      <c r="V203" s="284">
        <v>16</v>
      </c>
      <c r="W203" s="285">
        <v>6984</v>
      </c>
      <c r="X203" s="286">
        <v>2023</v>
      </c>
      <c r="Y203" s="287">
        <v>3500</v>
      </c>
      <c r="Z203" s="287" t="s">
        <v>883</v>
      </c>
      <c r="AA203" s="286" t="s">
        <v>883</v>
      </c>
      <c r="AB203" s="287">
        <v>0</v>
      </c>
      <c r="AC203" s="287"/>
      <c r="AD203" s="288" t="s">
        <v>883</v>
      </c>
      <c r="AE203" s="289" t="s">
        <v>883</v>
      </c>
      <c r="AF203" s="279">
        <v>4590</v>
      </c>
      <c r="AG203" s="282">
        <v>44960</v>
      </c>
      <c r="AH203" s="282" t="s">
        <v>883</v>
      </c>
      <c r="AI203" s="282">
        <v>45054</v>
      </c>
      <c r="AJ203" s="282" t="s">
        <v>883</v>
      </c>
      <c r="AK203" s="274"/>
    </row>
    <row r="204" spans="1:37" x14ac:dyDescent="0.3">
      <c r="A204" s="273">
        <v>23986</v>
      </c>
      <c r="B204" s="274" t="s">
        <v>1183</v>
      </c>
      <c r="C204" s="146" t="s">
        <v>253</v>
      </c>
      <c r="D204" s="275">
        <v>1.55</v>
      </c>
      <c r="E204" s="274"/>
      <c r="F204" s="274"/>
      <c r="G204" s="274" t="s">
        <v>883</v>
      </c>
      <c r="H204" s="276">
        <v>0</v>
      </c>
      <c r="I204" s="24">
        <v>103003</v>
      </c>
      <c r="J204" s="277">
        <v>1.55</v>
      </c>
      <c r="K204" s="276">
        <v>5397</v>
      </c>
      <c r="L204" s="278">
        <v>0</v>
      </c>
      <c r="M204" s="279">
        <v>6969</v>
      </c>
      <c r="N204" s="277">
        <v>10801.95</v>
      </c>
      <c r="O204" s="280" t="s">
        <v>882</v>
      </c>
      <c r="P204" s="279">
        <v>0</v>
      </c>
      <c r="Q204" s="281">
        <v>0</v>
      </c>
      <c r="R204" s="282" t="s">
        <v>883</v>
      </c>
      <c r="S204" s="274" t="s">
        <v>1131</v>
      </c>
      <c r="T204" s="44">
        <v>1</v>
      </c>
      <c r="U204" s="283">
        <v>57</v>
      </c>
      <c r="V204" s="284">
        <v>2</v>
      </c>
      <c r="W204" s="285">
        <v>6987</v>
      </c>
      <c r="X204" s="286">
        <v>2023</v>
      </c>
      <c r="Y204" s="287">
        <v>1200</v>
      </c>
      <c r="Z204" s="287" t="s">
        <v>883</v>
      </c>
      <c r="AA204" s="286" t="s">
        <v>883</v>
      </c>
      <c r="AB204" s="287">
        <v>0</v>
      </c>
      <c r="AC204" s="287"/>
      <c r="AD204" s="288" t="s">
        <v>883</v>
      </c>
      <c r="AE204" s="289" t="s">
        <v>883</v>
      </c>
      <c r="AF204" s="279">
        <v>2724</v>
      </c>
      <c r="AG204" s="282">
        <v>44966</v>
      </c>
      <c r="AH204" s="282" t="s">
        <v>883</v>
      </c>
      <c r="AI204" s="282">
        <v>45049</v>
      </c>
      <c r="AJ204" s="282" t="s">
        <v>883</v>
      </c>
      <c r="AK204" s="274"/>
    </row>
    <row r="205" spans="1:37" x14ac:dyDescent="0.3">
      <c r="A205" s="273">
        <v>23989</v>
      </c>
      <c r="B205" s="274" t="s">
        <v>1184</v>
      </c>
      <c r="C205" s="146" t="s">
        <v>253</v>
      </c>
      <c r="D205" s="275">
        <v>1.71</v>
      </c>
      <c r="E205" s="274"/>
      <c r="F205" s="274"/>
      <c r="G205" s="274" t="s">
        <v>883</v>
      </c>
      <c r="H205" s="276">
        <v>561</v>
      </c>
      <c r="I205" s="24">
        <v>103003</v>
      </c>
      <c r="J205" s="277">
        <v>1.71</v>
      </c>
      <c r="K205" s="276">
        <v>5171</v>
      </c>
      <c r="L205" s="278">
        <v>0.83762597984322518</v>
      </c>
      <c r="M205" s="279">
        <v>7476</v>
      </c>
      <c r="N205" s="277">
        <v>12783.96</v>
      </c>
      <c r="O205" s="280" t="s">
        <v>882</v>
      </c>
      <c r="P205" s="279">
        <v>0</v>
      </c>
      <c r="Q205" s="281">
        <v>0</v>
      </c>
      <c r="R205" s="282" t="s">
        <v>883</v>
      </c>
      <c r="S205" s="274" t="s">
        <v>1131</v>
      </c>
      <c r="T205" s="44">
        <v>1</v>
      </c>
      <c r="U205" s="283">
        <v>57</v>
      </c>
      <c r="V205" s="284">
        <v>2</v>
      </c>
      <c r="W205" s="285" t="s">
        <v>883</v>
      </c>
      <c r="X205" s="286" t="s">
        <v>883</v>
      </c>
      <c r="Y205" s="287">
        <v>0</v>
      </c>
      <c r="Z205" s="287" t="s">
        <v>883</v>
      </c>
      <c r="AA205" s="286" t="s">
        <v>883</v>
      </c>
      <c r="AB205" s="287">
        <v>0</v>
      </c>
      <c r="AC205" s="287"/>
      <c r="AD205" s="288" t="s">
        <v>883</v>
      </c>
      <c r="AE205" s="289" t="s">
        <v>883</v>
      </c>
      <c r="AF205" s="279">
        <v>2680</v>
      </c>
      <c r="AG205" s="282">
        <v>44966</v>
      </c>
      <c r="AH205" s="282" t="s">
        <v>883</v>
      </c>
      <c r="AI205" s="282">
        <v>45083</v>
      </c>
      <c r="AJ205" s="282" t="s">
        <v>883</v>
      </c>
      <c r="AK205" s="274"/>
    </row>
    <row r="206" spans="1:37" x14ac:dyDescent="0.3">
      <c r="A206" s="273">
        <v>23993</v>
      </c>
      <c r="B206" s="274" t="s">
        <v>1185</v>
      </c>
      <c r="C206" s="146" t="s">
        <v>253</v>
      </c>
      <c r="D206" s="275">
        <v>1.71</v>
      </c>
      <c r="E206" s="274"/>
      <c r="F206" s="274"/>
      <c r="G206" s="274" t="s">
        <v>883</v>
      </c>
      <c r="H206" s="276">
        <v>1315</v>
      </c>
      <c r="I206" s="24">
        <v>103003</v>
      </c>
      <c r="J206" s="277">
        <v>1.71</v>
      </c>
      <c r="K206" s="276">
        <v>5007</v>
      </c>
      <c r="L206" s="278">
        <v>2.0490845344760418</v>
      </c>
      <c r="M206" s="279">
        <v>6386</v>
      </c>
      <c r="N206" s="277">
        <v>10920.06</v>
      </c>
      <c r="O206" s="280" t="s">
        <v>882</v>
      </c>
      <c r="P206" s="279">
        <v>0</v>
      </c>
      <c r="Q206" s="281">
        <v>0</v>
      </c>
      <c r="R206" s="282" t="s">
        <v>883</v>
      </c>
      <c r="S206" s="274" t="s">
        <v>1131</v>
      </c>
      <c r="T206" s="44">
        <v>1</v>
      </c>
      <c r="U206" s="283">
        <v>57</v>
      </c>
      <c r="V206" s="284">
        <v>2</v>
      </c>
      <c r="W206" s="285" t="s">
        <v>883</v>
      </c>
      <c r="X206" s="286" t="s">
        <v>883</v>
      </c>
      <c r="Y206" s="287">
        <v>0</v>
      </c>
      <c r="Z206" s="287" t="s">
        <v>883</v>
      </c>
      <c r="AA206" s="286" t="s">
        <v>883</v>
      </c>
      <c r="AB206" s="287">
        <v>0</v>
      </c>
      <c r="AC206" s="287"/>
      <c r="AD206" s="288" t="s">
        <v>883</v>
      </c>
      <c r="AE206" s="289" t="s">
        <v>883</v>
      </c>
      <c r="AF206" s="279">
        <v>2568</v>
      </c>
      <c r="AG206" s="282">
        <v>44966</v>
      </c>
      <c r="AH206" s="282" t="s">
        <v>883</v>
      </c>
      <c r="AI206" s="282">
        <v>45083</v>
      </c>
      <c r="AJ206" s="282" t="s">
        <v>883</v>
      </c>
      <c r="AK206" s="274"/>
    </row>
    <row r="207" spans="1:37" x14ac:dyDescent="0.3">
      <c r="A207" s="273">
        <v>23996</v>
      </c>
      <c r="B207" s="274" t="s">
        <v>1186</v>
      </c>
      <c r="C207" s="146" t="s">
        <v>253</v>
      </c>
      <c r="D207" s="275">
        <v>1.55</v>
      </c>
      <c r="E207" s="274"/>
      <c r="F207" s="274"/>
      <c r="G207" s="274" t="s">
        <v>883</v>
      </c>
      <c r="H207" s="276">
        <v>0</v>
      </c>
      <c r="I207" s="24">
        <v>103003</v>
      </c>
      <c r="J207" s="277">
        <v>1.55</v>
      </c>
      <c r="K207" s="276">
        <v>5315</v>
      </c>
      <c r="L207" s="278">
        <v>0</v>
      </c>
      <c r="M207" s="279">
        <v>6145</v>
      </c>
      <c r="N207" s="277">
        <v>9524.75</v>
      </c>
      <c r="O207" s="280" t="s">
        <v>882</v>
      </c>
      <c r="P207" s="279">
        <v>0</v>
      </c>
      <c r="Q207" s="281">
        <v>0</v>
      </c>
      <c r="R207" s="282" t="s">
        <v>883</v>
      </c>
      <c r="S207" s="274" t="s">
        <v>1131</v>
      </c>
      <c r="T207" s="44">
        <v>1</v>
      </c>
      <c r="U207" s="283">
        <v>57</v>
      </c>
      <c r="V207" s="284">
        <v>2</v>
      </c>
      <c r="W207" s="285">
        <v>6216</v>
      </c>
      <c r="X207" s="286">
        <v>2023</v>
      </c>
      <c r="Y207" s="287">
        <v>2000</v>
      </c>
      <c r="Z207" s="287" t="s">
        <v>883</v>
      </c>
      <c r="AA207" s="286" t="s">
        <v>883</v>
      </c>
      <c r="AB207" s="287">
        <v>0</v>
      </c>
      <c r="AC207" s="287"/>
      <c r="AD207" s="288" t="s">
        <v>883</v>
      </c>
      <c r="AE207" s="289" t="s">
        <v>883</v>
      </c>
      <c r="AF207" s="279">
        <v>2716</v>
      </c>
      <c r="AG207" s="282">
        <v>44966</v>
      </c>
      <c r="AH207" s="282" t="s">
        <v>883</v>
      </c>
      <c r="AI207" s="282">
        <v>45049</v>
      </c>
      <c r="AJ207" s="282" t="s">
        <v>883</v>
      </c>
      <c r="AK207" s="274"/>
    </row>
    <row r="208" spans="1:37" x14ac:dyDescent="0.3">
      <c r="A208" s="273">
        <v>24204</v>
      </c>
      <c r="B208" s="274" t="s">
        <v>1187</v>
      </c>
      <c r="C208" s="146" t="s">
        <v>256</v>
      </c>
      <c r="D208" s="275">
        <v>4.63</v>
      </c>
      <c r="E208" s="274"/>
      <c r="F208" s="274"/>
      <c r="G208" s="274" t="s">
        <v>883</v>
      </c>
      <c r="H208" s="276">
        <v>0</v>
      </c>
      <c r="I208" s="24">
        <v>103003</v>
      </c>
      <c r="J208" s="277">
        <v>4.63</v>
      </c>
      <c r="K208" s="276">
        <v>503</v>
      </c>
      <c r="L208" s="278">
        <v>0</v>
      </c>
      <c r="M208" s="279">
        <v>277</v>
      </c>
      <c r="N208" s="277">
        <v>1282.51</v>
      </c>
      <c r="O208" s="280" t="s">
        <v>882</v>
      </c>
      <c r="P208" s="279">
        <v>0</v>
      </c>
      <c r="Q208" s="281">
        <v>0</v>
      </c>
      <c r="R208" s="282" t="s">
        <v>883</v>
      </c>
      <c r="S208" s="274" t="s">
        <v>958</v>
      </c>
      <c r="T208" s="44">
        <v>1</v>
      </c>
      <c r="U208" s="283">
        <v>76</v>
      </c>
      <c r="V208" s="284">
        <v>11</v>
      </c>
      <c r="W208" s="285">
        <v>2659</v>
      </c>
      <c r="X208" s="286">
        <v>2023</v>
      </c>
      <c r="Y208" s="287">
        <v>500</v>
      </c>
      <c r="Z208" s="287" t="s">
        <v>883</v>
      </c>
      <c r="AA208" s="286" t="s">
        <v>883</v>
      </c>
      <c r="AB208" s="287">
        <v>0</v>
      </c>
      <c r="AC208" s="287"/>
      <c r="AD208" s="288" t="s">
        <v>883</v>
      </c>
      <c r="AE208" s="289" t="s">
        <v>883</v>
      </c>
      <c r="AF208" s="279">
        <v>260</v>
      </c>
      <c r="AG208" s="282">
        <v>44523</v>
      </c>
      <c r="AH208" s="282" t="s">
        <v>883</v>
      </c>
      <c r="AI208" s="282">
        <v>45180</v>
      </c>
      <c r="AJ208" s="282" t="s">
        <v>883</v>
      </c>
      <c r="AK208" s="274"/>
    </row>
    <row r="209" spans="1:37" x14ac:dyDescent="0.3">
      <c r="A209" s="273">
        <v>24219</v>
      </c>
      <c r="B209" s="274" t="s">
        <v>1188</v>
      </c>
      <c r="C209" s="146" t="s">
        <v>256</v>
      </c>
      <c r="D209" s="275">
        <v>47</v>
      </c>
      <c r="E209" s="274"/>
      <c r="F209" s="274"/>
      <c r="G209" s="274" t="s">
        <v>883</v>
      </c>
      <c r="H209" s="276">
        <v>387</v>
      </c>
      <c r="I209" s="24">
        <v>103003</v>
      </c>
      <c r="J209" s="277">
        <v>47</v>
      </c>
      <c r="K209" s="276">
        <v>207</v>
      </c>
      <c r="L209" s="278">
        <v>14.072727272727272</v>
      </c>
      <c r="M209" s="279">
        <v>0</v>
      </c>
      <c r="N209" s="277">
        <v>0</v>
      </c>
      <c r="O209" s="280" t="s">
        <v>882</v>
      </c>
      <c r="P209" s="279">
        <v>0</v>
      </c>
      <c r="Q209" s="281">
        <v>0</v>
      </c>
      <c r="R209" s="282" t="s">
        <v>883</v>
      </c>
      <c r="S209" s="274" t="s">
        <v>1189</v>
      </c>
      <c r="T209" s="44">
        <v>1</v>
      </c>
      <c r="U209" s="283">
        <v>79</v>
      </c>
      <c r="V209" s="284">
        <v>6</v>
      </c>
      <c r="W209" s="285" t="s">
        <v>883</v>
      </c>
      <c r="X209" s="286" t="s">
        <v>883</v>
      </c>
      <c r="Y209" s="287">
        <v>0</v>
      </c>
      <c r="Z209" s="287" t="s">
        <v>883</v>
      </c>
      <c r="AA209" s="286" t="s">
        <v>883</v>
      </c>
      <c r="AB209" s="287">
        <v>0</v>
      </c>
      <c r="AC209" s="287"/>
      <c r="AD209" s="288" t="s">
        <v>883</v>
      </c>
      <c r="AE209" s="289" t="s">
        <v>883</v>
      </c>
      <c r="AF209" s="279">
        <v>110</v>
      </c>
      <c r="AG209" s="282">
        <v>44610</v>
      </c>
      <c r="AH209" s="282" t="s">
        <v>883</v>
      </c>
      <c r="AI209" s="282">
        <v>44582</v>
      </c>
      <c r="AJ209" s="282" t="s">
        <v>883</v>
      </c>
      <c r="AK209" s="274"/>
    </row>
    <row r="210" spans="1:37" x14ac:dyDescent="0.3">
      <c r="A210" s="273">
        <v>24371</v>
      </c>
      <c r="B210" s="274" t="s">
        <v>1190</v>
      </c>
      <c r="C210" s="146" t="s">
        <v>256</v>
      </c>
      <c r="D210" s="275">
        <v>2.96</v>
      </c>
      <c r="E210" s="274"/>
      <c r="F210" s="274" t="s">
        <v>1061</v>
      </c>
      <c r="G210" s="274" t="s">
        <v>1191</v>
      </c>
      <c r="H210" s="276">
        <v>19274</v>
      </c>
      <c r="I210" s="24">
        <v>103003</v>
      </c>
      <c r="J210" s="277">
        <v>2.96</v>
      </c>
      <c r="K210" s="276">
        <v>20572</v>
      </c>
      <c r="L210" s="278">
        <v>8.4454707580942703</v>
      </c>
      <c r="M210" s="279">
        <v>8112.04</v>
      </c>
      <c r="N210" s="277">
        <v>24011.6384</v>
      </c>
      <c r="O210" s="280" t="s">
        <v>1192</v>
      </c>
      <c r="P210" s="279">
        <v>38900</v>
      </c>
      <c r="Q210" s="281">
        <v>115144</v>
      </c>
      <c r="R210" s="282">
        <v>45327</v>
      </c>
      <c r="S210" s="274" t="s">
        <v>1193</v>
      </c>
      <c r="T210" s="44">
        <v>1</v>
      </c>
      <c r="U210" s="283">
        <v>51</v>
      </c>
      <c r="V210" s="284">
        <v>7</v>
      </c>
      <c r="W210" s="285" t="s">
        <v>883</v>
      </c>
      <c r="X210" s="286" t="s">
        <v>883</v>
      </c>
      <c r="Y210" s="287">
        <v>0</v>
      </c>
      <c r="Z210" s="287" t="s">
        <v>883</v>
      </c>
      <c r="AA210" s="286" t="s">
        <v>883</v>
      </c>
      <c r="AB210" s="287">
        <v>0</v>
      </c>
      <c r="AC210" s="287"/>
      <c r="AD210" s="288" t="s">
        <v>883</v>
      </c>
      <c r="AE210" s="289" t="s">
        <v>883</v>
      </c>
      <c r="AF210" s="279">
        <v>9128</v>
      </c>
      <c r="AG210" s="282">
        <v>45154</v>
      </c>
      <c r="AH210" s="282" t="s">
        <v>883</v>
      </c>
      <c r="AI210" s="282">
        <v>45076</v>
      </c>
      <c r="AJ210" s="282" t="s">
        <v>883</v>
      </c>
      <c r="AK210" s="274"/>
    </row>
    <row r="211" spans="1:37" x14ac:dyDescent="0.3">
      <c r="A211" s="273">
        <v>24476</v>
      </c>
      <c r="B211" s="274" t="s">
        <v>1194</v>
      </c>
      <c r="C211" s="146" t="s">
        <v>253</v>
      </c>
      <c r="D211" s="275">
        <v>1.71</v>
      </c>
      <c r="E211" s="274"/>
      <c r="F211" s="274"/>
      <c r="G211" s="274" t="s">
        <v>883</v>
      </c>
      <c r="H211" s="276">
        <v>0</v>
      </c>
      <c r="I211" s="24">
        <v>103003</v>
      </c>
      <c r="J211" s="277">
        <v>1.71</v>
      </c>
      <c r="K211" s="276">
        <v>5373</v>
      </c>
      <c r="L211" s="278">
        <v>0</v>
      </c>
      <c r="M211" s="279">
        <v>6405.04</v>
      </c>
      <c r="N211" s="277">
        <v>10952.618399999999</v>
      </c>
      <c r="O211" s="280" t="s">
        <v>882</v>
      </c>
      <c r="P211" s="279">
        <v>0</v>
      </c>
      <c r="Q211" s="281">
        <v>0</v>
      </c>
      <c r="R211" s="282" t="s">
        <v>883</v>
      </c>
      <c r="S211" s="274" t="s">
        <v>1131</v>
      </c>
      <c r="T211" s="44">
        <v>1</v>
      </c>
      <c r="U211" s="283">
        <v>57</v>
      </c>
      <c r="V211" s="284">
        <v>2</v>
      </c>
      <c r="W211" s="285">
        <v>6216</v>
      </c>
      <c r="X211" s="286">
        <v>2023</v>
      </c>
      <c r="Y211" s="287">
        <v>2000</v>
      </c>
      <c r="Z211" s="287" t="s">
        <v>883</v>
      </c>
      <c r="AA211" s="286" t="s">
        <v>883</v>
      </c>
      <c r="AB211" s="287">
        <v>0</v>
      </c>
      <c r="AC211" s="287"/>
      <c r="AD211" s="288" t="s">
        <v>883</v>
      </c>
      <c r="AE211" s="289" t="s">
        <v>883</v>
      </c>
      <c r="AF211" s="279">
        <v>2802</v>
      </c>
      <c r="AG211" s="282">
        <v>44974</v>
      </c>
      <c r="AH211" s="282" t="s">
        <v>883</v>
      </c>
      <c r="AI211" s="282">
        <v>45083</v>
      </c>
      <c r="AJ211" s="282" t="s">
        <v>883</v>
      </c>
      <c r="AK211" s="274"/>
    </row>
    <row r="212" spans="1:37" x14ac:dyDescent="0.3">
      <c r="A212" s="273">
        <v>24477</v>
      </c>
      <c r="B212" s="274" t="s">
        <v>1195</v>
      </c>
      <c r="C212" s="146" t="s">
        <v>253</v>
      </c>
      <c r="D212" s="275">
        <v>1.55</v>
      </c>
      <c r="E212" s="274"/>
      <c r="F212" s="274"/>
      <c r="G212" s="274" t="s">
        <v>883</v>
      </c>
      <c r="H212" s="276">
        <v>0</v>
      </c>
      <c r="I212" s="24">
        <v>103003</v>
      </c>
      <c r="J212" s="277">
        <v>1.55</v>
      </c>
      <c r="K212" s="276">
        <v>5268</v>
      </c>
      <c r="L212" s="278">
        <v>0</v>
      </c>
      <c r="M212" s="279">
        <v>6684.04</v>
      </c>
      <c r="N212" s="277">
        <v>10360.262000000001</v>
      </c>
      <c r="O212" s="280" t="s">
        <v>882</v>
      </c>
      <c r="P212" s="279">
        <v>0</v>
      </c>
      <c r="Q212" s="281">
        <v>0</v>
      </c>
      <c r="R212" s="282" t="s">
        <v>883</v>
      </c>
      <c r="S212" s="274" t="s">
        <v>1131</v>
      </c>
      <c r="T212" s="44">
        <v>1</v>
      </c>
      <c r="U212" s="283">
        <v>57</v>
      </c>
      <c r="V212" s="284">
        <v>2</v>
      </c>
      <c r="W212" s="285">
        <v>6987</v>
      </c>
      <c r="X212" s="286">
        <v>2023</v>
      </c>
      <c r="Y212" s="287">
        <v>1400</v>
      </c>
      <c r="Z212" s="287" t="s">
        <v>883</v>
      </c>
      <c r="AA212" s="286" t="s">
        <v>883</v>
      </c>
      <c r="AB212" s="287">
        <v>0</v>
      </c>
      <c r="AC212" s="287"/>
      <c r="AD212" s="288" t="s">
        <v>883</v>
      </c>
      <c r="AE212" s="289" t="s">
        <v>883</v>
      </c>
      <c r="AF212" s="279">
        <v>2694</v>
      </c>
      <c r="AG212" s="282">
        <v>44966</v>
      </c>
      <c r="AH212" s="282" t="s">
        <v>883</v>
      </c>
      <c r="AI212" s="282">
        <v>45049</v>
      </c>
      <c r="AJ212" s="282" t="s">
        <v>883</v>
      </c>
      <c r="AK212" s="274"/>
    </row>
    <row r="213" spans="1:37" x14ac:dyDescent="0.3">
      <c r="A213" s="273">
        <v>24500</v>
      </c>
      <c r="B213" s="274" t="s">
        <v>1196</v>
      </c>
      <c r="C213" s="146" t="s">
        <v>256</v>
      </c>
      <c r="D213" s="275">
        <v>23.08</v>
      </c>
      <c r="E213" s="274"/>
      <c r="F213" s="274"/>
      <c r="G213" s="274" t="s">
        <v>883</v>
      </c>
      <c r="H213" s="276">
        <v>0</v>
      </c>
      <c r="I213" s="24">
        <v>103003</v>
      </c>
      <c r="J213" s="277">
        <v>23.08</v>
      </c>
      <c r="K213" s="276">
        <v>1099</v>
      </c>
      <c r="L213" s="278">
        <v>0</v>
      </c>
      <c r="M213" s="279">
        <v>1103.04</v>
      </c>
      <c r="N213" s="277">
        <v>25458.163199999999</v>
      </c>
      <c r="O213" s="280" t="s">
        <v>882</v>
      </c>
      <c r="P213" s="279">
        <v>0</v>
      </c>
      <c r="Q213" s="281">
        <v>0</v>
      </c>
      <c r="R213" s="282" t="s">
        <v>883</v>
      </c>
      <c r="S213" s="274" t="s">
        <v>1009</v>
      </c>
      <c r="T213" s="44">
        <v>1</v>
      </c>
      <c r="U213" s="283">
        <v>61</v>
      </c>
      <c r="V213" s="284">
        <v>14</v>
      </c>
      <c r="W213" s="285" t="s">
        <v>883</v>
      </c>
      <c r="X213" s="286" t="s">
        <v>883</v>
      </c>
      <c r="Y213" s="287">
        <v>0</v>
      </c>
      <c r="Z213" s="287" t="s">
        <v>883</v>
      </c>
      <c r="AA213" s="286" t="s">
        <v>883</v>
      </c>
      <c r="AB213" s="287">
        <v>0</v>
      </c>
      <c r="AC213" s="287"/>
      <c r="AD213" s="288" t="s">
        <v>883</v>
      </c>
      <c r="AE213" s="289" t="s">
        <v>883</v>
      </c>
      <c r="AF213" s="279">
        <v>368</v>
      </c>
      <c r="AG213" s="282">
        <v>45159</v>
      </c>
      <c r="AH213" s="282" t="s">
        <v>883</v>
      </c>
      <c r="AI213" s="282">
        <v>45145</v>
      </c>
      <c r="AJ213" s="282" t="s">
        <v>883</v>
      </c>
      <c r="AK213" s="274"/>
    </row>
    <row r="214" spans="1:37" x14ac:dyDescent="0.3">
      <c r="A214" s="273">
        <v>24551</v>
      </c>
      <c r="B214" s="274" t="s">
        <v>1197</v>
      </c>
      <c r="C214" s="146" t="s">
        <v>256</v>
      </c>
      <c r="D214" s="275">
        <v>5.2</v>
      </c>
      <c r="E214" s="274"/>
      <c r="F214" s="274"/>
      <c r="G214" s="274" t="s">
        <v>883</v>
      </c>
      <c r="H214" s="276">
        <v>0</v>
      </c>
      <c r="I214" s="24">
        <v>103003</v>
      </c>
      <c r="J214" s="277">
        <v>5.2</v>
      </c>
      <c r="K214" s="276">
        <v>34</v>
      </c>
      <c r="L214" s="278">
        <v>0</v>
      </c>
      <c r="M214" s="279">
        <v>33.96</v>
      </c>
      <c r="N214" s="277">
        <v>176.59200000000001</v>
      </c>
      <c r="O214" s="280" t="s">
        <v>882</v>
      </c>
      <c r="P214" s="279">
        <v>0</v>
      </c>
      <c r="Q214" s="281">
        <v>0</v>
      </c>
      <c r="R214" s="282" t="s">
        <v>883</v>
      </c>
      <c r="S214" s="274" t="s">
        <v>1198</v>
      </c>
      <c r="T214" s="44">
        <v>1</v>
      </c>
      <c r="U214" s="283">
        <v>83</v>
      </c>
      <c r="V214" s="284">
        <v>3</v>
      </c>
      <c r="W214" s="285" t="s">
        <v>883</v>
      </c>
      <c r="X214" s="286" t="s">
        <v>883</v>
      </c>
      <c r="Y214" s="287">
        <v>0</v>
      </c>
      <c r="Z214" s="287" t="s">
        <v>883</v>
      </c>
      <c r="AA214" s="286" t="s">
        <v>883</v>
      </c>
      <c r="AB214" s="287">
        <v>0</v>
      </c>
      <c r="AC214" s="287"/>
      <c r="AD214" s="288" t="s">
        <v>883</v>
      </c>
      <c r="AE214" s="289" t="s">
        <v>883</v>
      </c>
      <c r="AF214" s="279">
        <v>12</v>
      </c>
      <c r="AG214" s="282">
        <v>43889</v>
      </c>
      <c r="AH214" s="282" t="s">
        <v>883</v>
      </c>
      <c r="AI214" s="282">
        <v>43826</v>
      </c>
      <c r="AJ214" s="282" t="s">
        <v>883</v>
      </c>
      <c r="AK214" s="274"/>
    </row>
    <row r="215" spans="1:37" x14ac:dyDescent="0.3">
      <c r="A215" s="273">
        <v>24888</v>
      </c>
      <c r="B215" s="274" t="s">
        <v>1199</v>
      </c>
      <c r="C215" s="146" t="s">
        <v>313</v>
      </c>
      <c r="D215" s="275">
        <v>15.8</v>
      </c>
      <c r="E215" s="274"/>
      <c r="F215" s="274"/>
      <c r="G215" s="274" t="s">
        <v>883</v>
      </c>
      <c r="H215" s="276">
        <v>96</v>
      </c>
      <c r="I215" s="24">
        <v>103003</v>
      </c>
      <c r="J215" s="277">
        <v>15.8</v>
      </c>
      <c r="K215" s="276">
        <v>1</v>
      </c>
      <c r="L215" s="278">
        <v>1200</v>
      </c>
      <c r="M215" s="279">
        <v>0</v>
      </c>
      <c r="N215" s="277">
        <v>0</v>
      </c>
      <c r="O215" s="280" t="s">
        <v>882</v>
      </c>
      <c r="P215" s="279">
        <v>0</v>
      </c>
      <c r="Q215" s="281">
        <v>0</v>
      </c>
      <c r="R215" s="282" t="s">
        <v>883</v>
      </c>
      <c r="S215" s="274" t="s">
        <v>985</v>
      </c>
      <c r="T215" s="44">
        <v>1</v>
      </c>
      <c r="U215" s="283">
        <v>67</v>
      </c>
      <c r="V215" s="284">
        <v>6</v>
      </c>
      <c r="W215" s="285" t="s">
        <v>883</v>
      </c>
      <c r="X215" s="286" t="s">
        <v>883</v>
      </c>
      <c r="Y215" s="287">
        <v>0</v>
      </c>
      <c r="Z215" s="287" t="s">
        <v>883</v>
      </c>
      <c r="AA215" s="286" t="s">
        <v>883</v>
      </c>
      <c r="AB215" s="287">
        <v>0</v>
      </c>
      <c r="AC215" s="287"/>
      <c r="AD215" s="288" t="s">
        <v>883</v>
      </c>
      <c r="AE215" s="289" t="s">
        <v>883</v>
      </c>
      <c r="AF215" s="279">
        <v>0</v>
      </c>
      <c r="AG215" s="282">
        <v>43853</v>
      </c>
      <c r="AH215" s="282" t="s">
        <v>883</v>
      </c>
      <c r="AI215" s="282">
        <v>44055</v>
      </c>
      <c r="AJ215" s="282" t="s">
        <v>883</v>
      </c>
      <c r="AK215" s="274"/>
    </row>
    <row r="216" spans="1:37" x14ac:dyDescent="0.3">
      <c r="A216" s="273">
        <v>25523</v>
      </c>
      <c r="B216" s="274" t="s">
        <v>1200</v>
      </c>
      <c r="C216" s="146" t="s">
        <v>256</v>
      </c>
      <c r="D216" s="275">
        <v>5.57</v>
      </c>
      <c r="E216" s="274"/>
      <c r="F216" s="274"/>
      <c r="G216" s="274" t="s">
        <v>883</v>
      </c>
      <c r="H216" s="276">
        <v>692</v>
      </c>
      <c r="I216" s="24">
        <v>103003</v>
      </c>
      <c r="J216" s="277">
        <v>5.57</v>
      </c>
      <c r="K216" s="276">
        <v>239</v>
      </c>
      <c r="L216" s="278">
        <v>30.524922805469782</v>
      </c>
      <c r="M216" s="279">
        <v>0</v>
      </c>
      <c r="N216" s="277">
        <v>0</v>
      </c>
      <c r="O216" s="280" t="s">
        <v>882</v>
      </c>
      <c r="P216" s="279">
        <v>0</v>
      </c>
      <c r="Q216" s="281">
        <v>0</v>
      </c>
      <c r="R216" s="282" t="s">
        <v>883</v>
      </c>
      <c r="S216" s="274" t="s">
        <v>960</v>
      </c>
      <c r="T216" s="44">
        <v>1</v>
      </c>
      <c r="U216" s="283">
        <v>61</v>
      </c>
      <c r="V216" s="284">
        <v>8</v>
      </c>
      <c r="W216" s="285" t="s">
        <v>883</v>
      </c>
      <c r="X216" s="286" t="s">
        <v>883</v>
      </c>
      <c r="Y216" s="287">
        <v>0</v>
      </c>
      <c r="Z216" s="287" t="s">
        <v>883</v>
      </c>
      <c r="AA216" s="286" t="s">
        <v>883</v>
      </c>
      <c r="AB216" s="287">
        <v>0</v>
      </c>
      <c r="AC216" s="287"/>
      <c r="AD216" s="288" t="s">
        <v>883</v>
      </c>
      <c r="AE216" s="289" t="s">
        <v>883</v>
      </c>
      <c r="AF216" s="279">
        <v>90</v>
      </c>
      <c r="AG216" s="282">
        <v>43903</v>
      </c>
      <c r="AH216" s="282" t="s">
        <v>883</v>
      </c>
      <c r="AI216" s="282">
        <v>44533</v>
      </c>
      <c r="AJ216" s="282" t="s">
        <v>883</v>
      </c>
      <c r="AK216" s="274"/>
    </row>
    <row r="217" spans="1:37" x14ac:dyDescent="0.3">
      <c r="A217" s="273">
        <v>25559</v>
      </c>
      <c r="B217" s="274" t="s">
        <v>1201</v>
      </c>
      <c r="C217" s="146" t="s">
        <v>373</v>
      </c>
      <c r="D217" s="275">
        <v>1.6</v>
      </c>
      <c r="E217" s="274"/>
      <c r="F217" s="274"/>
      <c r="G217" s="274" t="s">
        <v>883</v>
      </c>
      <c r="H217" s="276">
        <v>3611</v>
      </c>
      <c r="I217" s="24">
        <v>103003</v>
      </c>
      <c r="J217" s="277">
        <v>1.6</v>
      </c>
      <c r="K217" s="276">
        <v>4301</v>
      </c>
      <c r="L217" s="278">
        <v>5.6450982537871095</v>
      </c>
      <c r="M217" s="279">
        <v>4065.04</v>
      </c>
      <c r="N217" s="277">
        <v>6504.0640000000003</v>
      </c>
      <c r="O217" s="280" t="s">
        <v>882</v>
      </c>
      <c r="P217" s="279">
        <v>0</v>
      </c>
      <c r="Q217" s="281">
        <v>0</v>
      </c>
      <c r="R217" s="282" t="s">
        <v>883</v>
      </c>
      <c r="S217" s="274" t="s">
        <v>1131</v>
      </c>
      <c r="T217" s="44">
        <v>1</v>
      </c>
      <c r="U217" s="283">
        <v>57</v>
      </c>
      <c r="V217" s="284">
        <v>2</v>
      </c>
      <c r="W217" s="285" t="s">
        <v>883</v>
      </c>
      <c r="X217" s="286" t="s">
        <v>883</v>
      </c>
      <c r="Y217" s="287">
        <v>0</v>
      </c>
      <c r="Z217" s="287" t="s">
        <v>883</v>
      </c>
      <c r="AA217" s="286" t="s">
        <v>883</v>
      </c>
      <c r="AB217" s="287">
        <v>0</v>
      </c>
      <c r="AC217" s="287"/>
      <c r="AD217" s="288" t="s">
        <v>883</v>
      </c>
      <c r="AE217" s="289" t="s">
        <v>883</v>
      </c>
      <c r="AF217" s="279">
        <v>2558</v>
      </c>
      <c r="AG217" s="282">
        <v>44203</v>
      </c>
      <c r="AH217" s="282" t="s">
        <v>883</v>
      </c>
      <c r="AI217" s="282">
        <v>45083</v>
      </c>
      <c r="AJ217" s="282" t="s">
        <v>883</v>
      </c>
      <c r="AK217" s="274"/>
    </row>
    <row r="218" spans="1:37" x14ac:dyDescent="0.3">
      <c r="A218" s="273">
        <v>25630</v>
      </c>
      <c r="B218" s="274" t="s">
        <v>1202</v>
      </c>
      <c r="C218" s="146" t="s">
        <v>256</v>
      </c>
      <c r="D218" s="275">
        <v>62.87</v>
      </c>
      <c r="E218" s="274"/>
      <c r="F218" s="274"/>
      <c r="G218" s="274" t="s">
        <v>883</v>
      </c>
      <c r="H218" s="276">
        <v>124</v>
      </c>
      <c r="I218" s="24">
        <v>103003</v>
      </c>
      <c r="J218" s="277">
        <v>62.87</v>
      </c>
      <c r="K218" s="276">
        <v>58</v>
      </c>
      <c r="L218" s="278">
        <v>22.222222222222225</v>
      </c>
      <c r="M218" s="279">
        <v>0</v>
      </c>
      <c r="N218" s="277">
        <v>0</v>
      </c>
      <c r="O218" s="280" t="s">
        <v>882</v>
      </c>
      <c r="P218" s="279">
        <v>0</v>
      </c>
      <c r="Q218" s="281">
        <v>0</v>
      </c>
      <c r="R218" s="282" t="s">
        <v>883</v>
      </c>
      <c r="S218" s="274" t="s">
        <v>1005</v>
      </c>
      <c r="T218" s="44">
        <v>1</v>
      </c>
      <c r="U218" s="283">
        <v>61</v>
      </c>
      <c r="V218" s="284">
        <v>15</v>
      </c>
      <c r="W218" s="285" t="s">
        <v>883</v>
      </c>
      <c r="X218" s="286" t="s">
        <v>883</v>
      </c>
      <c r="Y218" s="287">
        <v>0</v>
      </c>
      <c r="Z218" s="287" t="s">
        <v>883</v>
      </c>
      <c r="AA218" s="286" t="s">
        <v>883</v>
      </c>
      <c r="AB218" s="287">
        <v>0</v>
      </c>
      <c r="AC218" s="287"/>
      <c r="AD218" s="288" t="s">
        <v>883</v>
      </c>
      <c r="AE218" s="289" t="s">
        <v>883</v>
      </c>
      <c r="AF218" s="279">
        <v>22</v>
      </c>
      <c r="AG218" s="282">
        <v>44526</v>
      </c>
      <c r="AH218" s="282" t="s">
        <v>883</v>
      </c>
      <c r="AI218" s="282">
        <v>45096</v>
      </c>
      <c r="AJ218" s="282" t="s">
        <v>883</v>
      </c>
      <c r="AK218" s="274"/>
    </row>
    <row r="219" spans="1:37" x14ac:dyDescent="0.3">
      <c r="A219" s="273">
        <v>25756</v>
      </c>
      <c r="B219" s="274" t="s">
        <v>1203</v>
      </c>
      <c r="C219" s="146" t="s">
        <v>256</v>
      </c>
      <c r="D219" s="275">
        <v>66.25</v>
      </c>
      <c r="E219" s="274"/>
      <c r="F219" s="274"/>
      <c r="G219" s="274" t="s">
        <v>883</v>
      </c>
      <c r="H219" s="276">
        <v>116</v>
      </c>
      <c r="I219" s="24">
        <v>103003</v>
      </c>
      <c r="J219" s="277">
        <v>66.25</v>
      </c>
      <c r="K219" s="276">
        <v>53</v>
      </c>
      <c r="L219" s="278">
        <v>25.327510917030565</v>
      </c>
      <c r="M219" s="279">
        <v>0</v>
      </c>
      <c r="N219" s="277">
        <v>0</v>
      </c>
      <c r="O219" s="280" t="s">
        <v>882</v>
      </c>
      <c r="P219" s="279">
        <v>0</v>
      </c>
      <c r="Q219" s="281">
        <v>0</v>
      </c>
      <c r="R219" s="282" t="s">
        <v>883</v>
      </c>
      <c r="S219" s="274" t="s">
        <v>1005</v>
      </c>
      <c r="T219" s="44">
        <v>1</v>
      </c>
      <c r="U219" s="283">
        <v>61</v>
      </c>
      <c r="V219" s="284">
        <v>15</v>
      </c>
      <c r="W219" s="285" t="s">
        <v>883</v>
      </c>
      <c r="X219" s="286" t="s">
        <v>883</v>
      </c>
      <c r="Y219" s="287">
        <v>0</v>
      </c>
      <c r="Z219" s="287" t="s">
        <v>883</v>
      </c>
      <c r="AA219" s="286" t="s">
        <v>883</v>
      </c>
      <c r="AB219" s="287">
        <v>0</v>
      </c>
      <c r="AC219" s="287"/>
      <c r="AD219" s="288" t="s">
        <v>883</v>
      </c>
      <c r="AE219" s="289" t="s">
        <v>883</v>
      </c>
      <c r="AF219" s="279">
        <v>18</v>
      </c>
      <c r="AG219" s="282">
        <v>44610</v>
      </c>
      <c r="AH219" s="282" t="s">
        <v>883</v>
      </c>
      <c r="AI219" s="282">
        <v>44607</v>
      </c>
      <c r="AJ219" s="282" t="s">
        <v>883</v>
      </c>
      <c r="AK219" s="274"/>
    </row>
    <row r="220" spans="1:37" x14ac:dyDescent="0.3">
      <c r="A220" s="273">
        <v>26215</v>
      </c>
      <c r="B220" s="274" t="s">
        <v>1204</v>
      </c>
      <c r="C220" s="146" t="s">
        <v>256</v>
      </c>
      <c r="D220" s="275">
        <v>250</v>
      </c>
      <c r="E220" s="274"/>
      <c r="F220" s="274"/>
      <c r="G220" s="274" t="s">
        <v>883</v>
      </c>
      <c r="H220" s="276">
        <v>20</v>
      </c>
      <c r="I220" s="24">
        <v>103003</v>
      </c>
      <c r="J220" s="277">
        <v>250</v>
      </c>
      <c r="K220" s="276">
        <v>99</v>
      </c>
      <c r="L220" s="278">
        <v>2.4242424242424248</v>
      </c>
      <c r="M220" s="279">
        <v>79</v>
      </c>
      <c r="N220" s="277">
        <v>19750</v>
      </c>
      <c r="O220" s="280" t="s">
        <v>882</v>
      </c>
      <c r="P220" s="279">
        <v>0</v>
      </c>
      <c r="Q220" s="281">
        <v>0</v>
      </c>
      <c r="R220" s="282" t="s">
        <v>883</v>
      </c>
      <c r="S220" s="274" t="s">
        <v>1205</v>
      </c>
      <c r="T220" s="44">
        <v>1</v>
      </c>
      <c r="U220" s="283">
        <v>74</v>
      </c>
      <c r="V220" s="284">
        <v>9</v>
      </c>
      <c r="W220" s="285" t="s">
        <v>883</v>
      </c>
      <c r="X220" s="286" t="s">
        <v>883</v>
      </c>
      <c r="Y220" s="287">
        <v>0</v>
      </c>
      <c r="Z220" s="287" t="s">
        <v>883</v>
      </c>
      <c r="AA220" s="286" t="s">
        <v>883</v>
      </c>
      <c r="AB220" s="287">
        <v>0</v>
      </c>
      <c r="AC220" s="287"/>
      <c r="AD220" s="288" t="s">
        <v>883</v>
      </c>
      <c r="AE220" s="289" t="s">
        <v>883</v>
      </c>
      <c r="AF220" s="279">
        <v>34</v>
      </c>
      <c r="AG220" s="282">
        <v>44083</v>
      </c>
      <c r="AH220" s="282" t="s">
        <v>883</v>
      </c>
      <c r="AI220" s="282">
        <v>45210</v>
      </c>
      <c r="AJ220" s="282" t="s">
        <v>883</v>
      </c>
      <c r="AK220" s="274"/>
    </row>
    <row r="221" spans="1:37" x14ac:dyDescent="0.3">
      <c r="A221" s="273">
        <v>26282</v>
      </c>
      <c r="B221" s="274" t="s">
        <v>1206</v>
      </c>
      <c r="C221" s="146" t="s">
        <v>256</v>
      </c>
      <c r="D221" s="275">
        <v>297</v>
      </c>
      <c r="E221" s="274"/>
      <c r="F221" s="274"/>
      <c r="G221" s="274" t="s">
        <v>883</v>
      </c>
      <c r="H221" s="276">
        <v>19</v>
      </c>
      <c r="I221" s="24">
        <v>103003</v>
      </c>
      <c r="J221" s="277">
        <v>297</v>
      </c>
      <c r="K221" s="276"/>
      <c r="L221" s="278">
        <v>0</v>
      </c>
      <c r="M221" s="279">
        <v>0</v>
      </c>
      <c r="N221" s="277">
        <v>0</v>
      </c>
      <c r="O221" s="280" t="s">
        <v>882</v>
      </c>
      <c r="P221" s="279">
        <v>0</v>
      </c>
      <c r="Q221" s="281">
        <v>0</v>
      </c>
      <c r="R221" s="282" t="s">
        <v>883</v>
      </c>
      <c r="S221" s="274" t="s">
        <v>1207</v>
      </c>
      <c r="T221" s="44">
        <v>1</v>
      </c>
      <c r="U221" s="283">
        <v>51</v>
      </c>
      <c r="V221" s="284">
        <v>26</v>
      </c>
      <c r="W221" s="285" t="s">
        <v>883</v>
      </c>
      <c r="X221" s="286" t="s">
        <v>883</v>
      </c>
      <c r="Y221" s="287">
        <v>0</v>
      </c>
      <c r="Z221" s="287" t="s">
        <v>883</v>
      </c>
      <c r="AA221" s="286" t="s">
        <v>883</v>
      </c>
      <c r="AB221" s="287">
        <v>0</v>
      </c>
      <c r="AC221" s="287"/>
      <c r="AD221" s="288" t="s">
        <v>883</v>
      </c>
      <c r="AE221" s="289" t="s">
        <v>883</v>
      </c>
      <c r="AF221" s="279">
        <v>0</v>
      </c>
      <c r="AG221" s="282">
        <v>42381</v>
      </c>
      <c r="AH221" s="282" t="s">
        <v>883</v>
      </c>
      <c r="AI221" s="282">
        <v>42349</v>
      </c>
      <c r="AJ221" s="282" t="s">
        <v>883</v>
      </c>
      <c r="AK221" s="274"/>
    </row>
    <row r="222" spans="1:37" x14ac:dyDescent="0.3">
      <c r="A222" s="273">
        <v>26504</v>
      </c>
      <c r="B222" s="274" t="s">
        <v>1208</v>
      </c>
      <c r="C222" s="146" t="s">
        <v>256</v>
      </c>
      <c r="D222" s="275">
        <v>14.2</v>
      </c>
      <c r="E222" s="274"/>
      <c r="F222" s="274"/>
      <c r="G222" s="274" t="s">
        <v>883</v>
      </c>
      <c r="H222" s="276">
        <v>750</v>
      </c>
      <c r="I222" s="24">
        <v>103003</v>
      </c>
      <c r="J222" s="277">
        <v>14.2</v>
      </c>
      <c r="K222" s="276"/>
      <c r="L222" s="278">
        <v>0</v>
      </c>
      <c r="M222" s="279">
        <v>0</v>
      </c>
      <c r="N222" s="277">
        <v>0</v>
      </c>
      <c r="O222" s="280" t="s">
        <v>882</v>
      </c>
      <c r="P222" s="279">
        <v>0</v>
      </c>
      <c r="Q222" s="281">
        <v>0</v>
      </c>
      <c r="R222" s="282" t="s">
        <v>883</v>
      </c>
      <c r="S222" s="274" t="s">
        <v>1209</v>
      </c>
      <c r="T222" s="44">
        <v>1</v>
      </c>
      <c r="U222" s="283">
        <v>78</v>
      </c>
      <c r="V222" s="284">
        <v>6</v>
      </c>
      <c r="W222" s="285" t="s">
        <v>883</v>
      </c>
      <c r="X222" s="286" t="s">
        <v>883</v>
      </c>
      <c r="Y222" s="287">
        <v>0</v>
      </c>
      <c r="Z222" s="287" t="s">
        <v>883</v>
      </c>
      <c r="AA222" s="286" t="s">
        <v>883</v>
      </c>
      <c r="AB222" s="287">
        <v>0</v>
      </c>
      <c r="AC222" s="287"/>
      <c r="AD222" s="288" t="s">
        <v>883</v>
      </c>
      <c r="AE222" s="289" t="s">
        <v>883</v>
      </c>
      <c r="AF222" s="279">
        <v>0</v>
      </c>
      <c r="AG222" s="282">
        <v>43777</v>
      </c>
      <c r="AH222" s="282" t="s">
        <v>883</v>
      </c>
      <c r="AI222" s="282">
        <v>43840</v>
      </c>
      <c r="AJ222" s="282" t="s">
        <v>883</v>
      </c>
      <c r="AK222" s="274"/>
    </row>
    <row r="223" spans="1:37" x14ac:dyDescent="0.3">
      <c r="A223" s="273">
        <v>26506</v>
      </c>
      <c r="B223" s="274" t="s">
        <v>1210</v>
      </c>
      <c r="C223" s="146" t="s">
        <v>256</v>
      </c>
      <c r="D223" s="275">
        <v>20.5</v>
      </c>
      <c r="E223" s="274"/>
      <c r="F223" s="274"/>
      <c r="G223" s="274" t="s">
        <v>883</v>
      </c>
      <c r="H223" s="276">
        <v>750</v>
      </c>
      <c r="I223" s="24">
        <v>103003</v>
      </c>
      <c r="J223" s="277">
        <v>20.5</v>
      </c>
      <c r="K223" s="276"/>
      <c r="L223" s="278">
        <v>0</v>
      </c>
      <c r="M223" s="279">
        <v>0</v>
      </c>
      <c r="N223" s="277">
        <v>0</v>
      </c>
      <c r="O223" s="280" t="s">
        <v>882</v>
      </c>
      <c r="P223" s="279">
        <v>0</v>
      </c>
      <c r="Q223" s="281">
        <v>0</v>
      </c>
      <c r="R223" s="282" t="s">
        <v>883</v>
      </c>
      <c r="S223" s="274" t="s">
        <v>1209</v>
      </c>
      <c r="T223" s="44">
        <v>1</v>
      </c>
      <c r="U223" s="283">
        <v>78</v>
      </c>
      <c r="V223" s="284">
        <v>6</v>
      </c>
      <c r="W223" s="285" t="s">
        <v>883</v>
      </c>
      <c r="X223" s="286" t="s">
        <v>883</v>
      </c>
      <c r="Y223" s="287">
        <v>0</v>
      </c>
      <c r="Z223" s="287" t="s">
        <v>883</v>
      </c>
      <c r="AA223" s="286" t="s">
        <v>883</v>
      </c>
      <c r="AB223" s="287">
        <v>0</v>
      </c>
      <c r="AC223" s="287"/>
      <c r="AD223" s="288" t="s">
        <v>883</v>
      </c>
      <c r="AE223" s="289" t="s">
        <v>883</v>
      </c>
      <c r="AF223" s="279">
        <v>0</v>
      </c>
      <c r="AG223" s="282">
        <v>43777</v>
      </c>
      <c r="AH223" s="282" t="s">
        <v>883</v>
      </c>
      <c r="AI223" s="282">
        <v>43840</v>
      </c>
      <c r="AJ223" s="282" t="s">
        <v>883</v>
      </c>
      <c r="AK223" s="274"/>
    </row>
    <row r="224" spans="1:37" x14ac:dyDescent="0.3">
      <c r="A224" s="273">
        <v>27136</v>
      </c>
      <c r="B224" s="274" t="s">
        <v>1211</v>
      </c>
      <c r="C224" s="146" t="s">
        <v>256</v>
      </c>
      <c r="D224" s="275">
        <v>7.0000000000000007E-2</v>
      </c>
      <c r="E224" s="274" t="s">
        <v>1212</v>
      </c>
      <c r="F224" s="274" t="s">
        <v>1213</v>
      </c>
      <c r="G224" s="274" t="s">
        <v>890</v>
      </c>
      <c r="H224" s="276">
        <v>34248</v>
      </c>
      <c r="I224" s="24">
        <v>103003</v>
      </c>
      <c r="J224" s="277">
        <v>7.0000000000000007E-2</v>
      </c>
      <c r="K224" s="276">
        <v>127569</v>
      </c>
      <c r="L224" s="278">
        <v>3.2233169067903491</v>
      </c>
      <c r="M224" s="279">
        <v>93252.96</v>
      </c>
      <c r="N224" s="277">
        <v>6527.7071999999998</v>
      </c>
      <c r="O224" s="280" t="s">
        <v>891</v>
      </c>
      <c r="P224" s="279">
        <v>275000</v>
      </c>
      <c r="Q224" s="281">
        <v>19250</v>
      </c>
      <c r="R224" s="282">
        <v>45377</v>
      </c>
      <c r="S224" s="274" t="s">
        <v>1214</v>
      </c>
      <c r="T224" s="44">
        <v>1</v>
      </c>
      <c r="U224" s="283">
        <v>62</v>
      </c>
      <c r="V224" s="284">
        <v>10</v>
      </c>
      <c r="W224" s="285" t="s">
        <v>883</v>
      </c>
      <c r="X224" s="286" t="s">
        <v>883</v>
      </c>
      <c r="Y224" s="287">
        <v>0</v>
      </c>
      <c r="Z224" s="287" t="s">
        <v>883</v>
      </c>
      <c r="AA224" s="286" t="s">
        <v>883</v>
      </c>
      <c r="AB224" s="287">
        <v>0</v>
      </c>
      <c r="AC224" s="287"/>
      <c r="AD224" s="288" t="s">
        <v>883</v>
      </c>
      <c r="AE224" s="289" t="s">
        <v>883</v>
      </c>
      <c r="AF224" s="279">
        <v>42500</v>
      </c>
      <c r="AG224" s="282">
        <v>45203</v>
      </c>
      <c r="AH224" s="282" t="s">
        <v>883</v>
      </c>
      <c r="AI224" s="282">
        <v>45196</v>
      </c>
      <c r="AJ224" s="282" t="s">
        <v>883</v>
      </c>
      <c r="AK224" s="274"/>
    </row>
    <row r="225" spans="1:37" x14ac:dyDescent="0.3">
      <c r="A225" s="273">
        <v>27137</v>
      </c>
      <c r="B225" s="274" t="s">
        <v>1216</v>
      </c>
      <c r="C225" s="146" t="s">
        <v>373</v>
      </c>
      <c r="D225" s="275">
        <v>1.49</v>
      </c>
      <c r="E225" s="274"/>
      <c r="F225" s="274"/>
      <c r="G225" s="274" t="s">
        <v>883</v>
      </c>
      <c r="H225" s="276">
        <v>8585</v>
      </c>
      <c r="I225" s="24">
        <v>103003</v>
      </c>
      <c r="J225" s="277">
        <v>1.49</v>
      </c>
      <c r="K225" s="276">
        <v>3761</v>
      </c>
      <c r="L225" s="278">
        <v>17.349392720732371</v>
      </c>
      <c r="M225" s="279">
        <v>0</v>
      </c>
      <c r="N225" s="277">
        <v>0</v>
      </c>
      <c r="O225" s="280" t="s">
        <v>882</v>
      </c>
      <c r="P225" s="279">
        <v>0</v>
      </c>
      <c r="Q225" s="281">
        <v>0</v>
      </c>
      <c r="R225" s="282" t="s">
        <v>883</v>
      </c>
      <c r="S225" s="274" t="s">
        <v>1131</v>
      </c>
      <c r="T225" s="44">
        <v>1</v>
      </c>
      <c r="U225" s="283">
        <v>57</v>
      </c>
      <c r="V225" s="284">
        <v>2</v>
      </c>
      <c r="W225" s="285" t="s">
        <v>883</v>
      </c>
      <c r="X225" s="286" t="s">
        <v>883</v>
      </c>
      <c r="Y225" s="287">
        <v>0</v>
      </c>
      <c r="Z225" s="287" t="s">
        <v>883</v>
      </c>
      <c r="AA225" s="286" t="s">
        <v>883</v>
      </c>
      <c r="AB225" s="287">
        <v>0</v>
      </c>
      <c r="AC225" s="287"/>
      <c r="AD225" s="288" t="s">
        <v>883</v>
      </c>
      <c r="AE225" s="289" t="s">
        <v>883</v>
      </c>
      <c r="AF225" s="279">
        <v>1980</v>
      </c>
      <c r="AG225" s="282">
        <v>44133</v>
      </c>
      <c r="AH225" s="282" t="s">
        <v>883</v>
      </c>
      <c r="AI225" s="282">
        <v>44951</v>
      </c>
      <c r="AJ225" s="282" t="s">
        <v>883</v>
      </c>
      <c r="AK225" s="274"/>
    </row>
    <row r="226" spans="1:37" x14ac:dyDescent="0.3">
      <c r="A226" s="273">
        <v>27138</v>
      </c>
      <c r="B226" s="274" t="s">
        <v>1217</v>
      </c>
      <c r="C226" s="146" t="s">
        <v>373</v>
      </c>
      <c r="D226" s="275">
        <v>0.48</v>
      </c>
      <c r="E226" s="274"/>
      <c r="F226" s="274"/>
      <c r="G226" s="274" t="s">
        <v>883</v>
      </c>
      <c r="H226" s="276">
        <v>7416</v>
      </c>
      <c r="I226" s="24">
        <v>103003</v>
      </c>
      <c r="J226" s="277">
        <v>0.48</v>
      </c>
      <c r="K226" s="276">
        <v>3814</v>
      </c>
      <c r="L226" s="278">
        <v>14.475045380906836</v>
      </c>
      <c r="M226" s="279">
        <v>0</v>
      </c>
      <c r="N226" s="277">
        <v>0</v>
      </c>
      <c r="O226" s="280" t="s">
        <v>882</v>
      </c>
      <c r="P226" s="279">
        <v>0</v>
      </c>
      <c r="Q226" s="281">
        <v>0</v>
      </c>
      <c r="R226" s="282" t="s">
        <v>883</v>
      </c>
      <c r="S226" s="274" t="s">
        <v>1131</v>
      </c>
      <c r="T226" s="44">
        <v>1</v>
      </c>
      <c r="U226" s="283">
        <v>57</v>
      </c>
      <c r="V226" s="284">
        <v>2</v>
      </c>
      <c r="W226" s="285" t="s">
        <v>883</v>
      </c>
      <c r="X226" s="286" t="s">
        <v>883</v>
      </c>
      <c r="Y226" s="287">
        <v>0</v>
      </c>
      <c r="Z226" s="287" t="s">
        <v>883</v>
      </c>
      <c r="AA226" s="286" t="s">
        <v>883</v>
      </c>
      <c r="AB226" s="287">
        <v>0</v>
      </c>
      <c r="AC226" s="287"/>
      <c r="AD226" s="288" t="s">
        <v>883</v>
      </c>
      <c r="AE226" s="289" t="s">
        <v>883</v>
      </c>
      <c r="AF226" s="279">
        <v>2050</v>
      </c>
      <c r="AG226" s="282">
        <v>44133</v>
      </c>
      <c r="AH226" s="282" t="s">
        <v>883</v>
      </c>
      <c r="AI226" s="282">
        <v>44126</v>
      </c>
      <c r="AJ226" s="282" t="s">
        <v>883</v>
      </c>
      <c r="AK226" s="274"/>
    </row>
    <row r="227" spans="1:37" x14ac:dyDescent="0.3">
      <c r="A227" s="273">
        <v>27139</v>
      </c>
      <c r="B227" s="274" t="s">
        <v>1218</v>
      </c>
      <c r="C227" s="146" t="s">
        <v>373</v>
      </c>
      <c r="D227" s="275">
        <v>1.49</v>
      </c>
      <c r="E227" s="274"/>
      <c r="F227" s="274"/>
      <c r="G227" s="274" t="s">
        <v>883</v>
      </c>
      <c r="H227" s="276">
        <v>7253</v>
      </c>
      <c r="I227" s="24">
        <v>103003</v>
      </c>
      <c r="J227" s="277">
        <v>1.49</v>
      </c>
      <c r="K227" s="276">
        <v>3811</v>
      </c>
      <c r="L227" s="278">
        <v>14.532740242045362</v>
      </c>
      <c r="M227" s="279">
        <v>0</v>
      </c>
      <c r="N227" s="277">
        <v>0</v>
      </c>
      <c r="O227" s="280" t="s">
        <v>882</v>
      </c>
      <c r="P227" s="279">
        <v>0</v>
      </c>
      <c r="Q227" s="281">
        <v>0</v>
      </c>
      <c r="R227" s="282" t="s">
        <v>883</v>
      </c>
      <c r="S227" s="274" t="s">
        <v>1131</v>
      </c>
      <c r="T227" s="44">
        <v>1</v>
      </c>
      <c r="U227" s="283">
        <v>57</v>
      </c>
      <c r="V227" s="284">
        <v>2</v>
      </c>
      <c r="W227" s="285" t="s">
        <v>883</v>
      </c>
      <c r="X227" s="286" t="s">
        <v>883</v>
      </c>
      <c r="Y227" s="287">
        <v>0</v>
      </c>
      <c r="Z227" s="287" t="s">
        <v>883</v>
      </c>
      <c r="AA227" s="286" t="s">
        <v>883</v>
      </c>
      <c r="AB227" s="287">
        <v>0</v>
      </c>
      <c r="AC227" s="287"/>
      <c r="AD227" s="288" t="s">
        <v>883</v>
      </c>
      <c r="AE227" s="289" t="s">
        <v>883</v>
      </c>
      <c r="AF227" s="279">
        <v>1996</v>
      </c>
      <c r="AG227" s="282">
        <v>44133</v>
      </c>
      <c r="AH227" s="282" t="s">
        <v>883</v>
      </c>
      <c r="AI227" s="282">
        <v>44951</v>
      </c>
      <c r="AJ227" s="282" t="s">
        <v>883</v>
      </c>
      <c r="AK227" s="274"/>
    </row>
    <row r="228" spans="1:37" x14ac:dyDescent="0.3">
      <c r="A228" s="273">
        <v>27140</v>
      </c>
      <c r="B228" s="274" t="s">
        <v>1219</v>
      </c>
      <c r="C228" s="146" t="s">
        <v>373</v>
      </c>
      <c r="D228" s="275">
        <v>1.6</v>
      </c>
      <c r="E228" s="274"/>
      <c r="F228" s="274"/>
      <c r="G228" s="274" t="s">
        <v>883</v>
      </c>
      <c r="H228" s="276">
        <v>3434</v>
      </c>
      <c r="I228" s="24">
        <v>103003</v>
      </c>
      <c r="J228" s="277">
        <v>1.6</v>
      </c>
      <c r="K228" s="276">
        <v>4316</v>
      </c>
      <c r="L228" s="278">
        <v>5.9394295795354308</v>
      </c>
      <c r="M228" s="279">
        <v>3504.04</v>
      </c>
      <c r="N228" s="277">
        <v>5606.4639999999999</v>
      </c>
      <c r="O228" s="280" t="s">
        <v>882</v>
      </c>
      <c r="P228" s="279">
        <v>0</v>
      </c>
      <c r="Q228" s="281">
        <v>0</v>
      </c>
      <c r="R228" s="282" t="s">
        <v>883</v>
      </c>
      <c r="S228" s="274" t="s">
        <v>1131</v>
      </c>
      <c r="T228" s="44">
        <v>1</v>
      </c>
      <c r="U228" s="283">
        <v>57</v>
      </c>
      <c r="V228" s="284">
        <v>2</v>
      </c>
      <c r="W228" s="285" t="s">
        <v>883</v>
      </c>
      <c r="X228" s="286" t="s">
        <v>883</v>
      </c>
      <c r="Y228" s="287">
        <v>0</v>
      </c>
      <c r="Z228" s="287" t="s">
        <v>883</v>
      </c>
      <c r="AA228" s="286" t="s">
        <v>883</v>
      </c>
      <c r="AB228" s="287">
        <v>0</v>
      </c>
      <c r="AC228" s="287"/>
      <c r="AD228" s="288" t="s">
        <v>883</v>
      </c>
      <c r="AE228" s="289" t="s">
        <v>883</v>
      </c>
      <c r="AF228" s="279">
        <v>2312</v>
      </c>
      <c r="AG228" s="282">
        <v>44133</v>
      </c>
      <c r="AH228" s="282" t="s">
        <v>883</v>
      </c>
      <c r="AI228" s="282">
        <v>45083</v>
      </c>
      <c r="AJ228" s="282" t="s">
        <v>883</v>
      </c>
      <c r="AK228" s="274"/>
    </row>
    <row r="229" spans="1:37" x14ac:dyDescent="0.3">
      <c r="A229" s="273">
        <v>27287</v>
      </c>
      <c r="B229" s="274" t="s">
        <v>1220</v>
      </c>
      <c r="C229" s="146" t="s">
        <v>338</v>
      </c>
      <c r="D229" s="275">
        <v>40</v>
      </c>
      <c r="E229" s="274"/>
      <c r="F229" s="274"/>
      <c r="G229" s="274" t="s">
        <v>883</v>
      </c>
      <c r="H229" s="276">
        <v>1114</v>
      </c>
      <c r="I229" s="24">
        <v>103003</v>
      </c>
      <c r="J229" s="277">
        <v>40</v>
      </c>
      <c r="K229" s="276">
        <v>85</v>
      </c>
      <c r="L229" s="278">
        <v>157.34463276836158</v>
      </c>
      <c r="M229" s="279">
        <v>0</v>
      </c>
      <c r="N229" s="277">
        <v>0</v>
      </c>
      <c r="O229" s="280" t="s">
        <v>882</v>
      </c>
      <c r="P229" s="279">
        <v>0</v>
      </c>
      <c r="Q229" s="281">
        <v>0</v>
      </c>
      <c r="R229" s="282" t="s">
        <v>883</v>
      </c>
      <c r="S229" s="274" t="s">
        <v>1221</v>
      </c>
      <c r="T229" s="44">
        <v>1</v>
      </c>
      <c r="U229" s="283">
        <v>51</v>
      </c>
      <c r="V229" s="284">
        <v>13</v>
      </c>
      <c r="W229" s="285" t="s">
        <v>883</v>
      </c>
      <c r="X229" s="286" t="s">
        <v>883</v>
      </c>
      <c r="Y229" s="287">
        <v>0</v>
      </c>
      <c r="Z229" s="287" t="s">
        <v>883</v>
      </c>
      <c r="AA229" s="286" t="s">
        <v>883</v>
      </c>
      <c r="AB229" s="287">
        <v>0</v>
      </c>
      <c r="AC229" s="287"/>
      <c r="AD229" s="288" t="s">
        <v>883</v>
      </c>
      <c r="AE229" s="289" t="s">
        <v>883</v>
      </c>
      <c r="AF229" s="279">
        <v>28</v>
      </c>
      <c r="AG229" s="282">
        <v>44495</v>
      </c>
      <c r="AH229" s="282" t="s">
        <v>883</v>
      </c>
      <c r="AI229" s="282">
        <v>44483</v>
      </c>
      <c r="AJ229" s="282" t="s">
        <v>883</v>
      </c>
      <c r="AK229" s="274"/>
    </row>
    <row r="230" spans="1:37" x14ac:dyDescent="0.3">
      <c r="A230" s="273">
        <v>27353</v>
      </c>
      <c r="B230" s="274" t="s">
        <v>1222</v>
      </c>
      <c r="C230" s="146" t="s">
        <v>604</v>
      </c>
      <c r="D230" s="275">
        <v>3.21</v>
      </c>
      <c r="E230" s="274"/>
      <c r="F230" s="274"/>
      <c r="G230" s="274" t="s">
        <v>883</v>
      </c>
      <c r="H230" s="276">
        <v>0</v>
      </c>
      <c r="I230" s="24">
        <v>103003</v>
      </c>
      <c r="J230" s="277">
        <v>3.21</v>
      </c>
      <c r="K230" s="276">
        <v>452</v>
      </c>
      <c r="L230" s="278">
        <v>0</v>
      </c>
      <c r="M230" s="279">
        <v>497.04</v>
      </c>
      <c r="N230" s="277">
        <v>1595.4983999999999</v>
      </c>
      <c r="O230" s="280" t="s">
        <v>882</v>
      </c>
      <c r="P230" s="279">
        <v>0</v>
      </c>
      <c r="Q230" s="281">
        <v>0</v>
      </c>
      <c r="R230" s="282" t="s">
        <v>883</v>
      </c>
      <c r="S230" s="274" t="s">
        <v>957</v>
      </c>
      <c r="T230" s="44">
        <v>1</v>
      </c>
      <c r="U230" s="283">
        <v>51</v>
      </c>
      <c r="V230" s="284">
        <v>3</v>
      </c>
      <c r="W230" s="285" t="s">
        <v>883</v>
      </c>
      <c r="X230" s="286" t="s">
        <v>883</v>
      </c>
      <c r="Y230" s="287">
        <v>0</v>
      </c>
      <c r="Z230" s="287" t="s">
        <v>883</v>
      </c>
      <c r="AA230" s="286" t="s">
        <v>883</v>
      </c>
      <c r="AB230" s="287">
        <v>0</v>
      </c>
      <c r="AC230" s="287"/>
      <c r="AD230" s="288" t="s">
        <v>883</v>
      </c>
      <c r="AE230" s="289" t="s">
        <v>883</v>
      </c>
      <c r="AF230" s="279">
        <v>166</v>
      </c>
      <c r="AG230" s="282">
        <v>45195</v>
      </c>
      <c r="AH230" s="282" t="s">
        <v>883</v>
      </c>
      <c r="AI230" s="282">
        <v>45160</v>
      </c>
      <c r="AJ230" s="282" t="s">
        <v>883</v>
      </c>
      <c r="AK230" s="274"/>
    </row>
    <row r="231" spans="1:37" x14ac:dyDescent="0.3">
      <c r="A231" s="273">
        <v>27760</v>
      </c>
      <c r="B231" s="274" t="s">
        <v>1223</v>
      </c>
      <c r="C231" s="146" t="s">
        <v>256</v>
      </c>
      <c r="D231" s="275">
        <v>63.5</v>
      </c>
      <c r="E231" s="274"/>
      <c r="F231" s="274"/>
      <c r="G231" s="274" t="s">
        <v>883</v>
      </c>
      <c r="H231" s="276">
        <v>48</v>
      </c>
      <c r="I231" s="24">
        <v>103003</v>
      </c>
      <c r="J231" s="277">
        <v>63.5</v>
      </c>
      <c r="K231" s="276">
        <v>40</v>
      </c>
      <c r="L231" s="278">
        <v>14.035087719298247</v>
      </c>
      <c r="M231" s="279">
        <v>0</v>
      </c>
      <c r="N231" s="277">
        <v>0</v>
      </c>
      <c r="O231" s="280" t="s">
        <v>882</v>
      </c>
      <c r="P231" s="279">
        <v>0</v>
      </c>
      <c r="Q231" s="281">
        <v>0</v>
      </c>
      <c r="R231" s="282" t="s">
        <v>883</v>
      </c>
      <c r="S231" s="274" t="s">
        <v>1005</v>
      </c>
      <c r="T231" s="44">
        <v>1</v>
      </c>
      <c r="U231" s="283">
        <v>61</v>
      </c>
      <c r="V231" s="284">
        <v>15</v>
      </c>
      <c r="W231" s="285" t="s">
        <v>883</v>
      </c>
      <c r="X231" s="286" t="s">
        <v>883</v>
      </c>
      <c r="Y231" s="287">
        <v>0</v>
      </c>
      <c r="Z231" s="287" t="s">
        <v>883</v>
      </c>
      <c r="AA231" s="286" t="s">
        <v>883</v>
      </c>
      <c r="AB231" s="287">
        <v>0</v>
      </c>
      <c r="AC231" s="287"/>
      <c r="AD231" s="288" t="s">
        <v>883</v>
      </c>
      <c r="AE231" s="289" t="s">
        <v>883</v>
      </c>
      <c r="AF231" s="279">
        <v>14</v>
      </c>
      <c r="AG231" s="282">
        <v>45166</v>
      </c>
      <c r="AH231" s="282" t="s">
        <v>883</v>
      </c>
      <c r="AI231" s="282">
        <v>45145</v>
      </c>
      <c r="AJ231" s="282" t="s">
        <v>883</v>
      </c>
      <c r="AK231" s="274"/>
    </row>
    <row r="232" spans="1:37" x14ac:dyDescent="0.3">
      <c r="A232" s="273">
        <v>27761</v>
      </c>
      <c r="B232" s="274" t="s">
        <v>1224</v>
      </c>
      <c r="C232" s="146" t="s">
        <v>338</v>
      </c>
      <c r="D232" s="275">
        <v>27.76</v>
      </c>
      <c r="E232" s="274"/>
      <c r="F232" s="274"/>
      <c r="G232" s="274" t="s">
        <v>883</v>
      </c>
      <c r="H232" s="276">
        <v>52</v>
      </c>
      <c r="I232" s="24">
        <v>103003</v>
      </c>
      <c r="J232" s="277">
        <v>27.76</v>
      </c>
      <c r="K232" s="276">
        <v>2</v>
      </c>
      <c r="L232" s="278">
        <v>305.88235294117646</v>
      </c>
      <c r="M232" s="279">
        <v>0</v>
      </c>
      <c r="N232" s="277">
        <v>0</v>
      </c>
      <c r="O232" s="280" t="s">
        <v>882</v>
      </c>
      <c r="P232" s="279">
        <v>0</v>
      </c>
      <c r="Q232" s="281">
        <v>0</v>
      </c>
      <c r="R232" s="282" t="s">
        <v>883</v>
      </c>
      <c r="S232" s="274" t="s">
        <v>1035</v>
      </c>
      <c r="T232" s="44">
        <v>1</v>
      </c>
      <c r="U232" s="283">
        <v>61</v>
      </c>
      <c r="V232" s="284">
        <v>2</v>
      </c>
      <c r="W232" s="285" t="s">
        <v>883</v>
      </c>
      <c r="X232" s="286" t="s">
        <v>883</v>
      </c>
      <c r="Y232" s="287">
        <v>0</v>
      </c>
      <c r="Z232" s="287" t="s">
        <v>883</v>
      </c>
      <c r="AA232" s="286" t="s">
        <v>883</v>
      </c>
      <c r="AB232" s="287">
        <v>0</v>
      </c>
      <c r="AC232" s="287"/>
      <c r="AD232" s="288" t="s">
        <v>883</v>
      </c>
      <c r="AE232" s="289" t="s">
        <v>883</v>
      </c>
      <c r="AF232" s="279">
        <v>0</v>
      </c>
      <c r="AG232" s="282">
        <v>42647</v>
      </c>
      <c r="AH232" s="282" t="s">
        <v>883</v>
      </c>
      <c r="AI232" s="282">
        <v>42635</v>
      </c>
      <c r="AJ232" s="282" t="s">
        <v>883</v>
      </c>
      <c r="AK232" s="274"/>
    </row>
    <row r="233" spans="1:37" x14ac:dyDescent="0.3">
      <c r="A233" s="273">
        <v>27764</v>
      </c>
      <c r="B233" s="274" t="s">
        <v>1225</v>
      </c>
      <c r="C233" s="146" t="s">
        <v>265</v>
      </c>
      <c r="D233" s="275">
        <v>2.58</v>
      </c>
      <c r="E233" s="274"/>
      <c r="F233" s="274"/>
      <c r="G233" s="274" t="s">
        <v>883</v>
      </c>
      <c r="H233" s="276">
        <v>560</v>
      </c>
      <c r="I233" s="24">
        <v>103003</v>
      </c>
      <c r="J233" s="277">
        <v>2.58</v>
      </c>
      <c r="K233" s="276"/>
      <c r="L233" s="278">
        <v>0</v>
      </c>
      <c r="M233" s="279">
        <v>0</v>
      </c>
      <c r="N233" s="277">
        <v>0</v>
      </c>
      <c r="O233" s="280" t="s">
        <v>882</v>
      </c>
      <c r="P233" s="279">
        <v>0</v>
      </c>
      <c r="Q233" s="281">
        <v>0</v>
      </c>
      <c r="R233" s="282" t="s">
        <v>883</v>
      </c>
      <c r="S233" s="274" t="s">
        <v>1035</v>
      </c>
      <c r="T233" s="44">
        <v>1</v>
      </c>
      <c r="U233" s="283">
        <v>61</v>
      </c>
      <c r="V233" s="284">
        <v>2</v>
      </c>
      <c r="W233" s="285" t="s">
        <v>883</v>
      </c>
      <c r="X233" s="286" t="s">
        <v>883</v>
      </c>
      <c r="Y233" s="287">
        <v>0</v>
      </c>
      <c r="Z233" s="287" t="s">
        <v>883</v>
      </c>
      <c r="AA233" s="286" t="s">
        <v>883</v>
      </c>
      <c r="AB233" s="287">
        <v>0</v>
      </c>
      <c r="AC233" s="287"/>
      <c r="AD233" s="288" t="s">
        <v>883</v>
      </c>
      <c r="AE233" s="289" t="s">
        <v>883</v>
      </c>
      <c r="AF233" s="279">
        <v>0</v>
      </c>
      <c r="AG233" s="282">
        <v>44172</v>
      </c>
      <c r="AH233" s="282" t="s">
        <v>883</v>
      </c>
      <c r="AI233" s="282">
        <v>44165</v>
      </c>
      <c r="AJ233" s="282" t="s">
        <v>883</v>
      </c>
      <c r="AK233" s="274"/>
    </row>
    <row r="234" spans="1:37" x14ac:dyDescent="0.3">
      <c r="A234" s="273">
        <v>28093</v>
      </c>
      <c r="B234" s="274" t="s">
        <v>1226</v>
      </c>
      <c r="C234" s="146" t="s">
        <v>256</v>
      </c>
      <c r="D234" s="275">
        <v>44.99</v>
      </c>
      <c r="E234" s="274"/>
      <c r="F234" s="274"/>
      <c r="G234" s="274" t="s">
        <v>883</v>
      </c>
      <c r="H234" s="276">
        <v>178</v>
      </c>
      <c r="I234" s="24">
        <v>103003</v>
      </c>
      <c r="J234" s="277">
        <v>44.99</v>
      </c>
      <c r="K234" s="276">
        <v>3</v>
      </c>
      <c r="L234" s="278">
        <v>712</v>
      </c>
      <c r="M234" s="279">
        <v>0</v>
      </c>
      <c r="N234" s="277">
        <v>0</v>
      </c>
      <c r="O234" s="280" t="s">
        <v>882</v>
      </c>
      <c r="P234" s="279">
        <v>0</v>
      </c>
      <c r="Q234" s="281">
        <v>0</v>
      </c>
      <c r="R234" s="282" t="s">
        <v>883</v>
      </c>
      <c r="S234" s="274" t="s">
        <v>999</v>
      </c>
      <c r="T234" s="44">
        <v>1</v>
      </c>
      <c r="U234" s="283">
        <v>51</v>
      </c>
      <c r="V234" s="284">
        <v>11</v>
      </c>
      <c r="W234" s="285" t="s">
        <v>883</v>
      </c>
      <c r="X234" s="286" t="s">
        <v>883</v>
      </c>
      <c r="Y234" s="287">
        <v>0</v>
      </c>
      <c r="Z234" s="287" t="s">
        <v>883</v>
      </c>
      <c r="AA234" s="286" t="s">
        <v>883</v>
      </c>
      <c r="AB234" s="287">
        <v>0</v>
      </c>
      <c r="AC234" s="287"/>
      <c r="AD234" s="288" t="s">
        <v>883</v>
      </c>
      <c r="AE234" s="289" t="s">
        <v>883</v>
      </c>
      <c r="AF234" s="279">
        <v>2</v>
      </c>
      <c r="AG234" s="282">
        <v>44553</v>
      </c>
      <c r="AH234" s="282" t="s">
        <v>883</v>
      </c>
      <c r="AI234" s="282">
        <v>44547</v>
      </c>
      <c r="AJ234" s="282" t="s">
        <v>883</v>
      </c>
      <c r="AK234" s="274"/>
    </row>
    <row r="235" spans="1:37" x14ac:dyDescent="0.3">
      <c r="A235" s="273">
        <v>28181</v>
      </c>
      <c r="B235" s="274" t="s">
        <v>1227</v>
      </c>
      <c r="C235" s="146" t="s">
        <v>256</v>
      </c>
      <c r="D235" s="275">
        <v>11.99</v>
      </c>
      <c r="E235" s="274"/>
      <c r="F235" s="274"/>
      <c r="G235" s="274" t="s">
        <v>883</v>
      </c>
      <c r="H235" s="276">
        <v>12</v>
      </c>
      <c r="I235" s="24">
        <v>103003</v>
      </c>
      <c r="J235" s="277">
        <v>11.99</v>
      </c>
      <c r="K235" s="276">
        <v>5</v>
      </c>
      <c r="L235" s="278">
        <v>28.571428571428569</v>
      </c>
      <c r="M235" s="279">
        <v>0</v>
      </c>
      <c r="N235" s="277">
        <v>0</v>
      </c>
      <c r="O235" s="280" t="s">
        <v>882</v>
      </c>
      <c r="P235" s="279">
        <v>0</v>
      </c>
      <c r="Q235" s="281">
        <v>0</v>
      </c>
      <c r="R235" s="282" t="s">
        <v>883</v>
      </c>
      <c r="S235" s="274" t="s">
        <v>960</v>
      </c>
      <c r="T235" s="44">
        <v>1</v>
      </c>
      <c r="U235" s="283">
        <v>61</v>
      </c>
      <c r="V235" s="284">
        <v>8</v>
      </c>
      <c r="W235" s="285" t="s">
        <v>883</v>
      </c>
      <c r="X235" s="286" t="s">
        <v>883</v>
      </c>
      <c r="Y235" s="287">
        <v>0</v>
      </c>
      <c r="Z235" s="287" t="s">
        <v>883</v>
      </c>
      <c r="AA235" s="286" t="s">
        <v>883</v>
      </c>
      <c r="AB235" s="287">
        <v>0</v>
      </c>
      <c r="AC235" s="287"/>
      <c r="AD235" s="288" t="s">
        <v>883</v>
      </c>
      <c r="AE235" s="289" t="s">
        <v>883</v>
      </c>
      <c r="AF235" s="279">
        <v>2</v>
      </c>
      <c r="AG235" s="282">
        <v>43798</v>
      </c>
      <c r="AH235" s="282" t="s">
        <v>883</v>
      </c>
      <c r="AI235" s="282">
        <v>44421</v>
      </c>
      <c r="AJ235" s="282" t="s">
        <v>883</v>
      </c>
      <c r="AK235" s="274"/>
    </row>
    <row r="236" spans="1:37" x14ac:dyDescent="0.3">
      <c r="A236" s="273">
        <v>28184</v>
      </c>
      <c r="B236" s="274" t="s">
        <v>1228</v>
      </c>
      <c r="C236" s="146" t="s">
        <v>256</v>
      </c>
      <c r="D236" s="275">
        <v>1.95</v>
      </c>
      <c r="E236" s="274"/>
      <c r="F236" s="274"/>
      <c r="G236" s="274" t="s">
        <v>883</v>
      </c>
      <c r="H236" s="276">
        <v>380</v>
      </c>
      <c r="I236" s="24">
        <v>103003</v>
      </c>
      <c r="J236" s="277">
        <v>1.95</v>
      </c>
      <c r="K236" s="276">
        <v>111</v>
      </c>
      <c r="L236" s="278">
        <v>28.853454821564164</v>
      </c>
      <c r="M236" s="279">
        <v>0</v>
      </c>
      <c r="N236" s="277">
        <v>0</v>
      </c>
      <c r="O236" s="280" t="s">
        <v>882</v>
      </c>
      <c r="P236" s="279">
        <v>0</v>
      </c>
      <c r="Q236" s="281">
        <v>0</v>
      </c>
      <c r="R236" s="282" t="s">
        <v>883</v>
      </c>
      <c r="S236" s="274" t="s">
        <v>960</v>
      </c>
      <c r="T236" s="44">
        <v>1</v>
      </c>
      <c r="U236" s="283">
        <v>61</v>
      </c>
      <c r="V236" s="284">
        <v>8</v>
      </c>
      <c r="W236" s="285" t="s">
        <v>883</v>
      </c>
      <c r="X236" s="286" t="s">
        <v>883</v>
      </c>
      <c r="Y236" s="287">
        <v>0</v>
      </c>
      <c r="Z236" s="287" t="s">
        <v>883</v>
      </c>
      <c r="AA236" s="286" t="s">
        <v>883</v>
      </c>
      <c r="AB236" s="287">
        <v>0</v>
      </c>
      <c r="AC236" s="287"/>
      <c r="AD236" s="288" t="s">
        <v>883</v>
      </c>
      <c r="AE236" s="289" t="s">
        <v>883</v>
      </c>
      <c r="AF236" s="279">
        <v>52</v>
      </c>
      <c r="AG236" s="282">
        <v>44823</v>
      </c>
      <c r="AH236" s="282" t="s">
        <v>883</v>
      </c>
      <c r="AI236" s="282">
        <v>44776</v>
      </c>
      <c r="AJ236" s="282" t="s">
        <v>883</v>
      </c>
      <c r="AK236" s="274"/>
    </row>
    <row r="237" spans="1:37" x14ac:dyDescent="0.3">
      <c r="A237" s="273">
        <v>28306</v>
      </c>
      <c r="B237" s="274" t="s">
        <v>1229</v>
      </c>
      <c r="C237" s="146" t="s">
        <v>256</v>
      </c>
      <c r="D237" s="275">
        <v>29.08</v>
      </c>
      <c r="E237" s="274"/>
      <c r="F237" s="274"/>
      <c r="G237" s="274" t="s">
        <v>883</v>
      </c>
      <c r="H237" s="276">
        <v>133</v>
      </c>
      <c r="I237" s="24">
        <v>103003</v>
      </c>
      <c r="J237" s="277">
        <v>29.08</v>
      </c>
      <c r="K237" s="276">
        <v>21</v>
      </c>
      <c r="L237" s="278">
        <v>79.640718562874255</v>
      </c>
      <c r="M237" s="279">
        <v>0</v>
      </c>
      <c r="N237" s="277">
        <v>0</v>
      </c>
      <c r="O237" s="280" t="s">
        <v>882</v>
      </c>
      <c r="P237" s="279">
        <v>0</v>
      </c>
      <c r="Q237" s="281">
        <v>0</v>
      </c>
      <c r="R237" s="282" t="s">
        <v>883</v>
      </c>
      <c r="S237" s="274" t="s">
        <v>960</v>
      </c>
      <c r="T237" s="44">
        <v>1</v>
      </c>
      <c r="U237" s="283">
        <v>61</v>
      </c>
      <c r="V237" s="284">
        <v>8</v>
      </c>
      <c r="W237" s="285" t="s">
        <v>883</v>
      </c>
      <c r="X237" s="286" t="s">
        <v>883</v>
      </c>
      <c r="Y237" s="287">
        <v>0</v>
      </c>
      <c r="Z237" s="287" t="s">
        <v>883</v>
      </c>
      <c r="AA237" s="286" t="s">
        <v>883</v>
      </c>
      <c r="AB237" s="287">
        <v>0</v>
      </c>
      <c r="AC237" s="287"/>
      <c r="AD237" s="288" t="s">
        <v>883</v>
      </c>
      <c r="AE237" s="289" t="s">
        <v>883</v>
      </c>
      <c r="AF237" s="279">
        <v>6</v>
      </c>
      <c r="AG237" s="282">
        <v>44573</v>
      </c>
      <c r="AH237" s="282" t="s">
        <v>883</v>
      </c>
      <c r="AI237" s="282">
        <v>44522</v>
      </c>
      <c r="AJ237" s="282" t="s">
        <v>883</v>
      </c>
      <c r="AK237" s="274"/>
    </row>
    <row r="238" spans="1:37" x14ac:dyDescent="0.3">
      <c r="A238" s="273">
        <v>28307</v>
      </c>
      <c r="B238" s="274" t="s">
        <v>1230</v>
      </c>
      <c r="C238" s="146" t="s">
        <v>256</v>
      </c>
      <c r="D238" s="275">
        <v>7.6</v>
      </c>
      <c r="E238" s="274"/>
      <c r="F238" s="274"/>
      <c r="G238" s="274" t="s">
        <v>883</v>
      </c>
      <c r="H238" s="276">
        <v>22</v>
      </c>
      <c r="I238" s="24">
        <v>103003</v>
      </c>
      <c r="J238" s="277">
        <v>7.6</v>
      </c>
      <c r="K238" s="276">
        <v>8</v>
      </c>
      <c r="L238" s="278">
        <v>18.803418803418804</v>
      </c>
      <c r="M238" s="279">
        <v>0</v>
      </c>
      <c r="N238" s="277">
        <v>0</v>
      </c>
      <c r="O238" s="280" t="s">
        <v>882</v>
      </c>
      <c r="P238" s="279">
        <v>0</v>
      </c>
      <c r="Q238" s="281">
        <v>0</v>
      </c>
      <c r="R238" s="282" t="s">
        <v>883</v>
      </c>
      <c r="S238" s="274" t="s">
        <v>960</v>
      </c>
      <c r="T238" s="44">
        <v>1</v>
      </c>
      <c r="U238" s="283">
        <v>61</v>
      </c>
      <c r="V238" s="284">
        <v>8</v>
      </c>
      <c r="W238" s="285" t="s">
        <v>883</v>
      </c>
      <c r="X238" s="286" t="s">
        <v>883</v>
      </c>
      <c r="Y238" s="287">
        <v>0</v>
      </c>
      <c r="Z238" s="287" t="s">
        <v>883</v>
      </c>
      <c r="AA238" s="286" t="s">
        <v>883</v>
      </c>
      <c r="AB238" s="287">
        <v>0</v>
      </c>
      <c r="AC238" s="287"/>
      <c r="AD238" s="288" t="s">
        <v>883</v>
      </c>
      <c r="AE238" s="289" t="s">
        <v>883</v>
      </c>
      <c r="AF238" s="279">
        <v>4</v>
      </c>
      <c r="AG238" s="282">
        <v>42559</v>
      </c>
      <c r="AH238" s="282" t="s">
        <v>883</v>
      </c>
      <c r="AI238" s="282">
        <v>42551</v>
      </c>
      <c r="AJ238" s="282" t="s">
        <v>883</v>
      </c>
      <c r="AK238" s="274"/>
    </row>
    <row r="239" spans="1:37" x14ac:dyDescent="0.3">
      <c r="A239" s="273">
        <v>28308</v>
      </c>
      <c r="B239" s="274" t="s">
        <v>1231</v>
      </c>
      <c r="C239" s="146" t="s">
        <v>256</v>
      </c>
      <c r="D239" s="275">
        <v>13.09</v>
      </c>
      <c r="E239" s="274"/>
      <c r="F239" s="274"/>
      <c r="G239" s="274" t="s">
        <v>883</v>
      </c>
      <c r="H239" s="276">
        <v>74</v>
      </c>
      <c r="I239" s="24">
        <v>103003</v>
      </c>
      <c r="J239" s="277">
        <v>13.09</v>
      </c>
      <c r="K239" s="276">
        <v>59</v>
      </c>
      <c r="L239" s="278">
        <v>13.653136531365314</v>
      </c>
      <c r="M239" s="279">
        <v>0</v>
      </c>
      <c r="N239" s="277">
        <v>0</v>
      </c>
      <c r="O239" s="280" t="s">
        <v>882</v>
      </c>
      <c r="P239" s="279">
        <v>0</v>
      </c>
      <c r="Q239" s="281">
        <v>0</v>
      </c>
      <c r="R239" s="282" t="s">
        <v>883</v>
      </c>
      <c r="S239" s="274" t="s">
        <v>960</v>
      </c>
      <c r="T239" s="44">
        <v>1</v>
      </c>
      <c r="U239" s="283">
        <v>61</v>
      </c>
      <c r="V239" s="284">
        <v>8</v>
      </c>
      <c r="W239" s="285" t="s">
        <v>883</v>
      </c>
      <c r="X239" s="286" t="s">
        <v>883</v>
      </c>
      <c r="Y239" s="287">
        <v>0</v>
      </c>
      <c r="Z239" s="287" t="s">
        <v>883</v>
      </c>
      <c r="AA239" s="286" t="s">
        <v>883</v>
      </c>
      <c r="AB239" s="287">
        <v>0</v>
      </c>
      <c r="AC239" s="287"/>
      <c r="AD239" s="288" t="s">
        <v>883</v>
      </c>
      <c r="AE239" s="289" t="s">
        <v>883</v>
      </c>
      <c r="AF239" s="279">
        <v>22</v>
      </c>
      <c r="AG239" s="282">
        <v>44573</v>
      </c>
      <c r="AH239" s="282" t="s">
        <v>883</v>
      </c>
      <c r="AI239" s="282">
        <v>44522</v>
      </c>
      <c r="AJ239" s="282" t="s">
        <v>883</v>
      </c>
      <c r="AK239" s="274"/>
    </row>
    <row r="240" spans="1:37" x14ac:dyDescent="0.3">
      <c r="A240" s="273">
        <v>28512</v>
      </c>
      <c r="B240" s="274" t="s">
        <v>1232</v>
      </c>
      <c r="C240" s="146" t="s">
        <v>265</v>
      </c>
      <c r="D240" s="275">
        <v>3.51</v>
      </c>
      <c r="E240" s="274"/>
      <c r="F240" s="274"/>
      <c r="G240" s="274" t="s">
        <v>883</v>
      </c>
      <c r="H240" s="276">
        <v>404</v>
      </c>
      <c r="I240" s="24">
        <v>103003</v>
      </c>
      <c r="J240" s="277">
        <v>3.51</v>
      </c>
      <c r="K240" s="276"/>
      <c r="L240" s="278">
        <v>0</v>
      </c>
      <c r="M240" s="279">
        <v>0</v>
      </c>
      <c r="N240" s="277">
        <v>0</v>
      </c>
      <c r="O240" s="280" t="s">
        <v>882</v>
      </c>
      <c r="P240" s="279">
        <v>0</v>
      </c>
      <c r="Q240" s="281">
        <v>0</v>
      </c>
      <c r="R240" s="282" t="s">
        <v>883</v>
      </c>
      <c r="S240" s="274" t="s">
        <v>1035</v>
      </c>
      <c r="T240" s="44">
        <v>1</v>
      </c>
      <c r="U240" s="283">
        <v>61</v>
      </c>
      <c r="V240" s="284">
        <v>2</v>
      </c>
      <c r="W240" s="285" t="s">
        <v>883</v>
      </c>
      <c r="X240" s="286" t="s">
        <v>883</v>
      </c>
      <c r="Y240" s="287">
        <v>0</v>
      </c>
      <c r="Z240" s="287" t="s">
        <v>883</v>
      </c>
      <c r="AA240" s="286" t="s">
        <v>883</v>
      </c>
      <c r="AB240" s="287">
        <v>0</v>
      </c>
      <c r="AC240" s="287"/>
      <c r="AD240" s="288" t="s">
        <v>883</v>
      </c>
      <c r="AE240" s="289" t="s">
        <v>883</v>
      </c>
      <c r="AF240" s="279">
        <v>0</v>
      </c>
      <c r="AG240" s="282">
        <v>45170</v>
      </c>
      <c r="AH240" s="282" t="s">
        <v>883</v>
      </c>
      <c r="AI240" s="282">
        <v>45145</v>
      </c>
      <c r="AJ240" s="282" t="s">
        <v>883</v>
      </c>
      <c r="AK240" s="274"/>
    </row>
    <row r="241" spans="1:37" x14ac:dyDescent="0.3">
      <c r="A241" s="273">
        <v>29293</v>
      </c>
      <c r="B241" s="274" t="s">
        <v>1233</v>
      </c>
      <c r="C241" s="146" t="s">
        <v>256</v>
      </c>
      <c r="D241" s="275">
        <v>0.2</v>
      </c>
      <c r="E241" s="274"/>
      <c r="F241" s="274"/>
      <c r="G241" s="274" t="s">
        <v>883</v>
      </c>
      <c r="H241" s="276">
        <v>5000</v>
      </c>
      <c r="I241" s="24">
        <v>103003</v>
      </c>
      <c r="J241" s="277">
        <v>0.2</v>
      </c>
      <c r="K241" s="276">
        <v>3165</v>
      </c>
      <c r="L241" s="278">
        <v>18.957345971563981</v>
      </c>
      <c r="M241" s="279">
        <v>0</v>
      </c>
      <c r="N241" s="277">
        <v>0</v>
      </c>
      <c r="O241" s="280" t="s">
        <v>882</v>
      </c>
      <c r="P241" s="279">
        <v>0</v>
      </c>
      <c r="Q241" s="281">
        <v>0</v>
      </c>
      <c r="R241" s="282" t="s">
        <v>883</v>
      </c>
      <c r="S241" s="274" t="s">
        <v>1012</v>
      </c>
      <c r="T241" s="44">
        <v>1</v>
      </c>
      <c r="U241" s="283">
        <v>67</v>
      </c>
      <c r="V241" s="284">
        <v>9</v>
      </c>
      <c r="W241" s="285" t="s">
        <v>883</v>
      </c>
      <c r="X241" s="286" t="s">
        <v>883</v>
      </c>
      <c r="Y241" s="287">
        <v>0</v>
      </c>
      <c r="Z241" s="287" t="s">
        <v>883</v>
      </c>
      <c r="AA241" s="286" t="s">
        <v>883</v>
      </c>
      <c r="AB241" s="287">
        <v>0</v>
      </c>
      <c r="AC241" s="287"/>
      <c r="AD241" s="288" t="s">
        <v>883</v>
      </c>
      <c r="AE241" s="289" t="s">
        <v>883</v>
      </c>
      <c r="AF241" s="279">
        <v>1056</v>
      </c>
      <c r="AG241" s="282">
        <v>45195</v>
      </c>
      <c r="AH241" s="282" t="s">
        <v>883</v>
      </c>
      <c r="AI241" s="282">
        <v>45189</v>
      </c>
      <c r="AJ241" s="282" t="s">
        <v>883</v>
      </c>
      <c r="AK241" s="274"/>
    </row>
    <row r="242" spans="1:37" x14ac:dyDescent="0.3">
      <c r="A242" s="273">
        <v>29296</v>
      </c>
      <c r="B242" s="274" t="s">
        <v>1234</v>
      </c>
      <c r="C242" s="146" t="s">
        <v>260</v>
      </c>
      <c r="D242" s="275">
        <v>7.09</v>
      </c>
      <c r="E242" s="274"/>
      <c r="F242" s="274"/>
      <c r="G242" s="274" t="s">
        <v>883</v>
      </c>
      <c r="H242" s="276">
        <v>288</v>
      </c>
      <c r="I242" s="24">
        <v>103003</v>
      </c>
      <c r="J242" s="277">
        <v>7.09</v>
      </c>
      <c r="K242" s="276">
        <v>165</v>
      </c>
      <c r="L242" s="278">
        <v>15.425816818425281</v>
      </c>
      <c r="M242" s="279">
        <v>0</v>
      </c>
      <c r="N242" s="277">
        <v>0</v>
      </c>
      <c r="O242" s="280" t="s">
        <v>882</v>
      </c>
      <c r="P242" s="279">
        <v>0</v>
      </c>
      <c r="Q242" s="281">
        <v>0</v>
      </c>
      <c r="R242" s="282" t="s">
        <v>883</v>
      </c>
      <c r="S242" s="274" t="s">
        <v>950</v>
      </c>
      <c r="T242" s="44">
        <v>1</v>
      </c>
      <c r="U242" s="283">
        <v>72</v>
      </c>
      <c r="V242" s="284">
        <v>7</v>
      </c>
      <c r="W242" s="285" t="s">
        <v>883</v>
      </c>
      <c r="X242" s="286" t="s">
        <v>883</v>
      </c>
      <c r="Y242" s="287">
        <v>0</v>
      </c>
      <c r="Z242" s="287" t="s">
        <v>883</v>
      </c>
      <c r="AA242" s="286" t="s">
        <v>883</v>
      </c>
      <c r="AB242" s="287">
        <v>0</v>
      </c>
      <c r="AC242" s="287"/>
      <c r="AD242" s="288" t="s">
        <v>883</v>
      </c>
      <c r="AE242" s="289" t="s">
        <v>883</v>
      </c>
      <c r="AF242" s="279">
        <v>74</v>
      </c>
      <c r="AG242" s="282">
        <v>44358</v>
      </c>
      <c r="AH242" s="282" t="s">
        <v>883</v>
      </c>
      <c r="AI242" s="282">
        <v>44333</v>
      </c>
      <c r="AJ242" s="282" t="s">
        <v>883</v>
      </c>
      <c r="AK242" s="274"/>
    </row>
    <row r="243" spans="1:37" x14ac:dyDescent="0.3">
      <c r="A243" s="273">
        <v>29952</v>
      </c>
      <c r="B243" s="274" t="s">
        <v>1235</v>
      </c>
      <c r="C243" s="146" t="s">
        <v>256</v>
      </c>
      <c r="D243" s="275">
        <v>3.83</v>
      </c>
      <c r="E243" s="274"/>
      <c r="F243" s="274"/>
      <c r="G243" s="274" t="s">
        <v>883</v>
      </c>
      <c r="H243" s="276">
        <v>1256</v>
      </c>
      <c r="I243" s="24">
        <v>103003</v>
      </c>
      <c r="J243" s="277">
        <v>3.83</v>
      </c>
      <c r="K243" s="276">
        <v>3570</v>
      </c>
      <c r="L243" s="278">
        <v>3.1256999228529478</v>
      </c>
      <c r="M243" s="279">
        <v>3565.96</v>
      </c>
      <c r="N243" s="277">
        <v>13657.6268</v>
      </c>
      <c r="O243" s="280" t="s">
        <v>882</v>
      </c>
      <c r="P243" s="279">
        <v>0</v>
      </c>
      <c r="Q243" s="281">
        <v>0</v>
      </c>
      <c r="R243" s="282" t="s">
        <v>883</v>
      </c>
      <c r="S243" s="274" t="s">
        <v>925</v>
      </c>
      <c r="T243" s="44">
        <v>1</v>
      </c>
      <c r="U243" s="283">
        <v>45</v>
      </c>
      <c r="V243" s="284">
        <v>12</v>
      </c>
      <c r="W243" s="285" t="s">
        <v>883</v>
      </c>
      <c r="X243" s="286" t="s">
        <v>883</v>
      </c>
      <c r="Y243" s="287">
        <v>0</v>
      </c>
      <c r="Z243" s="287" t="s">
        <v>883</v>
      </c>
      <c r="AA243" s="286" t="s">
        <v>883</v>
      </c>
      <c r="AB243" s="287">
        <v>0</v>
      </c>
      <c r="AC243" s="287"/>
      <c r="AD243" s="288" t="s">
        <v>883</v>
      </c>
      <c r="AE243" s="289" t="s">
        <v>883</v>
      </c>
      <c r="AF243" s="279">
        <v>1608</v>
      </c>
      <c r="AG243" s="282">
        <v>45036</v>
      </c>
      <c r="AH243" s="282" t="s">
        <v>883</v>
      </c>
      <c r="AI243" s="282">
        <v>44998</v>
      </c>
      <c r="AJ243" s="282" t="s">
        <v>883</v>
      </c>
      <c r="AK243" s="274"/>
    </row>
    <row r="244" spans="1:37" x14ac:dyDescent="0.3">
      <c r="A244" s="273">
        <v>29956</v>
      </c>
      <c r="B244" s="274" t="s">
        <v>1236</v>
      </c>
      <c r="C244" s="146" t="s">
        <v>373</v>
      </c>
      <c r="D244" s="275">
        <v>1</v>
      </c>
      <c r="E244" s="274"/>
      <c r="F244" s="274"/>
      <c r="G244" s="274" t="s">
        <v>883</v>
      </c>
      <c r="H244" s="276">
        <v>0</v>
      </c>
      <c r="I244" s="24">
        <v>103003</v>
      </c>
      <c r="J244" s="277">
        <v>1</v>
      </c>
      <c r="K244" s="276">
        <v>4945</v>
      </c>
      <c r="L244" s="278">
        <v>0</v>
      </c>
      <c r="M244" s="279">
        <v>7398.04</v>
      </c>
      <c r="N244" s="277">
        <v>7398.04</v>
      </c>
      <c r="O244" s="280" t="s">
        <v>882</v>
      </c>
      <c r="P244" s="279">
        <v>0</v>
      </c>
      <c r="Q244" s="281">
        <v>0</v>
      </c>
      <c r="R244" s="282" t="s">
        <v>883</v>
      </c>
      <c r="S244" s="274" t="s">
        <v>1125</v>
      </c>
      <c r="T244" s="44">
        <v>1</v>
      </c>
      <c r="U244" s="283">
        <v>57</v>
      </c>
      <c r="V244" s="284">
        <v>15</v>
      </c>
      <c r="W244" s="285">
        <v>6984</v>
      </c>
      <c r="X244" s="286">
        <v>2023</v>
      </c>
      <c r="Y244" s="287">
        <v>500</v>
      </c>
      <c r="Z244" s="287" t="s">
        <v>883</v>
      </c>
      <c r="AA244" s="286" t="s">
        <v>883</v>
      </c>
      <c r="AB244" s="287">
        <v>0</v>
      </c>
      <c r="AC244" s="287"/>
      <c r="AD244" s="288" t="s">
        <v>883</v>
      </c>
      <c r="AE244" s="289" t="s">
        <v>883</v>
      </c>
      <c r="AF244" s="279">
        <v>2632</v>
      </c>
      <c r="AG244" s="282">
        <v>44994</v>
      </c>
      <c r="AH244" s="282" t="s">
        <v>883</v>
      </c>
      <c r="AI244" s="282">
        <v>44959</v>
      </c>
      <c r="AJ244" s="282" t="s">
        <v>883</v>
      </c>
      <c r="AK244" s="274"/>
    </row>
    <row r="245" spans="1:37" x14ac:dyDescent="0.3">
      <c r="A245" s="273">
        <v>29959</v>
      </c>
      <c r="B245" s="274" t="s">
        <v>1237</v>
      </c>
      <c r="C245" s="146" t="s">
        <v>373</v>
      </c>
      <c r="D245" s="275">
        <v>1.02</v>
      </c>
      <c r="E245" s="274"/>
      <c r="F245" s="274"/>
      <c r="G245" s="274" t="s">
        <v>883</v>
      </c>
      <c r="H245" s="276">
        <v>0</v>
      </c>
      <c r="I245" s="24">
        <v>103003</v>
      </c>
      <c r="J245" s="277">
        <v>1.02</v>
      </c>
      <c r="K245" s="276">
        <v>5461</v>
      </c>
      <c r="L245" s="278">
        <v>0</v>
      </c>
      <c r="M245" s="279">
        <v>6581.04</v>
      </c>
      <c r="N245" s="277">
        <v>6712.6607999999997</v>
      </c>
      <c r="O245" s="280" t="s">
        <v>882</v>
      </c>
      <c r="P245" s="279">
        <v>0</v>
      </c>
      <c r="Q245" s="281">
        <v>0</v>
      </c>
      <c r="R245" s="282" t="s">
        <v>883</v>
      </c>
      <c r="S245" s="274" t="s">
        <v>1125</v>
      </c>
      <c r="T245" s="44">
        <v>1</v>
      </c>
      <c r="U245" s="283">
        <v>57</v>
      </c>
      <c r="V245" s="284">
        <v>15</v>
      </c>
      <c r="W245" s="285">
        <v>6984</v>
      </c>
      <c r="X245" s="286">
        <v>2023</v>
      </c>
      <c r="Y245" s="287">
        <v>1200</v>
      </c>
      <c r="Z245" s="287" t="s">
        <v>883</v>
      </c>
      <c r="AA245" s="286" t="s">
        <v>883</v>
      </c>
      <c r="AB245" s="287">
        <v>0</v>
      </c>
      <c r="AC245" s="287"/>
      <c r="AD245" s="288" t="s">
        <v>883</v>
      </c>
      <c r="AE245" s="289" t="s">
        <v>883</v>
      </c>
      <c r="AF245" s="279">
        <v>2594</v>
      </c>
      <c r="AG245" s="282">
        <v>45014</v>
      </c>
      <c r="AH245" s="282" t="s">
        <v>883</v>
      </c>
      <c r="AI245" s="282">
        <v>44959</v>
      </c>
      <c r="AJ245" s="282" t="s">
        <v>883</v>
      </c>
      <c r="AK245" s="274"/>
    </row>
    <row r="246" spans="1:37" x14ac:dyDescent="0.3">
      <c r="A246" s="273">
        <v>29961</v>
      </c>
      <c r="B246" s="274" t="s">
        <v>1238</v>
      </c>
      <c r="C246" s="146" t="s">
        <v>373</v>
      </c>
      <c r="D246" s="275">
        <v>1.02</v>
      </c>
      <c r="E246" s="274"/>
      <c r="F246" s="274"/>
      <c r="G246" s="274" t="s">
        <v>883</v>
      </c>
      <c r="H246" s="276">
        <v>0</v>
      </c>
      <c r="I246" s="24">
        <v>103003</v>
      </c>
      <c r="J246" s="277">
        <v>1.02</v>
      </c>
      <c r="K246" s="276">
        <v>4953</v>
      </c>
      <c r="L246" s="278">
        <v>0</v>
      </c>
      <c r="M246" s="279">
        <v>6168.96</v>
      </c>
      <c r="N246" s="277">
        <v>6292.3392000000003</v>
      </c>
      <c r="O246" s="280" t="s">
        <v>882</v>
      </c>
      <c r="P246" s="279">
        <v>0</v>
      </c>
      <c r="Q246" s="281">
        <v>0</v>
      </c>
      <c r="R246" s="282" t="s">
        <v>883</v>
      </c>
      <c r="S246" s="274" t="s">
        <v>1125</v>
      </c>
      <c r="T246" s="44">
        <v>1</v>
      </c>
      <c r="U246" s="283">
        <v>57</v>
      </c>
      <c r="V246" s="284">
        <v>15</v>
      </c>
      <c r="W246" s="285">
        <v>6984</v>
      </c>
      <c r="X246" s="286">
        <v>2023</v>
      </c>
      <c r="Y246" s="287">
        <v>1500</v>
      </c>
      <c r="Z246" s="287" t="s">
        <v>883</v>
      </c>
      <c r="AA246" s="286" t="s">
        <v>883</v>
      </c>
      <c r="AB246" s="287">
        <v>0</v>
      </c>
      <c r="AC246" s="287"/>
      <c r="AD246" s="288" t="s">
        <v>883</v>
      </c>
      <c r="AE246" s="289" t="s">
        <v>883</v>
      </c>
      <c r="AF246" s="279">
        <v>2556</v>
      </c>
      <c r="AG246" s="282">
        <v>45014</v>
      </c>
      <c r="AH246" s="282" t="s">
        <v>883</v>
      </c>
      <c r="AI246" s="282">
        <v>44959</v>
      </c>
      <c r="AJ246" s="282" t="s">
        <v>883</v>
      </c>
      <c r="AK246" s="274"/>
    </row>
    <row r="247" spans="1:37" x14ac:dyDescent="0.3">
      <c r="A247" s="273">
        <v>29962</v>
      </c>
      <c r="B247" s="274" t="s">
        <v>1239</v>
      </c>
      <c r="C247" s="146" t="s">
        <v>373</v>
      </c>
      <c r="D247" s="275">
        <v>0.86</v>
      </c>
      <c r="E247" s="274"/>
      <c r="F247" s="274"/>
      <c r="G247" s="274" t="s">
        <v>883</v>
      </c>
      <c r="H247" s="276">
        <v>0</v>
      </c>
      <c r="I247" s="24">
        <v>103003</v>
      </c>
      <c r="J247" s="277">
        <v>0.86</v>
      </c>
      <c r="K247" s="276">
        <v>4726</v>
      </c>
      <c r="L247" s="278">
        <v>0</v>
      </c>
      <c r="M247" s="279">
        <v>5663.96</v>
      </c>
      <c r="N247" s="277">
        <v>4871.0056000000004</v>
      </c>
      <c r="O247" s="280" t="s">
        <v>882</v>
      </c>
      <c r="P247" s="279">
        <v>0</v>
      </c>
      <c r="Q247" s="281">
        <v>0</v>
      </c>
      <c r="R247" s="282" t="s">
        <v>883</v>
      </c>
      <c r="S247" s="274" t="s">
        <v>1125</v>
      </c>
      <c r="T247" s="44">
        <v>1</v>
      </c>
      <c r="U247" s="283">
        <v>57</v>
      </c>
      <c r="V247" s="284">
        <v>15</v>
      </c>
      <c r="W247" s="285">
        <v>6216</v>
      </c>
      <c r="X247" s="286">
        <v>2023</v>
      </c>
      <c r="Y247" s="287">
        <v>1000</v>
      </c>
      <c r="Z247" s="287" t="s">
        <v>883</v>
      </c>
      <c r="AA247" s="286" t="s">
        <v>883</v>
      </c>
      <c r="AB247" s="287">
        <v>0</v>
      </c>
      <c r="AC247" s="287"/>
      <c r="AD247" s="288" t="s">
        <v>883</v>
      </c>
      <c r="AE247" s="289" t="s">
        <v>883</v>
      </c>
      <c r="AF247" s="279">
        <v>2222</v>
      </c>
      <c r="AG247" s="282">
        <v>44974</v>
      </c>
      <c r="AH247" s="282" t="s">
        <v>883</v>
      </c>
      <c r="AI247" s="282">
        <v>44959</v>
      </c>
      <c r="AJ247" s="282" t="s">
        <v>883</v>
      </c>
      <c r="AK247" s="274"/>
    </row>
    <row r="248" spans="1:37" x14ac:dyDescent="0.3">
      <c r="A248" s="273">
        <v>29964</v>
      </c>
      <c r="B248" s="274" t="s">
        <v>1240</v>
      </c>
      <c r="C248" s="146" t="s">
        <v>373</v>
      </c>
      <c r="D248" s="275">
        <v>0.86</v>
      </c>
      <c r="E248" s="274"/>
      <c r="F248" s="274"/>
      <c r="G248" s="274" t="s">
        <v>883</v>
      </c>
      <c r="H248" s="276">
        <v>0</v>
      </c>
      <c r="I248" s="24">
        <v>103003</v>
      </c>
      <c r="J248" s="277">
        <v>0.86</v>
      </c>
      <c r="K248" s="276">
        <v>4668</v>
      </c>
      <c r="L248" s="278">
        <v>0</v>
      </c>
      <c r="M248" s="279">
        <v>6239.96</v>
      </c>
      <c r="N248" s="277">
        <v>5366.3656000000001</v>
      </c>
      <c r="O248" s="280" t="s">
        <v>882</v>
      </c>
      <c r="P248" s="279">
        <v>0</v>
      </c>
      <c r="Q248" s="281">
        <v>0</v>
      </c>
      <c r="R248" s="282" t="s">
        <v>883</v>
      </c>
      <c r="S248" s="274" t="s">
        <v>1125</v>
      </c>
      <c r="T248" s="44">
        <v>1</v>
      </c>
      <c r="U248" s="283">
        <v>57</v>
      </c>
      <c r="V248" s="284">
        <v>15</v>
      </c>
      <c r="W248" s="285">
        <v>6216</v>
      </c>
      <c r="X248" s="286">
        <v>2023</v>
      </c>
      <c r="Y248" s="287">
        <v>1000</v>
      </c>
      <c r="Z248" s="287" t="s">
        <v>883</v>
      </c>
      <c r="AA248" s="286" t="s">
        <v>883</v>
      </c>
      <c r="AB248" s="287">
        <v>0</v>
      </c>
      <c r="AC248" s="287"/>
      <c r="AD248" s="288" t="s">
        <v>883</v>
      </c>
      <c r="AE248" s="289" t="s">
        <v>883</v>
      </c>
      <c r="AF248" s="279">
        <v>2414</v>
      </c>
      <c r="AG248" s="282">
        <v>44974</v>
      </c>
      <c r="AH248" s="282" t="s">
        <v>883</v>
      </c>
      <c r="AI248" s="282">
        <v>44959</v>
      </c>
      <c r="AJ248" s="282" t="s">
        <v>883</v>
      </c>
      <c r="AK248" s="274"/>
    </row>
    <row r="249" spans="1:37" x14ac:dyDescent="0.3">
      <c r="A249" s="273">
        <v>30165</v>
      </c>
      <c r="B249" s="274" t="s">
        <v>1241</v>
      </c>
      <c r="C249" s="146" t="s">
        <v>373</v>
      </c>
      <c r="D249" s="275">
        <v>0.98</v>
      </c>
      <c r="E249" s="274"/>
      <c r="F249" s="274"/>
      <c r="G249" s="274" t="s">
        <v>883</v>
      </c>
      <c r="H249" s="276">
        <v>0</v>
      </c>
      <c r="I249" s="24">
        <v>103003</v>
      </c>
      <c r="J249" s="277">
        <v>0.98</v>
      </c>
      <c r="K249" s="276">
        <v>9596</v>
      </c>
      <c r="L249" s="278">
        <v>0</v>
      </c>
      <c r="M249" s="279">
        <v>5153</v>
      </c>
      <c r="N249" s="277">
        <v>5049.9399999999996</v>
      </c>
      <c r="O249" s="280" t="s">
        <v>882</v>
      </c>
      <c r="P249" s="279">
        <v>0</v>
      </c>
      <c r="Q249" s="281">
        <v>0</v>
      </c>
      <c r="R249" s="282" t="s">
        <v>883</v>
      </c>
      <c r="S249" s="274" t="s">
        <v>941</v>
      </c>
      <c r="T249" s="44">
        <v>1</v>
      </c>
      <c r="U249" s="283">
        <v>57</v>
      </c>
      <c r="V249" s="284">
        <v>16</v>
      </c>
      <c r="W249" s="285">
        <v>6984</v>
      </c>
      <c r="X249" s="286">
        <v>2023</v>
      </c>
      <c r="Y249" s="287">
        <v>7300</v>
      </c>
      <c r="Z249" s="287" t="s">
        <v>883</v>
      </c>
      <c r="AA249" s="286" t="s">
        <v>883</v>
      </c>
      <c r="AB249" s="287">
        <v>0</v>
      </c>
      <c r="AC249" s="287"/>
      <c r="AD249" s="288" t="s">
        <v>883</v>
      </c>
      <c r="AE249" s="289" t="s">
        <v>883</v>
      </c>
      <c r="AF249" s="279">
        <v>4152</v>
      </c>
      <c r="AG249" s="282">
        <v>44960</v>
      </c>
      <c r="AH249" s="282" t="s">
        <v>883</v>
      </c>
      <c r="AI249" s="282">
        <v>44910</v>
      </c>
      <c r="AJ249" s="282" t="s">
        <v>883</v>
      </c>
      <c r="AK249" s="274"/>
    </row>
    <row r="250" spans="1:37" x14ac:dyDescent="0.3">
      <c r="A250" s="273">
        <v>31555</v>
      </c>
      <c r="B250" s="274" t="s">
        <v>1242</v>
      </c>
      <c r="C250" s="146" t="s">
        <v>256</v>
      </c>
      <c r="D250" s="275">
        <v>33.700000000000003</v>
      </c>
      <c r="E250" s="274"/>
      <c r="F250" s="274"/>
      <c r="G250" s="274" t="s">
        <v>883</v>
      </c>
      <c r="H250" s="276">
        <v>74</v>
      </c>
      <c r="I250" s="24">
        <v>103003</v>
      </c>
      <c r="J250" s="277">
        <v>33.700000000000003</v>
      </c>
      <c r="K250" s="276"/>
      <c r="L250" s="278">
        <v>0</v>
      </c>
      <c r="M250" s="279">
        <v>0</v>
      </c>
      <c r="N250" s="277">
        <v>0</v>
      </c>
      <c r="O250" s="280" t="s">
        <v>882</v>
      </c>
      <c r="P250" s="279">
        <v>0</v>
      </c>
      <c r="Q250" s="281">
        <v>0</v>
      </c>
      <c r="R250" s="282" t="s">
        <v>883</v>
      </c>
      <c r="S250" s="274" t="s">
        <v>1068</v>
      </c>
      <c r="T250" s="44">
        <v>1</v>
      </c>
      <c r="U250" s="283">
        <v>55</v>
      </c>
      <c r="V250" s="284">
        <v>40</v>
      </c>
      <c r="W250" s="285" t="s">
        <v>883</v>
      </c>
      <c r="X250" s="286" t="s">
        <v>883</v>
      </c>
      <c r="Y250" s="287">
        <v>0</v>
      </c>
      <c r="Z250" s="287" t="s">
        <v>883</v>
      </c>
      <c r="AA250" s="286" t="s">
        <v>883</v>
      </c>
      <c r="AB250" s="287">
        <v>0</v>
      </c>
      <c r="AC250" s="287"/>
      <c r="AD250" s="288" t="s">
        <v>883</v>
      </c>
      <c r="AE250" s="289" t="s">
        <v>883</v>
      </c>
      <c r="AF250" s="279">
        <v>0</v>
      </c>
      <c r="AG250" s="282">
        <v>37826</v>
      </c>
      <c r="AH250" s="282" t="s">
        <v>883</v>
      </c>
      <c r="AI250" s="282">
        <v>43865</v>
      </c>
      <c r="AJ250" s="282" t="s">
        <v>883</v>
      </c>
      <c r="AK250" s="274"/>
    </row>
    <row r="251" spans="1:37" x14ac:dyDescent="0.3">
      <c r="A251" s="273">
        <v>31580</v>
      </c>
      <c r="B251" s="274" t="s">
        <v>1243</v>
      </c>
      <c r="C251" s="146" t="s">
        <v>256</v>
      </c>
      <c r="D251" s="275">
        <v>2.8</v>
      </c>
      <c r="E251" s="274"/>
      <c r="F251" s="274"/>
      <c r="G251" s="274" t="s">
        <v>883</v>
      </c>
      <c r="H251" s="276">
        <v>88</v>
      </c>
      <c r="I251" s="24">
        <v>103003</v>
      </c>
      <c r="J251" s="277">
        <v>2.8</v>
      </c>
      <c r="K251" s="276"/>
      <c r="L251" s="278">
        <v>1100</v>
      </c>
      <c r="M251" s="279">
        <v>0</v>
      </c>
      <c r="N251" s="277">
        <v>0</v>
      </c>
      <c r="O251" s="280" t="s">
        <v>882</v>
      </c>
      <c r="P251" s="279">
        <v>0</v>
      </c>
      <c r="Q251" s="281">
        <v>0</v>
      </c>
      <c r="R251" s="282" t="s">
        <v>883</v>
      </c>
      <c r="S251" s="274" t="s">
        <v>984</v>
      </c>
      <c r="T251" s="44">
        <v>1</v>
      </c>
      <c r="U251" s="283">
        <v>55</v>
      </c>
      <c r="V251" s="284">
        <v>32</v>
      </c>
      <c r="W251" s="285" t="s">
        <v>883</v>
      </c>
      <c r="X251" s="286" t="s">
        <v>883</v>
      </c>
      <c r="Y251" s="287">
        <v>0</v>
      </c>
      <c r="Z251" s="287" t="s">
        <v>883</v>
      </c>
      <c r="AA251" s="286" t="s">
        <v>883</v>
      </c>
      <c r="AB251" s="287">
        <v>0</v>
      </c>
      <c r="AC251" s="287"/>
      <c r="AD251" s="288" t="s">
        <v>883</v>
      </c>
      <c r="AE251" s="289" t="s">
        <v>883</v>
      </c>
      <c r="AF251" s="279">
        <v>0</v>
      </c>
      <c r="AG251" s="282">
        <v>41879</v>
      </c>
      <c r="AH251" s="282" t="s">
        <v>883</v>
      </c>
      <c r="AI251" s="282">
        <v>41823</v>
      </c>
      <c r="AJ251" s="282" t="s">
        <v>883</v>
      </c>
      <c r="AK251" s="274"/>
    </row>
    <row r="252" spans="1:37" x14ac:dyDescent="0.3">
      <c r="A252" s="273">
        <v>32534</v>
      </c>
      <c r="B252" s="274" t="s">
        <v>1244</v>
      </c>
      <c r="C252" s="146" t="s">
        <v>256</v>
      </c>
      <c r="D252" s="275">
        <v>3.97</v>
      </c>
      <c r="E252" s="274"/>
      <c r="F252" s="274" t="s">
        <v>1061</v>
      </c>
      <c r="G252" s="274" t="s">
        <v>1191</v>
      </c>
      <c r="H252" s="276">
        <v>4399</v>
      </c>
      <c r="I252" s="24">
        <v>103003</v>
      </c>
      <c r="J252" s="277">
        <v>3.97</v>
      </c>
      <c r="K252" s="276">
        <v>3382</v>
      </c>
      <c r="L252" s="278">
        <v>15.493801070724146</v>
      </c>
      <c r="M252" s="279">
        <v>0</v>
      </c>
      <c r="N252" s="277">
        <v>0</v>
      </c>
      <c r="O252" s="280" t="s">
        <v>1192</v>
      </c>
      <c r="P252" s="279">
        <v>10600</v>
      </c>
      <c r="Q252" s="281">
        <v>42082</v>
      </c>
      <c r="R252" s="282">
        <v>45327</v>
      </c>
      <c r="S252" s="274" t="s">
        <v>1193</v>
      </c>
      <c r="T252" s="44">
        <v>1</v>
      </c>
      <c r="U252" s="283">
        <v>51</v>
      </c>
      <c r="V252" s="284">
        <v>7</v>
      </c>
      <c r="W252" s="285" t="s">
        <v>883</v>
      </c>
      <c r="X252" s="286" t="s">
        <v>883</v>
      </c>
      <c r="Y252" s="287">
        <v>0</v>
      </c>
      <c r="Z252" s="287" t="s">
        <v>883</v>
      </c>
      <c r="AA252" s="286" t="s">
        <v>883</v>
      </c>
      <c r="AB252" s="287">
        <v>0</v>
      </c>
      <c r="AC252" s="287"/>
      <c r="AD252" s="288" t="s">
        <v>883</v>
      </c>
      <c r="AE252" s="289" t="s">
        <v>883</v>
      </c>
      <c r="AF252" s="279">
        <v>1136</v>
      </c>
      <c r="AG252" s="282">
        <v>45132</v>
      </c>
      <c r="AH252" s="282" t="s">
        <v>883</v>
      </c>
      <c r="AI252" s="282">
        <v>45076</v>
      </c>
      <c r="AJ252" s="282" t="s">
        <v>883</v>
      </c>
      <c r="AK252" s="274"/>
    </row>
    <row r="253" spans="1:37" x14ac:dyDescent="0.3">
      <c r="A253" s="273">
        <v>32927</v>
      </c>
      <c r="B253" s="274" t="s">
        <v>1245</v>
      </c>
      <c r="C253" s="146" t="s">
        <v>373</v>
      </c>
      <c r="D253" s="275">
        <v>0.53</v>
      </c>
      <c r="E253" s="274"/>
      <c r="F253" s="274"/>
      <c r="G253" s="274" t="s">
        <v>883</v>
      </c>
      <c r="H253" s="276">
        <v>0</v>
      </c>
      <c r="I253" s="24">
        <v>103003</v>
      </c>
      <c r="J253" s="277">
        <v>0.53</v>
      </c>
      <c r="K253" s="276">
        <v>5743</v>
      </c>
      <c r="L253" s="278">
        <v>0</v>
      </c>
      <c r="M253" s="279">
        <v>5472</v>
      </c>
      <c r="N253" s="277">
        <v>2900.16</v>
      </c>
      <c r="O253" s="280" t="s">
        <v>882</v>
      </c>
      <c r="P253" s="279">
        <v>0</v>
      </c>
      <c r="Q253" s="281">
        <v>0</v>
      </c>
      <c r="R253" s="282" t="s">
        <v>883</v>
      </c>
      <c r="S253" s="274" t="s">
        <v>1125</v>
      </c>
      <c r="T253" s="44">
        <v>1</v>
      </c>
      <c r="U253" s="283">
        <v>57</v>
      </c>
      <c r="V253" s="284">
        <v>15</v>
      </c>
      <c r="W253" s="285">
        <v>6989</v>
      </c>
      <c r="X253" s="286">
        <v>2023</v>
      </c>
      <c r="Y253" s="287">
        <v>2100</v>
      </c>
      <c r="Z253" s="287" t="s">
        <v>883</v>
      </c>
      <c r="AA253" s="286" t="s">
        <v>883</v>
      </c>
      <c r="AB253" s="287">
        <v>0</v>
      </c>
      <c r="AC253" s="287"/>
      <c r="AD253" s="288" t="s">
        <v>883</v>
      </c>
      <c r="AE253" s="289" t="s">
        <v>883</v>
      </c>
      <c r="AF253" s="279">
        <v>2524</v>
      </c>
      <c r="AG253" s="282">
        <v>44967</v>
      </c>
      <c r="AH253" s="282" t="s">
        <v>883</v>
      </c>
      <c r="AI253" s="282">
        <v>44959</v>
      </c>
      <c r="AJ253" s="282" t="s">
        <v>883</v>
      </c>
      <c r="AK253" s="274"/>
    </row>
    <row r="254" spans="1:37" x14ac:dyDescent="0.3">
      <c r="A254" s="273">
        <v>32933</v>
      </c>
      <c r="B254" s="274" t="s">
        <v>1246</v>
      </c>
      <c r="C254" s="146" t="s">
        <v>373</v>
      </c>
      <c r="D254" s="275">
        <v>0.98</v>
      </c>
      <c r="E254" s="274"/>
      <c r="F254" s="274"/>
      <c r="G254" s="274" t="s">
        <v>883</v>
      </c>
      <c r="H254" s="276">
        <v>0</v>
      </c>
      <c r="I254" s="24">
        <v>103003</v>
      </c>
      <c r="J254" s="277">
        <v>0.98</v>
      </c>
      <c r="K254" s="276">
        <v>9496</v>
      </c>
      <c r="L254" s="278">
        <v>0</v>
      </c>
      <c r="M254" s="279">
        <v>5808.96</v>
      </c>
      <c r="N254" s="277">
        <v>5692.7808000000005</v>
      </c>
      <c r="O254" s="280" t="s">
        <v>882</v>
      </c>
      <c r="P254" s="279">
        <v>0</v>
      </c>
      <c r="Q254" s="281">
        <v>0</v>
      </c>
      <c r="R254" s="282" t="s">
        <v>883</v>
      </c>
      <c r="S254" s="274" t="s">
        <v>941</v>
      </c>
      <c r="T254" s="44">
        <v>1</v>
      </c>
      <c r="U254" s="283">
        <v>57</v>
      </c>
      <c r="V254" s="284">
        <v>16</v>
      </c>
      <c r="W254" s="285">
        <v>6984</v>
      </c>
      <c r="X254" s="286">
        <v>2023</v>
      </c>
      <c r="Y254" s="287">
        <v>5700</v>
      </c>
      <c r="Z254" s="287" t="s">
        <v>883</v>
      </c>
      <c r="AA254" s="286" t="s">
        <v>883</v>
      </c>
      <c r="AB254" s="287">
        <v>0</v>
      </c>
      <c r="AC254" s="287"/>
      <c r="AD254" s="288" t="s">
        <v>883</v>
      </c>
      <c r="AE254" s="289" t="s">
        <v>883</v>
      </c>
      <c r="AF254" s="279">
        <v>3836</v>
      </c>
      <c r="AG254" s="282">
        <v>44960</v>
      </c>
      <c r="AH254" s="282" t="s">
        <v>883</v>
      </c>
      <c r="AI254" s="282">
        <v>44910</v>
      </c>
      <c r="AJ254" s="282" t="s">
        <v>883</v>
      </c>
      <c r="AK254" s="274"/>
    </row>
    <row r="255" spans="1:37" x14ac:dyDescent="0.3">
      <c r="A255" s="273">
        <v>33609</v>
      </c>
      <c r="B255" s="274" t="s">
        <v>1247</v>
      </c>
      <c r="C255" s="146" t="s">
        <v>313</v>
      </c>
      <c r="D255" s="275">
        <v>16.13</v>
      </c>
      <c r="E255" s="274"/>
      <c r="F255" s="274"/>
      <c r="G255" s="274" t="s">
        <v>883</v>
      </c>
      <c r="H255" s="276">
        <v>145</v>
      </c>
      <c r="I255" s="24">
        <v>103003</v>
      </c>
      <c r="J255" s="277">
        <v>16.13</v>
      </c>
      <c r="K255" s="276">
        <v>5</v>
      </c>
      <c r="L255" s="278">
        <v>345.23809523809524</v>
      </c>
      <c r="M255" s="279">
        <v>0</v>
      </c>
      <c r="N255" s="277">
        <v>0</v>
      </c>
      <c r="O255" s="280" t="s">
        <v>882</v>
      </c>
      <c r="P255" s="279">
        <v>0</v>
      </c>
      <c r="Q255" s="281">
        <v>0</v>
      </c>
      <c r="R255" s="282" t="s">
        <v>883</v>
      </c>
      <c r="S255" s="274" t="s">
        <v>1248</v>
      </c>
      <c r="T255" s="44">
        <v>1</v>
      </c>
      <c r="U255" s="283">
        <v>67</v>
      </c>
      <c r="V255" s="284">
        <v>14</v>
      </c>
      <c r="W255" s="285" t="s">
        <v>883</v>
      </c>
      <c r="X255" s="286" t="s">
        <v>883</v>
      </c>
      <c r="Y255" s="287">
        <v>0</v>
      </c>
      <c r="Z255" s="287" t="s">
        <v>883</v>
      </c>
      <c r="AA255" s="286" t="s">
        <v>883</v>
      </c>
      <c r="AB255" s="287">
        <v>0</v>
      </c>
      <c r="AC255" s="287"/>
      <c r="AD255" s="288" t="s">
        <v>883</v>
      </c>
      <c r="AE255" s="289" t="s">
        <v>883</v>
      </c>
      <c r="AF255" s="279">
        <v>2</v>
      </c>
      <c r="AG255" s="282">
        <v>43689</v>
      </c>
      <c r="AH255" s="282" t="s">
        <v>883</v>
      </c>
      <c r="AI255" s="282">
        <v>44921</v>
      </c>
      <c r="AJ255" s="282" t="s">
        <v>883</v>
      </c>
      <c r="AK255" s="274"/>
    </row>
    <row r="256" spans="1:37" x14ac:dyDescent="0.3">
      <c r="A256" s="273">
        <v>33612</v>
      </c>
      <c r="B256" s="274" t="s">
        <v>1249</v>
      </c>
      <c r="C256" s="146" t="s">
        <v>313</v>
      </c>
      <c r="D256" s="275">
        <v>17.55</v>
      </c>
      <c r="E256" s="274"/>
      <c r="F256" s="274"/>
      <c r="G256" s="274" t="s">
        <v>883</v>
      </c>
      <c r="H256" s="276">
        <v>325</v>
      </c>
      <c r="I256" s="24">
        <v>103003</v>
      </c>
      <c r="J256" s="277">
        <v>17.55</v>
      </c>
      <c r="K256" s="276">
        <v>61</v>
      </c>
      <c r="L256" s="278">
        <v>60.975609756097562</v>
      </c>
      <c r="M256" s="279">
        <v>0</v>
      </c>
      <c r="N256" s="277">
        <v>0</v>
      </c>
      <c r="O256" s="280" t="s">
        <v>882</v>
      </c>
      <c r="P256" s="279">
        <v>0</v>
      </c>
      <c r="Q256" s="281">
        <v>0</v>
      </c>
      <c r="R256" s="282" t="s">
        <v>883</v>
      </c>
      <c r="S256" s="274" t="s">
        <v>1248</v>
      </c>
      <c r="T256" s="44">
        <v>1</v>
      </c>
      <c r="U256" s="283">
        <v>67</v>
      </c>
      <c r="V256" s="284">
        <v>14</v>
      </c>
      <c r="W256" s="285" t="s">
        <v>883</v>
      </c>
      <c r="X256" s="286" t="s">
        <v>883</v>
      </c>
      <c r="Y256" s="287">
        <v>0</v>
      </c>
      <c r="Z256" s="287" t="s">
        <v>883</v>
      </c>
      <c r="AA256" s="286" t="s">
        <v>883</v>
      </c>
      <c r="AB256" s="287">
        <v>0</v>
      </c>
      <c r="AC256" s="287"/>
      <c r="AD256" s="288" t="s">
        <v>883</v>
      </c>
      <c r="AE256" s="289" t="s">
        <v>883</v>
      </c>
      <c r="AF256" s="279">
        <v>22</v>
      </c>
      <c r="AG256" s="282">
        <v>43860</v>
      </c>
      <c r="AH256" s="282" t="s">
        <v>883</v>
      </c>
      <c r="AI256" s="282">
        <v>45105</v>
      </c>
      <c r="AJ256" s="282" t="s">
        <v>883</v>
      </c>
      <c r="AK256" s="274"/>
    </row>
    <row r="257" spans="1:37" x14ac:dyDescent="0.3">
      <c r="A257" s="273">
        <v>33623</v>
      </c>
      <c r="B257" s="274" t="s">
        <v>1250</v>
      </c>
      <c r="C257" s="146" t="s">
        <v>313</v>
      </c>
      <c r="D257" s="275">
        <v>14</v>
      </c>
      <c r="E257" s="274"/>
      <c r="F257" s="274"/>
      <c r="G257" s="274" t="s">
        <v>883</v>
      </c>
      <c r="H257" s="276">
        <v>408</v>
      </c>
      <c r="I257" s="24">
        <v>103003</v>
      </c>
      <c r="J257" s="277">
        <v>14</v>
      </c>
      <c r="K257" s="276">
        <v>275</v>
      </c>
      <c r="L257" s="278">
        <v>14.315789473684211</v>
      </c>
      <c r="M257" s="279">
        <v>0</v>
      </c>
      <c r="N257" s="277">
        <v>0</v>
      </c>
      <c r="O257" s="280" t="s">
        <v>882</v>
      </c>
      <c r="P257" s="279">
        <v>0</v>
      </c>
      <c r="Q257" s="281">
        <v>0</v>
      </c>
      <c r="R257" s="282" t="s">
        <v>883</v>
      </c>
      <c r="S257" s="274" t="s">
        <v>1248</v>
      </c>
      <c r="T257" s="44">
        <v>1</v>
      </c>
      <c r="U257" s="283">
        <v>67</v>
      </c>
      <c r="V257" s="284">
        <v>14</v>
      </c>
      <c r="W257" s="285" t="s">
        <v>883</v>
      </c>
      <c r="X257" s="286" t="s">
        <v>883</v>
      </c>
      <c r="Y257" s="287">
        <v>0</v>
      </c>
      <c r="Z257" s="287" t="s">
        <v>883</v>
      </c>
      <c r="AA257" s="286" t="s">
        <v>883</v>
      </c>
      <c r="AB257" s="287">
        <v>0</v>
      </c>
      <c r="AC257" s="287"/>
      <c r="AD257" s="288" t="s">
        <v>883</v>
      </c>
      <c r="AE257" s="289" t="s">
        <v>883</v>
      </c>
      <c r="AF257" s="279">
        <v>114</v>
      </c>
      <c r="AG257" s="282">
        <v>45215</v>
      </c>
      <c r="AH257" s="282" t="s">
        <v>883</v>
      </c>
      <c r="AI257" s="282">
        <v>45189</v>
      </c>
      <c r="AJ257" s="282" t="s">
        <v>883</v>
      </c>
      <c r="AK257" s="274"/>
    </row>
    <row r="258" spans="1:37" x14ac:dyDescent="0.3">
      <c r="A258" s="273">
        <v>34214</v>
      </c>
      <c r="B258" s="274" t="s">
        <v>1251</v>
      </c>
      <c r="C258" s="146" t="s">
        <v>256</v>
      </c>
      <c r="D258" s="275">
        <v>655</v>
      </c>
      <c r="E258" s="274"/>
      <c r="F258" s="274"/>
      <c r="G258" s="274" t="s">
        <v>883</v>
      </c>
      <c r="H258" s="276">
        <v>21</v>
      </c>
      <c r="I258" s="24">
        <v>103003</v>
      </c>
      <c r="J258" s="277">
        <v>655</v>
      </c>
      <c r="K258" s="276"/>
      <c r="L258" s="278">
        <v>0</v>
      </c>
      <c r="M258" s="279">
        <v>0</v>
      </c>
      <c r="N258" s="277">
        <v>0</v>
      </c>
      <c r="O258" s="280" t="s">
        <v>882</v>
      </c>
      <c r="P258" s="279">
        <v>0</v>
      </c>
      <c r="Q258" s="281">
        <v>0</v>
      </c>
      <c r="R258" s="282" t="s">
        <v>883</v>
      </c>
      <c r="S258" s="274" t="s">
        <v>1207</v>
      </c>
      <c r="T258" s="44">
        <v>1</v>
      </c>
      <c r="U258" s="283">
        <v>51</v>
      </c>
      <c r="V258" s="284">
        <v>26</v>
      </c>
      <c r="W258" s="285" t="s">
        <v>883</v>
      </c>
      <c r="X258" s="286" t="s">
        <v>883</v>
      </c>
      <c r="Y258" s="287">
        <v>0</v>
      </c>
      <c r="Z258" s="287" t="s">
        <v>883</v>
      </c>
      <c r="AA258" s="286" t="s">
        <v>883</v>
      </c>
      <c r="AB258" s="287">
        <v>0</v>
      </c>
      <c r="AC258" s="287"/>
      <c r="AD258" s="288" t="s">
        <v>883</v>
      </c>
      <c r="AE258" s="289" t="s">
        <v>883</v>
      </c>
      <c r="AF258" s="279">
        <v>0</v>
      </c>
      <c r="AG258" s="282">
        <v>45201</v>
      </c>
      <c r="AH258" s="282" t="s">
        <v>883</v>
      </c>
      <c r="AI258" s="282">
        <v>45160</v>
      </c>
      <c r="AJ258" s="282" t="s">
        <v>883</v>
      </c>
      <c r="AK258" s="274"/>
    </row>
    <row r="259" spans="1:37" x14ac:dyDescent="0.3">
      <c r="A259" s="273">
        <v>34801</v>
      </c>
      <c r="B259" s="274" t="s">
        <v>1252</v>
      </c>
      <c r="C259" s="146" t="s">
        <v>256</v>
      </c>
      <c r="D259" s="275">
        <v>2.84</v>
      </c>
      <c r="E259" s="274"/>
      <c r="F259" s="274" t="s">
        <v>1061</v>
      </c>
      <c r="G259" s="274" t="s">
        <v>1191</v>
      </c>
      <c r="H259" s="276">
        <v>2439</v>
      </c>
      <c r="I259" s="24">
        <v>103003</v>
      </c>
      <c r="J259" s="277">
        <v>2.84</v>
      </c>
      <c r="K259" s="276">
        <v>2742</v>
      </c>
      <c r="L259" s="278">
        <v>10.26212816089536</v>
      </c>
      <c r="M259" s="279">
        <v>413.04</v>
      </c>
      <c r="N259" s="277">
        <v>1173.0336</v>
      </c>
      <c r="O259" s="280" t="s">
        <v>1192</v>
      </c>
      <c r="P259" s="279">
        <v>10100</v>
      </c>
      <c r="Q259" s="281">
        <v>28684</v>
      </c>
      <c r="R259" s="282">
        <v>45327</v>
      </c>
      <c r="S259" s="274" t="s">
        <v>1193</v>
      </c>
      <c r="T259" s="44">
        <v>1</v>
      </c>
      <c r="U259" s="283">
        <v>51</v>
      </c>
      <c r="V259" s="284">
        <v>7</v>
      </c>
      <c r="W259" s="285" t="s">
        <v>883</v>
      </c>
      <c r="X259" s="286" t="s">
        <v>883</v>
      </c>
      <c r="Y259" s="287">
        <v>0</v>
      </c>
      <c r="Z259" s="287" t="s">
        <v>883</v>
      </c>
      <c r="AA259" s="286" t="s">
        <v>883</v>
      </c>
      <c r="AB259" s="287">
        <v>0</v>
      </c>
      <c r="AC259" s="287"/>
      <c r="AD259" s="288" t="s">
        <v>883</v>
      </c>
      <c r="AE259" s="289" t="s">
        <v>883</v>
      </c>
      <c r="AF259" s="279">
        <v>950</v>
      </c>
      <c r="AG259" s="282">
        <v>45132</v>
      </c>
      <c r="AH259" s="282" t="s">
        <v>883</v>
      </c>
      <c r="AI259" s="282">
        <v>45082</v>
      </c>
      <c r="AJ259" s="282" t="s">
        <v>883</v>
      </c>
      <c r="AK259" s="274"/>
    </row>
    <row r="260" spans="1:37" x14ac:dyDescent="0.3">
      <c r="A260" s="273">
        <v>35224</v>
      </c>
      <c r="B260" s="274" t="s">
        <v>1253</v>
      </c>
      <c r="C260" s="146" t="s">
        <v>256</v>
      </c>
      <c r="D260" s="275">
        <v>50</v>
      </c>
      <c r="E260" s="274"/>
      <c r="F260" s="274"/>
      <c r="G260" s="274" t="s">
        <v>883</v>
      </c>
      <c r="H260" s="276">
        <v>20</v>
      </c>
      <c r="I260" s="24">
        <v>103003</v>
      </c>
      <c r="J260" s="277">
        <v>50</v>
      </c>
      <c r="K260" s="276">
        <v>19</v>
      </c>
      <c r="L260" s="278">
        <v>11.428571428571429</v>
      </c>
      <c r="M260" s="279">
        <v>1</v>
      </c>
      <c r="N260" s="277">
        <v>50</v>
      </c>
      <c r="O260" s="280" t="s">
        <v>882</v>
      </c>
      <c r="P260" s="279">
        <v>0</v>
      </c>
      <c r="Q260" s="281">
        <v>0</v>
      </c>
      <c r="R260" s="282" t="s">
        <v>883</v>
      </c>
      <c r="S260" s="274" t="s">
        <v>1005</v>
      </c>
      <c r="T260" s="44">
        <v>1</v>
      </c>
      <c r="U260" s="283">
        <v>61</v>
      </c>
      <c r="V260" s="284">
        <v>15</v>
      </c>
      <c r="W260" s="285" t="s">
        <v>883</v>
      </c>
      <c r="X260" s="286" t="s">
        <v>883</v>
      </c>
      <c r="Y260" s="287">
        <v>0</v>
      </c>
      <c r="Z260" s="287" t="s">
        <v>883</v>
      </c>
      <c r="AA260" s="286" t="s">
        <v>883</v>
      </c>
      <c r="AB260" s="287">
        <v>0</v>
      </c>
      <c r="AC260" s="287"/>
      <c r="AD260" s="288" t="s">
        <v>883</v>
      </c>
      <c r="AE260" s="289" t="s">
        <v>883</v>
      </c>
      <c r="AF260" s="279">
        <v>8</v>
      </c>
      <c r="AG260" s="282">
        <v>45166</v>
      </c>
      <c r="AH260" s="282" t="s">
        <v>883</v>
      </c>
      <c r="AI260" s="282">
        <v>45145</v>
      </c>
      <c r="AJ260" s="282" t="s">
        <v>883</v>
      </c>
      <c r="AK260" s="274"/>
    </row>
    <row r="261" spans="1:37" x14ac:dyDescent="0.3">
      <c r="A261" s="273">
        <v>35256</v>
      </c>
      <c r="B261" s="274" t="s">
        <v>1254</v>
      </c>
      <c r="C261" s="146" t="s">
        <v>338</v>
      </c>
      <c r="D261" s="275">
        <v>6</v>
      </c>
      <c r="E261" s="274"/>
      <c r="F261" s="274"/>
      <c r="G261" s="274" t="s">
        <v>883</v>
      </c>
      <c r="H261" s="276">
        <v>157</v>
      </c>
      <c r="I261" s="24">
        <v>103003</v>
      </c>
      <c r="J261" s="277">
        <v>6</v>
      </c>
      <c r="K261" s="276"/>
      <c r="L261" s="278">
        <v>0</v>
      </c>
      <c r="M261" s="279">
        <v>0</v>
      </c>
      <c r="N261" s="277">
        <v>0</v>
      </c>
      <c r="O261" s="280" t="s">
        <v>882</v>
      </c>
      <c r="P261" s="279">
        <v>0</v>
      </c>
      <c r="Q261" s="281">
        <v>0</v>
      </c>
      <c r="R261" s="282" t="s">
        <v>883</v>
      </c>
      <c r="S261" s="274" t="s">
        <v>1255</v>
      </c>
      <c r="T261" s="44">
        <v>1</v>
      </c>
      <c r="U261" s="283">
        <v>69</v>
      </c>
      <c r="V261" s="284">
        <v>3</v>
      </c>
      <c r="W261" s="285" t="s">
        <v>883</v>
      </c>
      <c r="X261" s="286" t="s">
        <v>883</v>
      </c>
      <c r="Y261" s="287">
        <v>0</v>
      </c>
      <c r="Z261" s="287" t="s">
        <v>883</v>
      </c>
      <c r="AA261" s="286" t="s">
        <v>883</v>
      </c>
      <c r="AB261" s="287">
        <v>0</v>
      </c>
      <c r="AC261" s="287"/>
      <c r="AD261" s="288" t="s">
        <v>883</v>
      </c>
      <c r="AE261" s="289" t="s">
        <v>883</v>
      </c>
      <c r="AF261" s="279">
        <v>0</v>
      </c>
      <c r="AG261" s="282">
        <v>43749</v>
      </c>
      <c r="AH261" s="282" t="s">
        <v>883</v>
      </c>
      <c r="AI261" s="282">
        <v>43734</v>
      </c>
      <c r="AJ261" s="282" t="s">
        <v>883</v>
      </c>
      <c r="AK261" s="274"/>
    </row>
    <row r="262" spans="1:37" x14ac:dyDescent="0.3">
      <c r="A262" s="273">
        <v>35550</v>
      </c>
      <c r="B262" s="274" t="s">
        <v>1256</v>
      </c>
      <c r="C262" s="146" t="s">
        <v>373</v>
      </c>
      <c r="D262" s="275">
        <v>0.4</v>
      </c>
      <c r="E262" s="274"/>
      <c r="F262" s="274"/>
      <c r="G262" s="274" t="s">
        <v>883</v>
      </c>
      <c r="H262" s="276">
        <v>39</v>
      </c>
      <c r="I262" s="24">
        <v>103003</v>
      </c>
      <c r="J262" s="277">
        <v>0.4</v>
      </c>
      <c r="K262" s="276">
        <v>76</v>
      </c>
      <c r="L262" s="278">
        <v>6.1611374407582939</v>
      </c>
      <c r="M262" s="279">
        <v>36.96</v>
      </c>
      <c r="N262" s="277">
        <v>14.784000000000001</v>
      </c>
      <c r="O262" s="280" t="s">
        <v>882</v>
      </c>
      <c r="P262" s="279">
        <v>0</v>
      </c>
      <c r="Q262" s="281">
        <v>0</v>
      </c>
      <c r="R262" s="282" t="s">
        <v>883</v>
      </c>
      <c r="S262" s="274" t="s">
        <v>990</v>
      </c>
      <c r="T262" s="44">
        <v>1</v>
      </c>
      <c r="U262" s="283">
        <v>83</v>
      </c>
      <c r="V262" s="284">
        <v>2</v>
      </c>
      <c r="W262" s="285" t="s">
        <v>883</v>
      </c>
      <c r="X262" s="286" t="s">
        <v>883</v>
      </c>
      <c r="Y262" s="287">
        <v>0</v>
      </c>
      <c r="Z262" s="287" t="s">
        <v>883</v>
      </c>
      <c r="AA262" s="286" t="s">
        <v>883</v>
      </c>
      <c r="AB262" s="287">
        <v>0</v>
      </c>
      <c r="AC262" s="287"/>
      <c r="AD262" s="288" t="s">
        <v>883</v>
      </c>
      <c r="AE262" s="289" t="s">
        <v>883</v>
      </c>
      <c r="AF262" s="279">
        <v>26</v>
      </c>
      <c r="AG262" s="282">
        <v>43257</v>
      </c>
      <c r="AH262" s="282" t="s">
        <v>883</v>
      </c>
      <c r="AI262" s="282">
        <v>43217</v>
      </c>
      <c r="AJ262" s="282" t="s">
        <v>883</v>
      </c>
      <c r="AK262" s="274"/>
    </row>
    <row r="263" spans="1:37" x14ac:dyDescent="0.3">
      <c r="A263" s="273">
        <v>35554</v>
      </c>
      <c r="B263" s="274" t="s">
        <v>1257</v>
      </c>
      <c r="C263" s="146" t="s">
        <v>373</v>
      </c>
      <c r="D263" s="275">
        <v>1.01</v>
      </c>
      <c r="E263" s="274"/>
      <c r="F263" s="274"/>
      <c r="G263" s="274" t="s">
        <v>883</v>
      </c>
      <c r="H263" s="276">
        <v>20</v>
      </c>
      <c r="I263" s="24">
        <v>103003</v>
      </c>
      <c r="J263" s="277">
        <v>1.01</v>
      </c>
      <c r="K263" s="276">
        <v>38</v>
      </c>
      <c r="L263" s="278">
        <v>6.3091482649842279</v>
      </c>
      <c r="M263" s="279">
        <v>18.04</v>
      </c>
      <c r="N263" s="277">
        <v>18.220400000000001</v>
      </c>
      <c r="O263" s="280" t="s">
        <v>882</v>
      </c>
      <c r="P263" s="279">
        <v>0</v>
      </c>
      <c r="Q263" s="281">
        <v>0</v>
      </c>
      <c r="R263" s="282" t="s">
        <v>883</v>
      </c>
      <c r="S263" s="274" t="s">
        <v>990</v>
      </c>
      <c r="T263" s="44">
        <v>1</v>
      </c>
      <c r="U263" s="283">
        <v>83</v>
      </c>
      <c r="V263" s="284">
        <v>2</v>
      </c>
      <c r="W263" s="285" t="s">
        <v>883</v>
      </c>
      <c r="X263" s="286" t="s">
        <v>883</v>
      </c>
      <c r="Y263" s="287">
        <v>0</v>
      </c>
      <c r="Z263" s="287" t="s">
        <v>883</v>
      </c>
      <c r="AA263" s="286" t="s">
        <v>883</v>
      </c>
      <c r="AB263" s="287">
        <v>0</v>
      </c>
      <c r="AC263" s="287"/>
      <c r="AD263" s="288" t="s">
        <v>883</v>
      </c>
      <c r="AE263" s="289" t="s">
        <v>883</v>
      </c>
      <c r="AF263" s="279">
        <v>12</v>
      </c>
      <c r="AG263" s="282">
        <v>45201</v>
      </c>
      <c r="AH263" s="282" t="s">
        <v>883</v>
      </c>
      <c r="AI263" s="282">
        <v>45189</v>
      </c>
      <c r="AJ263" s="282" t="s">
        <v>883</v>
      </c>
      <c r="AK263" s="274"/>
    </row>
    <row r="264" spans="1:37" x14ac:dyDescent="0.3">
      <c r="A264" s="273">
        <v>35555</v>
      </c>
      <c r="B264" s="274" t="s">
        <v>1258</v>
      </c>
      <c r="C264" s="146" t="s">
        <v>373</v>
      </c>
      <c r="D264" s="275">
        <v>0.4</v>
      </c>
      <c r="E264" s="274"/>
      <c r="F264" s="274"/>
      <c r="G264" s="274" t="s">
        <v>883</v>
      </c>
      <c r="H264" s="276">
        <v>63</v>
      </c>
      <c r="I264" s="24">
        <v>103003</v>
      </c>
      <c r="J264" s="277">
        <v>0.4</v>
      </c>
      <c r="K264" s="276">
        <v>75</v>
      </c>
      <c r="L264" s="278">
        <v>10.08</v>
      </c>
      <c r="M264" s="279">
        <v>12</v>
      </c>
      <c r="N264" s="277">
        <v>4.8</v>
      </c>
      <c r="O264" s="280" t="s">
        <v>882</v>
      </c>
      <c r="P264" s="279">
        <v>0</v>
      </c>
      <c r="Q264" s="281">
        <v>0</v>
      </c>
      <c r="R264" s="282" t="s">
        <v>883</v>
      </c>
      <c r="S264" s="274" t="s">
        <v>990</v>
      </c>
      <c r="T264" s="44">
        <v>1</v>
      </c>
      <c r="U264" s="283">
        <v>83</v>
      </c>
      <c r="V264" s="284">
        <v>2</v>
      </c>
      <c r="W264" s="285" t="s">
        <v>883</v>
      </c>
      <c r="X264" s="286" t="s">
        <v>883</v>
      </c>
      <c r="Y264" s="287">
        <v>0</v>
      </c>
      <c r="Z264" s="287" t="s">
        <v>883</v>
      </c>
      <c r="AA264" s="286" t="s">
        <v>883</v>
      </c>
      <c r="AB264" s="287">
        <v>0</v>
      </c>
      <c r="AC264" s="287"/>
      <c r="AD264" s="288" t="s">
        <v>883</v>
      </c>
      <c r="AE264" s="289" t="s">
        <v>883</v>
      </c>
      <c r="AF264" s="279">
        <v>26</v>
      </c>
      <c r="AG264" s="282">
        <v>43257</v>
      </c>
      <c r="AH264" s="282" t="s">
        <v>883</v>
      </c>
      <c r="AI264" s="282">
        <v>43217</v>
      </c>
      <c r="AJ264" s="282" t="s">
        <v>883</v>
      </c>
      <c r="AK264" s="274"/>
    </row>
    <row r="265" spans="1:37" x14ac:dyDescent="0.3">
      <c r="A265" s="273">
        <v>36031</v>
      </c>
      <c r="B265" s="274" t="s">
        <v>1259</v>
      </c>
      <c r="C265" s="146" t="s">
        <v>1260</v>
      </c>
      <c r="D265" s="275">
        <v>12.4</v>
      </c>
      <c r="E265" s="274"/>
      <c r="F265" s="274"/>
      <c r="G265" s="274" t="s">
        <v>883</v>
      </c>
      <c r="H265" s="276">
        <v>2616</v>
      </c>
      <c r="I265" s="24">
        <v>103003</v>
      </c>
      <c r="J265" s="277">
        <v>12.4</v>
      </c>
      <c r="K265" s="276">
        <v>38</v>
      </c>
      <c r="L265" s="278">
        <v>785.58558558558559</v>
      </c>
      <c r="M265" s="279">
        <v>0</v>
      </c>
      <c r="N265" s="277">
        <v>0</v>
      </c>
      <c r="O265" s="280" t="s">
        <v>882</v>
      </c>
      <c r="P265" s="279">
        <v>0</v>
      </c>
      <c r="Q265" s="281">
        <v>0</v>
      </c>
      <c r="R265" s="282" t="s">
        <v>883</v>
      </c>
      <c r="S265" s="274" t="s">
        <v>985</v>
      </c>
      <c r="T265" s="44">
        <v>1</v>
      </c>
      <c r="U265" s="283">
        <v>67</v>
      </c>
      <c r="V265" s="284">
        <v>6</v>
      </c>
      <c r="W265" s="285" t="s">
        <v>883</v>
      </c>
      <c r="X265" s="286" t="s">
        <v>883</v>
      </c>
      <c r="Y265" s="287">
        <v>0</v>
      </c>
      <c r="Z265" s="287" t="s">
        <v>883</v>
      </c>
      <c r="AA265" s="286" t="s">
        <v>883</v>
      </c>
      <c r="AB265" s="287">
        <v>0</v>
      </c>
      <c r="AC265" s="287"/>
      <c r="AD265" s="288" t="s">
        <v>883</v>
      </c>
      <c r="AE265" s="289" t="s">
        <v>883</v>
      </c>
      <c r="AF265" s="279">
        <v>14</v>
      </c>
      <c r="AG265" s="282">
        <v>43847</v>
      </c>
      <c r="AH265" s="282" t="s">
        <v>883</v>
      </c>
      <c r="AI265" s="282">
        <v>45175</v>
      </c>
      <c r="AJ265" s="282" t="s">
        <v>883</v>
      </c>
      <c r="AK265" s="274"/>
    </row>
    <row r="266" spans="1:37" x14ac:dyDescent="0.3">
      <c r="A266" s="273">
        <v>36399</v>
      </c>
      <c r="B266" s="274" t="s">
        <v>1261</v>
      </c>
      <c r="C266" s="146" t="s">
        <v>256</v>
      </c>
      <c r="D266" s="275">
        <v>5.7</v>
      </c>
      <c r="E266" s="274"/>
      <c r="F266" s="274"/>
      <c r="G266" s="274" t="s">
        <v>883</v>
      </c>
      <c r="H266" s="276">
        <v>143</v>
      </c>
      <c r="I266" s="24">
        <v>103003</v>
      </c>
      <c r="J266" s="277">
        <v>5.7</v>
      </c>
      <c r="K266" s="276">
        <v>40</v>
      </c>
      <c r="L266" s="278">
        <v>42.942942942942949</v>
      </c>
      <c r="M266" s="279">
        <v>0</v>
      </c>
      <c r="N266" s="277">
        <v>0</v>
      </c>
      <c r="O266" s="280" t="s">
        <v>882</v>
      </c>
      <c r="P266" s="279">
        <v>0</v>
      </c>
      <c r="Q266" s="281">
        <v>0</v>
      </c>
      <c r="R266" s="282" t="s">
        <v>883</v>
      </c>
      <c r="S266" s="274" t="s">
        <v>1262</v>
      </c>
      <c r="T266" s="44">
        <v>1</v>
      </c>
      <c r="U266" s="283">
        <v>89</v>
      </c>
      <c r="V266" s="284">
        <v>12</v>
      </c>
      <c r="W266" s="285" t="s">
        <v>883</v>
      </c>
      <c r="X266" s="286" t="s">
        <v>883</v>
      </c>
      <c r="Y266" s="287">
        <v>0</v>
      </c>
      <c r="Z266" s="287" t="s">
        <v>883</v>
      </c>
      <c r="AA266" s="286" t="s">
        <v>883</v>
      </c>
      <c r="AB266" s="287">
        <v>0</v>
      </c>
      <c r="AC266" s="287"/>
      <c r="AD266" s="288" t="s">
        <v>883</v>
      </c>
      <c r="AE266" s="289" t="s">
        <v>883</v>
      </c>
      <c r="AF266" s="279">
        <v>14</v>
      </c>
      <c r="AG266" s="282">
        <v>44406</v>
      </c>
      <c r="AH266" s="282" t="s">
        <v>883</v>
      </c>
      <c r="AI266" s="282">
        <v>44392</v>
      </c>
      <c r="AJ266" s="282" t="s">
        <v>883</v>
      </c>
      <c r="AK266" s="274"/>
    </row>
    <row r="267" spans="1:37" x14ac:dyDescent="0.3">
      <c r="A267" s="273">
        <v>37518</v>
      </c>
      <c r="B267" s="274" t="s">
        <v>1263</v>
      </c>
      <c r="C267" s="146" t="s">
        <v>256</v>
      </c>
      <c r="D267" s="275">
        <v>0.11</v>
      </c>
      <c r="E267" s="274"/>
      <c r="F267" s="274"/>
      <c r="G267" s="274" t="s">
        <v>883</v>
      </c>
      <c r="H267" s="276">
        <v>350</v>
      </c>
      <c r="I267" s="24">
        <v>103003</v>
      </c>
      <c r="J267" s="277">
        <v>0.11</v>
      </c>
      <c r="K267" s="276"/>
      <c r="L267" s="278">
        <v>0</v>
      </c>
      <c r="M267" s="279">
        <v>0</v>
      </c>
      <c r="N267" s="277">
        <v>0</v>
      </c>
      <c r="O267" s="280" t="s">
        <v>882</v>
      </c>
      <c r="P267" s="279">
        <v>0</v>
      </c>
      <c r="Q267" s="281">
        <v>0</v>
      </c>
      <c r="R267" s="282" t="s">
        <v>883</v>
      </c>
      <c r="S267" s="274" t="s">
        <v>1071</v>
      </c>
      <c r="T267" s="44">
        <v>1</v>
      </c>
      <c r="U267" s="283">
        <v>55</v>
      </c>
      <c r="V267" s="284">
        <v>27</v>
      </c>
      <c r="W267" s="285" t="s">
        <v>883</v>
      </c>
      <c r="X267" s="286" t="s">
        <v>883</v>
      </c>
      <c r="Y267" s="287">
        <v>0</v>
      </c>
      <c r="Z267" s="287" t="s">
        <v>883</v>
      </c>
      <c r="AA267" s="286" t="s">
        <v>883</v>
      </c>
      <c r="AB267" s="287">
        <v>0</v>
      </c>
      <c r="AC267" s="287"/>
      <c r="AD267" s="288" t="s">
        <v>883</v>
      </c>
      <c r="AE267" s="289" t="s">
        <v>883</v>
      </c>
      <c r="AF267" s="279">
        <v>0</v>
      </c>
      <c r="AG267" s="282">
        <v>41970</v>
      </c>
      <c r="AH267" s="282" t="s">
        <v>883</v>
      </c>
      <c r="AI267" s="282">
        <v>42142</v>
      </c>
      <c r="AJ267" s="282" t="s">
        <v>883</v>
      </c>
      <c r="AK267" s="274"/>
    </row>
    <row r="268" spans="1:37" x14ac:dyDescent="0.3">
      <c r="A268" s="273">
        <v>37519</v>
      </c>
      <c r="B268" s="274" t="s">
        <v>1264</v>
      </c>
      <c r="C268" s="146" t="s">
        <v>256</v>
      </c>
      <c r="D268" s="275">
        <v>0.25</v>
      </c>
      <c r="E268" s="274"/>
      <c r="F268" s="274"/>
      <c r="G268" s="274" t="s">
        <v>883</v>
      </c>
      <c r="H268" s="276">
        <v>2345</v>
      </c>
      <c r="I268" s="24">
        <v>103003</v>
      </c>
      <c r="J268" s="277">
        <v>0.25</v>
      </c>
      <c r="K268" s="276"/>
      <c r="L268" s="278">
        <v>0</v>
      </c>
      <c r="M268" s="279">
        <v>0</v>
      </c>
      <c r="N268" s="277">
        <v>0</v>
      </c>
      <c r="O268" s="280" t="s">
        <v>882</v>
      </c>
      <c r="P268" s="279">
        <v>0</v>
      </c>
      <c r="Q268" s="281">
        <v>0</v>
      </c>
      <c r="R268" s="282" t="s">
        <v>883</v>
      </c>
      <c r="S268" s="274" t="s">
        <v>1071</v>
      </c>
      <c r="T268" s="44">
        <v>1</v>
      </c>
      <c r="U268" s="283">
        <v>55</v>
      </c>
      <c r="V268" s="284">
        <v>27</v>
      </c>
      <c r="W268" s="285" t="s">
        <v>883</v>
      </c>
      <c r="X268" s="286" t="s">
        <v>883</v>
      </c>
      <c r="Y268" s="287">
        <v>0</v>
      </c>
      <c r="Z268" s="287" t="s">
        <v>883</v>
      </c>
      <c r="AA268" s="286" t="s">
        <v>883</v>
      </c>
      <c r="AB268" s="287">
        <v>0</v>
      </c>
      <c r="AC268" s="287"/>
      <c r="AD268" s="288" t="s">
        <v>883</v>
      </c>
      <c r="AE268" s="289" t="s">
        <v>883</v>
      </c>
      <c r="AF268" s="279">
        <v>0</v>
      </c>
      <c r="AG268" s="282">
        <v>41577</v>
      </c>
      <c r="AH268" s="282" t="s">
        <v>883</v>
      </c>
      <c r="AI268" s="282">
        <v>44027</v>
      </c>
      <c r="AJ268" s="282" t="s">
        <v>883</v>
      </c>
      <c r="AK268" s="274"/>
    </row>
    <row r="269" spans="1:37" x14ac:dyDescent="0.3">
      <c r="A269" s="273">
        <v>37528</v>
      </c>
      <c r="B269" s="274" t="s">
        <v>1265</v>
      </c>
      <c r="C269" s="146" t="s">
        <v>256</v>
      </c>
      <c r="D269" s="275">
        <v>1.91</v>
      </c>
      <c r="E269" s="274"/>
      <c r="F269" s="274"/>
      <c r="G269" s="274" t="s">
        <v>883</v>
      </c>
      <c r="H269" s="276">
        <v>673</v>
      </c>
      <c r="I269" s="24">
        <v>103003</v>
      </c>
      <c r="J269" s="277">
        <v>1.91</v>
      </c>
      <c r="K269" s="276">
        <v>652</v>
      </c>
      <c r="L269" s="278">
        <v>8.9733333333333327</v>
      </c>
      <c r="M269" s="279">
        <v>77</v>
      </c>
      <c r="N269" s="277">
        <v>147.07</v>
      </c>
      <c r="O269" s="280" t="s">
        <v>882</v>
      </c>
      <c r="P269" s="279">
        <v>0</v>
      </c>
      <c r="Q269" s="281">
        <v>0</v>
      </c>
      <c r="R269" s="282" t="s">
        <v>883</v>
      </c>
      <c r="S269" s="274" t="s">
        <v>1026</v>
      </c>
      <c r="T269" s="44">
        <v>1</v>
      </c>
      <c r="U269" s="283">
        <v>67</v>
      </c>
      <c r="V269" s="284">
        <v>1</v>
      </c>
      <c r="W269" s="285">
        <v>2483</v>
      </c>
      <c r="X269" s="286">
        <v>2023</v>
      </c>
      <c r="Y269" s="287">
        <v>150</v>
      </c>
      <c r="Z269" s="287" t="s">
        <v>883</v>
      </c>
      <c r="AA269" s="286" t="s">
        <v>883</v>
      </c>
      <c r="AB269" s="287">
        <v>0</v>
      </c>
      <c r="AC269" s="287"/>
      <c r="AD269" s="288" t="s">
        <v>883</v>
      </c>
      <c r="AE269" s="289" t="s">
        <v>883</v>
      </c>
      <c r="AF269" s="279">
        <v>300</v>
      </c>
      <c r="AG269" s="282">
        <v>44946</v>
      </c>
      <c r="AH269" s="282" t="s">
        <v>883</v>
      </c>
      <c r="AI269" s="282">
        <v>44922</v>
      </c>
      <c r="AJ269" s="282" t="s">
        <v>883</v>
      </c>
      <c r="AK269" s="274"/>
    </row>
    <row r="270" spans="1:37" x14ac:dyDescent="0.3">
      <c r="A270" s="273">
        <v>38534</v>
      </c>
      <c r="B270" s="274" t="s">
        <v>1266</v>
      </c>
      <c r="C270" s="146" t="s">
        <v>256</v>
      </c>
      <c r="D270" s="275">
        <v>2.86</v>
      </c>
      <c r="E270" s="274"/>
      <c r="F270" s="274"/>
      <c r="G270" s="274" t="s">
        <v>883</v>
      </c>
      <c r="H270" s="276">
        <v>102</v>
      </c>
      <c r="I270" s="24">
        <v>103003</v>
      </c>
      <c r="J270" s="277">
        <v>2.86</v>
      </c>
      <c r="K270" s="276">
        <v>6</v>
      </c>
      <c r="L270" s="278">
        <v>204</v>
      </c>
      <c r="M270" s="279">
        <v>0</v>
      </c>
      <c r="N270" s="277">
        <v>0</v>
      </c>
      <c r="O270" s="280" t="s">
        <v>882</v>
      </c>
      <c r="P270" s="279">
        <v>0</v>
      </c>
      <c r="Q270" s="281">
        <v>0</v>
      </c>
      <c r="R270" s="282" t="s">
        <v>883</v>
      </c>
      <c r="S270" s="274" t="s">
        <v>960</v>
      </c>
      <c r="T270" s="44">
        <v>1</v>
      </c>
      <c r="U270" s="283">
        <v>61</v>
      </c>
      <c r="V270" s="284">
        <v>8</v>
      </c>
      <c r="W270" s="285" t="s">
        <v>883</v>
      </c>
      <c r="X270" s="286" t="s">
        <v>883</v>
      </c>
      <c r="Y270" s="287">
        <v>0</v>
      </c>
      <c r="Z270" s="287" t="s">
        <v>883</v>
      </c>
      <c r="AA270" s="286" t="s">
        <v>883</v>
      </c>
      <c r="AB270" s="287">
        <v>0</v>
      </c>
      <c r="AC270" s="287"/>
      <c r="AD270" s="288" t="s">
        <v>883</v>
      </c>
      <c r="AE270" s="289" t="s">
        <v>883</v>
      </c>
      <c r="AF270" s="279">
        <v>2</v>
      </c>
      <c r="AG270" s="282">
        <v>40858</v>
      </c>
      <c r="AH270" s="282" t="s">
        <v>883</v>
      </c>
      <c r="AI270" s="282">
        <v>44291</v>
      </c>
      <c r="AJ270" s="282" t="s">
        <v>883</v>
      </c>
      <c r="AK270" s="274"/>
    </row>
    <row r="271" spans="1:37" x14ac:dyDescent="0.3">
      <c r="A271" s="273">
        <v>38648</v>
      </c>
      <c r="B271" s="274" t="s">
        <v>437</v>
      </c>
      <c r="C271" s="146" t="s">
        <v>265</v>
      </c>
      <c r="D271" s="275">
        <v>5.33</v>
      </c>
      <c r="E271" s="274"/>
      <c r="F271" s="274"/>
      <c r="G271" s="274" t="s">
        <v>883</v>
      </c>
      <c r="H271" s="276">
        <v>308</v>
      </c>
      <c r="I271" s="24">
        <v>103003</v>
      </c>
      <c r="J271" s="277">
        <v>5.33</v>
      </c>
      <c r="K271" s="276"/>
      <c r="L271" s="278">
        <v>0</v>
      </c>
      <c r="M271" s="279">
        <v>0</v>
      </c>
      <c r="N271" s="277">
        <v>0</v>
      </c>
      <c r="O271" s="280" t="s">
        <v>882</v>
      </c>
      <c r="P271" s="279">
        <v>0</v>
      </c>
      <c r="Q271" s="281">
        <v>0</v>
      </c>
      <c r="R271" s="282" t="s">
        <v>883</v>
      </c>
      <c r="S271" s="274" t="s">
        <v>1267</v>
      </c>
      <c r="T271" s="44">
        <v>1</v>
      </c>
      <c r="U271" s="283">
        <v>59</v>
      </c>
      <c r="V271" s="284">
        <v>18</v>
      </c>
      <c r="W271" s="285" t="s">
        <v>883</v>
      </c>
      <c r="X271" s="286" t="s">
        <v>883</v>
      </c>
      <c r="Y271" s="287">
        <v>0</v>
      </c>
      <c r="Z271" s="287" t="s">
        <v>883</v>
      </c>
      <c r="AA271" s="286" t="s">
        <v>883</v>
      </c>
      <c r="AB271" s="287">
        <v>0</v>
      </c>
      <c r="AC271" s="287"/>
      <c r="AD271" s="288" t="s">
        <v>883</v>
      </c>
      <c r="AE271" s="289" t="s">
        <v>883</v>
      </c>
      <c r="AF271" s="279">
        <v>0</v>
      </c>
      <c r="AG271" s="282">
        <v>44034</v>
      </c>
      <c r="AH271" s="282" t="s">
        <v>883</v>
      </c>
      <c r="AI271" s="282">
        <v>44027</v>
      </c>
      <c r="AJ271" s="282" t="s">
        <v>883</v>
      </c>
      <c r="AK271" s="274"/>
    </row>
    <row r="272" spans="1:37" x14ac:dyDescent="0.3">
      <c r="A272" s="273">
        <v>39378</v>
      </c>
      <c r="B272" s="274" t="s">
        <v>1268</v>
      </c>
      <c r="C272" s="146" t="s">
        <v>256</v>
      </c>
      <c r="D272" s="275">
        <v>1.99</v>
      </c>
      <c r="E272" s="274"/>
      <c r="F272" s="274"/>
      <c r="G272" s="274" t="s">
        <v>883</v>
      </c>
      <c r="H272" s="276">
        <v>3962</v>
      </c>
      <c r="I272" s="24">
        <v>103003</v>
      </c>
      <c r="J272" s="277">
        <v>1.99</v>
      </c>
      <c r="K272" s="276"/>
      <c r="L272" s="278">
        <v>0</v>
      </c>
      <c r="M272" s="279">
        <v>0</v>
      </c>
      <c r="N272" s="277">
        <v>0</v>
      </c>
      <c r="O272" s="280" t="s">
        <v>882</v>
      </c>
      <c r="P272" s="279">
        <v>0</v>
      </c>
      <c r="Q272" s="281">
        <v>0</v>
      </c>
      <c r="R272" s="282" t="s">
        <v>883</v>
      </c>
      <c r="S272" s="274" t="s">
        <v>1026</v>
      </c>
      <c r="T272" s="44">
        <v>1</v>
      </c>
      <c r="U272" s="283">
        <v>67</v>
      </c>
      <c r="V272" s="284">
        <v>1</v>
      </c>
      <c r="W272" s="285" t="s">
        <v>883</v>
      </c>
      <c r="X272" s="286" t="s">
        <v>883</v>
      </c>
      <c r="Y272" s="287">
        <v>0</v>
      </c>
      <c r="Z272" s="287" t="s">
        <v>883</v>
      </c>
      <c r="AA272" s="286" t="s">
        <v>883</v>
      </c>
      <c r="AB272" s="287">
        <v>0</v>
      </c>
      <c r="AC272" s="287"/>
      <c r="AD272" s="288" t="s">
        <v>883</v>
      </c>
      <c r="AE272" s="289" t="s">
        <v>883</v>
      </c>
      <c r="AF272" s="279">
        <v>0</v>
      </c>
      <c r="AG272" s="282">
        <v>44600</v>
      </c>
      <c r="AH272" s="282" t="s">
        <v>883</v>
      </c>
      <c r="AI272" s="282">
        <v>44823</v>
      </c>
      <c r="AJ272" s="282" t="s">
        <v>883</v>
      </c>
      <c r="AK272" s="274"/>
    </row>
    <row r="273" spans="1:37" x14ac:dyDescent="0.3">
      <c r="A273" s="273">
        <v>40086</v>
      </c>
      <c r="B273" s="274" t="s">
        <v>1269</v>
      </c>
      <c r="C273" s="146" t="s">
        <v>256</v>
      </c>
      <c r="D273" s="275">
        <v>1.84</v>
      </c>
      <c r="E273" s="274"/>
      <c r="F273" s="274"/>
      <c r="G273" s="274" t="s">
        <v>883</v>
      </c>
      <c r="H273" s="276">
        <v>927</v>
      </c>
      <c r="I273" s="24">
        <v>103003</v>
      </c>
      <c r="J273" s="277">
        <v>1.84</v>
      </c>
      <c r="K273" s="276">
        <v>24</v>
      </c>
      <c r="L273" s="278">
        <v>463.5</v>
      </c>
      <c r="M273" s="279">
        <v>0</v>
      </c>
      <c r="N273" s="277">
        <v>0</v>
      </c>
      <c r="O273" s="280" t="s">
        <v>882</v>
      </c>
      <c r="P273" s="279">
        <v>0</v>
      </c>
      <c r="Q273" s="281">
        <v>0</v>
      </c>
      <c r="R273" s="282" t="s">
        <v>883</v>
      </c>
      <c r="S273" s="274" t="s">
        <v>1270</v>
      </c>
      <c r="T273" s="44">
        <v>1</v>
      </c>
      <c r="U273" s="283">
        <v>51</v>
      </c>
      <c r="V273" s="284">
        <v>17</v>
      </c>
      <c r="W273" s="285" t="s">
        <v>883</v>
      </c>
      <c r="X273" s="286" t="s">
        <v>883</v>
      </c>
      <c r="Y273" s="287">
        <v>0</v>
      </c>
      <c r="Z273" s="287" t="s">
        <v>883</v>
      </c>
      <c r="AA273" s="286" t="s">
        <v>883</v>
      </c>
      <c r="AB273" s="287">
        <v>0</v>
      </c>
      <c r="AC273" s="287"/>
      <c r="AD273" s="288" t="s">
        <v>883</v>
      </c>
      <c r="AE273" s="289" t="s">
        <v>883</v>
      </c>
      <c r="AF273" s="279">
        <v>8</v>
      </c>
      <c r="AG273" s="282">
        <v>39646</v>
      </c>
      <c r="AH273" s="282" t="s">
        <v>883</v>
      </c>
      <c r="AI273" s="282">
        <v>44945</v>
      </c>
      <c r="AJ273" s="282" t="s">
        <v>883</v>
      </c>
      <c r="AK273" s="274"/>
    </row>
    <row r="274" spans="1:37" x14ac:dyDescent="0.3">
      <c r="A274" s="273">
        <v>40251</v>
      </c>
      <c r="B274" s="274" t="s">
        <v>1271</v>
      </c>
      <c r="C274" s="146" t="s">
        <v>256</v>
      </c>
      <c r="D274" s="275">
        <v>10</v>
      </c>
      <c r="E274" s="274"/>
      <c r="F274" s="274"/>
      <c r="G274" s="274" t="s">
        <v>883</v>
      </c>
      <c r="H274" s="276">
        <v>0</v>
      </c>
      <c r="I274" s="24">
        <v>103003</v>
      </c>
      <c r="J274" s="277">
        <v>10</v>
      </c>
      <c r="K274" s="276">
        <v>418</v>
      </c>
      <c r="L274" s="278">
        <v>0</v>
      </c>
      <c r="M274" s="279">
        <v>438</v>
      </c>
      <c r="N274" s="277">
        <v>4380</v>
      </c>
      <c r="O274" s="280" t="s">
        <v>882</v>
      </c>
      <c r="P274" s="279">
        <v>0</v>
      </c>
      <c r="Q274" s="281">
        <v>0</v>
      </c>
      <c r="R274" s="282" t="s">
        <v>883</v>
      </c>
      <c r="S274" s="274" t="s">
        <v>1272</v>
      </c>
      <c r="T274" s="44">
        <v>1</v>
      </c>
      <c r="U274" s="283">
        <v>83</v>
      </c>
      <c r="V274" s="284">
        <v>4</v>
      </c>
      <c r="W274" s="285" t="s">
        <v>883</v>
      </c>
      <c r="X274" s="286" t="s">
        <v>883</v>
      </c>
      <c r="Y274" s="287">
        <v>0</v>
      </c>
      <c r="Z274" s="287" t="s">
        <v>883</v>
      </c>
      <c r="AA274" s="286" t="s">
        <v>883</v>
      </c>
      <c r="AB274" s="287">
        <v>0</v>
      </c>
      <c r="AC274" s="287"/>
      <c r="AD274" s="288" t="s">
        <v>883</v>
      </c>
      <c r="AE274" s="289" t="s">
        <v>883</v>
      </c>
      <c r="AF274" s="279">
        <v>146</v>
      </c>
      <c r="AG274" s="282">
        <v>45201</v>
      </c>
      <c r="AH274" s="282" t="s">
        <v>883</v>
      </c>
      <c r="AI274" s="282">
        <v>45189</v>
      </c>
      <c r="AJ274" s="282" t="s">
        <v>883</v>
      </c>
      <c r="AK274" s="274"/>
    </row>
    <row r="275" spans="1:37" x14ac:dyDescent="0.3">
      <c r="A275" s="273">
        <v>40772</v>
      </c>
      <c r="B275" s="274" t="s">
        <v>1273</v>
      </c>
      <c r="C275" s="146" t="s">
        <v>256</v>
      </c>
      <c r="D275" s="275">
        <v>2.17</v>
      </c>
      <c r="E275" s="274"/>
      <c r="F275" s="274"/>
      <c r="G275" s="274" t="s">
        <v>883</v>
      </c>
      <c r="H275" s="276">
        <v>163</v>
      </c>
      <c r="I275" s="24">
        <v>103003</v>
      </c>
      <c r="J275" s="277">
        <v>2.17</v>
      </c>
      <c r="K275" s="276">
        <v>13</v>
      </c>
      <c r="L275" s="278">
        <v>150.92592592592592</v>
      </c>
      <c r="M275" s="279">
        <v>0</v>
      </c>
      <c r="N275" s="277">
        <v>0</v>
      </c>
      <c r="O275" s="280" t="s">
        <v>882</v>
      </c>
      <c r="P275" s="279">
        <v>0</v>
      </c>
      <c r="Q275" s="281">
        <v>0</v>
      </c>
      <c r="R275" s="282" t="s">
        <v>883</v>
      </c>
      <c r="S275" s="274" t="s">
        <v>960</v>
      </c>
      <c r="T275" s="44">
        <v>1</v>
      </c>
      <c r="U275" s="283">
        <v>61</v>
      </c>
      <c r="V275" s="284">
        <v>8</v>
      </c>
      <c r="W275" s="285" t="s">
        <v>883</v>
      </c>
      <c r="X275" s="286" t="s">
        <v>883</v>
      </c>
      <c r="Y275" s="287">
        <v>0</v>
      </c>
      <c r="Z275" s="287" t="s">
        <v>883</v>
      </c>
      <c r="AA275" s="286" t="s">
        <v>883</v>
      </c>
      <c r="AB275" s="287">
        <v>0</v>
      </c>
      <c r="AC275" s="287"/>
      <c r="AD275" s="288" t="s">
        <v>883</v>
      </c>
      <c r="AE275" s="289" t="s">
        <v>883</v>
      </c>
      <c r="AF275" s="279">
        <v>4</v>
      </c>
      <c r="AG275" s="282">
        <v>42654</v>
      </c>
      <c r="AH275" s="282" t="s">
        <v>883</v>
      </c>
      <c r="AI275" s="282">
        <v>42948</v>
      </c>
      <c r="AJ275" s="282" t="s">
        <v>883</v>
      </c>
      <c r="AK275" s="274"/>
    </row>
    <row r="276" spans="1:37" x14ac:dyDescent="0.3">
      <c r="A276" s="273">
        <v>42566</v>
      </c>
      <c r="B276" s="274" t="s">
        <v>1274</v>
      </c>
      <c r="C276" s="146" t="s">
        <v>31</v>
      </c>
      <c r="D276" s="275">
        <v>170</v>
      </c>
      <c r="E276" s="274" t="s">
        <v>1275</v>
      </c>
      <c r="F276" s="274" t="s">
        <v>1276</v>
      </c>
      <c r="G276" s="274" t="s">
        <v>1277</v>
      </c>
      <c r="H276" s="276">
        <v>47</v>
      </c>
      <c r="I276" s="24">
        <v>103003</v>
      </c>
      <c r="J276" s="277">
        <v>309.08999999999997</v>
      </c>
      <c r="K276" s="276">
        <v>20</v>
      </c>
      <c r="L276" s="278">
        <v>28.143712574850301</v>
      </c>
      <c r="M276" s="279">
        <v>0</v>
      </c>
      <c r="N276" s="277">
        <v>0</v>
      </c>
      <c r="O276" s="280" t="s">
        <v>1278</v>
      </c>
      <c r="P276" s="279">
        <v>160</v>
      </c>
      <c r="Q276" s="281">
        <v>27200</v>
      </c>
      <c r="R276" s="282">
        <v>45540</v>
      </c>
      <c r="S276" s="274" t="s">
        <v>1279</v>
      </c>
      <c r="T276" s="44">
        <v>1</v>
      </c>
      <c r="U276" s="283">
        <v>51</v>
      </c>
      <c r="V276" s="284">
        <v>28</v>
      </c>
      <c r="W276" s="285" t="s">
        <v>883</v>
      </c>
      <c r="X276" s="286" t="s">
        <v>883</v>
      </c>
      <c r="Y276" s="287">
        <v>0</v>
      </c>
      <c r="Z276" s="287" t="s">
        <v>883</v>
      </c>
      <c r="AA276" s="286" t="s">
        <v>883</v>
      </c>
      <c r="AB276" s="287">
        <v>0</v>
      </c>
      <c r="AC276" s="287"/>
      <c r="AD276" s="288" t="s">
        <v>883</v>
      </c>
      <c r="AE276" s="289" t="s">
        <v>883</v>
      </c>
      <c r="AF276" s="279">
        <v>6</v>
      </c>
      <c r="AG276" s="282">
        <v>45005</v>
      </c>
      <c r="AH276" s="282" t="s">
        <v>883</v>
      </c>
      <c r="AI276" s="282">
        <v>44995</v>
      </c>
      <c r="AJ276" s="282" t="s">
        <v>883</v>
      </c>
      <c r="AK276" s="274"/>
    </row>
    <row r="277" spans="1:37" x14ac:dyDescent="0.3">
      <c r="A277" s="273">
        <v>42854</v>
      </c>
      <c r="B277" s="274" t="s">
        <v>1280</v>
      </c>
      <c r="C277" s="146" t="s">
        <v>256</v>
      </c>
      <c r="D277" s="275">
        <v>17.98</v>
      </c>
      <c r="E277" s="274"/>
      <c r="F277" s="274"/>
      <c r="G277" s="274" t="s">
        <v>883</v>
      </c>
      <c r="H277" s="276">
        <v>293</v>
      </c>
      <c r="I277" s="24">
        <v>103003</v>
      </c>
      <c r="J277" s="277">
        <v>17.98</v>
      </c>
      <c r="K277" s="276">
        <v>713</v>
      </c>
      <c r="L277" s="278">
        <v>3.1934604904632153</v>
      </c>
      <c r="M277" s="279">
        <v>308</v>
      </c>
      <c r="N277" s="277">
        <v>5537.84</v>
      </c>
      <c r="O277" s="280" t="s">
        <v>882</v>
      </c>
      <c r="P277" s="279">
        <v>0</v>
      </c>
      <c r="Q277" s="281">
        <v>0</v>
      </c>
      <c r="R277" s="282" t="s">
        <v>883</v>
      </c>
      <c r="S277" s="274" t="s">
        <v>1281</v>
      </c>
      <c r="T277" s="44">
        <v>1</v>
      </c>
      <c r="U277" s="283">
        <v>49</v>
      </c>
      <c r="V277" s="284">
        <v>8</v>
      </c>
      <c r="W277" s="285" t="s">
        <v>883</v>
      </c>
      <c r="X277" s="286" t="s">
        <v>883</v>
      </c>
      <c r="Y277" s="287">
        <v>0</v>
      </c>
      <c r="Z277" s="287">
        <v>9670</v>
      </c>
      <c r="AA277" s="286">
        <v>2023</v>
      </c>
      <c r="AB277" s="287">
        <v>500</v>
      </c>
      <c r="AC277" s="287">
        <v>500</v>
      </c>
      <c r="AD277" s="288" t="s">
        <v>2056</v>
      </c>
      <c r="AE277" s="289">
        <v>45162</v>
      </c>
      <c r="AF277" s="279">
        <v>368</v>
      </c>
      <c r="AG277" s="282">
        <v>44991</v>
      </c>
      <c r="AH277" s="282" t="s">
        <v>883</v>
      </c>
      <c r="AI277" s="282">
        <v>45145</v>
      </c>
      <c r="AJ277" s="282" t="s">
        <v>883</v>
      </c>
      <c r="AK277" s="274"/>
    </row>
    <row r="278" spans="1:37" x14ac:dyDescent="0.3">
      <c r="A278" s="273">
        <v>44398</v>
      </c>
      <c r="B278" s="274" t="s">
        <v>1282</v>
      </c>
      <c r="C278" s="146" t="s">
        <v>338</v>
      </c>
      <c r="D278" s="275">
        <v>82</v>
      </c>
      <c r="E278" s="274"/>
      <c r="F278" s="274"/>
      <c r="G278" s="274" t="s">
        <v>883</v>
      </c>
      <c r="H278" s="276">
        <v>1070</v>
      </c>
      <c r="I278" s="24">
        <v>103003</v>
      </c>
      <c r="J278" s="277">
        <v>82</v>
      </c>
      <c r="K278" s="276">
        <v>562</v>
      </c>
      <c r="L278" s="278">
        <v>12.09039548022599</v>
      </c>
      <c r="M278" s="279">
        <v>0</v>
      </c>
      <c r="N278" s="277">
        <v>0</v>
      </c>
      <c r="O278" s="280" t="s">
        <v>882</v>
      </c>
      <c r="P278" s="279">
        <v>0</v>
      </c>
      <c r="Q278" s="281">
        <v>0</v>
      </c>
      <c r="R278" s="282" t="s">
        <v>883</v>
      </c>
      <c r="S278" s="274" t="s">
        <v>1033</v>
      </c>
      <c r="T278" s="44">
        <v>1</v>
      </c>
      <c r="U278" s="283">
        <v>69</v>
      </c>
      <c r="V278" s="284">
        <v>10</v>
      </c>
      <c r="W278" s="285" t="s">
        <v>883</v>
      </c>
      <c r="X278" s="286" t="s">
        <v>883</v>
      </c>
      <c r="Y278" s="287">
        <v>0</v>
      </c>
      <c r="Z278" s="287" t="s">
        <v>883</v>
      </c>
      <c r="AA278" s="286" t="s">
        <v>883</v>
      </c>
      <c r="AB278" s="287">
        <v>0</v>
      </c>
      <c r="AC278" s="287"/>
      <c r="AD278" s="288" t="s">
        <v>883</v>
      </c>
      <c r="AE278" s="289" t="s">
        <v>883</v>
      </c>
      <c r="AF278" s="279">
        <v>354</v>
      </c>
      <c r="AG278" s="282">
        <v>44924</v>
      </c>
      <c r="AH278" s="282" t="s">
        <v>883</v>
      </c>
      <c r="AI278" s="282">
        <v>44881</v>
      </c>
      <c r="AJ278" s="282" t="s">
        <v>883</v>
      </c>
      <c r="AK278" s="274"/>
    </row>
    <row r="279" spans="1:37" x14ac:dyDescent="0.3">
      <c r="A279" s="273">
        <v>44789</v>
      </c>
      <c r="B279" s="274" t="s">
        <v>1283</v>
      </c>
      <c r="C279" s="146" t="s">
        <v>256</v>
      </c>
      <c r="D279" s="275">
        <v>3.65</v>
      </c>
      <c r="E279" s="274"/>
      <c r="F279" s="274"/>
      <c r="G279" s="274" t="s">
        <v>883</v>
      </c>
      <c r="H279" s="276">
        <v>123</v>
      </c>
      <c r="I279" s="24">
        <v>103003</v>
      </c>
      <c r="J279" s="277">
        <v>3.65</v>
      </c>
      <c r="K279" s="276">
        <v>25</v>
      </c>
      <c r="L279" s="278">
        <v>59.134615384615387</v>
      </c>
      <c r="M279" s="279">
        <v>0</v>
      </c>
      <c r="N279" s="277">
        <v>0</v>
      </c>
      <c r="O279" s="280" t="s">
        <v>882</v>
      </c>
      <c r="P279" s="279">
        <v>0</v>
      </c>
      <c r="Q279" s="281">
        <v>0</v>
      </c>
      <c r="R279" s="282" t="s">
        <v>883</v>
      </c>
      <c r="S279" s="274" t="s">
        <v>960</v>
      </c>
      <c r="T279" s="44">
        <v>1</v>
      </c>
      <c r="U279" s="283">
        <v>61</v>
      </c>
      <c r="V279" s="284">
        <v>8</v>
      </c>
      <c r="W279" s="285" t="s">
        <v>883</v>
      </c>
      <c r="X279" s="286" t="s">
        <v>883</v>
      </c>
      <c r="Y279" s="287">
        <v>0</v>
      </c>
      <c r="Z279" s="287" t="s">
        <v>883</v>
      </c>
      <c r="AA279" s="286" t="s">
        <v>883</v>
      </c>
      <c r="AB279" s="287">
        <v>0</v>
      </c>
      <c r="AC279" s="287"/>
      <c r="AD279" s="288" t="s">
        <v>883</v>
      </c>
      <c r="AE279" s="289" t="s">
        <v>883</v>
      </c>
      <c r="AF279" s="279">
        <v>8</v>
      </c>
      <c r="AG279" s="282">
        <v>43455</v>
      </c>
      <c r="AH279" s="282" t="s">
        <v>883</v>
      </c>
      <c r="AI279" s="282">
        <v>43376</v>
      </c>
      <c r="AJ279" s="282" t="s">
        <v>883</v>
      </c>
      <c r="AK279" s="274"/>
    </row>
    <row r="280" spans="1:37" x14ac:dyDescent="0.3">
      <c r="A280" s="273">
        <v>45607</v>
      </c>
      <c r="B280" s="274" t="s">
        <v>1284</v>
      </c>
      <c r="C280" s="146" t="s">
        <v>256</v>
      </c>
      <c r="D280" s="275">
        <v>4.4800000000000004</v>
      </c>
      <c r="E280" s="274"/>
      <c r="F280" s="274"/>
      <c r="G280" s="274" t="s">
        <v>883</v>
      </c>
      <c r="H280" s="276">
        <v>692</v>
      </c>
      <c r="I280" s="24">
        <v>103003</v>
      </c>
      <c r="J280" s="277">
        <v>4.4800000000000004</v>
      </c>
      <c r="K280" s="276">
        <v>305</v>
      </c>
      <c r="L280" s="278">
        <v>20.011567379988435</v>
      </c>
      <c r="M280" s="279">
        <v>0</v>
      </c>
      <c r="N280" s="277">
        <v>0</v>
      </c>
      <c r="O280" s="280" t="s">
        <v>882</v>
      </c>
      <c r="P280" s="279">
        <v>0</v>
      </c>
      <c r="Q280" s="281">
        <v>0</v>
      </c>
      <c r="R280" s="282" t="s">
        <v>883</v>
      </c>
      <c r="S280" s="274" t="s">
        <v>960</v>
      </c>
      <c r="T280" s="44">
        <v>1</v>
      </c>
      <c r="U280" s="283">
        <v>61</v>
      </c>
      <c r="V280" s="284">
        <v>8</v>
      </c>
      <c r="W280" s="285" t="s">
        <v>883</v>
      </c>
      <c r="X280" s="286" t="s">
        <v>883</v>
      </c>
      <c r="Y280" s="287">
        <v>0</v>
      </c>
      <c r="Z280" s="287" t="s">
        <v>883</v>
      </c>
      <c r="AA280" s="286" t="s">
        <v>883</v>
      </c>
      <c r="AB280" s="287">
        <v>0</v>
      </c>
      <c r="AC280" s="287"/>
      <c r="AD280" s="288" t="s">
        <v>883</v>
      </c>
      <c r="AE280" s="289" t="s">
        <v>883</v>
      </c>
      <c r="AF280" s="279">
        <v>138</v>
      </c>
      <c r="AG280" s="282">
        <v>45180</v>
      </c>
      <c r="AH280" s="282" t="s">
        <v>883</v>
      </c>
      <c r="AI280" s="282">
        <v>45145</v>
      </c>
      <c r="AJ280" s="282" t="s">
        <v>883</v>
      </c>
      <c r="AK280" s="274"/>
    </row>
    <row r="281" spans="1:37" x14ac:dyDescent="0.3">
      <c r="A281" s="273">
        <v>45637</v>
      </c>
      <c r="B281" s="274" t="s">
        <v>1285</v>
      </c>
      <c r="C281" s="146" t="s">
        <v>256</v>
      </c>
      <c r="D281" s="275">
        <v>25.64</v>
      </c>
      <c r="E281" s="274"/>
      <c r="F281" s="274"/>
      <c r="G281" s="274" t="s">
        <v>883</v>
      </c>
      <c r="H281" s="276">
        <v>787</v>
      </c>
      <c r="I281" s="24">
        <v>103003</v>
      </c>
      <c r="J281" s="277">
        <v>11.99437</v>
      </c>
      <c r="K281" s="276"/>
      <c r="L281" s="278">
        <v>0</v>
      </c>
      <c r="M281" s="279">
        <v>0</v>
      </c>
      <c r="N281" s="277">
        <v>0</v>
      </c>
      <c r="O281" s="280" t="s">
        <v>882</v>
      </c>
      <c r="P281" s="279">
        <v>0</v>
      </c>
      <c r="Q281" s="281">
        <v>0</v>
      </c>
      <c r="R281" s="282" t="s">
        <v>883</v>
      </c>
      <c r="S281" s="274" t="s">
        <v>1286</v>
      </c>
      <c r="T281" s="44">
        <v>1</v>
      </c>
      <c r="U281" s="283">
        <v>55</v>
      </c>
      <c r="V281" s="284">
        <v>9</v>
      </c>
      <c r="W281" s="285" t="s">
        <v>883</v>
      </c>
      <c r="X281" s="286" t="s">
        <v>883</v>
      </c>
      <c r="Y281" s="287">
        <v>0</v>
      </c>
      <c r="Z281" s="287" t="s">
        <v>883</v>
      </c>
      <c r="AA281" s="286" t="s">
        <v>883</v>
      </c>
      <c r="AB281" s="287">
        <v>0</v>
      </c>
      <c r="AC281" s="287"/>
      <c r="AD281" s="288" t="s">
        <v>883</v>
      </c>
      <c r="AE281" s="289" t="s">
        <v>883</v>
      </c>
      <c r="AF281" s="279">
        <v>0</v>
      </c>
      <c r="AG281" s="282">
        <v>39846</v>
      </c>
      <c r="AH281" s="282" t="s">
        <v>883</v>
      </c>
      <c r="AI281" s="282">
        <v>39798</v>
      </c>
      <c r="AJ281" s="282" t="s">
        <v>883</v>
      </c>
      <c r="AK281" s="274"/>
    </row>
    <row r="282" spans="1:37" x14ac:dyDescent="0.3">
      <c r="A282" s="273">
        <v>47447</v>
      </c>
      <c r="B282" s="274" t="s">
        <v>1287</v>
      </c>
      <c r="C282" s="146" t="s">
        <v>373</v>
      </c>
      <c r="D282" s="275">
        <v>1.55</v>
      </c>
      <c r="E282" s="274"/>
      <c r="F282" s="274"/>
      <c r="G282" s="274" t="s">
        <v>883</v>
      </c>
      <c r="H282" s="276">
        <v>10908</v>
      </c>
      <c r="I282" s="24">
        <v>103003</v>
      </c>
      <c r="J282" s="277">
        <v>1.55</v>
      </c>
      <c r="K282" s="276">
        <v>11074</v>
      </c>
      <c r="L282" s="278">
        <v>7.2083264496943666</v>
      </c>
      <c r="M282" s="279">
        <v>7251</v>
      </c>
      <c r="N282" s="277">
        <v>11239.05</v>
      </c>
      <c r="O282" s="280" t="s">
        <v>882</v>
      </c>
      <c r="P282" s="279">
        <v>0</v>
      </c>
      <c r="Q282" s="281">
        <v>0</v>
      </c>
      <c r="R282" s="282" t="s">
        <v>883</v>
      </c>
      <c r="S282" s="274" t="s">
        <v>941</v>
      </c>
      <c r="T282" s="44">
        <v>1</v>
      </c>
      <c r="U282" s="283">
        <v>57</v>
      </c>
      <c r="V282" s="284">
        <v>16</v>
      </c>
      <c r="W282" s="285" t="s">
        <v>883</v>
      </c>
      <c r="X282" s="286" t="s">
        <v>883</v>
      </c>
      <c r="Y282" s="287">
        <v>0</v>
      </c>
      <c r="Z282" s="287" t="s">
        <v>883</v>
      </c>
      <c r="AA282" s="286" t="s">
        <v>883</v>
      </c>
      <c r="AB282" s="287">
        <v>0</v>
      </c>
      <c r="AC282" s="287"/>
      <c r="AD282" s="288" t="s">
        <v>883</v>
      </c>
      <c r="AE282" s="289" t="s">
        <v>883</v>
      </c>
      <c r="AF282" s="279">
        <v>6054</v>
      </c>
      <c r="AG282" s="282">
        <v>44960</v>
      </c>
      <c r="AH282" s="282" t="s">
        <v>883</v>
      </c>
      <c r="AI282" s="282">
        <v>44971</v>
      </c>
      <c r="AJ282" s="282" t="s">
        <v>883</v>
      </c>
      <c r="AK282" s="274"/>
    </row>
    <row r="283" spans="1:37" x14ac:dyDescent="0.3">
      <c r="A283" s="273">
        <v>48178</v>
      </c>
      <c r="B283" s="274" t="s">
        <v>449</v>
      </c>
      <c r="C283" s="146" t="s">
        <v>256</v>
      </c>
      <c r="D283" s="275">
        <v>182</v>
      </c>
      <c r="E283" s="274"/>
      <c r="F283" s="274"/>
      <c r="G283" s="274" t="s">
        <v>883</v>
      </c>
      <c r="H283" s="276">
        <v>36</v>
      </c>
      <c r="I283" s="24">
        <v>103003</v>
      </c>
      <c r="J283" s="277">
        <v>182</v>
      </c>
      <c r="K283" s="276"/>
      <c r="L283" s="278">
        <v>0</v>
      </c>
      <c r="M283" s="279">
        <v>0</v>
      </c>
      <c r="N283" s="277">
        <v>0</v>
      </c>
      <c r="O283" s="280" t="s">
        <v>882</v>
      </c>
      <c r="P283" s="279">
        <v>0</v>
      </c>
      <c r="Q283" s="281">
        <v>0</v>
      </c>
      <c r="R283" s="282" t="s">
        <v>883</v>
      </c>
      <c r="S283" s="274" t="s">
        <v>1110</v>
      </c>
      <c r="T283" s="44">
        <v>1</v>
      </c>
      <c r="U283" s="283">
        <v>74</v>
      </c>
      <c r="V283" s="284">
        <v>8</v>
      </c>
      <c r="W283" s="285" t="s">
        <v>883</v>
      </c>
      <c r="X283" s="286" t="s">
        <v>883</v>
      </c>
      <c r="Y283" s="287">
        <v>0</v>
      </c>
      <c r="Z283" s="287" t="s">
        <v>883</v>
      </c>
      <c r="AA283" s="286" t="s">
        <v>883</v>
      </c>
      <c r="AB283" s="287">
        <v>0</v>
      </c>
      <c r="AC283" s="287"/>
      <c r="AD283" s="288" t="s">
        <v>883</v>
      </c>
      <c r="AE283" s="289" t="s">
        <v>883</v>
      </c>
      <c r="AF283" s="279">
        <v>0</v>
      </c>
      <c r="AG283" s="282">
        <v>43284</v>
      </c>
      <c r="AH283" s="282" t="s">
        <v>883</v>
      </c>
      <c r="AI283" s="282">
        <v>43224</v>
      </c>
      <c r="AJ283" s="282" t="s">
        <v>883</v>
      </c>
      <c r="AK283" s="274"/>
    </row>
    <row r="284" spans="1:37" x14ac:dyDescent="0.3">
      <c r="A284" s="273">
        <v>48901</v>
      </c>
      <c r="B284" s="274" t="s">
        <v>1288</v>
      </c>
      <c r="C284" s="146" t="s">
        <v>256</v>
      </c>
      <c r="D284" s="275">
        <v>2.4</v>
      </c>
      <c r="E284" s="274"/>
      <c r="F284" s="274"/>
      <c r="G284" s="274" t="s">
        <v>883</v>
      </c>
      <c r="H284" s="276">
        <v>289</v>
      </c>
      <c r="I284" s="24">
        <v>103003</v>
      </c>
      <c r="J284" s="277">
        <v>2.4</v>
      </c>
      <c r="K284" s="276">
        <v>48</v>
      </c>
      <c r="L284" s="278">
        <v>60.84210526315789</v>
      </c>
      <c r="M284" s="279">
        <v>0</v>
      </c>
      <c r="N284" s="277">
        <v>0</v>
      </c>
      <c r="O284" s="280" t="s">
        <v>882</v>
      </c>
      <c r="P284" s="279">
        <v>0</v>
      </c>
      <c r="Q284" s="281">
        <v>0</v>
      </c>
      <c r="R284" s="282" t="s">
        <v>883</v>
      </c>
      <c r="S284" s="274" t="s">
        <v>931</v>
      </c>
      <c r="T284" s="44">
        <v>1</v>
      </c>
      <c r="U284" s="283">
        <v>45</v>
      </c>
      <c r="V284" s="284">
        <v>9</v>
      </c>
      <c r="W284" s="285" t="s">
        <v>883</v>
      </c>
      <c r="X284" s="286" t="s">
        <v>883</v>
      </c>
      <c r="Y284" s="287">
        <v>0</v>
      </c>
      <c r="Z284" s="287" t="s">
        <v>883</v>
      </c>
      <c r="AA284" s="286" t="s">
        <v>883</v>
      </c>
      <c r="AB284" s="287">
        <v>0</v>
      </c>
      <c r="AC284" s="287"/>
      <c r="AD284" s="288" t="s">
        <v>883</v>
      </c>
      <c r="AE284" s="289" t="s">
        <v>883</v>
      </c>
      <c r="AF284" s="279">
        <v>20</v>
      </c>
      <c r="AG284" s="282">
        <v>43616</v>
      </c>
      <c r="AH284" s="282" t="s">
        <v>883</v>
      </c>
      <c r="AI284" s="282">
        <v>45196</v>
      </c>
      <c r="AJ284" s="282" t="s">
        <v>883</v>
      </c>
      <c r="AK284" s="274"/>
    </row>
    <row r="285" spans="1:37" x14ac:dyDescent="0.3">
      <c r="A285" s="273">
        <v>49033</v>
      </c>
      <c r="B285" s="274" t="s">
        <v>1289</v>
      </c>
      <c r="C285" s="146" t="s">
        <v>256</v>
      </c>
      <c r="D285" s="275">
        <v>160.13</v>
      </c>
      <c r="E285" s="274" t="s">
        <v>1275</v>
      </c>
      <c r="F285" s="274" t="s">
        <v>1276</v>
      </c>
      <c r="G285" s="274" t="s">
        <v>1277</v>
      </c>
      <c r="H285" s="276">
        <v>30</v>
      </c>
      <c r="I285" s="24">
        <v>103003</v>
      </c>
      <c r="J285" s="277">
        <v>308.64999999999998</v>
      </c>
      <c r="K285" s="276">
        <v>12</v>
      </c>
      <c r="L285" s="278">
        <v>30</v>
      </c>
      <c r="M285" s="279">
        <v>0</v>
      </c>
      <c r="N285" s="277">
        <v>0</v>
      </c>
      <c r="O285" s="280" t="s">
        <v>1278</v>
      </c>
      <c r="P285" s="279">
        <v>141</v>
      </c>
      <c r="Q285" s="281">
        <v>22898.59</v>
      </c>
      <c r="R285" s="282">
        <v>45540</v>
      </c>
      <c r="S285" s="274" t="s">
        <v>1279</v>
      </c>
      <c r="T285" s="44">
        <v>1</v>
      </c>
      <c r="U285" s="283">
        <v>51</v>
      </c>
      <c r="V285" s="284">
        <v>28</v>
      </c>
      <c r="W285" s="285" t="s">
        <v>883</v>
      </c>
      <c r="X285" s="286" t="s">
        <v>883</v>
      </c>
      <c r="Y285" s="287">
        <v>0</v>
      </c>
      <c r="Z285" s="287" t="s">
        <v>883</v>
      </c>
      <c r="AA285" s="286" t="s">
        <v>883</v>
      </c>
      <c r="AB285" s="287">
        <v>0</v>
      </c>
      <c r="AC285" s="287"/>
      <c r="AD285" s="288" t="s">
        <v>883</v>
      </c>
      <c r="AE285" s="289" t="s">
        <v>883</v>
      </c>
      <c r="AF285" s="279">
        <v>4</v>
      </c>
      <c r="AG285" s="282">
        <v>45069</v>
      </c>
      <c r="AH285" s="282" t="s">
        <v>883</v>
      </c>
      <c r="AI285" s="282">
        <v>45034</v>
      </c>
      <c r="AJ285" s="282" t="s">
        <v>883</v>
      </c>
      <c r="AK285" s="274"/>
    </row>
    <row r="286" spans="1:37" x14ac:dyDescent="0.3">
      <c r="A286" s="273">
        <v>49254</v>
      </c>
      <c r="B286" s="274" t="s">
        <v>1290</v>
      </c>
      <c r="C286" s="146" t="s">
        <v>265</v>
      </c>
      <c r="D286" s="275">
        <v>10.199999999999999</v>
      </c>
      <c r="E286" s="274"/>
      <c r="F286" s="274"/>
      <c r="G286" s="274" t="s">
        <v>883</v>
      </c>
      <c r="H286" s="276">
        <v>0</v>
      </c>
      <c r="I286" s="24">
        <v>103003</v>
      </c>
      <c r="J286" s="277">
        <v>10.199999999999999</v>
      </c>
      <c r="K286" s="276">
        <v>1586</v>
      </c>
      <c r="L286" s="278">
        <v>0</v>
      </c>
      <c r="M286" s="279">
        <v>1449.96</v>
      </c>
      <c r="N286" s="277">
        <v>14789.592000000001</v>
      </c>
      <c r="O286" s="280" t="s">
        <v>882</v>
      </c>
      <c r="P286" s="279">
        <v>0</v>
      </c>
      <c r="Q286" s="281">
        <v>0</v>
      </c>
      <c r="R286" s="282" t="s">
        <v>883</v>
      </c>
      <c r="S286" s="274" t="s">
        <v>950</v>
      </c>
      <c r="T286" s="44">
        <v>1</v>
      </c>
      <c r="U286" s="283">
        <v>72</v>
      </c>
      <c r="V286" s="284">
        <v>7</v>
      </c>
      <c r="W286" s="285">
        <v>5540</v>
      </c>
      <c r="X286" s="286">
        <v>2023</v>
      </c>
      <c r="Y286" s="287">
        <v>600</v>
      </c>
      <c r="Z286" s="287" t="s">
        <v>883</v>
      </c>
      <c r="AA286" s="286" t="s">
        <v>883</v>
      </c>
      <c r="AB286" s="287">
        <v>0</v>
      </c>
      <c r="AC286" s="287"/>
      <c r="AD286" s="288" t="s">
        <v>883</v>
      </c>
      <c r="AE286" s="289" t="s">
        <v>883</v>
      </c>
      <c r="AF286" s="279">
        <v>684</v>
      </c>
      <c r="AG286" s="282">
        <v>45069</v>
      </c>
      <c r="AH286" s="282" t="s">
        <v>883</v>
      </c>
      <c r="AI286" s="282">
        <v>44998</v>
      </c>
      <c r="AJ286" s="282" t="s">
        <v>883</v>
      </c>
      <c r="AK286" s="274"/>
    </row>
    <row r="287" spans="1:37" x14ac:dyDescent="0.3">
      <c r="A287" s="273">
        <v>49695</v>
      </c>
      <c r="B287" s="274" t="s">
        <v>1291</v>
      </c>
      <c r="C287" s="146" t="s">
        <v>256</v>
      </c>
      <c r="D287" s="275">
        <v>14.5</v>
      </c>
      <c r="E287" s="274"/>
      <c r="F287" s="274"/>
      <c r="G287" s="274" t="s">
        <v>883</v>
      </c>
      <c r="H287" s="276">
        <v>100</v>
      </c>
      <c r="I287" s="24">
        <v>103003</v>
      </c>
      <c r="J287" s="277">
        <v>14.5</v>
      </c>
      <c r="K287" s="276">
        <v>280</v>
      </c>
      <c r="L287" s="278">
        <v>4.0816326530612246</v>
      </c>
      <c r="M287" s="279">
        <v>194</v>
      </c>
      <c r="N287" s="277">
        <v>2813</v>
      </c>
      <c r="O287" s="280" t="s">
        <v>882</v>
      </c>
      <c r="P287" s="279">
        <v>0</v>
      </c>
      <c r="Q287" s="281">
        <v>0</v>
      </c>
      <c r="R287" s="282" t="s">
        <v>883</v>
      </c>
      <c r="S287" s="274" t="s">
        <v>1022</v>
      </c>
      <c r="T287" s="44">
        <v>1</v>
      </c>
      <c r="U287" s="283">
        <v>51</v>
      </c>
      <c r="V287" s="284">
        <v>8</v>
      </c>
      <c r="W287" s="285" t="s">
        <v>883</v>
      </c>
      <c r="X287" s="286" t="s">
        <v>883</v>
      </c>
      <c r="Y287" s="287">
        <v>0</v>
      </c>
      <c r="Z287" s="287" t="s">
        <v>883</v>
      </c>
      <c r="AA287" s="286" t="s">
        <v>883</v>
      </c>
      <c r="AB287" s="287">
        <v>0</v>
      </c>
      <c r="AC287" s="287"/>
      <c r="AD287" s="288" t="s">
        <v>883</v>
      </c>
      <c r="AE287" s="289" t="s">
        <v>883</v>
      </c>
      <c r="AF287" s="279">
        <v>98</v>
      </c>
      <c r="AG287" s="282">
        <v>45201</v>
      </c>
      <c r="AH287" s="282" t="s">
        <v>883</v>
      </c>
      <c r="AI287" s="282">
        <v>45189</v>
      </c>
      <c r="AJ287" s="282" t="s">
        <v>883</v>
      </c>
      <c r="AK287" s="274"/>
    </row>
    <row r="288" spans="1:37" x14ac:dyDescent="0.3">
      <c r="A288" s="273">
        <v>49858</v>
      </c>
      <c r="B288" s="274" t="s">
        <v>1292</v>
      </c>
      <c r="C288" s="146" t="s">
        <v>1260</v>
      </c>
      <c r="D288" s="275">
        <v>2.0499999999999998</v>
      </c>
      <c r="E288" s="274"/>
      <c r="F288" s="274"/>
      <c r="G288" s="274" t="s">
        <v>883</v>
      </c>
      <c r="H288" s="276">
        <v>185</v>
      </c>
      <c r="I288" s="24">
        <v>103003</v>
      </c>
      <c r="J288" s="277">
        <v>2.0499999999999998</v>
      </c>
      <c r="K288" s="276">
        <v>10</v>
      </c>
      <c r="L288" s="278">
        <v>222.89156626506025</v>
      </c>
      <c r="M288" s="279">
        <v>0</v>
      </c>
      <c r="N288" s="277">
        <v>0</v>
      </c>
      <c r="O288" s="280" t="s">
        <v>882</v>
      </c>
      <c r="P288" s="279">
        <v>0</v>
      </c>
      <c r="Q288" s="281">
        <v>0</v>
      </c>
      <c r="R288" s="282" t="s">
        <v>883</v>
      </c>
      <c r="S288" s="274" t="s">
        <v>985</v>
      </c>
      <c r="T288" s="44">
        <v>1</v>
      </c>
      <c r="U288" s="283">
        <v>67</v>
      </c>
      <c r="V288" s="284">
        <v>6</v>
      </c>
      <c r="W288" s="285" t="s">
        <v>883</v>
      </c>
      <c r="X288" s="286" t="s">
        <v>883</v>
      </c>
      <c r="Y288" s="287">
        <v>0</v>
      </c>
      <c r="Z288" s="287" t="s">
        <v>883</v>
      </c>
      <c r="AA288" s="286" t="s">
        <v>883</v>
      </c>
      <c r="AB288" s="287">
        <v>0</v>
      </c>
      <c r="AC288" s="287"/>
      <c r="AD288" s="288" t="s">
        <v>883</v>
      </c>
      <c r="AE288" s="289" t="s">
        <v>883</v>
      </c>
      <c r="AF288" s="279">
        <v>4</v>
      </c>
      <c r="AG288" s="282">
        <v>41556</v>
      </c>
      <c r="AH288" s="282" t="s">
        <v>883</v>
      </c>
      <c r="AI288" s="282">
        <v>42041</v>
      </c>
      <c r="AJ288" s="282" t="s">
        <v>883</v>
      </c>
      <c r="AK288" s="274"/>
    </row>
    <row r="289" spans="1:37" x14ac:dyDescent="0.3">
      <c r="A289" s="273">
        <v>50475</v>
      </c>
      <c r="B289" s="274" t="s">
        <v>1293</v>
      </c>
      <c r="C289" s="146" t="s">
        <v>256</v>
      </c>
      <c r="D289" s="275">
        <v>1.94</v>
      </c>
      <c r="E289" s="274"/>
      <c r="F289" s="274"/>
      <c r="G289" s="274" t="s">
        <v>883</v>
      </c>
      <c r="H289" s="276">
        <v>230</v>
      </c>
      <c r="I289" s="24">
        <v>103003</v>
      </c>
      <c r="J289" s="277">
        <v>1.94</v>
      </c>
      <c r="K289" s="276"/>
      <c r="L289" s="278">
        <v>20.300088261253308</v>
      </c>
      <c r="M289" s="279">
        <v>0</v>
      </c>
      <c r="N289" s="277">
        <v>0</v>
      </c>
      <c r="O289" s="280" t="s">
        <v>882</v>
      </c>
      <c r="P289" s="279">
        <v>0</v>
      </c>
      <c r="Q289" s="281">
        <v>0</v>
      </c>
      <c r="R289" s="282" t="s">
        <v>883</v>
      </c>
      <c r="S289" s="274" t="s">
        <v>1270</v>
      </c>
      <c r="T289" s="44">
        <v>1</v>
      </c>
      <c r="U289" s="283">
        <v>51</v>
      </c>
      <c r="V289" s="284">
        <v>17</v>
      </c>
      <c r="W289" s="285" t="s">
        <v>883</v>
      </c>
      <c r="X289" s="286" t="s">
        <v>883</v>
      </c>
      <c r="Y289" s="287">
        <v>0</v>
      </c>
      <c r="Z289" s="287" t="s">
        <v>883</v>
      </c>
      <c r="AA289" s="286" t="s">
        <v>883</v>
      </c>
      <c r="AB289" s="287">
        <v>0</v>
      </c>
      <c r="AC289" s="287"/>
      <c r="AD289" s="288" t="s">
        <v>883</v>
      </c>
      <c r="AE289" s="289" t="s">
        <v>883</v>
      </c>
      <c r="AF289" s="279">
        <v>46</v>
      </c>
      <c r="AG289" s="282">
        <v>41472</v>
      </c>
      <c r="AH289" s="282" t="s">
        <v>883</v>
      </c>
      <c r="AI289" s="282">
        <v>44273</v>
      </c>
      <c r="AJ289" s="282" t="s">
        <v>883</v>
      </c>
      <c r="AK289" s="274"/>
    </row>
    <row r="290" spans="1:37" x14ac:dyDescent="0.3">
      <c r="A290" s="273">
        <v>50476</v>
      </c>
      <c r="B290" s="274" t="s">
        <v>459</v>
      </c>
      <c r="C290" s="146" t="s">
        <v>256</v>
      </c>
      <c r="D290" s="275">
        <v>1.24</v>
      </c>
      <c r="E290" s="274"/>
      <c r="F290" s="274"/>
      <c r="G290" s="274" t="s">
        <v>883</v>
      </c>
      <c r="H290" s="276">
        <v>571</v>
      </c>
      <c r="I290" s="24">
        <v>103003</v>
      </c>
      <c r="J290" s="277">
        <v>1.24</v>
      </c>
      <c r="K290" s="276">
        <v>11</v>
      </c>
      <c r="L290" s="278">
        <v>620.65217391304338</v>
      </c>
      <c r="M290" s="279">
        <v>0</v>
      </c>
      <c r="N290" s="277">
        <v>0</v>
      </c>
      <c r="O290" s="280" t="s">
        <v>882</v>
      </c>
      <c r="P290" s="279">
        <v>0</v>
      </c>
      <c r="Q290" s="281">
        <v>0</v>
      </c>
      <c r="R290" s="282" t="s">
        <v>883</v>
      </c>
      <c r="S290" s="274" t="s">
        <v>1270</v>
      </c>
      <c r="T290" s="44">
        <v>1</v>
      </c>
      <c r="U290" s="283">
        <v>51</v>
      </c>
      <c r="V290" s="284">
        <v>17</v>
      </c>
      <c r="W290" s="285" t="s">
        <v>883</v>
      </c>
      <c r="X290" s="286" t="s">
        <v>883</v>
      </c>
      <c r="Y290" s="287">
        <v>0</v>
      </c>
      <c r="Z290" s="287" t="s">
        <v>883</v>
      </c>
      <c r="AA290" s="286" t="s">
        <v>883</v>
      </c>
      <c r="AB290" s="287">
        <v>0</v>
      </c>
      <c r="AC290" s="287"/>
      <c r="AD290" s="288" t="s">
        <v>883</v>
      </c>
      <c r="AE290" s="289" t="s">
        <v>883</v>
      </c>
      <c r="AF290" s="279">
        <v>4</v>
      </c>
      <c r="AG290" s="282">
        <v>39820</v>
      </c>
      <c r="AH290" s="282" t="s">
        <v>883</v>
      </c>
      <c r="AI290" s="282">
        <v>40826</v>
      </c>
      <c r="AJ290" s="282" t="s">
        <v>883</v>
      </c>
      <c r="AK290" s="274"/>
    </row>
    <row r="291" spans="1:37" x14ac:dyDescent="0.3">
      <c r="A291" s="273">
        <v>50591</v>
      </c>
      <c r="B291" s="274" t="s">
        <v>1294</v>
      </c>
      <c r="C291" s="146" t="s">
        <v>256</v>
      </c>
      <c r="D291" s="275">
        <v>151.51</v>
      </c>
      <c r="E291" s="274" t="s">
        <v>1275</v>
      </c>
      <c r="F291" s="274" t="s">
        <v>1276</v>
      </c>
      <c r="G291" s="274" t="s">
        <v>1277</v>
      </c>
      <c r="H291" s="276">
        <v>30</v>
      </c>
      <c r="I291" s="24">
        <v>103003</v>
      </c>
      <c r="J291" s="277">
        <v>113.47</v>
      </c>
      <c r="K291" s="276">
        <v>12</v>
      </c>
      <c r="L291" s="278">
        <v>30</v>
      </c>
      <c r="M291" s="279">
        <v>0</v>
      </c>
      <c r="N291" s="277">
        <v>0</v>
      </c>
      <c r="O291" s="280" t="s">
        <v>1278</v>
      </c>
      <c r="P291" s="279">
        <v>64</v>
      </c>
      <c r="Q291" s="281">
        <v>9999.66</v>
      </c>
      <c r="R291" s="282">
        <v>45540</v>
      </c>
      <c r="S291" s="274" t="s">
        <v>1279</v>
      </c>
      <c r="T291" s="44">
        <v>1</v>
      </c>
      <c r="U291" s="283">
        <v>51</v>
      </c>
      <c r="V291" s="284">
        <v>28</v>
      </c>
      <c r="W291" s="285" t="s">
        <v>883</v>
      </c>
      <c r="X291" s="286" t="s">
        <v>883</v>
      </c>
      <c r="Y291" s="287">
        <v>0</v>
      </c>
      <c r="Z291" s="287" t="s">
        <v>883</v>
      </c>
      <c r="AA291" s="286" t="s">
        <v>883</v>
      </c>
      <c r="AB291" s="287">
        <v>0</v>
      </c>
      <c r="AC291" s="287"/>
      <c r="AD291" s="288" t="s">
        <v>883</v>
      </c>
      <c r="AE291" s="289" t="s">
        <v>883</v>
      </c>
      <c r="AF291" s="279">
        <v>4</v>
      </c>
      <c r="AG291" s="282">
        <v>43818</v>
      </c>
      <c r="AH291" s="282" t="s">
        <v>883</v>
      </c>
      <c r="AI291" s="282">
        <v>44238</v>
      </c>
      <c r="AJ291" s="282" t="s">
        <v>883</v>
      </c>
      <c r="AK291" s="274"/>
    </row>
    <row r="292" spans="1:37" x14ac:dyDescent="0.3">
      <c r="A292" s="273">
        <v>50797</v>
      </c>
      <c r="B292" s="274" t="s">
        <v>1295</v>
      </c>
      <c r="C292" s="146" t="s">
        <v>256</v>
      </c>
      <c r="D292" s="275">
        <v>38.17</v>
      </c>
      <c r="E292" s="274"/>
      <c r="F292" s="274"/>
      <c r="G292" s="274" t="s">
        <v>883</v>
      </c>
      <c r="H292" s="276">
        <v>108</v>
      </c>
      <c r="I292" s="24">
        <v>103003</v>
      </c>
      <c r="J292" s="277">
        <v>38.17</v>
      </c>
      <c r="K292" s="276">
        <v>190</v>
      </c>
      <c r="L292" s="278">
        <v>6.1714285714285717</v>
      </c>
      <c r="M292" s="279">
        <v>102</v>
      </c>
      <c r="N292" s="277">
        <v>3893.34</v>
      </c>
      <c r="O292" s="280" t="s">
        <v>882</v>
      </c>
      <c r="P292" s="279">
        <v>0</v>
      </c>
      <c r="Q292" s="281">
        <v>0</v>
      </c>
      <c r="R292" s="282" t="s">
        <v>883</v>
      </c>
      <c r="S292" s="274" t="s">
        <v>1296</v>
      </c>
      <c r="T292" s="44">
        <v>1</v>
      </c>
      <c r="U292" s="283">
        <v>61</v>
      </c>
      <c r="V292" s="284">
        <v>16</v>
      </c>
      <c r="W292" s="285" t="s">
        <v>883</v>
      </c>
      <c r="X292" s="286" t="s">
        <v>883</v>
      </c>
      <c r="Y292" s="287">
        <v>0</v>
      </c>
      <c r="Z292" s="287" t="s">
        <v>883</v>
      </c>
      <c r="AA292" s="286" t="s">
        <v>883</v>
      </c>
      <c r="AB292" s="287">
        <v>0</v>
      </c>
      <c r="AC292" s="287"/>
      <c r="AD292" s="288" t="s">
        <v>883</v>
      </c>
      <c r="AE292" s="289" t="s">
        <v>883</v>
      </c>
      <c r="AF292" s="279">
        <v>70</v>
      </c>
      <c r="AG292" s="282">
        <v>45189</v>
      </c>
      <c r="AH292" s="282" t="s">
        <v>883</v>
      </c>
      <c r="AI292" s="282">
        <v>45145</v>
      </c>
      <c r="AJ292" s="282" t="s">
        <v>883</v>
      </c>
      <c r="AK292" s="274"/>
    </row>
    <row r="293" spans="1:37" x14ac:dyDescent="0.3">
      <c r="A293" s="273">
        <v>51222</v>
      </c>
      <c r="B293" s="274" t="s">
        <v>1297</v>
      </c>
      <c r="C293" s="146" t="s">
        <v>256</v>
      </c>
      <c r="D293" s="275">
        <v>14.25</v>
      </c>
      <c r="E293" s="274"/>
      <c r="F293" s="274"/>
      <c r="G293" s="274" t="s">
        <v>883</v>
      </c>
      <c r="H293" s="276">
        <v>61</v>
      </c>
      <c r="I293" s="24">
        <v>103003</v>
      </c>
      <c r="J293" s="277">
        <v>14.25</v>
      </c>
      <c r="K293" s="276">
        <v>10</v>
      </c>
      <c r="L293" s="278">
        <v>73.493975903614455</v>
      </c>
      <c r="M293" s="279">
        <v>0</v>
      </c>
      <c r="N293" s="277">
        <v>0</v>
      </c>
      <c r="O293" s="280" t="s">
        <v>882</v>
      </c>
      <c r="P293" s="279">
        <v>0</v>
      </c>
      <c r="Q293" s="281">
        <v>0</v>
      </c>
      <c r="R293" s="282" t="s">
        <v>883</v>
      </c>
      <c r="S293" s="274" t="s">
        <v>1081</v>
      </c>
      <c r="T293" s="44">
        <v>1</v>
      </c>
      <c r="U293" s="283">
        <v>55</v>
      </c>
      <c r="V293" s="284">
        <v>49</v>
      </c>
      <c r="W293" s="285" t="s">
        <v>883</v>
      </c>
      <c r="X293" s="286" t="s">
        <v>883</v>
      </c>
      <c r="Y293" s="287">
        <v>0</v>
      </c>
      <c r="Z293" s="287" t="s">
        <v>883</v>
      </c>
      <c r="AA293" s="286" t="s">
        <v>883</v>
      </c>
      <c r="AB293" s="287">
        <v>0</v>
      </c>
      <c r="AC293" s="287"/>
      <c r="AD293" s="288" t="s">
        <v>883</v>
      </c>
      <c r="AE293" s="289" t="s">
        <v>883</v>
      </c>
      <c r="AF293" s="279">
        <v>4</v>
      </c>
      <c r="AG293" s="282">
        <v>43635</v>
      </c>
      <c r="AH293" s="282" t="s">
        <v>883</v>
      </c>
      <c r="AI293" s="282">
        <v>43623</v>
      </c>
      <c r="AJ293" s="282" t="s">
        <v>883</v>
      </c>
      <c r="AK293" s="274"/>
    </row>
    <row r="294" spans="1:37" x14ac:dyDescent="0.3">
      <c r="A294" s="273">
        <v>51579</v>
      </c>
      <c r="B294" s="274" t="s">
        <v>1298</v>
      </c>
      <c r="C294" s="146" t="s">
        <v>256</v>
      </c>
      <c r="D294" s="275">
        <v>18.149999999999999</v>
      </c>
      <c r="E294" s="274"/>
      <c r="F294" s="274"/>
      <c r="G294" s="274" t="s">
        <v>883</v>
      </c>
      <c r="H294" s="276">
        <v>422</v>
      </c>
      <c r="I294" s="24">
        <v>103003</v>
      </c>
      <c r="J294" s="277">
        <v>18.149999999999999</v>
      </c>
      <c r="K294" s="276">
        <v>577</v>
      </c>
      <c r="L294" s="278">
        <v>5.2208338488185086</v>
      </c>
      <c r="M294" s="279">
        <v>547.96</v>
      </c>
      <c r="N294" s="277">
        <v>9945.4740000000002</v>
      </c>
      <c r="O294" s="280" t="s">
        <v>882</v>
      </c>
      <c r="P294" s="279">
        <v>0</v>
      </c>
      <c r="Q294" s="281">
        <v>0</v>
      </c>
      <c r="R294" s="282" t="s">
        <v>883</v>
      </c>
      <c r="S294" s="274" t="s">
        <v>925</v>
      </c>
      <c r="T294" s="44">
        <v>1</v>
      </c>
      <c r="U294" s="283">
        <v>45</v>
      </c>
      <c r="V294" s="284">
        <v>12</v>
      </c>
      <c r="W294" s="285" t="s">
        <v>883</v>
      </c>
      <c r="X294" s="286" t="s">
        <v>883</v>
      </c>
      <c r="Y294" s="287">
        <v>0</v>
      </c>
      <c r="Z294" s="287" t="s">
        <v>883</v>
      </c>
      <c r="AA294" s="286" t="s">
        <v>883</v>
      </c>
      <c r="AB294" s="287">
        <v>0</v>
      </c>
      <c r="AC294" s="287"/>
      <c r="AD294" s="288" t="s">
        <v>883</v>
      </c>
      <c r="AE294" s="289" t="s">
        <v>883</v>
      </c>
      <c r="AF294" s="279">
        <v>324</v>
      </c>
      <c r="AG294" s="282">
        <v>45064</v>
      </c>
      <c r="AH294" s="282" t="s">
        <v>883</v>
      </c>
      <c r="AI294" s="282">
        <v>45141</v>
      </c>
      <c r="AJ294" s="282" t="s">
        <v>883</v>
      </c>
      <c r="AK294" s="274"/>
    </row>
    <row r="295" spans="1:37" x14ac:dyDescent="0.3">
      <c r="A295" s="273">
        <v>52129</v>
      </c>
      <c r="B295" s="274" t="s">
        <v>1299</v>
      </c>
      <c r="C295" s="146" t="s">
        <v>256</v>
      </c>
      <c r="D295" s="275">
        <v>7.79</v>
      </c>
      <c r="E295" s="274"/>
      <c r="F295" s="274"/>
      <c r="G295" s="274" t="s">
        <v>883</v>
      </c>
      <c r="H295" s="276">
        <v>455</v>
      </c>
      <c r="I295" s="24">
        <v>103003</v>
      </c>
      <c r="J295" s="277">
        <v>7.79</v>
      </c>
      <c r="K295" s="276">
        <v>215</v>
      </c>
      <c r="L295" s="278">
        <v>25.390625</v>
      </c>
      <c r="M295" s="279">
        <v>0</v>
      </c>
      <c r="N295" s="277">
        <v>0</v>
      </c>
      <c r="O295" s="280" t="s">
        <v>882</v>
      </c>
      <c r="P295" s="279">
        <v>0</v>
      </c>
      <c r="Q295" s="281">
        <v>0</v>
      </c>
      <c r="R295" s="282" t="s">
        <v>883</v>
      </c>
      <c r="S295" s="274" t="s">
        <v>1300</v>
      </c>
      <c r="T295" s="44">
        <v>1</v>
      </c>
      <c r="U295" s="283">
        <v>70</v>
      </c>
      <c r="V295" s="284">
        <v>30</v>
      </c>
      <c r="W295" s="285" t="s">
        <v>883</v>
      </c>
      <c r="X295" s="286" t="s">
        <v>883</v>
      </c>
      <c r="Y295" s="287">
        <v>0</v>
      </c>
      <c r="Z295" s="287" t="s">
        <v>883</v>
      </c>
      <c r="AA295" s="286" t="s">
        <v>883</v>
      </c>
      <c r="AB295" s="287">
        <v>0</v>
      </c>
      <c r="AC295" s="287"/>
      <c r="AD295" s="288" t="s">
        <v>883</v>
      </c>
      <c r="AE295" s="289" t="s">
        <v>883</v>
      </c>
      <c r="AF295" s="279">
        <v>72</v>
      </c>
      <c r="AG295" s="282">
        <v>44550</v>
      </c>
      <c r="AH295" s="282" t="s">
        <v>883</v>
      </c>
      <c r="AI295" s="282">
        <v>44536</v>
      </c>
      <c r="AJ295" s="282" t="s">
        <v>883</v>
      </c>
      <c r="AK295" s="274"/>
    </row>
    <row r="296" spans="1:37" x14ac:dyDescent="0.3">
      <c r="A296" s="273">
        <v>52946</v>
      </c>
      <c r="B296" s="274" t="s">
        <v>1301</v>
      </c>
      <c r="C296" s="146" t="s">
        <v>256</v>
      </c>
      <c r="D296" s="275">
        <v>212</v>
      </c>
      <c r="E296" s="274"/>
      <c r="F296" s="274"/>
      <c r="G296" s="274" t="s">
        <v>883</v>
      </c>
      <c r="H296" s="276">
        <v>34</v>
      </c>
      <c r="I296" s="24">
        <v>103003</v>
      </c>
      <c r="J296" s="277">
        <v>212</v>
      </c>
      <c r="K296" s="276"/>
      <c r="L296" s="278">
        <v>0</v>
      </c>
      <c r="M296" s="279">
        <v>0</v>
      </c>
      <c r="N296" s="277">
        <v>0</v>
      </c>
      <c r="O296" s="280" t="s">
        <v>882</v>
      </c>
      <c r="P296" s="279">
        <v>0</v>
      </c>
      <c r="Q296" s="281">
        <v>0</v>
      </c>
      <c r="R296" s="282" t="s">
        <v>883</v>
      </c>
      <c r="S296" s="274" t="s">
        <v>1207</v>
      </c>
      <c r="T296" s="44">
        <v>1</v>
      </c>
      <c r="U296" s="283">
        <v>51</v>
      </c>
      <c r="V296" s="284">
        <v>26</v>
      </c>
      <c r="W296" s="285" t="s">
        <v>883</v>
      </c>
      <c r="X296" s="286" t="s">
        <v>883</v>
      </c>
      <c r="Y296" s="287">
        <v>0</v>
      </c>
      <c r="Z296" s="287" t="s">
        <v>883</v>
      </c>
      <c r="AA296" s="286" t="s">
        <v>883</v>
      </c>
      <c r="AB296" s="287">
        <v>0</v>
      </c>
      <c r="AC296" s="287"/>
      <c r="AD296" s="288" t="s">
        <v>883</v>
      </c>
      <c r="AE296" s="289" t="s">
        <v>883</v>
      </c>
      <c r="AF296" s="279">
        <v>0</v>
      </c>
      <c r="AG296" s="282">
        <v>43644</v>
      </c>
      <c r="AH296" s="282" t="s">
        <v>883</v>
      </c>
      <c r="AI296" s="282">
        <v>44111</v>
      </c>
      <c r="AJ296" s="282" t="s">
        <v>883</v>
      </c>
      <c r="AK296" s="274"/>
    </row>
    <row r="297" spans="1:37" x14ac:dyDescent="0.3">
      <c r="A297" s="273">
        <v>52994</v>
      </c>
      <c r="B297" s="274" t="s">
        <v>1302</v>
      </c>
      <c r="C297" s="146" t="s">
        <v>256</v>
      </c>
      <c r="D297" s="275">
        <v>10.130000000000001</v>
      </c>
      <c r="E297" s="274"/>
      <c r="F297" s="274"/>
      <c r="G297" s="274" t="s">
        <v>883</v>
      </c>
      <c r="H297" s="276">
        <v>164</v>
      </c>
      <c r="I297" s="24">
        <v>103003</v>
      </c>
      <c r="J297" s="277">
        <v>10.130000000000001</v>
      </c>
      <c r="K297" s="276">
        <v>25</v>
      </c>
      <c r="L297" s="278">
        <v>75.576036866359445</v>
      </c>
      <c r="M297" s="279">
        <v>0</v>
      </c>
      <c r="N297" s="277">
        <v>0</v>
      </c>
      <c r="O297" s="280" t="s">
        <v>882</v>
      </c>
      <c r="P297" s="279">
        <v>0</v>
      </c>
      <c r="Q297" s="281">
        <v>0</v>
      </c>
      <c r="R297" s="282" t="s">
        <v>883</v>
      </c>
      <c r="S297" s="274" t="s">
        <v>960</v>
      </c>
      <c r="T297" s="44">
        <v>1</v>
      </c>
      <c r="U297" s="283">
        <v>61</v>
      </c>
      <c r="V297" s="284">
        <v>8</v>
      </c>
      <c r="W297" s="285" t="s">
        <v>883</v>
      </c>
      <c r="X297" s="286" t="s">
        <v>883</v>
      </c>
      <c r="Y297" s="287">
        <v>0</v>
      </c>
      <c r="Z297" s="287" t="s">
        <v>883</v>
      </c>
      <c r="AA297" s="286" t="s">
        <v>883</v>
      </c>
      <c r="AB297" s="287">
        <v>0</v>
      </c>
      <c r="AC297" s="287"/>
      <c r="AD297" s="288" t="s">
        <v>883</v>
      </c>
      <c r="AE297" s="289" t="s">
        <v>883</v>
      </c>
      <c r="AF297" s="279">
        <v>8</v>
      </c>
      <c r="AG297" s="282">
        <v>44573</v>
      </c>
      <c r="AH297" s="282" t="s">
        <v>883</v>
      </c>
      <c r="AI297" s="282">
        <v>44522</v>
      </c>
      <c r="AJ297" s="282" t="s">
        <v>883</v>
      </c>
      <c r="AK297" s="274"/>
    </row>
    <row r="298" spans="1:37" x14ac:dyDescent="0.3">
      <c r="A298" s="273">
        <v>53446</v>
      </c>
      <c r="B298" s="274" t="s">
        <v>1303</v>
      </c>
      <c r="C298" s="146" t="s">
        <v>604</v>
      </c>
      <c r="D298" s="275">
        <v>3.04</v>
      </c>
      <c r="E298" s="274"/>
      <c r="F298" s="274"/>
      <c r="G298" s="274" t="s">
        <v>883</v>
      </c>
      <c r="H298" s="276">
        <v>1853</v>
      </c>
      <c r="I298" s="24">
        <v>103003</v>
      </c>
      <c r="J298" s="277">
        <v>3.04</v>
      </c>
      <c r="K298" s="276">
        <v>1225</v>
      </c>
      <c r="L298" s="278">
        <v>13.064936896284284</v>
      </c>
      <c r="M298" s="279">
        <v>0</v>
      </c>
      <c r="N298" s="277">
        <v>0</v>
      </c>
      <c r="O298" s="280" t="s">
        <v>882</v>
      </c>
      <c r="P298" s="279">
        <v>0</v>
      </c>
      <c r="Q298" s="281">
        <v>0</v>
      </c>
      <c r="R298" s="282" t="s">
        <v>883</v>
      </c>
      <c r="S298" s="274" t="s">
        <v>1304</v>
      </c>
      <c r="T298" s="44">
        <v>1</v>
      </c>
      <c r="U298" s="283">
        <v>51</v>
      </c>
      <c r="V298" s="284">
        <v>19</v>
      </c>
      <c r="W298" s="285" t="s">
        <v>883</v>
      </c>
      <c r="X298" s="286" t="s">
        <v>883</v>
      </c>
      <c r="Y298" s="287">
        <v>0</v>
      </c>
      <c r="Z298" s="287" t="s">
        <v>883</v>
      </c>
      <c r="AA298" s="286" t="s">
        <v>883</v>
      </c>
      <c r="AB298" s="287">
        <v>0</v>
      </c>
      <c r="AC298" s="287"/>
      <c r="AD298" s="288" t="s">
        <v>883</v>
      </c>
      <c r="AE298" s="289" t="s">
        <v>883</v>
      </c>
      <c r="AF298" s="279">
        <v>568</v>
      </c>
      <c r="AG298" s="282">
        <v>45169</v>
      </c>
      <c r="AH298" s="282" t="s">
        <v>883</v>
      </c>
      <c r="AI298" s="282">
        <v>45174</v>
      </c>
      <c r="AJ298" s="282" t="s">
        <v>883</v>
      </c>
      <c r="AK298" s="274"/>
    </row>
    <row r="299" spans="1:37" x14ac:dyDescent="0.3">
      <c r="A299" s="273">
        <v>53813</v>
      </c>
      <c r="B299" s="274" t="s">
        <v>1305</v>
      </c>
      <c r="C299" s="146" t="s">
        <v>338</v>
      </c>
      <c r="D299" s="275">
        <v>80</v>
      </c>
      <c r="E299" s="274"/>
      <c r="F299" s="274"/>
      <c r="G299" s="274" t="s">
        <v>883</v>
      </c>
      <c r="H299" s="276">
        <v>234</v>
      </c>
      <c r="I299" s="24">
        <v>103003</v>
      </c>
      <c r="J299" s="277">
        <v>80</v>
      </c>
      <c r="K299" s="276">
        <v>9</v>
      </c>
      <c r="L299" s="278">
        <v>312</v>
      </c>
      <c r="M299" s="279">
        <v>0</v>
      </c>
      <c r="N299" s="277">
        <v>0</v>
      </c>
      <c r="O299" s="280" t="s">
        <v>882</v>
      </c>
      <c r="P299" s="279">
        <v>0</v>
      </c>
      <c r="Q299" s="281">
        <v>0</v>
      </c>
      <c r="R299" s="282" t="s">
        <v>883</v>
      </c>
      <c r="S299" s="274" t="s">
        <v>1221</v>
      </c>
      <c r="T299" s="44">
        <v>1</v>
      </c>
      <c r="U299" s="283">
        <v>51</v>
      </c>
      <c r="V299" s="284">
        <v>13</v>
      </c>
      <c r="W299" s="285" t="s">
        <v>883</v>
      </c>
      <c r="X299" s="286" t="s">
        <v>883</v>
      </c>
      <c r="Y299" s="287">
        <v>0</v>
      </c>
      <c r="Z299" s="287" t="s">
        <v>883</v>
      </c>
      <c r="AA299" s="286" t="s">
        <v>883</v>
      </c>
      <c r="AB299" s="287">
        <v>0</v>
      </c>
      <c r="AC299" s="287"/>
      <c r="AD299" s="288" t="s">
        <v>883</v>
      </c>
      <c r="AE299" s="289" t="s">
        <v>883</v>
      </c>
      <c r="AF299" s="279">
        <v>4</v>
      </c>
      <c r="AG299" s="282">
        <v>45195</v>
      </c>
      <c r="AH299" s="282" t="s">
        <v>883</v>
      </c>
      <c r="AI299" s="282">
        <v>45156</v>
      </c>
      <c r="AJ299" s="282" t="s">
        <v>883</v>
      </c>
      <c r="AK299" s="274"/>
    </row>
    <row r="300" spans="1:37" x14ac:dyDescent="0.3">
      <c r="A300" s="273">
        <v>53814</v>
      </c>
      <c r="B300" s="274" t="s">
        <v>1306</v>
      </c>
      <c r="C300" s="146" t="s">
        <v>338</v>
      </c>
      <c r="D300" s="275">
        <v>124.87</v>
      </c>
      <c r="E300" s="274"/>
      <c r="F300" s="274"/>
      <c r="G300" s="274" t="s">
        <v>883</v>
      </c>
      <c r="H300" s="276">
        <v>1159</v>
      </c>
      <c r="I300" s="24">
        <v>103003</v>
      </c>
      <c r="J300" s="277">
        <v>124.87</v>
      </c>
      <c r="K300" s="276">
        <v>293</v>
      </c>
      <c r="L300" s="278">
        <v>15.573770491803277</v>
      </c>
      <c r="M300" s="279">
        <v>0</v>
      </c>
      <c r="N300" s="277">
        <v>0</v>
      </c>
      <c r="O300" s="280" t="s">
        <v>882</v>
      </c>
      <c r="P300" s="279">
        <v>0</v>
      </c>
      <c r="Q300" s="281">
        <v>0</v>
      </c>
      <c r="R300" s="282" t="s">
        <v>883</v>
      </c>
      <c r="S300" s="274" t="s">
        <v>1221</v>
      </c>
      <c r="T300" s="44">
        <v>1</v>
      </c>
      <c r="U300" s="283">
        <v>51</v>
      </c>
      <c r="V300" s="284">
        <v>13</v>
      </c>
      <c r="W300" s="285" t="s">
        <v>883</v>
      </c>
      <c r="X300" s="286" t="s">
        <v>883</v>
      </c>
      <c r="Y300" s="287">
        <v>0</v>
      </c>
      <c r="Z300" s="287" t="s">
        <v>883</v>
      </c>
      <c r="AA300" s="286" t="s">
        <v>883</v>
      </c>
      <c r="AB300" s="287">
        <v>0</v>
      </c>
      <c r="AC300" s="287"/>
      <c r="AD300" s="288" t="s">
        <v>883</v>
      </c>
      <c r="AE300" s="289" t="s">
        <v>883</v>
      </c>
      <c r="AF300" s="279">
        <v>298</v>
      </c>
      <c r="AG300" s="282">
        <v>45184</v>
      </c>
      <c r="AH300" s="282" t="s">
        <v>883</v>
      </c>
      <c r="AI300" s="282">
        <v>45156</v>
      </c>
      <c r="AJ300" s="282" t="s">
        <v>883</v>
      </c>
      <c r="AK300" s="274"/>
    </row>
    <row r="301" spans="1:37" x14ac:dyDescent="0.3">
      <c r="A301" s="273">
        <v>53849</v>
      </c>
      <c r="B301" s="274" t="s">
        <v>1307</v>
      </c>
      <c r="C301" s="146" t="s">
        <v>256</v>
      </c>
      <c r="D301" s="275">
        <v>36.42</v>
      </c>
      <c r="E301" s="274"/>
      <c r="F301" s="274"/>
      <c r="G301" s="274" t="s">
        <v>883</v>
      </c>
      <c r="H301" s="276">
        <v>20</v>
      </c>
      <c r="I301" s="24">
        <v>103003</v>
      </c>
      <c r="J301" s="277">
        <v>36.42</v>
      </c>
      <c r="K301" s="276">
        <v>77</v>
      </c>
      <c r="L301" s="278">
        <v>2.554278416347382</v>
      </c>
      <c r="M301" s="279">
        <v>73.959999999999994</v>
      </c>
      <c r="N301" s="277">
        <v>2693.6232</v>
      </c>
      <c r="O301" s="280" t="s">
        <v>882</v>
      </c>
      <c r="P301" s="279">
        <v>0</v>
      </c>
      <c r="Q301" s="281">
        <v>0</v>
      </c>
      <c r="R301" s="282" t="s">
        <v>883</v>
      </c>
      <c r="S301" s="274" t="s">
        <v>1005</v>
      </c>
      <c r="T301" s="44">
        <v>1</v>
      </c>
      <c r="U301" s="283">
        <v>61</v>
      </c>
      <c r="V301" s="284">
        <v>15</v>
      </c>
      <c r="W301" s="285" t="s">
        <v>883</v>
      </c>
      <c r="X301" s="286" t="s">
        <v>883</v>
      </c>
      <c r="Y301" s="287">
        <v>0</v>
      </c>
      <c r="Z301" s="287" t="s">
        <v>883</v>
      </c>
      <c r="AA301" s="286" t="s">
        <v>883</v>
      </c>
      <c r="AB301" s="287">
        <v>0</v>
      </c>
      <c r="AC301" s="287"/>
      <c r="AD301" s="288" t="s">
        <v>883</v>
      </c>
      <c r="AE301" s="289" t="s">
        <v>883</v>
      </c>
      <c r="AF301" s="279">
        <v>32</v>
      </c>
      <c r="AG301" s="282">
        <v>45184</v>
      </c>
      <c r="AH301" s="282" t="s">
        <v>883</v>
      </c>
      <c r="AI301" s="282">
        <v>45145</v>
      </c>
      <c r="AJ301" s="282" t="s">
        <v>883</v>
      </c>
      <c r="AK301" s="274"/>
    </row>
    <row r="302" spans="1:37" x14ac:dyDescent="0.3">
      <c r="A302" s="273">
        <v>54017</v>
      </c>
      <c r="B302" s="274" t="s">
        <v>1308</v>
      </c>
      <c r="C302" s="146" t="s">
        <v>31</v>
      </c>
      <c r="D302" s="275">
        <v>4.2</v>
      </c>
      <c r="E302" s="274"/>
      <c r="F302" s="274"/>
      <c r="G302" s="274" t="s">
        <v>883</v>
      </c>
      <c r="H302" s="276">
        <v>0</v>
      </c>
      <c r="I302" s="24">
        <v>103003</v>
      </c>
      <c r="J302" s="277">
        <v>4.2</v>
      </c>
      <c r="K302" s="276">
        <v>174</v>
      </c>
      <c r="L302" s="278">
        <v>0</v>
      </c>
      <c r="M302" s="279">
        <v>116.04</v>
      </c>
      <c r="N302" s="277">
        <v>487.36799999999999</v>
      </c>
      <c r="O302" s="280" t="s">
        <v>882</v>
      </c>
      <c r="P302" s="279">
        <v>0</v>
      </c>
      <c r="Q302" s="281">
        <v>0</v>
      </c>
      <c r="R302" s="282" t="s">
        <v>883</v>
      </c>
      <c r="S302" s="274" t="s">
        <v>984</v>
      </c>
      <c r="T302" s="44">
        <v>1</v>
      </c>
      <c r="U302" s="283">
        <v>55</v>
      </c>
      <c r="V302" s="284">
        <v>32</v>
      </c>
      <c r="W302" s="285">
        <v>2442</v>
      </c>
      <c r="X302" s="286">
        <v>2023</v>
      </c>
      <c r="Y302" s="287">
        <v>60</v>
      </c>
      <c r="Z302" s="287" t="s">
        <v>883</v>
      </c>
      <c r="AA302" s="286" t="s">
        <v>883</v>
      </c>
      <c r="AB302" s="287">
        <v>0</v>
      </c>
      <c r="AC302" s="287"/>
      <c r="AD302" s="288" t="s">
        <v>883</v>
      </c>
      <c r="AE302" s="289" t="s">
        <v>883</v>
      </c>
      <c r="AF302" s="279">
        <v>58</v>
      </c>
      <c r="AG302" s="282">
        <v>44530</v>
      </c>
      <c r="AH302" s="282" t="s">
        <v>883</v>
      </c>
      <c r="AI302" s="282">
        <v>44516</v>
      </c>
      <c r="AJ302" s="282" t="s">
        <v>883</v>
      </c>
      <c r="AK302" s="274"/>
    </row>
    <row r="303" spans="1:37" x14ac:dyDescent="0.3">
      <c r="A303" s="273">
        <v>54018</v>
      </c>
      <c r="B303" s="274" t="s">
        <v>1309</v>
      </c>
      <c r="C303" s="146" t="s">
        <v>31</v>
      </c>
      <c r="D303" s="275">
        <v>2.5499999999999998</v>
      </c>
      <c r="E303" s="274"/>
      <c r="F303" s="274"/>
      <c r="G303" s="274" t="s">
        <v>883</v>
      </c>
      <c r="H303" s="276">
        <v>480</v>
      </c>
      <c r="I303" s="24">
        <v>103003</v>
      </c>
      <c r="J303" s="277">
        <v>2.5499999999999998</v>
      </c>
      <c r="K303" s="276">
        <v>100</v>
      </c>
      <c r="L303" s="278">
        <v>57.623049219687879</v>
      </c>
      <c r="M303" s="279">
        <v>0</v>
      </c>
      <c r="N303" s="277">
        <v>0</v>
      </c>
      <c r="O303" s="280" t="s">
        <v>882</v>
      </c>
      <c r="P303" s="279">
        <v>0</v>
      </c>
      <c r="Q303" s="281">
        <v>0</v>
      </c>
      <c r="R303" s="282" t="s">
        <v>883</v>
      </c>
      <c r="S303" s="274" t="s">
        <v>984</v>
      </c>
      <c r="T303" s="44">
        <v>1</v>
      </c>
      <c r="U303" s="283">
        <v>55</v>
      </c>
      <c r="V303" s="284">
        <v>32</v>
      </c>
      <c r="W303" s="285" t="s">
        <v>883</v>
      </c>
      <c r="X303" s="286" t="s">
        <v>883</v>
      </c>
      <c r="Y303" s="287">
        <v>0</v>
      </c>
      <c r="Z303" s="287" t="s">
        <v>883</v>
      </c>
      <c r="AA303" s="286" t="s">
        <v>883</v>
      </c>
      <c r="AB303" s="287">
        <v>0</v>
      </c>
      <c r="AC303" s="287"/>
      <c r="AD303" s="288" t="s">
        <v>883</v>
      </c>
      <c r="AE303" s="289" t="s">
        <v>883</v>
      </c>
      <c r="AF303" s="279">
        <v>34</v>
      </c>
      <c r="AG303" s="282">
        <v>44649</v>
      </c>
      <c r="AH303" s="282" t="s">
        <v>883</v>
      </c>
      <c r="AI303" s="282">
        <v>44616</v>
      </c>
      <c r="AJ303" s="282" t="s">
        <v>883</v>
      </c>
      <c r="AK303" s="274"/>
    </row>
    <row r="304" spans="1:37" x14ac:dyDescent="0.3">
      <c r="A304" s="273">
        <v>54019</v>
      </c>
      <c r="B304" s="274" t="s">
        <v>1310</v>
      </c>
      <c r="C304" s="146" t="s">
        <v>256</v>
      </c>
      <c r="D304" s="275">
        <v>3.2</v>
      </c>
      <c r="E304" s="274"/>
      <c r="F304" s="274"/>
      <c r="G304" s="274" t="s">
        <v>883</v>
      </c>
      <c r="H304" s="276">
        <v>455</v>
      </c>
      <c r="I304" s="24">
        <v>103003</v>
      </c>
      <c r="J304" s="277">
        <v>3.2</v>
      </c>
      <c r="K304" s="276">
        <v>394</v>
      </c>
      <c r="L304" s="278">
        <v>12.698855707507674</v>
      </c>
      <c r="M304" s="279">
        <v>0</v>
      </c>
      <c r="N304" s="277">
        <v>0</v>
      </c>
      <c r="O304" s="280" t="s">
        <v>882</v>
      </c>
      <c r="P304" s="279">
        <v>0</v>
      </c>
      <c r="Q304" s="281">
        <v>0</v>
      </c>
      <c r="R304" s="282" t="s">
        <v>883</v>
      </c>
      <c r="S304" s="274" t="s">
        <v>1311</v>
      </c>
      <c r="T304" s="44">
        <v>1</v>
      </c>
      <c r="U304" s="283">
        <v>55</v>
      </c>
      <c r="V304" s="284">
        <v>45</v>
      </c>
      <c r="W304" s="285">
        <v>2442</v>
      </c>
      <c r="X304" s="286">
        <v>2023</v>
      </c>
      <c r="Y304" s="287">
        <v>100</v>
      </c>
      <c r="Z304" s="287" t="s">
        <v>883</v>
      </c>
      <c r="AA304" s="286" t="s">
        <v>883</v>
      </c>
      <c r="AB304" s="287">
        <v>0</v>
      </c>
      <c r="AC304" s="287"/>
      <c r="AD304" s="288" t="s">
        <v>883</v>
      </c>
      <c r="AE304" s="289" t="s">
        <v>883</v>
      </c>
      <c r="AF304" s="279">
        <v>144</v>
      </c>
      <c r="AG304" s="282">
        <v>44965</v>
      </c>
      <c r="AH304" s="282" t="s">
        <v>883</v>
      </c>
      <c r="AI304" s="282">
        <v>44917</v>
      </c>
      <c r="AJ304" s="282" t="s">
        <v>883</v>
      </c>
      <c r="AK304" s="274"/>
    </row>
    <row r="305" spans="1:37" x14ac:dyDescent="0.3">
      <c r="A305" s="273">
        <v>54026</v>
      </c>
      <c r="B305" s="274" t="s">
        <v>1312</v>
      </c>
      <c r="C305" s="146" t="s">
        <v>338</v>
      </c>
      <c r="D305" s="275">
        <v>13.4</v>
      </c>
      <c r="E305" s="274"/>
      <c r="F305" s="274"/>
      <c r="G305" s="274" t="s">
        <v>883</v>
      </c>
      <c r="H305" s="276">
        <v>125</v>
      </c>
      <c r="I305" s="24">
        <v>103003</v>
      </c>
      <c r="J305" s="277">
        <v>13.4</v>
      </c>
      <c r="K305" s="276">
        <v>55</v>
      </c>
      <c r="L305" s="278">
        <v>25.879917184265011</v>
      </c>
      <c r="M305" s="279">
        <v>0</v>
      </c>
      <c r="N305" s="277">
        <v>0</v>
      </c>
      <c r="O305" s="280" t="s">
        <v>882</v>
      </c>
      <c r="P305" s="279">
        <v>0</v>
      </c>
      <c r="Q305" s="281">
        <v>0</v>
      </c>
      <c r="R305" s="282" t="s">
        <v>883</v>
      </c>
      <c r="S305" s="274" t="s">
        <v>984</v>
      </c>
      <c r="T305" s="44">
        <v>1</v>
      </c>
      <c r="U305" s="283">
        <v>55</v>
      </c>
      <c r="V305" s="284">
        <v>32</v>
      </c>
      <c r="W305" s="285" t="s">
        <v>883</v>
      </c>
      <c r="X305" s="286" t="s">
        <v>883</v>
      </c>
      <c r="Y305" s="287">
        <v>0</v>
      </c>
      <c r="Z305" s="287" t="s">
        <v>883</v>
      </c>
      <c r="AA305" s="286" t="s">
        <v>883</v>
      </c>
      <c r="AB305" s="287">
        <v>0</v>
      </c>
      <c r="AC305" s="287"/>
      <c r="AD305" s="288" t="s">
        <v>883</v>
      </c>
      <c r="AE305" s="289" t="s">
        <v>883</v>
      </c>
      <c r="AF305" s="279">
        <v>20</v>
      </c>
      <c r="AG305" s="282">
        <v>44965</v>
      </c>
      <c r="AH305" s="282" t="s">
        <v>883</v>
      </c>
      <c r="AI305" s="282">
        <v>44917</v>
      </c>
      <c r="AJ305" s="282" t="s">
        <v>883</v>
      </c>
      <c r="AK305" s="274"/>
    </row>
    <row r="306" spans="1:37" x14ac:dyDescent="0.3">
      <c r="A306" s="273">
        <v>54029</v>
      </c>
      <c r="B306" s="274" t="s">
        <v>1313</v>
      </c>
      <c r="C306" s="146" t="s">
        <v>31</v>
      </c>
      <c r="D306" s="275">
        <v>0.08</v>
      </c>
      <c r="E306" s="274"/>
      <c r="F306" s="274"/>
      <c r="G306" s="274" t="s">
        <v>883</v>
      </c>
      <c r="H306" s="276">
        <v>2115</v>
      </c>
      <c r="I306" s="24">
        <v>103003</v>
      </c>
      <c r="J306" s="277">
        <v>0.08</v>
      </c>
      <c r="K306" s="276">
        <v>1550</v>
      </c>
      <c r="L306" s="278">
        <v>16.373770999458078</v>
      </c>
      <c r="M306" s="279">
        <v>0</v>
      </c>
      <c r="N306" s="277">
        <v>0</v>
      </c>
      <c r="O306" s="280" t="s">
        <v>882</v>
      </c>
      <c r="P306" s="279">
        <v>0</v>
      </c>
      <c r="Q306" s="281">
        <v>0</v>
      </c>
      <c r="R306" s="282" t="s">
        <v>883</v>
      </c>
      <c r="S306" s="274" t="s">
        <v>1175</v>
      </c>
      <c r="T306" s="44">
        <v>1</v>
      </c>
      <c r="U306" s="283">
        <v>67</v>
      </c>
      <c r="V306" s="284">
        <v>5</v>
      </c>
      <c r="W306" s="285" t="s">
        <v>883</v>
      </c>
      <c r="X306" s="286" t="s">
        <v>883</v>
      </c>
      <c r="Y306" s="287">
        <v>0</v>
      </c>
      <c r="Z306" s="287" t="s">
        <v>883</v>
      </c>
      <c r="AA306" s="286" t="s">
        <v>883</v>
      </c>
      <c r="AB306" s="287">
        <v>0</v>
      </c>
      <c r="AC306" s="287"/>
      <c r="AD306" s="288" t="s">
        <v>883</v>
      </c>
      <c r="AE306" s="289" t="s">
        <v>883</v>
      </c>
      <c r="AF306" s="279">
        <v>516</v>
      </c>
      <c r="AG306" s="282">
        <v>44161</v>
      </c>
      <c r="AH306" s="282" t="s">
        <v>883</v>
      </c>
      <c r="AI306" s="282">
        <v>44369</v>
      </c>
      <c r="AJ306" s="282" t="s">
        <v>883</v>
      </c>
      <c r="AK306" s="274"/>
    </row>
    <row r="307" spans="1:37" x14ac:dyDescent="0.3">
      <c r="A307" s="273">
        <v>54032</v>
      </c>
      <c r="B307" s="274" t="s">
        <v>1314</v>
      </c>
      <c r="C307" s="146" t="s">
        <v>256</v>
      </c>
      <c r="D307" s="275">
        <v>7.0000000000000007E-2</v>
      </c>
      <c r="E307" s="274"/>
      <c r="F307" s="274"/>
      <c r="G307" s="274" t="s">
        <v>883</v>
      </c>
      <c r="H307" s="276">
        <v>22466</v>
      </c>
      <c r="I307" s="24">
        <v>103003</v>
      </c>
      <c r="J307" s="277">
        <v>7.0000000000000007E-2</v>
      </c>
      <c r="K307" s="276">
        <v>10324</v>
      </c>
      <c r="L307" s="278">
        <v>22.800483086884597</v>
      </c>
      <c r="M307" s="279">
        <v>0</v>
      </c>
      <c r="N307" s="277">
        <v>0</v>
      </c>
      <c r="O307" s="280" t="s">
        <v>882</v>
      </c>
      <c r="P307" s="279">
        <v>0</v>
      </c>
      <c r="Q307" s="281">
        <v>0</v>
      </c>
      <c r="R307" s="282" t="s">
        <v>883</v>
      </c>
      <c r="S307" s="274" t="s">
        <v>1175</v>
      </c>
      <c r="T307" s="44">
        <v>1</v>
      </c>
      <c r="U307" s="283">
        <v>67</v>
      </c>
      <c r="V307" s="284">
        <v>5</v>
      </c>
      <c r="W307" s="285" t="s">
        <v>883</v>
      </c>
      <c r="X307" s="286" t="s">
        <v>883</v>
      </c>
      <c r="Y307" s="287">
        <v>0</v>
      </c>
      <c r="Z307" s="287" t="s">
        <v>883</v>
      </c>
      <c r="AA307" s="286" t="s">
        <v>883</v>
      </c>
      <c r="AB307" s="287">
        <v>0</v>
      </c>
      <c r="AC307" s="287"/>
      <c r="AD307" s="288" t="s">
        <v>883</v>
      </c>
      <c r="AE307" s="289" t="s">
        <v>883</v>
      </c>
      <c r="AF307" s="279">
        <v>3942</v>
      </c>
      <c r="AG307" s="282">
        <v>44560</v>
      </c>
      <c r="AH307" s="282" t="s">
        <v>883</v>
      </c>
      <c r="AI307" s="282">
        <v>44547</v>
      </c>
      <c r="AJ307" s="282" t="s">
        <v>883</v>
      </c>
      <c r="AK307" s="274"/>
    </row>
    <row r="308" spans="1:37" x14ac:dyDescent="0.3">
      <c r="A308" s="273">
        <v>54144</v>
      </c>
      <c r="B308" s="274" t="s">
        <v>1315</v>
      </c>
      <c r="C308" s="146" t="s">
        <v>256</v>
      </c>
      <c r="D308" s="275">
        <v>1.29</v>
      </c>
      <c r="E308" s="274"/>
      <c r="F308" s="274"/>
      <c r="G308" s="274" t="s">
        <v>883</v>
      </c>
      <c r="H308" s="276">
        <v>326</v>
      </c>
      <c r="I308" s="24">
        <v>103003</v>
      </c>
      <c r="J308" s="277">
        <v>1.29</v>
      </c>
      <c r="K308" s="276">
        <v>253</v>
      </c>
      <c r="L308" s="278">
        <v>12.57716049382716</v>
      </c>
      <c r="M308" s="279">
        <v>0</v>
      </c>
      <c r="N308" s="277">
        <v>0</v>
      </c>
      <c r="O308" s="280" t="s">
        <v>882</v>
      </c>
      <c r="P308" s="279">
        <v>0</v>
      </c>
      <c r="Q308" s="281">
        <v>0</v>
      </c>
      <c r="R308" s="282" t="s">
        <v>883</v>
      </c>
      <c r="S308" s="274" t="s">
        <v>984</v>
      </c>
      <c r="T308" s="44">
        <v>1</v>
      </c>
      <c r="U308" s="283">
        <v>55</v>
      </c>
      <c r="V308" s="284">
        <v>32</v>
      </c>
      <c r="W308" s="285" t="s">
        <v>883</v>
      </c>
      <c r="X308" s="286" t="s">
        <v>883</v>
      </c>
      <c r="Y308" s="287">
        <v>0</v>
      </c>
      <c r="Z308" s="287" t="s">
        <v>883</v>
      </c>
      <c r="AA308" s="286" t="s">
        <v>883</v>
      </c>
      <c r="AB308" s="287">
        <v>0</v>
      </c>
      <c r="AC308" s="287"/>
      <c r="AD308" s="288" t="s">
        <v>883</v>
      </c>
      <c r="AE308" s="289" t="s">
        <v>883</v>
      </c>
      <c r="AF308" s="279">
        <v>104</v>
      </c>
      <c r="AG308" s="282">
        <v>43893</v>
      </c>
      <c r="AH308" s="282" t="s">
        <v>883</v>
      </c>
      <c r="AI308" s="282">
        <v>44061</v>
      </c>
      <c r="AJ308" s="282" t="s">
        <v>883</v>
      </c>
      <c r="AK308" s="274"/>
    </row>
    <row r="309" spans="1:37" x14ac:dyDescent="0.3">
      <c r="A309" s="273">
        <v>54550</v>
      </c>
      <c r="B309" s="274" t="s">
        <v>1316</v>
      </c>
      <c r="C309" s="146" t="s">
        <v>338</v>
      </c>
      <c r="D309" s="275">
        <v>140</v>
      </c>
      <c r="E309" s="274"/>
      <c r="F309" s="274"/>
      <c r="G309" s="274" t="s">
        <v>883</v>
      </c>
      <c r="H309" s="276">
        <v>655</v>
      </c>
      <c r="I309" s="24">
        <v>103003</v>
      </c>
      <c r="J309" s="277">
        <v>140</v>
      </c>
      <c r="K309" s="276">
        <v>442</v>
      </c>
      <c r="L309" s="278">
        <v>16.903225806451612</v>
      </c>
      <c r="M309" s="279">
        <v>0</v>
      </c>
      <c r="N309" s="277">
        <v>0</v>
      </c>
      <c r="O309" s="280" t="s">
        <v>882</v>
      </c>
      <c r="P309" s="279">
        <v>0</v>
      </c>
      <c r="Q309" s="281">
        <v>0</v>
      </c>
      <c r="R309" s="282" t="s">
        <v>883</v>
      </c>
      <c r="S309" s="274" t="s">
        <v>1033</v>
      </c>
      <c r="T309" s="44">
        <v>1</v>
      </c>
      <c r="U309" s="283">
        <v>69</v>
      </c>
      <c r="V309" s="284">
        <v>10</v>
      </c>
      <c r="W309" s="285" t="s">
        <v>883</v>
      </c>
      <c r="X309" s="286" t="s">
        <v>883</v>
      </c>
      <c r="Y309" s="287">
        <v>0</v>
      </c>
      <c r="Z309" s="287" t="s">
        <v>883</v>
      </c>
      <c r="AA309" s="286" t="s">
        <v>883</v>
      </c>
      <c r="AB309" s="287">
        <v>0</v>
      </c>
      <c r="AC309" s="287"/>
      <c r="AD309" s="288" t="s">
        <v>883</v>
      </c>
      <c r="AE309" s="289" t="s">
        <v>883</v>
      </c>
      <c r="AF309" s="279">
        <v>156</v>
      </c>
      <c r="AG309" s="282">
        <v>44519</v>
      </c>
      <c r="AH309" s="282" t="s">
        <v>883</v>
      </c>
      <c r="AI309" s="282">
        <v>44883</v>
      </c>
      <c r="AJ309" s="282" t="s">
        <v>883</v>
      </c>
      <c r="AK309" s="274"/>
    </row>
    <row r="310" spans="1:37" x14ac:dyDescent="0.3">
      <c r="A310" s="273">
        <v>54552</v>
      </c>
      <c r="B310" s="274" t="s">
        <v>1317</v>
      </c>
      <c r="C310" s="146" t="s">
        <v>338</v>
      </c>
      <c r="D310" s="275">
        <v>107</v>
      </c>
      <c r="E310" s="274"/>
      <c r="F310" s="274"/>
      <c r="G310" s="274" t="s">
        <v>883</v>
      </c>
      <c r="H310" s="276">
        <v>805</v>
      </c>
      <c r="I310" s="24">
        <v>103003</v>
      </c>
      <c r="J310" s="277">
        <v>107</v>
      </c>
      <c r="K310" s="276">
        <v>269</v>
      </c>
      <c r="L310" s="278">
        <v>9.0368208352043116</v>
      </c>
      <c r="M310" s="279">
        <v>263.95999999999998</v>
      </c>
      <c r="N310" s="277">
        <v>28243.72</v>
      </c>
      <c r="O310" s="280" t="s">
        <v>882</v>
      </c>
      <c r="P310" s="279">
        <v>0</v>
      </c>
      <c r="Q310" s="281">
        <v>0</v>
      </c>
      <c r="R310" s="282" t="s">
        <v>883</v>
      </c>
      <c r="S310" s="274" t="s">
        <v>1033</v>
      </c>
      <c r="T310" s="44">
        <v>1</v>
      </c>
      <c r="U310" s="283">
        <v>69</v>
      </c>
      <c r="V310" s="284">
        <v>10</v>
      </c>
      <c r="W310" s="285" t="s">
        <v>883</v>
      </c>
      <c r="X310" s="286" t="s">
        <v>883</v>
      </c>
      <c r="Y310" s="287">
        <v>0</v>
      </c>
      <c r="Z310" s="287" t="s">
        <v>883</v>
      </c>
      <c r="AA310" s="286" t="s">
        <v>883</v>
      </c>
      <c r="AB310" s="287">
        <v>0</v>
      </c>
      <c r="AC310" s="287"/>
      <c r="AD310" s="288" t="s">
        <v>883</v>
      </c>
      <c r="AE310" s="289" t="s">
        <v>883</v>
      </c>
      <c r="AF310" s="279">
        <v>356</v>
      </c>
      <c r="AG310" s="282">
        <v>45169</v>
      </c>
      <c r="AH310" s="282" t="s">
        <v>883</v>
      </c>
      <c r="AI310" s="282">
        <v>45156</v>
      </c>
      <c r="AJ310" s="282" t="s">
        <v>883</v>
      </c>
      <c r="AK310" s="274"/>
    </row>
    <row r="311" spans="1:37" x14ac:dyDescent="0.3">
      <c r="A311" s="273">
        <v>54586</v>
      </c>
      <c r="B311" s="274" t="s">
        <v>1318</v>
      </c>
      <c r="C311" s="146" t="s">
        <v>256</v>
      </c>
      <c r="D311" s="275">
        <v>15</v>
      </c>
      <c r="E311" s="274"/>
      <c r="F311" s="274"/>
      <c r="G311" s="274" t="s">
        <v>883</v>
      </c>
      <c r="H311" s="276">
        <v>10</v>
      </c>
      <c r="I311" s="24">
        <v>103003</v>
      </c>
      <c r="J311" s="277">
        <v>15</v>
      </c>
      <c r="K311" s="276">
        <v>62</v>
      </c>
      <c r="L311" s="278">
        <v>1.7391304347826089</v>
      </c>
      <c r="M311" s="279">
        <v>59</v>
      </c>
      <c r="N311" s="277">
        <v>885</v>
      </c>
      <c r="O311" s="280" t="s">
        <v>882</v>
      </c>
      <c r="P311" s="279">
        <v>0</v>
      </c>
      <c r="Q311" s="281">
        <v>0</v>
      </c>
      <c r="R311" s="282" t="s">
        <v>883</v>
      </c>
      <c r="S311" s="274" t="s">
        <v>1035</v>
      </c>
      <c r="T311" s="44">
        <v>1</v>
      </c>
      <c r="U311" s="283">
        <v>61</v>
      </c>
      <c r="V311" s="284">
        <v>2</v>
      </c>
      <c r="W311" s="285" t="s">
        <v>883</v>
      </c>
      <c r="X311" s="286" t="s">
        <v>883</v>
      </c>
      <c r="Y311" s="287">
        <v>0</v>
      </c>
      <c r="Z311" s="287" t="s">
        <v>883</v>
      </c>
      <c r="AA311" s="286" t="s">
        <v>883</v>
      </c>
      <c r="AB311" s="287">
        <v>0</v>
      </c>
      <c r="AC311" s="287"/>
      <c r="AD311" s="288" t="s">
        <v>883</v>
      </c>
      <c r="AE311" s="289" t="s">
        <v>883</v>
      </c>
      <c r="AF311" s="279">
        <v>24</v>
      </c>
      <c r="AG311" s="282">
        <v>45160</v>
      </c>
      <c r="AH311" s="282" t="s">
        <v>883</v>
      </c>
      <c r="AI311" s="282">
        <v>45145</v>
      </c>
      <c r="AJ311" s="282" t="s">
        <v>883</v>
      </c>
      <c r="AK311" s="274"/>
    </row>
    <row r="312" spans="1:37" x14ac:dyDescent="0.3">
      <c r="A312" s="273">
        <v>54587</v>
      </c>
      <c r="B312" s="274" t="s">
        <v>1319</v>
      </c>
      <c r="C312" s="146" t="s">
        <v>256</v>
      </c>
      <c r="D312" s="275">
        <v>17.829999999999998</v>
      </c>
      <c r="E312" s="274"/>
      <c r="F312" s="274"/>
      <c r="G312" s="274" t="s">
        <v>883</v>
      </c>
      <c r="H312" s="276">
        <v>27</v>
      </c>
      <c r="I312" s="24">
        <v>103003</v>
      </c>
      <c r="J312" s="277">
        <v>17.829999999999998</v>
      </c>
      <c r="K312" s="276">
        <v>71</v>
      </c>
      <c r="L312" s="278">
        <v>4.5608108108108114</v>
      </c>
      <c r="M312" s="279">
        <v>44.04</v>
      </c>
      <c r="N312" s="277">
        <v>785.23320000000001</v>
      </c>
      <c r="O312" s="280" t="s">
        <v>882</v>
      </c>
      <c r="P312" s="279">
        <v>0</v>
      </c>
      <c r="Q312" s="281">
        <v>0</v>
      </c>
      <c r="R312" s="282" t="s">
        <v>883</v>
      </c>
      <c r="S312" s="274" t="s">
        <v>1035</v>
      </c>
      <c r="T312" s="44">
        <v>1</v>
      </c>
      <c r="U312" s="283">
        <v>61</v>
      </c>
      <c r="V312" s="284">
        <v>2</v>
      </c>
      <c r="W312" s="285" t="s">
        <v>883</v>
      </c>
      <c r="X312" s="286" t="s">
        <v>883</v>
      </c>
      <c r="Y312" s="287">
        <v>0</v>
      </c>
      <c r="Z312" s="287" t="s">
        <v>883</v>
      </c>
      <c r="AA312" s="286" t="s">
        <v>883</v>
      </c>
      <c r="AB312" s="287">
        <v>0</v>
      </c>
      <c r="AC312" s="287"/>
      <c r="AD312" s="288" t="s">
        <v>883</v>
      </c>
      <c r="AE312" s="289" t="s">
        <v>883</v>
      </c>
      <c r="AF312" s="279">
        <v>24</v>
      </c>
      <c r="AG312" s="282">
        <v>45180</v>
      </c>
      <c r="AH312" s="282" t="s">
        <v>883</v>
      </c>
      <c r="AI312" s="282">
        <v>45145</v>
      </c>
      <c r="AJ312" s="282" t="s">
        <v>883</v>
      </c>
      <c r="AK312" s="274"/>
    </row>
    <row r="313" spans="1:37" x14ac:dyDescent="0.3">
      <c r="A313" s="273">
        <v>54680</v>
      </c>
      <c r="B313" s="274" t="s">
        <v>1320</v>
      </c>
      <c r="C313" s="146" t="s">
        <v>553</v>
      </c>
      <c r="D313" s="275">
        <v>38.31</v>
      </c>
      <c r="E313" s="274"/>
      <c r="F313" s="274" t="s">
        <v>1321</v>
      </c>
      <c r="G313" s="274" t="s">
        <v>1191</v>
      </c>
      <c r="H313" s="276">
        <v>130</v>
      </c>
      <c r="I313" s="24">
        <v>103003</v>
      </c>
      <c r="J313" s="277">
        <v>53.8</v>
      </c>
      <c r="K313" s="276">
        <v>151</v>
      </c>
      <c r="L313" s="278">
        <v>10.333863275039745</v>
      </c>
      <c r="M313" s="279">
        <v>20.96</v>
      </c>
      <c r="N313" s="277">
        <v>802.97760000000005</v>
      </c>
      <c r="O313" s="280" t="s">
        <v>1192</v>
      </c>
      <c r="P313" s="279">
        <v>5500</v>
      </c>
      <c r="Q313" s="281">
        <v>210705</v>
      </c>
      <c r="R313" s="282">
        <v>45328</v>
      </c>
      <c r="S313" s="274" t="s">
        <v>1322</v>
      </c>
      <c r="T313" s="44">
        <v>1</v>
      </c>
      <c r="U313" s="283">
        <v>51</v>
      </c>
      <c r="V313" s="284">
        <v>30</v>
      </c>
      <c r="W313" s="285" t="s">
        <v>883</v>
      </c>
      <c r="X313" s="286" t="s">
        <v>883</v>
      </c>
      <c r="Y313" s="287">
        <v>0</v>
      </c>
      <c r="Z313" s="287" t="s">
        <v>883</v>
      </c>
      <c r="AA313" s="286" t="s">
        <v>883</v>
      </c>
      <c r="AB313" s="287">
        <v>0</v>
      </c>
      <c r="AC313" s="287"/>
      <c r="AD313" s="288" t="s">
        <v>883</v>
      </c>
      <c r="AE313" s="289" t="s">
        <v>883</v>
      </c>
      <c r="AF313" s="279">
        <v>50</v>
      </c>
      <c r="AG313" s="282">
        <v>44616</v>
      </c>
      <c r="AH313" s="282" t="s">
        <v>883</v>
      </c>
      <c r="AI313" s="282">
        <v>44544</v>
      </c>
      <c r="AJ313" s="282" t="s">
        <v>883</v>
      </c>
      <c r="AK313" s="274"/>
    </row>
    <row r="314" spans="1:37" x14ac:dyDescent="0.3">
      <c r="A314" s="273">
        <v>54682</v>
      </c>
      <c r="B314" s="274" t="s">
        <v>1323</v>
      </c>
      <c r="C314" s="146" t="s">
        <v>253</v>
      </c>
      <c r="D314" s="275">
        <v>6.88</v>
      </c>
      <c r="E314" s="274"/>
      <c r="F314" s="274"/>
      <c r="G314" s="274" t="s">
        <v>883</v>
      </c>
      <c r="H314" s="276">
        <v>0</v>
      </c>
      <c r="I314" s="24">
        <v>103003</v>
      </c>
      <c r="J314" s="277">
        <v>6.88</v>
      </c>
      <c r="K314" s="276">
        <v>4237</v>
      </c>
      <c r="L314" s="278">
        <v>0</v>
      </c>
      <c r="M314" s="279">
        <v>4479</v>
      </c>
      <c r="N314" s="277">
        <v>30815.52</v>
      </c>
      <c r="O314" s="280" t="s">
        <v>882</v>
      </c>
      <c r="P314" s="279">
        <v>0</v>
      </c>
      <c r="Q314" s="281">
        <v>0</v>
      </c>
      <c r="R314" s="282" t="s">
        <v>883</v>
      </c>
      <c r="S314" s="274" t="s">
        <v>925</v>
      </c>
      <c r="T314" s="44">
        <v>1</v>
      </c>
      <c r="U314" s="283">
        <v>45</v>
      </c>
      <c r="V314" s="284">
        <v>12</v>
      </c>
      <c r="W314" s="285">
        <v>7338</v>
      </c>
      <c r="X314" s="286">
        <v>2023</v>
      </c>
      <c r="Y314" s="287">
        <v>1836</v>
      </c>
      <c r="Z314" s="287" t="s">
        <v>883</v>
      </c>
      <c r="AA314" s="286" t="s">
        <v>883</v>
      </c>
      <c r="AB314" s="287">
        <v>0</v>
      </c>
      <c r="AC314" s="287"/>
      <c r="AD314" s="288" t="s">
        <v>883</v>
      </c>
      <c r="AE314" s="289" t="s">
        <v>883</v>
      </c>
      <c r="AF314" s="279">
        <v>2106</v>
      </c>
      <c r="AG314" s="282">
        <v>44924</v>
      </c>
      <c r="AH314" s="282" t="s">
        <v>883</v>
      </c>
      <c r="AI314" s="282">
        <v>44910</v>
      </c>
      <c r="AJ314" s="282" t="s">
        <v>883</v>
      </c>
      <c r="AK314" s="274"/>
    </row>
    <row r="315" spans="1:37" x14ac:dyDescent="0.3">
      <c r="A315" s="273">
        <v>55836</v>
      </c>
      <c r="B315" s="274" t="s">
        <v>1324</v>
      </c>
      <c r="C315" s="146" t="s">
        <v>256</v>
      </c>
      <c r="D315" s="275">
        <v>0.51</v>
      </c>
      <c r="E315" s="274"/>
      <c r="F315" s="274"/>
      <c r="G315" s="274" t="s">
        <v>883</v>
      </c>
      <c r="H315" s="276">
        <v>9108</v>
      </c>
      <c r="I315" s="24">
        <v>103003</v>
      </c>
      <c r="J315" s="277">
        <v>0.51</v>
      </c>
      <c r="K315" s="276"/>
      <c r="L315" s="278">
        <v>0</v>
      </c>
      <c r="M315" s="279">
        <v>0</v>
      </c>
      <c r="N315" s="277">
        <v>0</v>
      </c>
      <c r="O315" s="280" t="s">
        <v>882</v>
      </c>
      <c r="P315" s="279">
        <v>0</v>
      </c>
      <c r="Q315" s="281">
        <v>0</v>
      </c>
      <c r="R315" s="282" t="s">
        <v>883</v>
      </c>
      <c r="S315" s="274" t="s">
        <v>1071</v>
      </c>
      <c r="T315" s="44">
        <v>1</v>
      </c>
      <c r="U315" s="283">
        <v>78</v>
      </c>
      <c r="V315" s="284">
        <v>2</v>
      </c>
      <c r="W315" s="285" t="s">
        <v>883</v>
      </c>
      <c r="X315" s="286" t="s">
        <v>883</v>
      </c>
      <c r="Y315" s="287">
        <v>0</v>
      </c>
      <c r="Z315" s="287" t="s">
        <v>883</v>
      </c>
      <c r="AA315" s="286" t="s">
        <v>883</v>
      </c>
      <c r="AB315" s="287">
        <v>0</v>
      </c>
      <c r="AC315" s="287"/>
      <c r="AD315" s="288" t="s">
        <v>883</v>
      </c>
      <c r="AE315" s="289" t="s">
        <v>883</v>
      </c>
      <c r="AF315" s="279">
        <v>0</v>
      </c>
      <c r="AG315" s="282">
        <v>40555</v>
      </c>
      <c r="AH315" s="282" t="s">
        <v>883</v>
      </c>
      <c r="AI315" s="282">
        <v>42571</v>
      </c>
      <c r="AJ315" s="282" t="s">
        <v>883</v>
      </c>
      <c r="AK315" s="274"/>
    </row>
    <row r="316" spans="1:37" x14ac:dyDescent="0.3">
      <c r="A316" s="273">
        <v>56519</v>
      </c>
      <c r="B316" s="274" t="s">
        <v>1325</v>
      </c>
      <c r="C316" s="146" t="s">
        <v>256</v>
      </c>
      <c r="D316" s="275">
        <v>615.38</v>
      </c>
      <c r="E316" s="274" t="s">
        <v>1326</v>
      </c>
      <c r="F316" s="274" t="s">
        <v>1327</v>
      </c>
      <c r="G316" s="274" t="s">
        <v>1277</v>
      </c>
      <c r="H316" s="276">
        <v>38</v>
      </c>
      <c r="I316" s="24">
        <v>103003</v>
      </c>
      <c r="J316" s="277">
        <v>689.98</v>
      </c>
      <c r="K316" s="276">
        <v>16</v>
      </c>
      <c r="L316" s="278">
        <v>28.571428571428569</v>
      </c>
      <c r="M316" s="279">
        <v>0</v>
      </c>
      <c r="N316" s="277">
        <v>0</v>
      </c>
      <c r="O316" s="280" t="s">
        <v>1278</v>
      </c>
      <c r="P316" s="279">
        <v>143</v>
      </c>
      <c r="Q316" s="281">
        <v>87999.34</v>
      </c>
      <c r="R316" s="282">
        <v>45540</v>
      </c>
      <c r="S316" s="274" t="s">
        <v>1279</v>
      </c>
      <c r="T316" s="44">
        <v>1</v>
      </c>
      <c r="U316" s="283">
        <v>51</v>
      </c>
      <c r="V316" s="284">
        <v>28</v>
      </c>
      <c r="W316" s="285" t="s">
        <v>883</v>
      </c>
      <c r="X316" s="286" t="s">
        <v>883</v>
      </c>
      <c r="Y316" s="287">
        <v>0</v>
      </c>
      <c r="Z316" s="287" t="s">
        <v>883</v>
      </c>
      <c r="AA316" s="286" t="s">
        <v>883</v>
      </c>
      <c r="AB316" s="287">
        <v>0</v>
      </c>
      <c r="AC316" s="287"/>
      <c r="AD316" s="288" t="s">
        <v>883</v>
      </c>
      <c r="AE316" s="289" t="s">
        <v>883</v>
      </c>
      <c r="AF316" s="279">
        <v>6</v>
      </c>
      <c r="AG316" s="282">
        <v>45048</v>
      </c>
      <c r="AH316" s="282" t="s">
        <v>883</v>
      </c>
      <c r="AI316" s="282">
        <v>45016</v>
      </c>
      <c r="AJ316" s="282" t="s">
        <v>883</v>
      </c>
      <c r="AK316" s="274"/>
    </row>
    <row r="317" spans="1:37" x14ac:dyDescent="0.3">
      <c r="A317" s="273">
        <v>56520</v>
      </c>
      <c r="B317" s="274" t="s">
        <v>1328</v>
      </c>
      <c r="C317" s="146" t="s">
        <v>256</v>
      </c>
      <c r="D317" s="275">
        <v>671.14</v>
      </c>
      <c r="E317" s="274" t="s">
        <v>1275</v>
      </c>
      <c r="F317" s="274" t="s">
        <v>1276</v>
      </c>
      <c r="G317" s="274" t="s">
        <v>1277</v>
      </c>
      <c r="H317" s="276">
        <v>0</v>
      </c>
      <c r="I317" s="24">
        <v>103003</v>
      </c>
      <c r="J317" s="277">
        <v>671.14</v>
      </c>
      <c r="K317" s="276">
        <v>44</v>
      </c>
      <c r="L317" s="278">
        <v>0</v>
      </c>
      <c r="M317" s="279">
        <v>5.96</v>
      </c>
      <c r="N317" s="277">
        <v>3999.9944</v>
      </c>
      <c r="O317" s="280" t="s">
        <v>1278</v>
      </c>
      <c r="P317" s="279">
        <v>109</v>
      </c>
      <c r="Q317" s="281">
        <v>73154.259999999995</v>
      </c>
      <c r="R317" s="282">
        <v>45540</v>
      </c>
      <c r="S317" s="274" t="s">
        <v>1279</v>
      </c>
      <c r="T317" s="44">
        <v>1</v>
      </c>
      <c r="U317" s="283">
        <v>51</v>
      </c>
      <c r="V317" s="284">
        <v>28</v>
      </c>
      <c r="W317" s="285" t="s">
        <v>883</v>
      </c>
      <c r="X317" s="286" t="s">
        <v>883</v>
      </c>
      <c r="Y317" s="287">
        <v>0</v>
      </c>
      <c r="Z317" s="287">
        <v>11685</v>
      </c>
      <c r="AA317" s="286">
        <v>2023</v>
      </c>
      <c r="AB317" s="287">
        <v>40</v>
      </c>
      <c r="AC317" s="287">
        <v>40</v>
      </c>
      <c r="AD317" s="288" t="s">
        <v>2057</v>
      </c>
      <c r="AE317" s="289">
        <v>45215</v>
      </c>
      <c r="AF317" s="279">
        <v>16</v>
      </c>
      <c r="AG317" s="282">
        <v>45048</v>
      </c>
      <c r="AH317" s="282" t="s">
        <v>883</v>
      </c>
      <c r="AI317" s="282">
        <v>45182</v>
      </c>
      <c r="AJ317" s="282" t="s">
        <v>883</v>
      </c>
      <c r="AK317" s="274"/>
    </row>
    <row r="318" spans="1:37" x14ac:dyDescent="0.3">
      <c r="A318" s="273">
        <v>57598</v>
      </c>
      <c r="B318" s="274" t="s">
        <v>1329</v>
      </c>
      <c r="C318" s="146" t="s">
        <v>604</v>
      </c>
      <c r="D318" s="275">
        <v>4.87</v>
      </c>
      <c r="E318" s="274"/>
      <c r="F318" s="274"/>
      <c r="G318" s="274" t="s">
        <v>883</v>
      </c>
      <c r="H318" s="276">
        <v>160</v>
      </c>
      <c r="I318" s="24">
        <v>103003</v>
      </c>
      <c r="J318" s="277">
        <v>4.87</v>
      </c>
      <c r="K318" s="276">
        <v>856</v>
      </c>
      <c r="L318" s="278">
        <v>1.8658892128279883</v>
      </c>
      <c r="M318" s="279">
        <v>269</v>
      </c>
      <c r="N318" s="277">
        <v>1310.03</v>
      </c>
      <c r="O318" s="280" t="s">
        <v>882</v>
      </c>
      <c r="P318" s="279">
        <v>0</v>
      </c>
      <c r="Q318" s="281">
        <v>0</v>
      </c>
      <c r="R318" s="282" t="s">
        <v>883</v>
      </c>
      <c r="S318" s="274" t="s">
        <v>1304</v>
      </c>
      <c r="T318" s="44">
        <v>1</v>
      </c>
      <c r="U318" s="283">
        <v>51</v>
      </c>
      <c r="V318" s="284">
        <v>19</v>
      </c>
      <c r="W318" s="285" t="s">
        <v>883</v>
      </c>
      <c r="X318" s="286" t="s">
        <v>883</v>
      </c>
      <c r="Y318" s="287">
        <v>0</v>
      </c>
      <c r="Z318" s="287">
        <v>10437</v>
      </c>
      <c r="AA318" s="286">
        <v>2023</v>
      </c>
      <c r="AB318" s="287">
        <v>600</v>
      </c>
      <c r="AC318" s="287">
        <v>1000</v>
      </c>
      <c r="AD318" s="288" t="s">
        <v>2058</v>
      </c>
      <c r="AE318" s="289">
        <v>45197</v>
      </c>
      <c r="AF318" s="279">
        <v>344</v>
      </c>
      <c r="AG318" s="282">
        <v>45201</v>
      </c>
      <c r="AH318" s="282" t="s">
        <v>883</v>
      </c>
      <c r="AI318" s="282">
        <v>45160</v>
      </c>
      <c r="AJ318" s="282" t="s">
        <v>883</v>
      </c>
      <c r="AK318" s="274"/>
    </row>
    <row r="319" spans="1:37" x14ac:dyDescent="0.3">
      <c r="A319" s="273">
        <v>57900</v>
      </c>
      <c r="B319" s="274" t="s">
        <v>1330</v>
      </c>
      <c r="C319" s="146" t="s">
        <v>280</v>
      </c>
      <c r="D319" s="275">
        <v>366.6</v>
      </c>
      <c r="E319" s="274"/>
      <c r="F319" s="274"/>
      <c r="G319" s="274" t="s">
        <v>883</v>
      </c>
      <c r="H319" s="276">
        <v>30</v>
      </c>
      <c r="I319" s="24">
        <v>103003</v>
      </c>
      <c r="J319" s="277">
        <v>366.6</v>
      </c>
      <c r="K319" s="276">
        <v>27</v>
      </c>
      <c r="L319" s="278">
        <v>12.875536480686694</v>
      </c>
      <c r="M319" s="279">
        <v>0</v>
      </c>
      <c r="N319" s="277">
        <v>0</v>
      </c>
      <c r="O319" s="280" t="s">
        <v>882</v>
      </c>
      <c r="P319" s="279">
        <v>0</v>
      </c>
      <c r="Q319" s="281">
        <v>0</v>
      </c>
      <c r="R319" s="282" t="s">
        <v>883</v>
      </c>
      <c r="S319" s="274" t="s">
        <v>1331</v>
      </c>
      <c r="T319" s="44">
        <v>1</v>
      </c>
      <c r="U319" s="283">
        <v>76</v>
      </c>
      <c r="V319" s="284">
        <v>8</v>
      </c>
      <c r="W319" s="285" t="s">
        <v>883</v>
      </c>
      <c r="X319" s="286" t="s">
        <v>883</v>
      </c>
      <c r="Y319" s="287">
        <v>0</v>
      </c>
      <c r="Z319" s="287" t="s">
        <v>883</v>
      </c>
      <c r="AA319" s="286" t="s">
        <v>883</v>
      </c>
      <c r="AB319" s="287">
        <v>0</v>
      </c>
      <c r="AC319" s="287"/>
      <c r="AD319" s="288" t="s">
        <v>883</v>
      </c>
      <c r="AE319" s="289" t="s">
        <v>883</v>
      </c>
      <c r="AF319" s="279">
        <v>10</v>
      </c>
      <c r="AG319" s="282">
        <v>45208</v>
      </c>
      <c r="AH319" s="282" t="s">
        <v>883</v>
      </c>
      <c r="AI319" s="282">
        <v>45181</v>
      </c>
      <c r="AJ319" s="282" t="s">
        <v>883</v>
      </c>
      <c r="AK319" s="274"/>
    </row>
    <row r="320" spans="1:37" x14ac:dyDescent="0.3">
      <c r="A320" s="273">
        <v>58436</v>
      </c>
      <c r="B320" s="274" t="s">
        <v>1332</v>
      </c>
      <c r="C320" s="146" t="s">
        <v>256</v>
      </c>
      <c r="D320" s="275">
        <v>32</v>
      </c>
      <c r="E320" s="274"/>
      <c r="F320" s="274"/>
      <c r="G320" s="274" t="s">
        <v>883</v>
      </c>
      <c r="H320" s="276">
        <v>427</v>
      </c>
      <c r="I320" s="24">
        <v>103003</v>
      </c>
      <c r="J320" s="277">
        <v>32</v>
      </c>
      <c r="K320" s="276">
        <v>15</v>
      </c>
      <c r="L320" s="278">
        <v>341.6</v>
      </c>
      <c r="M320" s="279">
        <v>0</v>
      </c>
      <c r="N320" s="277">
        <v>0</v>
      </c>
      <c r="O320" s="280" t="s">
        <v>882</v>
      </c>
      <c r="P320" s="279">
        <v>0</v>
      </c>
      <c r="Q320" s="281">
        <v>0</v>
      </c>
      <c r="R320" s="282" t="s">
        <v>883</v>
      </c>
      <c r="S320" s="274" t="s">
        <v>1333</v>
      </c>
      <c r="T320" s="44">
        <v>1</v>
      </c>
      <c r="U320" s="283">
        <v>69</v>
      </c>
      <c r="V320" s="284">
        <v>2</v>
      </c>
      <c r="W320" s="285" t="s">
        <v>883</v>
      </c>
      <c r="X320" s="286" t="s">
        <v>883</v>
      </c>
      <c r="Y320" s="287">
        <v>0</v>
      </c>
      <c r="Z320" s="287" t="s">
        <v>883</v>
      </c>
      <c r="AA320" s="286" t="s">
        <v>883</v>
      </c>
      <c r="AB320" s="287">
        <v>0</v>
      </c>
      <c r="AC320" s="287"/>
      <c r="AD320" s="288" t="s">
        <v>883</v>
      </c>
      <c r="AE320" s="289" t="s">
        <v>883</v>
      </c>
      <c r="AF320" s="279">
        <v>6</v>
      </c>
      <c r="AG320" s="282">
        <v>44586</v>
      </c>
      <c r="AH320" s="282" t="s">
        <v>883</v>
      </c>
      <c r="AI320" s="282">
        <v>44547</v>
      </c>
      <c r="AJ320" s="282" t="s">
        <v>883</v>
      </c>
      <c r="AK320" s="274"/>
    </row>
    <row r="321" spans="1:37" x14ac:dyDescent="0.3">
      <c r="A321" s="273">
        <v>58706</v>
      </c>
      <c r="B321" s="274" t="s">
        <v>1334</v>
      </c>
      <c r="C321" s="146" t="s">
        <v>256</v>
      </c>
      <c r="D321" s="275">
        <v>88.22</v>
      </c>
      <c r="E321" s="274"/>
      <c r="F321" s="274"/>
      <c r="G321" s="274" t="s">
        <v>883</v>
      </c>
      <c r="H321" s="276">
        <v>0</v>
      </c>
      <c r="I321" s="24">
        <v>103003</v>
      </c>
      <c r="J321" s="277">
        <v>88.22</v>
      </c>
      <c r="K321" s="276">
        <v>296</v>
      </c>
      <c r="L321" s="278">
        <v>0</v>
      </c>
      <c r="M321" s="279">
        <v>407.04</v>
      </c>
      <c r="N321" s="277">
        <v>35909.068800000001</v>
      </c>
      <c r="O321" s="280" t="s">
        <v>882</v>
      </c>
      <c r="P321" s="279">
        <v>0</v>
      </c>
      <c r="Q321" s="281">
        <v>0</v>
      </c>
      <c r="R321" s="282" t="s">
        <v>883</v>
      </c>
      <c r="S321" s="274" t="s">
        <v>1335</v>
      </c>
      <c r="T321" s="44">
        <v>1</v>
      </c>
      <c r="U321" s="283">
        <v>74</v>
      </c>
      <c r="V321" s="284">
        <v>3</v>
      </c>
      <c r="W321" s="285" t="s">
        <v>883</v>
      </c>
      <c r="X321" s="286" t="s">
        <v>883</v>
      </c>
      <c r="Y321" s="287">
        <v>0</v>
      </c>
      <c r="Z321" s="287" t="s">
        <v>883</v>
      </c>
      <c r="AA321" s="286" t="s">
        <v>883</v>
      </c>
      <c r="AB321" s="287">
        <v>0</v>
      </c>
      <c r="AC321" s="287"/>
      <c r="AD321" s="288" t="s">
        <v>883</v>
      </c>
      <c r="AE321" s="289" t="s">
        <v>883</v>
      </c>
      <c r="AF321" s="279">
        <v>136</v>
      </c>
      <c r="AG321" s="282">
        <v>44974</v>
      </c>
      <c r="AH321" s="282" t="s">
        <v>883</v>
      </c>
      <c r="AI321" s="282">
        <v>45210</v>
      </c>
      <c r="AJ321" s="282" t="s">
        <v>883</v>
      </c>
      <c r="AK321" s="274"/>
    </row>
    <row r="322" spans="1:37" x14ac:dyDescent="0.3">
      <c r="A322" s="273">
        <v>59018</v>
      </c>
      <c r="B322" s="274" t="s">
        <v>1336</v>
      </c>
      <c r="C322" s="146" t="s">
        <v>338</v>
      </c>
      <c r="D322" s="275">
        <v>146.83000000000001</v>
      </c>
      <c r="E322" s="274"/>
      <c r="F322" s="274"/>
      <c r="G322" s="274" t="s">
        <v>883</v>
      </c>
      <c r="H322" s="276">
        <v>732</v>
      </c>
      <c r="I322" s="24">
        <v>103003</v>
      </c>
      <c r="J322" s="277">
        <v>146.83000000000001</v>
      </c>
      <c r="K322" s="276">
        <v>166</v>
      </c>
      <c r="L322" s="278">
        <v>52.285714285714285</v>
      </c>
      <c r="M322" s="279">
        <v>0</v>
      </c>
      <c r="N322" s="277">
        <v>0</v>
      </c>
      <c r="O322" s="280" t="s">
        <v>882</v>
      </c>
      <c r="P322" s="279">
        <v>0</v>
      </c>
      <c r="Q322" s="281">
        <v>0</v>
      </c>
      <c r="R322" s="282" t="s">
        <v>883</v>
      </c>
      <c r="S322" s="274" t="s">
        <v>1255</v>
      </c>
      <c r="T322" s="44">
        <v>1</v>
      </c>
      <c r="U322" s="283">
        <v>69</v>
      </c>
      <c r="V322" s="284">
        <v>3</v>
      </c>
      <c r="W322" s="285" t="s">
        <v>883</v>
      </c>
      <c r="X322" s="286" t="s">
        <v>883</v>
      </c>
      <c r="Y322" s="287">
        <v>0</v>
      </c>
      <c r="Z322" s="287" t="s">
        <v>883</v>
      </c>
      <c r="AA322" s="286" t="s">
        <v>883</v>
      </c>
      <c r="AB322" s="287">
        <v>0</v>
      </c>
      <c r="AC322" s="287"/>
      <c r="AD322" s="288" t="s">
        <v>883</v>
      </c>
      <c r="AE322" s="289" t="s">
        <v>883</v>
      </c>
      <c r="AF322" s="279">
        <v>56</v>
      </c>
      <c r="AG322" s="282">
        <v>44579</v>
      </c>
      <c r="AH322" s="282" t="s">
        <v>883</v>
      </c>
      <c r="AI322" s="282">
        <v>44781</v>
      </c>
      <c r="AJ322" s="282" t="s">
        <v>883</v>
      </c>
      <c r="AK322" s="274"/>
    </row>
    <row r="323" spans="1:37" x14ac:dyDescent="0.3">
      <c r="A323" s="273">
        <v>59069</v>
      </c>
      <c r="B323" s="274" t="s">
        <v>1337</v>
      </c>
      <c r="C323" s="146" t="s">
        <v>256</v>
      </c>
      <c r="D323" s="275">
        <v>6.49</v>
      </c>
      <c r="E323" s="274"/>
      <c r="F323" s="274"/>
      <c r="G323" s="274" t="s">
        <v>883</v>
      </c>
      <c r="H323" s="276">
        <v>117</v>
      </c>
      <c r="I323" s="24">
        <v>103003</v>
      </c>
      <c r="J323" s="277">
        <v>6.49</v>
      </c>
      <c r="K323" s="276">
        <v>48</v>
      </c>
      <c r="L323" s="278">
        <v>29.25</v>
      </c>
      <c r="M323" s="279">
        <v>0</v>
      </c>
      <c r="N323" s="277">
        <v>0</v>
      </c>
      <c r="O323" s="280" t="s">
        <v>882</v>
      </c>
      <c r="P323" s="279">
        <v>0</v>
      </c>
      <c r="Q323" s="281">
        <v>0</v>
      </c>
      <c r="R323" s="282" t="s">
        <v>883</v>
      </c>
      <c r="S323" s="274" t="s">
        <v>960</v>
      </c>
      <c r="T323" s="44">
        <v>1</v>
      </c>
      <c r="U323" s="283">
        <v>61</v>
      </c>
      <c r="V323" s="284">
        <v>8</v>
      </c>
      <c r="W323" s="285" t="s">
        <v>883</v>
      </c>
      <c r="X323" s="286" t="s">
        <v>883</v>
      </c>
      <c r="Y323" s="287">
        <v>0</v>
      </c>
      <c r="Z323" s="287" t="s">
        <v>883</v>
      </c>
      <c r="AA323" s="286" t="s">
        <v>883</v>
      </c>
      <c r="AB323" s="287">
        <v>0</v>
      </c>
      <c r="AC323" s="287"/>
      <c r="AD323" s="288" t="s">
        <v>883</v>
      </c>
      <c r="AE323" s="289" t="s">
        <v>883</v>
      </c>
      <c r="AF323" s="279">
        <v>16</v>
      </c>
      <c r="AG323" s="282">
        <v>44560</v>
      </c>
      <c r="AH323" s="282" t="s">
        <v>883</v>
      </c>
      <c r="AI323" s="282">
        <v>44522</v>
      </c>
      <c r="AJ323" s="282" t="s">
        <v>883</v>
      </c>
      <c r="AK323" s="274"/>
    </row>
    <row r="324" spans="1:37" x14ac:dyDescent="0.3">
      <c r="A324" s="273">
        <v>59074</v>
      </c>
      <c r="B324" s="274" t="s">
        <v>1338</v>
      </c>
      <c r="C324" s="146" t="s">
        <v>1339</v>
      </c>
      <c r="D324" s="275">
        <v>2.4900000000000002</v>
      </c>
      <c r="E324" s="274"/>
      <c r="F324" s="274"/>
      <c r="G324" s="274" t="s">
        <v>883</v>
      </c>
      <c r="H324" s="276">
        <v>0</v>
      </c>
      <c r="I324" s="24">
        <v>103003</v>
      </c>
      <c r="J324" s="277">
        <v>2.4900000000000002</v>
      </c>
      <c r="K324" s="276">
        <v>1299</v>
      </c>
      <c r="L324" s="278">
        <v>0</v>
      </c>
      <c r="M324" s="279">
        <v>448.04</v>
      </c>
      <c r="N324" s="277">
        <v>1115.6196</v>
      </c>
      <c r="O324" s="280" t="s">
        <v>882</v>
      </c>
      <c r="P324" s="279">
        <v>0</v>
      </c>
      <c r="Q324" s="281">
        <v>0</v>
      </c>
      <c r="R324" s="282" t="s">
        <v>883</v>
      </c>
      <c r="S324" s="274" t="s">
        <v>935</v>
      </c>
      <c r="T324" s="44">
        <v>1</v>
      </c>
      <c r="U324" s="283">
        <v>45</v>
      </c>
      <c r="V324" s="284">
        <v>11</v>
      </c>
      <c r="W324" s="285">
        <v>6978</v>
      </c>
      <c r="X324" s="286">
        <v>2023</v>
      </c>
      <c r="Y324" s="287">
        <v>1000</v>
      </c>
      <c r="Z324" s="287" t="s">
        <v>883</v>
      </c>
      <c r="AA324" s="286" t="s">
        <v>883</v>
      </c>
      <c r="AB324" s="287">
        <v>0</v>
      </c>
      <c r="AC324" s="287"/>
      <c r="AD324" s="288" t="s">
        <v>883</v>
      </c>
      <c r="AE324" s="289" t="s">
        <v>883</v>
      </c>
      <c r="AF324" s="279">
        <v>482</v>
      </c>
      <c r="AG324" s="282">
        <v>43635</v>
      </c>
      <c r="AH324" s="282" t="s">
        <v>883</v>
      </c>
      <c r="AI324" s="282">
        <v>45107</v>
      </c>
      <c r="AJ324" s="282" t="s">
        <v>883</v>
      </c>
      <c r="AK324" s="274"/>
    </row>
    <row r="325" spans="1:37" x14ac:dyDescent="0.3">
      <c r="A325" s="273">
        <v>59097</v>
      </c>
      <c r="B325" s="274" t="s">
        <v>1340</v>
      </c>
      <c r="C325" s="146" t="s">
        <v>338</v>
      </c>
      <c r="D325" s="275">
        <v>139</v>
      </c>
      <c r="E325" s="274"/>
      <c r="F325" s="274"/>
      <c r="G325" s="274" t="s">
        <v>883</v>
      </c>
      <c r="H325" s="276">
        <v>0</v>
      </c>
      <c r="I325" s="24">
        <v>103003</v>
      </c>
      <c r="J325" s="277">
        <v>139</v>
      </c>
      <c r="K325" s="276">
        <v>61</v>
      </c>
      <c r="L325" s="278">
        <v>0</v>
      </c>
      <c r="M325" s="279">
        <v>0</v>
      </c>
      <c r="N325" s="277">
        <v>0</v>
      </c>
      <c r="O325" s="280" t="s">
        <v>882</v>
      </c>
      <c r="P325" s="279">
        <v>0</v>
      </c>
      <c r="Q325" s="281">
        <v>0</v>
      </c>
      <c r="R325" s="282" t="s">
        <v>883</v>
      </c>
      <c r="S325" s="274" t="s">
        <v>960</v>
      </c>
      <c r="T325" s="44">
        <v>1</v>
      </c>
      <c r="U325" s="283">
        <v>61</v>
      </c>
      <c r="V325" s="284">
        <v>8</v>
      </c>
      <c r="W325" s="285" t="s">
        <v>883</v>
      </c>
      <c r="X325" s="286" t="s">
        <v>883</v>
      </c>
      <c r="Y325" s="287">
        <v>0</v>
      </c>
      <c r="Z325" s="287">
        <v>9656</v>
      </c>
      <c r="AA325" s="286">
        <v>2023</v>
      </c>
      <c r="AB325" s="287">
        <v>100</v>
      </c>
      <c r="AC325" s="287">
        <v>100</v>
      </c>
      <c r="AD325" s="288" t="s">
        <v>2050</v>
      </c>
      <c r="AE325" s="289">
        <v>45162</v>
      </c>
      <c r="AF325" s="279">
        <v>22</v>
      </c>
      <c r="AG325" s="282">
        <v>44950</v>
      </c>
      <c r="AH325" s="282" t="s">
        <v>883</v>
      </c>
      <c r="AI325" s="282">
        <v>45145</v>
      </c>
      <c r="AJ325" s="282" t="s">
        <v>883</v>
      </c>
      <c r="AK325" s="274"/>
    </row>
    <row r="326" spans="1:37" x14ac:dyDescent="0.3">
      <c r="A326" s="273">
        <v>59400</v>
      </c>
      <c r="B326" s="274" t="s">
        <v>1341</v>
      </c>
      <c r="C326" s="146" t="s">
        <v>256</v>
      </c>
      <c r="D326" s="275">
        <v>1.7</v>
      </c>
      <c r="E326" s="274"/>
      <c r="F326" s="274"/>
      <c r="G326" s="274" t="s">
        <v>883</v>
      </c>
      <c r="H326" s="276">
        <v>138</v>
      </c>
      <c r="I326" s="24">
        <v>103003</v>
      </c>
      <c r="J326" s="277">
        <v>1.7</v>
      </c>
      <c r="K326" s="276">
        <v>60</v>
      </c>
      <c r="L326" s="278">
        <v>27.6</v>
      </c>
      <c r="M326" s="279">
        <v>0</v>
      </c>
      <c r="N326" s="277">
        <v>0</v>
      </c>
      <c r="O326" s="280" t="s">
        <v>882</v>
      </c>
      <c r="P326" s="279">
        <v>0</v>
      </c>
      <c r="Q326" s="281">
        <v>0</v>
      </c>
      <c r="R326" s="282" t="s">
        <v>883</v>
      </c>
      <c r="S326" s="274" t="s">
        <v>960</v>
      </c>
      <c r="T326" s="44">
        <v>1</v>
      </c>
      <c r="U326" s="283">
        <v>61</v>
      </c>
      <c r="V326" s="284">
        <v>8</v>
      </c>
      <c r="W326" s="285" t="s">
        <v>883</v>
      </c>
      <c r="X326" s="286" t="s">
        <v>883</v>
      </c>
      <c r="Y326" s="287">
        <v>0</v>
      </c>
      <c r="Z326" s="287" t="s">
        <v>883</v>
      </c>
      <c r="AA326" s="286" t="s">
        <v>883</v>
      </c>
      <c r="AB326" s="287">
        <v>0</v>
      </c>
      <c r="AC326" s="287"/>
      <c r="AD326" s="288" t="s">
        <v>883</v>
      </c>
      <c r="AE326" s="289" t="s">
        <v>883</v>
      </c>
      <c r="AF326" s="279">
        <v>20</v>
      </c>
      <c r="AG326" s="282">
        <v>44833</v>
      </c>
      <c r="AH326" s="282" t="s">
        <v>883</v>
      </c>
      <c r="AI326" s="282">
        <v>44813</v>
      </c>
      <c r="AJ326" s="282" t="s">
        <v>883</v>
      </c>
      <c r="AK326" s="274"/>
    </row>
    <row r="327" spans="1:37" x14ac:dyDescent="0.3">
      <c r="A327" s="273">
        <v>59882</v>
      </c>
      <c r="B327" s="274" t="s">
        <v>1342</v>
      </c>
      <c r="C327" s="146" t="s">
        <v>338</v>
      </c>
      <c r="D327" s="275">
        <v>47</v>
      </c>
      <c r="E327" s="274"/>
      <c r="F327" s="274"/>
      <c r="G327" s="274" t="s">
        <v>883</v>
      </c>
      <c r="H327" s="276">
        <v>1986</v>
      </c>
      <c r="I327" s="24">
        <v>103003</v>
      </c>
      <c r="J327" s="277">
        <v>46.943440000000002</v>
      </c>
      <c r="K327" s="276">
        <v>669</v>
      </c>
      <c r="L327" s="278">
        <v>29.422222222222221</v>
      </c>
      <c r="M327" s="279">
        <v>0</v>
      </c>
      <c r="N327" s="277">
        <v>0</v>
      </c>
      <c r="O327" s="280" t="s">
        <v>882</v>
      </c>
      <c r="P327" s="279">
        <v>0</v>
      </c>
      <c r="Q327" s="281">
        <v>0</v>
      </c>
      <c r="R327" s="282" t="s">
        <v>883</v>
      </c>
      <c r="S327" s="274" t="s">
        <v>1343</v>
      </c>
      <c r="T327" s="44">
        <v>1</v>
      </c>
      <c r="U327" s="283">
        <v>69</v>
      </c>
      <c r="V327" s="284">
        <v>8</v>
      </c>
      <c r="W327" s="285" t="s">
        <v>883</v>
      </c>
      <c r="X327" s="286" t="s">
        <v>883</v>
      </c>
      <c r="Y327" s="287">
        <v>0</v>
      </c>
      <c r="Z327" s="287" t="s">
        <v>883</v>
      </c>
      <c r="AA327" s="286" t="s">
        <v>883</v>
      </c>
      <c r="AB327" s="287">
        <v>0</v>
      </c>
      <c r="AC327" s="287"/>
      <c r="AD327" s="288" t="s">
        <v>883</v>
      </c>
      <c r="AE327" s="289" t="s">
        <v>883</v>
      </c>
      <c r="AF327" s="279">
        <v>270</v>
      </c>
      <c r="AG327" s="282">
        <v>45181</v>
      </c>
      <c r="AH327" s="282" t="s">
        <v>883</v>
      </c>
      <c r="AI327" s="282">
        <v>45141</v>
      </c>
      <c r="AJ327" s="282" t="s">
        <v>883</v>
      </c>
      <c r="AK327" s="274"/>
    </row>
    <row r="328" spans="1:37" x14ac:dyDescent="0.3">
      <c r="A328" s="273">
        <v>59942</v>
      </c>
      <c r="B328" s="274" t="s">
        <v>1344</v>
      </c>
      <c r="C328" s="146" t="s">
        <v>338</v>
      </c>
      <c r="D328" s="275">
        <v>31.4</v>
      </c>
      <c r="E328" s="274"/>
      <c r="F328" s="274"/>
      <c r="G328" s="274" t="s">
        <v>883</v>
      </c>
      <c r="H328" s="276">
        <v>508</v>
      </c>
      <c r="I328" s="24">
        <v>103003</v>
      </c>
      <c r="J328" s="277">
        <v>31.4</v>
      </c>
      <c r="K328" s="276">
        <v>116</v>
      </c>
      <c r="L328" s="278">
        <v>48.015122873345931</v>
      </c>
      <c r="M328" s="279">
        <v>0</v>
      </c>
      <c r="N328" s="277">
        <v>0</v>
      </c>
      <c r="O328" s="280" t="s">
        <v>882</v>
      </c>
      <c r="P328" s="279">
        <v>0</v>
      </c>
      <c r="Q328" s="281">
        <v>0</v>
      </c>
      <c r="R328" s="282" t="s">
        <v>883</v>
      </c>
      <c r="S328" s="274" t="s">
        <v>1343</v>
      </c>
      <c r="T328" s="44">
        <v>1</v>
      </c>
      <c r="U328" s="283">
        <v>69</v>
      </c>
      <c r="V328" s="284">
        <v>8</v>
      </c>
      <c r="W328" s="285" t="s">
        <v>883</v>
      </c>
      <c r="X328" s="286" t="s">
        <v>883</v>
      </c>
      <c r="Y328" s="287">
        <v>0</v>
      </c>
      <c r="Z328" s="287" t="s">
        <v>883</v>
      </c>
      <c r="AA328" s="286" t="s">
        <v>883</v>
      </c>
      <c r="AB328" s="287">
        <v>0</v>
      </c>
      <c r="AC328" s="287"/>
      <c r="AD328" s="288" t="s">
        <v>883</v>
      </c>
      <c r="AE328" s="289" t="s">
        <v>883</v>
      </c>
      <c r="AF328" s="279">
        <v>42</v>
      </c>
      <c r="AG328" s="282">
        <v>44551</v>
      </c>
      <c r="AH328" s="282" t="s">
        <v>883</v>
      </c>
      <c r="AI328" s="282">
        <v>45141</v>
      </c>
      <c r="AJ328" s="282" t="s">
        <v>883</v>
      </c>
      <c r="AK328" s="274"/>
    </row>
    <row r="329" spans="1:37" x14ac:dyDescent="0.3">
      <c r="A329" s="273">
        <v>60116</v>
      </c>
      <c r="B329" s="274" t="s">
        <v>1345</v>
      </c>
      <c r="C329" s="146" t="s">
        <v>256</v>
      </c>
      <c r="D329" s="275">
        <v>7.2</v>
      </c>
      <c r="E329" s="274"/>
      <c r="F329" s="274"/>
      <c r="G329" s="274" t="s">
        <v>883</v>
      </c>
      <c r="H329" s="276">
        <v>141</v>
      </c>
      <c r="I329" s="24">
        <v>103003</v>
      </c>
      <c r="J329" s="277">
        <v>7.2</v>
      </c>
      <c r="K329" s="276">
        <v>68</v>
      </c>
      <c r="L329" s="278">
        <v>18.8</v>
      </c>
      <c r="M329" s="279">
        <v>0</v>
      </c>
      <c r="N329" s="277">
        <v>0</v>
      </c>
      <c r="O329" s="280" t="s">
        <v>882</v>
      </c>
      <c r="P329" s="279">
        <v>0</v>
      </c>
      <c r="Q329" s="281">
        <v>0</v>
      </c>
      <c r="R329" s="282" t="s">
        <v>883</v>
      </c>
      <c r="S329" s="274" t="s">
        <v>1346</v>
      </c>
      <c r="T329" s="44">
        <v>1</v>
      </c>
      <c r="U329" s="283">
        <v>61</v>
      </c>
      <c r="V329" s="284">
        <v>3</v>
      </c>
      <c r="W329" s="285" t="s">
        <v>883</v>
      </c>
      <c r="X329" s="286" t="s">
        <v>883</v>
      </c>
      <c r="Y329" s="287">
        <v>0</v>
      </c>
      <c r="Z329" s="287" t="s">
        <v>883</v>
      </c>
      <c r="AA329" s="286" t="s">
        <v>883</v>
      </c>
      <c r="AB329" s="287">
        <v>0</v>
      </c>
      <c r="AC329" s="287"/>
      <c r="AD329" s="288" t="s">
        <v>883</v>
      </c>
      <c r="AE329" s="289" t="s">
        <v>883</v>
      </c>
      <c r="AF329" s="279">
        <v>30</v>
      </c>
      <c r="AG329" s="282">
        <v>45169</v>
      </c>
      <c r="AH329" s="282" t="s">
        <v>883</v>
      </c>
      <c r="AI329" s="282">
        <v>45145</v>
      </c>
      <c r="AJ329" s="282" t="s">
        <v>883</v>
      </c>
      <c r="AK329" s="274"/>
    </row>
    <row r="330" spans="1:37" x14ac:dyDescent="0.3">
      <c r="A330" s="273">
        <v>60517</v>
      </c>
      <c r="B330" s="274" t="s">
        <v>1347</v>
      </c>
      <c r="C330" s="146" t="s">
        <v>338</v>
      </c>
      <c r="D330" s="275">
        <v>75.56</v>
      </c>
      <c r="E330" s="274"/>
      <c r="F330" s="274"/>
      <c r="G330" s="274" t="s">
        <v>883</v>
      </c>
      <c r="H330" s="276">
        <v>1781</v>
      </c>
      <c r="I330" s="24">
        <v>103003</v>
      </c>
      <c r="J330" s="277">
        <v>75.56</v>
      </c>
      <c r="K330" s="276">
        <v>12</v>
      </c>
      <c r="L330" s="278">
        <v>98.018712162905885</v>
      </c>
      <c r="M330" s="279">
        <v>0</v>
      </c>
      <c r="N330" s="277">
        <v>0</v>
      </c>
      <c r="O330" s="280" t="s">
        <v>882</v>
      </c>
      <c r="P330" s="279">
        <v>0</v>
      </c>
      <c r="Q330" s="281">
        <v>0</v>
      </c>
      <c r="R330" s="282" t="s">
        <v>883</v>
      </c>
      <c r="S330" s="274" t="s">
        <v>1221</v>
      </c>
      <c r="T330" s="44">
        <v>1</v>
      </c>
      <c r="U330" s="283">
        <v>51</v>
      </c>
      <c r="V330" s="284">
        <v>13</v>
      </c>
      <c r="W330" s="285" t="s">
        <v>883</v>
      </c>
      <c r="X330" s="286" t="s">
        <v>883</v>
      </c>
      <c r="Y330" s="287">
        <v>0</v>
      </c>
      <c r="Z330" s="287" t="s">
        <v>883</v>
      </c>
      <c r="AA330" s="286" t="s">
        <v>883</v>
      </c>
      <c r="AB330" s="287">
        <v>0</v>
      </c>
      <c r="AC330" s="287"/>
      <c r="AD330" s="288" t="s">
        <v>883</v>
      </c>
      <c r="AE330" s="289" t="s">
        <v>883</v>
      </c>
      <c r="AF330" s="279">
        <v>72</v>
      </c>
      <c r="AG330" s="282">
        <v>44505</v>
      </c>
      <c r="AH330" s="282" t="s">
        <v>883</v>
      </c>
      <c r="AI330" s="282">
        <v>44882</v>
      </c>
      <c r="AJ330" s="282" t="s">
        <v>883</v>
      </c>
      <c r="AK330" s="274"/>
    </row>
    <row r="331" spans="1:37" x14ac:dyDescent="0.3">
      <c r="A331" s="273">
        <v>60830</v>
      </c>
      <c r="B331" s="274" t="s">
        <v>1348</v>
      </c>
      <c r="C331" s="146" t="s">
        <v>256</v>
      </c>
      <c r="D331" s="275">
        <v>0.98</v>
      </c>
      <c r="E331" s="274"/>
      <c r="F331" s="274"/>
      <c r="G331" s="274" t="s">
        <v>883</v>
      </c>
      <c r="H331" s="276">
        <v>78</v>
      </c>
      <c r="I331" s="24">
        <v>103003</v>
      </c>
      <c r="J331" s="277">
        <v>0.98</v>
      </c>
      <c r="K331" s="276"/>
      <c r="L331" s="278">
        <v>0</v>
      </c>
      <c r="M331" s="279">
        <v>0</v>
      </c>
      <c r="N331" s="277">
        <v>0</v>
      </c>
      <c r="O331" s="280" t="s">
        <v>882</v>
      </c>
      <c r="P331" s="279">
        <v>0</v>
      </c>
      <c r="Q331" s="281">
        <v>0</v>
      </c>
      <c r="R331" s="282" t="s">
        <v>883</v>
      </c>
      <c r="S331" s="274" t="s">
        <v>960</v>
      </c>
      <c r="T331" s="44">
        <v>1</v>
      </c>
      <c r="U331" s="283">
        <v>61</v>
      </c>
      <c r="V331" s="284">
        <v>8</v>
      </c>
      <c r="W331" s="285" t="s">
        <v>883</v>
      </c>
      <c r="X331" s="286" t="s">
        <v>883</v>
      </c>
      <c r="Y331" s="287">
        <v>0</v>
      </c>
      <c r="Z331" s="287" t="s">
        <v>883</v>
      </c>
      <c r="AA331" s="286" t="s">
        <v>883</v>
      </c>
      <c r="AB331" s="287">
        <v>0</v>
      </c>
      <c r="AC331" s="287"/>
      <c r="AD331" s="288" t="s">
        <v>883</v>
      </c>
      <c r="AE331" s="289" t="s">
        <v>883</v>
      </c>
      <c r="AF331" s="279">
        <v>0</v>
      </c>
      <c r="AG331" s="282">
        <v>44078</v>
      </c>
      <c r="AH331" s="282" t="s">
        <v>883</v>
      </c>
      <c r="AI331" s="282">
        <v>44029</v>
      </c>
      <c r="AJ331" s="282" t="s">
        <v>883</v>
      </c>
      <c r="AK331" s="274"/>
    </row>
    <row r="332" spans="1:37" x14ac:dyDescent="0.3">
      <c r="A332" s="273">
        <v>60889</v>
      </c>
      <c r="B332" s="274" t="s">
        <v>1349</v>
      </c>
      <c r="C332" s="146" t="s">
        <v>338</v>
      </c>
      <c r="D332" s="275">
        <v>34.659999999999997</v>
      </c>
      <c r="E332" s="274"/>
      <c r="F332" s="274"/>
      <c r="G332" s="274" t="s">
        <v>883</v>
      </c>
      <c r="H332" s="276">
        <v>408</v>
      </c>
      <c r="I332" s="24">
        <v>103003</v>
      </c>
      <c r="J332" s="277">
        <v>34.659999999999997</v>
      </c>
      <c r="K332" s="276">
        <v>1224</v>
      </c>
      <c r="L332" s="278">
        <v>2.5172754195459031</v>
      </c>
      <c r="M332" s="279">
        <v>1236.96</v>
      </c>
      <c r="N332" s="277">
        <v>42873.033600000002</v>
      </c>
      <c r="O332" s="280" t="s">
        <v>882</v>
      </c>
      <c r="P332" s="279">
        <v>0</v>
      </c>
      <c r="Q332" s="281">
        <v>0</v>
      </c>
      <c r="R332" s="282" t="s">
        <v>883</v>
      </c>
      <c r="S332" s="274" t="s">
        <v>984</v>
      </c>
      <c r="T332" s="44">
        <v>1</v>
      </c>
      <c r="U332" s="283">
        <v>55</v>
      </c>
      <c r="V332" s="284">
        <v>32</v>
      </c>
      <c r="W332" s="285">
        <v>2956</v>
      </c>
      <c r="X332" s="286">
        <v>2023</v>
      </c>
      <c r="Y332" s="287">
        <v>300</v>
      </c>
      <c r="Z332" s="287" t="s">
        <v>883</v>
      </c>
      <c r="AA332" s="286" t="s">
        <v>883</v>
      </c>
      <c r="AB332" s="287">
        <v>0</v>
      </c>
      <c r="AC332" s="287"/>
      <c r="AD332" s="288" t="s">
        <v>883</v>
      </c>
      <c r="AE332" s="289" t="s">
        <v>883</v>
      </c>
      <c r="AF332" s="279">
        <v>648</v>
      </c>
      <c r="AG332" s="282">
        <v>44874</v>
      </c>
      <c r="AH332" s="282" t="s">
        <v>883</v>
      </c>
      <c r="AI332" s="282">
        <v>44845</v>
      </c>
      <c r="AJ332" s="282" t="s">
        <v>883</v>
      </c>
      <c r="AK332" s="274"/>
    </row>
    <row r="333" spans="1:37" x14ac:dyDescent="0.3">
      <c r="A333" s="273">
        <v>60973</v>
      </c>
      <c r="B333" s="274" t="s">
        <v>1350</v>
      </c>
      <c r="C333" s="146" t="s">
        <v>256</v>
      </c>
      <c r="D333" s="275">
        <v>9.0299999999999994</v>
      </c>
      <c r="E333" s="274"/>
      <c r="F333" s="274"/>
      <c r="G333" s="274" t="s">
        <v>883</v>
      </c>
      <c r="H333" s="276">
        <v>50</v>
      </c>
      <c r="I333" s="24">
        <v>103003</v>
      </c>
      <c r="J333" s="277">
        <v>9.0299999999999994</v>
      </c>
      <c r="K333" s="276">
        <v>63</v>
      </c>
      <c r="L333" s="278">
        <v>9.5238095238095237</v>
      </c>
      <c r="M333" s="279">
        <v>13</v>
      </c>
      <c r="N333" s="277">
        <v>117.39</v>
      </c>
      <c r="O333" s="280" t="s">
        <v>882</v>
      </c>
      <c r="P333" s="279">
        <v>0</v>
      </c>
      <c r="Q333" s="281">
        <v>0</v>
      </c>
      <c r="R333" s="282" t="s">
        <v>883</v>
      </c>
      <c r="S333" s="274" t="s">
        <v>1198</v>
      </c>
      <c r="T333" s="44">
        <v>1</v>
      </c>
      <c r="U333" s="283">
        <v>83</v>
      </c>
      <c r="V333" s="284">
        <v>3</v>
      </c>
      <c r="W333" s="285" t="s">
        <v>883</v>
      </c>
      <c r="X333" s="286" t="s">
        <v>883</v>
      </c>
      <c r="Y333" s="287">
        <v>0</v>
      </c>
      <c r="Z333" s="287" t="s">
        <v>883</v>
      </c>
      <c r="AA333" s="286" t="s">
        <v>883</v>
      </c>
      <c r="AB333" s="287">
        <v>0</v>
      </c>
      <c r="AC333" s="287"/>
      <c r="AD333" s="288" t="s">
        <v>883</v>
      </c>
      <c r="AE333" s="289" t="s">
        <v>883</v>
      </c>
      <c r="AF333" s="279">
        <v>22</v>
      </c>
      <c r="AG333" s="282">
        <v>45203</v>
      </c>
      <c r="AH333" s="282" t="s">
        <v>883</v>
      </c>
      <c r="AI333" s="282">
        <v>45189</v>
      </c>
      <c r="AJ333" s="282" t="s">
        <v>883</v>
      </c>
      <c r="AK333" s="274"/>
    </row>
    <row r="334" spans="1:37" x14ac:dyDescent="0.3">
      <c r="A334" s="273">
        <v>61046</v>
      </c>
      <c r="B334" s="274" t="s">
        <v>1351</v>
      </c>
      <c r="C334" s="146" t="s">
        <v>338</v>
      </c>
      <c r="D334" s="275">
        <v>144</v>
      </c>
      <c r="E334" s="274"/>
      <c r="F334" s="274"/>
      <c r="G334" s="274" t="s">
        <v>883</v>
      </c>
      <c r="H334" s="276">
        <v>496</v>
      </c>
      <c r="I334" s="24">
        <v>103003</v>
      </c>
      <c r="J334" s="277">
        <v>144</v>
      </c>
      <c r="K334" s="276">
        <v>13</v>
      </c>
      <c r="L334" s="278">
        <v>459.25925925925924</v>
      </c>
      <c r="M334" s="279">
        <v>0</v>
      </c>
      <c r="N334" s="277">
        <v>0</v>
      </c>
      <c r="O334" s="280" t="s">
        <v>882</v>
      </c>
      <c r="P334" s="279">
        <v>0</v>
      </c>
      <c r="Q334" s="281">
        <v>0</v>
      </c>
      <c r="R334" s="282" t="s">
        <v>883</v>
      </c>
      <c r="S334" s="274" t="s">
        <v>1255</v>
      </c>
      <c r="T334" s="44">
        <v>1</v>
      </c>
      <c r="U334" s="283">
        <v>69</v>
      </c>
      <c r="V334" s="284">
        <v>3</v>
      </c>
      <c r="W334" s="285" t="s">
        <v>883</v>
      </c>
      <c r="X334" s="286" t="s">
        <v>883</v>
      </c>
      <c r="Y334" s="287">
        <v>0</v>
      </c>
      <c r="Z334" s="287" t="s">
        <v>883</v>
      </c>
      <c r="AA334" s="286" t="s">
        <v>883</v>
      </c>
      <c r="AB334" s="287">
        <v>0</v>
      </c>
      <c r="AC334" s="287"/>
      <c r="AD334" s="288" t="s">
        <v>883</v>
      </c>
      <c r="AE334" s="289" t="s">
        <v>883</v>
      </c>
      <c r="AF334" s="279">
        <v>4</v>
      </c>
      <c r="AG334" s="282">
        <v>44510</v>
      </c>
      <c r="AH334" s="282" t="s">
        <v>883</v>
      </c>
      <c r="AI334" s="282">
        <v>44483</v>
      </c>
      <c r="AJ334" s="282" t="s">
        <v>883</v>
      </c>
      <c r="AK334" s="274"/>
    </row>
    <row r="335" spans="1:37" x14ac:dyDescent="0.3">
      <c r="A335" s="273">
        <v>61200</v>
      </c>
      <c r="B335" s="274" t="s">
        <v>1352</v>
      </c>
      <c r="C335" s="146" t="s">
        <v>256</v>
      </c>
      <c r="D335" s="275">
        <v>4.5</v>
      </c>
      <c r="E335" s="274"/>
      <c r="F335" s="274"/>
      <c r="G335" s="274" t="s">
        <v>883</v>
      </c>
      <c r="H335" s="276">
        <v>69</v>
      </c>
      <c r="I335" s="24">
        <v>103003</v>
      </c>
      <c r="J335" s="277">
        <v>4.5</v>
      </c>
      <c r="K335" s="276">
        <v>55</v>
      </c>
      <c r="L335" s="278">
        <v>16.546762589928058</v>
      </c>
      <c r="M335" s="279">
        <v>0</v>
      </c>
      <c r="N335" s="277">
        <v>0</v>
      </c>
      <c r="O335" s="280" t="s">
        <v>882</v>
      </c>
      <c r="P335" s="279">
        <v>0</v>
      </c>
      <c r="Q335" s="281">
        <v>0</v>
      </c>
      <c r="R335" s="282" t="s">
        <v>883</v>
      </c>
      <c r="S335" s="274" t="s">
        <v>960</v>
      </c>
      <c r="T335" s="44">
        <v>1</v>
      </c>
      <c r="U335" s="283">
        <v>61</v>
      </c>
      <c r="V335" s="284">
        <v>8</v>
      </c>
      <c r="W335" s="285" t="s">
        <v>883</v>
      </c>
      <c r="X335" s="286" t="s">
        <v>883</v>
      </c>
      <c r="Y335" s="287">
        <v>0</v>
      </c>
      <c r="Z335" s="287" t="s">
        <v>883</v>
      </c>
      <c r="AA335" s="286" t="s">
        <v>883</v>
      </c>
      <c r="AB335" s="287">
        <v>0</v>
      </c>
      <c r="AC335" s="287"/>
      <c r="AD335" s="288" t="s">
        <v>883</v>
      </c>
      <c r="AE335" s="289" t="s">
        <v>883</v>
      </c>
      <c r="AF335" s="279">
        <v>16</v>
      </c>
      <c r="AG335" s="282">
        <v>45160</v>
      </c>
      <c r="AH335" s="282" t="s">
        <v>883</v>
      </c>
      <c r="AI335" s="282">
        <v>45145</v>
      </c>
      <c r="AJ335" s="282" t="s">
        <v>883</v>
      </c>
      <c r="AK335" s="274"/>
    </row>
    <row r="336" spans="1:37" x14ac:dyDescent="0.3">
      <c r="A336" s="273">
        <v>61201</v>
      </c>
      <c r="B336" s="274" t="s">
        <v>1353</v>
      </c>
      <c r="C336" s="146" t="s">
        <v>256</v>
      </c>
      <c r="D336" s="275">
        <v>5.29</v>
      </c>
      <c r="E336" s="274"/>
      <c r="F336" s="274"/>
      <c r="G336" s="274" t="s">
        <v>883</v>
      </c>
      <c r="H336" s="276">
        <v>1240</v>
      </c>
      <c r="I336" s="24">
        <v>103003</v>
      </c>
      <c r="J336" s="277">
        <v>5.29</v>
      </c>
      <c r="K336" s="276">
        <v>295</v>
      </c>
      <c r="L336" s="278">
        <v>47.382499044707686</v>
      </c>
      <c r="M336" s="279">
        <v>0</v>
      </c>
      <c r="N336" s="277">
        <v>0</v>
      </c>
      <c r="O336" s="280" t="s">
        <v>882</v>
      </c>
      <c r="P336" s="279">
        <v>0</v>
      </c>
      <c r="Q336" s="281">
        <v>0</v>
      </c>
      <c r="R336" s="282" t="s">
        <v>883</v>
      </c>
      <c r="S336" s="274" t="s">
        <v>960</v>
      </c>
      <c r="T336" s="44">
        <v>1</v>
      </c>
      <c r="U336" s="283">
        <v>61</v>
      </c>
      <c r="V336" s="284">
        <v>8</v>
      </c>
      <c r="W336" s="285" t="s">
        <v>883</v>
      </c>
      <c r="X336" s="286" t="s">
        <v>883</v>
      </c>
      <c r="Y336" s="287">
        <v>0</v>
      </c>
      <c r="Z336" s="287" t="s">
        <v>883</v>
      </c>
      <c r="AA336" s="286" t="s">
        <v>883</v>
      </c>
      <c r="AB336" s="287">
        <v>0</v>
      </c>
      <c r="AC336" s="287"/>
      <c r="AD336" s="288" t="s">
        <v>883</v>
      </c>
      <c r="AE336" s="289" t="s">
        <v>883</v>
      </c>
      <c r="AF336" s="279">
        <v>104</v>
      </c>
      <c r="AG336" s="282">
        <v>43796</v>
      </c>
      <c r="AH336" s="282" t="s">
        <v>883</v>
      </c>
      <c r="AI336" s="282">
        <v>45096</v>
      </c>
      <c r="AJ336" s="282" t="s">
        <v>883</v>
      </c>
      <c r="AK336" s="274"/>
    </row>
    <row r="337" spans="1:37" x14ac:dyDescent="0.3">
      <c r="A337" s="273">
        <v>63031</v>
      </c>
      <c r="B337" s="274" t="s">
        <v>1354</v>
      </c>
      <c r="C337" s="146" t="s">
        <v>256</v>
      </c>
      <c r="D337" s="275">
        <v>3.2</v>
      </c>
      <c r="E337" s="274"/>
      <c r="F337" s="274"/>
      <c r="G337" s="274" t="s">
        <v>883</v>
      </c>
      <c r="H337" s="276">
        <v>0</v>
      </c>
      <c r="I337" s="24">
        <v>103003</v>
      </c>
      <c r="J337" s="277">
        <v>3.2</v>
      </c>
      <c r="K337" s="276">
        <v>1125</v>
      </c>
      <c r="L337" s="278">
        <v>0</v>
      </c>
      <c r="M337" s="279">
        <v>1425</v>
      </c>
      <c r="N337" s="277">
        <v>4560</v>
      </c>
      <c r="O337" s="280" t="s">
        <v>882</v>
      </c>
      <c r="P337" s="279">
        <v>0</v>
      </c>
      <c r="Q337" s="281">
        <v>0</v>
      </c>
      <c r="R337" s="282" t="s">
        <v>883</v>
      </c>
      <c r="S337" s="274" t="s">
        <v>997</v>
      </c>
      <c r="T337" s="44">
        <v>1</v>
      </c>
      <c r="U337" s="283">
        <v>61</v>
      </c>
      <c r="V337" s="284">
        <v>11</v>
      </c>
      <c r="W337" s="285" t="s">
        <v>883</v>
      </c>
      <c r="X337" s="286" t="s">
        <v>883</v>
      </c>
      <c r="Y337" s="287">
        <v>0</v>
      </c>
      <c r="Z337" s="287" t="s">
        <v>883</v>
      </c>
      <c r="AA337" s="286" t="s">
        <v>883</v>
      </c>
      <c r="AB337" s="287">
        <v>0</v>
      </c>
      <c r="AC337" s="287"/>
      <c r="AD337" s="288" t="s">
        <v>883</v>
      </c>
      <c r="AE337" s="289" t="s">
        <v>883</v>
      </c>
      <c r="AF337" s="279">
        <v>476</v>
      </c>
      <c r="AG337" s="282">
        <v>45166</v>
      </c>
      <c r="AH337" s="282" t="s">
        <v>883</v>
      </c>
      <c r="AI337" s="282">
        <v>45145</v>
      </c>
      <c r="AJ337" s="282" t="s">
        <v>883</v>
      </c>
      <c r="AK337" s="274"/>
    </row>
    <row r="338" spans="1:37" x14ac:dyDescent="0.3">
      <c r="A338" s="273">
        <v>63252</v>
      </c>
      <c r="B338" s="274" t="s">
        <v>1355</v>
      </c>
      <c r="C338" s="146" t="s">
        <v>31</v>
      </c>
      <c r="D338" s="275">
        <v>7.7</v>
      </c>
      <c r="E338" s="274"/>
      <c r="F338" s="274"/>
      <c r="G338" s="274" t="s">
        <v>883</v>
      </c>
      <c r="H338" s="276">
        <v>0</v>
      </c>
      <c r="I338" s="24">
        <v>103003</v>
      </c>
      <c r="J338" s="277">
        <v>7.7</v>
      </c>
      <c r="K338" s="276">
        <v>179</v>
      </c>
      <c r="L338" s="278">
        <v>0</v>
      </c>
      <c r="M338" s="279">
        <v>189.96</v>
      </c>
      <c r="N338" s="277">
        <v>1462.692</v>
      </c>
      <c r="O338" s="280" t="s">
        <v>882</v>
      </c>
      <c r="P338" s="279">
        <v>0</v>
      </c>
      <c r="Q338" s="281">
        <v>0</v>
      </c>
      <c r="R338" s="282" t="s">
        <v>883</v>
      </c>
      <c r="S338" s="274" t="s">
        <v>1356</v>
      </c>
      <c r="T338" s="44">
        <v>1</v>
      </c>
      <c r="U338" s="283">
        <v>72</v>
      </c>
      <c r="V338" s="284">
        <v>13</v>
      </c>
      <c r="W338" s="285" t="s">
        <v>883</v>
      </c>
      <c r="X338" s="286" t="s">
        <v>883</v>
      </c>
      <c r="Y338" s="287">
        <v>0</v>
      </c>
      <c r="Z338" s="287" t="s">
        <v>883</v>
      </c>
      <c r="AA338" s="286" t="s">
        <v>883</v>
      </c>
      <c r="AB338" s="287">
        <v>0</v>
      </c>
      <c r="AC338" s="287"/>
      <c r="AD338" s="288" t="s">
        <v>883</v>
      </c>
      <c r="AE338" s="289" t="s">
        <v>883</v>
      </c>
      <c r="AF338" s="279">
        <v>64</v>
      </c>
      <c r="AG338" s="282">
        <v>45188</v>
      </c>
      <c r="AH338" s="282" t="s">
        <v>883</v>
      </c>
      <c r="AI338" s="282">
        <v>45173</v>
      </c>
      <c r="AJ338" s="282" t="s">
        <v>883</v>
      </c>
      <c r="AK338" s="274"/>
    </row>
    <row r="339" spans="1:37" x14ac:dyDescent="0.3">
      <c r="A339" s="273">
        <v>63277</v>
      </c>
      <c r="B339" s="274" t="s">
        <v>1357</v>
      </c>
      <c r="C339" s="146" t="s">
        <v>256</v>
      </c>
      <c r="D339" s="275">
        <v>2.38</v>
      </c>
      <c r="E339" s="274"/>
      <c r="F339" s="274"/>
      <c r="G339" s="274" t="s">
        <v>883</v>
      </c>
      <c r="H339" s="276">
        <v>308</v>
      </c>
      <c r="I339" s="24">
        <v>103003</v>
      </c>
      <c r="J339" s="277">
        <v>2.38</v>
      </c>
      <c r="K339" s="276">
        <v>94</v>
      </c>
      <c r="L339" s="278">
        <v>38.5</v>
      </c>
      <c r="M339" s="279">
        <v>0</v>
      </c>
      <c r="N339" s="277">
        <v>0</v>
      </c>
      <c r="O339" s="280" t="s">
        <v>882</v>
      </c>
      <c r="P339" s="279">
        <v>0</v>
      </c>
      <c r="Q339" s="281">
        <v>0</v>
      </c>
      <c r="R339" s="282" t="s">
        <v>883</v>
      </c>
      <c r="S339" s="274" t="s">
        <v>960</v>
      </c>
      <c r="T339" s="44">
        <v>1</v>
      </c>
      <c r="U339" s="283">
        <v>61</v>
      </c>
      <c r="V339" s="284">
        <v>8</v>
      </c>
      <c r="W339" s="285" t="s">
        <v>883</v>
      </c>
      <c r="X339" s="286" t="s">
        <v>883</v>
      </c>
      <c r="Y339" s="287">
        <v>0</v>
      </c>
      <c r="Z339" s="287" t="s">
        <v>883</v>
      </c>
      <c r="AA339" s="286" t="s">
        <v>883</v>
      </c>
      <c r="AB339" s="287">
        <v>0</v>
      </c>
      <c r="AC339" s="287"/>
      <c r="AD339" s="288" t="s">
        <v>883</v>
      </c>
      <c r="AE339" s="289" t="s">
        <v>883</v>
      </c>
      <c r="AF339" s="279">
        <v>32</v>
      </c>
      <c r="AG339" s="282">
        <v>45180</v>
      </c>
      <c r="AH339" s="282" t="s">
        <v>883</v>
      </c>
      <c r="AI339" s="282">
        <v>45145</v>
      </c>
      <c r="AJ339" s="282" t="s">
        <v>883</v>
      </c>
      <c r="AK339" s="274"/>
    </row>
    <row r="340" spans="1:37" x14ac:dyDescent="0.3">
      <c r="A340" s="273">
        <v>63382</v>
      </c>
      <c r="B340" s="274" t="s">
        <v>1358</v>
      </c>
      <c r="C340" s="146" t="s">
        <v>262</v>
      </c>
      <c r="D340" s="275">
        <v>9.3000000000000007</v>
      </c>
      <c r="E340" s="274"/>
      <c r="F340" s="274"/>
      <c r="G340" s="274" t="s">
        <v>883</v>
      </c>
      <c r="H340" s="276">
        <v>214</v>
      </c>
      <c r="I340" s="24">
        <v>103003</v>
      </c>
      <c r="J340" s="277">
        <v>9.3000000000000007</v>
      </c>
      <c r="K340" s="276">
        <v>37</v>
      </c>
      <c r="L340" s="278">
        <v>67.50788643533123</v>
      </c>
      <c r="M340" s="279">
        <v>0</v>
      </c>
      <c r="N340" s="277">
        <v>0</v>
      </c>
      <c r="O340" s="280" t="s">
        <v>882</v>
      </c>
      <c r="P340" s="279">
        <v>0</v>
      </c>
      <c r="Q340" s="281">
        <v>0</v>
      </c>
      <c r="R340" s="282" t="s">
        <v>883</v>
      </c>
      <c r="S340" s="274" t="s">
        <v>1108</v>
      </c>
      <c r="T340" s="44">
        <v>1</v>
      </c>
      <c r="U340" s="283">
        <v>51</v>
      </c>
      <c r="V340" s="284">
        <v>33</v>
      </c>
      <c r="W340" s="285" t="s">
        <v>883</v>
      </c>
      <c r="X340" s="286" t="s">
        <v>883</v>
      </c>
      <c r="Y340" s="287">
        <v>0</v>
      </c>
      <c r="Z340" s="287" t="s">
        <v>883</v>
      </c>
      <c r="AA340" s="286" t="s">
        <v>883</v>
      </c>
      <c r="AB340" s="287">
        <v>0</v>
      </c>
      <c r="AC340" s="287"/>
      <c r="AD340" s="288" t="s">
        <v>883</v>
      </c>
      <c r="AE340" s="289" t="s">
        <v>883</v>
      </c>
      <c r="AF340" s="279">
        <v>12</v>
      </c>
      <c r="AG340" s="282">
        <v>43627</v>
      </c>
      <c r="AH340" s="282" t="s">
        <v>883</v>
      </c>
      <c r="AI340" s="282">
        <v>45161</v>
      </c>
      <c r="AJ340" s="282" t="s">
        <v>883</v>
      </c>
      <c r="AK340" s="274"/>
    </row>
    <row r="341" spans="1:37" x14ac:dyDescent="0.3">
      <c r="A341" s="273">
        <v>63385</v>
      </c>
      <c r="B341" s="274" t="s">
        <v>1359</v>
      </c>
      <c r="C341" s="146" t="s">
        <v>373</v>
      </c>
      <c r="D341" s="275">
        <v>0.62</v>
      </c>
      <c r="E341" s="274"/>
      <c r="F341" s="274"/>
      <c r="G341" s="274" t="s">
        <v>883</v>
      </c>
      <c r="H341" s="276">
        <v>0</v>
      </c>
      <c r="I341" s="24">
        <v>103003</v>
      </c>
      <c r="J341" s="277">
        <v>0.62</v>
      </c>
      <c r="K341" s="276">
        <v>20287</v>
      </c>
      <c r="L341" s="278">
        <v>0</v>
      </c>
      <c r="M341" s="279">
        <v>1486.96</v>
      </c>
      <c r="N341" s="277">
        <v>921.91520000000003</v>
      </c>
      <c r="O341" s="280" t="s">
        <v>882</v>
      </c>
      <c r="P341" s="279">
        <v>0</v>
      </c>
      <c r="Q341" s="281">
        <v>0</v>
      </c>
      <c r="R341" s="282" t="s">
        <v>883</v>
      </c>
      <c r="S341" s="274" t="s">
        <v>1360</v>
      </c>
      <c r="T341" s="44">
        <v>1</v>
      </c>
      <c r="U341" s="283">
        <v>57</v>
      </c>
      <c r="V341" s="284">
        <v>17</v>
      </c>
      <c r="W341" s="285">
        <v>6989</v>
      </c>
      <c r="X341" s="286">
        <v>2023</v>
      </c>
      <c r="Y341" s="287">
        <v>18800</v>
      </c>
      <c r="Z341" s="287" t="s">
        <v>883</v>
      </c>
      <c r="AA341" s="286" t="s">
        <v>883</v>
      </c>
      <c r="AB341" s="287">
        <v>0</v>
      </c>
      <c r="AC341" s="287"/>
      <c r="AD341" s="288" t="s">
        <v>883</v>
      </c>
      <c r="AE341" s="289" t="s">
        <v>883</v>
      </c>
      <c r="AF341" s="279">
        <v>6762</v>
      </c>
      <c r="AG341" s="282">
        <v>44967</v>
      </c>
      <c r="AH341" s="282" t="s">
        <v>883</v>
      </c>
      <c r="AI341" s="282">
        <v>44910</v>
      </c>
      <c r="AJ341" s="282" t="s">
        <v>883</v>
      </c>
      <c r="AK341" s="274"/>
    </row>
    <row r="342" spans="1:37" x14ac:dyDescent="0.3">
      <c r="A342" s="273">
        <v>63591</v>
      </c>
      <c r="B342" s="274" t="s">
        <v>1361</v>
      </c>
      <c r="C342" s="146" t="s">
        <v>373</v>
      </c>
      <c r="D342" s="275">
        <v>0.46</v>
      </c>
      <c r="E342" s="274"/>
      <c r="F342" s="274"/>
      <c r="G342" s="274" t="s">
        <v>883</v>
      </c>
      <c r="H342" s="276">
        <v>0</v>
      </c>
      <c r="I342" s="24">
        <v>103003</v>
      </c>
      <c r="J342" s="277">
        <v>0.46</v>
      </c>
      <c r="K342" s="276">
        <v>5589</v>
      </c>
      <c r="L342" s="278">
        <v>0</v>
      </c>
      <c r="M342" s="279">
        <v>7354.04</v>
      </c>
      <c r="N342" s="277">
        <v>3382.8584000000001</v>
      </c>
      <c r="O342" s="280" t="s">
        <v>882</v>
      </c>
      <c r="P342" s="279">
        <v>0</v>
      </c>
      <c r="Q342" s="281">
        <v>0</v>
      </c>
      <c r="R342" s="282" t="s">
        <v>883</v>
      </c>
      <c r="S342" s="274" t="s">
        <v>1131</v>
      </c>
      <c r="T342" s="44">
        <v>1</v>
      </c>
      <c r="U342" s="283">
        <v>57</v>
      </c>
      <c r="V342" s="284">
        <v>2</v>
      </c>
      <c r="W342" s="285">
        <v>6216</v>
      </c>
      <c r="X342" s="286">
        <v>2023</v>
      </c>
      <c r="Y342" s="287">
        <v>1000</v>
      </c>
      <c r="Z342" s="287" t="s">
        <v>883</v>
      </c>
      <c r="AA342" s="286" t="s">
        <v>883</v>
      </c>
      <c r="AB342" s="287">
        <v>0</v>
      </c>
      <c r="AC342" s="287"/>
      <c r="AD342" s="288" t="s">
        <v>883</v>
      </c>
      <c r="AE342" s="289" t="s">
        <v>883</v>
      </c>
      <c r="AF342" s="279">
        <v>2784</v>
      </c>
      <c r="AG342" s="282">
        <v>44586</v>
      </c>
      <c r="AH342" s="282" t="s">
        <v>883</v>
      </c>
      <c r="AI342" s="282">
        <v>44551</v>
      </c>
      <c r="AJ342" s="282" t="s">
        <v>883</v>
      </c>
      <c r="AK342" s="274"/>
    </row>
    <row r="343" spans="1:37" x14ac:dyDescent="0.3">
      <c r="A343" s="273">
        <v>63839</v>
      </c>
      <c r="B343" s="274" t="s">
        <v>1362</v>
      </c>
      <c r="C343" s="146" t="s">
        <v>294</v>
      </c>
      <c r="D343" s="275">
        <v>95</v>
      </c>
      <c r="E343" s="274"/>
      <c r="F343" s="274"/>
      <c r="G343" s="274" t="s">
        <v>883</v>
      </c>
      <c r="H343" s="276">
        <v>100</v>
      </c>
      <c r="I343" s="24">
        <v>103003</v>
      </c>
      <c r="J343" s="277">
        <v>95</v>
      </c>
      <c r="K343" s="276">
        <v>225</v>
      </c>
      <c r="L343" s="278">
        <v>5.2410901467505244</v>
      </c>
      <c r="M343" s="279">
        <v>128.96</v>
      </c>
      <c r="N343" s="277">
        <v>12251.2</v>
      </c>
      <c r="O343" s="280" t="s">
        <v>882</v>
      </c>
      <c r="P343" s="279">
        <v>0</v>
      </c>
      <c r="Q343" s="281">
        <v>0</v>
      </c>
      <c r="R343" s="282" t="s">
        <v>883</v>
      </c>
      <c r="S343" s="274" t="s">
        <v>1018</v>
      </c>
      <c r="T343" s="44">
        <v>1</v>
      </c>
      <c r="U343" s="283">
        <v>74</v>
      </c>
      <c r="V343" s="284">
        <v>4</v>
      </c>
      <c r="W343" s="285" t="s">
        <v>883</v>
      </c>
      <c r="X343" s="286" t="s">
        <v>883</v>
      </c>
      <c r="Y343" s="287">
        <v>0</v>
      </c>
      <c r="Z343" s="287" t="s">
        <v>883</v>
      </c>
      <c r="AA343" s="286" t="s">
        <v>883</v>
      </c>
      <c r="AB343" s="287">
        <v>0</v>
      </c>
      <c r="AC343" s="287"/>
      <c r="AD343" s="288" t="s">
        <v>883</v>
      </c>
      <c r="AE343" s="289" t="s">
        <v>883</v>
      </c>
      <c r="AF343" s="279">
        <v>76</v>
      </c>
      <c r="AG343" s="282">
        <v>45190</v>
      </c>
      <c r="AH343" s="282" t="s">
        <v>883</v>
      </c>
      <c r="AI343" s="282">
        <v>45181</v>
      </c>
      <c r="AJ343" s="282" t="s">
        <v>883</v>
      </c>
      <c r="AK343" s="274"/>
    </row>
    <row r="344" spans="1:37" x14ac:dyDescent="0.3">
      <c r="A344" s="273">
        <v>63991</v>
      </c>
      <c r="B344" s="274" t="s">
        <v>1363</v>
      </c>
      <c r="C344" s="146" t="s">
        <v>840</v>
      </c>
      <c r="D344" s="275">
        <v>4.3</v>
      </c>
      <c r="E344" s="274"/>
      <c r="F344" s="274"/>
      <c r="G344" s="274" t="s">
        <v>883</v>
      </c>
      <c r="H344" s="276">
        <v>3648</v>
      </c>
      <c r="I344" s="24">
        <v>103003</v>
      </c>
      <c r="J344" s="277">
        <v>4.3</v>
      </c>
      <c r="K344" s="276">
        <v>2731</v>
      </c>
      <c r="L344" s="278">
        <v>12.153113235833027</v>
      </c>
      <c r="M344" s="279">
        <v>0</v>
      </c>
      <c r="N344" s="277">
        <v>0</v>
      </c>
      <c r="O344" s="280" t="s">
        <v>882</v>
      </c>
      <c r="P344" s="279">
        <v>0</v>
      </c>
      <c r="Q344" s="281">
        <v>0</v>
      </c>
      <c r="R344" s="282" t="s">
        <v>883</v>
      </c>
      <c r="S344" s="274" t="s">
        <v>1364</v>
      </c>
      <c r="T344" s="44">
        <v>1</v>
      </c>
      <c r="U344" s="283">
        <v>58</v>
      </c>
      <c r="V344" s="284">
        <v>8</v>
      </c>
      <c r="W344" s="285" t="s">
        <v>883</v>
      </c>
      <c r="X344" s="286" t="s">
        <v>883</v>
      </c>
      <c r="Y344" s="287">
        <v>0</v>
      </c>
      <c r="Z344" s="287" t="s">
        <v>883</v>
      </c>
      <c r="AA344" s="286" t="s">
        <v>883</v>
      </c>
      <c r="AB344" s="287">
        <v>0</v>
      </c>
      <c r="AC344" s="287"/>
      <c r="AD344" s="288" t="s">
        <v>883</v>
      </c>
      <c r="AE344" s="289" t="s">
        <v>883</v>
      </c>
      <c r="AF344" s="279">
        <v>1200</v>
      </c>
      <c r="AG344" s="282">
        <v>45069</v>
      </c>
      <c r="AH344" s="282" t="s">
        <v>883</v>
      </c>
      <c r="AI344" s="282">
        <v>45020</v>
      </c>
      <c r="AJ344" s="282" t="s">
        <v>883</v>
      </c>
      <c r="AK344" s="274"/>
    </row>
    <row r="345" spans="1:37" x14ac:dyDescent="0.3">
      <c r="A345" s="273">
        <v>64044</v>
      </c>
      <c r="B345" s="274" t="s">
        <v>1365</v>
      </c>
      <c r="C345" s="146" t="s">
        <v>553</v>
      </c>
      <c r="D345" s="275">
        <v>38.31</v>
      </c>
      <c r="E345" s="274"/>
      <c r="F345" s="274" t="s">
        <v>1321</v>
      </c>
      <c r="G345" s="274" t="s">
        <v>1191</v>
      </c>
      <c r="H345" s="276">
        <v>320</v>
      </c>
      <c r="I345" s="24">
        <v>103003</v>
      </c>
      <c r="J345" s="277">
        <v>38.31</v>
      </c>
      <c r="K345" s="276">
        <v>170</v>
      </c>
      <c r="L345" s="278">
        <v>22.582921665490471</v>
      </c>
      <c r="M345" s="279">
        <v>0</v>
      </c>
      <c r="N345" s="277">
        <v>0</v>
      </c>
      <c r="O345" s="280" t="s">
        <v>1192</v>
      </c>
      <c r="P345" s="279">
        <v>3000</v>
      </c>
      <c r="Q345" s="281">
        <v>114930</v>
      </c>
      <c r="R345" s="282">
        <v>45328</v>
      </c>
      <c r="S345" s="274" t="s">
        <v>1322</v>
      </c>
      <c r="T345" s="44">
        <v>1</v>
      </c>
      <c r="U345" s="283">
        <v>51</v>
      </c>
      <c r="V345" s="284">
        <v>30</v>
      </c>
      <c r="W345" s="285" t="s">
        <v>883</v>
      </c>
      <c r="X345" s="286" t="s">
        <v>883</v>
      </c>
      <c r="Y345" s="287">
        <v>0</v>
      </c>
      <c r="Z345" s="287" t="s">
        <v>883</v>
      </c>
      <c r="AA345" s="286" t="s">
        <v>883</v>
      </c>
      <c r="AB345" s="287">
        <v>0</v>
      </c>
      <c r="AC345" s="287"/>
      <c r="AD345" s="288" t="s">
        <v>883</v>
      </c>
      <c r="AE345" s="289" t="s">
        <v>883</v>
      </c>
      <c r="AF345" s="279">
        <v>56</v>
      </c>
      <c r="AG345" s="282">
        <v>45104</v>
      </c>
      <c r="AH345" s="282" t="s">
        <v>883</v>
      </c>
      <c r="AI345" s="282">
        <v>45033</v>
      </c>
      <c r="AJ345" s="282" t="s">
        <v>883</v>
      </c>
      <c r="AK345" s="274"/>
    </row>
    <row r="346" spans="1:37" x14ac:dyDescent="0.3">
      <c r="A346" s="273">
        <v>64253</v>
      </c>
      <c r="B346" s="274" t="s">
        <v>1366</v>
      </c>
      <c r="C346" s="146" t="s">
        <v>338</v>
      </c>
      <c r="D346" s="275">
        <v>56.66</v>
      </c>
      <c r="E346" s="274"/>
      <c r="F346" s="274"/>
      <c r="G346" s="274" t="s">
        <v>883</v>
      </c>
      <c r="H346" s="276">
        <v>1590</v>
      </c>
      <c r="I346" s="24">
        <v>103003</v>
      </c>
      <c r="J346" s="277">
        <v>56.66</v>
      </c>
      <c r="K346" s="276">
        <v>1320</v>
      </c>
      <c r="L346" s="278">
        <v>14.281864726488816</v>
      </c>
      <c r="M346" s="279">
        <v>0</v>
      </c>
      <c r="N346" s="277">
        <v>0</v>
      </c>
      <c r="O346" s="280" t="s">
        <v>882</v>
      </c>
      <c r="P346" s="279">
        <v>0</v>
      </c>
      <c r="Q346" s="281">
        <v>0</v>
      </c>
      <c r="R346" s="282" t="s">
        <v>883</v>
      </c>
      <c r="S346" s="274" t="s">
        <v>1367</v>
      </c>
      <c r="T346" s="44">
        <v>1</v>
      </c>
      <c r="U346" s="283">
        <v>69</v>
      </c>
      <c r="V346" s="284">
        <v>17</v>
      </c>
      <c r="W346" s="285" t="s">
        <v>883</v>
      </c>
      <c r="X346" s="286" t="s">
        <v>883</v>
      </c>
      <c r="Y346" s="287">
        <v>0</v>
      </c>
      <c r="Z346" s="287" t="s">
        <v>883</v>
      </c>
      <c r="AA346" s="286" t="s">
        <v>883</v>
      </c>
      <c r="AB346" s="287">
        <v>0</v>
      </c>
      <c r="AC346" s="287"/>
      <c r="AD346" s="288" t="s">
        <v>883</v>
      </c>
      <c r="AE346" s="289" t="s">
        <v>883</v>
      </c>
      <c r="AF346" s="279">
        <v>446</v>
      </c>
      <c r="AG346" s="282">
        <v>44895</v>
      </c>
      <c r="AH346" s="282" t="s">
        <v>883</v>
      </c>
      <c r="AI346" s="282">
        <v>44881</v>
      </c>
      <c r="AJ346" s="282" t="s">
        <v>883</v>
      </c>
      <c r="AK346" s="274"/>
    </row>
    <row r="347" spans="1:37" x14ac:dyDescent="0.3">
      <c r="A347" s="273">
        <v>64462</v>
      </c>
      <c r="B347" s="274" t="s">
        <v>1368</v>
      </c>
      <c r="C347" s="146" t="s">
        <v>256</v>
      </c>
      <c r="D347" s="275">
        <v>0.19</v>
      </c>
      <c r="E347" s="274"/>
      <c r="F347" s="274"/>
      <c r="G347" s="274" t="s">
        <v>883</v>
      </c>
      <c r="H347" s="276">
        <v>8061</v>
      </c>
      <c r="I347" s="24">
        <v>103003</v>
      </c>
      <c r="J347" s="277">
        <v>0.19</v>
      </c>
      <c r="K347" s="276">
        <v>4039</v>
      </c>
      <c r="L347" s="278">
        <v>22.293821560927039</v>
      </c>
      <c r="M347" s="279">
        <v>0</v>
      </c>
      <c r="N347" s="277">
        <v>0</v>
      </c>
      <c r="O347" s="280" t="s">
        <v>882</v>
      </c>
      <c r="P347" s="279">
        <v>0</v>
      </c>
      <c r="Q347" s="281">
        <v>0</v>
      </c>
      <c r="R347" s="282" t="s">
        <v>883</v>
      </c>
      <c r="S347" s="274" t="s">
        <v>1369</v>
      </c>
      <c r="T347" s="44">
        <v>1</v>
      </c>
      <c r="U347" s="283">
        <v>67</v>
      </c>
      <c r="V347" s="284">
        <v>4</v>
      </c>
      <c r="W347" s="285" t="s">
        <v>883</v>
      </c>
      <c r="X347" s="286" t="s">
        <v>883</v>
      </c>
      <c r="Y347" s="287">
        <v>0</v>
      </c>
      <c r="Z347" s="287" t="s">
        <v>883</v>
      </c>
      <c r="AA347" s="286" t="s">
        <v>883</v>
      </c>
      <c r="AB347" s="287">
        <v>0</v>
      </c>
      <c r="AC347" s="287"/>
      <c r="AD347" s="288" t="s">
        <v>883</v>
      </c>
      <c r="AE347" s="289" t="s">
        <v>883</v>
      </c>
      <c r="AF347" s="279">
        <v>1446</v>
      </c>
      <c r="AG347" s="282">
        <v>45201</v>
      </c>
      <c r="AH347" s="282" t="s">
        <v>883</v>
      </c>
      <c r="AI347" s="282">
        <v>45189</v>
      </c>
      <c r="AJ347" s="282" t="s">
        <v>883</v>
      </c>
      <c r="AK347" s="274"/>
    </row>
    <row r="348" spans="1:37" x14ac:dyDescent="0.3">
      <c r="A348" s="273">
        <v>64466</v>
      </c>
      <c r="B348" s="274" t="s">
        <v>1370</v>
      </c>
      <c r="C348" s="146" t="s">
        <v>256</v>
      </c>
      <c r="D348" s="275">
        <v>7.0000000000000007E-2</v>
      </c>
      <c r="E348" s="274"/>
      <c r="F348" s="274"/>
      <c r="G348" s="274" t="s">
        <v>883</v>
      </c>
      <c r="H348" s="276">
        <v>5067</v>
      </c>
      <c r="I348" s="24">
        <v>103003</v>
      </c>
      <c r="J348" s="277">
        <v>7.0000000000000007E-2</v>
      </c>
      <c r="K348" s="276">
        <v>195</v>
      </c>
      <c r="L348" s="278">
        <v>311.81538461538463</v>
      </c>
      <c r="M348" s="279">
        <v>0</v>
      </c>
      <c r="N348" s="277">
        <v>0</v>
      </c>
      <c r="O348" s="280" t="s">
        <v>882</v>
      </c>
      <c r="P348" s="279">
        <v>0</v>
      </c>
      <c r="Q348" s="281">
        <v>0</v>
      </c>
      <c r="R348" s="282" t="s">
        <v>883</v>
      </c>
      <c r="S348" s="274" t="s">
        <v>1175</v>
      </c>
      <c r="T348" s="44">
        <v>1</v>
      </c>
      <c r="U348" s="283">
        <v>67</v>
      </c>
      <c r="V348" s="284">
        <v>5</v>
      </c>
      <c r="W348" s="285" t="s">
        <v>883</v>
      </c>
      <c r="X348" s="286" t="s">
        <v>883</v>
      </c>
      <c r="Y348" s="287">
        <v>0</v>
      </c>
      <c r="Z348" s="287" t="s">
        <v>883</v>
      </c>
      <c r="AA348" s="286" t="s">
        <v>883</v>
      </c>
      <c r="AB348" s="287">
        <v>0</v>
      </c>
      <c r="AC348" s="287"/>
      <c r="AD348" s="288" t="s">
        <v>883</v>
      </c>
      <c r="AE348" s="289" t="s">
        <v>883</v>
      </c>
      <c r="AF348" s="279">
        <v>66</v>
      </c>
      <c r="AG348" s="282">
        <v>43864</v>
      </c>
      <c r="AH348" s="282" t="s">
        <v>883</v>
      </c>
      <c r="AI348" s="282">
        <v>43826</v>
      </c>
      <c r="AJ348" s="282" t="s">
        <v>883</v>
      </c>
      <c r="AK348" s="274"/>
    </row>
    <row r="349" spans="1:37" x14ac:dyDescent="0.3">
      <c r="A349" s="273">
        <v>64604</v>
      </c>
      <c r="B349" s="274" t="s">
        <v>1371</v>
      </c>
      <c r="C349" s="146" t="s">
        <v>338</v>
      </c>
      <c r="D349" s="275">
        <v>19.579999999999998</v>
      </c>
      <c r="E349" s="274"/>
      <c r="F349" s="274"/>
      <c r="G349" s="274" t="s">
        <v>883</v>
      </c>
      <c r="H349" s="276">
        <v>1361</v>
      </c>
      <c r="I349" s="24">
        <v>103003</v>
      </c>
      <c r="J349" s="277">
        <v>19.579999999999998</v>
      </c>
      <c r="K349" s="276">
        <v>48</v>
      </c>
      <c r="L349" s="278">
        <v>173.81864623243933</v>
      </c>
      <c r="M349" s="279">
        <v>0</v>
      </c>
      <c r="N349" s="277">
        <v>0</v>
      </c>
      <c r="O349" s="280" t="s">
        <v>882</v>
      </c>
      <c r="P349" s="279">
        <v>0</v>
      </c>
      <c r="Q349" s="281">
        <v>0</v>
      </c>
      <c r="R349" s="282" t="s">
        <v>883</v>
      </c>
      <c r="S349" s="274" t="s">
        <v>1343</v>
      </c>
      <c r="T349" s="44">
        <v>1</v>
      </c>
      <c r="U349" s="283">
        <v>69</v>
      </c>
      <c r="V349" s="284">
        <v>8</v>
      </c>
      <c r="W349" s="285" t="s">
        <v>883</v>
      </c>
      <c r="X349" s="286" t="s">
        <v>883</v>
      </c>
      <c r="Y349" s="287">
        <v>0</v>
      </c>
      <c r="Z349" s="287" t="s">
        <v>883</v>
      </c>
      <c r="AA349" s="286" t="s">
        <v>883</v>
      </c>
      <c r="AB349" s="287">
        <v>0</v>
      </c>
      <c r="AC349" s="287"/>
      <c r="AD349" s="288" t="s">
        <v>883</v>
      </c>
      <c r="AE349" s="289" t="s">
        <v>883</v>
      </c>
      <c r="AF349" s="279">
        <v>32</v>
      </c>
      <c r="AG349" s="282">
        <v>44551</v>
      </c>
      <c r="AH349" s="282" t="s">
        <v>883</v>
      </c>
      <c r="AI349" s="282">
        <v>45141</v>
      </c>
      <c r="AJ349" s="282" t="s">
        <v>883</v>
      </c>
      <c r="AK349" s="274"/>
    </row>
    <row r="350" spans="1:37" x14ac:dyDescent="0.3">
      <c r="A350" s="273">
        <v>64605</v>
      </c>
      <c r="B350" s="274" t="s">
        <v>1372</v>
      </c>
      <c r="C350" s="146" t="s">
        <v>338</v>
      </c>
      <c r="D350" s="275">
        <v>9.98</v>
      </c>
      <c r="E350" s="274"/>
      <c r="F350" s="274"/>
      <c r="G350" s="274" t="s">
        <v>883</v>
      </c>
      <c r="H350" s="276">
        <v>1020</v>
      </c>
      <c r="I350" s="24">
        <v>103003</v>
      </c>
      <c r="J350" s="277">
        <v>9.8965800000000002</v>
      </c>
      <c r="K350" s="276">
        <v>398</v>
      </c>
      <c r="L350" s="278">
        <v>8.0632411067193672</v>
      </c>
      <c r="M350" s="279">
        <v>498</v>
      </c>
      <c r="N350" s="277">
        <v>4970.04</v>
      </c>
      <c r="O350" s="280" t="s">
        <v>882</v>
      </c>
      <c r="P350" s="279">
        <v>0</v>
      </c>
      <c r="Q350" s="281">
        <v>0</v>
      </c>
      <c r="R350" s="282" t="s">
        <v>883</v>
      </c>
      <c r="S350" s="274" t="s">
        <v>1343</v>
      </c>
      <c r="T350" s="44">
        <v>1</v>
      </c>
      <c r="U350" s="283">
        <v>69</v>
      </c>
      <c r="V350" s="284">
        <v>8</v>
      </c>
      <c r="W350" s="285" t="s">
        <v>883</v>
      </c>
      <c r="X350" s="286" t="s">
        <v>883</v>
      </c>
      <c r="Y350" s="287">
        <v>0</v>
      </c>
      <c r="Z350" s="287" t="s">
        <v>883</v>
      </c>
      <c r="AA350" s="286" t="s">
        <v>883</v>
      </c>
      <c r="AB350" s="287">
        <v>0</v>
      </c>
      <c r="AC350" s="287"/>
      <c r="AD350" s="288" t="s">
        <v>883</v>
      </c>
      <c r="AE350" s="289" t="s">
        <v>883</v>
      </c>
      <c r="AF350" s="279">
        <v>506</v>
      </c>
      <c r="AG350" s="282">
        <v>45190</v>
      </c>
      <c r="AH350" s="282" t="s">
        <v>883</v>
      </c>
      <c r="AI350" s="282">
        <v>45156</v>
      </c>
      <c r="AJ350" s="282" t="s">
        <v>883</v>
      </c>
      <c r="AK350" s="274"/>
    </row>
    <row r="351" spans="1:37" x14ac:dyDescent="0.3">
      <c r="A351" s="273">
        <v>64607</v>
      </c>
      <c r="B351" s="274" t="s">
        <v>1373</v>
      </c>
      <c r="C351" s="146" t="s">
        <v>338</v>
      </c>
      <c r="D351" s="275">
        <v>49.4</v>
      </c>
      <c r="E351" s="274"/>
      <c r="F351" s="274"/>
      <c r="G351" s="274" t="s">
        <v>883</v>
      </c>
      <c r="H351" s="276">
        <v>1236</v>
      </c>
      <c r="I351" s="24">
        <v>103003</v>
      </c>
      <c r="J351" s="277">
        <v>49.4</v>
      </c>
      <c r="K351" s="276">
        <v>510</v>
      </c>
      <c r="L351" s="278">
        <v>29.08235294117647</v>
      </c>
      <c r="M351" s="279">
        <v>0</v>
      </c>
      <c r="N351" s="277">
        <v>0</v>
      </c>
      <c r="O351" s="280" t="s">
        <v>882</v>
      </c>
      <c r="P351" s="279">
        <v>0</v>
      </c>
      <c r="Q351" s="281">
        <v>0</v>
      </c>
      <c r="R351" s="282" t="s">
        <v>883</v>
      </c>
      <c r="S351" s="274" t="s">
        <v>1255</v>
      </c>
      <c r="T351" s="44">
        <v>1</v>
      </c>
      <c r="U351" s="283">
        <v>69</v>
      </c>
      <c r="V351" s="284">
        <v>3</v>
      </c>
      <c r="W351" s="285" t="s">
        <v>883</v>
      </c>
      <c r="X351" s="286" t="s">
        <v>883</v>
      </c>
      <c r="Y351" s="287">
        <v>0</v>
      </c>
      <c r="Z351" s="287" t="s">
        <v>883</v>
      </c>
      <c r="AA351" s="286" t="s">
        <v>883</v>
      </c>
      <c r="AB351" s="287">
        <v>0</v>
      </c>
      <c r="AC351" s="287"/>
      <c r="AD351" s="288" t="s">
        <v>883</v>
      </c>
      <c r="AE351" s="289" t="s">
        <v>883</v>
      </c>
      <c r="AF351" s="279">
        <v>170</v>
      </c>
      <c r="AG351" s="282">
        <v>45181</v>
      </c>
      <c r="AH351" s="282" t="s">
        <v>883</v>
      </c>
      <c r="AI351" s="282">
        <v>45128</v>
      </c>
      <c r="AJ351" s="282" t="s">
        <v>883</v>
      </c>
      <c r="AK351" s="274"/>
    </row>
    <row r="352" spans="1:37" x14ac:dyDescent="0.3">
      <c r="A352" s="273">
        <v>64609</v>
      </c>
      <c r="B352" s="274" t="s">
        <v>1374</v>
      </c>
      <c r="C352" s="146" t="s">
        <v>338</v>
      </c>
      <c r="D352" s="275">
        <v>62</v>
      </c>
      <c r="E352" s="274"/>
      <c r="F352" s="274"/>
      <c r="G352" s="274" t="s">
        <v>883</v>
      </c>
      <c r="H352" s="276">
        <v>435</v>
      </c>
      <c r="I352" s="24">
        <v>103003</v>
      </c>
      <c r="J352" s="277">
        <v>62</v>
      </c>
      <c r="K352" s="276">
        <v>286</v>
      </c>
      <c r="L352" s="278">
        <v>17.997517583781548</v>
      </c>
      <c r="M352" s="279">
        <v>0</v>
      </c>
      <c r="N352" s="277">
        <v>0</v>
      </c>
      <c r="O352" s="280" t="s">
        <v>882</v>
      </c>
      <c r="P352" s="279">
        <v>0</v>
      </c>
      <c r="Q352" s="281">
        <v>0</v>
      </c>
      <c r="R352" s="282" t="s">
        <v>883</v>
      </c>
      <c r="S352" s="274" t="s">
        <v>1255</v>
      </c>
      <c r="T352" s="44">
        <v>1</v>
      </c>
      <c r="U352" s="283">
        <v>69</v>
      </c>
      <c r="V352" s="284">
        <v>3</v>
      </c>
      <c r="W352" s="285" t="s">
        <v>883</v>
      </c>
      <c r="X352" s="286" t="s">
        <v>883</v>
      </c>
      <c r="Y352" s="287">
        <v>0</v>
      </c>
      <c r="Z352" s="287" t="s">
        <v>883</v>
      </c>
      <c r="AA352" s="286" t="s">
        <v>883</v>
      </c>
      <c r="AB352" s="287">
        <v>0</v>
      </c>
      <c r="AC352" s="287"/>
      <c r="AD352" s="288" t="s">
        <v>883</v>
      </c>
      <c r="AE352" s="289" t="s">
        <v>883</v>
      </c>
      <c r="AF352" s="279">
        <v>96</v>
      </c>
      <c r="AG352" s="282">
        <v>44510</v>
      </c>
      <c r="AH352" s="282" t="s">
        <v>883</v>
      </c>
      <c r="AI352" s="282">
        <v>44781</v>
      </c>
      <c r="AJ352" s="282" t="s">
        <v>883</v>
      </c>
      <c r="AK352" s="274"/>
    </row>
    <row r="353" spans="1:37" x14ac:dyDescent="0.3">
      <c r="A353" s="273">
        <v>64610</v>
      </c>
      <c r="B353" s="274" t="s">
        <v>1375</v>
      </c>
      <c r="C353" s="146" t="s">
        <v>256</v>
      </c>
      <c r="D353" s="275">
        <v>96.6</v>
      </c>
      <c r="E353" s="274"/>
      <c r="F353" s="274"/>
      <c r="G353" s="274" t="s">
        <v>883</v>
      </c>
      <c r="H353" s="276">
        <v>806</v>
      </c>
      <c r="I353" s="24">
        <v>103003</v>
      </c>
      <c r="J353" s="277">
        <v>96.6</v>
      </c>
      <c r="K353" s="276">
        <v>357</v>
      </c>
      <c r="L353" s="278">
        <v>27.092436974789916</v>
      </c>
      <c r="M353" s="279">
        <v>0</v>
      </c>
      <c r="N353" s="277">
        <v>0</v>
      </c>
      <c r="O353" s="280" t="s">
        <v>882</v>
      </c>
      <c r="P353" s="279">
        <v>0</v>
      </c>
      <c r="Q353" s="281">
        <v>0</v>
      </c>
      <c r="R353" s="282" t="s">
        <v>883</v>
      </c>
      <c r="S353" s="274" t="s">
        <v>1158</v>
      </c>
      <c r="T353" s="44">
        <v>1</v>
      </c>
      <c r="U353" s="283">
        <v>69</v>
      </c>
      <c r="V353" s="284">
        <v>1</v>
      </c>
      <c r="W353" s="285" t="s">
        <v>883</v>
      </c>
      <c r="X353" s="286" t="s">
        <v>883</v>
      </c>
      <c r="Y353" s="287">
        <v>0</v>
      </c>
      <c r="Z353" s="287" t="s">
        <v>883</v>
      </c>
      <c r="AA353" s="286" t="s">
        <v>883</v>
      </c>
      <c r="AB353" s="287">
        <v>0</v>
      </c>
      <c r="AC353" s="287"/>
      <c r="AD353" s="288" t="s">
        <v>883</v>
      </c>
      <c r="AE353" s="289" t="s">
        <v>883</v>
      </c>
      <c r="AF353" s="279">
        <v>120</v>
      </c>
      <c r="AG353" s="282">
        <v>45184</v>
      </c>
      <c r="AH353" s="282" t="s">
        <v>883</v>
      </c>
      <c r="AI353" s="282">
        <v>45128</v>
      </c>
      <c r="AJ353" s="282" t="s">
        <v>883</v>
      </c>
      <c r="AK353" s="274"/>
    </row>
    <row r="354" spans="1:37" x14ac:dyDescent="0.3">
      <c r="A354" s="273">
        <v>64625</v>
      </c>
      <c r="B354" s="274" t="s">
        <v>1376</v>
      </c>
      <c r="C354" s="146" t="s">
        <v>338</v>
      </c>
      <c r="D354" s="275">
        <v>61.42</v>
      </c>
      <c r="E354" s="274"/>
      <c r="F354" s="274"/>
      <c r="G354" s="274" t="s">
        <v>883</v>
      </c>
      <c r="H354" s="276">
        <v>677</v>
      </c>
      <c r="I354" s="24">
        <v>103003</v>
      </c>
      <c r="J354" s="277">
        <v>61.42</v>
      </c>
      <c r="K354" s="276">
        <v>60</v>
      </c>
      <c r="L354" s="278">
        <v>135.4</v>
      </c>
      <c r="M354" s="279">
        <v>0</v>
      </c>
      <c r="N354" s="277">
        <v>0</v>
      </c>
      <c r="O354" s="280" t="s">
        <v>882</v>
      </c>
      <c r="P354" s="279">
        <v>0</v>
      </c>
      <c r="Q354" s="281">
        <v>0</v>
      </c>
      <c r="R354" s="282" t="s">
        <v>883</v>
      </c>
      <c r="S354" s="274" t="s">
        <v>1343</v>
      </c>
      <c r="T354" s="44">
        <v>1</v>
      </c>
      <c r="U354" s="283">
        <v>69</v>
      </c>
      <c r="V354" s="284">
        <v>8</v>
      </c>
      <c r="W354" s="285" t="s">
        <v>883</v>
      </c>
      <c r="X354" s="286" t="s">
        <v>883</v>
      </c>
      <c r="Y354" s="287">
        <v>0</v>
      </c>
      <c r="Z354" s="287" t="s">
        <v>883</v>
      </c>
      <c r="AA354" s="286" t="s">
        <v>883</v>
      </c>
      <c r="AB354" s="287">
        <v>0</v>
      </c>
      <c r="AC354" s="287"/>
      <c r="AD354" s="288" t="s">
        <v>883</v>
      </c>
      <c r="AE354" s="289" t="s">
        <v>883</v>
      </c>
      <c r="AF354" s="279">
        <v>20</v>
      </c>
      <c r="AG354" s="282">
        <v>44893</v>
      </c>
      <c r="AH354" s="282" t="s">
        <v>883</v>
      </c>
      <c r="AI354" s="282">
        <v>44881</v>
      </c>
      <c r="AJ354" s="282" t="s">
        <v>883</v>
      </c>
      <c r="AK354" s="274"/>
    </row>
    <row r="355" spans="1:37" x14ac:dyDescent="0.3">
      <c r="A355" s="273">
        <v>64626</v>
      </c>
      <c r="B355" s="274" t="s">
        <v>1377</v>
      </c>
      <c r="C355" s="146" t="s">
        <v>338</v>
      </c>
      <c r="D355" s="275">
        <v>75.400000000000006</v>
      </c>
      <c r="E355" s="274"/>
      <c r="F355" s="274"/>
      <c r="G355" s="274" t="s">
        <v>883</v>
      </c>
      <c r="H355" s="276">
        <v>2397</v>
      </c>
      <c r="I355" s="24">
        <v>103003</v>
      </c>
      <c r="J355" s="277">
        <v>75.400000000000006</v>
      </c>
      <c r="K355" s="276">
        <v>507</v>
      </c>
      <c r="L355" s="278">
        <v>56.73372781065089</v>
      </c>
      <c r="M355" s="279">
        <v>0</v>
      </c>
      <c r="N355" s="277">
        <v>0</v>
      </c>
      <c r="O355" s="280" t="s">
        <v>882</v>
      </c>
      <c r="P355" s="279">
        <v>0</v>
      </c>
      <c r="Q355" s="281">
        <v>0</v>
      </c>
      <c r="R355" s="282" t="s">
        <v>883</v>
      </c>
      <c r="S355" s="274" t="s">
        <v>1343</v>
      </c>
      <c r="T355" s="44">
        <v>1</v>
      </c>
      <c r="U355" s="283">
        <v>69</v>
      </c>
      <c r="V355" s="284">
        <v>8</v>
      </c>
      <c r="W355" s="285" t="s">
        <v>883</v>
      </c>
      <c r="X355" s="286" t="s">
        <v>883</v>
      </c>
      <c r="Y355" s="287">
        <v>0</v>
      </c>
      <c r="Z355" s="287" t="s">
        <v>883</v>
      </c>
      <c r="AA355" s="286" t="s">
        <v>883</v>
      </c>
      <c r="AB355" s="287">
        <v>0</v>
      </c>
      <c r="AC355" s="287"/>
      <c r="AD355" s="288" t="s">
        <v>883</v>
      </c>
      <c r="AE355" s="289" t="s">
        <v>883</v>
      </c>
      <c r="AF355" s="279">
        <v>170</v>
      </c>
      <c r="AG355" s="282">
        <v>45180</v>
      </c>
      <c r="AH355" s="282" t="s">
        <v>883</v>
      </c>
      <c r="AI355" s="282">
        <v>45128</v>
      </c>
      <c r="AJ355" s="282" t="s">
        <v>883</v>
      </c>
      <c r="AK355" s="274"/>
    </row>
    <row r="356" spans="1:37" x14ac:dyDescent="0.3">
      <c r="A356" s="273">
        <v>64627</v>
      </c>
      <c r="B356" s="274" t="s">
        <v>1378</v>
      </c>
      <c r="C356" s="146" t="s">
        <v>338</v>
      </c>
      <c r="D356" s="275">
        <v>66</v>
      </c>
      <c r="E356" s="274"/>
      <c r="F356" s="274"/>
      <c r="G356" s="274" t="s">
        <v>883</v>
      </c>
      <c r="H356" s="276">
        <v>2121</v>
      </c>
      <c r="I356" s="24">
        <v>103003</v>
      </c>
      <c r="J356" s="277">
        <v>66</v>
      </c>
      <c r="K356" s="276">
        <v>40</v>
      </c>
      <c r="L356" s="278">
        <v>636.93693693693683</v>
      </c>
      <c r="M356" s="279">
        <v>0</v>
      </c>
      <c r="N356" s="277">
        <v>0</v>
      </c>
      <c r="O356" s="280" t="s">
        <v>882</v>
      </c>
      <c r="P356" s="279">
        <v>0</v>
      </c>
      <c r="Q356" s="281">
        <v>0</v>
      </c>
      <c r="R356" s="282" t="s">
        <v>883</v>
      </c>
      <c r="S356" s="274" t="s">
        <v>1343</v>
      </c>
      <c r="T356" s="44">
        <v>1</v>
      </c>
      <c r="U356" s="283">
        <v>69</v>
      </c>
      <c r="V356" s="284">
        <v>8</v>
      </c>
      <c r="W356" s="285" t="s">
        <v>883</v>
      </c>
      <c r="X356" s="286" t="s">
        <v>883</v>
      </c>
      <c r="Y356" s="287">
        <v>0</v>
      </c>
      <c r="Z356" s="287" t="s">
        <v>883</v>
      </c>
      <c r="AA356" s="286" t="s">
        <v>883</v>
      </c>
      <c r="AB356" s="287">
        <v>0</v>
      </c>
      <c r="AC356" s="287"/>
      <c r="AD356" s="288" t="s">
        <v>883</v>
      </c>
      <c r="AE356" s="289" t="s">
        <v>883</v>
      </c>
      <c r="AF356" s="279">
        <v>14</v>
      </c>
      <c r="AG356" s="282">
        <v>44579</v>
      </c>
      <c r="AH356" s="282" t="s">
        <v>883</v>
      </c>
      <c r="AI356" s="282">
        <v>44883</v>
      </c>
      <c r="AJ356" s="282" t="s">
        <v>883</v>
      </c>
      <c r="AK356" s="274"/>
    </row>
    <row r="357" spans="1:37" x14ac:dyDescent="0.3">
      <c r="A357" s="273">
        <v>64634</v>
      </c>
      <c r="B357" s="274" t="s">
        <v>1379</v>
      </c>
      <c r="C357" s="146" t="s">
        <v>256</v>
      </c>
      <c r="D357" s="275">
        <v>3</v>
      </c>
      <c r="E357" s="274"/>
      <c r="F357" s="274"/>
      <c r="G357" s="274" t="s">
        <v>883</v>
      </c>
      <c r="H357" s="276">
        <v>89</v>
      </c>
      <c r="I357" s="24">
        <v>103003</v>
      </c>
      <c r="J357" s="277">
        <v>3</v>
      </c>
      <c r="K357" s="276"/>
      <c r="L357" s="278">
        <v>0</v>
      </c>
      <c r="M357" s="279">
        <v>0</v>
      </c>
      <c r="N357" s="277">
        <v>0</v>
      </c>
      <c r="O357" s="280" t="s">
        <v>882</v>
      </c>
      <c r="P357" s="279">
        <v>0</v>
      </c>
      <c r="Q357" s="281">
        <v>0</v>
      </c>
      <c r="R357" s="282" t="s">
        <v>883</v>
      </c>
      <c r="S357" s="274" t="s">
        <v>1380</v>
      </c>
      <c r="T357" s="44">
        <v>1</v>
      </c>
      <c r="U357" s="283">
        <v>83</v>
      </c>
      <c r="V357" s="284">
        <v>10</v>
      </c>
      <c r="W357" s="285" t="s">
        <v>883</v>
      </c>
      <c r="X357" s="286" t="s">
        <v>883</v>
      </c>
      <c r="Y357" s="287">
        <v>0</v>
      </c>
      <c r="Z357" s="287" t="s">
        <v>883</v>
      </c>
      <c r="AA357" s="286" t="s">
        <v>883</v>
      </c>
      <c r="AB357" s="287">
        <v>0</v>
      </c>
      <c r="AC357" s="287"/>
      <c r="AD357" s="288" t="s">
        <v>883</v>
      </c>
      <c r="AE357" s="289" t="s">
        <v>883</v>
      </c>
      <c r="AF357" s="279">
        <v>0</v>
      </c>
      <c r="AG357" s="282">
        <v>44162</v>
      </c>
      <c r="AH357" s="282" t="s">
        <v>883</v>
      </c>
      <c r="AI357" s="282">
        <v>44029</v>
      </c>
      <c r="AJ357" s="282" t="s">
        <v>883</v>
      </c>
      <c r="AK357" s="274"/>
    </row>
    <row r="358" spans="1:37" x14ac:dyDescent="0.3">
      <c r="A358" s="273">
        <v>64635</v>
      </c>
      <c r="B358" s="274" t="s">
        <v>1381</v>
      </c>
      <c r="C358" s="146" t="s">
        <v>256</v>
      </c>
      <c r="D358" s="275">
        <v>7.1</v>
      </c>
      <c r="E358" s="274"/>
      <c r="F358" s="274"/>
      <c r="G358" s="274" t="s">
        <v>883</v>
      </c>
      <c r="H358" s="276">
        <v>70</v>
      </c>
      <c r="I358" s="24">
        <v>103003</v>
      </c>
      <c r="J358" s="277">
        <v>7.3909500000000001</v>
      </c>
      <c r="K358" s="276">
        <v>2</v>
      </c>
      <c r="L358" s="278">
        <v>411.76470588235293</v>
      </c>
      <c r="M358" s="279">
        <v>0</v>
      </c>
      <c r="N358" s="277">
        <v>0</v>
      </c>
      <c r="O358" s="280" t="s">
        <v>882</v>
      </c>
      <c r="P358" s="279">
        <v>0</v>
      </c>
      <c r="Q358" s="281">
        <v>0</v>
      </c>
      <c r="R358" s="282" t="s">
        <v>883</v>
      </c>
      <c r="S358" s="274" t="s">
        <v>960</v>
      </c>
      <c r="T358" s="44">
        <v>1</v>
      </c>
      <c r="U358" s="283">
        <v>61</v>
      </c>
      <c r="V358" s="284">
        <v>8</v>
      </c>
      <c r="W358" s="285" t="s">
        <v>883</v>
      </c>
      <c r="X358" s="286" t="s">
        <v>883</v>
      </c>
      <c r="Y358" s="287">
        <v>0</v>
      </c>
      <c r="Z358" s="287" t="s">
        <v>883</v>
      </c>
      <c r="AA358" s="286" t="s">
        <v>883</v>
      </c>
      <c r="AB358" s="287">
        <v>0</v>
      </c>
      <c r="AC358" s="287"/>
      <c r="AD358" s="288" t="s">
        <v>883</v>
      </c>
      <c r="AE358" s="289" t="s">
        <v>883</v>
      </c>
      <c r="AF358" s="279">
        <v>0</v>
      </c>
      <c r="AG358" s="282">
        <v>39419</v>
      </c>
      <c r="AH358" s="282" t="s">
        <v>883</v>
      </c>
      <c r="AI358" s="282">
        <v>39380</v>
      </c>
      <c r="AJ358" s="282" t="s">
        <v>883</v>
      </c>
      <c r="AK358" s="274"/>
    </row>
    <row r="359" spans="1:37" x14ac:dyDescent="0.3">
      <c r="A359" s="273">
        <v>64636</v>
      </c>
      <c r="B359" s="274" t="s">
        <v>1382</v>
      </c>
      <c r="C359" s="146" t="s">
        <v>256</v>
      </c>
      <c r="D359" s="275">
        <v>4.5</v>
      </c>
      <c r="E359" s="274"/>
      <c r="F359" s="274"/>
      <c r="G359" s="274" t="s">
        <v>883</v>
      </c>
      <c r="H359" s="276">
        <v>41</v>
      </c>
      <c r="I359" s="24">
        <v>103003</v>
      </c>
      <c r="J359" s="277">
        <v>4.5</v>
      </c>
      <c r="K359" s="276">
        <v>51</v>
      </c>
      <c r="L359" s="278">
        <v>9.1111111111111107</v>
      </c>
      <c r="M359" s="279">
        <v>13</v>
      </c>
      <c r="N359" s="277">
        <v>58.5</v>
      </c>
      <c r="O359" s="280" t="s">
        <v>882</v>
      </c>
      <c r="P359" s="279">
        <v>0</v>
      </c>
      <c r="Q359" s="281">
        <v>0</v>
      </c>
      <c r="R359" s="282" t="s">
        <v>883</v>
      </c>
      <c r="S359" s="274" t="s">
        <v>960</v>
      </c>
      <c r="T359" s="44">
        <v>1</v>
      </c>
      <c r="U359" s="283">
        <v>61</v>
      </c>
      <c r="V359" s="284">
        <v>8</v>
      </c>
      <c r="W359" s="285" t="s">
        <v>883</v>
      </c>
      <c r="X359" s="286" t="s">
        <v>883</v>
      </c>
      <c r="Y359" s="287">
        <v>0</v>
      </c>
      <c r="Z359" s="287" t="s">
        <v>883</v>
      </c>
      <c r="AA359" s="286" t="s">
        <v>883</v>
      </c>
      <c r="AB359" s="287">
        <v>0</v>
      </c>
      <c r="AC359" s="287"/>
      <c r="AD359" s="288" t="s">
        <v>883</v>
      </c>
      <c r="AE359" s="289" t="s">
        <v>883</v>
      </c>
      <c r="AF359" s="279">
        <v>18</v>
      </c>
      <c r="AG359" s="282">
        <v>45160</v>
      </c>
      <c r="AH359" s="282" t="s">
        <v>883</v>
      </c>
      <c r="AI359" s="282">
        <v>45145</v>
      </c>
      <c r="AJ359" s="282" t="s">
        <v>883</v>
      </c>
      <c r="AK359" s="274"/>
    </row>
    <row r="360" spans="1:37" x14ac:dyDescent="0.3">
      <c r="A360" s="273">
        <v>64646</v>
      </c>
      <c r="B360" s="274" t="s">
        <v>1383</v>
      </c>
      <c r="C360" s="146" t="s">
        <v>256</v>
      </c>
      <c r="D360" s="275">
        <v>2.6</v>
      </c>
      <c r="E360" s="274"/>
      <c r="F360" s="274"/>
      <c r="G360" s="274" t="s">
        <v>883</v>
      </c>
      <c r="H360" s="276">
        <v>1080</v>
      </c>
      <c r="I360" s="24">
        <v>103003</v>
      </c>
      <c r="J360" s="277">
        <v>2.6</v>
      </c>
      <c r="K360" s="276">
        <v>660</v>
      </c>
      <c r="L360" s="278">
        <v>19.636363636363637</v>
      </c>
      <c r="M360" s="279">
        <v>0</v>
      </c>
      <c r="N360" s="277">
        <v>0</v>
      </c>
      <c r="O360" s="280" t="s">
        <v>882</v>
      </c>
      <c r="P360" s="279">
        <v>0</v>
      </c>
      <c r="Q360" s="281">
        <v>0</v>
      </c>
      <c r="R360" s="282" t="s">
        <v>883</v>
      </c>
      <c r="S360" s="274" t="s">
        <v>1071</v>
      </c>
      <c r="T360" s="44">
        <v>1</v>
      </c>
      <c r="U360" s="283">
        <v>78</v>
      </c>
      <c r="V360" s="284">
        <v>2</v>
      </c>
      <c r="W360" s="285" t="s">
        <v>883</v>
      </c>
      <c r="X360" s="286" t="s">
        <v>883</v>
      </c>
      <c r="Y360" s="287">
        <v>0</v>
      </c>
      <c r="Z360" s="287" t="s">
        <v>883</v>
      </c>
      <c r="AA360" s="286" t="s">
        <v>883</v>
      </c>
      <c r="AB360" s="287">
        <v>0</v>
      </c>
      <c r="AC360" s="287"/>
      <c r="AD360" s="288" t="s">
        <v>883</v>
      </c>
      <c r="AE360" s="289" t="s">
        <v>883</v>
      </c>
      <c r="AF360" s="279">
        <v>220</v>
      </c>
      <c r="AG360" s="282">
        <v>45201</v>
      </c>
      <c r="AH360" s="282" t="s">
        <v>883</v>
      </c>
      <c r="AI360" s="282">
        <v>45189</v>
      </c>
      <c r="AJ360" s="282" t="s">
        <v>883</v>
      </c>
      <c r="AK360" s="274"/>
    </row>
    <row r="361" spans="1:37" x14ac:dyDescent="0.3">
      <c r="A361" s="273">
        <v>64647</v>
      </c>
      <c r="B361" s="274" t="s">
        <v>1384</v>
      </c>
      <c r="C361" s="146" t="s">
        <v>256</v>
      </c>
      <c r="D361" s="275">
        <v>20.8</v>
      </c>
      <c r="E361" s="274"/>
      <c r="F361" s="274"/>
      <c r="G361" s="274" t="s">
        <v>883</v>
      </c>
      <c r="H361" s="276">
        <v>18</v>
      </c>
      <c r="I361" s="24">
        <v>103003</v>
      </c>
      <c r="J361" s="277">
        <v>20.8</v>
      </c>
      <c r="K361" s="276"/>
      <c r="L361" s="278">
        <v>0</v>
      </c>
      <c r="M361" s="279">
        <v>0</v>
      </c>
      <c r="N361" s="277">
        <v>0</v>
      </c>
      <c r="O361" s="280" t="s">
        <v>882</v>
      </c>
      <c r="P361" s="279">
        <v>0</v>
      </c>
      <c r="Q361" s="281">
        <v>0</v>
      </c>
      <c r="R361" s="282" t="s">
        <v>883</v>
      </c>
      <c r="S361" s="274" t="s">
        <v>960</v>
      </c>
      <c r="T361" s="44">
        <v>1</v>
      </c>
      <c r="U361" s="283">
        <v>61</v>
      </c>
      <c r="V361" s="284">
        <v>8</v>
      </c>
      <c r="W361" s="285" t="s">
        <v>883</v>
      </c>
      <c r="X361" s="286" t="s">
        <v>883</v>
      </c>
      <c r="Y361" s="287">
        <v>0</v>
      </c>
      <c r="Z361" s="287" t="s">
        <v>883</v>
      </c>
      <c r="AA361" s="286" t="s">
        <v>883</v>
      </c>
      <c r="AB361" s="287">
        <v>0</v>
      </c>
      <c r="AC361" s="287"/>
      <c r="AD361" s="288" t="s">
        <v>883</v>
      </c>
      <c r="AE361" s="289" t="s">
        <v>883</v>
      </c>
      <c r="AF361" s="279">
        <v>0</v>
      </c>
      <c r="AG361" s="282">
        <v>40688</v>
      </c>
      <c r="AH361" s="282" t="s">
        <v>883</v>
      </c>
      <c r="AI361" s="282">
        <v>43725</v>
      </c>
      <c r="AJ361" s="282" t="s">
        <v>883</v>
      </c>
      <c r="AK361" s="274"/>
    </row>
    <row r="362" spans="1:37" x14ac:dyDescent="0.3">
      <c r="A362" s="273">
        <v>64648</v>
      </c>
      <c r="B362" s="274" t="s">
        <v>1385</v>
      </c>
      <c r="C362" s="146" t="s">
        <v>256</v>
      </c>
      <c r="D362" s="275">
        <v>48.46</v>
      </c>
      <c r="E362" s="274"/>
      <c r="F362" s="274"/>
      <c r="G362" s="274" t="s">
        <v>883</v>
      </c>
      <c r="H362" s="276">
        <v>14</v>
      </c>
      <c r="I362" s="24">
        <v>103003</v>
      </c>
      <c r="J362" s="277">
        <v>48.46</v>
      </c>
      <c r="K362" s="276">
        <v>3</v>
      </c>
      <c r="L362" s="278">
        <v>4.3076923076923084</v>
      </c>
      <c r="M362" s="279">
        <v>15</v>
      </c>
      <c r="N362" s="277">
        <v>726.9</v>
      </c>
      <c r="O362" s="280" t="s">
        <v>882</v>
      </c>
      <c r="P362" s="279">
        <v>0</v>
      </c>
      <c r="Q362" s="281">
        <v>0</v>
      </c>
      <c r="R362" s="282" t="s">
        <v>883</v>
      </c>
      <c r="S362" s="274" t="s">
        <v>960</v>
      </c>
      <c r="T362" s="44">
        <v>1</v>
      </c>
      <c r="U362" s="283">
        <v>61</v>
      </c>
      <c r="V362" s="284">
        <v>8</v>
      </c>
      <c r="W362" s="285">
        <v>8979</v>
      </c>
      <c r="X362" s="286">
        <v>2023</v>
      </c>
      <c r="Y362" s="287">
        <v>10</v>
      </c>
      <c r="Z362" s="287" t="s">
        <v>883</v>
      </c>
      <c r="AA362" s="286" t="s">
        <v>883</v>
      </c>
      <c r="AB362" s="287">
        <v>0</v>
      </c>
      <c r="AC362" s="287"/>
      <c r="AD362" s="288" t="s">
        <v>883</v>
      </c>
      <c r="AE362" s="289" t="s">
        <v>883</v>
      </c>
      <c r="AF362" s="279">
        <v>14</v>
      </c>
      <c r="AG362" s="282">
        <v>44573</v>
      </c>
      <c r="AH362" s="282" t="s">
        <v>883</v>
      </c>
      <c r="AI362" s="282">
        <v>44522</v>
      </c>
      <c r="AJ362" s="282" t="s">
        <v>883</v>
      </c>
      <c r="AK362" s="274"/>
    </row>
    <row r="363" spans="1:37" x14ac:dyDescent="0.3">
      <c r="A363" s="273">
        <v>64817</v>
      </c>
      <c r="B363" s="274" t="s">
        <v>1386</v>
      </c>
      <c r="C363" s="146" t="s">
        <v>338</v>
      </c>
      <c r="D363" s="275">
        <v>16</v>
      </c>
      <c r="E363" s="274"/>
      <c r="F363" s="274"/>
      <c r="G363" s="274" t="s">
        <v>883</v>
      </c>
      <c r="H363" s="276">
        <v>86</v>
      </c>
      <c r="I363" s="24">
        <v>103003</v>
      </c>
      <c r="J363" s="277">
        <v>16</v>
      </c>
      <c r="K363" s="276">
        <v>2</v>
      </c>
      <c r="L363" s="278">
        <v>505.88235294117646</v>
      </c>
      <c r="M363" s="279">
        <v>0</v>
      </c>
      <c r="N363" s="277">
        <v>0</v>
      </c>
      <c r="O363" s="280" t="s">
        <v>882</v>
      </c>
      <c r="P363" s="279">
        <v>0</v>
      </c>
      <c r="Q363" s="281">
        <v>0</v>
      </c>
      <c r="R363" s="282" t="s">
        <v>883</v>
      </c>
      <c r="S363" s="274" t="s">
        <v>1343</v>
      </c>
      <c r="T363" s="44">
        <v>1</v>
      </c>
      <c r="U363" s="283">
        <v>69</v>
      </c>
      <c r="V363" s="284">
        <v>8</v>
      </c>
      <c r="W363" s="285" t="s">
        <v>883</v>
      </c>
      <c r="X363" s="286" t="s">
        <v>883</v>
      </c>
      <c r="Y363" s="287">
        <v>0</v>
      </c>
      <c r="Z363" s="287" t="s">
        <v>883</v>
      </c>
      <c r="AA363" s="286" t="s">
        <v>883</v>
      </c>
      <c r="AB363" s="287">
        <v>0</v>
      </c>
      <c r="AC363" s="287"/>
      <c r="AD363" s="288" t="s">
        <v>883</v>
      </c>
      <c r="AE363" s="289" t="s">
        <v>883</v>
      </c>
      <c r="AF363" s="279">
        <v>0</v>
      </c>
      <c r="AG363" s="282">
        <v>43788</v>
      </c>
      <c r="AH363" s="282" t="s">
        <v>883</v>
      </c>
      <c r="AI363" s="282">
        <v>44012</v>
      </c>
      <c r="AJ363" s="282" t="s">
        <v>883</v>
      </c>
      <c r="AK363" s="274"/>
    </row>
    <row r="364" spans="1:37" x14ac:dyDescent="0.3">
      <c r="A364" s="273">
        <v>64821</v>
      </c>
      <c r="B364" s="274" t="s">
        <v>500</v>
      </c>
      <c r="C364" s="146" t="s">
        <v>280</v>
      </c>
      <c r="D364" s="275">
        <v>99</v>
      </c>
      <c r="E364" s="274"/>
      <c r="F364" s="274"/>
      <c r="G364" s="274" t="s">
        <v>883</v>
      </c>
      <c r="H364" s="276">
        <v>18</v>
      </c>
      <c r="I364" s="24">
        <v>103003</v>
      </c>
      <c r="J364" s="277">
        <v>99</v>
      </c>
      <c r="K364" s="276">
        <v>5</v>
      </c>
      <c r="L364" s="278">
        <v>42.857142857142861</v>
      </c>
      <c r="M364" s="279">
        <v>0</v>
      </c>
      <c r="N364" s="277">
        <v>0</v>
      </c>
      <c r="O364" s="280" t="s">
        <v>882</v>
      </c>
      <c r="P364" s="279">
        <v>0</v>
      </c>
      <c r="Q364" s="281">
        <v>0</v>
      </c>
      <c r="R364" s="282" t="s">
        <v>883</v>
      </c>
      <c r="S364" s="274" t="s">
        <v>1387</v>
      </c>
      <c r="T364" s="44">
        <v>1</v>
      </c>
      <c r="U364" s="283">
        <v>76</v>
      </c>
      <c r="V364" s="284">
        <v>9</v>
      </c>
      <c r="W364" s="285" t="s">
        <v>883</v>
      </c>
      <c r="X364" s="286" t="s">
        <v>883</v>
      </c>
      <c r="Y364" s="287">
        <v>0</v>
      </c>
      <c r="Z364" s="287" t="s">
        <v>883</v>
      </c>
      <c r="AA364" s="286" t="s">
        <v>883</v>
      </c>
      <c r="AB364" s="287">
        <v>0</v>
      </c>
      <c r="AC364" s="287"/>
      <c r="AD364" s="288" t="s">
        <v>883</v>
      </c>
      <c r="AE364" s="289" t="s">
        <v>883</v>
      </c>
      <c r="AF364" s="279">
        <v>2</v>
      </c>
      <c r="AG364" s="282">
        <v>43497</v>
      </c>
      <c r="AH364" s="282" t="s">
        <v>883</v>
      </c>
      <c r="AI364" s="282">
        <v>43875</v>
      </c>
      <c r="AJ364" s="282" t="s">
        <v>883</v>
      </c>
      <c r="AK364" s="274"/>
    </row>
    <row r="365" spans="1:37" x14ac:dyDescent="0.3">
      <c r="A365" s="273">
        <v>64860</v>
      </c>
      <c r="B365" s="274" t="s">
        <v>1388</v>
      </c>
      <c r="C365" s="146" t="s">
        <v>338</v>
      </c>
      <c r="D365" s="275">
        <v>41</v>
      </c>
      <c r="E365" s="274"/>
      <c r="F365" s="274"/>
      <c r="G365" s="274" t="s">
        <v>883</v>
      </c>
      <c r="H365" s="276">
        <v>106</v>
      </c>
      <c r="I365" s="24">
        <v>103003</v>
      </c>
      <c r="J365" s="277">
        <v>41</v>
      </c>
      <c r="K365" s="276">
        <v>201</v>
      </c>
      <c r="L365" s="278">
        <v>6.3283582089552244</v>
      </c>
      <c r="M365" s="279">
        <v>95</v>
      </c>
      <c r="N365" s="277">
        <v>3895</v>
      </c>
      <c r="O365" s="280" t="s">
        <v>882</v>
      </c>
      <c r="P365" s="279">
        <v>0</v>
      </c>
      <c r="Q365" s="281">
        <v>0</v>
      </c>
      <c r="R365" s="282" t="s">
        <v>883</v>
      </c>
      <c r="S365" s="274" t="s">
        <v>1343</v>
      </c>
      <c r="T365" s="44">
        <v>1</v>
      </c>
      <c r="U365" s="283">
        <v>69</v>
      </c>
      <c r="V365" s="284">
        <v>8</v>
      </c>
      <c r="W365" s="285" t="s">
        <v>883</v>
      </c>
      <c r="X365" s="286" t="s">
        <v>883</v>
      </c>
      <c r="Y365" s="287">
        <v>0</v>
      </c>
      <c r="Z365" s="287" t="s">
        <v>883</v>
      </c>
      <c r="AA365" s="286" t="s">
        <v>883</v>
      </c>
      <c r="AB365" s="287">
        <v>0</v>
      </c>
      <c r="AC365" s="287"/>
      <c r="AD365" s="288" t="s">
        <v>883</v>
      </c>
      <c r="AE365" s="289" t="s">
        <v>883</v>
      </c>
      <c r="AF365" s="279">
        <v>68</v>
      </c>
      <c r="AG365" s="282">
        <v>45184</v>
      </c>
      <c r="AH365" s="282" t="s">
        <v>883</v>
      </c>
      <c r="AI365" s="282">
        <v>45156</v>
      </c>
      <c r="AJ365" s="282" t="s">
        <v>883</v>
      </c>
      <c r="AK365" s="274"/>
    </row>
    <row r="366" spans="1:37" x14ac:dyDescent="0.3">
      <c r="A366" s="273">
        <v>64861</v>
      </c>
      <c r="B366" s="274" t="s">
        <v>1389</v>
      </c>
      <c r="C366" s="146" t="s">
        <v>338</v>
      </c>
      <c r="D366" s="275">
        <v>38.89</v>
      </c>
      <c r="E366" s="274"/>
      <c r="F366" s="274"/>
      <c r="G366" s="274" t="s">
        <v>883</v>
      </c>
      <c r="H366" s="276">
        <v>1790</v>
      </c>
      <c r="I366" s="24">
        <v>103003</v>
      </c>
      <c r="J366" s="277">
        <v>38.89</v>
      </c>
      <c r="K366" s="276"/>
      <c r="L366" s="278">
        <v>0</v>
      </c>
      <c r="M366" s="279">
        <v>0</v>
      </c>
      <c r="N366" s="277">
        <v>0</v>
      </c>
      <c r="O366" s="280" t="s">
        <v>882</v>
      </c>
      <c r="P366" s="279">
        <v>0</v>
      </c>
      <c r="Q366" s="281">
        <v>0</v>
      </c>
      <c r="R366" s="282" t="s">
        <v>883</v>
      </c>
      <c r="S366" s="274" t="s">
        <v>1343</v>
      </c>
      <c r="T366" s="44">
        <v>1</v>
      </c>
      <c r="U366" s="283">
        <v>69</v>
      </c>
      <c r="V366" s="284">
        <v>8</v>
      </c>
      <c r="W366" s="285" t="s">
        <v>883</v>
      </c>
      <c r="X366" s="286" t="s">
        <v>883</v>
      </c>
      <c r="Y366" s="287">
        <v>0</v>
      </c>
      <c r="Z366" s="287" t="s">
        <v>883</v>
      </c>
      <c r="AA366" s="286" t="s">
        <v>883</v>
      </c>
      <c r="AB366" s="287">
        <v>0</v>
      </c>
      <c r="AC366" s="287"/>
      <c r="AD366" s="288" t="s">
        <v>883</v>
      </c>
      <c r="AE366" s="289" t="s">
        <v>883</v>
      </c>
      <c r="AF366" s="279">
        <v>0</v>
      </c>
      <c r="AG366" s="282">
        <v>44579</v>
      </c>
      <c r="AH366" s="282" t="s">
        <v>883</v>
      </c>
      <c r="AI366" s="282">
        <v>44883</v>
      </c>
      <c r="AJ366" s="282" t="s">
        <v>883</v>
      </c>
      <c r="AK366" s="274"/>
    </row>
    <row r="367" spans="1:37" x14ac:dyDescent="0.3">
      <c r="A367" s="273">
        <v>65173</v>
      </c>
      <c r="B367" s="274" t="s">
        <v>1390</v>
      </c>
      <c r="C367" s="146" t="s">
        <v>256</v>
      </c>
      <c r="D367" s="275">
        <v>72.959999999999994</v>
      </c>
      <c r="E367" s="274"/>
      <c r="F367" s="274"/>
      <c r="G367" s="274" t="s">
        <v>883</v>
      </c>
      <c r="H367" s="276">
        <v>50</v>
      </c>
      <c r="I367" s="24">
        <v>103003</v>
      </c>
      <c r="J367" s="277">
        <v>72.959999999999994</v>
      </c>
      <c r="K367" s="276">
        <v>125</v>
      </c>
      <c r="L367" s="278">
        <v>4.5454545454545459</v>
      </c>
      <c r="M367" s="279">
        <v>82</v>
      </c>
      <c r="N367" s="277">
        <v>5982.72</v>
      </c>
      <c r="O367" s="280" t="s">
        <v>882</v>
      </c>
      <c r="P367" s="279">
        <v>0</v>
      </c>
      <c r="Q367" s="281">
        <v>0</v>
      </c>
      <c r="R367" s="282" t="s">
        <v>883</v>
      </c>
      <c r="S367" s="274" t="s">
        <v>1005</v>
      </c>
      <c r="T367" s="44">
        <v>1</v>
      </c>
      <c r="U367" s="283">
        <v>61</v>
      </c>
      <c r="V367" s="284">
        <v>15</v>
      </c>
      <c r="W367" s="285" t="s">
        <v>883</v>
      </c>
      <c r="X367" s="286" t="s">
        <v>883</v>
      </c>
      <c r="Y367" s="287">
        <v>0</v>
      </c>
      <c r="Z367" s="287" t="s">
        <v>883</v>
      </c>
      <c r="AA367" s="286" t="s">
        <v>883</v>
      </c>
      <c r="AB367" s="287">
        <v>0</v>
      </c>
      <c r="AC367" s="287"/>
      <c r="AD367" s="288" t="s">
        <v>883</v>
      </c>
      <c r="AE367" s="289" t="s">
        <v>883</v>
      </c>
      <c r="AF367" s="279">
        <v>44</v>
      </c>
      <c r="AG367" s="282">
        <v>45189</v>
      </c>
      <c r="AH367" s="282" t="s">
        <v>883</v>
      </c>
      <c r="AI367" s="282">
        <v>45145</v>
      </c>
      <c r="AJ367" s="282" t="s">
        <v>883</v>
      </c>
      <c r="AK367" s="274"/>
    </row>
    <row r="368" spans="1:37" x14ac:dyDescent="0.3">
      <c r="A368" s="273">
        <v>65609</v>
      </c>
      <c r="B368" s="274" t="s">
        <v>502</v>
      </c>
      <c r="C368" s="146" t="s">
        <v>256</v>
      </c>
      <c r="D368" s="275">
        <v>21</v>
      </c>
      <c r="E368" s="274"/>
      <c r="F368" s="274"/>
      <c r="G368" s="274" t="s">
        <v>883</v>
      </c>
      <c r="H368" s="276">
        <v>3</v>
      </c>
      <c r="I368" s="24">
        <v>103003</v>
      </c>
      <c r="J368" s="277">
        <v>21</v>
      </c>
      <c r="K368" s="276"/>
      <c r="L368" s="278">
        <v>0</v>
      </c>
      <c r="M368" s="279">
        <v>0</v>
      </c>
      <c r="N368" s="277">
        <v>0</v>
      </c>
      <c r="O368" s="280" t="s">
        <v>882</v>
      </c>
      <c r="P368" s="279">
        <v>0</v>
      </c>
      <c r="Q368" s="281">
        <v>0</v>
      </c>
      <c r="R368" s="282" t="s">
        <v>883</v>
      </c>
      <c r="S368" s="274" t="s">
        <v>1270</v>
      </c>
      <c r="T368" s="44">
        <v>1</v>
      </c>
      <c r="U368" s="283">
        <v>51</v>
      </c>
      <c r="V368" s="284">
        <v>17</v>
      </c>
      <c r="W368" s="285" t="s">
        <v>883</v>
      </c>
      <c r="X368" s="286" t="s">
        <v>883</v>
      </c>
      <c r="Y368" s="287">
        <v>0</v>
      </c>
      <c r="Z368" s="287" t="s">
        <v>883</v>
      </c>
      <c r="AA368" s="286" t="s">
        <v>883</v>
      </c>
      <c r="AB368" s="287">
        <v>0</v>
      </c>
      <c r="AC368" s="287"/>
      <c r="AD368" s="288" t="s">
        <v>883</v>
      </c>
      <c r="AE368" s="289" t="s">
        <v>883</v>
      </c>
      <c r="AF368" s="279">
        <v>0</v>
      </c>
      <c r="AG368" s="282">
        <v>39779</v>
      </c>
      <c r="AH368" s="282" t="s">
        <v>883</v>
      </c>
      <c r="AI368" s="282">
        <v>39734</v>
      </c>
      <c r="AJ368" s="282" t="s">
        <v>883</v>
      </c>
      <c r="AK368" s="274"/>
    </row>
    <row r="369" spans="1:37" x14ac:dyDescent="0.3">
      <c r="A369" s="273">
        <v>65610</v>
      </c>
      <c r="B369" s="274" t="s">
        <v>503</v>
      </c>
      <c r="C369" s="146" t="s">
        <v>256</v>
      </c>
      <c r="D369" s="275">
        <v>30</v>
      </c>
      <c r="E369" s="274"/>
      <c r="F369" s="274"/>
      <c r="G369" s="274" t="s">
        <v>883</v>
      </c>
      <c r="H369" s="276">
        <v>15</v>
      </c>
      <c r="I369" s="24">
        <v>103003</v>
      </c>
      <c r="J369" s="277">
        <v>28.95</v>
      </c>
      <c r="K369" s="276"/>
      <c r="L369" s="278">
        <v>0</v>
      </c>
      <c r="M369" s="279">
        <v>0</v>
      </c>
      <c r="N369" s="277">
        <v>0</v>
      </c>
      <c r="O369" s="280" t="s">
        <v>882</v>
      </c>
      <c r="P369" s="279">
        <v>0</v>
      </c>
      <c r="Q369" s="281">
        <v>0</v>
      </c>
      <c r="R369" s="282" t="s">
        <v>883</v>
      </c>
      <c r="S369" s="274" t="s">
        <v>1270</v>
      </c>
      <c r="T369" s="44">
        <v>1</v>
      </c>
      <c r="U369" s="283">
        <v>51</v>
      </c>
      <c r="V369" s="284">
        <v>17</v>
      </c>
      <c r="W369" s="285" t="s">
        <v>883</v>
      </c>
      <c r="X369" s="286" t="s">
        <v>883</v>
      </c>
      <c r="Y369" s="287">
        <v>0</v>
      </c>
      <c r="Z369" s="287" t="s">
        <v>883</v>
      </c>
      <c r="AA369" s="286" t="s">
        <v>883</v>
      </c>
      <c r="AB369" s="287">
        <v>0</v>
      </c>
      <c r="AC369" s="287"/>
      <c r="AD369" s="288" t="s">
        <v>883</v>
      </c>
      <c r="AE369" s="289" t="s">
        <v>883</v>
      </c>
      <c r="AF369" s="279">
        <v>0</v>
      </c>
      <c r="AG369" s="282">
        <v>39636</v>
      </c>
      <c r="AH369" s="282" t="s">
        <v>883</v>
      </c>
      <c r="AI369" s="282">
        <v>39616</v>
      </c>
      <c r="AJ369" s="282" t="s">
        <v>883</v>
      </c>
      <c r="AK369" s="274"/>
    </row>
    <row r="370" spans="1:37" x14ac:dyDescent="0.3">
      <c r="A370" s="273">
        <v>66168</v>
      </c>
      <c r="B370" s="274" t="s">
        <v>1391</v>
      </c>
      <c r="C370" s="146" t="s">
        <v>338</v>
      </c>
      <c r="D370" s="275">
        <v>42</v>
      </c>
      <c r="E370" s="274"/>
      <c r="F370" s="274"/>
      <c r="G370" s="274" t="s">
        <v>883</v>
      </c>
      <c r="H370" s="276">
        <v>139</v>
      </c>
      <c r="I370" s="24">
        <v>103003</v>
      </c>
      <c r="J370" s="277">
        <v>42</v>
      </c>
      <c r="K370" s="276">
        <v>687</v>
      </c>
      <c r="L370" s="278">
        <v>2.1523691545370083</v>
      </c>
      <c r="M370" s="279">
        <v>635.96</v>
      </c>
      <c r="N370" s="277">
        <v>26710.32</v>
      </c>
      <c r="O370" s="280" t="s">
        <v>882</v>
      </c>
      <c r="P370" s="279">
        <v>0</v>
      </c>
      <c r="Q370" s="281">
        <v>0</v>
      </c>
      <c r="R370" s="282" t="s">
        <v>883</v>
      </c>
      <c r="S370" s="274" t="s">
        <v>1367</v>
      </c>
      <c r="T370" s="44">
        <v>1</v>
      </c>
      <c r="U370" s="283">
        <v>69</v>
      </c>
      <c r="V370" s="284">
        <v>17</v>
      </c>
      <c r="W370" s="285" t="s">
        <v>883</v>
      </c>
      <c r="X370" s="286" t="s">
        <v>883</v>
      </c>
      <c r="Y370" s="287">
        <v>0</v>
      </c>
      <c r="Z370" s="287" t="s">
        <v>883</v>
      </c>
      <c r="AA370" s="286" t="s">
        <v>883</v>
      </c>
      <c r="AB370" s="287">
        <v>0</v>
      </c>
      <c r="AC370" s="287"/>
      <c r="AD370" s="288" t="s">
        <v>883</v>
      </c>
      <c r="AE370" s="289" t="s">
        <v>883</v>
      </c>
      <c r="AF370" s="279">
        <v>258</v>
      </c>
      <c r="AG370" s="282">
        <v>45148</v>
      </c>
      <c r="AH370" s="282" t="s">
        <v>883</v>
      </c>
      <c r="AI370" s="282">
        <v>45128</v>
      </c>
      <c r="AJ370" s="282" t="s">
        <v>883</v>
      </c>
      <c r="AK370" s="274"/>
    </row>
    <row r="371" spans="1:37" x14ac:dyDescent="0.3">
      <c r="A371" s="273">
        <v>67375</v>
      </c>
      <c r="B371" s="274" t="s">
        <v>1392</v>
      </c>
      <c r="C371" s="146" t="s">
        <v>256</v>
      </c>
      <c r="D371" s="275">
        <v>46</v>
      </c>
      <c r="E371" s="274"/>
      <c r="F371" s="274"/>
      <c r="G371" s="274" t="s">
        <v>883</v>
      </c>
      <c r="H371" s="276">
        <v>103</v>
      </c>
      <c r="I371" s="24">
        <v>103003</v>
      </c>
      <c r="J371" s="277">
        <v>46</v>
      </c>
      <c r="K371" s="276">
        <v>85</v>
      </c>
      <c r="L371" s="278">
        <v>13.881401617250674</v>
      </c>
      <c r="M371" s="279">
        <v>0</v>
      </c>
      <c r="N371" s="277">
        <v>0</v>
      </c>
      <c r="O371" s="280" t="s">
        <v>882</v>
      </c>
      <c r="P371" s="279">
        <v>0</v>
      </c>
      <c r="Q371" s="281">
        <v>0</v>
      </c>
      <c r="R371" s="282" t="s">
        <v>883</v>
      </c>
      <c r="S371" s="274" t="s">
        <v>1270</v>
      </c>
      <c r="T371" s="44">
        <v>1</v>
      </c>
      <c r="U371" s="283">
        <v>51</v>
      </c>
      <c r="V371" s="284">
        <v>17</v>
      </c>
      <c r="W371" s="285" t="s">
        <v>883</v>
      </c>
      <c r="X371" s="286" t="s">
        <v>883</v>
      </c>
      <c r="Y371" s="287">
        <v>0</v>
      </c>
      <c r="Z371" s="287" t="s">
        <v>883</v>
      </c>
      <c r="AA371" s="286" t="s">
        <v>883</v>
      </c>
      <c r="AB371" s="287">
        <v>0</v>
      </c>
      <c r="AC371" s="287"/>
      <c r="AD371" s="288" t="s">
        <v>883</v>
      </c>
      <c r="AE371" s="289" t="s">
        <v>883</v>
      </c>
      <c r="AF371" s="279">
        <v>30</v>
      </c>
      <c r="AG371" s="282">
        <v>45208</v>
      </c>
      <c r="AH371" s="282" t="s">
        <v>883</v>
      </c>
      <c r="AI371" s="282">
        <v>45160</v>
      </c>
      <c r="AJ371" s="282" t="s">
        <v>883</v>
      </c>
      <c r="AK371" s="274"/>
    </row>
    <row r="372" spans="1:37" x14ac:dyDescent="0.3">
      <c r="A372" s="273">
        <v>67376</v>
      </c>
      <c r="B372" s="274" t="s">
        <v>1393</v>
      </c>
      <c r="C372" s="146" t="s">
        <v>256</v>
      </c>
      <c r="D372" s="275">
        <v>53</v>
      </c>
      <c r="E372" s="274"/>
      <c r="F372" s="274"/>
      <c r="G372" s="274" t="s">
        <v>883</v>
      </c>
      <c r="H372" s="276">
        <v>178</v>
      </c>
      <c r="I372" s="24">
        <v>103003</v>
      </c>
      <c r="J372" s="277">
        <v>53</v>
      </c>
      <c r="K372" s="276">
        <v>83</v>
      </c>
      <c r="L372" s="278">
        <v>25.722543352601157</v>
      </c>
      <c r="M372" s="279">
        <v>0</v>
      </c>
      <c r="N372" s="277">
        <v>0</v>
      </c>
      <c r="O372" s="280" t="s">
        <v>882</v>
      </c>
      <c r="P372" s="279">
        <v>0</v>
      </c>
      <c r="Q372" s="281">
        <v>0</v>
      </c>
      <c r="R372" s="282" t="s">
        <v>883</v>
      </c>
      <c r="S372" s="274" t="s">
        <v>1270</v>
      </c>
      <c r="T372" s="44">
        <v>1</v>
      </c>
      <c r="U372" s="283">
        <v>51</v>
      </c>
      <c r="V372" s="284">
        <v>17</v>
      </c>
      <c r="W372" s="285" t="s">
        <v>883</v>
      </c>
      <c r="X372" s="286" t="s">
        <v>883</v>
      </c>
      <c r="Y372" s="287">
        <v>0</v>
      </c>
      <c r="Z372" s="287" t="s">
        <v>883</v>
      </c>
      <c r="AA372" s="286" t="s">
        <v>883</v>
      </c>
      <c r="AB372" s="287">
        <v>0</v>
      </c>
      <c r="AC372" s="287"/>
      <c r="AD372" s="288" t="s">
        <v>883</v>
      </c>
      <c r="AE372" s="289" t="s">
        <v>883</v>
      </c>
      <c r="AF372" s="279">
        <v>28</v>
      </c>
      <c r="AG372" s="282">
        <v>45189</v>
      </c>
      <c r="AH372" s="282" t="s">
        <v>883</v>
      </c>
      <c r="AI372" s="282">
        <v>45160</v>
      </c>
      <c r="AJ372" s="282" t="s">
        <v>883</v>
      </c>
      <c r="AK372" s="274"/>
    </row>
    <row r="373" spans="1:37" x14ac:dyDescent="0.3">
      <c r="A373" s="273">
        <v>67939</v>
      </c>
      <c r="B373" s="274" t="s">
        <v>1394</v>
      </c>
      <c r="C373" s="146" t="s">
        <v>466</v>
      </c>
      <c r="D373" s="275">
        <v>39.96</v>
      </c>
      <c r="E373" s="274"/>
      <c r="F373" s="274"/>
      <c r="G373" s="274" t="s">
        <v>883</v>
      </c>
      <c r="H373" s="276">
        <v>3</v>
      </c>
      <c r="I373" s="24">
        <v>103003</v>
      </c>
      <c r="J373" s="277">
        <v>39.96</v>
      </c>
      <c r="K373" s="276">
        <v>132</v>
      </c>
      <c r="L373" s="278">
        <v>0.25167785234899326</v>
      </c>
      <c r="M373" s="279">
        <v>140.04</v>
      </c>
      <c r="N373" s="277">
        <v>5595.9984000000004</v>
      </c>
      <c r="O373" s="280" t="s">
        <v>882</v>
      </c>
      <c r="P373" s="279">
        <v>0</v>
      </c>
      <c r="Q373" s="281">
        <v>0</v>
      </c>
      <c r="R373" s="282" t="s">
        <v>883</v>
      </c>
      <c r="S373" s="274" t="s">
        <v>1279</v>
      </c>
      <c r="T373" s="44">
        <v>1</v>
      </c>
      <c r="U373" s="283">
        <v>51</v>
      </c>
      <c r="V373" s="284">
        <v>28</v>
      </c>
      <c r="W373" s="285" t="s">
        <v>883</v>
      </c>
      <c r="X373" s="286" t="s">
        <v>883</v>
      </c>
      <c r="Y373" s="287">
        <v>0</v>
      </c>
      <c r="Z373" s="287" t="s">
        <v>883</v>
      </c>
      <c r="AA373" s="286" t="s">
        <v>883</v>
      </c>
      <c r="AB373" s="287">
        <v>0</v>
      </c>
      <c r="AC373" s="287"/>
      <c r="AD373" s="288" t="s">
        <v>883</v>
      </c>
      <c r="AE373" s="289" t="s">
        <v>883</v>
      </c>
      <c r="AF373" s="279">
        <v>48</v>
      </c>
      <c r="AG373" s="282">
        <v>43853</v>
      </c>
      <c r="AH373" s="282" t="s">
        <v>883</v>
      </c>
      <c r="AI373" s="282">
        <v>45210</v>
      </c>
      <c r="AJ373" s="282" t="s">
        <v>883</v>
      </c>
      <c r="AK373" s="274"/>
    </row>
    <row r="374" spans="1:37" x14ac:dyDescent="0.3">
      <c r="A374" s="273">
        <v>69222</v>
      </c>
      <c r="B374" s="274" t="s">
        <v>1395</v>
      </c>
      <c r="C374" s="146" t="s">
        <v>1339</v>
      </c>
      <c r="D374" s="275">
        <v>1.8</v>
      </c>
      <c r="E374" s="274"/>
      <c r="F374" s="274"/>
      <c r="G374" s="274" t="s">
        <v>883</v>
      </c>
      <c r="H374" s="276">
        <v>0</v>
      </c>
      <c r="I374" s="24">
        <v>103003</v>
      </c>
      <c r="J374" s="277">
        <v>1.8</v>
      </c>
      <c r="K374" s="276">
        <v>3320</v>
      </c>
      <c r="L374" s="278">
        <v>0</v>
      </c>
      <c r="M374" s="279">
        <v>2073</v>
      </c>
      <c r="N374" s="277">
        <v>3731.4</v>
      </c>
      <c r="O374" s="280" t="s">
        <v>882</v>
      </c>
      <c r="P374" s="279">
        <v>0</v>
      </c>
      <c r="Q374" s="281">
        <v>0</v>
      </c>
      <c r="R374" s="282" t="s">
        <v>883</v>
      </c>
      <c r="S374" s="274" t="s">
        <v>935</v>
      </c>
      <c r="T374" s="44">
        <v>1</v>
      </c>
      <c r="U374" s="283">
        <v>45</v>
      </c>
      <c r="V374" s="284">
        <v>11</v>
      </c>
      <c r="W374" s="285">
        <v>6978</v>
      </c>
      <c r="X374" s="286">
        <v>2023</v>
      </c>
      <c r="Y374" s="287">
        <v>1500</v>
      </c>
      <c r="Z374" s="287" t="s">
        <v>883</v>
      </c>
      <c r="AA374" s="286" t="s">
        <v>883</v>
      </c>
      <c r="AB374" s="287">
        <v>0</v>
      </c>
      <c r="AC374" s="287"/>
      <c r="AD374" s="288" t="s">
        <v>883</v>
      </c>
      <c r="AE374" s="289" t="s">
        <v>883</v>
      </c>
      <c r="AF374" s="279">
        <v>1192</v>
      </c>
      <c r="AG374" s="282">
        <v>44973</v>
      </c>
      <c r="AH374" s="282" t="s">
        <v>883</v>
      </c>
      <c r="AI374" s="282">
        <v>45107</v>
      </c>
      <c r="AJ374" s="282" t="s">
        <v>883</v>
      </c>
      <c r="AK374" s="274"/>
    </row>
    <row r="375" spans="1:37" x14ac:dyDescent="0.3">
      <c r="A375" s="273">
        <v>69229</v>
      </c>
      <c r="B375" s="274" t="s">
        <v>1169</v>
      </c>
      <c r="C375" s="146" t="s">
        <v>1065</v>
      </c>
      <c r="D375" s="275">
        <v>279.98</v>
      </c>
      <c r="E375" s="274"/>
      <c r="F375" s="274"/>
      <c r="G375" s="274" t="s">
        <v>883</v>
      </c>
      <c r="H375" s="276">
        <v>46</v>
      </c>
      <c r="I375" s="24">
        <v>103003</v>
      </c>
      <c r="J375" s="277">
        <v>279.98</v>
      </c>
      <c r="K375" s="276">
        <v>74</v>
      </c>
      <c r="L375" s="278">
        <v>7.4554294975688817</v>
      </c>
      <c r="M375" s="279">
        <v>0</v>
      </c>
      <c r="N375" s="277">
        <v>0</v>
      </c>
      <c r="O375" s="280" t="s">
        <v>882</v>
      </c>
      <c r="P375" s="279">
        <v>0</v>
      </c>
      <c r="Q375" s="281">
        <v>0</v>
      </c>
      <c r="R375" s="282" t="s">
        <v>883</v>
      </c>
      <c r="S375" s="274" t="s">
        <v>1066</v>
      </c>
      <c r="T375" s="44">
        <v>1</v>
      </c>
      <c r="U375" s="283">
        <v>76</v>
      </c>
      <c r="V375" s="284">
        <v>5</v>
      </c>
      <c r="W375" s="285" t="s">
        <v>883</v>
      </c>
      <c r="X375" s="286" t="s">
        <v>883</v>
      </c>
      <c r="Y375" s="287">
        <v>0</v>
      </c>
      <c r="Z375" s="287">
        <v>11620</v>
      </c>
      <c r="AA375" s="286">
        <v>2023</v>
      </c>
      <c r="AB375" s="287">
        <v>60</v>
      </c>
      <c r="AC375" s="287">
        <v>60</v>
      </c>
      <c r="AD375" s="288" t="s">
        <v>2054</v>
      </c>
      <c r="AE375" s="289">
        <v>45247</v>
      </c>
      <c r="AF375" s="279">
        <v>24</v>
      </c>
      <c r="AG375" s="282">
        <v>45043</v>
      </c>
      <c r="AH375" s="282" t="s">
        <v>883</v>
      </c>
      <c r="AI375" s="282">
        <v>45181</v>
      </c>
      <c r="AJ375" s="282" t="s">
        <v>883</v>
      </c>
      <c r="AK375" s="274"/>
    </row>
    <row r="376" spans="1:37" x14ac:dyDescent="0.3">
      <c r="A376" s="273">
        <v>70379</v>
      </c>
      <c r="B376" s="274" t="s">
        <v>1396</v>
      </c>
      <c r="C376" s="146" t="s">
        <v>894</v>
      </c>
      <c r="D376" s="275">
        <v>39.15</v>
      </c>
      <c r="E376" s="274"/>
      <c r="F376" s="274"/>
      <c r="G376" s="274" t="s">
        <v>883</v>
      </c>
      <c r="H376" s="276">
        <v>2268</v>
      </c>
      <c r="I376" s="24">
        <v>103003</v>
      </c>
      <c r="J376" s="277">
        <v>39.15</v>
      </c>
      <c r="K376" s="276">
        <v>3140</v>
      </c>
      <c r="L376" s="278">
        <v>8.0305927342256211</v>
      </c>
      <c r="M376" s="279">
        <v>1121.04</v>
      </c>
      <c r="N376" s="277">
        <v>43888.716</v>
      </c>
      <c r="O376" s="280" t="s">
        <v>882</v>
      </c>
      <c r="P376" s="279">
        <v>0</v>
      </c>
      <c r="Q376" s="281">
        <v>0</v>
      </c>
      <c r="R376" s="282" t="s">
        <v>883</v>
      </c>
      <c r="S376" s="274" t="s">
        <v>1360</v>
      </c>
      <c r="T376" s="44">
        <v>1</v>
      </c>
      <c r="U376" s="283">
        <v>57</v>
      </c>
      <c r="V376" s="284">
        <v>17</v>
      </c>
      <c r="W376" s="285" t="s">
        <v>883</v>
      </c>
      <c r="X376" s="286" t="s">
        <v>883</v>
      </c>
      <c r="Y376" s="287">
        <v>0</v>
      </c>
      <c r="Z376" s="287" t="s">
        <v>883</v>
      </c>
      <c r="AA376" s="286" t="s">
        <v>883</v>
      </c>
      <c r="AB376" s="287">
        <v>0</v>
      </c>
      <c r="AC376" s="287"/>
      <c r="AD376" s="288" t="s">
        <v>883</v>
      </c>
      <c r="AE376" s="289" t="s">
        <v>883</v>
      </c>
      <c r="AF376" s="279">
        <v>1130</v>
      </c>
      <c r="AG376" s="282">
        <v>45090</v>
      </c>
      <c r="AH376" s="282" t="s">
        <v>883</v>
      </c>
      <c r="AI376" s="282">
        <v>45002</v>
      </c>
      <c r="AJ376" s="282" t="s">
        <v>883</v>
      </c>
      <c r="AK376" s="274"/>
    </row>
    <row r="377" spans="1:37" x14ac:dyDescent="0.3">
      <c r="A377" s="273">
        <v>70967</v>
      </c>
      <c r="B377" s="274" t="s">
        <v>1397</v>
      </c>
      <c r="C377" s="146" t="s">
        <v>256</v>
      </c>
      <c r="D377" s="275">
        <v>5.59</v>
      </c>
      <c r="E377" s="274"/>
      <c r="F377" s="274"/>
      <c r="G377" s="274" t="s">
        <v>883</v>
      </c>
      <c r="H377" s="276">
        <v>39</v>
      </c>
      <c r="I377" s="24">
        <v>103003</v>
      </c>
      <c r="J377" s="277">
        <v>5.59</v>
      </c>
      <c r="K377" s="276">
        <v>63</v>
      </c>
      <c r="L377" s="278">
        <v>7.4285714285714288</v>
      </c>
      <c r="M377" s="279">
        <v>24</v>
      </c>
      <c r="N377" s="277">
        <v>134.16</v>
      </c>
      <c r="O377" s="280" t="s">
        <v>882</v>
      </c>
      <c r="P377" s="279">
        <v>0</v>
      </c>
      <c r="Q377" s="281">
        <v>0</v>
      </c>
      <c r="R377" s="282" t="s">
        <v>883</v>
      </c>
      <c r="S377" s="274" t="s">
        <v>1346</v>
      </c>
      <c r="T377" s="44">
        <v>1</v>
      </c>
      <c r="U377" s="283">
        <v>61</v>
      </c>
      <c r="V377" s="284">
        <v>3</v>
      </c>
      <c r="W377" s="285" t="s">
        <v>883</v>
      </c>
      <c r="X377" s="286" t="s">
        <v>883</v>
      </c>
      <c r="Y377" s="287">
        <v>0</v>
      </c>
      <c r="Z377" s="287" t="s">
        <v>883</v>
      </c>
      <c r="AA377" s="286" t="s">
        <v>883</v>
      </c>
      <c r="AB377" s="287">
        <v>0</v>
      </c>
      <c r="AC377" s="287"/>
      <c r="AD377" s="288" t="s">
        <v>883</v>
      </c>
      <c r="AE377" s="289" t="s">
        <v>883</v>
      </c>
      <c r="AF377" s="279">
        <v>22</v>
      </c>
      <c r="AG377" s="282">
        <v>44166</v>
      </c>
      <c r="AH377" s="282" t="s">
        <v>883</v>
      </c>
      <c r="AI377" s="282">
        <v>44284</v>
      </c>
      <c r="AJ377" s="282" t="s">
        <v>883</v>
      </c>
      <c r="AK377" s="274"/>
    </row>
    <row r="378" spans="1:37" x14ac:dyDescent="0.3">
      <c r="A378" s="273">
        <v>71697</v>
      </c>
      <c r="B378" s="274" t="s">
        <v>1398</v>
      </c>
      <c r="C378" s="146" t="s">
        <v>373</v>
      </c>
      <c r="D378" s="275">
        <v>0.85</v>
      </c>
      <c r="E378" s="274"/>
      <c r="F378" s="274"/>
      <c r="G378" s="274" t="s">
        <v>883</v>
      </c>
      <c r="H378" s="276">
        <v>1894</v>
      </c>
      <c r="I378" s="24">
        <v>103003</v>
      </c>
      <c r="J378" s="277">
        <v>0.85</v>
      </c>
      <c r="K378" s="276">
        <v>1609</v>
      </c>
      <c r="L378" s="278">
        <v>9.6426025862946751</v>
      </c>
      <c r="M378" s="279">
        <v>463.04</v>
      </c>
      <c r="N378" s="277">
        <v>393.584</v>
      </c>
      <c r="O378" s="280" t="s">
        <v>882</v>
      </c>
      <c r="P378" s="279">
        <v>0</v>
      </c>
      <c r="Q378" s="281">
        <v>0</v>
      </c>
      <c r="R378" s="282" t="s">
        <v>883</v>
      </c>
      <c r="S378" s="274" t="s">
        <v>990</v>
      </c>
      <c r="T378" s="44">
        <v>1</v>
      </c>
      <c r="U378" s="283">
        <v>83</v>
      </c>
      <c r="V378" s="284">
        <v>2</v>
      </c>
      <c r="W378" s="285" t="s">
        <v>883</v>
      </c>
      <c r="X378" s="286" t="s">
        <v>883</v>
      </c>
      <c r="Y378" s="287">
        <v>0</v>
      </c>
      <c r="Z378" s="287" t="s">
        <v>883</v>
      </c>
      <c r="AA378" s="286" t="s">
        <v>883</v>
      </c>
      <c r="AB378" s="287">
        <v>0</v>
      </c>
      <c r="AC378" s="287"/>
      <c r="AD378" s="288" t="s">
        <v>883</v>
      </c>
      <c r="AE378" s="289" t="s">
        <v>883</v>
      </c>
      <c r="AF378" s="279">
        <v>786</v>
      </c>
      <c r="AG378" s="282">
        <v>45203</v>
      </c>
      <c r="AH378" s="282" t="s">
        <v>883</v>
      </c>
      <c r="AI378" s="282">
        <v>45189</v>
      </c>
      <c r="AJ378" s="282" t="s">
        <v>883</v>
      </c>
      <c r="AK378" s="274"/>
    </row>
    <row r="379" spans="1:37" x14ac:dyDescent="0.3">
      <c r="A379" s="273">
        <v>71874</v>
      </c>
      <c r="B379" s="274" t="s">
        <v>1399</v>
      </c>
      <c r="C379" s="146" t="s">
        <v>256</v>
      </c>
      <c r="D379" s="275">
        <v>1.7</v>
      </c>
      <c r="E379" s="274"/>
      <c r="F379" s="274"/>
      <c r="G379" s="274" t="s">
        <v>883</v>
      </c>
      <c r="H379" s="276">
        <v>126</v>
      </c>
      <c r="I379" s="24">
        <v>103003</v>
      </c>
      <c r="J379" s="277">
        <v>1.7</v>
      </c>
      <c r="K379" s="276">
        <v>5</v>
      </c>
      <c r="L379" s="278">
        <v>300</v>
      </c>
      <c r="M379" s="279">
        <v>0</v>
      </c>
      <c r="N379" s="277">
        <v>0</v>
      </c>
      <c r="O379" s="280" t="s">
        <v>882</v>
      </c>
      <c r="P379" s="279">
        <v>0</v>
      </c>
      <c r="Q379" s="281">
        <v>0</v>
      </c>
      <c r="R379" s="282" t="s">
        <v>883</v>
      </c>
      <c r="S379" s="274" t="s">
        <v>1262</v>
      </c>
      <c r="T379" s="44">
        <v>1</v>
      </c>
      <c r="U379" s="283">
        <v>89</v>
      </c>
      <c r="V379" s="284">
        <v>12</v>
      </c>
      <c r="W379" s="285" t="s">
        <v>883</v>
      </c>
      <c r="X379" s="286" t="s">
        <v>883</v>
      </c>
      <c r="Y379" s="287">
        <v>0</v>
      </c>
      <c r="Z379" s="287" t="s">
        <v>883</v>
      </c>
      <c r="AA379" s="286" t="s">
        <v>883</v>
      </c>
      <c r="AB379" s="287">
        <v>0</v>
      </c>
      <c r="AC379" s="287"/>
      <c r="AD379" s="288" t="s">
        <v>883</v>
      </c>
      <c r="AE379" s="289" t="s">
        <v>883</v>
      </c>
      <c r="AF379" s="279">
        <v>2</v>
      </c>
      <c r="AG379" s="282" t="s">
        <v>883</v>
      </c>
      <c r="AH379" s="282" t="s">
        <v>883</v>
      </c>
      <c r="AI379" s="282">
        <v>41570</v>
      </c>
      <c r="AJ379" s="282" t="s">
        <v>883</v>
      </c>
      <c r="AK379" s="274"/>
    </row>
    <row r="380" spans="1:37" x14ac:dyDescent="0.3">
      <c r="A380" s="273">
        <v>72184</v>
      </c>
      <c r="B380" s="274" t="s">
        <v>1400</v>
      </c>
      <c r="C380" s="146" t="s">
        <v>256</v>
      </c>
      <c r="D380" s="275">
        <v>1.8</v>
      </c>
      <c r="E380" s="274"/>
      <c r="F380" s="274"/>
      <c r="G380" s="274" t="s">
        <v>883</v>
      </c>
      <c r="H380" s="276">
        <v>5812</v>
      </c>
      <c r="I380" s="24">
        <v>103003</v>
      </c>
      <c r="J380" s="277">
        <v>1.8</v>
      </c>
      <c r="K380" s="276">
        <v>905</v>
      </c>
      <c r="L380" s="278">
        <v>69.88096669472165</v>
      </c>
      <c r="M380" s="279">
        <v>0</v>
      </c>
      <c r="N380" s="277">
        <v>0</v>
      </c>
      <c r="O380" s="280" t="s">
        <v>882</v>
      </c>
      <c r="P380" s="279">
        <v>0</v>
      </c>
      <c r="Q380" s="281">
        <v>0</v>
      </c>
      <c r="R380" s="282" t="s">
        <v>883</v>
      </c>
      <c r="S380" s="274" t="s">
        <v>1401</v>
      </c>
      <c r="T380" s="44">
        <v>1</v>
      </c>
      <c r="U380" s="283">
        <v>55</v>
      </c>
      <c r="V380" s="284">
        <v>16</v>
      </c>
      <c r="W380" s="285" t="s">
        <v>883</v>
      </c>
      <c r="X380" s="286" t="s">
        <v>883</v>
      </c>
      <c r="Y380" s="287">
        <v>0</v>
      </c>
      <c r="Z380" s="287" t="s">
        <v>883</v>
      </c>
      <c r="AA380" s="286" t="s">
        <v>883</v>
      </c>
      <c r="AB380" s="287">
        <v>0</v>
      </c>
      <c r="AC380" s="287"/>
      <c r="AD380" s="288" t="s">
        <v>883</v>
      </c>
      <c r="AE380" s="289" t="s">
        <v>883</v>
      </c>
      <c r="AF380" s="279">
        <v>332</v>
      </c>
      <c r="AG380" s="282">
        <v>45189</v>
      </c>
      <c r="AH380" s="282" t="s">
        <v>883</v>
      </c>
      <c r="AI380" s="282">
        <v>45167</v>
      </c>
      <c r="AJ380" s="282" t="s">
        <v>883</v>
      </c>
      <c r="AK380" s="274"/>
    </row>
    <row r="381" spans="1:37" x14ac:dyDescent="0.3">
      <c r="A381" s="273">
        <v>72222</v>
      </c>
      <c r="B381" s="274" t="s">
        <v>1402</v>
      </c>
      <c r="C381" s="146" t="s">
        <v>260</v>
      </c>
      <c r="D381" s="275">
        <v>7.34</v>
      </c>
      <c r="E381" s="274"/>
      <c r="F381" s="274"/>
      <c r="G381" s="274" t="s">
        <v>883</v>
      </c>
      <c r="H381" s="276">
        <v>1582</v>
      </c>
      <c r="I381" s="24">
        <v>103003</v>
      </c>
      <c r="J381" s="277">
        <v>7.34</v>
      </c>
      <c r="K381" s="276">
        <v>154</v>
      </c>
      <c r="L381" s="278">
        <v>82.524778299426188</v>
      </c>
      <c r="M381" s="279">
        <v>0</v>
      </c>
      <c r="N381" s="277">
        <v>0</v>
      </c>
      <c r="O381" s="280" t="s">
        <v>882</v>
      </c>
      <c r="P381" s="279">
        <v>0</v>
      </c>
      <c r="Q381" s="281">
        <v>0</v>
      </c>
      <c r="R381" s="282" t="s">
        <v>883</v>
      </c>
      <c r="S381" s="274" t="s">
        <v>1403</v>
      </c>
      <c r="T381" s="44">
        <v>1</v>
      </c>
      <c r="U381" s="283">
        <v>57</v>
      </c>
      <c r="V381" s="284">
        <v>6</v>
      </c>
      <c r="W381" s="285" t="s">
        <v>883</v>
      </c>
      <c r="X381" s="286" t="s">
        <v>883</v>
      </c>
      <c r="Y381" s="287">
        <v>0</v>
      </c>
      <c r="Z381" s="287" t="s">
        <v>883</v>
      </c>
      <c r="AA381" s="286" t="s">
        <v>883</v>
      </c>
      <c r="AB381" s="287">
        <v>0</v>
      </c>
      <c r="AC381" s="287"/>
      <c r="AD381" s="288" t="s">
        <v>883</v>
      </c>
      <c r="AE381" s="289" t="s">
        <v>883</v>
      </c>
      <c r="AF381" s="279">
        <v>76</v>
      </c>
      <c r="AG381" s="282">
        <v>43622</v>
      </c>
      <c r="AH381" s="282" t="s">
        <v>883</v>
      </c>
      <c r="AI381" s="282">
        <v>43608</v>
      </c>
      <c r="AJ381" s="282" t="s">
        <v>883</v>
      </c>
      <c r="AK381" s="274"/>
    </row>
    <row r="382" spans="1:37" x14ac:dyDescent="0.3">
      <c r="A382" s="273">
        <v>74907</v>
      </c>
      <c r="B382" s="274" t="s">
        <v>1404</v>
      </c>
      <c r="C382" s="146" t="s">
        <v>256</v>
      </c>
      <c r="D382" s="275">
        <v>200.47</v>
      </c>
      <c r="E382" s="274" t="s">
        <v>1405</v>
      </c>
      <c r="F382" s="274" t="s">
        <v>1406</v>
      </c>
      <c r="G382" s="274" t="s">
        <v>1277</v>
      </c>
      <c r="H382" s="276">
        <v>11</v>
      </c>
      <c r="I382" s="24">
        <v>103003</v>
      </c>
      <c r="J382" s="277">
        <v>200.47</v>
      </c>
      <c r="K382" s="276">
        <v>87</v>
      </c>
      <c r="L382" s="278">
        <v>1.517241379310345</v>
      </c>
      <c r="M382" s="279">
        <v>76</v>
      </c>
      <c r="N382" s="277">
        <v>15235.72</v>
      </c>
      <c r="O382" s="280" t="s">
        <v>1278</v>
      </c>
      <c r="P382" s="279">
        <v>199</v>
      </c>
      <c r="Q382" s="281">
        <v>39893.53</v>
      </c>
      <c r="R382" s="282">
        <v>45540</v>
      </c>
      <c r="S382" s="274" t="s">
        <v>1335</v>
      </c>
      <c r="T382" s="44">
        <v>1</v>
      </c>
      <c r="U382" s="283">
        <v>74</v>
      </c>
      <c r="V382" s="284">
        <v>3</v>
      </c>
      <c r="W382" s="285" t="s">
        <v>883</v>
      </c>
      <c r="X382" s="286" t="s">
        <v>883</v>
      </c>
      <c r="Y382" s="287">
        <v>0</v>
      </c>
      <c r="Z382" s="287" t="s">
        <v>883</v>
      </c>
      <c r="AA382" s="286" t="s">
        <v>883</v>
      </c>
      <c r="AB382" s="287">
        <v>0</v>
      </c>
      <c r="AC382" s="287"/>
      <c r="AD382" s="288" t="s">
        <v>883</v>
      </c>
      <c r="AE382" s="289" t="s">
        <v>883</v>
      </c>
      <c r="AF382" s="279">
        <v>30</v>
      </c>
      <c r="AG382" s="282">
        <v>44158</v>
      </c>
      <c r="AH382" s="282">
        <v>37845</v>
      </c>
      <c r="AI382" s="282">
        <v>45209</v>
      </c>
      <c r="AJ382" s="282" t="s">
        <v>883</v>
      </c>
      <c r="AK382" s="274"/>
    </row>
    <row r="383" spans="1:37" x14ac:dyDescent="0.3">
      <c r="A383" s="273">
        <v>74908</v>
      </c>
      <c r="B383" s="274" t="s">
        <v>1407</v>
      </c>
      <c r="C383" s="146" t="s">
        <v>256</v>
      </c>
      <c r="D383" s="275">
        <v>70.2</v>
      </c>
      <c r="E383" s="274"/>
      <c r="F383" s="274"/>
      <c r="G383" s="274" t="s">
        <v>883</v>
      </c>
      <c r="H383" s="276">
        <v>350</v>
      </c>
      <c r="I383" s="24">
        <v>103003</v>
      </c>
      <c r="J383" s="277">
        <v>70.2</v>
      </c>
      <c r="K383" s="276">
        <v>53</v>
      </c>
      <c r="L383" s="278">
        <v>79.185520361990953</v>
      </c>
      <c r="M383" s="279">
        <v>0</v>
      </c>
      <c r="N383" s="277">
        <v>0</v>
      </c>
      <c r="O383" s="280" t="s">
        <v>882</v>
      </c>
      <c r="P383" s="279">
        <v>0</v>
      </c>
      <c r="Q383" s="281">
        <v>0</v>
      </c>
      <c r="R383" s="282" t="s">
        <v>883</v>
      </c>
      <c r="S383" s="274" t="s">
        <v>1335</v>
      </c>
      <c r="T383" s="44">
        <v>1</v>
      </c>
      <c r="U383" s="283">
        <v>74</v>
      </c>
      <c r="V383" s="284">
        <v>3</v>
      </c>
      <c r="W383" s="285" t="s">
        <v>883</v>
      </c>
      <c r="X383" s="286" t="s">
        <v>883</v>
      </c>
      <c r="Y383" s="287">
        <v>0</v>
      </c>
      <c r="Z383" s="287" t="s">
        <v>883</v>
      </c>
      <c r="AA383" s="286" t="s">
        <v>883</v>
      </c>
      <c r="AB383" s="287">
        <v>0</v>
      </c>
      <c r="AC383" s="287"/>
      <c r="AD383" s="288" t="s">
        <v>883</v>
      </c>
      <c r="AE383" s="289" t="s">
        <v>883</v>
      </c>
      <c r="AF383" s="279">
        <v>18</v>
      </c>
      <c r="AG383" s="282">
        <v>44158</v>
      </c>
      <c r="AH383" s="282">
        <v>37845</v>
      </c>
      <c r="AI383" s="282">
        <v>44133</v>
      </c>
      <c r="AJ383" s="282" t="s">
        <v>883</v>
      </c>
      <c r="AK383" s="274"/>
    </row>
    <row r="384" spans="1:37" x14ac:dyDescent="0.3">
      <c r="A384" s="273">
        <v>74909</v>
      </c>
      <c r="B384" s="274" t="s">
        <v>1408</v>
      </c>
      <c r="C384" s="146" t="s">
        <v>256</v>
      </c>
      <c r="D384" s="275">
        <v>152</v>
      </c>
      <c r="E384" s="274"/>
      <c r="F384" s="274"/>
      <c r="G384" s="274" t="s">
        <v>883</v>
      </c>
      <c r="H384" s="276">
        <v>0</v>
      </c>
      <c r="I384" s="24">
        <v>103003</v>
      </c>
      <c r="J384" s="277">
        <v>152</v>
      </c>
      <c r="K384" s="276">
        <v>124</v>
      </c>
      <c r="L384" s="278">
        <v>0</v>
      </c>
      <c r="M384" s="279">
        <v>123.96</v>
      </c>
      <c r="N384" s="277">
        <v>18841.919999999998</v>
      </c>
      <c r="O384" s="280" t="s">
        <v>882</v>
      </c>
      <c r="P384" s="279">
        <v>0</v>
      </c>
      <c r="Q384" s="281">
        <v>0</v>
      </c>
      <c r="R384" s="282" t="s">
        <v>883</v>
      </c>
      <c r="S384" s="274" t="s">
        <v>1335</v>
      </c>
      <c r="T384" s="44">
        <v>1</v>
      </c>
      <c r="U384" s="283">
        <v>74</v>
      </c>
      <c r="V384" s="284">
        <v>3</v>
      </c>
      <c r="W384" s="285" t="s">
        <v>883</v>
      </c>
      <c r="X384" s="286" t="s">
        <v>883</v>
      </c>
      <c r="Y384" s="287">
        <v>0</v>
      </c>
      <c r="Z384" s="287" t="s">
        <v>883</v>
      </c>
      <c r="AA384" s="286" t="s">
        <v>883</v>
      </c>
      <c r="AB384" s="287">
        <v>0</v>
      </c>
      <c r="AC384" s="287"/>
      <c r="AD384" s="288" t="s">
        <v>883</v>
      </c>
      <c r="AE384" s="289" t="s">
        <v>883</v>
      </c>
      <c r="AF384" s="279">
        <v>42</v>
      </c>
      <c r="AG384" s="282">
        <v>44160</v>
      </c>
      <c r="AH384" s="282">
        <v>37845</v>
      </c>
      <c r="AI384" s="282">
        <v>45210</v>
      </c>
      <c r="AJ384" s="282" t="s">
        <v>883</v>
      </c>
      <c r="AK384" s="274"/>
    </row>
    <row r="385" spans="1:37" x14ac:dyDescent="0.3">
      <c r="A385" s="273">
        <v>74911</v>
      </c>
      <c r="B385" s="274" t="s">
        <v>1409</v>
      </c>
      <c r="C385" s="146" t="s">
        <v>256</v>
      </c>
      <c r="D385" s="275">
        <v>146</v>
      </c>
      <c r="E385" s="274"/>
      <c r="F385" s="274"/>
      <c r="G385" s="274" t="s">
        <v>883</v>
      </c>
      <c r="H385" s="276">
        <v>17</v>
      </c>
      <c r="I385" s="24">
        <v>103003</v>
      </c>
      <c r="J385" s="277">
        <v>146</v>
      </c>
      <c r="K385" s="276">
        <v>133</v>
      </c>
      <c r="L385" s="278">
        <v>1.5342960288808667</v>
      </c>
      <c r="M385" s="279">
        <v>115.96</v>
      </c>
      <c r="N385" s="277">
        <v>16930.16</v>
      </c>
      <c r="O385" s="280" t="s">
        <v>882</v>
      </c>
      <c r="P385" s="279">
        <v>0</v>
      </c>
      <c r="Q385" s="281">
        <v>0</v>
      </c>
      <c r="R385" s="282" t="s">
        <v>883</v>
      </c>
      <c r="S385" s="274" t="s">
        <v>1335</v>
      </c>
      <c r="T385" s="44">
        <v>1</v>
      </c>
      <c r="U385" s="283">
        <v>74</v>
      </c>
      <c r="V385" s="284">
        <v>3</v>
      </c>
      <c r="W385" s="285" t="s">
        <v>883</v>
      </c>
      <c r="X385" s="286" t="s">
        <v>883</v>
      </c>
      <c r="Y385" s="287">
        <v>0</v>
      </c>
      <c r="Z385" s="287" t="s">
        <v>883</v>
      </c>
      <c r="AA385" s="286" t="s">
        <v>883</v>
      </c>
      <c r="AB385" s="287">
        <v>0</v>
      </c>
      <c r="AC385" s="287"/>
      <c r="AD385" s="288" t="s">
        <v>883</v>
      </c>
      <c r="AE385" s="289" t="s">
        <v>883</v>
      </c>
      <c r="AF385" s="279">
        <v>44</v>
      </c>
      <c r="AG385" s="282">
        <v>44974</v>
      </c>
      <c r="AH385" s="282">
        <v>37845</v>
      </c>
      <c r="AI385" s="282">
        <v>45210</v>
      </c>
      <c r="AJ385" s="282" t="s">
        <v>883</v>
      </c>
      <c r="AK385" s="274"/>
    </row>
    <row r="386" spans="1:37" x14ac:dyDescent="0.3">
      <c r="A386" s="273">
        <v>74976</v>
      </c>
      <c r="B386" s="274" t="s">
        <v>1410</v>
      </c>
      <c r="C386" s="146" t="s">
        <v>256</v>
      </c>
      <c r="D386" s="275">
        <v>11.14</v>
      </c>
      <c r="E386" s="274"/>
      <c r="F386" s="274"/>
      <c r="G386" s="274" t="s">
        <v>883</v>
      </c>
      <c r="H386" s="276">
        <v>426</v>
      </c>
      <c r="I386" s="24">
        <v>103003</v>
      </c>
      <c r="J386" s="277">
        <v>11.14</v>
      </c>
      <c r="K386" s="276">
        <v>66</v>
      </c>
      <c r="L386" s="278">
        <v>77.454545454545453</v>
      </c>
      <c r="M386" s="279">
        <v>0</v>
      </c>
      <c r="N386" s="277">
        <v>0</v>
      </c>
      <c r="O386" s="280" t="s">
        <v>882</v>
      </c>
      <c r="P386" s="279">
        <v>0</v>
      </c>
      <c r="Q386" s="281">
        <v>0</v>
      </c>
      <c r="R386" s="282" t="s">
        <v>883</v>
      </c>
      <c r="S386" s="274" t="s">
        <v>960</v>
      </c>
      <c r="T386" s="44">
        <v>1</v>
      </c>
      <c r="U386" s="283">
        <v>61</v>
      </c>
      <c r="V386" s="284">
        <v>8</v>
      </c>
      <c r="W386" s="285" t="s">
        <v>883</v>
      </c>
      <c r="X386" s="286" t="s">
        <v>883</v>
      </c>
      <c r="Y386" s="287">
        <v>0</v>
      </c>
      <c r="Z386" s="287" t="s">
        <v>883</v>
      </c>
      <c r="AA386" s="286" t="s">
        <v>883</v>
      </c>
      <c r="AB386" s="287">
        <v>0</v>
      </c>
      <c r="AC386" s="287"/>
      <c r="AD386" s="288" t="s">
        <v>883</v>
      </c>
      <c r="AE386" s="289" t="s">
        <v>883</v>
      </c>
      <c r="AF386" s="279">
        <v>22</v>
      </c>
      <c r="AG386" s="282">
        <v>44560</v>
      </c>
      <c r="AH386" s="282">
        <v>37847</v>
      </c>
      <c r="AI386" s="282">
        <v>45096</v>
      </c>
      <c r="AJ386" s="282" t="s">
        <v>883</v>
      </c>
      <c r="AK386" s="274"/>
    </row>
    <row r="387" spans="1:37" x14ac:dyDescent="0.3">
      <c r="A387" s="273">
        <v>74979</v>
      </c>
      <c r="B387" s="274" t="s">
        <v>1411</v>
      </c>
      <c r="C387" s="146" t="s">
        <v>256</v>
      </c>
      <c r="D387" s="275">
        <v>28.49</v>
      </c>
      <c r="E387" s="274"/>
      <c r="F387" s="274"/>
      <c r="G387" s="274" t="s">
        <v>883</v>
      </c>
      <c r="H387" s="276">
        <v>169</v>
      </c>
      <c r="I387" s="24">
        <v>103003</v>
      </c>
      <c r="J387" s="277">
        <v>28.49</v>
      </c>
      <c r="K387" s="276">
        <v>56</v>
      </c>
      <c r="L387" s="278">
        <v>35.578947368421055</v>
      </c>
      <c r="M387" s="279">
        <v>0</v>
      </c>
      <c r="N387" s="277">
        <v>0</v>
      </c>
      <c r="O387" s="280" t="s">
        <v>882</v>
      </c>
      <c r="P387" s="279">
        <v>0</v>
      </c>
      <c r="Q387" s="281">
        <v>0</v>
      </c>
      <c r="R387" s="282" t="s">
        <v>883</v>
      </c>
      <c r="S387" s="274" t="s">
        <v>960</v>
      </c>
      <c r="T387" s="44">
        <v>1</v>
      </c>
      <c r="U387" s="283">
        <v>61</v>
      </c>
      <c r="V387" s="284">
        <v>8</v>
      </c>
      <c r="W387" s="285" t="s">
        <v>883</v>
      </c>
      <c r="X387" s="286" t="s">
        <v>883</v>
      </c>
      <c r="Y387" s="287">
        <v>0</v>
      </c>
      <c r="Z387" s="287" t="s">
        <v>883</v>
      </c>
      <c r="AA387" s="286" t="s">
        <v>883</v>
      </c>
      <c r="AB387" s="287">
        <v>0</v>
      </c>
      <c r="AC387" s="287"/>
      <c r="AD387" s="288" t="s">
        <v>883</v>
      </c>
      <c r="AE387" s="289" t="s">
        <v>883</v>
      </c>
      <c r="AF387" s="279">
        <v>20</v>
      </c>
      <c r="AG387" s="282">
        <v>44573</v>
      </c>
      <c r="AH387" s="282">
        <v>37847</v>
      </c>
      <c r="AI387" s="282">
        <v>44522</v>
      </c>
      <c r="AJ387" s="282" t="s">
        <v>883</v>
      </c>
      <c r="AK387" s="274"/>
    </row>
    <row r="388" spans="1:37" x14ac:dyDescent="0.3">
      <c r="A388" s="273">
        <v>75324</v>
      </c>
      <c r="B388" s="274" t="s">
        <v>1412</v>
      </c>
      <c r="C388" s="146" t="s">
        <v>256</v>
      </c>
      <c r="D388" s="275">
        <v>142.27000000000001</v>
      </c>
      <c r="E388" s="274"/>
      <c r="F388" s="274"/>
      <c r="G388" s="274" t="s">
        <v>883</v>
      </c>
      <c r="H388" s="276">
        <v>127</v>
      </c>
      <c r="I388" s="24">
        <v>103003</v>
      </c>
      <c r="J388" s="277">
        <v>142.27000000000001</v>
      </c>
      <c r="K388" s="276">
        <v>419</v>
      </c>
      <c r="L388" s="278">
        <v>1.8608058608058609</v>
      </c>
      <c r="M388" s="279">
        <v>692</v>
      </c>
      <c r="N388" s="277">
        <v>98450.84</v>
      </c>
      <c r="O388" s="280" t="s">
        <v>882</v>
      </c>
      <c r="P388" s="279">
        <v>0</v>
      </c>
      <c r="Q388" s="281">
        <v>0</v>
      </c>
      <c r="R388" s="282" t="s">
        <v>883</v>
      </c>
      <c r="S388" s="274" t="s">
        <v>1110</v>
      </c>
      <c r="T388" s="44">
        <v>1</v>
      </c>
      <c r="U388" s="283">
        <v>74</v>
      </c>
      <c r="V388" s="284">
        <v>8</v>
      </c>
      <c r="W388" s="285" t="s">
        <v>883</v>
      </c>
      <c r="X388" s="286" t="s">
        <v>883</v>
      </c>
      <c r="Y388" s="287">
        <v>0</v>
      </c>
      <c r="Z388" s="287" t="s">
        <v>883</v>
      </c>
      <c r="AA388" s="286" t="s">
        <v>883</v>
      </c>
      <c r="AB388" s="287">
        <v>0</v>
      </c>
      <c r="AC388" s="287"/>
      <c r="AD388" s="288" t="s">
        <v>883</v>
      </c>
      <c r="AE388" s="289" t="s">
        <v>883</v>
      </c>
      <c r="AF388" s="279">
        <v>274</v>
      </c>
      <c r="AG388" s="282">
        <v>44924</v>
      </c>
      <c r="AH388" s="282">
        <v>37879</v>
      </c>
      <c r="AI388" s="282">
        <v>45210</v>
      </c>
      <c r="AJ388" s="282" t="s">
        <v>883</v>
      </c>
      <c r="AK388" s="274"/>
    </row>
    <row r="389" spans="1:37" x14ac:dyDescent="0.3">
      <c r="A389" s="273">
        <v>75334</v>
      </c>
      <c r="B389" s="274" t="s">
        <v>1413</v>
      </c>
      <c r="C389" s="146" t="s">
        <v>720</v>
      </c>
      <c r="D389" s="275">
        <v>260.72000000000003</v>
      </c>
      <c r="E389" s="274" t="s">
        <v>1414</v>
      </c>
      <c r="F389" s="274" t="s">
        <v>1415</v>
      </c>
      <c r="G389" s="274" t="s">
        <v>1277</v>
      </c>
      <c r="H389" s="276">
        <v>383</v>
      </c>
      <c r="I389" s="24">
        <v>103003</v>
      </c>
      <c r="J389" s="277">
        <v>260.72000000000003</v>
      </c>
      <c r="K389" s="276">
        <v>336</v>
      </c>
      <c r="L389" s="278">
        <v>10.942857142857141</v>
      </c>
      <c r="M389" s="279">
        <v>37</v>
      </c>
      <c r="N389" s="277">
        <v>9646.64</v>
      </c>
      <c r="O389" s="280" t="s">
        <v>1278</v>
      </c>
      <c r="P389" s="279">
        <v>568</v>
      </c>
      <c r="Q389" s="281">
        <v>148088.95999999999</v>
      </c>
      <c r="R389" s="282">
        <v>45540</v>
      </c>
      <c r="S389" s="274" t="s">
        <v>1110</v>
      </c>
      <c r="T389" s="44">
        <v>1</v>
      </c>
      <c r="U389" s="283">
        <v>74</v>
      </c>
      <c r="V389" s="284">
        <v>8</v>
      </c>
      <c r="W389" s="285" t="s">
        <v>883</v>
      </c>
      <c r="X389" s="286" t="s">
        <v>883</v>
      </c>
      <c r="Y389" s="287">
        <v>0</v>
      </c>
      <c r="Z389" s="287" t="s">
        <v>883</v>
      </c>
      <c r="AA389" s="286" t="s">
        <v>883</v>
      </c>
      <c r="AB389" s="287">
        <v>0</v>
      </c>
      <c r="AC389" s="287"/>
      <c r="AD389" s="288" t="s">
        <v>883</v>
      </c>
      <c r="AE389" s="289" t="s">
        <v>883</v>
      </c>
      <c r="AF389" s="279">
        <v>140</v>
      </c>
      <c r="AG389" s="282">
        <v>44844</v>
      </c>
      <c r="AH389" s="282">
        <v>37879</v>
      </c>
      <c r="AI389" s="282">
        <v>45203</v>
      </c>
      <c r="AJ389" s="282" t="s">
        <v>883</v>
      </c>
      <c r="AK389" s="274"/>
    </row>
    <row r="390" spans="1:37" x14ac:dyDescent="0.3">
      <c r="A390" s="273">
        <v>75938</v>
      </c>
      <c r="B390" s="274" t="s">
        <v>1416</v>
      </c>
      <c r="C390" s="146" t="s">
        <v>373</v>
      </c>
      <c r="D390" s="275">
        <v>1.02</v>
      </c>
      <c r="E390" s="274"/>
      <c r="F390" s="274"/>
      <c r="G390" s="274" t="s">
        <v>883</v>
      </c>
      <c r="H390" s="276">
        <v>0</v>
      </c>
      <c r="I390" s="24">
        <v>103003</v>
      </c>
      <c r="J390" s="277">
        <v>1.02</v>
      </c>
      <c r="K390" s="276">
        <v>4923</v>
      </c>
      <c r="L390" s="278">
        <v>0</v>
      </c>
      <c r="M390" s="279">
        <v>5998.04</v>
      </c>
      <c r="N390" s="277">
        <v>6118.0007999999998</v>
      </c>
      <c r="O390" s="280" t="s">
        <v>882</v>
      </c>
      <c r="P390" s="279">
        <v>0</v>
      </c>
      <c r="Q390" s="281">
        <v>0</v>
      </c>
      <c r="R390" s="282" t="s">
        <v>883</v>
      </c>
      <c r="S390" s="274" t="s">
        <v>1125</v>
      </c>
      <c r="T390" s="44">
        <v>1</v>
      </c>
      <c r="U390" s="283">
        <v>57</v>
      </c>
      <c r="V390" s="284">
        <v>15</v>
      </c>
      <c r="W390" s="285">
        <v>6984</v>
      </c>
      <c r="X390" s="286">
        <v>2023</v>
      </c>
      <c r="Y390" s="287">
        <v>1300</v>
      </c>
      <c r="Z390" s="287" t="s">
        <v>883</v>
      </c>
      <c r="AA390" s="286" t="s">
        <v>883</v>
      </c>
      <c r="AB390" s="287">
        <v>0</v>
      </c>
      <c r="AC390" s="287"/>
      <c r="AD390" s="288" t="s">
        <v>883</v>
      </c>
      <c r="AE390" s="289" t="s">
        <v>883</v>
      </c>
      <c r="AF390" s="279">
        <v>2432</v>
      </c>
      <c r="AG390" s="282">
        <v>44974</v>
      </c>
      <c r="AH390" s="282">
        <v>37931</v>
      </c>
      <c r="AI390" s="282">
        <v>44959</v>
      </c>
      <c r="AJ390" s="282" t="s">
        <v>883</v>
      </c>
      <c r="AK390" s="274"/>
    </row>
    <row r="391" spans="1:37" x14ac:dyDescent="0.3">
      <c r="A391" s="273">
        <v>76218</v>
      </c>
      <c r="B391" s="274" t="s">
        <v>1417</v>
      </c>
      <c r="C391" s="146" t="s">
        <v>256</v>
      </c>
      <c r="D391" s="275">
        <v>781.2</v>
      </c>
      <c r="E391" s="274"/>
      <c r="F391" s="274"/>
      <c r="G391" s="274" t="s">
        <v>883</v>
      </c>
      <c r="H391" s="276">
        <v>36</v>
      </c>
      <c r="I391" s="24">
        <v>103003</v>
      </c>
      <c r="J391" s="277">
        <v>781.2</v>
      </c>
      <c r="K391" s="276">
        <v>4</v>
      </c>
      <c r="L391" s="278">
        <v>109.09090909090908</v>
      </c>
      <c r="M391" s="279">
        <v>0</v>
      </c>
      <c r="N391" s="277">
        <v>0</v>
      </c>
      <c r="O391" s="280" t="s">
        <v>882</v>
      </c>
      <c r="P391" s="279">
        <v>0</v>
      </c>
      <c r="Q391" s="281">
        <v>0</v>
      </c>
      <c r="R391" s="282" t="s">
        <v>883</v>
      </c>
      <c r="S391" s="274" t="s">
        <v>1270</v>
      </c>
      <c r="T391" s="44">
        <v>1</v>
      </c>
      <c r="U391" s="283">
        <v>51</v>
      </c>
      <c r="V391" s="284">
        <v>17</v>
      </c>
      <c r="W391" s="285" t="s">
        <v>883</v>
      </c>
      <c r="X391" s="286" t="s">
        <v>883</v>
      </c>
      <c r="Y391" s="287">
        <v>0</v>
      </c>
      <c r="Z391" s="287" t="s">
        <v>883</v>
      </c>
      <c r="AA391" s="286" t="s">
        <v>883</v>
      </c>
      <c r="AB391" s="287">
        <v>0</v>
      </c>
      <c r="AC391" s="287"/>
      <c r="AD391" s="288" t="s">
        <v>883</v>
      </c>
      <c r="AE391" s="289" t="s">
        <v>883</v>
      </c>
      <c r="AF391" s="279">
        <v>2</v>
      </c>
      <c r="AG391" s="282">
        <v>44195</v>
      </c>
      <c r="AH391" s="282">
        <v>37956</v>
      </c>
      <c r="AI391" s="282">
        <v>44945</v>
      </c>
      <c r="AJ391" s="282" t="s">
        <v>883</v>
      </c>
      <c r="AK391" s="274"/>
    </row>
    <row r="392" spans="1:37" x14ac:dyDescent="0.3">
      <c r="A392" s="273">
        <v>76583</v>
      </c>
      <c r="B392" s="274" t="s">
        <v>1418</v>
      </c>
      <c r="C392" s="146" t="s">
        <v>256</v>
      </c>
      <c r="D392" s="275">
        <v>207.87</v>
      </c>
      <c r="E392" s="274" t="s">
        <v>1419</v>
      </c>
      <c r="F392" s="274" t="s">
        <v>1415</v>
      </c>
      <c r="G392" s="274" t="s">
        <v>1277</v>
      </c>
      <c r="H392" s="276">
        <v>190</v>
      </c>
      <c r="I392" s="24">
        <v>103003</v>
      </c>
      <c r="J392" s="277">
        <v>207.87</v>
      </c>
      <c r="K392" s="276">
        <v>84</v>
      </c>
      <c r="L392" s="278">
        <v>9.7435897435897427</v>
      </c>
      <c r="M392" s="279">
        <v>44</v>
      </c>
      <c r="N392" s="277">
        <v>9146.2800000000007</v>
      </c>
      <c r="O392" s="280" t="s">
        <v>1278</v>
      </c>
      <c r="P392" s="279">
        <v>407</v>
      </c>
      <c r="Q392" s="281">
        <v>84603.09</v>
      </c>
      <c r="R392" s="282">
        <v>45540</v>
      </c>
      <c r="S392" s="274" t="s">
        <v>1205</v>
      </c>
      <c r="T392" s="44">
        <v>1</v>
      </c>
      <c r="U392" s="283">
        <v>74</v>
      </c>
      <c r="V392" s="284">
        <v>9</v>
      </c>
      <c r="W392" s="285" t="s">
        <v>883</v>
      </c>
      <c r="X392" s="286" t="s">
        <v>883</v>
      </c>
      <c r="Y392" s="287">
        <v>0</v>
      </c>
      <c r="Z392" s="287" t="s">
        <v>883</v>
      </c>
      <c r="AA392" s="286" t="s">
        <v>883</v>
      </c>
      <c r="AB392" s="287">
        <v>0</v>
      </c>
      <c r="AC392" s="287"/>
      <c r="AD392" s="288" t="s">
        <v>883</v>
      </c>
      <c r="AE392" s="289" t="s">
        <v>883</v>
      </c>
      <c r="AF392" s="279">
        <v>78</v>
      </c>
      <c r="AG392" s="282">
        <v>45188</v>
      </c>
      <c r="AH392" s="282">
        <v>37995</v>
      </c>
      <c r="AI392" s="282">
        <v>45182</v>
      </c>
      <c r="AJ392" s="282" t="s">
        <v>883</v>
      </c>
      <c r="AK392" s="274"/>
    </row>
    <row r="393" spans="1:37" x14ac:dyDescent="0.3">
      <c r="A393" s="273">
        <v>76806</v>
      </c>
      <c r="B393" s="274" t="s">
        <v>1420</v>
      </c>
      <c r="C393" s="146" t="s">
        <v>338</v>
      </c>
      <c r="D393" s="275">
        <v>63.5</v>
      </c>
      <c r="E393" s="274"/>
      <c r="F393" s="274"/>
      <c r="G393" s="274" t="s">
        <v>883</v>
      </c>
      <c r="H393" s="276">
        <v>103</v>
      </c>
      <c r="I393" s="24">
        <v>103003</v>
      </c>
      <c r="J393" s="277">
        <v>63.5</v>
      </c>
      <c r="K393" s="276">
        <v>314</v>
      </c>
      <c r="L393" s="278">
        <v>3.4425133689839575</v>
      </c>
      <c r="M393" s="279">
        <v>206.04</v>
      </c>
      <c r="N393" s="277">
        <v>13083.54</v>
      </c>
      <c r="O393" s="280" t="s">
        <v>882</v>
      </c>
      <c r="P393" s="279">
        <v>0</v>
      </c>
      <c r="Q393" s="281">
        <v>0</v>
      </c>
      <c r="R393" s="282" t="s">
        <v>883</v>
      </c>
      <c r="S393" s="274" t="s">
        <v>1333</v>
      </c>
      <c r="T393" s="44">
        <v>1</v>
      </c>
      <c r="U393" s="283">
        <v>69</v>
      </c>
      <c r="V393" s="284">
        <v>2</v>
      </c>
      <c r="W393" s="285">
        <v>2975</v>
      </c>
      <c r="X393" s="286">
        <v>2023</v>
      </c>
      <c r="Y393" s="287">
        <v>50</v>
      </c>
      <c r="Z393" s="287" t="s">
        <v>883</v>
      </c>
      <c r="AA393" s="286" t="s">
        <v>883</v>
      </c>
      <c r="AB393" s="287">
        <v>0</v>
      </c>
      <c r="AC393" s="287"/>
      <c r="AD393" s="288" t="s">
        <v>883</v>
      </c>
      <c r="AE393" s="289" t="s">
        <v>883</v>
      </c>
      <c r="AF393" s="279">
        <v>120</v>
      </c>
      <c r="AG393" s="282">
        <v>44637</v>
      </c>
      <c r="AH393" s="282">
        <v>38014</v>
      </c>
      <c r="AI393" s="282">
        <v>44616</v>
      </c>
      <c r="AJ393" s="282" t="s">
        <v>883</v>
      </c>
      <c r="AK393" s="274"/>
    </row>
    <row r="394" spans="1:37" x14ac:dyDescent="0.3">
      <c r="A394" s="273">
        <v>77109</v>
      </c>
      <c r="B394" s="274" t="s">
        <v>1421</v>
      </c>
      <c r="C394" s="146" t="s">
        <v>256</v>
      </c>
      <c r="D394" s="275">
        <v>1.05</v>
      </c>
      <c r="E394" s="274"/>
      <c r="F394" s="274"/>
      <c r="G394" s="274" t="s">
        <v>883</v>
      </c>
      <c r="H394" s="276">
        <v>181</v>
      </c>
      <c r="I394" s="24">
        <v>103003</v>
      </c>
      <c r="J394" s="277">
        <v>1.05</v>
      </c>
      <c r="K394" s="276">
        <v>117</v>
      </c>
      <c r="L394" s="278">
        <v>17.107750472589792</v>
      </c>
      <c r="M394" s="279">
        <v>0</v>
      </c>
      <c r="N394" s="277">
        <v>0</v>
      </c>
      <c r="O394" s="280" t="s">
        <v>882</v>
      </c>
      <c r="P394" s="279">
        <v>0</v>
      </c>
      <c r="Q394" s="281">
        <v>0</v>
      </c>
      <c r="R394" s="282" t="s">
        <v>883</v>
      </c>
      <c r="S394" s="274" t="s">
        <v>960</v>
      </c>
      <c r="T394" s="44">
        <v>1</v>
      </c>
      <c r="U394" s="283">
        <v>61</v>
      </c>
      <c r="V394" s="284">
        <v>8</v>
      </c>
      <c r="W394" s="285" t="s">
        <v>883</v>
      </c>
      <c r="X394" s="286" t="s">
        <v>883</v>
      </c>
      <c r="Y394" s="287">
        <v>0</v>
      </c>
      <c r="Z394" s="287" t="s">
        <v>883</v>
      </c>
      <c r="AA394" s="286" t="s">
        <v>883</v>
      </c>
      <c r="AB394" s="287">
        <v>0</v>
      </c>
      <c r="AC394" s="287"/>
      <c r="AD394" s="288" t="s">
        <v>883</v>
      </c>
      <c r="AE394" s="289" t="s">
        <v>883</v>
      </c>
      <c r="AF394" s="279">
        <v>42</v>
      </c>
      <c r="AG394" s="282">
        <v>45160</v>
      </c>
      <c r="AH394" s="282">
        <v>38028</v>
      </c>
      <c r="AI394" s="282">
        <v>45180</v>
      </c>
      <c r="AJ394" s="282" t="s">
        <v>883</v>
      </c>
      <c r="AK394" s="274"/>
    </row>
    <row r="395" spans="1:37" x14ac:dyDescent="0.3">
      <c r="A395" s="273">
        <v>77110</v>
      </c>
      <c r="B395" s="274" t="s">
        <v>1422</v>
      </c>
      <c r="C395" s="146" t="s">
        <v>256</v>
      </c>
      <c r="D395" s="275">
        <v>0.47</v>
      </c>
      <c r="E395" s="274"/>
      <c r="F395" s="274"/>
      <c r="G395" s="274" t="s">
        <v>883</v>
      </c>
      <c r="H395" s="276">
        <v>228</v>
      </c>
      <c r="I395" s="24">
        <v>103003</v>
      </c>
      <c r="J395" s="277">
        <v>0.47</v>
      </c>
      <c r="K395" s="276">
        <v>22</v>
      </c>
      <c r="L395" s="278">
        <v>124.59016393442622</v>
      </c>
      <c r="M395" s="279">
        <v>0</v>
      </c>
      <c r="N395" s="277">
        <v>0</v>
      </c>
      <c r="O395" s="280" t="s">
        <v>882</v>
      </c>
      <c r="P395" s="279">
        <v>0</v>
      </c>
      <c r="Q395" s="281">
        <v>0</v>
      </c>
      <c r="R395" s="282" t="s">
        <v>883</v>
      </c>
      <c r="S395" s="274" t="s">
        <v>960</v>
      </c>
      <c r="T395" s="44">
        <v>1</v>
      </c>
      <c r="U395" s="283">
        <v>61</v>
      </c>
      <c r="V395" s="284">
        <v>8</v>
      </c>
      <c r="W395" s="285" t="s">
        <v>883</v>
      </c>
      <c r="X395" s="286" t="s">
        <v>883</v>
      </c>
      <c r="Y395" s="287">
        <v>0</v>
      </c>
      <c r="Z395" s="287" t="s">
        <v>883</v>
      </c>
      <c r="AA395" s="286" t="s">
        <v>883</v>
      </c>
      <c r="AB395" s="287">
        <v>0</v>
      </c>
      <c r="AC395" s="287"/>
      <c r="AD395" s="288" t="s">
        <v>883</v>
      </c>
      <c r="AE395" s="289" t="s">
        <v>883</v>
      </c>
      <c r="AF395" s="279">
        <v>8</v>
      </c>
      <c r="AG395" s="282">
        <v>41942</v>
      </c>
      <c r="AH395" s="282">
        <v>38028</v>
      </c>
      <c r="AI395" s="282">
        <v>42594</v>
      </c>
      <c r="AJ395" s="282" t="s">
        <v>883</v>
      </c>
      <c r="AK395" s="274"/>
    </row>
    <row r="396" spans="1:37" x14ac:dyDescent="0.3">
      <c r="A396" s="273">
        <v>77493</v>
      </c>
      <c r="B396" s="274" t="s">
        <v>1423</v>
      </c>
      <c r="C396" s="146" t="s">
        <v>256</v>
      </c>
      <c r="D396" s="275">
        <v>13.51</v>
      </c>
      <c r="E396" s="274"/>
      <c r="F396" s="274"/>
      <c r="G396" s="274" t="s">
        <v>883</v>
      </c>
      <c r="H396" s="276">
        <v>131</v>
      </c>
      <c r="I396" s="24">
        <v>103003</v>
      </c>
      <c r="J396" s="277">
        <v>13.51</v>
      </c>
      <c r="K396" s="276">
        <v>20</v>
      </c>
      <c r="L396" s="278">
        <v>68.229166666666671</v>
      </c>
      <c r="M396" s="279">
        <v>0</v>
      </c>
      <c r="N396" s="277">
        <v>0</v>
      </c>
      <c r="O396" s="280" t="s">
        <v>882</v>
      </c>
      <c r="P396" s="279">
        <v>0</v>
      </c>
      <c r="Q396" s="281">
        <v>0</v>
      </c>
      <c r="R396" s="282" t="s">
        <v>883</v>
      </c>
      <c r="S396" s="274" t="s">
        <v>1083</v>
      </c>
      <c r="T396" s="44">
        <v>1</v>
      </c>
      <c r="U396" s="283">
        <v>55</v>
      </c>
      <c r="V396" s="284">
        <v>34</v>
      </c>
      <c r="W396" s="285" t="s">
        <v>883</v>
      </c>
      <c r="X396" s="286" t="s">
        <v>883</v>
      </c>
      <c r="Y396" s="287">
        <v>0</v>
      </c>
      <c r="Z396" s="287" t="s">
        <v>883</v>
      </c>
      <c r="AA396" s="286" t="s">
        <v>883</v>
      </c>
      <c r="AB396" s="287">
        <v>0</v>
      </c>
      <c r="AC396" s="287"/>
      <c r="AD396" s="288" t="s">
        <v>883</v>
      </c>
      <c r="AE396" s="289" t="s">
        <v>883</v>
      </c>
      <c r="AF396" s="279">
        <v>8</v>
      </c>
      <c r="AG396" s="282">
        <v>42101</v>
      </c>
      <c r="AH396" s="282">
        <v>38054</v>
      </c>
      <c r="AI396" s="282">
        <v>42894</v>
      </c>
      <c r="AJ396" s="282" t="s">
        <v>883</v>
      </c>
      <c r="AK396" s="274"/>
    </row>
    <row r="397" spans="1:37" x14ac:dyDescent="0.3">
      <c r="A397" s="273">
        <v>77554</v>
      </c>
      <c r="B397" s="274" t="s">
        <v>1424</v>
      </c>
      <c r="C397" s="146" t="s">
        <v>256</v>
      </c>
      <c r="D397" s="275">
        <v>194.61</v>
      </c>
      <c r="E397" s="274"/>
      <c r="F397" s="274"/>
      <c r="G397" s="274" t="s">
        <v>883</v>
      </c>
      <c r="H397" s="276">
        <v>24</v>
      </c>
      <c r="I397" s="24">
        <v>103003</v>
      </c>
      <c r="J397" s="277">
        <v>194.61</v>
      </c>
      <c r="K397" s="276">
        <v>220</v>
      </c>
      <c r="L397" s="278">
        <v>1.28</v>
      </c>
      <c r="M397" s="279">
        <v>201</v>
      </c>
      <c r="N397" s="277">
        <v>39116.61</v>
      </c>
      <c r="O397" s="280" t="s">
        <v>882</v>
      </c>
      <c r="P397" s="279">
        <v>0</v>
      </c>
      <c r="Q397" s="281">
        <v>0</v>
      </c>
      <c r="R397" s="282" t="s">
        <v>883</v>
      </c>
      <c r="S397" s="274" t="s">
        <v>1335</v>
      </c>
      <c r="T397" s="44">
        <v>1</v>
      </c>
      <c r="U397" s="283">
        <v>74</v>
      </c>
      <c r="V397" s="284">
        <v>3</v>
      </c>
      <c r="W397" s="285" t="s">
        <v>883</v>
      </c>
      <c r="X397" s="286" t="s">
        <v>883</v>
      </c>
      <c r="Y397" s="287">
        <v>0</v>
      </c>
      <c r="Z397" s="287" t="s">
        <v>883</v>
      </c>
      <c r="AA397" s="286" t="s">
        <v>883</v>
      </c>
      <c r="AB397" s="287">
        <v>0</v>
      </c>
      <c r="AC397" s="287"/>
      <c r="AD397" s="288" t="s">
        <v>883</v>
      </c>
      <c r="AE397" s="289" t="s">
        <v>883</v>
      </c>
      <c r="AF397" s="279">
        <v>76</v>
      </c>
      <c r="AG397" s="282">
        <v>44974</v>
      </c>
      <c r="AH397" s="282">
        <v>38056</v>
      </c>
      <c r="AI397" s="282">
        <v>44887</v>
      </c>
      <c r="AJ397" s="282" t="s">
        <v>883</v>
      </c>
      <c r="AK397" s="274"/>
    </row>
    <row r="398" spans="1:37" x14ac:dyDescent="0.3">
      <c r="A398" s="273">
        <v>77556</v>
      </c>
      <c r="B398" s="274" t="s">
        <v>1425</v>
      </c>
      <c r="C398" s="146" t="s">
        <v>256</v>
      </c>
      <c r="D398" s="275">
        <v>153.84</v>
      </c>
      <c r="E398" s="274" t="s">
        <v>1405</v>
      </c>
      <c r="F398" s="274" t="s">
        <v>1406</v>
      </c>
      <c r="G398" s="274" t="s">
        <v>1277</v>
      </c>
      <c r="H398" s="276">
        <v>87</v>
      </c>
      <c r="I398" s="24">
        <v>103003</v>
      </c>
      <c r="J398" s="277">
        <v>253.2</v>
      </c>
      <c r="K398" s="276">
        <v>65</v>
      </c>
      <c r="L398" s="278">
        <v>16.051660516605164</v>
      </c>
      <c r="M398" s="279">
        <v>0</v>
      </c>
      <c r="N398" s="277">
        <v>0</v>
      </c>
      <c r="O398" s="280" t="s">
        <v>1278</v>
      </c>
      <c r="P398" s="279">
        <v>1001</v>
      </c>
      <c r="Q398" s="281">
        <v>153993.84</v>
      </c>
      <c r="R398" s="282">
        <v>45540</v>
      </c>
      <c r="S398" s="274" t="s">
        <v>1335</v>
      </c>
      <c r="T398" s="44">
        <v>1</v>
      </c>
      <c r="U398" s="283">
        <v>74</v>
      </c>
      <c r="V398" s="284">
        <v>3</v>
      </c>
      <c r="W398" s="285" t="s">
        <v>883</v>
      </c>
      <c r="X398" s="286" t="s">
        <v>883</v>
      </c>
      <c r="Y398" s="287">
        <v>0</v>
      </c>
      <c r="Z398" s="287" t="s">
        <v>883</v>
      </c>
      <c r="AA398" s="286" t="s">
        <v>883</v>
      </c>
      <c r="AB398" s="287">
        <v>0</v>
      </c>
      <c r="AC398" s="287"/>
      <c r="AD398" s="288" t="s">
        <v>883</v>
      </c>
      <c r="AE398" s="289" t="s">
        <v>883</v>
      </c>
      <c r="AF398" s="279">
        <v>22</v>
      </c>
      <c r="AG398" s="282">
        <v>44158</v>
      </c>
      <c r="AH398" s="282">
        <v>38056</v>
      </c>
      <c r="AI398" s="282">
        <v>45084</v>
      </c>
      <c r="AJ398" s="282" t="s">
        <v>883</v>
      </c>
      <c r="AK398" s="274"/>
    </row>
    <row r="399" spans="1:37" x14ac:dyDescent="0.3">
      <c r="A399" s="273">
        <v>77557</v>
      </c>
      <c r="B399" s="274" t="s">
        <v>1426</v>
      </c>
      <c r="C399" s="146" t="s">
        <v>256</v>
      </c>
      <c r="D399" s="275">
        <v>128.13999999999999</v>
      </c>
      <c r="E399" s="274"/>
      <c r="F399" s="274"/>
      <c r="G399" s="274" t="s">
        <v>883</v>
      </c>
      <c r="H399" s="276">
        <v>186</v>
      </c>
      <c r="I399" s="24">
        <v>103003</v>
      </c>
      <c r="J399" s="277">
        <v>128.13999999999999</v>
      </c>
      <c r="K399" s="276">
        <v>43</v>
      </c>
      <c r="L399" s="278">
        <v>51.955307262569832</v>
      </c>
      <c r="M399" s="279">
        <v>0</v>
      </c>
      <c r="N399" s="277">
        <v>0</v>
      </c>
      <c r="O399" s="280" t="s">
        <v>882</v>
      </c>
      <c r="P399" s="279">
        <v>0</v>
      </c>
      <c r="Q399" s="281">
        <v>0</v>
      </c>
      <c r="R399" s="282" t="s">
        <v>883</v>
      </c>
      <c r="S399" s="274" t="s">
        <v>1335</v>
      </c>
      <c r="T399" s="44">
        <v>1</v>
      </c>
      <c r="U399" s="283">
        <v>74</v>
      </c>
      <c r="V399" s="284">
        <v>3</v>
      </c>
      <c r="W399" s="285" t="s">
        <v>883</v>
      </c>
      <c r="X399" s="286" t="s">
        <v>883</v>
      </c>
      <c r="Y399" s="287">
        <v>0</v>
      </c>
      <c r="Z399" s="287" t="s">
        <v>883</v>
      </c>
      <c r="AA399" s="286" t="s">
        <v>883</v>
      </c>
      <c r="AB399" s="287">
        <v>0</v>
      </c>
      <c r="AC399" s="287"/>
      <c r="AD399" s="288" t="s">
        <v>883</v>
      </c>
      <c r="AE399" s="289" t="s">
        <v>883</v>
      </c>
      <c r="AF399" s="279">
        <v>14</v>
      </c>
      <c r="AG399" s="282">
        <v>43745</v>
      </c>
      <c r="AH399" s="282">
        <v>38056</v>
      </c>
      <c r="AI399" s="282">
        <v>44238</v>
      </c>
      <c r="AJ399" s="282" t="s">
        <v>883</v>
      </c>
      <c r="AK399" s="274"/>
    </row>
    <row r="400" spans="1:37" x14ac:dyDescent="0.3">
      <c r="A400" s="273">
        <v>77562</v>
      </c>
      <c r="B400" s="274" t="s">
        <v>1427</v>
      </c>
      <c r="C400" s="146" t="s">
        <v>256</v>
      </c>
      <c r="D400" s="275">
        <v>49.49</v>
      </c>
      <c r="E400" s="274" t="s">
        <v>1405</v>
      </c>
      <c r="F400" s="274" t="s">
        <v>1406</v>
      </c>
      <c r="G400" s="274" t="s">
        <v>1277</v>
      </c>
      <c r="H400" s="276">
        <v>0</v>
      </c>
      <c r="I400" s="24">
        <v>103003</v>
      </c>
      <c r="J400" s="277">
        <v>49.49</v>
      </c>
      <c r="K400" s="276">
        <v>3468</v>
      </c>
      <c r="L400" s="278">
        <v>0</v>
      </c>
      <c r="M400" s="279">
        <v>3724.96</v>
      </c>
      <c r="N400" s="277">
        <v>184348.27040000001</v>
      </c>
      <c r="O400" s="280" t="s">
        <v>1278</v>
      </c>
      <c r="P400" s="279">
        <v>9410</v>
      </c>
      <c r="Q400" s="281">
        <v>465700.9</v>
      </c>
      <c r="R400" s="282">
        <v>45540</v>
      </c>
      <c r="S400" s="274" t="s">
        <v>1428</v>
      </c>
      <c r="T400" s="44">
        <v>1</v>
      </c>
      <c r="U400" s="283">
        <v>74</v>
      </c>
      <c r="V400" s="284">
        <v>2</v>
      </c>
      <c r="W400" s="285" t="s">
        <v>883</v>
      </c>
      <c r="X400" s="286" t="s">
        <v>883</v>
      </c>
      <c r="Y400" s="287">
        <v>0</v>
      </c>
      <c r="Z400" s="287">
        <v>11692</v>
      </c>
      <c r="AA400" s="286">
        <v>2023</v>
      </c>
      <c r="AB400" s="287">
        <v>2300</v>
      </c>
      <c r="AC400" s="287">
        <v>2300</v>
      </c>
      <c r="AD400" s="288" t="s">
        <v>2059</v>
      </c>
      <c r="AE400" s="289">
        <v>45215</v>
      </c>
      <c r="AF400" s="279">
        <v>2008</v>
      </c>
      <c r="AG400" s="282">
        <v>44985</v>
      </c>
      <c r="AH400" s="282">
        <v>38056</v>
      </c>
      <c r="AI400" s="282">
        <v>45203</v>
      </c>
      <c r="AJ400" s="282" t="s">
        <v>883</v>
      </c>
      <c r="AK400" s="274"/>
    </row>
    <row r="401" spans="1:37" x14ac:dyDescent="0.3">
      <c r="A401" s="273">
        <v>77755</v>
      </c>
      <c r="B401" s="274" t="s">
        <v>1429</v>
      </c>
      <c r="C401" s="146" t="s">
        <v>256</v>
      </c>
      <c r="D401" s="275">
        <v>1.19</v>
      </c>
      <c r="E401" s="274"/>
      <c r="F401" s="274"/>
      <c r="G401" s="274" t="s">
        <v>883</v>
      </c>
      <c r="H401" s="276">
        <v>0</v>
      </c>
      <c r="I401" s="24">
        <v>103003</v>
      </c>
      <c r="J401" s="277">
        <v>1.19</v>
      </c>
      <c r="K401" s="276">
        <v>5066</v>
      </c>
      <c r="L401" s="278">
        <v>0</v>
      </c>
      <c r="M401" s="279">
        <v>3623</v>
      </c>
      <c r="N401" s="277">
        <v>4311.37</v>
      </c>
      <c r="O401" s="280" t="s">
        <v>882</v>
      </c>
      <c r="P401" s="279">
        <v>0</v>
      </c>
      <c r="Q401" s="281">
        <v>0</v>
      </c>
      <c r="R401" s="282" t="s">
        <v>883</v>
      </c>
      <c r="S401" s="274" t="s">
        <v>903</v>
      </c>
      <c r="T401" s="44">
        <v>1</v>
      </c>
      <c r="U401" s="283">
        <v>45</v>
      </c>
      <c r="V401" s="284">
        <v>10</v>
      </c>
      <c r="W401" s="285">
        <v>6211</v>
      </c>
      <c r="X401" s="286">
        <v>2023</v>
      </c>
      <c r="Y401" s="287">
        <v>2500</v>
      </c>
      <c r="Z401" s="287" t="s">
        <v>883</v>
      </c>
      <c r="AA401" s="286" t="s">
        <v>883</v>
      </c>
      <c r="AB401" s="287">
        <v>0</v>
      </c>
      <c r="AC401" s="287"/>
      <c r="AD401" s="288" t="s">
        <v>883</v>
      </c>
      <c r="AE401" s="289" t="s">
        <v>883</v>
      </c>
      <c r="AF401" s="279">
        <v>2042</v>
      </c>
      <c r="AG401" s="282">
        <v>44966</v>
      </c>
      <c r="AH401" s="282">
        <v>38063</v>
      </c>
      <c r="AI401" s="282">
        <v>44959</v>
      </c>
      <c r="AJ401" s="282" t="s">
        <v>883</v>
      </c>
      <c r="AK401" s="274"/>
    </row>
    <row r="402" spans="1:37" x14ac:dyDescent="0.3">
      <c r="A402" s="273">
        <v>77786</v>
      </c>
      <c r="B402" s="274" t="s">
        <v>1430</v>
      </c>
      <c r="C402" s="146" t="s">
        <v>256</v>
      </c>
      <c r="D402" s="275">
        <v>115</v>
      </c>
      <c r="E402" s="274"/>
      <c r="F402" s="274"/>
      <c r="G402" s="274" t="s">
        <v>883</v>
      </c>
      <c r="H402" s="276">
        <v>50</v>
      </c>
      <c r="I402" s="24">
        <v>103003</v>
      </c>
      <c r="J402" s="277">
        <v>115</v>
      </c>
      <c r="K402" s="276"/>
      <c r="L402" s="278">
        <v>0</v>
      </c>
      <c r="M402" s="279">
        <v>0</v>
      </c>
      <c r="N402" s="277">
        <v>0</v>
      </c>
      <c r="O402" s="280" t="s">
        <v>882</v>
      </c>
      <c r="P402" s="279">
        <v>0</v>
      </c>
      <c r="Q402" s="281">
        <v>0</v>
      </c>
      <c r="R402" s="282" t="s">
        <v>883</v>
      </c>
      <c r="S402" s="274" t="s">
        <v>1343</v>
      </c>
      <c r="T402" s="44">
        <v>1</v>
      </c>
      <c r="U402" s="283">
        <v>69</v>
      </c>
      <c r="V402" s="284">
        <v>8</v>
      </c>
      <c r="W402" s="285" t="s">
        <v>883</v>
      </c>
      <c r="X402" s="286" t="s">
        <v>883</v>
      </c>
      <c r="Y402" s="287">
        <v>0</v>
      </c>
      <c r="Z402" s="287" t="s">
        <v>883</v>
      </c>
      <c r="AA402" s="286" t="s">
        <v>883</v>
      </c>
      <c r="AB402" s="287">
        <v>0</v>
      </c>
      <c r="AC402" s="287"/>
      <c r="AD402" s="288" t="s">
        <v>883</v>
      </c>
      <c r="AE402" s="289" t="s">
        <v>883</v>
      </c>
      <c r="AF402" s="279">
        <v>0</v>
      </c>
      <c r="AG402" s="282">
        <v>44067</v>
      </c>
      <c r="AH402" s="282">
        <v>38064</v>
      </c>
      <c r="AI402" s="282">
        <v>44047</v>
      </c>
      <c r="AJ402" s="282" t="s">
        <v>883</v>
      </c>
      <c r="AK402" s="274"/>
    </row>
    <row r="403" spans="1:37" x14ac:dyDescent="0.3">
      <c r="A403" s="273">
        <v>77788</v>
      </c>
      <c r="B403" s="274" t="s">
        <v>1431</v>
      </c>
      <c r="C403" s="146" t="s">
        <v>256</v>
      </c>
      <c r="D403" s="275">
        <v>14.2</v>
      </c>
      <c r="E403" s="274"/>
      <c r="F403" s="274"/>
      <c r="G403" s="274" t="s">
        <v>883</v>
      </c>
      <c r="H403" s="276">
        <v>776</v>
      </c>
      <c r="I403" s="24">
        <v>103003</v>
      </c>
      <c r="J403" s="277">
        <v>14.2</v>
      </c>
      <c r="K403" s="276">
        <v>49</v>
      </c>
      <c r="L403" s="278">
        <v>190.19607843137254</v>
      </c>
      <c r="M403" s="279">
        <v>0</v>
      </c>
      <c r="N403" s="277">
        <v>0</v>
      </c>
      <c r="O403" s="280" t="s">
        <v>882</v>
      </c>
      <c r="P403" s="279">
        <v>0</v>
      </c>
      <c r="Q403" s="281">
        <v>0</v>
      </c>
      <c r="R403" s="282" t="s">
        <v>883</v>
      </c>
      <c r="S403" s="274" t="s">
        <v>1432</v>
      </c>
      <c r="T403" s="44">
        <v>1</v>
      </c>
      <c r="U403" s="283">
        <v>67</v>
      </c>
      <c r="V403" s="284">
        <v>13</v>
      </c>
      <c r="W403" s="285" t="s">
        <v>883</v>
      </c>
      <c r="X403" s="286" t="s">
        <v>883</v>
      </c>
      <c r="Y403" s="287">
        <v>0</v>
      </c>
      <c r="Z403" s="287" t="s">
        <v>883</v>
      </c>
      <c r="AA403" s="286" t="s">
        <v>883</v>
      </c>
      <c r="AB403" s="287">
        <v>0</v>
      </c>
      <c r="AC403" s="287"/>
      <c r="AD403" s="288" t="s">
        <v>883</v>
      </c>
      <c r="AE403" s="289" t="s">
        <v>883</v>
      </c>
      <c r="AF403" s="279">
        <v>16</v>
      </c>
      <c r="AG403" s="282">
        <v>43622</v>
      </c>
      <c r="AH403" s="282">
        <v>38064</v>
      </c>
      <c r="AI403" s="282">
        <v>45117</v>
      </c>
      <c r="AJ403" s="282" t="s">
        <v>883</v>
      </c>
      <c r="AK403" s="274"/>
    </row>
    <row r="404" spans="1:37" x14ac:dyDescent="0.3">
      <c r="A404" s="273">
        <v>77819</v>
      </c>
      <c r="B404" s="274" t="s">
        <v>1433</v>
      </c>
      <c r="C404" s="146" t="s">
        <v>386</v>
      </c>
      <c r="D404" s="275">
        <v>27.65</v>
      </c>
      <c r="E404" s="274"/>
      <c r="F404" s="274"/>
      <c r="G404" s="274" t="s">
        <v>883</v>
      </c>
      <c r="H404" s="276">
        <v>3044</v>
      </c>
      <c r="I404" s="24">
        <v>103003</v>
      </c>
      <c r="J404" s="277">
        <v>27.65</v>
      </c>
      <c r="K404" s="276">
        <v>1696</v>
      </c>
      <c r="L404" s="278">
        <v>9.6152631246446401</v>
      </c>
      <c r="M404" s="279">
        <v>254.96</v>
      </c>
      <c r="N404" s="277">
        <v>7049.6440000000002</v>
      </c>
      <c r="O404" s="280" t="s">
        <v>882</v>
      </c>
      <c r="P404" s="279">
        <v>0</v>
      </c>
      <c r="Q404" s="281">
        <v>0</v>
      </c>
      <c r="R404" s="282" t="s">
        <v>883</v>
      </c>
      <c r="S404" s="274" t="s">
        <v>1434</v>
      </c>
      <c r="T404" s="44">
        <v>1</v>
      </c>
      <c r="U404" s="283">
        <v>52</v>
      </c>
      <c r="V404" s="284">
        <v>15</v>
      </c>
      <c r="W404" s="285">
        <v>2998</v>
      </c>
      <c r="X404" s="286">
        <v>2023</v>
      </c>
      <c r="Y404" s="287">
        <v>500</v>
      </c>
      <c r="Z404" s="287" t="s">
        <v>883</v>
      </c>
      <c r="AA404" s="286" t="s">
        <v>883</v>
      </c>
      <c r="AB404" s="287">
        <v>0</v>
      </c>
      <c r="AC404" s="287"/>
      <c r="AD404" s="288" t="s">
        <v>883</v>
      </c>
      <c r="AE404" s="289" t="s">
        <v>883</v>
      </c>
      <c r="AF404" s="279">
        <v>1266</v>
      </c>
      <c r="AG404" s="282">
        <v>44942</v>
      </c>
      <c r="AH404" s="282">
        <v>38065</v>
      </c>
      <c r="AI404" s="282">
        <v>44895</v>
      </c>
      <c r="AJ404" s="282" t="s">
        <v>883</v>
      </c>
      <c r="AK404" s="274"/>
    </row>
    <row r="405" spans="1:37" x14ac:dyDescent="0.3">
      <c r="A405" s="273">
        <v>77823</v>
      </c>
      <c r="B405" s="274" t="s">
        <v>1435</v>
      </c>
      <c r="C405" s="146" t="s">
        <v>256</v>
      </c>
      <c r="D405" s="275">
        <v>21.71</v>
      </c>
      <c r="E405" s="274"/>
      <c r="F405" s="274"/>
      <c r="G405" s="274" t="s">
        <v>883</v>
      </c>
      <c r="H405" s="276">
        <v>37</v>
      </c>
      <c r="I405" s="24">
        <v>103003</v>
      </c>
      <c r="J405" s="277">
        <v>21.71</v>
      </c>
      <c r="K405" s="276">
        <v>24</v>
      </c>
      <c r="L405" s="278">
        <v>18.5</v>
      </c>
      <c r="M405" s="279">
        <v>0</v>
      </c>
      <c r="N405" s="277">
        <v>0</v>
      </c>
      <c r="O405" s="280" t="s">
        <v>882</v>
      </c>
      <c r="P405" s="279">
        <v>0</v>
      </c>
      <c r="Q405" s="281">
        <v>0</v>
      </c>
      <c r="R405" s="282" t="s">
        <v>883</v>
      </c>
      <c r="S405" s="274" t="s">
        <v>1436</v>
      </c>
      <c r="T405" s="44">
        <v>1</v>
      </c>
      <c r="U405" s="283">
        <v>72</v>
      </c>
      <c r="V405" s="284">
        <v>5</v>
      </c>
      <c r="W405" s="285" t="s">
        <v>883</v>
      </c>
      <c r="X405" s="286" t="s">
        <v>883</v>
      </c>
      <c r="Y405" s="287">
        <v>0</v>
      </c>
      <c r="Z405" s="287" t="s">
        <v>883</v>
      </c>
      <c r="AA405" s="286" t="s">
        <v>883</v>
      </c>
      <c r="AB405" s="287">
        <v>0</v>
      </c>
      <c r="AC405" s="287"/>
      <c r="AD405" s="288" t="s">
        <v>883</v>
      </c>
      <c r="AE405" s="289" t="s">
        <v>883</v>
      </c>
      <c r="AF405" s="279">
        <v>8</v>
      </c>
      <c r="AG405" s="282">
        <v>43279</v>
      </c>
      <c r="AH405" s="282">
        <v>38065</v>
      </c>
      <c r="AI405" s="282">
        <v>44711</v>
      </c>
      <c r="AJ405" s="282" t="s">
        <v>883</v>
      </c>
      <c r="AK405" s="274"/>
    </row>
    <row r="406" spans="1:37" x14ac:dyDescent="0.3">
      <c r="A406" s="273">
        <v>78055</v>
      </c>
      <c r="B406" s="274" t="s">
        <v>1437</v>
      </c>
      <c r="C406" s="146" t="s">
        <v>429</v>
      </c>
      <c r="D406" s="275">
        <v>31.07</v>
      </c>
      <c r="E406" s="274"/>
      <c r="F406" s="274"/>
      <c r="G406" s="274" t="s">
        <v>883</v>
      </c>
      <c r="H406" s="276">
        <v>0</v>
      </c>
      <c r="I406" s="24">
        <v>103003</v>
      </c>
      <c r="J406" s="277">
        <v>31.07</v>
      </c>
      <c r="K406" s="276">
        <v>261</v>
      </c>
      <c r="L406" s="278">
        <v>0</v>
      </c>
      <c r="M406" s="279">
        <v>261</v>
      </c>
      <c r="N406" s="277">
        <v>8109.27</v>
      </c>
      <c r="O406" s="280" t="s">
        <v>882</v>
      </c>
      <c r="P406" s="279">
        <v>0</v>
      </c>
      <c r="Q406" s="281">
        <v>0</v>
      </c>
      <c r="R406" s="282" t="s">
        <v>883</v>
      </c>
      <c r="S406" s="274" t="s">
        <v>1071</v>
      </c>
      <c r="T406" s="44">
        <v>1</v>
      </c>
      <c r="U406" s="283">
        <v>78</v>
      </c>
      <c r="V406" s="284">
        <v>2</v>
      </c>
      <c r="W406" s="285" t="s">
        <v>883</v>
      </c>
      <c r="X406" s="286" t="s">
        <v>883</v>
      </c>
      <c r="Y406" s="287">
        <v>0</v>
      </c>
      <c r="Z406" s="287" t="s">
        <v>883</v>
      </c>
      <c r="AA406" s="286" t="s">
        <v>883</v>
      </c>
      <c r="AB406" s="287">
        <v>0</v>
      </c>
      <c r="AC406" s="287"/>
      <c r="AD406" s="288" t="s">
        <v>883</v>
      </c>
      <c r="AE406" s="289" t="s">
        <v>883</v>
      </c>
      <c r="AF406" s="279">
        <v>88</v>
      </c>
      <c r="AG406" s="282">
        <v>45209</v>
      </c>
      <c r="AH406" s="282">
        <v>38072</v>
      </c>
      <c r="AI406" s="282">
        <v>45189</v>
      </c>
      <c r="AJ406" s="282" t="s">
        <v>883</v>
      </c>
      <c r="AK406" s="274"/>
    </row>
    <row r="407" spans="1:37" x14ac:dyDescent="0.3">
      <c r="A407" s="273">
        <v>78057</v>
      </c>
      <c r="B407" s="274" t="s">
        <v>1438</v>
      </c>
      <c r="C407" s="146" t="s">
        <v>260</v>
      </c>
      <c r="D407" s="275">
        <v>15</v>
      </c>
      <c r="E407" s="274"/>
      <c r="F407" s="274"/>
      <c r="G407" s="274" t="s">
        <v>883</v>
      </c>
      <c r="H407" s="276">
        <v>0</v>
      </c>
      <c r="I407" s="24">
        <v>103003</v>
      </c>
      <c r="J407" s="277">
        <v>15</v>
      </c>
      <c r="K407" s="276">
        <v>294</v>
      </c>
      <c r="L407" s="278">
        <v>0</v>
      </c>
      <c r="M407" s="279">
        <v>243.96</v>
      </c>
      <c r="N407" s="277">
        <v>3659.4</v>
      </c>
      <c r="O407" s="280" t="s">
        <v>882</v>
      </c>
      <c r="P407" s="279">
        <v>0</v>
      </c>
      <c r="Q407" s="281">
        <v>0</v>
      </c>
      <c r="R407" s="282" t="s">
        <v>883</v>
      </c>
      <c r="S407" s="274" t="s">
        <v>1071</v>
      </c>
      <c r="T407" s="44">
        <v>1</v>
      </c>
      <c r="U407" s="283">
        <v>78</v>
      </c>
      <c r="V407" s="284">
        <v>2</v>
      </c>
      <c r="W407" s="285">
        <v>7339</v>
      </c>
      <c r="X407" s="286">
        <v>2023</v>
      </c>
      <c r="Y407" s="287">
        <v>150</v>
      </c>
      <c r="Z407" s="287" t="s">
        <v>883</v>
      </c>
      <c r="AA407" s="286" t="s">
        <v>883</v>
      </c>
      <c r="AB407" s="287">
        <v>0</v>
      </c>
      <c r="AC407" s="287"/>
      <c r="AD407" s="288" t="s">
        <v>883</v>
      </c>
      <c r="AE407" s="289" t="s">
        <v>883</v>
      </c>
      <c r="AF407" s="279">
        <v>132</v>
      </c>
      <c r="AG407" s="282">
        <v>44931</v>
      </c>
      <c r="AH407" s="282">
        <v>38072</v>
      </c>
      <c r="AI407" s="282">
        <v>44970</v>
      </c>
      <c r="AJ407" s="282" t="s">
        <v>883</v>
      </c>
      <c r="AK407" s="274"/>
    </row>
    <row r="408" spans="1:37" x14ac:dyDescent="0.3">
      <c r="A408" s="273">
        <v>78181</v>
      </c>
      <c r="B408" s="274" t="s">
        <v>1439</v>
      </c>
      <c r="C408" s="146" t="s">
        <v>646</v>
      </c>
      <c r="D408" s="275">
        <v>7</v>
      </c>
      <c r="E408" s="274"/>
      <c r="F408" s="274"/>
      <c r="G408" s="274" t="s">
        <v>883</v>
      </c>
      <c r="H408" s="276">
        <v>188</v>
      </c>
      <c r="I408" s="24">
        <v>103003</v>
      </c>
      <c r="J408" s="277">
        <v>7</v>
      </c>
      <c r="K408" s="276">
        <v>50</v>
      </c>
      <c r="L408" s="278">
        <v>47.959183673469383</v>
      </c>
      <c r="M408" s="279">
        <v>0</v>
      </c>
      <c r="N408" s="277">
        <v>0</v>
      </c>
      <c r="O408" s="280" t="s">
        <v>882</v>
      </c>
      <c r="P408" s="279">
        <v>0</v>
      </c>
      <c r="Q408" s="281">
        <v>0</v>
      </c>
      <c r="R408" s="282" t="s">
        <v>883</v>
      </c>
      <c r="S408" s="274" t="s">
        <v>1440</v>
      </c>
      <c r="T408" s="44">
        <v>1</v>
      </c>
      <c r="U408" s="283">
        <v>72</v>
      </c>
      <c r="V408" s="284">
        <v>8</v>
      </c>
      <c r="W408" s="285" t="s">
        <v>883</v>
      </c>
      <c r="X408" s="286" t="s">
        <v>883</v>
      </c>
      <c r="Y408" s="287">
        <v>0</v>
      </c>
      <c r="Z408" s="287" t="s">
        <v>883</v>
      </c>
      <c r="AA408" s="286" t="s">
        <v>883</v>
      </c>
      <c r="AB408" s="287">
        <v>0</v>
      </c>
      <c r="AC408" s="287"/>
      <c r="AD408" s="288" t="s">
        <v>883</v>
      </c>
      <c r="AE408" s="289" t="s">
        <v>883</v>
      </c>
      <c r="AF408" s="279">
        <v>16</v>
      </c>
      <c r="AG408" s="282">
        <v>45153</v>
      </c>
      <c r="AH408" s="282">
        <v>38079</v>
      </c>
      <c r="AI408" s="282">
        <v>45133</v>
      </c>
      <c r="AJ408" s="282" t="s">
        <v>883</v>
      </c>
      <c r="AK408" s="274"/>
    </row>
    <row r="409" spans="1:37" x14ac:dyDescent="0.3">
      <c r="A409" s="273">
        <v>78303</v>
      </c>
      <c r="B409" s="274" t="s">
        <v>1441</v>
      </c>
      <c r="C409" s="146" t="s">
        <v>256</v>
      </c>
      <c r="D409" s="275">
        <v>274</v>
      </c>
      <c r="E409" s="274"/>
      <c r="F409" s="274"/>
      <c r="G409" s="274" t="s">
        <v>883</v>
      </c>
      <c r="H409" s="276">
        <v>17</v>
      </c>
      <c r="I409" s="24">
        <v>103003</v>
      </c>
      <c r="J409" s="277">
        <v>274</v>
      </c>
      <c r="K409" s="276">
        <v>9</v>
      </c>
      <c r="L409" s="278">
        <v>22.666666666666664</v>
      </c>
      <c r="M409" s="279">
        <v>0</v>
      </c>
      <c r="N409" s="277">
        <v>0</v>
      </c>
      <c r="O409" s="280" t="s">
        <v>882</v>
      </c>
      <c r="P409" s="279">
        <v>0</v>
      </c>
      <c r="Q409" s="281">
        <v>0</v>
      </c>
      <c r="R409" s="282" t="s">
        <v>883</v>
      </c>
      <c r="S409" s="274" t="s">
        <v>1442</v>
      </c>
      <c r="T409" s="44">
        <v>1</v>
      </c>
      <c r="U409" s="283">
        <v>51</v>
      </c>
      <c r="V409" s="284">
        <v>36</v>
      </c>
      <c r="W409" s="285" t="s">
        <v>883</v>
      </c>
      <c r="X409" s="286" t="s">
        <v>883</v>
      </c>
      <c r="Y409" s="287">
        <v>0</v>
      </c>
      <c r="Z409" s="287" t="s">
        <v>883</v>
      </c>
      <c r="AA409" s="286" t="s">
        <v>883</v>
      </c>
      <c r="AB409" s="287">
        <v>0</v>
      </c>
      <c r="AC409" s="287"/>
      <c r="AD409" s="288" t="s">
        <v>883</v>
      </c>
      <c r="AE409" s="289" t="s">
        <v>883</v>
      </c>
      <c r="AF409" s="279">
        <v>4</v>
      </c>
      <c r="AG409" s="282">
        <v>45153</v>
      </c>
      <c r="AH409" s="282">
        <v>38085</v>
      </c>
      <c r="AI409" s="282">
        <v>45131</v>
      </c>
      <c r="AJ409" s="282" t="s">
        <v>883</v>
      </c>
      <c r="AK409" s="274"/>
    </row>
    <row r="410" spans="1:37" x14ac:dyDescent="0.3">
      <c r="A410" s="273">
        <v>78307</v>
      </c>
      <c r="B410" s="274" t="s">
        <v>1443</v>
      </c>
      <c r="C410" s="146" t="s">
        <v>256</v>
      </c>
      <c r="D410" s="275">
        <v>238.63</v>
      </c>
      <c r="E410" s="274" t="s">
        <v>1444</v>
      </c>
      <c r="F410" s="274" t="s">
        <v>1415</v>
      </c>
      <c r="G410" s="274" t="s">
        <v>1277</v>
      </c>
      <c r="H410" s="276">
        <v>34</v>
      </c>
      <c r="I410" s="24">
        <v>103003</v>
      </c>
      <c r="J410" s="277">
        <v>273</v>
      </c>
      <c r="K410" s="276"/>
      <c r="L410" s="278">
        <v>0</v>
      </c>
      <c r="M410" s="279">
        <v>0</v>
      </c>
      <c r="N410" s="277">
        <v>0</v>
      </c>
      <c r="O410" s="280" t="s">
        <v>1278</v>
      </c>
      <c r="P410" s="279">
        <v>44</v>
      </c>
      <c r="Q410" s="281">
        <v>10499.72</v>
      </c>
      <c r="R410" s="282">
        <v>45540</v>
      </c>
      <c r="S410" s="274" t="s">
        <v>1279</v>
      </c>
      <c r="T410" s="44">
        <v>1</v>
      </c>
      <c r="U410" s="283">
        <v>51</v>
      </c>
      <c r="V410" s="284">
        <v>28</v>
      </c>
      <c r="W410" s="285" t="s">
        <v>883</v>
      </c>
      <c r="X410" s="286" t="s">
        <v>883</v>
      </c>
      <c r="Y410" s="287">
        <v>0</v>
      </c>
      <c r="Z410" s="287" t="s">
        <v>883</v>
      </c>
      <c r="AA410" s="286" t="s">
        <v>883</v>
      </c>
      <c r="AB410" s="287">
        <v>0</v>
      </c>
      <c r="AC410" s="287"/>
      <c r="AD410" s="288" t="s">
        <v>883</v>
      </c>
      <c r="AE410" s="289" t="s">
        <v>883</v>
      </c>
      <c r="AF410" s="279">
        <v>11</v>
      </c>
      <c r="AG410" s="282">
        <v>43818</v>
      </c>
      <c r="AH410" s="282">
        <v>38085</v>
      </c>
      <c r="AI410" s="282">
        <v>44579</v>
      </c>
      <c r="AJ410" s="282" t="s">
        <v>883</v>
      </c>
      <c r="AK410" s="274"/>
    </row>
    <row r="411" spans="1:37" x14ac:dyDescent="0.3">
      <c r="A411" s="273">
        <v>78399</v>
      </c>
      <c r="B411" s="274" t="s">
        <v>1445</v>
      </c>
      <c r="C411" s="146" t="s">
        <v>256</v>
      </c>
      <c r="D411" s="275">
        <v>1.4</v>
      </c>
      <c r="E411" s="274"/>
      <c r="F411" s="274"/>
      <c r="G411" s="274" t="s">
        <v>883</v>
      </c>
      <c r="H411" s="276">
        <v>325</v>
      </c>
      <c r="I411" s="24">
        <v>103003</v>
      </c>
      <c r="J411" s="277">
        <v>1.4</v>
      </c>
      <c r="K411" s="276">
        <v>16</v>
      </c>
      <c r="L411" s="278">
        <v>244.3609022556391</v>
      </c>
      <c r="M411" s="279">
        <v>0</v>
      </c>
      <c r="N411" s="277">
        <v>0</v>
      </c>
      <c r="O411" s="280" t="s">
        <v>882</v>
      </c>
      <c r="P411" s="279">
        <v>0</v>
      </c>
      <c r="Q411" s="281">
        <v>0</v>
      </c>
      <c r="R411" s="282" t="s">
        <v>883</v>
      </c>
      <c r="S411" s="274" t="s">
        <v>1046</v>
      </c>
      <c r="T411" s="44">
        <v>1</v>
      </c>
      <c r="U411" s="283">
        <v>55</v>
      </c>
      <c r="V411" s="284">
        <v>46</v>
      </c>
      <c r="W411" s="285" t="s">
        <v>883</v>
      </c>
      <c r="X411" s="286" t="s">
        <v>883</v>
      </c>
      <c r="Y411" s="287">
        <v>0</v>
      </c>
      <c r="Z411" s="287" t="s">
        <v>883</v>
      </c>
      <c r="AA411" s="286" t="s">
        <v>883</v>
      </c>
      <c r="AB411" s="287">
        <v>0</v>
      </c>
      <c r="AC411" s="287"/>
      <c r="AD411" s="288" t="s">
        <v>883</v>
      </c>
      <c r="AE411" s="289" t="s">
        <v>883</v>
      </c>
      <c r="AF411" s="279">
        <v>6</v>
      </c>
      <c r="AG411" s="282">
        <v>44186</v>
      </c>
      <c r="AH411" s="282">
        <v>38096</v>
      </c>
      <c r="AI411" s="282">
        <v>44176</v>
      </c>
      <c r="AJ411" s="282" t="s">
        <v>883</v>
      </c>
      <c r="AK411" s="274"/>
    </row>
    <row r="412" spans="1:37" x14ac:dyDescent="0.3">
      <c r="A412" s="273">
        <v>78416</v>
      </c>
      <c r="B412" s="274" t="s">
        <v>1446</v>
      </c>
      <c r="C412" s="146" t="s">
        <v>256</v>
      </c>
      <c r="D412" s="275">
        <v>3.49</v>
      </c>
      <c r="E412" s="274"/>
      <c r="F412" s="274"/>
      <c r="G412" s="274" t="s">
        <v>883</v>
      </c>
      <c r="H412" s="276">
        <v>1019</v>
      </c>
      <c r="I412" s="24">
        <v>103003</v>
      </c>
      <c r="J412" s="277">
        <v>3.49</v>
      </c>
      <c r="K412" s="276">
        <v>315</v>
      </c>
      <c r="L412" s="278">
        <v>38.819047619047623</v>
      </c>
      <c r="M412" s="279">
        <v>0</v>
      </c>
      <c r="N412" s="277">
        <v>0</v>
      </c>
      <c r="O412" s="280" t="s">
        <v>882</v>
      </c>
      <c r="P412" s="279">
        <v>0</v>
      </c>
      <c r="Q412" s="281">
        <v>0</v>
      </c>
      <c r="R412" s="282" t="s">
        <v>883</v>
      </c>
      <c r="S412" s="274" t="s">
        <v>1447</v>
      </c>
      <c r="T412" s="44">
        <v>1</v>
      </c>
      <c r="U412" s="283">
        <v>67</v>
      </c>
      <c r="V412" s="284">
        <v>18</v>
      </c>
      <c r="W412" s="285" t="s">
        <v>883</v>
      </c>
      <c r="X412" s="286" t="s">
        <v>883</v>
      </c>
      <c r="Y412" s="287">
        <v>0</v>
      </c>
      <c r="Z412" s="287" t="s">
        <v>883</v>
      </c>
      <c r="AA412" s="286" t="s">
        <v>883</v>
      </c>
      <c r="AB412" s="287">
        <v>0</v>
      </c>
      <c r="AC412" s="287"/>
      <c r="AD412" s="288" t="s">
        <v>883</v>
      </c>
      <c r="AE412" s="289" t="s">
        <v>883</v>
      </c>
      <c r="AF412" s="279">
        <v>106</v>
      </c>
      <c r="AG412" s="282">
        <v>44071</v>
      </c>
      <c r="AH412" s="282">
        <v>38097</v>
      </c>
      <c r="AI412" s="282">
        <v>44040</v>
      </c>
      <c r="AJ412" s="282" t="s">
        <v>883</v>
      </c>
      <c r="AK412" s="274"/>
    </row>
    <row r="413" spans="1:37" x14ac:dyDescent="0.3">
      <c r="A413" s="273">
        <v>78418</v>
      </c>
      <c r="B413" s="274" t="s">
        <v>1448</v>
      </c>
      <c r="C413" s="146" t="s">
        <v>256</v>
      </c>
      <c r="D413" s="275">
        <v>2.75</v>
      </c>
      <c r="E413" s="274"/>
      <c r="F413" s="274"/>
      <c r="G413" s="274" t="s">
        <v>883</v>
      </c>
      <c r="H413" s="276">
        <v>255</v>
      </c>
      <c r="I413" s="24">
        <v>103003</v>
      </c>
      <c r="J413" s="277">
        <v>2.75</v>
      </c>
      <c r="K413" s="276">
        <v>60</v>
      </c>
      <c r="L413" s="278">
        <v>51</v>
      </c>
      <c r="M413" s="279">
        <v>0</v>
      </c>
      <c r="N413" s="277">
        <v>0</v>
      </c>
      <c r="O413" s="280" t="s">
        <v>882</v>
      </c>
      <c r="P413" s="279">
        <v>0</v>
      </c>
      <c r="Q413" s="281">
        <v>0</v>
      </c>
      <c r="R413" s="282" t="s">
        <v>883</v>
      </c>
      <c r="S413" s="274" t="s">
        <v>1449</v>
      </c>
      <c r="T413" s="44">
        <v>1</v>
      </c>
      <c r="U413" s="283">
        <v>67</v>
      </c>
      <c r="V413" s="284">
        <v>16</v>
      </c>
      <c r="W413" s="285" t="s">
        <v>883</v>
      </c>
      <c r="X413" s="286" t="s">
        <v>883</v>
      </c>
      <c r="Y413" s="287">
        <v>0</v>
      </c>
      <c r="Z413" s="287" t="s">
        <v>883</v>
      </c>
      <c r="AA413" s="286" t="s">
        <v>883</v>
      </c>
      <c r="AB413" s="287">
        <v>0</v>
      </c>
      <c r="AC413" s="287"/>
      <c r="AD413" s="288" t="s">
        <v>883</v>
      </c>
      <c r="AE413" s="289" t="s">
        <v>883</v>
      </c>
      <c r="AF413" s="279">
        <v>20</v>
      </c>
      <c r="AG413" s="282">
        <v>45201</v>
      </c>
      <c r="AH413" s="282">
        <v>38097</v>
      </c>
      <c r="AI413" s="282">
        <v>45189</v>
      </c>
      <c r="AJ413" s="282" t="s">
        <v>883</v>
      </c>
      <c r="AK413" s="274"/>
    </row>
    <row r="414" spans="1:37" x14ac:dyDescent="0.3">
      <c r="A414" s="273">
        <v>78509</v>
      </c>
      <c r="B414" s="274" t="s">
        <v>1450</v>
      </c>
      <c r="C414" s="146" t="s">
        <v>256</v>
      </c>
      <c r="D414" s="275">
        <v>206.5</v>
      </c>
      <c r="E414" s="274"/>
      <c r="F414" s="274"/>
      <c r="G414" s="274" t="s">
        <v>883</v>
      </c>
      <c r="H414" s="276">
        <v>9</v>
      </c>
      <c r="I414" s="24">
        <v>103003</v>
      </c>
      <c r="J414" s="277">
        <v>206.5</v>
      </c>
      <c r="K414" s="276">
        <v>15</v>
      </c>
      <c r="L414" s="278">
        <v>5.3892215568862278</v>
      </c>
      <c r="M414" s="279">
        <v>11.04</v>
      </c>
      <c r="N414" s="277">
        <v>2279.7600000000002</v>
      </c>
      <c r="O414" s="280" t="s">
        <v>882</v>
      </c>
      <c r="P414" s="279">
        <v>0</v>
      </c>
      <c r="Q414" s="281">
        <v>0</v>
      </c>
      <c r="R414" s="282" t="s">
        <v>883</v>
      </c>
      <c r="S414" s="274" t="s">
        <v>1442</v>
      </c>
      <c r="T414" s="44">
        <v>1</v>
      </c>
      <c r="U414" s="283">
        <v>51</v>
      </c>
      <c r="V414" s="284">
        <v>36</v>
      </c>
      <c r="W414" s="285" t="s">
        <v>883</v>
      </c>
      <c r="X414" s="286" t="s">
        <v>883</v>
      </c>
      <c r="Y414" s="287">
        <v>0</v>
      </c>
      <c r="Z414" s="287" t="s">
        <v>883</v>
      </c>
      <c r="AA414" s="286" t="s">
        <v>883</v>
      </c>
      <c r="AB414" s="287">
        <v>0</v>
      </c>
      <c r="AC414" s="287"/>
      <c r="AD414" s="288" t="s">
        <v>883</v>
      </c>
      <c r="AE414" s="289" t="s">
        <v>883</v>
      </c>
      <c r="AF414" s="279">
        <v>6</v>
      </c>
      <c r="AG414" s="282">
        <v>45180</v>
      </c>
      <c r="AH414" s="282">
        <v>38100</v>
      </c>
      <c r="AI414" s="282">
        <v>45131</v>
      </c>
      <c r="AJ414" s="282" t="s">
        <v>883</v>
      </c>
      <c r="AK414" s="274"/>
    </row>
    <row r="415" spans="1:37" x14ac:dyDescent="0.3">
      <c r="A415" s="273">
        <v>78641</v>
      </c>
      <c r="B415" s="274" t="s">
        <v>1451</v>
      </c>
      <c r="C415" s="146" t="s">
        <v>646</v>
      </c>
      <c r="D415" s="275">
        <v>7.4</v>
      </c>
      <c r="E415" s="274"/>
      <c r="F415" s="274"/>
      <c r="G415" s="274" t="s">
        <v>883</v>
      </c>
      <c r="H415" s="276">
        <v>0</v>
      </c>
      <c r="I415" s="24">
        <v>103003</v>
      </c>
      <c r="J415" s="277">
        <v>7.4</v>
      </c>
      <c r="K415" s="276">
        <v>3236</v>
      </c>
      <c r="L415" s="278">
        <v>0</v>
      </c>
      <c r="M415" s="279">
        <v>3577.96</v>
      </c>
      <c r="N415" s="277">
        <v>26476.903999999999</v>
      </c>
      <c r="O415" s="280" t="s">
        <v>882</v>
      </c>
      <c r="P415" s="279">
        <v>0</v>
      </c>
      <c r="Q415" s="281">
        <v>0</v>
      </c>
      <c r="R415" s="282" t="s">
        <v>883</v>
      </c>
      <c r="S415" s="274" t="s">
        <v>1452</v>
      </c>
      <c r="T415" s="44">
        <v>1</v>
      </c>
      <c r="U415" s="283">
        <v>45</v>
      </c>
      <c r="V415" s="284">
        <v>30</v>
      </c>
      <c r="W415" s="285">
        <v>6978</v>
      </c>
      <c r="X415" s="286">
        <v>2023</v>
      </c>
      <c r="Y415" s="287">
        <v>1100</v>
      </c>
      <c r="Z415" s="287" t="s">
        <v>883</v>
      </c>
      <c r="AA415" s="286" t="s">
        <v>883</v>
      </c>
      <c r="AB415" s="287">
        <v>0</v>
      </c>
      <c r="AC415" s="287"/>
      <c r="AD415" s="288" t="s">
        <v>883</v>
      </c>
      <c r="AE415" s="289" t="s">
        <v>883</v>
      </c>
      <c r="AF415" s="279">
        <v>1560</v>
      </c>
      <c r="AG415" s="282">
        <v>44463</v>
      </c>
      <c r="AH415" s="282">
        <v>38104</v>
      </c>
      <c r="AI415" s="282">
        <v>45044</v>
      </c>
      <c r="AJ415" s="282" t="s">
        <v>883</v>
      </c>
      <c r="AK415" s="274"/>
    </row>
    <row r="416" spans="1:37" x14ac:dyDescent="0.3">
      <c r="A416" s="273">
        <v>78642</v>
      </c>
      <c r="B416" s="274" t="s">
        <v>1453</v>
      </c>
      <c r="C416" s="146" t="s">
        <v>646</v>
      </c>
      <c r="D416" s="275">
        <v>2.64</v>
      </c>
      <c r="E416" s="274"/>
      <c r="F416" s="274"/>
      <c r="G416" s="274" t="s">
        <v>883</v>
      </c>
      <c r="H416" s="276">
        <v>128</v>
      </c>
      <c r="I416" s="24">
        <v>103003</v>
      </c>
      <c r="J416" s="277">
        <v>2.64</v>
      </c>
      <c r="K416" s="276">
        <v>3064</v>
      </c>
      <c r="L416" s="278">
        <v>0.34454912516823688</v>
      </c>
      <c r="M416" s="279">
        <v>3730</v>
      </c>
      <c r="N416" s="277">
        <v>9847.2000000000007</v>
      </c>
      <c r="O416" s="280" t="s">
        <v>882</v>
      </c>
      <c r="P416" s="279">
        <v>0</v>
      </c>
      <c r="Q416" s="281">
        <v>0</v>
      </c>
      <c r="R416" s="282" t="s">
        <v>883</v>
      </c>
      <c r="S416" s="274" t="s">
        <v>1452</v>
      </c>
      <c r="T416" s="44">
        <v>1</v>
      </c>
      <c r="U416" s="283">
        <v>45</v>
      </c>
      <c r="V416" s="284">
        <v>30</v>
      </c>
      <c r="W416" s="285">
        <v>6978</v>
      </c>
      <c r="X416" s="286">
        <v>2023</v>
      </c>
      <c r="Y416" s="287">
        <v>600</v>
      </c>
      <c r="Z416" s="287" t="s">
        <v>883</v>
      </c>
      <c r="AA416" s="286" t="s">
        <v>883</v>
      </c>
      <c r="AB416" s="287">
        <v>0</v>
      </c>
      <c r="AC416" s="287"/>
      <c r="AD416" s="288" t="s">
        <v>883</v>
      </c>
      <c r="AE416" s="289" t="s">
        <v>883</v>
      </c>
      <c r="AF416" s="279">
        <v>1486</v>
      </c>
      <c r="AG416" s="282">
        <v>44463</v>
      </c>
      <c r="AH416" s="282">
        <v>38104</v>
      </c>
      <c r="AI416" s="282">
        <v>44363</v>
      </c>
      <c r="AJ416" s="282" t="s">
        <v>883</v>
      </c>
      <c r="AK416" s="274"/>
    </row>
    <row r="417" spans="1:37" x14ac:dyDescent="0.3">
      <c r="A417" s="273">
        <v>78643</v>
      </c>
      <c r="B417" s="274" t="s">
        <v>1454</v>
      </c>
      <c r="C417" s="146" t="s">
        <v>646</v>
      </c>
      <c r="D417" s="275">
        <v>7.4</v>
      </c>
      <c r="E417" s="274"/>
      <c r="F417" s="274"/>
      <c r="G417" s="274" t="s">
        <v>883</v>
      </c>
      <c r="H417" s="276">
        <v>0</v>
      </c>
      <c r="I417" s="24">
        <v>103003</v>
      </c>
      <c r="J417" s="277">
        <v>7.4</v>
      </c>
      <c r="K417" s="276">
        <v>3444</v>
      </c>
      <c r="L417" s="278">
        <v>0</v>
      </c>
      <c r="M417" s="279">
        <v>3872.04</v>
      </c>
      <c r="N417" s="277">
        <v>28653.096000000001</v>
      </c>
      <c r="O417" s="280" t="s">
        <v>882</v>
      </c>
      <c r="P417" s="279">
        <v>0</v>
      </c>
      <c r="Q417" s="281">
        <v>0</v>
      </c>
      <c r="R417" s="282" t="s">
        <v>883</v>
      </c>
      <c r="S417" s="274" t="s">
        <v>1452</v>
      </c>
      <c r="T417" s="44">
        <v>1</v>
      </c>
      <c r="U417" s="283">
        <v>45</v>
      </c>
      <c r="V417" s="284">
        <v>30</v>
      </c>
      <c r="W417" s="285">
        <v>6978</v>
      </c>
      <c r="X417" s="286">
        <v>2023</v>
      </c>
      <c r="Y417" s="287">
        <v>1200</v>
      </c>
      <c r="Z417" s="287" t="s">
        <v>883</v>
      </c>
      <c r="AA417" s="286" t="s">
        <v>883</v>
      </c>
      <c r="AB417" s="287">
        <v>0</v>
      </c>
      <c r="AC417" s="287"/>
      <c r="AD417" s="288" t="s">
        <v>883</v>
      </c>
      <c r="AE417" s="289" t="s">
        <v>883</v>
      </c>
      <c r="AF417" s="279">
        <v>1690</v>
      </c>
      <c r="AG417" s="282">
        <v>44928</v>
      </c>
      <c r="AH417" s="282">
        <v>38104</v>
      </c>
      <c r="AI417" s="282">
        <v>45044</v>
      </c>
      <c r="AJ417" s="282" t="s">
        <v>883</v>
      </c>
      <c r="AK417" s="274"/>
    </row>
    <row r="418" spans="1:37" x14ac:dyDescent="0.3">
      <c r="A418" s="273">
        <v>78646</v>
      </c>
      <c r="B418" s="274" t="s">
        <v>1455</v>
      </c>
      <c r="C418" s="146" t="s">
        <v>646</v>
      </c>
      <c r="D418" s="275">
        <v>3.37</v>
      </c>
      <c r="E418" s="274"/>
      <c r="F418" s="274"/>
      <c r="G418" s="274" t="s">
        <v>883</v>
      </c>
      <c r="H418" s="276">
        <v>309</v>
      </c>
      <c r="I418" s="24">
        <v>103003</v>
      </c>
      <c r="J418" s="277">
        <v>3.37</v>
      </c>
      <c r="K418" s="276">
        <v>3842</v>
      </c>
      <c r="L418" s="278">
        <v>0.67149097072820918</v>
      </c>
      <c r="M418" s="279">
        <v>4313.04</v>
      </c>
      <c r="N418" s="277">
        <v>14534.944799999999</v>
      </c>
      <c r="O418" s="280" t="s">
        <v>882</v>
      </c>
      <c r="P418" s="279">
        <v>0</v>
      </c>
      <c r="Q418" s="281">
        <v>0</v>
      </c>
      <c r="R418" s="282" t="s">
        <v>883</v>
      </c>
      <c r="S418" s="274" t="s">
        <v>1452</v>
      </c>
      <c r="T418" s="44">
        <v>1</v>
      </c>
      <c r="U418" s="283">
        <v>45</v>
      </c>
      <c r="V418" s="284">
        <v>30</v>
      </c>
      <c r="W418" s="285">
        <v>6978</v>
      </c>
      <c r="X418" s="286">
        <v>2023</v>
      </c>
      <c r="Y418" s="287">
        <v>900</v>
      </c>
      <c r="Z418" s="287" t="s">
        <v>883</v>
      </c>
      <c r="AA418" s="286" t="s">
        <v>883</v>
      </c>
      <c r="AB418" s="287">
        <v>0</v>
      </c>
      <c r="AC418" s="287"/>
      <c r="AD418" s="288" t="s">
        <v>883</v>
      </c>
      <c r="AE418" s="289" t="s">
        <v>883</v>
      </c>
      <c r="AF418" s="279">
        <v>1840</v>
      </c>
      <c r="AG418" s="282">
        <v>44928</v>
      </c>
      <c r="AH418" s="282">
        <v>38104</v>
      </c>
      <c r="AI418" s="282">
        <v>44910</v>
      </c>
      <c r="AJ418" s="282" t="s">
        <v>883</v>
      </c>
      <c r="AK418" s="274"/>
    </row>
    <row r="419" spans="1:37" x14ac:dyDescent="0.3">
      <c r="A419" s="273">
        <v>79687</v>
      </c>
      <c r="B419" s="274" t="s">
        <v>1456</v>
      </c>
      <c r="C419" s="146" t="s">
        <v>256</v>
      </c>
      <c r="D419" s="275">
        <v>0.33</v>
      </c>
      <c r="E419" s="274"/>
      <c r="F419" s="274"/>
      <c r="G419" s="274" t="s">
        <v>883</v>
      </c>
      <c r="H419" s="276">
        <v>11982</v>
      </c>
      <c r="I419" s="24">
        <v>103003</v>
      </c>
      <c r="J419" s="277">
        <v>0.33</v>
      </c>
      <c r="K419" s="276">
        <v>9835</v>
      </c>
      <c r="L419" s="278">
        <v>8.3261528198571302</v>
      </c>
      <c r="M419" s="279">
        <v>5286.96</v>
      </c>
      <c r="N419" s="277">
        <v>1744.6967999999999</v>
      </c>
      <c r="O419" s="280" t="s">
        <v>882</v>
      </c>
      <c r="P419" s="279">
        <v>0</v>
      </c>
      <c r="Q419" s="281">
        <v>0</v>
      </c>
      <c r="R419" s="282" t="s">
        <v>883</v>
      </c>
      <c r="S419" s="274" t="s">
        <v>935</v>
      </c>
      <c r="T419" s="44">
        <v>1</v>
      </c>
      <c r="U419" s="283">
        <v>45</v>
      </c>
      <c r="V419" s="284">
        <v>11</v>
      </c>
      <c r="W419" s="285" t="s">
        <v>883</v>
      </c>
      <c r="X419" s="286" t="s">
        <v>883</v>
      </c>
      <c r="Y419" s="287">
        <v>0</v>
      </c>
      <c r="Z419" s="287" t="s">
        <v>883</v>
      </c>
      <c r="AA419" s="286" t="s">
        <v>883</v>
      </c>
      <c r="AB419" s="287">
        <v>0</v>
      </c>
      <c r="AC419" s="287"/>
      <c r="AD419" s="288" t="s">
        <v>883</v>
      </c>
      <c r="AE419" s="289" t="s">
        <v>883</v>
      </c>
      <c r="AF419" s="279">
        <v>5756</v>
      </c>
      <c r="AG419" s="282">
        <v>45019</v>
      </c>
      <c r="AH419" s="282">
        <v>38138</v>
      </c>
      <c r="AI419" s="282">
        <v>44959</v>
      </c>
      <c r="AJ419" s="282" t="s">
        <v>883</v>
      </c>
      <c r="AK419" s="274"/>
    </row>
    <row r="420" spans="1:37" x14ac:dyDescent="0.3">
      <c r="A420" s="273">
        <v>79688</v>
      </c>
      <c r="B420" s="274" t="s">
        <v>1457</v>
      </c>
      <c r="C420" s="146" t="s">
        <v>256</v>
      </c>
      <c r="D420" s="275">
        <v>0.26</v>
      </c>
      <c r="E420" s="274"/>
      <c r="F420" s="274"/>
      <c r="G420" s="274" t="s">
        <v>883</v>
      </c>
      <c r="H420" s="276">
        <v>17737</v>
      </c>
      <c r="I420" s="24">
        <v>103003</v>
      </c>
      <c r="J420" s="277">
        <v>0.26</v>
      </c>
      <c r="K420" s="276">
        <v>8507</v>
      </c>
      <c r="L420" s="278">
        <v>14.695111847555925</v>
      </c>
      <c r="M420" s="279">
        <v>0</v>
      </c>
      <c r="N420" s="277">
        <v>0</v>
      </c>
      <c r="O420" s="280" t="s">
        <v>882</v>
      </c>
      <c r="P420" s="279">
        <v>0</v>
      </c>
      <c r="Q420" s="281">
        <v>0</v>
      </c>
      <c r="R420" s="282" t="s">
        <v>883</v>
      </c>
      <c r="S420" s="274" t="s">
        <v>935</v>
      </c>
      <c r="T420" s="44">
        <v>1</v>
      </c>
      <c r="U420" s="283">
        <v>45</v>
      </c>
      <c r="V420" s="284">
        <v>11</v>
      </c>
      <c r="W420" s="285" t="s">
        <v>883</v>
      </c>
      <c r="X420" s="286" t="s">
        <v>883</v>
      </c>
      <c r="Y420" s="287">
        <v>0</v>
      </c>
      <c r="Z420" s="287" t="s">
        <v>883</v>
      </c>
      <c r="AA420" s="286" t="s">
        <v>883</v>
      </c>
      <c r="AB420" s="287">
        <v>0</v>
      </c>
      <c r="AC420" s="287"/>
      <c r="AD420" s="288" t="s">
        <v>883</v>
      </c>
      <c r="AE420" s="289" t="s">
        <v>883</v>
      </c>
      <c r="AF420" s="279">
        <v>4828</v>
      </c>
      <c r="AG420" s="282">
        <v>44974</v>
      </c>
      <c r="AH420" s="282">
        <v>38138</v>
      </c>
      <c r="AI420" s="282">
        <v>44959</v>
      </c>
      <c r="AJ420" s="282" t="s">
        <v>883</v>
      </c>
      <c r="AK420" s="274"/>
    </row>
    <row r="421" spans="1:37" x14ac:dyDescent="0.3">
      <c r="A421" s="273">
        <v>80298</v>
      </c>
      <c r="B421" s="274" t="s">
        <v>1458</v>
      </c>
      <c r="C421" s="146" t="s">
        <v>256</v>
      </c>
      <c r="D421" s="275">
        <v>1240</v>
      </c>
      <c r="E421" s="274"/>
      <c r="F421" s="274"/>
      <c r="G421" s="274" t="s">
        <v>883</v>
      </c>
      <c r="H421" s="276">
        <v>35</v>
      </c>
      <c r="I421" s="24">
        <v>103003</v>
      </c>
      <c r="J421" s="277">
        <v>1240</v>
      </c>
      <c r="K421" s="276">
        <v>8</v>
      </c>
      <c r="L421" s="278">
        <v>42.168674698795179</v>
      </c>
      <c r="M421" s="279">
        <v>0</v>
      </c>
      <c r="N421" s="277">
        <v>0</v>
      </c>
      <c r="O421" s="280" t="s">
        <v>882</v>
      </c>
      <c r="P421" s="279">
        <v>0</v>
      </c>
      <c r="Q421" s="281">
        <v>0</v>
      </c>
      <c r="R421" s="282" t="s">
        <v>883</v>
      </c>
      <c r="S421" s="274" t="s">
        <v>1322</v>
      </c>
      <c r="T421" s="44">
        <v>1</v>
      </c>
      <c r="U421" s="283">
        <v>51</v>
      </c>
      <c r="V421" s="284">
        <v>30</v>
      </c>
      <c r="W421" s="285" t="s">
        <v>883</v>
      </c>
      <c r="X421" s="286" t="s">
        <v>883</v>
      </c>
      <c r="Y421" s="287">
        <v>0</v>
      </c>
      <c r="Z421" s="287" t="s">
        <v>883</v>
      </c>
      <c r="AA421" s="286" t="s">
        <v>883</v>
      </c>
      <c r="AB421" s="287">
        <v>0</v>
      </c>
      <c r="AC421" s="287"/>
      <c r="AD421" s="288" t="s">
        <v>883</v>
      </c>
      <c r="AE421" s="289" t="s">
        <v>883</v>
      </c>
      <c r="AF421" s="279">
        <v>4</v>
      </c>
      <c r="AG421" s="282">
        <v>44525</v>
      </c>
      <c r="AH421" s="282">
        <v>38166</v>
      </c>
      <c r="AI421" s="282">
        <v>44508</v>
      </c>
      <c r="AJ421" s="282" t="s">
        <v>883</v>
      </c>
      <c r="AK421" s="274"/>
    </row>
    <row r="422" spans="1:37" x14ac:dyDescent="0.3">
      <c r="A422" s="273">
        <v>80300</v>
      </c>
      <c r="B422" s="274" t="s">
        <v>1459</v>
      </c>
      <c r="C422" s="146" t="s">
        <v>256</v>
      </c>
      <c r="D422" s="275">
        <v>174.66</v>
      </c>
      <c r="E422" s="274"/>
      <c r="F422" s="274"/>
      <c r="G422" s="274" t="s">
        <v>883</v>
      </c>
      <c r="H422" s="276">
        <v>54</v>
      </c>
      <c r="I422" s="24">
        <v>103003</v>
      </c>
      <c r="J422" s="277">
        <v>174.66</v>
      </c>
      <c r="K422" s="276">
        <v>48</v>
      </c>
      <c r="L422" s="278">
        <v>12.949640287769784</v>
      </c>
      <c r="M422" s="279">
        <v>0</v>
      </c>
      <c r="N422" s="277">
        <v>0</v>
      </c>
      <c r="O422" s="280" t="s">
        <v>882</v>
      </c>
      <c r="P422" s="279">
        <v>0</v>
      </c>
      <c r="Q422" s="281">
        <v>0</v>
      </c>
      <c r="R422" s="282" t="s">
        <v>883</v>
      </c>
      <c r="S422" s="274" t="s">
        <v>1460</v>
      </c>
      <c r="T422" s="44">
        <v>1</v>
      </c>
      <c r="U422" s="283">
        <v>74</v>
      </c>
      <c r="V422" s="284">
        <v>10</v>
      </c>
      <c r="W422" s="285" t="s">
        <v>883</v>
      </c>
      <c r="X422" s="286" t="s">
        <v>883</v>
      </c>
      <c r="Y422" s="287">
        <v>0</v>
      </c>
      <c r="Z422" s="287" t="s">
        <v>883</v>
      </c>
      <c r="AA422" s="286" t="s">
        <v>883</v>
      </c>
      <c r="AB422" s="287">
        <v>0</v>
      </c>
      <c r="AC422" s="287"/>
      <c r="AD422" s="288" t="s">
        <v>883</v>
      </c>
      <c r="AE422" s="289" t="s">
        <v>883</v>
      </c>
      <c r="AF422" s="279">
        <v>16</v>
      </c>
      <c r="AG422" s="282">
        <v>44182</v>
      </c>
      <c r="AH422" s="282">
        <v>38166</v>
      </c>
      <c r="AI422" s="282">
        <v>45210</v>
      </c>
      <c r="AJ422" s="282" t="s">
        <v>883</v>
      </c>
      <c r="AK422" s="274"/>
    </row>
    <row r="423" spans="1:37" x14ac:dyDescent="0.3">
      <c r="A423" s="273">
        <v>80385</v>
      </c>
      <c r="B423" s="274" t="s">
        <v>1461</v>
      </c>
      <c r="C423" s="146" t="s">
        <v>840</v>
      </c>
      <c r="D423" s="275">
        <v>29.12</v>
      </c>
      <c r="E423" s="274"/>
      <c r="F423" s="274"/>
      <c r="G423" s="274" t="s">
        <v>883</v>
      </c>
      <c r="H423" s="276">
        <v>20</v>
      </c>
      <c r="I423" s="24">
        <v>103003</v>
      </c>
      <c r="J423" s="277">
        <v>29.12</v>
      </c>
      <c r="K423" s="276">
        <v>60</v>
      </c>
      <c r="L423" s="278">
        <v>4</v>
      </c>
      <c r="M423" s="279">
        <v>40</v>
      </c>
      <c r="N423" s="277">
        <v>1164.8</v>
      </c>
      <c r="O423" s="280" t="s">
        <v>882</v>
      </c>
      <c r="P423" s="279">
        <v>0</v>
      </c>
      <c r="Q423" s="281">
        <v>0</v>
      </c>
      <c r="R423" s="282" t="s">
        <v>883</v>
      </c>
      <c r="S423" s="274" t="s">
        <v>1005</v>
      </c>
      <c r="T423" s="44">
        <v>1</v>
      </c>
      <c r="U423" s="283">
        <v>61</v>
      </c>
      <c r="V423" s="284">
        <v>15</v>
      </c>
      <c r="W423" s="285" t="s">
        <v>883</v>
      </c>
      <c r="X423" s="286" t="s">
        <v>883</v>
      </c>
      <c r="Y423" s="287">
        <v>0</v>
      </c>
      <c r="Z423" s="287" t="s">
        <v>883</v>
      </c>
      <c r="AA423" s="286" t="s">
        <v>883</v>
      </c>
      <c r="AB423" s="287">
        <v>0</v>
      </c>
      <c r="AC423" s="287"/>
      <c r="AD423" s="288" t="s">
        <v>883</v>
      </c>
      <c r="AE423" s="289" t="s">
        <v>883</v>
      </c>
      <c r="AF423" s="279">
        <v>20</v>
      </c>
      <c r="AG423" s="282">
        <v>44798</v>
      </c>
      <c r="AH423" s="282">
        <v>38169</v>
      </c>
      <c r="AI423" s="282">
        <v>44776</v>
      </c>
      <c r="AJ423" s="282" t="s">
        <v>883</v>
      </c>
      <c r="AK423" s="274"/>
    </row>
    <row r="424" spans="1:37" x14ac:dyDescent="0.3">
      <c r="A424" s="273">
        <v>80387</v>
      </c>
      <c r="B424" s="274" t="s">
        <v>1462</v>
      </c>
      <c r="C424" s="146" t="s">
        <v>256</v>
      </c>
      <c r="D424" s="275">
        <v>5.51</v>
      </c>
      <c r="E424" s="274"/>
      <c r="F424" s="274"/>
      <c r="G424" s="274" t="s">
        <v>883</v>
      </c>
      <c r="H424" s="276">
        <v>130</v>
      </c>
      <c r="I424" s="24">
        <v>103003</v>
      </c>
      <c r="J424" s="277">
        <v>5.51</v>
      </c>
      <c r="K424" s="276">
        <v>710</v>
      </c>
      <c r="L424" s="278">
        <v>2.1079941624777039</v>
      </c>
      <c r="M424" s="279">
        <v>610.04</v>
      </c>
      <c r="N424" s="277">
        <v>3361.3204000000001</v>
      </c>
      <c r="O424" s="280" t="s">
        <v>882</v>
      </c>
      <c r="P424" s="279">
        <v>0</v>
      </c>
      <c r="Q424" s="281">
        <v>0</v>
      </c>
      <c r="R424" s="282" t="s">
        <v>883</v>
      </c>
      <c r="S424" s="274" t="s">
        <v>1272</v>
      </c>
      <c r="T424" s="44">
        <v>1</v>
      </c>
      <c r="U424" s="283">
        <v>83</v>
      </c>
      <c r="V424" s="284">
        <v>4</v>
      </c>
      <c r="W424" s="285" t="s">
        <v>883</v>
      </c>
      <c r="X424" s="286" t="s">
        <v>883</v>
      </c>
      <c r="Y424" s="287">
        <v>0</v>
      </c>
      <c r="Z424" s="287" t="s">
        <v>883</v>
      </c>
      <c r="AA424" s="286" t="s">
        <v>883</v>
      </c>
      <c r="AB424" s="287">
        <v>0</v>
      </c>
      <c r="AC424" s="287"/>
      <c r="AD424" s="288" t="s">
        <v>883</v>
      </c>
      <c r="AE424" s="289" t="s">
        <v>883</v>
      </c>
      <c r="AF424" s="279">
        <v>246</v>
      </c>
      <c r="AG424" s="282">
        <v>43882</v>
      </c>
      <c r="AH424" s="282">
        <v>38169</v>
      </c>
      <c r="AI424" s="282">
        <v>43826</v>
      </c>
      <c r="AJ424" s="282" t="s">
        <v>883</v>
      </c>
      <c r="AK424" s="274"/>
    </row>
    <row r="425" spans="1:37" x14ac:dyDescent="0.3">
      <c r="A425" s="273">
        <v>80390</v>
      </c>
      <c r="B425" s="274" t="s">
        <v>1463</v>
      </c>
      <c r="C425" s="146" t="s">
        <v>256</v>
      </c>
      <c r="D425" s="275">
        <v>16.5</v>
      </c>
      <c r="E425" s="274"/>
      <c r="F425" s="274"/>
      <c r="G425" s="274" t="s">
        <v>883</v>
      </c>
      <c r="H425" s="276">
        <v>75</v>
      </c>
      <c r="I425" s="24">
        <v>103003</v>
      </c>
      <c r="J425" s="277">
        <v>16.5</v>
      </c>
      <c r="K425" s="276">
        <v>90</v>
      </c>
      <c r="L425" s="278">
        <v>10</v>
      </c>
      <c r="M425" s="279">
        <v>15</v>
      </c>
      <c r="N425" s="277">
        <v>247.5</v>
      </c>
      <c r="O425" s="280" t="s">
        <v>882</v>
      </c>
      <c r="P425" s="279">
        <v>0</v>
      </c>
      <c r="Q425" s="281">
        <v>0</v>
      </c>
      <c r="R425" s="282" t="s">
        <v>883</v>
      </c>
      <c r="S425" s="274" t="s">
        <v>1005</v>
      </c>
      <c r="T425" s="44">
        <v>1</v>
      </c>
      <c r="U425" s="283">
        <v>61</v>
      </c>
      <c r="V425" s="284">
        <v>15</v>
      </c>
      <c r="W425" s="285" t="s">
        <v>883</v>
      </c>
      <c r="X425" s="286" t="s">
        <v>883</v>
      </c>
      <c r="Y425" s="287">
        <v>0</v>
      </c>
      <c r="Z425" s="287" t="s">
        <v>883</v>
      </c>
      <c r="AA425" s="286" t="s">
        <v>883</v>
      </c>
      <c r="AB425" s="287">
        <v>0</v>
      </c>
      <c r="AC425" s="287"/>
      <c r="AD425" s="288" t="s">
        <v>883</v>
      </c>
      <c r="AE425" s="289" t="s">
        <v>883</v>
      </c>
      <c r="AF425" s="279">
        <v>30</v>
      </c>
      <c r="AG425" s="282">
        <v>44830</v>
      </c>
      <c r="AH425" s="282">
        <v>38169</v>
      </c>
      <c r="AI425" s="282">
        <v>44748</v>
      </c>
      <c r="AJ425" s="282" t="s">
        <v>883</v>
      </c>
      <c r="AK425" s="274"/>
    </row>
    <row r="426" spans="1:37" x14ac:dyDescent="0.3">
      <c r="A426" s="273">
        <v>80872</v>
      </c>
      <c r="B426" s="274" t="s">
        <v>1464</v>
      </c>
      <c r="C426" s="146" t="s">
        <v>646</v>
      </c>
      <c r="D426" s="275">
        <v>7.4</v>
      </c>
      <c r="E426" s="274"/>
      <c r="F426" s="274"/>
      <c r="G426" s="274" t="s">
        <v>883</v>
      </c>
      <c r="H426" s="276">
        <v>0</v>
      </c>
      <c r="I426" s="24">
        <v>103003</v>
      </c>
      <c r="J426" s="277">
        <v>7.4</v>
      </c>
      <c r="K426" s="276">
        <v>3239</v>
      </c>
      <c r="L426" s="278">
        <v>0</v>
      </c>
      <c r="M426" s="279">
        <v>1605.04</v>
      </c>
      <c r="N426" s="277">
        <v>11877.296</v>
      </c>
      <c r="O426" s="280" t="s">
        <v>882</v>
      </c>
      <c r="P426" s="279">
        <v>0</v>
      </c>
      <c r="Q426" s="281">
        <v>0</v>
      </c>
      <c r="R426" s="282" t="s">
        <v>883</v>
      </c>
      <c r="S426" s="274" t="s">
        <v>1452</v>
      </c>
      <c r="T426" s="44">
        <v>1</v>
      </c>
      <c r="U426" s="283">
        <v>45</v>
      </c>
      <c r="V426" s="284">
        <v>30</v>
      </c>
      <c r="W426" s="285">
        <v>6978</v>
      </c>
      <c r="X426" s="286">
        <v>2023</v>
      </c>
      <c r="Y426" s="287">
        <v>2300</v>
      </c>
      <c r="Z426" s="287" t="s">
        <v>883</v>
      </c>
      <c r="AA426" s="286" t="s">
        <v>883</v>
      </c>
      <c r="AB426" s="287">
        <v>0</v>
      </c>
      <c r="AC426" s="287"/>
      <c r="AD426" s="288" t="s">
        <v>883</v>
      </c>
      <c r="AE426" s="289" t="s">
        <v>883</v>
      </c>
      <c r="AF426" s="279">
        <v>1302</v>
      </c>
      <c r="AG426" s="282">
        <v>44463</v>
      </c>
      <c r="AH426" s="282">
        <v>38196</v>
      </c>
      <c r="AI426" s="282">
        <v>45044</v>
      </c>
      <c r="AJ426" s="282" t="s">
        <v>883</v>
      </c>
      <c r="AK426" s="274"/>
    </row>
    <row r="427" spans="1:37" x14ac:dyDescent="0.3">
      <c r="A427" s="273">
        <v>80874</v>
      </c>
      <c r="B427" s="274" t="s">
        <v>1465</v>
      </c>
      <c r="C427" s="146" t="s">
        <v>646</v>
      </c>
      <c r="D427" s="275">
        <v>3.37</v>
      </c>
      <c r="E427" s="274"/>
      <c r="F427" s="274"/>
      <c r="G427" s="274" t="s">
        <v>883</v>
      </c>
      <c r="H427" s="276">
        <v>360</v>
      </c>
      <c r="I427" s="24">
        <v>103003</v>
      </c>
      <c r="J427" s="277">
        <v>3.37</v>
      </c>
      <c r="K427" s="276">
        <v>3600</v>
      </c>
      <c r="L427" s="278">
        <v>0.80058709720461674</v>
      </c>
      <c r="M427" s="279">
        <v>4336.04</v>
      </c>
      <c r="N427" s="277">
        <v>14612.4548</v>
      </c>
      <c r="O427" s="280" t="s">
        <v>882</v>
      </c>
      <c r="P427" s="279">
        <v>0</v>
      </c>
      <c r="Q427" s="281">
        <v>0</v>
      </c>
      <c r="R427" s="282" t="s">
        <v>883</v>
      </c>
      <c r="S427" s="274" t="s">
        <v>1452</v>
      </c>
      <c r="T427" s="44">
        <v>1</v>
      </c>
      <c r="U427" s="283">
        <v>45</v>
      </c>
      <c r="V427" s="284">
        <v>30</v>
      </c>
      <c r="W427" s="285">
        <v>6978</v>
      </c>
      <c r="X427" s="286">
        <v>2023</v>
      </c>
      <c r="Y427" s="287">
        <v>700</v>
      </c>
      <c r="Z427" s="287" t="s">
        <v>883</v>
      </c>
      <c r="AA427" s="286" t="s">
        <v>883</v>
      </c>
      <c r="AB427" s="287">
        <v>0</v>
      </c>
      <c r="AC427" s="287"/>
      <c r="AD427" s="288" t="s">
        <v>883</v>
      </c>
      <c r="AE427" s="289" t="s">
        <v>883</v>
      </c>
      <c r="AF427" s="279">
        <v>1798</v>
      </c>
      <c r="AG427" s="282">
        <v>44928</v>
      </c>
      <c r="AH427" s="282">
        <v>38196</v>
      </c>
      <c r="AI427" s="282">
        <v>44910</v>
      </c>
      <c r="AJ427" s="282" t="s">
        <v>883</v>
      </c>
      <c r="AK427" s="274"/>
    </row>
    <row r="428" spans="1:37" x14ac:dyDescent="0.3">
      <c r="A428" s="273">
        <v>81131</v>
      </c>
      <c r="B428" s="274" t="s">
        <v>1466</v>
      </c>
      <c r="C428" s="146" t="s">
        <v>260</v>
      </c>
      <c r="D428" s="275">
        <v>0.52</v>
      </c>
      <c r="E428" s="274"/>
      <c r="F428" s="274"/>
      <c r="G428" s="274" t="s">
        <v>883</v>
      </c>
      <c r="H428" s="276">
        <v>0</v>
      </c>
      <c r="I428" s="24">
        <v>103003</v>
      </c>
      <c r="J428" s="277">
        <v>0.52</v>
      </c>
      <c r="K428" s="276">
        <v>210</v>
      </c>
      <c r="L428" s="278">
        <v>0</v>
      </c>
      <c r="M428" s="279">
        <v>163.04</v>
      </c>
      <c r="N428" s="277">
        <v>84.780799999999999</v>
      </c>
      <c r="O428" s="280" t="s">
        <v>882</v>
      </c>
      <c r="P428" s="279">
        <v>0</v>
      </c>
      <c r="Q428" s="281">
        <v>0</v>
      </c>
      <c r="R428" s="282" t="s">
        <v>883</v>
      </c>
      <c r="S428" s="274" t="s">
        <v>892</v>
      </c>
      <c r="T428" s="44">
        <v>1</v>
      </c>
      <c r="U428" s="283">
        <v>72</v>
      </c>
      <c r="V428" s="284">
        <v>6</v>
      </c>
      <c r="W428" s="285">
        <v>9010</v>
      </c>
      <c r="X428" s="286">
        <v>2023</v>
      </c>
      <c r="Y428" s="287">
        <v>70</v>
      </c>
      <c r="Z428" s="287" t="s">
        <v>883</v>
      </c>
      <c r="AA428" s="286" t="s">
        <v>883</v>
      </c>
      <c r="AB428" s="287">
        <v>0</v>
      </c>
      <c r="AC428" s="287"/>
      <c r="AD428" s="288" t="s">
        <v>883</v>
      </c>
      <c r="AE428" s="289" t="s">
        <v>883</v>
      </c>
      <c r="AF428" s="279">
        <v>78</v>
      </c>
      <c r="AG428" s="282">
        <v>43682</v>
      </c>
      <c r="AH428" s="282">
        <v>38205</v>
      </c>
      <c r="AI428" s="282">
        <v>43851</v>
      </c>
      <c r="AJ428" s="282" t="s">
        <v>883</v>
      </c>
      <c r="AK428" s="274"/>
    </row>
    <row r="429" spans="1:37" x14ac:dyDescent="0.3">
      <c r="A429" s="273">
        <v>81152</v>
      </c>
      <c r="B429" s="274" t="s">
        <v>1467</v>
      </c>
      <c r="C429" s="146" t="s">
        <v>260</v>
      </c>
      <c r="D429" s="275">
        <v>132.19999999999999</v>
      </c>
      <c r="E429" s="274"/>
      <c r="F429" s="274"/>
      <c r="G429" s="274" t="s">
        <v>883</v>
      </c>
      <c r="H429" s="276">
        <v>609</v>
      </c>
      <c r="I429" s="24">
        <v>103003</v>
      </c>
      <c r="J429" s="277">
        <v>132.19999999999999</v>
      </c>
      <c r="K429" s="276">
        <v>13</v>
      </c>
      <c r="L429" s="278">
        <v>428.87323943661966</v>
      </c>
      <c r="M429" s="279">
        <v>0</v>
      </c>
      <c r="N429" s="277">
        <v>0</v>
      </c>
      <c r="O429" s="280" t="s">
        <v>882</v>
      </c>
      <c r="P429" s="279">
        <v>0</v>
      </c>
      <c r="Q429" s="281">
        <v>0</v>
      </c>
      <c r="R429" s="282" t="s">
        <v>883</v>
      </c>
      <c r="S429" s="274" t="s">
        <v>1468</v>
      </c>
      <c r="T429" s="44">
        <v>1</v>
      </c>
      <c r="U429" s="283">
        <v>73</v>
      </c>
      <c r="V429" s="284">
        <v>1</v>
      </c>
      <c r="W429" s="285" t="s">
        <v>883</v>
      </c>
      <c r="X429" s="286" t="s">
        <v>883</v>
      </c>
      <c r="Y429" s="287">
        <v>0</v>
      </c>
      <c r="Z429" s="287" t="s">
        <v>883</v>
      </c>
      <c r="AA429" s="286" t="s">
        <v>883</v>
      </c>
      <c r="AB429" s="287">
        <v>0</v>
      </c>
      <c r="AC429" s="287"/>
      <c r="AD429" s="288" t="s">
        <v>883</v>
      </c>
      <c r="AE429" s="289" t="s">
        <v>883</v>
      </c>
      <c r="AF429" s="279">
        <v>6</v>
      </c>
      <c r="AG429" s="282">
        <v>44426</v>
      </c>
      <c r="AH429" s="282">
        <v>38208</v>
      </c>
      <c r="AI429" s="282">
        <v>44405</v>
      </c>
      <c r="AJ429" s="282" t="s">
        <v>883</v>
      </c>
      <c r="AK429" s="274"/>
    </row>
    <row r="430" spans="1:37" x14ac:dyDescent="0.3">
      <c r="A430" s="273">
        <v>81370</v>
      </c>
      <c r="B430" s="274" t="s">
        <v>1469</v>
      </c>
      <c r="C430" s="146" t="s">
        <v>328</v>
      </c>
      <c r="D430" s="275">
        <v>1.61</v>
      </c>
      <c r="E430" s="274"/>
      <c r="F430" s="274"/>
      <c r="G430" s="274" t="s">
        <v>883</v>
      </c>
      <c r="H430" s="276">
        <v>0</v>
      </c>
      <c r="I430" s="24">
        <v>103003</v>
      </c>
      <c r="J430" s="277">
        <v>1.61</v>
      </c>
      <c r="K430" s="276">
        <v>2865</v>
      </c>
      <c r="L430" s="278">
        <v>0</v>
      </c>
      <c r="M430" s="279">
        <v>2004.04</v>
      </c>
      <c r="N430" s="277">
        <v>3226.5043999999998</v>
      </c>
      <c r="O430" s="280" t="s">
        <v>882</v>
      </c>
      <c r="P430" s="279">
        <v>0</v>
      </c>
      <c r="Q430" s="281">
        <v>0</v>
      </c>
      <c r="R430" s="282" t="s">
        <v>883</v>
      </c>
      <c r="S430" s="274" t="s">
        <v>1470</v>
      </c>
      <c r="T430" s="44">
        <v>1</v>
      </c>
      <c r="U430" s="283">
        <v>71</v>
      </c>
      <c r="V430" s="284">
        <v>33</v>
      </c>
      <c r="W430" s="285">
        <v>6219</v>
      </c>
      <c r="X430" s="286">
        <v>2023</v>
      </c>
      <c r="Y430" s="287">
        <v>1700</v>
      </c>
      <c r="Z430" s="287" t="s">
        <v>883</v>
      </c>
      <c r="AA430" s="286" t="s">
        <v>883</v>
      </c>
      <c r="AB430" s="287">
        <v>0</v>
      </c>
      <c r="AC430" s="287"/>
      <c r="AD430" s="288" t="s">
        <v>883</v>
      </c>
      <c r="AE430" s="289" t="s">
        <v>883</v>
      </c>
      <c r="AF430" s="279">
        <v>1234</v>
      </c>
      <c r="AG430" s="282">
        <v>45027</v>
      </c>
      <c r="AH430" s="282">
        <v>38217</v>
      </c>
      <c r="AI430" s="282">
        <v>44998</v>
      </c>
      <c r="AJ430" s="282" t="s">
        <v>883</v>
      </c>
      <c r="AK430" s="274"/>
    </row>
    <row r="431" spans="1:37" x14ac:dyDescent="0.3">
      <c r="A431" s="273">
        <v>81371</v>
      </c>
      <c r="B431" s="274" t="s">
        <v>1471</v>
      </c>
      <c r="C431" s="146" t="s">
        <v>328</v>
      </c>
      <c r="D431" s="275">
        <v>1.61</v>
      </c>
      <c r="E431" s="274"/>
      <c r="F431" s="274"/>
      <c r="G431" s="274" t="s">
        <v>883</v>
      </c>
      <c r="H431" s="276">
        <v>0</v>
      </c>
      <c r="I431" s="24">
        <v>103003</v>
      </c>
      <c r="J431" s="277">
        <v>1.61</v>
      </c>
      <c r="K431" s="276">
        <v>2819</v>
      </c>
      <c r="L431" s="278">
        <v>0</v>
      </c>
      <c r="M431" s="279">
        <v>1863.04</v>
      </c>
      <c r="N431" s="277">
        <v>2999.4944</v>
      </c>
      <c r="O431" s="280" t="s">
        <v>882</v>
      </c>
      <c r="P431" s="279">
        <v>0</v>
      </c>
      <c r="Q431" s="281">
        <v>0</v>
      </c>
      <c r="R431" s="282" t="s">
        <v>883</v>
      </c>
      <c r="S431" s="274" t="s">
        <v>1470</v>
      </c>
      <c r="T431" s="44">
        <v>1</v>
      </c>
      <c r="U431" s="283">
        <v>71</v>
      </c>
      <c r="V431" s="284">
        <v>33</v>
      </c>
      <c r="W431" s="285">
        <v>6219</v>
      </c>
      <c r="X431" s="286">
        <v>2023</v>
      </c>
      <c r="Y431" s="287">
        <v>1700</v>
      </c>
      <c r="Z431" s="287" t="s">
        <v>883</v>
      </c>
      <c r="AA431" s="286" t="s">
        <v>883</v>
      </c>
      <c r="AB431" s="287">
        <v>0</v>
      </c>
      <c r="AC431" s="287"/>
      <c r="AD431" s="288" t="s">
        <v>883</v>
      </c>
      <c r="AE431" s="289" t="s">
        <v>883</v>
      </c>
      <c r="AF431" s="279">
        <v>1188</v>
      </c>
      <c r="AG431" s="282">
        <v>45027</v>
      </c>
      <c r="AH431" s="282">
        <v>38217</v>
      </c>
      <c r="AI431" s="282">
        <v>44998</v>
      </c>
      <c r="AJ431" s="282" t="s">
        <v>883</v>
      </c>
      <c r="AK431" s="274"/>
    </row>
    <row r="432" spans="1:37" x14ac:dyDescent="0.3">
      <c r="A432" s="273">
        <v>81455</v>
      </c>
      <c r="B432" s="274" t="s">
        <v>1472</v>
      </c>
      <c r="C432" s="146" t="s">
        <v>256</v>
      </c>
      <c r="D432" s="275">
        <v>7.22</v>
      </c>
      <c r="E432" s="274"/>
      <c r="F432" s="274"/>
      <c r="G432" s="274" t="s">
        <v>883</v>
      </c>
      <c r="H432" s="276">
        <v>81</v>
      </c>
      <c r="I432" s="24">
        <v>103003</v>
      </c>
      <c r="J432" s="277">
        <v>7.22</v>
      </c>
      <c r="K432" s="276">
        <v>582</v>
      </c>
      <c r="L432" s="278">
        <v>1.6701030927835052</v>
      </c>
      <c r="M432" s="279">
        <v>501</v>
      </c>
      <c r="N432" s="277">
        <v>3617.22</v>
      </c>
      <c r="O432" s="280" t="s">
        <v>882</v>
      </c>
      <c r="P432" s="279">
        <v>0</v>
      </c>
      <c r="Q432" s="281">
        <v>0</v>
      </c>
      <c r="R432" s="282" t="s">
        <v>883</v>
      </c>
      <c r="S432" s="274" t="s">
        <v>1272</v>
      </c>
      <c r="T432" s="44">
        <v>1</v>
      </c>
      <c r="U432" s="283">
        <v>83</v>
      </c>
      <c r="V432" s="284">
        <v>4</v>
      </c>
      <c r="W432" s="285" t="s">
        <v>883</v>
      </c>
      <c r="X432" s="286" t="s">
        <v>883</v>
      </c>
      <c r="Y432" s="287">
        <v>0</v>
      </c>
      <c r="Z432" s="287" t="s">
        <v>883</v>
      </c>
      <c r="AA432" s="286" t="s">
        <v>883</v>
      </c>
      <c r="AB432" s="287">
        <v>0</v>
      </c>
      <c r="AC432" s="287"/>
      <c r="AD432" s="288" t="s">
        <v>883</v>
      </c>
      <c r="AE432" s="289" t="s">
        <v>883</v>
      </c>
      <c r="AF432" s="279">
        <v>194</v>
      </c>
      <c r="AG432" s="282">
        <v>45201</v>
      </c>
      <c r="AH432" s="282">
        <v>38223</v>
      </c>
      <c r="AI432" s="282">
        <v>45189</v>
      </c>
      <c r="AJ432" s="282" t="s">
        <v>883</v>
      </c>
      <c r="AK432" s="274"/>
    </row>
    <row r="433" spans="1:37" x14ac:dyDescent="0.3">
      <c r="A433" s="273">
        <v>81493</v>
      </c>
      <c r="B433" s="274" t="s">
        <v>1473</v>
      </c>
      <c r="C433" s="146" t="s">
        <v>280</v>
      </c>
      <c r="D433" s="275">
        <v>14.8</v>
      </c>
      <c r="E433" s="274"/>
      <c r="F433" s="274"/>
      <c r="G433" s="274" t="s">
        <v>883</v>
      </c>
      <c r="H433" s="276">
        <v>0</v>
      </c>
      <c r="I433" s="24">
        <v>103003</v>
      </c>
      <c r="J433" s="277">
        <v>14.8</v>
      </c>
      <c r="K433" s="276">
        <v>96</v>
      </c>
      <c r="L433" s="278">
        <v>0</v>
      </c>
      <c r="M433" s="279">
        <v>114.96</v>
      </c>
      <c r="N433" s="277">
        <v>1701.4079999999999</v>
      </c>
      <c r="O433" s="280" t="s">
        <v>882</v>
      </c>
      <c r="P433" s="279">
        <v>0</v>
      </c>
      <c r="Q433" s="281">
        <v>0</v>
      </c>
      <c r="R433" s="282" t="s">
        <v>883</v>
      </c>
      <c r="S433" s="274" t="s">
        <v>1474</v>
      </c>
      <c r="T433" s="44">
        <v>1</v>
      </c>
      <c r="U433" s="283">
        <v>76</v>
      </c>
      <c r="V433" s="284">
        <v>6</v>
      </c>
      <c r="W433" s="285" t="s">
        <v>883</v>
      </c>
      <c r="X433" s="286" t="s">
        <v>883</v>
      </c>
      <c r="Y433" s="287">
        <v>0</v>
      </c>
      <c r="Z433" s="287" t="s">
        <v>883</v>
      </c>
      <c r="AA433" s="286" t="s">
        <v>883</v>
      </c>
      <c r="AB433" s="287">
        <v>0</v>
      </c>
      <c r="AC433" s="287"/>
      <c r="AD433" s="288" t="s">
        <v>883</v>
      </c>
      <c r="AE433" s="289" t="s">
        <v>883</v>
      </c>
      <c r="AF433" s="279">
        <v>38</v>
      </c>
      <c r="AG433" s="282">
        <v>44742</v>
      </c>
      <c r="AH433" s="282">
        <v>38225</v>
      </c>
      <c r="AI433" s="282">
        <v>44713</v>
      </c>
      <c r="AJ433" s="282" t="s">
        <v>883</v>
      </c>
      <c r="AK433" s="274"/>
    </row>
    <row r="434" spans="1:37" x14ac:dyDescent="0.3">
      <c r="A434" s="273">
        <v>81514</v>
      </c>
      <c r="B434" s="274" t="s">
        <v>1475</v>
      </c>
      <c r="C434" s="146" t="s">
        <v>256</v>
      </c>
      <c r="D434" s="275">
        <v>0.02</v>
      </c>
      <c r="E434" s="274"/>
      <c r="F434" s="274"/>
      <c r="G434" s="274" t="s">
        <v>883</v>
      </c>
      <c r="H434" s="276">
        <v>131012</v>
      </c>
      <c r="I434" s="24">
        <v>103003</v>
      </c>
      <c r="J434" s="277">
        <v>0.02</v>
      </c>
      <c r="K434" s="276">
        <v>34753</v>
      </c>
      <c r="L434" s="278">
        <v>38.314100052055608</v>
      </c>
      <c r="M434" s="279">
        <v>0</v>
      </c>
      <c r="N434" s="277">
        <v>0</v>
      </c>
      <c r="O434" s="280" t="s">
        <v>882</v>
      </c>
      <c r="P434" s="279">
        <v>0</v>
      </c>
      <c r="Q434" s="281">
        <v>0</v>
      </c>
      <c r="R434" s="282" t="s">
        <v>883</v>
      </c>
      <c r="S434" s="274" t="s">
        <v>1476</v>
      </c>
      <c r="T434" s="44">
        <v>1</v>
      </c>
      <c r="U434" s="283">
        <v>67</v>
      </c>
      <c r="V434" s="284">
        <v>15</v>
      </c>
      <c r="W434" s="285" t="s">
        <v>883</v>
      </c>
      <c r="X434" s="286" t="s">
        <v>883</v>
      </c>
      <c r="Y434" s="287">
        <v>0</v>
      </c>
      <c r="Z434" s="287" t="s">
        <v>883</v>
      </c>
      <c r="AA434" s="286" t="s">
        <v>883</v>
      </c>
      <c r="AB434" s="287">
        <v>0</v>
      </c>
      <c r="AC434" s="287"/>
      <c r="AD434" s="288" t="s">
        <v>883</v>
      </c>
      <c r="AE434" s="289" t="s">
        <v>883</v>
      </c>
      <c r="AF434" s="279">
        <v>13678</v>
      </c>
      <c r="AG434" s="282">
        <v>43864</v>
      </c>
      <c r="AH434" s="282">
        <v>38226</v>
      </c>
      <c r="AI434" s="282">
        <v>43826</v>
      </c>
      <c r="AJ434" s="282" t="s">
        <v>883</v>
      </c>
      <c r="AK434" s="274"/>
    </row>
    <row r="435" spans="1:37" x14ac:dyDescent="0.3">
      <c r="A435" s="273">
        <v>81563</v>
      </c>
      <c r="B435" s="274" t="s">
        <v>1477</v>
      </c>
      <c r="C435" s="146" t="s">
        <v>466</v>
      </c>
      <c r="D435" s="275">
        <v>24.87</v>
      </c>
      <c r="E435" s="274"/>
      <c r="F435" s="274"/>
      <c r="G435" s="274" t="s">
        <v>883</v>
      </c>
      <c r="H435" s="276">
        <v>47</v>
      </c>
      <c r="I435" s="24">
        <v>103003</v>
      </c>
      <c r="J435" s="277">
        <v>24.87</v>
      </c>
      <c r="K435" s="276"/>
      <c r="L435" s="278">
        <v>0</v>
      </c>
      <c r="M435" s="279">
        <v>0</v>
      </c>
      <c r="N435" s="277">
        <v>0</v>
      </c>
      <c r="O435" s="280" t="s">
        <v>882</v>
      </c>
      <c r="P435" s="279">
        <v>0</v>
      </c>
      <c r="Q435" s="281">
        <v>0</v>
      </c>
      <c r="R435" s="282" t="s">
        <v>883</v>
      </c>
      <c r="S435" s="274" t="s">
        <v>1005</v>
      </c>
      <c r="T435" s="44">
        <v>1</v>
      </c>
      <c r="U435" s="283">
        <v>61</v>
      </c>
      <c r="V435" s="284">
        <v>15</v>
      </c>
      <c r="W435" s="285" t="s">
        <v>883</v>
      </c>
      <c r="X435" s="286" t="s">
        <v>883</v>
      </c>
      <c r="Y435" s="287">
        <v>0</v>
      </c>
      <c r="Z435" s="287" t="s">
        <v>883</v>
      </c>
      <c r="AA435" s="286" t="s">
        <v>883</v>
      </c>
      <c r="AB435" s="287">
        <v>0</v>
      </c>
      <c r="AC435" s="287"/>
      <c r="AD435" s="288" t="s">
        <v>883</v>
      </c>
      <c r="AE435" s="289" t="s">
        <v>883</v>
      </c>
      <c r="AF435" s="279">
        <v>0</v>
      </c>
      <c r="AG435" s="282">
        <v>44281</v>
      </c>
      <c r="AH435" s="282">
        <v>38231</v>
      </c>
      <c r="AI435" s="282">
        <v>44211</v>
      </c>
      <c r="AJ435" s="282" t="s">
        <v>883</v>
      </c>
      <c r="AK435" s="274"/>
    </row>
    <row r="436" spans="1:37" x14ac:dyDescent="0.3">
      <c r="A436" s="273">
        <v>81564</v>
      </c>
      <c r="B436" s="274" t="s">
        <v>1478</v>
      </c>
      <c r="C436" s="146" t="s">
        <v>466</v>
      </c>
      <c r="D436" s="275">
        <v>4.38</v>
      </c>
      <c r="E436" s="274"/>
      <c r="F436" s="274"/>
      <c r="G436" s="274" t="s">
        <v>883</v>
      </c>
      <c r="H436" s="276">
        <v>11</v>
      </c>
      <c r="I436" s="24">
        <v>103003</v>
      </c>
      <c r="J436" s="277">
        <v>4.38</v>
      </c>
      <c r="K436" s="276"/>
      <c r="L436" s="278">
        <v>0</v>
      </c>
      <c r="M436" s="279">
        <v>0</v>
      </c>
      <c r="N436" s="277">
        <v>0</v>
      </c>
      <c r="O436" s="280" t="s">
        <v>882</v>
      </c>
      <c r="P436" s="279">
        <v>0</v>
      </c>
      <c r="Q436" s="281">
        <v>0</v>
      </c>
      <c r="R436" s="282" t="s">
        <v>883</v>
      </c>
      <c r="S436" s="274" t="s">
        <v>1005</v>
      </c>
      <c r="T436" s="44">
        <v>1</v>
      </c>
      <c r="U436" s="283">
        <v>61</v>
      </c>
      <c r="V436" s="284">
        <v>15</v>
      </c>
      <c r="W436" s="285" t="s">
        <v>883</v>
      </c>
      <c r="X436" s="286" t="s">
        <v>883</v>
      </c>
      <c r="Y436" s="287">
        <v>0</v>
      </c>
      <c r="Z436" s="287" t="s">
        <v>883</v>
      </c>
      <c r="AA436" s="286" t="s">
        <v>883</v>
      </c>
      <c r="AB436" s="287">
        <v>0</v>
      </c>
      <c r="AC436" s="287"/>
      <c r="AD436" s="288" t="s">
        <v>883</v>
      </c>
      <c r="AE436" s="289" t="s">
        <v>883</v>
      </c>
      <c r="AF436" s="279">
        <v>0</v>
      </c>
      <c r="AG436" s="282">
        <v>41579</v>
      </c>
      <c r="AH436" s="282">
        <v>38231</v>
      </c>
      <c r="AI436" s="282">
        <v>41557</v>
      </c>
      <c r="AJ436" s="282" t="s">
        <v>883</v>
      </c>
      <c r="AK436" s="274"/>
    </row>
    <row r="437" spans="1:37" x14ac:dyDescent="0.3">
      <c r="A437" s="273">
        <v>81565</v>
      </c>
      <c r="B437" s="274" t="s">
        <v>1479</v>
      </c>
      <c r="C437" s="146" t="s">
        <v>466</v>
      </c>
      <c r="D437" s="275">
        <v>19.690000000000001</v>
      </c>
      <c r="E437" s="274"/>
      <c r="F437" s="274"/>
      <c r="G437" s="274" t="s">
        <v>883</v>
      </c>
      <c r="H437" s="276">
        <v>19</v>
      </c>
      <c r="I437" s="24">
        <v>103003</v>
      </c>
      <c r="J437" s="277">
        <v>19.690000000000001</v>
      </c>
      <c r="K437" s="276"/>
      <c r="L437" s="278">
        <v>237.5</v>
      </c>
      <c r="M437" s="279">
        <v>0</v>
      </c>
      <c r="N437" s="277">
        <v>0</v>
      </c>
      <c r="O437" s="280" t="s">
        <v>882</v>
      </c>
      <c r="P437" s="279">
        <v>0</v>
      </c>
      <c r="Q437" s="281">
        <v>0</v>
      </c>
      <c r="R437" s="282" t="s">
        <v>883</v>
      </c>
      <c r="S437" s="274" t="s">
        <v>1005</v>
      </c>
      <c r="T437" s="44">
        <v>1</v>
      </c>
      <c r="U437" s="283">
        <v>61</v>
      </c>
      <c r="V437" s="284">
        <v>15</v>
      </c>
      <c r="W437" s="285" t="s">
        <v>883</v>
      </c>
      <c r="X437" s="286" t="s">
        <v>883</v>
      </c>
      <c r="Y437" s="287">
        <v>0</v>
      </c>
      <c r="Z437" s="287" t="s">
        <v>883</v>
      </c>
      <c r="AA437" s="286" t="s">
        <v>883</v>
      </c>
      <c r="AB437" s="287">
        <v>0</v>
      </c>
      <c r="AC437" s="287"/>
      <c r="AD437" s="288" t="s">
        <v>883</v>
      </c>
      <c r="AE437" s="289" t="s">
        <v>883</v>
      </c>
      <c r="AF437" s="279">
        <v>0</v>
      </c>
      <c r="AG437" s="282">
        <v>43810</v>
      </c>
      <c r="AH437" s="282">
        <v>38231</v>
      </c>
      <c r="AI437" s="282">
        <v>43788</v>
      </c>
      <c r="AJ437" s="282" t="s">
        <v>883</v>
      </c>
      <c r="AK437" s="274"/>
    </row>
    <row r="438" spans="1:37" x14ac:dyDescent="0.3">
      <c r="A438" s="273">
        <v>81807</v>
      </c>
      <c r="B438" s="274" t="s">
        <v>1480</v>
      </c>
      <c r="C438" s="146" t="s">
        <v>256</v>
      </c>
      <c r="D438" s="275">
        <v>43.41</v>
      </c>
      <c r="E438" s="274"/>
      <c r="F438" s="274"/>
      <c r="G438" s="274" t="s">
        <v>883</v>
      </c>
      <c r="H438" s="276">
        <v>31</v>
      </c>
      <c r="I438" s="24">
        <v>103003</v>
      </c>
      <c r="J438" s="277">
        <v>43.41</v>
      </c>
      <c r="K438" s="276">
        <v>6</v>
      </c>
      <c r="L438" s="278">
        <v>62</v>
      </c>
      <c r="M438" s="279">
        <v>0</v>
      </c>
      <c r="N438" s="277">
        <v>0</v>
      </c>
      <c r="O438" s="280" t="s">
        <v>882</v>
      </c>
      <c r="P438" s="279">
        <v>0</v>
      </c>
      <c r="Q438" s="281">
        <v>0</v>
      </c>
      <c r="R438" s="282" t="s">
        <v>883</v>
      </c>
      <c r="S438" s="274" t="s">
        <v>1005</v>
      </c>
      <c r="T438" s="44">
        <v>1</v>
      </c>
      <c r="U438" s="283">
        <v>61</v>
      </c>
      <c r="V438" s="284">
        <v>15</v>
      </c>
      <c r="W438" s="285" t="s">
        <v>883</v>
      </c>
      <c r="X438" s="286" t="s">
        <v>883</v>
      </c>
      <c r="Y438" s="287">
        <v>0</v>
      </c>
      <c r="Z438" s="287" t="s">
        <v>883</v>
      </c>
      <c r="AA438" s="286" t="s">
        <v>883</v>
      </c>
      <c r="AB438" s="287">
        <v>0</v>
      </c>
      <c r="AC438" s="287"/>
      <c r="AD438" s="288" t="s">
        <v>883</v>
      </c>
      <c r="AE438" s="289" t="s">
        <v>883</v>
      </c>
      <c r="AF438" s="279">
        <v>2</v>
      </c>
      <c r="AG438" s="282">
        <v>45170</v>
      </c>
      <c r="AH438" s="282">
        <v>38246</v>
      </c>
      <c r="AI438" s="282">
        <v>45180</v>
      </c>
      <c r="AJ438" s="282" t="s">
        <v>883</v>
      </c>
      <c r="AK438" s="274"/>
    </row>
    <row r="439" spans="1:37" x14ac:dyDescent="0.3">
      <c r="A439" s="273">
        <v>81808</v>
      </c>
      <c r="B439" s="274" t="s">
        <v>1481</v>
      </c>
      <c r="C439" s="146" t="s">
        <v>256</v>
      </c>
      <c r="D439" s="275">
        <v>23</v>
      </c>
      <c r="E439" s="274"/>
      <c r="F439" s="274"/>
      <c r="G439" s="274" t="s">
        <v>883</v>
      </c>
      <c r="H439" s="276">
        <v>36</v>
      </c>
      <c r="I439" s="24">
        <v>103003</v>
      </c>
      <c r="J439" s="277">
        <v>23</v>
      </c>
      <c r="K439" s="276"/>
      <c r="L439" s="278">
        <v>0</v>
      </c>
      <c r="M439" s="279">
        <v>0</v>
      </c>
      <c r="N439" s="277">
        <v>0</v>
      </c>
      <c r="O439" s="280" t="s">
        <v>882</v>
      </c>
      <c r="P439" s="279">
        <v>0</v>
      </c>
      <c r="Q439" s="281">
        <v>0</v>
      </c>
      <c r="R439" s="282" t="s">
        <v>883</v>
      </c>
      <c r="S439" s="274" t="s">
        <v>1005</v>
      </c>
      <c r="T439" s="44">
        <v>1</v>
      </c>
      <c r="U439" s="283">
        <v>61</v>
      </c>
      <c r="V439" s="284">
        <v>15</v>
      </c>
      <c r="W439" s="285" t="s">
        <v>883</v>
      </c>
      <c r="X439" s="286" t="s">
        <v>883</v>
      </c>
      <c r="Y439" s="287">
        <v>0</v>
      </c>
      <c r="Z439" s="287" t="s">
        <v>883</v>
      </c>
      <c r="AA439" s="286" t="s">
        <v>883</v>
      </c>
      <c r="AB439" s="287">
        <v>0</v>
      </c>
      <c r="AC439" s="287"/>
      <c r="AD439" s="288" t="s">
        <v>883</v>
      </c>
      <c r="AE439" s="289" t="s">
        <v>883</v>
      </c>
      <c r="AF439" s="279">
        <v>0</v>
      </c>
      <c r="AG439" s="282">
        <v>45170</v>
      </c>
      <c r="AH439" s="282">
        <v>38246</v>
      </c>
      <c r="AI439" s="282">
        <v>45145</v>
      </c>
      <c r="AJ439" s="282" t="s">
        <v>883</v>
      </c>
      <c r="AK439" s="274"/>
    </row>
    <row r="440" spans="1:37" x14ac:dyDescent="0.3">
      <c r="A440" s="273">
        <v>82185</v>
      </c>
      <c r="B440" s="274" t="s">
        <v>1482</v>
      </c>
      <c r="C440" s="146" t="s">
        <v>256</v>
      </c>
      <c r="D440" s="275">
        <v>88</v>
      </c>
      <c r="E440" s="274"/>
      <c r="F440" s="274"/>
      <c r="G440" s="274" t="s">
        <v>883</v>
      </c>
      <c r="H440" s="276">
        <v>159</v>
      </c>
      <c r="I440" s="24">
        <v>103003</v>
      </c>
      <c r="J440" s="277">
        <v>96.650639999999996</v>
      </c>
      <c r="K440" s="276">
        <v>74</v>
      </c>
      <c r="L440" s="278">
        <v>25.769854132901134</v>
      </c>
      <c r="M440" s="279">
        <v>0</v>
      </c>
      <c r="N440" s="277">
        <v>0</v>
      </c>
      <c r="O440" s="280" t="s">
        <v>882</v>
      </c>
      <c r="P440" s="279">
        <v>0</v>
      </c>
      <c r="Q440" s="281">
        <v>0</v>
      </c>
      <c r="R440" s="282" t="s">
        <v>883</v>
      </c>
      <c r="S440" s="274" t="s">
        <v>1335</v>
      </c>
      <c r="T440" s="44">
        <v>1</v>
      </c>
      <c r="U440" s="283">
        <v>74</v>
      </c>
      <c r="V440" s="284">
        <v>3</v>
      </c>
      <c r="W440" s="285" t="s">
        <v>883</v>
      </c>
      <c r="X440" s="286" t="s">
        <v>883</v>
      </c>
      <c r="Y440" s="287">
        <v>0</v>
      </c>
      <c r="Z440" s="287" t="s">
        <v>883</v>
      </c>
      <c r="AA440" s="286" t="s">
        <v>883</v>
      </c>
      <c r="AB440" s="287">
        <v>0</v>
      </c>
      <c r="AC440" s="287"/>
      <c r="AD440" s="288" t="s">
        <v>883</v>
      </c>
      <c r="AE440" s="289" t="s">
        <v>883</v>
      </c>
      <c r="AF440" s="279">
        <v>24</v>
      </c>
      <c r="AG440" s="282">
        <v>44160</v>
      </c>
      <c r="AH440" s="282">
        <v>38273</v>
      </c>
      <c r="AI440" s="282">
        <v>44151</v>
      </c>
      <c r="AJ440" s="282" t="s">
        <v>883</v>
      </c>
      <c r="AK440" s="274"/>
    </row>
    <row r="441" spans="1:37" x14ac:dyDescent="0.3">
      <c r="A441" s="273">
        <v>82452</v>
      </c>
      <c r="B441" s="274" t="s">
        <v>1483</v>
      </c>
      <c r="C441" s="146" t="s">
        <v>256</v>
      </c>
      <c r="D441" s="275">
        <v>6.8</v>
      </c>
      <c r="E441" s="274"/>
      <c r="F441" s="274"/>
      <c r="G441" s="274" t="s">
        <v>883</v>
      </c>
      <c r="H441" s="276">
        <v>10</v>
      </c>
      <c r="I441" s="24">
        <v>103003</v>
      </c>
      <c r="J441" s="277">
        <v>6.8</v>
      </c>
      <c r="K441" s="276">
        <v>116</v>
      </c>
      <c r="L441" s="278">
        <v>1.0341261633919339</v>
      </c>
      <c r="M441" s="279">
        <v>106.04</v>
      </c>
      <c r="N441" s="277">
        <v>721.072</v>
      </c>
      <c r="O441" s="280" t="s">
        <v>882</v>
      </c>
      <c r="P441" s="279">
        <v>0</v>
      </c>
      <c r="Q441" s="281">
        <v>0</v>
      </c>
      <c r="R441" s="282" t="s">
        <v>883</v>
      </c>
      <c r="S441" s="274" t="s">
        <v>960</v>
      </c>
      <c r="T441" s="44">
        <v>1</v>
      </c>
      <c r="U441" s="283">
        <v>61</v>
      </c>
      <c r="V441" s="284">
        <v>8</v>
      </c>
      <c r="W441" s="285" t="s">
        <v>883</v>
      </c>
      <c r="X441" s="286" t="s">
        <v>883</v>
      </c>
      <c r="Y441" s="287">
        <v>0</v>
      </c>
      <c r="Z441" s="287" t="s">
        <v>883</v>
      </c>
      <c r="AA441" s="286" t="s">
        <v>883</v>
      </c>
      <c r="AB441" s="287">
        <v>0</v>
      </c>
      <c r="AC441" s="287"/>
      <c r="AD441" s="288" t="s">
        <v>883</v>
      </c>
      <c r="AE441" s="289" t="s">
        <v>883</v>
      </c>
      <c r="AF441" s="279">
        <v>38</v>
      </c>
      <c r="AG441" s="282">
        <v>45170</v>
      </c>
      <c r="AH441" s="282">
        <v>38296</v>
      </c>
      <c r="AI441" s="282">
        <v>45145</v>
      </c>
      <c r="AJ441" s="282" t="s">
        <v>883</v>
      </c>
      <c r="AK441" s="274"/>
    </row>
    <row r="442" spans="1:37" x14ac:dyDescent="0.3">
      <c r="A442" s="273">
        <v>82995</v>
      </c>
      <c r="B442" s="274" t="s">
        <v>1484</v>
      </c>
      <c r="C442" s="146" t="s">
        <v>256</v>
      </c>
      <c r="D442" s="275">
        <v>8.14</v>
      </c>
      <c r="E442" s="274"/>
      <c r="F442" s="274"/>
      <c r="G442" s="274" t="s">
        <v>883</v>
      </c>
      <c r="H442" s="276">
        <v>300</v>
      </c>
      <c r="I442" s="24">
        <v>103003</v>
      </c>
      <c r="J442" s="277">
        <v>8.14</v>
      </c>
      <c r="K442" s="276">
        <v>670</v>
      </c>
      <c r="L442" s="278">
        <v>5.3734551316496502</v>
      </c>
      <c r="M442" s="279">
        <v>369.96</v>
      </c>
      <c r="N442" s="277">
        <v>3011.4744000000001</v>
      </c>
      <c r="O442" s="280" t="s">
        <v>882</v>
      </c>
      <c r="P442" s="279">
        <v>0</v>
      </c>
      <c r="Q442" s="281">
        <v>0</v>
      </c>
      <c r="R442" s="282" t="s">
        <v>883</v>
      </c>
      <c r="S442" s="274" t="s">
        <v>1022</v>
      </c>
      <c r="T442" s="44">
        <v>1</v>
      </c>
      <c r="U442" s="283">
        <v>51</v>
      </c>
      <c r="V442" s="284">
        <v>8</v>
      </c>
      <c r="W442" s="285" t="s">
        <v>883</v>
      </c>
      <c r="X442" s="286" t="s">
        <v>883</v>
      </c>
      <c r="Y442" s="287">
        <v>0</v>
      </c>
      <c r="Z442" s="287" t="s">
        <v>883</v>
      </c>
      <c r="AA442" s="286" t="s">
        <v>883</v>
      </c>
      <c r="AB442" s="287">
        <v>0</v>
      </c>
      <c r="AC442" s="287"/>
      <c r="AD442" s="288" t="s">
        <v>883</v>
      </c>
      <c r="AE442" s="289" t="s">
        <v>883</v>
      </c>
      <c r="AF442" s="279">
        <v>224</v>
      </c>
      <c r="AG442" s="282">
        <v>45181</v>
      </c>
      <c r="AH442" s="282">
        <v>38317</v>
      </c>
      <c r="AI442" s="282">
        <v>45160</v>
      </c>
      <c r="AJ442" s="282" t="s">
        <v>883</v>
      </c>
      <c r="AK442" s="274"/>
    </row>
    <row r="443" spans="1:37" x14ac:dyDescent="0.3">
      <c r="A443" s="273">
        <v>82996</v>
      </c>
      <c r="B443" s="274" t="s">
        <v>1485</v>
      </c>
      <c r="C443" s="146" t="s">
        <v>256</v>
      </c>
      <c r="D443" s="275">
        <v>8.56</v>
      </c>
      <c r="E443" s="274"/>
      <c r="F443" s="274"/>
      <c r="G443" s="274" t="s">
        <v>883</v>
      </c>
      <c r="H443" s="276">
        <v>480</v>
      </c>
      <c r="I443" s="24">
        <v>103003</v>
      </c>
      <c r="J443" s="277">
        <v>8.56</v>
      </c>
      <c r="K443" s="276">
        <v>100</v>
      </c>
      <c r="L443" s="278">
        <v>57.623049219687879</v>
      </c>
      <c r="M443" s="279">
        <v>0</v>
      </c>
      <c r="N443" s="277">
        <v>0</v>
      </c>
      <c r="O443" s="280" t="s">
        <v>882</v>
      </c>
      <c r="P443" s="279">
        <v>0</v>
      </c>
      <c r="Q443" s="281">
        <v>0</v>
      </c>
      <c r="R443" s="282" t="s">
        <v>883</v>
      </c>
      <c r="S443" s="274" t="s">
        <v>1022</v>
      </c>
      <c r="T443" s="44">
        <v>1</v>
      </c>
      <c r="U443" s="283">
        <v>51</v>
      </c>
      <c r="V443" s="284">
        <v>8</v>
      </c>
      <c r="W443" s="285" t="s">
        <v>883</v>
      </c>
      <c r="X443" s="286" t="s">
        <v>883</v>
      </c>
      <c r="Y443" s="287">
        <v>0</v>
      </c>
      <c r="Z443" s="287" t="s">
        <v>883</v>
      </c>
      <c r="AA443" s="286" t="s">
        <v>883</v>
      </c>
      <c r="AB443" s="287">
        <v>0</v>
      </c>
      <c r="AC443" s="287"/>
      <c r="AD443" s="288" t="s">
        <v>883</v>
      </c>
      <c r="AE443" s="289" t="s">
        <v>883</v>
      </c>
      <c r="AF443" s="279">
        <v>34</v>
      </c>
      <c r="AG443" s="282">
        <v>44161</v>
      </c>
      <c r="AH443" s="282">
        <v>38317</v>
      </c>
      <c r="AI443" s="282">
        <v>44133</v>
      </c>
      <c r="AJ443" s="282" t="s">
        <v>883</v>
      </c>
      <c r="AK443" s="274"/>
    </row>
    <row r="444" spans="1:37" x14ac:dyDescent="0.3">
      <c r="A444" s="273">
        <v>83627</v>
      </c>
      <c r="B444" s="274" t="s">
        <v>1486</v>
      </c>
      <c r="C444" s="146" t="s">
        <v>31</v>
      </c>
      <c r="D444" s="275">
        <v>0.29799999999999999</v>
      </c>
      <c r="E444" s="274"/>
      <c r="F444" s="274"/>
      <c r="G444" s="274" t="s">
        <v>883</v>
      </c>
      <c r="H444" s="276">
        <v>39672</v>
      </c>
      <c r="I444" s="24">
        <v>103003</v>
      </c>
      <c r="J444" s="277">
        <v>0.29799999999999999</v>
      </c>
      <c r="K444" s="276">
        <v>63006</v>
      </c>
      <c r="L444" s="278">
        <v>4.3285612814601366</v>
      </c>
      <c r="M444" s="279">
        <v>70310.039999999994</v>
      </c>
      <c r="N444" s="277">
        <v>20952.391919999998</v>
      </c>
      <c r="O444" s="280" t="s">
        <v>882</v>
      </c>
      <c r="P444" s="279">
        <v>0</v>
      </c>
      <c r="Q444" s="281">
        <v>0</v>
      </c>
      <c r="R444" s="282" t="s">
        <v>883</v>
      </c>
      <c r="S444" s="274" t="s">
        <v>935</v>
      </c>
      <c r="T444" s="44">
        <v>1</v>
      </c>
      <c r="U444" s="283">
        <v>45</v>
      </c>
      <c r="V444" s="284">
        <v>11</v>
      </c>
      <c r="W444" s="285" t="s">
        <v>883</v>
      </c>
      <c r="X444" s="286" t="s">
        <v>883</v>
      </c>
      <c r="Y444" s="287">
        <v>0</v>
      </c>
      <c r="Z444" s="287" t="s">
        <v>883</v>
      </c>
      <c r="AA444" s="286" t="s">
        <v>883</v>
      </c>
      <c r="AB444" s="287">
        <v>0</v>
      </c>
      <c r="AC444" s="287"/>
      <c r="AD444" s="288" t="s">
        <v>883</v>
      </c>
      <c r="AE444" s="289" t="s">
        <v>883</v>
      </c>
      <c r="AF444" s="279">
        <v>36660</v>
      </c>
      <c r="AG444" s="282">
        <v>44943</v>
      </c>
      <c r="AH444" s="282">
        <v>38369</v>
      </c>
      <c r="AI444" s="282">
        <v>45048</v>
      </c>
      <c r="AJ444" s="282" t="s">
        <v>883</v>
      </c>
      <c r="AK444" s="274"/>
    </row>
    <row r="445" spans="1:37" x14ac:dyDescent="0.3">
      <c r="A445" s="273">
        <v>83838</v>
      </c>
      <c r="B445" s="274" t="s">
        <v>1487</v>
      </c>
      <c r="C445" s="146" t="s">
        <v>262</v>
      </c>
      <c r="D445" s="275">
        <v>11.87</v>
      </c>
      <c r="E445" s="274"/>
      <c r="F445" s="274"/>
      <c r="G445" s="274" t="s">
        <v>883</v>
      </c>
      <c r="H445" s="276">
        <v>3775</v>
      </c>
      <c r="I445" s="24">
        <v>103003</v>
      </c>
      <c r="J445" s="277">
        <v>11.87</v>
      </c>
      <c r="K445" s="276">
        <v>12812</v>
      </c>
      <c r="L445" s="278">
        <v>2.1065848214285716</v>
      </c>
      <c r="M445" s="279">
        <v>17729</v>
      </c>
      <c r="N445" s="277">
        <v>210443.23</v>
      </c>
      <c r="O445" s="280" t="s">
        <v>882</v>
      </c>
      <c r="P445" s="279">
        <v>0</v>
      </c>
      <c r="Q445" s="281">
        <v>0</v>
      </c>
      <c r="R445" s="282" t="s">
        <v>883</v>
      </c>
      <c r="S445" s="274" t="s">
        <v>1488</v>
      </c>
      <c r="T445" s="44">
        <v>1</v>
      </c>
      <c r="U445" s="283">
        <v>54</v>
      </c>
      <c r="V445" s="284">
        <v>4</v>
      </c>
      <c r="W445" s="285" t="s">
        <v>883</v>
      </c>
      <c r="X445" s="286" t="s">
        <v>883</v>
      </c>
      <c r="Y445" s="287">
        <v>0</v>
      </c>
      <c r="Z445" s="287" t="s">
        <v>883</v>
      </c>
      <c r="AA445" s="286" t="s">
        <v>883</v>
      </c>
      <c r="AB445" s="287">
        <v>0</v>
      </c>
      <c r="AC445" s="287"/>
      <c r="AD445" s="288" t="s">
        <v>883</v>
      </c>
      <c r="AE445" s="289" t="s">
        <v>883</v>
      </c>
      <c r="AF445" s="279">
        <v>7168</v>
      </c>
      <c r="AG445" s="282">
        <v>44876</v>
      </c>
      <c r="AH445" s="282">
        <v>38384</v>
      </c>
      <c r="AI445" s="282">
        <v>44833</v>
      </c>
      <c r="AJ445" s="282" t="s">
        <v>883</v>
      </c>
      <c r="AK445" s="274"/>
    </row>
    <row r="446" spans="1:37" x14ac:dyDescent="0.3">
      <c r="A446" s="273">
        <v>83839</v>
      </c>
      <c r="B446" s="274" t="s">
        <v>1489</v>
      </c>
      <c r="C446" s="146" t="s">
        <v>262</v>
      </c>
      <c r="D446" s="275">
        <v>20.85</v>
      </c>
      <c r="E446" s="274"/>
      <c r="F446" s="274"/>
      <c r="G446" s="274" t="s">
        <v>883</v>
      </c>
      <c r="H446" s="276">
        <v>0</v>
      </c>
      <c r="I446" s="24">
        <v>103003</v>
      </c>
      <c r="J446" s="277">
        <v>20.85</v>
      </c>
      <c r="K446" s="276">
        <v>3308</v>
      </c>
      <c r="L446" s="278">
        <v>0</v>
      </c>
      <c r="M446" s="279">
        <v>5718.96</v>
      </c>
      <c r="N446" s="277">
        <v>119240.31600000001</v>
      </c>
      <c r="O446" s="280" t="s">
        <v>882</v>
      </c>
      <c r="P446" s="279">
        <v>0</v>
      </c>
      <c r="Q446" s="281">
        <v>0</v>
      </c>
      <c r="R446" s="282" t="s">
        <v>883</v>
      </c>
      <c r="S446" s="274" t="s">
        <v>1488</v>
      </c>
      <c r="T446" s="44">
        <v>1</v>
      </c>
      <c r="U446" s="283">
        <v>54</v>
      </c>
      <c r="V446" s="284">
        <v>4</v>
      </c>
      <c r="W446" s="285" t="s">
        <v>883</v>
      </c>
      <c r="X446" s="286" t="s">
        <v>883</v>
      </c>
      <c r="Y446" s="287">
        <v>0</v>
      </c>
      <c r="Z446" s="287" t="s">
        <v>883</v>
      </c>
      <c r="AA446" s="286" t="s">
        <v>883</v>
      </c>
      <c r="AB446" s="287">
        <v>0</v>
      </c>
      <c r="AC446" s="287"/>
      <c r="AD446" s="288" t="s">
        <v>883</v>
      </c>
      <c r="AE446" s="289" t="s">
        <v>883</v>
      </c>
      <c r="AF446" s="279">
        <v>1906</v>
      </c>
      <c r="AG446" s="282">
        <v>44558</v>
      </c>
      <c r="AH446" s="282">
        <v>38384</v>
      </c>
      <c r="AI446" s="282">
        <v>44538</v>
      </c>
      <c r="AJ446" s="282" t="s">
        <v>883</v>
      </c>
      <c r="AK446" s="274"/>
    </row>
    <row r="447" spans="1:37" x14ac:dyDescent="0.3">
      <c r="A447" s="273">
        <v>84878</v>
      </c>
      <c r="B447" s="274" t="s">
        <v>1490</v>
      </c>
      <c r="C447" s="146" t="s">
        <v>31</v>
      </c>
      <c r="D447" s="275">
        <v>0.12</v>
      </c>
      <c r="E447" s="274"/>
      <c r="F447" s="274"/>
      <c r="G447" s="274" t="s">
        <v>883</v>
      </c>
      <c r="H447" s="276">
        <v>50966</v>
      </c>
      <c r="I447" s="24">
        <v>103003</v>
      </c>
      <c r="J447" s="277">
        <v>0.12</v>
      </c>
      <c r="K447" s="276">
        <v>61239</v>
      </c>
      <c r="L447" s="278">
        <v>6.622685224288464</v>
      </c>
      <c r="M447" s="279">
        <v>41382.04</v>
      </c>
      <c r="N447" s="277">
        <v>4965.8447999999999</v>
      </c>
      <c r="O447" s="280" t="s">
        <v>882</v>
      </c>
      <c r="P447" s="279">
        <v>0</v>
      </c>
      <c r="Q447" s="281">
        <v>0</v>
      </c>
      <c r="R447" s="282" t="s">
        <v>883</v>
      </c>
      <c r="S447" s="274" t="s">
        <v>935</v>
      </c>
      <c r="T447" s="44">
        <v>1</v>
      </c>
      <c r="U447" s="283">
        <v>45</v>
      </c>
      <c r="V447" s="284">
        <v>11</v>
      </c>
      <c r="W447" s="285" t="s">
        <v>883</v>
      </c>
      <c r="X447" s="286" t="s">
        <v>883</v>
      </c>
      <c r="Y447" s="287">
        <v>0</v>
      </c>
      <c r="Z447" s="287" t="s">
        <v>883</v>
      </c>
      <c r="AA447" s="286" t="s">
        <v>883</v>
      </c>
      <c r="AB447" s="287">
        <v>0</v>
      </c>
      <c r="AC447" s="287"/>
      <c r="AD447" s="288" t="s">
        <v>883</v>
      </c>
      <c r="AE447" s="289" t="s">
        <v>883</v>
      </c>
      <c r="AF447" s="279">
        <v>30782</v>
      </c>
      <c r="AG447" s="282">
        <v>44967</v>
      </c>
      <c r="AH447" s="282">
        <v>38448</v>
      </c>
      <c r="AI447" s="282">
        <v>44998</v>
      </c>
      <c r="AJ447" s="282" t="s">
        <v>883</v>
      </c>
      <c r="AK447" s="274"/>
    </row>
    <row r="448" spans="1:37" x14ac:dyDescent="0.3">
      <c r="A448" s="273">
        <v>85798</v>
      </c>
      <c r="B448" s="274" t="s">
        <v>559</v>
      </c>
      <c r="C448" s="146" t="s">
        <v>256</v>
      </c>
      <c r="D448" s="275">
        <v>6.36</v>
      </c>
      <c r="E448" s="274"/>
      <c r="F448" s="274"/>
      <c r="G448" s="274" t="s">
        <v>883</v>
      </c>
      <c r="H448" s="276">
        <v>264</v>
      </c>
      <c r="I448" s="24">
        <v>103003</v>
      </c>
      <c r="J448" s="277">
        <v>6.36</v>
      </c>
      <c r="K448" s="276">
        <v>2</v>
      </c>
      <c r="L448" s="278">
        <v>1552.9411764705881</v>
      </c>
      <c r="M448" s="279">
        <v>0</v>
      </c>
      <c r="N448" s="277">
        <v>0</v>
      </c>
      <c r="O448" s="280" t="s">
        <v>882</v>
      </c>
      <c r="P448" s="279">
        <v>0</v>
      </c>
      <c r="Q448" s="281">
        <v>0</v>
      </c>
      <c r="R448" s="282" t="s">
        <v>883</v>
      </c>
      <c r="S448" s="274" t="s">
        <v>1272</v>
      </c>
      <c r="T448" s="44">
        <v>1</v>
      </c>
      <c r="U448" s="283">
        <v>83</v>
      </c>
      <c r="V448" s="284">
        <v>4</v>
      </c>
      <c r="W448" s="285" t="s">
        <v>883</v>
      </c>
      <c r="X448" s="286" t="s">
        <v>883</v>
      </c>
      <c r="Y448" s="287">
        <v>0</v>
      </c>
      <c r="Z448" s="287" t="s">
        <v>883</v>
      </c>
      <c r="AA448" s="286" t="s">
        <v>883</v>
      </c>
      <c r="AB448" s="287">
        <v>0</v>
      </c>
      <c r="AC448" s="287"/>
      <c r="AD448" s="288" t="s">
        <v>883</v>
      </c>
      <c r="AE448" s="289" t="s">
        <v>883</v>
      </c>
      <c r="AF448" s="279">
        <v>0</v>
      </c>
      <c r="AG448" s="282">
        <v>44055</v>
      </c>
      <c r="AH448" s="282">
        <v>38502</v>
      </c>
      <c r="AI448" s="282">
        <v>44594</v>
      </c>
      <c r="AJ448" s="282" t="s">
        <v>883</v>
      </c>
      <c r="AK448" s="274"/>
    </row>
    <row r="449" spans="1:37" x14ac:dyDescent="0.3">
      <c r="A449" s="273">
        <v>86891</v>
      </c>
      <c r="B449" s="274" t="s">
        <v>562</v>
      </c>
      <c r="C449" s="146" t="s">
        <v>256</v>
      </c>
      <c r="D449" s="275">
        <v>0.4</v>
      </c>
      <c r="E449" s="274"/>
      <c r="F449" s="274"/>
      <c r="G449" s="274" t="s">
        <v>883</v>
      </c>
      <c r="H449" s="276">
        <v>12840</v>
      </c>
      <c r="I449" s="24">
        <v>103003</v>
      </c>
      <c r="J449" s="277">
        <v>0.4</v>
      </c>
      <c r="K449" s="276"/>
      <c r="L449" s="278">
        <v>6420</v>
      </c>
      <c r="M449" s="279">
        <v>0</v>
      </c>
      <c r="N449" s="277">
        <v>0</v>
      </c>
      <c r="O449" s="280" t="s">
        <v>882</v>
      </c>
      <c r="P449" s="279">
        <v>0</v>
      </c>
      <c r="Q449" s="281">
        <v>0</v>
      </c>
      <c r="R449" s="282" t="s">
        <v>883</v>
      </c>
      <c r="S449" s="274" t="s">
        <v>1071</v>
      </c>
      <c r="T449" s="44">
        <v>1</v>
      </c>
      <c r="U449" s="283">
        <v>78</v>
      </c>
      <c r="V449" s="284">
        <v>2</v>
      </c>
      <c r="W449" s="285" t="s">
        <v>883</v>
      </c>
      <c r="X449" s="286" t="s">
        <v>883</v>
      </c>
      <c r="Y449" s="287">
        <v>0</v>
      </c>
      <c r="Z449" s="287" t="s">
        <v>883</v>
      </c>
      <c r="AA449" s="286" t="s">
        <v>883</v>
      </c>
      <c r="AB449" s="287">
        <v>0</v>
      </c>
      <c r="AC449" s="287"/>
      <c r="AD449" s="288" t="s">
        <v>883</v>
      </c>
      <c r="AE449" s="289" t="s">
        <v>883</v>
      </c>
      <c r="AF449" s="279">
        <v>8</v>
      </c>
      <c r="AG449" s="282" t="s">
        <v>883</v>
      </c>
      <c r="AH449" s="282">
        <v>38567</v>
      </c>
      <c r="AI449" s="282">
        <v>42142</v>
      </c>
      <c r="AJ449" s="282" t="s">
        <v>883</v>
      </c>
      <c r="AK449" s="274"/>
    </row>
    <row r="450" spans="1:37" x14ac:dyDescent="0.3">
      <c r="A450" s="273">
        <v>87157</v>
      </c>
      <c r="B450" s="274" t="s">
        <v>563</v>
      </c>
      <c r="C450" s="146" t="s">
        <v>553</v>
      </c>
      <c r="D450" s="275">
        <v>20.9</v>
      </c>
      <c r="E450" s="274"/>
      <c r="F450" s="274"/>
      <c r="G450" s="274" t="s">
        <v>883</v>
      </c>
      <c r="H450" s="276">
        <v>329.48</v>
      </c>
      <c r="I450" s="24">
        <v>103003</v>
      </c>
      <c r="J450" s="277">
        <v>20.9</v>
      </c>
      <c r="K450" s="276">
        <v>26</v>
      </c>
      <c r="L450" s="278">
        <v>151.83410138248848</v>
      </c>
      <c r="M450" s="279">
        <v>0</v>
      </c>
      <c r="N450" s="277">
        <v>0</v>
      </c>
      <c r="O450" s="280" t="s">
        <v>882</v>
      </c>
      <c r="P450" s="279">
        <v>0</v>
      </c>
      <c r="Q450" s="281">
        <v>0</v>
      </c>
      <c r="R450" s="282" t="s">
        <v>883</v>
      </c>
      <c r="S450" s="274" t="s">
        <v>1304</v>
      </c>
      <c r="T450" s="44">
        <v>1</v>
      </c>
      <c r="U450" s="283">
        <v>51</v>
      </c>
      <c r="V450" s="284">
        <v>19</v>
      </c>
      <c r="W450" s="285" t="s">
        <v>883</v>
      </c>
      <c r="X450" s="286" t="s">
        <v>883</v>
      </c>
      <c r="Y450" s="287">
        <v>0</v>
      </c>
      <c r="Z450" s="287" t="s">
        <v>883</v>
      </c>
      <c r="AA450" s="286" t="s">
        <v>883</v>
      </c>
      <c r="AB450" s="287">
        <v>0</v>
      </c>
      <c r="AC450" s="287"/>
      <c r="AD450" s="288" t="s">
        <v>883</v>
      </c>
      <c r="AE450" s="289" t="s">
        <v>883</v>
      </c>
      <c r="AF450" s="279">
        <v>8</v>
      </c>
      <c r="AG450" s="282">
        <v>40616</v>
      </c>
      <c r="AH450" s="282">
        <v>38580</v>
      </c>
      <c r="AI450" s="282">
        <v>40508</v>
      </c>
      <c r="AJ450" s="282" t="s">
        <v>883</v>
      </c>
      <c r="AK450" s="274"/>
    </row>
    <row r="451" spans="1:37" x14ac:dyDescent="0.3">
      <c r="A451" s="273">
        <v>87247</v>
      </c>
      <c r="B451" s="274" t="s">
        <v>1491</v>
      </c>
      <c r="C451" s="146" t="s">
        <v>256</v>
      </c>
      <c r="D451" s="275">
        <v>2.7</v>
      </c>
      <c r="E451" s="274"/>
      <c r="F451" s="274"/>
      <c r="G451" s="274" t="s">
        <v>883</v>
      </c>
      <c r="H451" s="276">
        <v>347</v>
      </c>
      <c r="I451" s="24">
        <v>103003</v>
      </c>
      <c r="J451" s="277">
        <v>2.7</v>
      </c>
      <c r="K451" s="276">
        <v>39</v>
      </c>
      <c r="L451" s="278">
        <v>106.76923076923077</v>
      </c>
      <c r="M451" s="279">
        <v>0</v>
      </c>
      <c r="N451" s="277">
        <v>0</v>
      </c>
      <c r="O451" s="280" t="s">
        <v>882</v>
      </c>
      <c r="P451" s="279">
        <v>0</v>
      </c>
      <c r="Q451" s="281">
        <v>0</v>
      </c>
      <c r="R451" s="282" t="s">
        <v>883</v>
      </c>
      <c r="S451" s="274" t="s">
        <v>1015</v>
      </c>
      <c r="T451" s="44">
        <v>1</v>
      </c>
      <c r="U451" s="283">
        <v>51</v>
      </c>
      <c r="V451" s="284">
        <v>12</v>
      </c>
      <c r="W451" s="285" t="s">
        <v>883</v>
      </c>
      <c r="X451" s="286" t="s">
        <v>883</v>
      </c>
      <c r="Y451" s="287">
        <v>0</v>
      </c>
      <c r="Z451" s="287" t="s">
        <v>883</v>
      </c>
      <c r="AA451" s="286" t="s">
        <v>883</v>
      </c>
      <c r="AB451" s="287">
        <v>0</v>
      </c>
      <c r="AC451" s="287"/>
      <c r="AD451" s="288" t="s">
        <v>883</v>
      </c>
      <c r="AE451" s="289" t="s">
        <v>883</v>
      </c>
      <c r="AF451" s="279">
        <v>14</v>
      </c>
      <c r="AG451" s="282">
        <v>43991</v>
      </c>
      <c r="AH451" s="282">
        <v>38581</v>
      </c>
      <c r="AI451" s="282">
        <v>44592</v>
      </c>
      <c r="AJ451" s="282" t="s">
        <v>883</v>
      </c>
      <c r="AK451" s="274"/>
    </row>
    <row r="452" spans="1:37" x14ac:dyDescent="0.3">
      <c r="A452" s="273">
        <v>87348</v>
      </c>
      <c r="B452" s="274" t="s">
        <v>1492</v>
      </c>
      <c r="C452" s="146" t="s">
        <v>338</v>
      </c>
      <c r="D452" s="275">
        <v>16.32</v>
      </c>
      <c r="E452" s="274"/>
      <c r="F452" s="274"/>
      <c r="G452" s="274" t="s">
        <v>883</v>
      </c>
      <c r="H452" s="276">
        <v>832</v>
      </c>
      <c r="I452" s="24">
        <v>103003</v>
      </c>
      <c r="J452" s="277">
        <v>16.32</v>
      </c>
      <c r="K452" s="276">
        <v>35</v>
      </c>
      <c r="L452" s="278">
        <v>284.93150684931504</v>
      </c>
      <c r="M452" s="279">
        <v>0</v>
      </c>
      <c r="N452" s="277">
        <v>0</v>
      </c>
      <c r="O452" s="280" t="s">
        <v>882</v>
      </c>
      <c r="P452" s="279">
        <v>0</v>
      </c>
      <c r="Q452" s="281">
        <v>0</v>
      </c>
      <c r="R452" s="282" t="s">
        <v>883</v>
      </c>
      <c r="S452" s="274" t="s">
        <v>1221</v>
      </c>
      <c r="T452" s="44">
        <v>1</v>
      </c>
      <c r="U452" s="283">
        <v>51</v>
      </c>
      <c r="V452" s="284">
        <v>13</v>
      </c>
      <c r="W452" s="285" t="s">
        <v>883</v>
      </c>
      <c r="X452" s="286" t="s">
        <v>883</v>
      </c>
      <c r="Y452" s="287">
        <v>0</v>
      </c>
      <c r="Z452" s="287" t="s">
        <v>883</v>
      </c>
      <c r="AA452" s="286" t="s">
        <v>883</v>
      </c>
      <c r="AB452" s="287">
        <v>0</v>
      </c>
      <c r="AC452" s="287"/>
      <c r="AD452" s="288" t="s">
        <v>883</v>
      </c>
      <c r="AE452" s="289" t="s">
        <v>883</v>
      </c>
      <c r="AF452" s="279">
        <v>12</v>
      </c>
      <c r="AG452" s="282">
        <v>43852</v>
      </c>
      <c r="AH452" s="282">
        <v>38583</v>
      </c>
      <c r="AI452" s="282">
        <v>44005</v>
      </c>
      <c r="AJ452" s="282" t="s">
        <v>883</v>
      </c>
      <c r="AK452" s="274"/>
    </row>
    <row r="453" spans="1:37" x14ac:dyDescent="0.3">
      <c r="A453" s="273">
        <v>87586</v>
      </c>
      <c r="B453" s="274" t="s">
        <v>1493</v>
      </c>
      <c r="C453" s="146" t="s">
        <v>1065</v>
      </c>
      <c r="D453" s="275">
        <v>428.15</v>
      </c>
      <c r="E453" s="274"/>
      <c r="F453" s="274"/>
      <c r="G453" s="274" t="s">
        <v>883</v>
      </c>
      <c r="H453" s="276">
        <v>0</v>
      </c>
      <c r="I453" s="24">
        <v>103003</v>
      </c>
      <c r="J453" s="277">
        <v>428.15</v>
      </c>
      <c r="K453" s="276">
        <v>26</v>
      </c>
      <c r="L453" s="278">
        <v>0</v>
      </c>
      <c r="M453" s="279">
        <v>16.04</v>
      </c>
      <c r="N453" s="277">
        <v>6867.5259999999998</v>
      </c>
      <c r="O453" s="280" t="s">
        <v>882</v>
      </c>
      <c r="P453" s="279">
        <v>0</v>
      </c>
      <c r="Q453" s="281">
        <v>0</v>
      </c>
      <c r="R453" s="282" t="s">
        <v>883</v>
      </c>
      <c r="S453" s="274" t="s">
        <v>1066</v>
      </c>
      <c r="T453" s="44">
        <v>1</v>
      </c>
      <c r="U453" s="283">
        <v>76</v>
      </c>
      <c r="V453" s="284">
        <v>5</v>
      </c>
      <c r="W453" s="285" t="s">
        <v>883</v>
      </c>
      <c r="X453" s="286" t="s">
        <v>883</v>
      </c>
      <c r="Y453" s="287">
        <v>0</v>
      </c>
      <c r="Z453" s="287">
        <v>11601</v>
      </c>
      <c r="AA453" s="286">
        <v>2023</v>
      </c>
      <c r="AB453" s="287">
        <v>10</v>
      </c>
      <c r="AC453" s="287">
        <v>10</v>
      </c>
      <c r="AD453" s="288" t="s">
        <v>2055</v>
      </c>
      <c r="AE453" s="289">
        <v>45247</v>
      </c>
      <c r="AF453" s="279">
        <v>8</v>
      </c>
      <c r="AG453" s="282">
        <v>44986</v>
      </c>
      <c r="AH453" s="282">
        <v>38603</v>
      </c>
      <c r="AI453" s="282">
        <v>45181</v>
      </c>
      <c r="AJ453" s="282" t="s">
        <v>883</v>
      </c>
      <c r="AK453" s="274"/>
    </row>
    <row r="454" spans="1:37" x14ac:dyDescent="0.3">
      <c r="A454" s="273">
        <v>87698</v>
      </c>
      <c r="B454" s="274" t="s">
        <v>1494</v>
      </c>
      <c r="C454" s="146" t="s">
        <v>256</v>
      </c>
      <c r="D454" s="275">
        <v>3.63</v>
      </c>
      <c r="E454" s="274" t="s">
        <v>1495</v>
      </c>
      <c r="F454" s="274" t="s">
        <v>1496</v>
      </c>
      <c r="G454" s="274" t="s">
        <v>890</v>
      </c>
      <c r="H454" s="276">
        <v>10</v>
      </c>
      <c r="I454" s="24">
        <v>103003</v>
      </c>
      <c r="J454" s="277">
        <v>3.63</v>
      </c>
      <c r="K454" s="276">
        <v>15</v>
      </c>
      <c r="L454" s="278">
        <v>8</v>
      </c>
      <c r="M454" s="279">
        <v>5</v>
      </c>
      <c r="N454" s="277">
        <v>18.149999999999999</v>
      </c>
      <c r="O454" s="280" t="s">
        <v>891</v>
      </c>
      <c r="P454" s="279">
        <v>330</v>
      </c>
      <c r="Q454" s="281">
        <v>1197.9000000000001</v>
      </c>
      <c r="R454" s="282">
        <v>45377</v>
      </c>
      <c r="S454" s="274" t="s">
        <v>1436</v>
      </c>
      <c r="T454" s="44">
        <v>1</v>
      </c>
      <c r="U454" s="283">
        <v>72</v>
      </c>
      <c r="V454" s="284">
        <v>5</v>
      </c>
      <c r="W454" s="285" t="s">
        <v>883</v>
      </c>
      <c r="X454" s="286" t="s">
        <v>883</v>
      </c>
      <c r="Y454" s="287">
        <v>0</v>
      </c>
      <c r="Z454" s="287" t="s">
        <v>883</v>
      </c>
      <c r="AA454" s="286" t="s">
        <v>883</v>
      </c>
      <c r="AB454" s="287">
        <v>0</v>
      </c>
      <c r="AC454" s="287"/>
      <c r="AD454" s="288" t="s">
        <v>883</v>
      </c>
      <c r="AE454" s="289" t="s">
        <v>883</v>
      </c>
      <c r="AF454" s="279">
        <v>6</v>
      </c>
      <c r="AG454" s="282">
        <v>45075</v>
      </c>
      <c r="AH454" s="282">
        <v>38611</v>
      </c>
      <c r="AI454" s="282">
        <v>45209</v>
      </c>
      <c r="AJ454" s="282" t="s">
        <v>883</v>
      </c>
      <c r="AK454" s="274"/>
    </row>
    <row r="455" spans="1:37" x14ac:dyDescent="0.3">
      <c r="A455" s="273">
        <v>87699</v>
      </c>
      <c r="B455" s="274" t="s">
        <v>1497</v>
      </c>
      <c r="C455" s="146" t="s">
        <v>256</v>
      </c>
      <c r="D455" s="275">
        <v>3.18</v>
      </c>
      <c r="E455" s="274" t="s">
        <v>1495</v>
      </c>
      <c r="F455" s="274" t="s">
        <v>1496</v>
      </c>
      <c r="G455" s="274" t="s">
        <v>890</v>
      </c>
      <c r="H455" s="276">
        <v>86</v>
      </c>
      <c r="I455" s="24">
        <v>103003</v>
      </c>
      <c r="J455" s="277">
        <v>3.18</v>
      </c>
      <c r="K455" s="276">
        <v>3</v>
      </c>
      <c r="L455" s="278">
        <v>344</v>
      </c>
      <c r="M455" s="279">
        <v>0</v>
      </c>
      <c r="N455" s="277">
        <v>0</v>
      </c>
      <c r="O455" s="280" t="s">
        <v>891</v>
      </c>
      <c r="P455" s="279">
        <v>330</v>
      </c>
      <c r="Q455" s="281">
        <v>1049.4000000000001</v>
      </c>
      <c r="R455" s="282">
        <v>45377</v>
      </c>
      <c r="S455" s="274" t="s">
        <v>1436</v>
      </c>
      <c r="T455" s="44">
        <v>1</v>
      </c>
      <c r="U455" s="283">
        <v>72</v>
      </c>
      <c r="V455" s="284">
        <v>5</v>
      </c>
      <c r="W455" s="285" t="s">
        <v>883</v>
      </c>
      <c r="X455" s="286" t="s">
        <v>883</v>
      </c>
      <c r="Y455" s="287">
        <v>0</v>
      </c>
      <c r="Z455" s="287" t="s">
        <v>883</v>
      </c>
      <c r="AA455" s="286" t="s">
        <v>883</v>
      </c>
      <c r="AB455" s="287">
        <v>0</v>
      </c>
      <c r="AC455" s="287"/>
      <c r="AD455" s="288" t="s">
        <v>883</v>
      </c>
      <c r="AE455" s="289" t="s">
        <v>883</v>
      </c>
      <c r="AF455" s="279">
        <v>0</v>
      </c>
      <c r="AG455" s="282">
        <v>43279</v>
      </c>
      <c r="AH455" s="282">
        <v>38611</v>
      </c>
      <c r="AI455" s="282">
        <v>45209</v>
      </c>
      <c r="AJ455" s="282" t="s">
        <v>883</v>
      </c>
      <c r="AK455" s="274"/>
    </row>
    <row r="456" spans="1:37" x14ac:dyDescent="0.3">
      <c r="A456" s="273">
        <v>88718</v>
      </c>
      <c r="B456" s="274" t="s">
        <v>568</v>
      </c>
      <c r="C456" s="146" t="s">
        <v>256</v>
      </c>
      <c r="D456" s="275">
        <v>33.1</v>
      </c>
      <c r="E456" s="274"/>
      <c r="F456" s="274"/>
      <c r="G456" s="274" t="s">
        <v>883</v>
      </c>
      <c r="H456" s="276">
        <v>96</v>
      </c>
      <c r="I456" s="24">
        <v>103003</v>
      </c>
      <c r="J456" s="277">
        <v>33.1</v>
      </c>
      <c r="K456" s="276">
        <v>12</v>
      </c>
      <c r="L456" s="278">
        <v>96</v>
      </c>
      <c r="M456" s="279">
        <v>0</v>
      </c>
      <c r="N456" s="277">
        <v>0</v>
      </c>
      <c r="O456" s="280" t="s">
        <v>882</v>
      </c>
      <c r="P456" s="279">
        <v>0</v>
      </c>
      <c r="Q456" s="281">
        <v>0</v>
      </c>
      <c r="R456" s="282" t="s">
        <v>883</v>
      </c>
      <c r="S456" s="274" t="s">
        <v>1498</v>
      </c>
      <c r="T456" s="44">
        <v>1</v>
      </c>
      <c r="U456" s="283">
        <v>55</v>
      </c>
      <c r="V456" s="284">
        <v>26</v>
      </c>
      <c r="W456" s="285" t="s">
        <v>883</v>
      </c>
      <c r="X456" s="286" t="s">
        <v>883</v>
      </c>
      <c r="Y456" s="287">
        <v>0</v>
      </c>
      <c r="Z456" s="287" t="s">
        <v>883</v>
      </c>
      <c r="AA456" s="286" t="s">
        <v>883</v>
      </c>
      <c r="AB456" s="287">
        <v>0</v>
      </c>
      <c r="AC456" s="287"/>
      <c r="AD456" s="288" t="s">
        <v>883</v>
      </c>
      <c r="AE456" s="289" t="s">
        <v>883</v>
      </c>
      <c r="AF456" s="279">
        <v>4</v>
      </c>
      <c r="AG456" s="282">
        <v>44951</v>
      </c>
      <c r="AH456" s="282">
        <v>38656</v>
      </c>
      <c r="AI456" s="282">
        <v>44917</v>
      </c>
      <c r="AJ456" s="282" t="s">
        <v>883</v>
      </c>
      <c r="AK456" s="274"/>
    </row>
    <row r="457" spans="1:37" x14ac:dyDescent="0.3">
      <c r="A457" s="273">
        <v>88726</v>
      </c>
      <c r="B457" s="274" t="s">
        <v>1499</v>
      </c>
      <c r="C457" s="146" t="s">
        <v>256</v>
      </c>
      <c r="D457" s="275">
        <v>20</v>
      </c>
      <c r="E457" s="274"/>
      <c r="F457" s="274"/>
      <c r="G457" s="274" t="s">
        <v>883</v>
      </c>
      <c r="H457" s="276">
        <v>130</v>
      </c>
      <c r="I457" s="24">
        <v>103003</v>
      </c>
      <c r="J457" s="277">
        <v>20</v>
      </c>
      <c r="K457" s="276">
        <v>46</v>
      </c>
      <c r="L457" s="278">
        <v>31.175059952038371</v>
      </c>
      <c r="M457" s="279">
        <v>0</v>
      </c>
      <c r="N457" s="277">
        <v>0</v>
      </c>
      <c r="O457" s="280" t="s">
        <v>882</v>
      </c>
      <c r="P457" s="279">
        <v>0</v>
      </c>
      <c r="Q457" s="281">
        <v>0</v>
      </c>
      <c r="R457" s="282" t="s">
        <v>883</v>
      </c>
      <c r="S457" s="274" t="s">
        <v>1498</v>
      </c>
      <c r="T457" s="44">
        <v>1</v>
      </c>
      <c r="U457" s="283">
        <v>55</v>
      </c>
      <c r="V457" s="284">
        <v>26</v>
      </c>
      <c r="W457" s="285" t="s">
        <v>883</v>
      </c>
      <c r="X457" s="286" t="s">
        <v>883</v>
      </c>
      <c r="Y457" s="287">
        <v>0</v>
      </c>
      <c r="Z457" s="287" t="s">
        <v>883</v>
      </c>
      <c r="AA457" s="286" t="s">
        <v>883</v>
      </c>
      <c r="AB457" s="287">
        <v>0</v>
      </c>
      <c r="AC457" s="287"/>
      <c r="AD457" s="288" t="s">
        <v>883</v>
      </c>
      <c r="AE457" s="289" t="s">
        <v>883</v>
      </c>
      <c r="AF457" s="279">
        <v>16</v>
      </c>
      <c r="AG457" s="282">
        <v>44336</v>
      </c>
      <c r="AH457" s="282">
        <v>38656</v>
      </c>
      <c r="AI457" s="282">
        <v>44333</v>
      </c>
      <c r="AJ457" s="282" t="s">
        <v>883</v>
      </c>
      <c r="AK457" s="274"/>
    </row>
    <row r="458" spans="1:37" x14ac:dyDescent="0.3">
      <c r="A458" s="273">
        <v>88727</v>
      </c>
      <c r="B458" s="274" t="s">
        <v>1500</v>
      </c>
      <c r="C458" s="146" t="s">
        <v>256</v>
      </c>
      <c r="D458" s="275">
        <v>20.61</v>
      </c>
      <c r="E458" s="274"/>
      <c r="F458" s="274"/>
      <c r="G458" s="274" t="s">
        <v>883</v>
      </c>
      <c r="H458" s="276">
        <v>218</v>
      </c>
      <c r="I458" s="24">
        <v>103003</v>
      </c>
      <c r="J458" s="277">
        <v>20.61</v>
      </c>
      <c r="K458" s="276">
        <v>165</v>
      </c>
      <c r="L458" s="278">
        <v>14.137483787289234</v>
      </c>
      <c r="M458" s="279">
        <v>0</v>
      </c>
      <c r="N458" s="277">
        <v>0</v>
      </c>
      <c r="O458" s="280" t="s">
        <v>882</v>
      </c>
      <c r="P458" s="279">
        <v>0</v>
      </c>
      <c r="Q458" s="281">
        <v>0</v>
      </c>
      <c r="R458" s="282" t="s">
        <v>883</v>
      </c>
      <c r="S458" s="274" t="s">
        <v>1498</v>
      </c>
      <c r="T458" s="44">
        <v>1</v>
      </c>
      <c r="U458" s="283">
        <v>55</v>
      </c>
      <c r="V458" s="284">
        <v>26</v>
      </c>
      <c r="W458" s="285" t="s">
        <v>883</v>
      </c>
      <c r="X458" s="286" t="s">
        <v>883</v>
      </c>
      <c r="Y458" s="287">
        <v>0</v>
      </c>
      <c r="Z458" s="287" t="s">
        <v>883</v>
      </c>
      <c r="AA458" s="286" t="s">
        <v>883</v>
      </c>
      <c r="AB458" s="287">
        <v>0</v>
      </c>
      <c r="AC458" s="287"/>
      <c r="AD458" s="288" t="s">
        <v>883</v>
      </c>
      <c r="AE458" s="289" t="s">
        <v>883</v>
      </c>
      <c r="AF458" s="279">
        <v>62</v>
      </c>
      <c r="AG458" s="282">
        <v>44545</v>
      </c>
      <c r="AH458" s="282">
        <v>38656</v>
      </c>
      <c r="AI458" s="282">
        <v>44516</v>
      </c>
      <c r="AJ458" s="282" t="s">
        <v>883</v>
      </c>
      <c r="AK458" s="274"/>
    </row>
    <row r="459" spans="1:37" x14ac:dyDescent="0.3">
      <c r="A459" s="273">
        <v>88728</v>
      </c>
      <c r="B459" s="274" t="s">
        <v>1501</v>
      </c>
      <c r="C459" s="146" t="s">
        <v>256</v>
      </c>
      <c r="D459" s="275">
        <v>28</v>
      </c>
      <c r="E459" s="274"/>
      <c r="F459" s="274"/>
      <c r="G459" s="274" t="s">
        <v>883</v>
      </c>
      <c r="H459" s="276">
        <v>186</v>
      </c>
      <c r="I459" s="24">
        <v>103003</v>
      </c>
      <c r="J459" s="277">
        <v>28</v>
      </c>
      <c r="K459" s="276">
        <v>87</v>
      </c>
      <c r="L459" s="278">
        <v>23.019801980198018</v>
      </c>
      <c r="M459" s="279">
        <v>0</v>
      </c>
      <c r="N459" s="277">
        <v>0</v>
      </c>
      <c r="O459" s="280" t="s">
        <v>882</v>
      </c>
      <c r="P459" s="279">
        <v>0</v>
      </c>
      <c r="Q459" s="281">
        <v>0</v>
      </c>
      <c r="R459" s="282" t="s">
        <v>883</v>
      </c>
      <c r="S459" s="274" t="s">
        <v>1498</v>
      </c>
      <c r="T459" s="44">
        <v>1</v>
      </c>
      <c r="U459" s="283">
        <v>55</v>
      </c>
      <c r="V459" s="284">
        <v>26</v>
      </c>
      <c r="W459" s="285" t="s">
        <v>883</v>
      </c>
      <c r="X459" s="286" t="s">
        <v>883</v>
      </c>
      <c r="Y459" s="287">
        <v>0</v>
      </c>
      <c r="Z459" s="287" t="s">
        <v>883</v>
      </c>
      <c r="AA459" s="286" t="s">
        <v>883</v>
      </c>
      <c r="AB459" s="287">
        <v>0</v>
      </c>
      <c r="AC459" s="287"/>
      <c r="AD459" s="288" t="s">
        <v>883</v>
      </c>
      <c r="AE459" s="289" t="s">
        <v>883</v>
      </c>
      <c r="AF459" s="279">
        <v>32</v>
      </c>
      <c r="AG459" s="282">
        <v>44336</v>
      </c>
      <c r="AH459" s="282">
        <v>38656</v>
      </c>
      <c r="AI459" s="282">
        <v>45075</v>
      </c>
      <c r="AJ459" s="282" t="s">
        <v>883</v>
      </c>
      <c r="AK459" s="274"/>
    </row>
    <row r="460" spans="1:37" x14ac:dyDescent="0.3">
      <c r="A460" s="273">
        <v>88729</v>
      </c>
      <c r="B460" s="274" t="s">
        <v>1502</v>
      </c>
      <c r="C460" s="146" t="s">
        <v>256</v>
      </c>
      <c r="D460" s="275">
        <v>27.87</v>
      </c>
      <c r="E460" s="274"/>
      <c r="F460" s="274"/>
      <c r="G460" s="274" t="s">
        <v>883</v>
      </c>
      <c r="H460" s="276">
        <v>17</v>
      </c>
      <c r="I460" s="24">
        <v>103003</v>
      </c>
      <c r="J460" s="277">
        <v>27.87</v>
      </c>
      <c r="K460" s="276">
        <v>47</v>
      </c>
      <c r="L460" s="278">
        <v>4.166666666666667</v>
      </c>
      <c r="M460" s="279">
        <v>16.96</v>
      </c>
      <c r="N460" s="277">
        <v>472.67520000000002</v>
      </c>
      <c r="O460" s="280" t="s">
        <v>882</v>
      </c>
      <c r="P460" s="279">
        <v>0</v>
      </c>
      <c r="Q460" s="281">
        <v>0</v>
      </c>
      <c r="R460" s="282" t="s">
        <v>883</v>
      </c>
      <c r="S460" s="274" t="s">
        <v>1498</v>
      </c>
      <c r="T460" s="44">
        <v>1</v>
      </c>
      <c r="U460" s="283">
        <v>55</v>
      </c>
      <c r="V460" s="284">
        <v>26</v>
      </c>
      <c r="W460" s="285">
        <v>2442</v>
      </c>
      <c r="X460" s="286">
        <v>2023</v>
      </c>
      <c r="Y460" s="287">
        <v>15</v>
      </c>
      <c r="Z460" s="287" t="s">
        <v>883</v>
      </c>
      <c r="AA460" s="286" t="s">
        <v>883</v>
      </c>
      <c r="AB460" s="287">
        <v>0</v>
      </c>
      <c r="AC460" s="287"/>
      <c r="AD460" s="288" t="s">
        <v>883</v>
      </c>
      <c r="AE460" s="289" t="s">
        <v>883</v>
      </c>
      <c r="AF460" s="279">
        <v>16</v>
      </c>
      <c r="AG460" s="282">
        <v>44175</v>
      </c>
      <c r="AH460" s="282">
        <v>38656</v>
      </c>
      <c r="AI460" s="282">
        <v>44865</v>
      </c>
      <c r="AJ460" s="282" t="s">
        <v>883</v>
      </c>
      <c r="AK460" s="274"/>
    </row>
    <row r="461" spans="1:37" x14ac:dyDescent="0.3">
      <c r="A461" s="273">
        <v>88730</v>
      </c>
      <c r="B461" s="274" t="s">
        <v>1503</v>
      </c>
      <c r="C461" s="146" t="s">
        <v>256</v>
      </c>
      <c r="D461" s="275">
        <v>22.5</v>
      </c>
      <c r="E461" s="274"/>
      <c r="F461" s="274"/>
      <c r="G461" s="274" t="s">
        <v>883</v>
      </c>
      <c r="H461" s="276">
        <v>18</v>
      </c>
      <c r="I461" s="24">
        <v>103003</v>
      </c>
      <c r="J461" s="277">
        <v>22.5</v>
      </c>
      <c r="K461" s="276">
        <v>30</v>
      </c>
      <c r="L461" s="278">
        <v>7.2</v>
      </c>
      <c r="M461" s="279">
        <v>2</v>
      </c>
      <c r="N461" s="277">
        <v>45</v>
      </c>
      <c r="O461" s="280" t="s">
        <v>882</v>
      </c>
      <c r="P461" s="279">
        <v>0</v>
      </c>
      <c r="Q461" s="281">
        <v>0</v>
      </c>
      <c r="R461" s="282" t="s">
        <v>883</v>
      </c>
      <c r="S461" s="274" t="s">
        <v>1498</v>
      </c>
      <c r="T461" s="44">
        <v>1</v>
      </c>
      <c r="U461" s="283">
        <v>55</v>
      </c>
      <c r="V461" s="284">
        <v>26</v>
      </c>
      <c r="W461" s="285">
        <v>2442</v>
      </c>
      <c r="X461" s="286">
        <v>2023</v>
      </c>
      <c r="Y461" s="287">
        <v>10</v>
      </c>
      <c r="Z461" s="287" t="s">
        <v>883</v>
      </c>
      <c r="AA461" s="286" t="s">
        <v>883</v>
      </c>
      <c r="AB461" s="287">
        <v>0</v>
      </c>
      <c r="AC461" s="287"/>
      <c r="AD461" s="288" t="s">
        <v>883</v>
      </c>
      <c r="AE461" s="289" t="s">
        <v>883</v>
      </c>
      <c r="AF461" s="279">
        <v>10</v>
      </c>
      <c r="AG461" s="282">
        <v>44874</v>
      </c>
      <c r="AH461" s="282">
        <v>38656</v>
      </c>
      <c r="AI461" s="282">
        <v>44845</v>
      </c>
      <c r="AJ461" s="282" t="s">
        <v>883</v>
      </c>
      <c r="AK461" s="274"/>
    </row>
    <row r="462" spans="1:37" x14ac:dyDescent="0.3">
      <c r="A462" s="273">
        <v>88731</v>
      </c>
      <c r="B462" s="274" t="s">
        <v>1504</v>
      </c>
      <c r="C462" s="146" t="s">
        <v>256</v>
      </c>
      <c r="D462" s="275">
        <v>15.28</v>
      </c>
      <c r="E462" s="274"/>
      <c r="F462" s="274"/>
      <c r="G462" s="274" t="s">
        <v>883</v>
      </c>
      <c r="H462" s="276">
        <v>40</v>
      </c>
      <c r="I462" s="24">
        <v>103003</v>
      </c>
      <c r="J462" s="277">
        <v>15.28</v>
      </c>
      <c r="K462" s="276">
        <v>1</v>
      </c>
      <c r="L462" s="278">
        <v>500</v>
      </c>
      <c r="M462" s="279">
        <v>0</v>
      </c>
      <c r="N462" s="277">
        <v>0</v>
      </c>
      <c r="O462" s="280" t="s">
        <v>882</v>
      </c>
      <c r="P462" s="279">
        <v>0</v>
      </c>
      <c r="Q462" s="281">
        <v>0</v>
      </c>
      <c r="R462" s="282" t="s">
        <v>883</v>
      </c>
      <c r="S462" s="274" t="s">
        <v>1498</v>
      </c>
      <c r="T462" s="44">
        <v>1</v>
      </c>
      <c r="U462" s="283">
        <v>55</v>
      </c>
      <c r="V462" s="284">
        <v>26</v>
      </c>
      <c r="W462" s="285" t="s">
        <v>883</v>
      </c>
      <c r="X462" s="286" t="s">
        <v>883</v>
      </c>
      <c r="Y462" s="287">
        <v>0</v>
      </c>
      <c r="Z462" s="287" t="s">
        <v>883</v>
      </c>
      <c r="AA462" s="286" t="s">
        <v>883</v>
      </c>
      <c r="AB462" s="287">
        <v>0</v>
      </c>
      <c r="AC462" s="287"/>
      <c r="AD462" s="288" t="s">
        <v>883</v>
      </c>
      <c r="AE462" s="289" t="s">
        <v>883</v>
      </c>
      <c r="AF462" s="279">
        <v>0</v>
      </c>
      <c r="AG462" s="282">
        <v>40200</v>
      </c>
      <c r="AH462" s="282">
        <v>38656</v>
      </c>
      <c r="AI462" s="282">
        <v>41040</v>
      </c>
      <c r="AJ462" s="282" t="s">
        <v>883</v>
      </c>
      <c r="AK462" s="274"/>
    </row>
    <row r="463" spans="1:37" x14ac:dyDescent="0.3">
      <c r="A463" s="273">
        <v>88732</v>
      </c>
      <c r="B463" s="274" t="s">
        <v>1505</v>
      </c>
      <c r="C463" s="146" t="s">
        <v>256</v>
      </c>
      <c r="D463" s="275">
        <v>19.5</v>
      </c>
      <c r="E463" s="274"/>
      <c r="F463" s="274"/>
      <c r="G463" s="274" t="s">
        <v>883</v>
      </c>
      <c r="H463" s="276">
        <v>24</v>
      </c>
      <c r="I463" s="24">
        <v>103003</v>
      </c>
      <c r="J463" s="277">
        <v>19.5</v>
      </c>
      <c r="K463" s="276">
        <v>32</v>
      </c>
      <c r="L463" s="278">
        <v>8.9887640449438209</v>
      </c>
      <c r="M463" s="279">
        <v>0</v>
      </c>
      <c r="N463" s="277">
        <v>0</v>
      </c>
      <c r="O463" s="280" t="s">
        <v>882</v>
      </c>
      <c r="P463" s="279">
        <v>0</v>
      </c>
      <c r="Q463" s="281">
        <v>0</v>
      </c>
      <c r="R463" s="282" t="s">
        <v>883</v>
      </c>
      <c r="S463" s="274" t="s">
        <v>1498</v>
      </c>
      <c r="T463" s="44">
        <v>1</v>
      </c>
      <c r="U463" s="283">
        <v>55</v>
      </c>
      <c r="V463" s="284">
        <v>26</v>
      </c>
      <c r="W463" s="285">
        <v>2442</v>
      </c>
      <c r="X463" s="286">
        <v>2023</v>
      </c>
      <c r="Y463" s="287">
        <v>10</v>
      </c>
      <c r="Z463" s="287" t="s">
        <v>883</v>
      </c>
      <c r="AA463" s="286" t="s">
        <v>883</v>
      </c>
      <c r="AB463" s="287">
        <v>0</v>
      </c>
      <c r="AC463" s="287"/>
      <c r="AD463" s="288" t="s">
        <v>883</v>
      </c>
      <c r="AE463" s="289" t="s">
        <v>883</v>
      </c>
      <c r="AF463" s="279">
        <v>10</v>
      </c>
      <c r="AG463" s="282">
        <v>43903</v>
      </c>
      <c r="AH463" s="282">
        <v>38656</v>
      </c>
      <c r="AI463" s="282">
        <v>43892</v>
      </c>
      <c r="AJ463" s="282" t="s">
        <v>883</v>
      </c>
      <c r="AK463" s="274"/>
    </row>
    <row r="464" spans="1:37" x14ac:dyDescent="0.3">
      <c r="A464" s="273">
        <v>88733</v>
      </c>
      <c r="B464" s="274" t="s">
        <v>1506</v>
      </c>
      <c r="C464" s="146" t="s">
        <v>256</v>
      </c>
      <c r="D464" s="275">
        <v>28.2</v>
      </c>
      <c r="E464" s="274"/>
      <c r="F464" s="274"/>
      <c r="G464" s="274" t="s">
        <v>883</v>
      </c>
      <c r="H464" s="276">
        <v>0</v>
      </c>
      <c r="I464" s="24">
        <v>103003</v>
      </c>
      <c r="J464" s="277">
        <v>28.2</v>
      </c>
      <c r="K464" s="276">
        <v>56</v>
      </c>
      <c r="L464" s="278">
        <v>0</v>
      </c>
      <c r="M464" s="279">
        <v>36.04</v>
      </c>
      <c r="N464" s="277">
        <v>1016.328</v>
      </c>
      <c r="O464" s="280" t="s">
        <v>882</v>
      </c>
      <c r="P464" s="279">
        <v>0</v>
      </c>
      <c r="Q464" s="281">
        <v>0</v>
      </c>
      <c r="R464" s="282" t="s">
        <v>883</v>
      </c>
      <c r="S464" s="274" t="s">
        <v>1498</v>
      </c>
      <c r="T464" s="44">
        <v>1</v>
      </c>
      <c r="U464" s="283">
        <v>55</v>
      </c>
      <c r="V464" s="284">
        <v>26</v>
      </c>
      <c r="W464" s="285">
        <v>2956</v>
      </c>
      <c r="X464" s="286">
        <v>2023</v>
      </c>
      <c r="Y464" s="287">
        <v>20</v>
      </c>
      <c r="Z464" s="287" t="s">
        <v>883</v>
      </c>
      <c r="AA464" s="286" t="s">
        <v>883</v>
      </c>
      <c r="AB464" s="287">
        <v>0</v>
      </c>
      <c r="AC464" s="287"/>
      <c r="AD464" s="288" t="s">
        <v>883</v>
      </c>
      <c r="AE464" s="289" t="s">
        <v>883</v>
      </c>
      <c r="AF464" s="279">
        <v>18</v>
      </c>
      <c r="AG464" s="282">
        <v>44175</v>
      </c>
      <c r="AH464" s="282">
        <v>38656</v>
      </c>
      <c r="AI464" s="282">
        <v>44167</v>
      </c>
      <c r="AJ464" s="282" t="s">
        <v>883</v>
      </c>
      <c r="AK464" s="274"/>
    </row>
    <row r="465" spans="1:37" x14ac:dyDescent="0.3">
      <c r="A465" s="273">
        <v>88734</v>
      </c>
      <c r="B465" s="274" t="s">
        <v>1507</v>
      </c>
      <c r="C465" s="146" t="s">
        <v>256</v>
      </c>
      <c r="D465" s="275">
        <v>44</v>
      </c>
      <c r="E465" s="274"/>
      <c r="F465" s="274"/>
      <c r="G465" s="274" t="s">
        <v>883</v>
      </c>
      <c r="H465" s="276">
        <v>44</v>
      </c>
      <c r="I465" s="24">
        <v>103003</v>
      </c>
      <c r="J465" s="277">
        <v>44</v>
      </c>
      <c r="K465" s="276">
        <v>8</v>
      </c>
      <c r="L465" s="278">
        <v>65.671641791044777</v>
      </c>
      <c r="M465" s="279">
        <v>0</v>
      </c>
      <c r="N465" s="277">
        <v>0</v>
      </c>
      <c r="O465" s="280" t="s">
        <v>882</v>
      </c>
      <c r="P465" s="279">
        <v>0</v>
      </c>
      <c r="Q465" s="281">
        <v>0</v>
      </c>
      <c r="R465" s="282" t="s">
        <v>883</v>
      </c>
      <c r="S465" s="274" t="s">
        <v>1498</v>
      </c>
      <c r="T465" s="44">
        <v>1</v>
      </c>
      <c r="U465" s="283">
        <v>55</v>
      </c>
      <c r="V465" s="284">
        <v>26</v>
      </c>
      <c r="W465" s="285" t="s">
        <v>883</v>
      </c>
      <c r="X465" s="286" t="s">
        <v>883</v>
      </c>
      <c r="Y465" s="287">
        <v>0</v>
      </c>
      <c r="Z465" s="287" t="s">
        <v>883</v>
      </c>
      <c r="AA465" s="286" t="s">
        <v>883</v>
      </c>
      <c r="AB465" s="287">
        <v>0</v>
      </c>
      <c r="AC465" s="287"/>
      <c r="AD465" s="288" t="s">
        <v>883</v>
      </c>
      <c r="AE465" s="289" t="s">
        <v>883</v>
      </c>
      <c r="AF465" s="279">
        <v>2</v>
      </c>
      <c r="AG465" s="282">
        <v>43903</v>
      </c>
      <c r="AH465" s="282">
        <v>38656</v>
      </c>
      <c r="AI465" s="282">
        <v>44687</v>
      </c>
      <c r="AJ465" s="282" t="s">
        <v>883</v>
      </c>
      <c r="AK465" s="274"/>
    </row>
    <row r="466" spans="1:37" x14ac:dyDescent="0.3">
      <c r="A466" s="273">
        <v>88735</v>
      </c>
      <c r="B466" s="274" t="s">
        <v>1508</v>
      </c>
      <c r="C466" s="146" t="s">
        <v>256</v>
      </c>
      <c r="D466" s="275">
        <v>34.299999999999997</v>
      </c>
      <c r="E466" s="274"/>
      <c r="F466" s="274"/>
      <c r="G466" s="274" t="s">
        <v>883</v>
      </c>
      <c r="H466" s="276">
        <v>91</v>
      </c>
      <c r="I466" s="24">
        <v>103003</v>
      </c>
      <c r="J466" s="277">
        <v>34.299999999999997</v>
      </c>
      <c r="K466" s="276">
        <v>22</v>
      </c>
      <c r="L466" s="278">
        <v>47.395833333333329</v>
      </c>
      <c r="M466" s="279">
        <v>0</v>
      </c>
      <c r="N466" s="277">
        <v>0</v>
      </c>
      <c r="O466" s="280" t="s">
        <v>882</v>
      </c>
      <c r="P466" s="279">
        <v>0</v>
      </c>
      <c r="Q466" s="281">
        <v>0</v>
      </c>
      <c r="R466" s="282" t="s">
        <v>883</v>
      </c>
      <c r="S466" s="274" t="s">
        <v>1498</v>
      </c>
      <c r="T466" s="44">
        <v>1</v>
      </c>
      <c r="U466" s="283">
        <v>55</v>
      </c>
      <c r="V466" s="284">
        <v>26</v>
      </c>
      <c r="W466" s="285" t="s">
        <v>883</v>
      </c>
      <c r="X466" s="286" t="s">
        <v>883</v>
      </c>
      <c r="Y466" s="287">
        <v>0</v>
      </c>
      <c r="Z466" s="287" t="s">
        <v>883</v>
      </c>
      <c r="AA466" s="286" t="s">
        <v>883</v>
      </c>
      <c r="AB466" s="287">
        <v>0</v>
      </c>
      <c r="AC466" s="287"/>
      <c r="AD466" s="288" t="s">
        <v>883</v>
      </c>
      <c r="AE466" s="289" t="s">
        <v>883</v>
      </c>
      <c r="AF466" s="279">
        <v>8</v>
      </c>
      <c r="AG466" s="282">
        <v>44628</v>
      </c>
      <c r="AH466" s="282">
        <v>38656</v>
      </c>
      <c r="AI466" s="282">
        <v>44616</v>
      </c>
      <c r="AJ466" s="282" t="s">
        <v>883</v>
      </c>
      <c r="AK466" s="274"/>
    </row>
    <row r="467" spans="1:37" x14ac:dyDescent="0.3">
      <c r="A467" s="273">
        <v>88740</v>
      </c>
      <c r="B467" s="274" t="s">
        <v>1509</v>
      </c>
      <c r="C467" s="146" t="s">
        <v>256</v>
      </c>
      <c r="D467" s="275">
        <v>20.079999999999998</v>
      </c>
      <c r="E467" s="274"/>
      <c r="F467" s="274"/>
      <c r="G467" s="274" t="s">
        <v>883</v>
      </c>
      <c r="H467" s="276">
        <v>74</v>
      </c>
      <c r="I467" s="24">
        <v>103003</v>
      </c>
      <c r="J467" s="277">
        <v>20.079999999999998</v>
      </c>
      <c r="K467" s="276">
        <v>84</v>
      </c>
      <c r="L467" s="278">
        <v>10.571428571428571</v>
      </c>
      <c r="M467" s="279">
        <v>10</v>
      </c>
      <c r="N467" s="277">
        <v>200.8</v>
      </c>
      <c r="O467" s="280" t="s">
        <v>882</v>
      </c>
      <c r="P467" s="279">
        <v>0</v>
      </c>
      <c r="Q467" s="281">
        <v>0</v>
      </c>
      <c r="R467" s="282" t="s">
        <v>883</v>
      </c>
      <c r="S467" s="274" t="s">
        <v>1498</v>
      </c>
      <c r="T467" s="44">
        <v>1</v>
      </c>
      <c r="U467" s="283">
        <v>55</v>
      </c>
      <c r="V467" s="284">
        <v>26</v>
      </c>
      <c r="W467" s="285" t="s">
        <v>883</v>
      </c>
      <c r="X467" s="286" t="s">
        <v>883</v>
      </c>
      <c r="Y467" s="287">
        <v>0</v>
      </c>
      <c r="Z467" s="287" t="s">
        <v>883</v>
      </c>
      <c r="AA467" s="286" t="s">
        <v>883</v>
      </c>
      <c r="AB467" s="287">
        <v>0</v>
      </c>
      <c r="AC467" s="287"/>
      <c r="AD467" s="288" t="s">
        <v>883</v>
      </c>
      <c r="AE467" s="289" t="s">
        <v>883</v>
      </c>
      <c r="AF467" s="279">
        <v>28</v>
      </c>
      <c r="AG467" s="282">
        <v>41173</v>
      </c>
      <c r="AH467" s="282">
        <v>38656</v>
      </c>
      <c r="AI467" s="282">
        <v>44291</v>
      </c>
      <c r="AJ467" s="282" t="s">
        <v>883</v>
      </c>
      <c r="AK467" s="274"/>
    </row>
    <row r="468" spans="1:37" x14ac:dyDescent="0.3">
      <c r="A468" s="273">
        <v>88744</v>
      </c>
      <c r="B468" s="274" t="s">
        <v>1510</v>
      </c>
      <c r="C468" s="146" t="s">
        <v>256</v>
      </c>
      <c r="D468" s="275">
        <v>44</v>
      </c>
      <c r="E468" s="274"/>
      <c r="F468" s="274"/>
      <c r="G468" s="274" t="s">
        <v>883</v>
      </c>
      <c r="H468" s="276">
        <v>30</v>
      </c>
      <c r="I468" s="24">
        <v>103003</v>
      </c>
      <c r="J468" s="277">
        <v>44</v>
      </c>
      <c r="K468" s="276">
        <v>17</v>
      </c>
      <c r="L468" s="278">
        <v>18.987341772151897</v>
      </c>
      <c r="M468" s="279">
        <v>0</v>
      </c>
      <c r="N468" s="277">
        <v>0</v>
      </c>
      <c r="O468" s="280" t="s">
        <v>882</v>
      </c>
      <c r="P468" s="279">
        <v>0</v>
      </c>
      <c r="Q468" s="281">
        <v>0</v>
      </c>
      <c r="R468" s="282" t="s">
        <v>883</v>
      </c>
      <c r="S468" s="274" t="s">
        <v>1498</v>
      </c>
      <c r="T468" s="44">
        <v>1</v>
      </c>
      <c r="U468" s="283">
        <v>55</v>
      </c>
      <c r="V468" s="284">
        <v>26</v>
      </c>
      <c r="W468" s="285" t="s">
        <v>883</v>
      </c>
      <c r="X468" s="286" t="s">
        <v>883</v>
      </c>
      <c r="Y468" s="287">
        <v>0</v>
      </c>
      <c r="Z468" s="287" t="s">
        <v>883</v>
      </c>
      <c r="AA468" s="286" t="s">
        <v>883</v>
      </c>
      <c r="AB468" s="287">
        <v>0</v>
      </c>
      <c r="AC468" s="287"/>
      <c r="AD468" s="288" t="s">
        <v>883</v>
      </c>
      <c r="AE468" s="289" t="s">
        <v>883</v>
      </c>
      <c r="AF468" s="279">
        <v>6</v>
      </c>
      <c r="AG468" s="282">
        <v>44509</v>
      </c>
      <c r="AH468" s="282">
        <v>38656</v>
      </c>
      <c r="AI468" s="282">
        <v>44687</v>
      </c>
      <c r="AJ468" s="282" t="s">
        <v>883</v>
      </c>
      <c r="AK468" s="274"/>
    </row>
    <row r="469" spans="1:37" x14ac:dyDescent="0.3">
      <c r="A469" s="273">
        <v>88745</v>
      </c>
      <c r="B469" s="274" t="s">
        <v>1511</v>
      </c>
      <c r="C469" s="146" t="s">
        <v>256</v>
      </c>
      <c r="D469" s="275">
        <v>80</v>
      </c>
      <c r="E469" s="274"/>
      <c r="F469" s="274"/>
      <c r="G469" s="274" t="s">
        <v>883</v>
      </c>
      <c r="H469" s="276">
        <v>17</v>
      </c>
      <c r="I469" s="24">
        <v>103003</v>
      </c>
      <c r="J469" s="277">
        <v>80</v>
      </c>
      <c r="K469" s="276">
        <v>12</v>
      </c>
      <c r="L469" s="278">
        <v>17</v>
      </c>
      <c r="M469" s="279">
        <v>0</v>
      </c>
      <c r="N469" s="277">
        <v>0</v>
      </c>
      <c r="O469" s="280" t="s">
        <v>882</v>
      </c>
      <c r="P469" s="279">
        <v>0</v>
      </c>
      <c r="Q469" s="281">
        <v>0</v>
      </c>
      <c r="R469" s="282" t="s">
        <v>883</v>
      </c>
      <c r="S469" s="274" t="s">
        <v>1498</v>
      </c>
      <c r="T469" s="44">
        <v>1</v>
      </c>
      <c r="U469" s="283">
        <v>55</v>
      </c>
      <c r="V469" s="284">
        <v>26</v>
      </c>
      <c r="W469" s="285">
        <v>2678</v>
      </c>
      <c r="X469" s="286">
        <v>2023</v>
      </c>
      <c r="Y469" s="287">
        <v>70</v>
      </c>
      <c r="Z469" s="287" t="s">
        <v>883</v>
      </c>
      <c r="AA469" s="286" t="s">
        <v>883</v>
      </c>
      <c r="AB469" s="287">
        <v>0</v>
      </c>
      <c r="AC469" s="287"/>
      <c r="AD469" s="288" t="s">
        <v>883</v>
      </c>
      <c r="AE469" s="289" t="s">
        <v>883</v>
      </c>
      <c r="AF469" s="279">
        <v>4</v>
      </c>
      <c r="AG469" s="282">
        <v>44855</v>
      </c>
      <c r="AH469" s="282">
        <v>38656</v>
      </c>
      <c r="AI469" s="282">
        <v>44845</v>
      </c>
      <c r="AJ469" s="282" t="s">
        <v>883</v>
      </c>
      <c r="AK469" s="274"/>
    </row>
    <row r="470" spans="1:37" x14ac:dyDescent="0.3">
      <c r="A470" s="273">
        <v>88746</v>
      </c>
      <c r="B470" s="274" t="s">
        <v>1512</v>
      </c>
      <c r="C470" s="146" t="s">
        <v>256</v>
      </c>
      <c r="D470" s="275">
        <v>158.69999999999999</v>
      </c>
      <c r="E470" s="274"/>
      <c r="F470" s="274"/>
      <c r="G470" s="274" t="s">
        <v>883</v>
      </c>
      <c r="H470" s="276">
        <v>42</v>
      </c>
      <c r="I470" s="24">
        <v>103003</v>
      </c>
      <c r="J470" s="277">
        <v>158.69999999999999</v>
      </c>
      <c r="K470" s="276">
        <v>9</v>
      </c>
      <c r="L470" s="278">
        <v>56</v>
      </c>
      <c r="M470" s="279">
        <v>0</v>
      </c>
      <c r="N470" s="277">
        <v>0</v>
      </c>
      <c r="O470" s="280" t="s">
        <v>882</v>
      </c>
      <c r="P470" s="279">
        <v>0</v>
      </c>
      <c r="Q470" s="281">
        <v>0</v>
      </c>
      <c r="R470" s="282" t="s">
        <v>883</v>
      </c>
      <c r="S470" s="274" t="s">
        <v>1498</v>
      </c>
      <c r="T470" s="44">
        <v>1</v>
      </c>
      <c r="U470" s="283">
        <v>55</v>
      </c>
      <c r="V470" s="284">
        <v>26</v>
      </c>
      <c r="W470" s="285" t="s">
        <v>883</v>
      </c>
      <c r="X470" s="286" t="s">
        <v>883</v>
      </c>
      <c r="Y470" s="287">
        <v>0</v>
      </c>
      <c r="Z470" s="287" t="s">
        <v>883</v>
      </c>
      <c r="AA470" s="286" t="s">
        <v>883</v>
      </c>
      <c r="AB470" s="287">
        <v>0</v>
      </c>
      <c r="AC470" s="287"/>
      <c r="AD470" s="288" t="s">
        <v>883</v>
      </c>
      <c r="AE470" s="289" t="s">
        <v>883</v>
      </c>
      <c r="AF470" s="279">
        <v>4</v>
      </c>
      <c r="AG470" s="282">
        <v>43818</v>
      </c>
      <c r="AH470" s="282">
        <v>38656</v>
      </c>
      <c r="AI470" s="282">
        <v>44923</v>
      </c>
      <c r="AJ470" s="282" t="s">
        <v>883</v>
      </c>
      <c r="AK470" s="274"/>
    </row>
    <row r="471" spans="1:37" x14ac:dyDescent="0.3">
      <c r="A471" s="273">
        <v>88747</v>
      </c>
      <c r="B471" s="274" t="s">
        <v>1513</v>
      </c>
      <c r="C471" s="146" t="s">
        <v>256</v>
      </c>
      <c r="D471" s="275">
        <v>205</v>
      </c>
      <c r="E471" s="274"/>
      <c r="F471" s="274"/>
      <c r="G471" s="274" t="s">
        <v>883</v>
      </c>
      <c r="H471" s="276">
        <v>5</v>
      </c>
      <c r="I471" s="24">
        <v>103003</v>
      </c>
      <c r="J471" s="277">
        <v>205</v>
      </c>
      <c r="K471" s="276">
        <v>5</v>
      </c>
      <c r="L471" s="278">
        <v>11.904761904761905</v>
      </c>
      <c r="M471" s="279">
        <v>0.04</v>
      </c>
      <c r="N471" s="277">
        <v>8.1999999999999993</v>
      </c>
      <c r="O471" s="280" t="s">
        <v>882</v>
      </c>
      <c r="P471" s="279">
        <v>0</v>
      </c>
      <c r="Q471" s="281">
        <v>0</v>
      </c>
      <c r="R471" s="282" t="s">
        <v>883</v>
      </c>
      <c r="S471" s="274" t="s">
        <v>1498</v>
      </c>
      <c r="T471" s="44">
        <v>1</v>
      </c>
      <c r="U471" s="283">
        <v>55</v>
      </c>
      <c r="V471" s="284">
        <v>26</v>
      </c>
      <c r="W471" s="285" t="s">
        <v>883</v>
      </c>
      <c r="X471" s="286" t="s">
        <v>883</v>
      </c>
      <c r="Y471" s="287">
        <v>0</v>
      </c>
      <c r="Z471" s="287" t="s">
        <v>883</v>
      </c>
      <c r="AA471" s="286" t="s">
        <v>883</v>
      </c>
      <c r="AB471" s="287">
        <v>0</v>
      </c>
      <c r="AC471" s="287"/>
      <c r="AD471" s="288" t="s">
        <v>883</v>
      </c>
      <c r="AE471" s="289" t="s">
        <v>883</v>
      </c>
      <c r="AF471" s="279">
        <v>2</v>
      </c>
      <c r="AG471" s="282">
        <v>44649</v>
      </c>
      <c r="AH471" s="282">
        <v>38656</v>
      </c>
      <c r="AI471" s="282">
        <v>44687</v>
      </c>
      <c r="AJ471" s="282" t="s">
        <v>883</v>
      </c>
      <c r="AK471" s="274"/>
    </row>
    <row r="472" spans="1:37" x14ac:dyDescent="0.3">
      <c r="A472" s="273">
        <v>88838</v>
      </c>
      <c r="B472" s="274" t="s">
        <v>1514</v>
      </c>
      <c r="C472" s="146" t="s">
        <v>373</v>
      </c>
      <c r="D472" s="275">
        <v>0.7</v>
      </c>
      <c r="E472" s="274"/>
      <c r="F472" s="274"/>
      <c r="G472" s="274" t="s">
        <v>883</v>
      </c>
      <c r="H472" s="276">
        <v>2384</v>
      </c>
      <c r="I472" s="24">
        <v>103003</v>
      </c>
      <c r="J472" s="277">
        <v>0.7</v>
      </c>
      <c r="K472" s="276">
        <v>2044</v>
      </c>
      <c r="L472" s="278">
        <v>8.4338628082216012</v>
      </c>
      <c r="M472" s="279">
        <v>1008.04</v>
      </c>
      <c r="N472" s="277">
        <v>705.62800000000004</v>
      </c>
      <c r="O472" s="280" t="s">
        <v>882</v>
      </c>
      <c r="P472" s="279">
        <v>0</v>
      </c>
      <c r="Q472" s="281">
        <v>0</v>
      </c>
      <c r="R472" s="282" t="s">
        <v>883</v>
      </c>
      <c r="S472" s="274" t="s">
        <v>990</v>
      </c>
      <c r="T472" s="44">
        <v>1</v>
      </c>
      <c r="U472" s="283">
        <v>83</v>
      </c>
      <c r="V472" s="284">
        <v>2</v>
      </c>
      <c r="W472" s="285" t="s">
        <v>883</v>
      </c>
      <c r="X472" s="286" t="s">
        <v>883</v>
      </c>
      <c r="Y472" s="287">
        <v>0</v>
      </c>
      <c r="Z472" s="287" t="s">
        <v>883</v>
      </c>
      <c r="AA472" s="286" t="s">
        <v>883</v>
      </c>
      <c r="AB472" s="287">
        <v>0</v>
      </c>
      <c r="AC472" s="287"/>
      <c r="AD472" s="288" t="s">
        <v>883</v>
      </c>
      <c r="AE472" s="289" t="s">
        <v>883</v>
      </c>
      <c r="AF472" s="279">
        <v>1130</v>
      </c>
      <c r="AG472" s="282">
        <v>45203</v>
      </c>
      <c r="AH472" s="282">
        <v>38663</v>
      </c>
      <c r="AI472" s="282">
        <v>45189</v>
      </c>
      <c r="AJ472" s="282" t="s">
        <v>883</v>
      </c>
      <c r="AK472" s="274"/>
    </row>
    <row r="473" spans="1:37" x14ac:dyDescent="0.3">
      <c r="A473" s="273">
        <v>88839</v>
      </c>
      <c r="B473" s="274" t="s">
        <v>1515</v>
      </c>
      <c r="C473" s="146" t="s">
        <v>280</v>
      </c>
      <c r="D473" s="275">
        <v>62.2</v>
      </c>
      <c r="E473" s="274"/>
      <c r="F473" s="274"/>
      <c r="G473" s="274" t="s">
        <v>883</v>
      </c>
      <c r="H473" s="276">
        <v>51</v>
      </c>
      <c r="I473" s="24">
        <v>103003</v>
      </c>
      <c r="J473" s="277">
        <v>62.2</v>
      </c>
      <c r="K473" s="276">
        <v>37</v>
      </c>
      <c r="L473" s="278">
        <v>14.912280701754385</v>
      </c>
      <c r="M473" s="279">
        <v>0</v>
      </c>
      <c r="N473" s="277">
        <v>0</v>
      </c>
      <c r="O473" s="280" t="s">
        <v>882</v>
      </c>
      <c r="P473" s="279">
        <v>0</v>
      </c>
      <c r="Q473" s="281">
        <v>0</v>
      </c>
      <c r="R473" s="282" t="s">
        <v>883</v>
      </c>
      <c r="S473" s="274" t="s">
        <v>1516</v>
      </c>
      <c r="T473" s="44">
        <v>1</v>
      </c>
      <c r="U473" s="283">
        <v>76</v>
      </c>
      <c r="V473" s="284">
        <v>13</v>
      </c>
      <c r="W473" s="285" t="s">
        <v>883</v>
      </c>
      <c r="X473" s="286" t="s">
        <v>883</v>
      </c>
      <c r="Y473" s="287">
        <v>0</v>
      </c>
      <c r="Z473" s="287" t="s">
        <v>883</v>
      </c>
      <c r="AA473" s="286" t="s">
        <v>883</v>
      </c>
      <c r="AB473" s="287">
        <v>0</v>
      </c>
      <c r="AC473" s="287"/>
      <c r="AD473" s="288" t="s">
        <v>883</v>
      </c>
      <c r="AE473" s="289" t="s">
        <v>883</v>
      </c>
      <c r="AF473" s="279">
        <v>14</v>
      </c>
      <c r="AG473" s="282">
        <v>45190</v>
      </c>
      <c r="AH473" s="282">
        <v>38663</v>
      </c>
      <c r="AI473" s="282">
        <v>45181</v>
      </c>
      <c r="AJ473" s="282" t="s">
        <v>883</v>
      </c>
      <c r="AK473" s="274"/>
    </row>
    <row r="474" spans="1:37" x14ac:dyDescent="0.3">
      <c r="A474" s="273">
        <v>88849</v>
      </c>
      <c r="B474" s="274" t="s">
        <v>1517</v>
      </c>
      <c r="C474" s="146" t="s">
        <v>313</v>
      </c>
      <c r="D474" s="275">
        <v>15.4</v>
      </c>
      <c r="E474" s="274"/>
      <c r="F474" s="274"/>
      <c r="G474" s="274" t="s">
        <v>883</v>
      </c>
      <c r="H474" s="276">
        <v>563</v>
      </c>
      <c r="I474" s="24">
        <v>103003</v>
      </c>
      <c r="J474" s="277">
        <v>15.4</v>
      </c>
      <c r="K474" s="276">
        <v>447</v>
      </c>
      <c r="L474" s="278">
        <v>15.045430251202566</v>
      </c>
      <c r="M474" s="279">
        <v>0</v>
      </c>
      <c r="N474" s="277">
        <v>0</v>
      </c>
      <c r="O474" s="280" t="s">
        <v>882</v>
      </c>
      <c r="P474" s="279">
        <v>0</v>
      </c>
      <c r="Q474" s="281">
        <v>0</v>
      </c>
      <c r="R474" s="282" t="s">
        <v>883</v>
      </c>
      <c r="S474" s="274" t="s">
        <v>1175</v>
      </c>
      <c r="T474" s="44">
        <v>1</v>
      </c>
      <c r="U474" s="283">
        <v>67</v>
      </c>
      <c r="V474" s="284">
        <v>5</v>
      </c>
      <c r="W474" s="285">
        <v>2488</v>
      </c>
      <c r="X474" s="286">
        <v>2023</v>
      </c>
      <c r="Y474" s="287">
        <v>1000</v>
      </c>
      <c r="Z474" s="287" t="s">
        <v>883</v>
      </c>
      <c r="AA474" s="286" t="s">
        <v>883</v>
      </c>
      <c r="AB474" s="287">
        <v>0</v>
      </c>
      <c r="AC474" s="287"/>
      <c r="AD474" s="288" t="s">
        <v>883</v>
      </c>
      <c r="AE474" s="289" t="s">
        <v>883</v>
      </c>
      <c r="AF474" s="279">
        <v>150</v>
      </c>
      <c r="AG474" s="282">
        <v>44154</v>
      </c>
      <c r="AH474" s="282">
        <v>38664</v>
      </c>
      <c r="AI474" s="282">
        <v>44125</v>
      </c>
      <c r="AJ474" s="282" t="s">
        <v>883</v>
      </c>
      <c r="AK474" s="274"/>
    </row>
    <row r="475" spans="1:37" x14ac:dyDescent="0.3">
      <c r="A475" s="273">
        <v>88856</v>
      </c>
      <c r="B475" s="274" t="s">
        <v>1518</v>
      </c>
      <c r="C475" s="146" t="s">
        <v>338</v>
      </c>
      <c r="D475" s="275">
        <v>104.74</v>
      </c>
      <c r="E475" s="274"/>
      <c r="F475" s="274"/>
      <c r="G475" s="274" t="s">
        <v>883</v>
      </c>
      <c r="H475" s="276">
        <v>450</v>
      </c>
      <c r="I475" s="24">
        <v>103003</v>
      </c>
      <c r="J475" s="277">
        <v>104.74</v>
      </c>
      <c r="K475" s="276">
        <v>225</v>
      </c>
      <c r="L475" s="278">
        <v>23.474178403755868</v>
      </c>
      <c r="M475" s="279">
        <v>0</v>
      </c>
      <c r="N475" s="277">
        <v>0</v>
      </c>
      <c r="O475" s="280" t="s">
        <v>882</v>
      </c>
      <c r="P475" s="279">
        <v>0</v>
      </c>
      <c r="Q475" s="281">
        <v>0</v>
      </c>
      <c r="R475" s="282" t="s">
        <v>883</v>
      </c>
      <c r="S475" s="274" t="s">
        <v>1333</v>
      </c>
      <c r="T475" s="44">
        <v>1</v>
      </c>
      <c r="U475" s="283">
        <v>69</v>
      </c>
      <c r="V475" s="284">
        <v>2</v>
      </c>
      <c r="W475" s="285" t="s">
        <v>883</v>
      </c>
      <c r="X475" s="286" t="s">
        <v>883</v>
      </c>
      <c r="Y475" s="287">
        <v>0</v>
      </c>
      <c r="Z475" s="287" t="s">
        <v>883</v>
      </c>
      <c r="AA475" s="286" t="s">
        <v>883</v>
      </c>
      <c r="AB475" s="287">
        <v>0</v>
      </c>
      <c r="AC475" s="287"/>
      <c r="AD475" s="288" t="s">
        <v>883</v>
      </c>
      <c r="AE475" s="289" t="s">
        <v>883</v>
      </c>
      <c r="AF475" s="279">
        <v>76</v>
      </c>
      <c r="AG475" s="282">
        <v>44592</v>
      </c>
      <c r="AH475" s="282">
        <v>38664</v>
      </c>
      <c r="AI475" s="282">
        <v>44578</v>
      </c>
      <c r="AJ475" s="282" t="s">
        <v>883</v>
      </c>
      <c r="AK475" s="274"/>
    </row>
    <row r="476" spans="1:37" x14ac:dyDescent="0.3">
      <c r="A476" s="273">
        <v>88876</v>
      </c>
      <c r="B476" s="274" t="s">
        <v>1519</v>
      </c>
      <c r="C476" s="146" t="s">
        <v>256</v>
      </c>
      <c r="D476" s="275">
        <v>12.35</v>
      </c>
      <c r="E476" s="274"/>
      <c r="F476" s="274"/>
      <c r="G476" s="274" t="s">
        <v>883</v>
      </c>
      <c r="H476" s="276">
        <v>692</v>
      </c>
      <c r="I476" s="24">
        <v>103003</v>
      </c>
      <c r="J476" s="277">
        <v>12.35</v>
      </c>
      <c r="K476" s="276">
        <v>200</v>
      </c>
      <c r="L476" s="278">
        <v>41.51169766046791</v>
      </c>
      <c r="M476" s="279">
        <v>0</v>
      </c>
      <c r="N476" s="277">
        <v>0</v>
      </c>
      <c r="O476" s="280" t="s">
        <v>882</v>
      </c>
      <c r="P476" s="279">
        <v>0</v>
      </c>
      <c r="Q476" s="281">
        <v>0</v>
      </c>
      <c r="R476" s="282" t="s">
        <v>883</v>
      </c>
      <c r="S476" s="274" t="s">
        <v>1207</v>
      </c>
      <c r="T476" s="44">
        <v>1</v>
      </c>
      <c r="U476" s="283">
        <v>51</v>
      </c>
      <c r="V476" s="284">
        <v>26</v>
      </c>
      <c r="W476" s="285" t="s">
        <v>883</v>
      </c>
      <c r="X476" s="286" t="s">
        <v>883</v>
      </c>
      <c r="Y476" s="287">
        <v>0</v>
      </c>
      <c r="Z476" s="287" t="s">
        <v>883</v>
      </c>
      <c r="AA476" s="286" t="s">
        <v>883</v>
      </c>
      <c r="AB476" s="287">
        <v>0</v>
      </c>
      <c r="AC476" s="287"/>
      <c r="AD476" s="288" t="s">
        <v>883</v>
      </c>
      <c r="AE476" s="289" t="s">
        <v>883</v>
      </c>
      <c r="AF476" s="279">
        <v>66</v>
      </c>
      <c r="AG476" s="282">
        <v>44553</v>
      </c>
      <c r="AH476" s="282">
        <v>38664</v>
      </c>
      <c r="AI476" s="282">
        <v>44929</v>
      </c>
      <c r="AJ476" s="282" t="s">
        <v>883</v>
      </c>
      <c r="AK476" s="274"/>
    </row>
    <row r="477" spans="1:37" x14ac:dyDescent="0.3">
      <c r="A477" s="273">
        <v>89194</v>
      </c>
      <c r="B477" s="274" t="s">
        <v>1520</v>
      </c>
      <c r="C477" s="146" t="s">
        <v>256</v>
      </c>
      <c r="D477" s="275">
        <v>69.900000000000006</v>
      </c>
      <c r="E477" s="274"/>
      <c r="F477" s="274"/>
      <c r="G477" s="274" t="s">
        <v>883</v>
      </c>
      <c r="H477" s="276">
        <v>0</v>
      </c>
      <c r="I477" s="24">
        <v>103003</v>
      </c>
      <c r="J477" s="277">
        <v>69.900000000000006</v>
      </c>
      <c r="K477" s="276">
        <v>711</v>
      </c>
      <c r="L477" s="278">
        <v>0</v>
      </c>
      <c r="M477" s="279">
        <v>391</v>
      </c>
      <c r="N477" s="277">
        <v>27330.9</v>
      </c>
      <c r="O477" s="280" t="s">
        <v>882</v>
      </c>
      <c r="P477" s="279">
        <v>0</v>
      </c>
      <c r="Q477" s="281">
        <v>0</v>
      </c>
      <c r="R477" s="282" t="s">
        <v>883</v>
      </c>
      <c r="S477" s="274" t="s">
        <v>1521</v>
      </c>
      <c r="T477" s="44">
        <v>1</v>
      </c>
      <c r="U477" s="283">
        <v>73</v>
      </c>
      <c r="V477" s="284">
        <v>4</v>
      </c>
      <c r="W477" s="285">
        <v>6284</v>
      </c>
      <c r="X477" s="286">
        <v>2023</v>
      </c>
      <c r="Y477" s="287">
        <v>500</v>
      </c>
      <c r="Z477" s="287" t="s">
        <v>883</v>
      </c>
      <c r="AA477" s="286" t="s">
        <v>883</v>
      </c>
      <c r="AB477" s="287">
        <v>0</v>
      </c>
      <c r="AC477" s="287"/>
      <c r="AD477" s="288" t="s">
        <v>883</v>
      </c>
      <c r="AE477" s="289" t="s">
        <v>883</v>
      </c>
      <c r="AF477" s="279">
        <v>298</v>
      </c>
      <c r="AG477" s="282">
        <v>44796</v>
      </c>
      <c r="AH477" s="282">
        <v>38688</v>
      </c>
      <c r="AI477" s="282">
        <v>45190</v>
      </c>
      <c r="AJ477" s="282" t="s">
        <v>883</v>
      </c>
      <c r="AK477" s="274"/>
    </row>
    <row r="478" spans="1:37" x14ac:dyDescent="0.3">
      <c r="A478" s="273">
        <v>89863</v>
      </c>
      <c r="B478" s="274" t="s">
        <v>1522</v>
      </c>
      <c r="C478" s="146" t="s">
        <v>262</v>
      </c>
      <c r="D478" s="275">
        <v>23.33</v>
      </c>
      <c r="E478" s="274"/>
      <c r="F478" s="274"/>
      <c r="G478" s="274" t="s">
        <v>883</v>
      </c>
      <c r="H478" s="276">
        <v>357</v>
      </c>
      <c r="I478" s="24">
        <v>103003</v>
      </c>
      <c r="J478" s="277">
        <v>23.33</v>
      </c>
      <c r="K478" s="276">
        <v>124</v>
      </c>
      <c r="L478" s="278">
        <v>29.334428923582582</v>
      </c>
      <c r="M478" s="279">
        <v>0</v>
      </c>
      <c r="N478" s="277">
        <v>0</v>
      </c>
      <c r="O478" s="280" t="s">
        <v>882</v>
      </c>
      <c r="P478" s="279">
        <v>0</v>
      </c>
      <c r="Q478" s="281">
        <v>0</v>
      </c>
      <c r="R478" s="282" t="s">
        <v>883</v>
      </c>
      <c r="S478" s="274" t="s">
        <v>1523</v>
      </c>
      <c r="T478" s="44">
        <v>1</v>
      </c>
      <c r="U478" s="283">
        <v>67</v>
      </c>
      <c r="V478" s="284">
        <v>3</v>
      </c>
      <c r="W478" s="285" t="s">
        <v>883</v>
      </c>
      <c r="X478" s="286" t="s">
        <v>883</v>
      </c>
      <c r="Y478" s="287">
        <v>0</v>
      </c>
      <c r="Z478" s="287" t="s">
        <v>883</v>
      </c>
      <c r="AA478" s="286" t="s">
        <v>883</v>
      </c>
      <c r="AB478" s="287">
        <v>0</v>
      </c>
      <c r="AC478" s="287"/>
      <c r="AD478" s="288" t="s">
        <v>883</v>
      </c>
      <c r="AE478" s="289" t="s">
        <v>883</v>
      </c>
      <c r="AF478" s="279">
        <v>48</v>
      </c>
      <c r="AG478" s="282">
        <v>43864</v>
      </c>
      <c r="AH478" s="282">
        <v>38743</v>
      </c>
      <c r="AI478" s="282">
        <v>45175</v>
      </c>
      <c r="AJ478" s="282" t="s">
        <v>883</v>
      </c>
      <c r="AK478" s="274"/>
    </row>
    <row r="479" spans="1:37" x14ac:dyDescent="0.3">
      <c r="A479" s="273">
        <v>89864</v>
      </c>
      <c r="B479" s="274" t="s">
        <v>1524</v>
      </c>
      <c r="C479" s="146" t="s">
        <v>262</v>
      </c>
      <c r="D479" s="275">
        <v>26.51</v>
      </c>
      <c r="E479" s="274"/>
      <c r="F479" s="274"/>
      <c r="G479" s="274" t="s">
        <v>883</v>
      </c>
      <c r="H479" s="276">
        <v>774</v>
      </c>
      <c r="I479" s="24">
        <v>103003</v>
      </c>
      <c r="J479" s="277">
        <v>26.51</v>
      </c>
      <c r="K479" s="276">
        <v>45</v>
      </c>
      <c r="L479" s="278">
        <v>206.4</v>
      </c>
      <c r="M479" s="279">
        <v>0</v>
      </c>
      <c r="N479" s="277">
        <v>0</v>
      </c>
      <c r="O479" s="280" t="s">
        <v>882</v>
      </c>
      <c r="P479" s="279">
        <v>0</v>
      </c>
      <c r="Q479" s="281">
        <v>0</v>
      </c>
      <c r="R479" s="282" t="s">
        <v>883</v>
      </c>
      <c r="S479" s="274" t="s">
        <v>1523</v>
      </c>
      <c r="T479" s="44">
        <v>1</v>
      </c>
      <c r="U479" s="283">
        <v>67</v>
      </c>
      <c r="V479" s="284">
        <v>3</v>
      </c>
      <c r="W479" s="285" t="s">
        <v>883</v>
      </c>
      <c r="X479" s="286" t="s">
        <v>883</v>
      </c>
      <c r="Y479" s="287">
        <v>0</v>
      </c>
      <c r="Z479" s="287" t="s">
        <v>883</v>
      </c>
      <c r="AA479" s="286" t="s">
        <v>883</v>
      </c>
      <c r="AB479" s="287">
        <v>0</v>
      </c>
      <c r="AC479" s="287"/>
      <c r="AD479" s="288" t="s">
        <v>883</v>
      </c>
      <c r="AE479" s="289" t="s">
        <v>883</v>
      </c>
      <c r="AF479" s="279">
        <v>16</v>
      </c>
      <c r="AG479" s="282">
        <v>43853</v>
      </c>
      <c r="AH479" s="282">
        <v>38743</v>
      </c>
      <c r="AI479" s="282">
        <v>45175</v>
      </c>
      <c r="AJ479" s="282" t="s">
        <v>883</v>
      </c>
      <c r="AK479" s="274"/>
    </row>
    <row r="480" spans="1:37" x14ac:dyDescent="0.3">
      <c r="A480" s="273">
        <v>89865</v>
      </c>
      <c r="B480" s="274" t="s">
        <v>1525</v>
      </c>
      <c r="C480" s="146" t="s">
        <v>262</v>
      </c>
      <c r="D480" s="275">
        <v>78.599999999999994</v>
      </c>
      <c r="E480" s="274"/>
      <c r="F480" s="274"/>
      <c r="G480" s="274" t="s">
        <v>883</v>
      </c>
      <c r="H480" s="276">
        <v>138</v>
      </c>
      <c r="I480" s="24">
        <v>103003</v>
      </c>
      <c r="J480" s="277">
        <v>78.599999999999994</v>
      </c>
      <c r="K480" s="276">
        <v>60</v>
      </c>
      <c r="L480" s="278">
        <v>27.6</v>
      </c>
      <c r="M480" s="279">
        <v>0</v>
      </c>
      <c r="N480" s="277">
        <v>0</v>
      </c>
      <c r="O480" s="280" t="s">
        <v>882</v>
      </c>
      <c r="P480" s="279">
        <v>0</v>
      </c>
      <c r="Q480" s="281">
        <v>0</v>
      </c>
      <c r="R480" s="282" t="s">
        <v>883</v>
      </c>
      <c r="S480" s="274" t="s">
        <v>1523</v>
      </c>
      <c r="T480" s="44">
        <v>1</v>
      </c>
      <c r="U480" s="283">
        <v>67</v>
      </c>
      <c r="V480" s="284">
        <v>3</v>
      </c>
      <c r="W480" s="285" t="s">
        <v>883</v>
      </c>
      <c r="X480" s="286" t="s">
        <v>883</v>
      </c>
      <c r="Y480" s="287">
        <v>0</v>
      </c>
      <c r="Z480" s="287" t="s">
        <v>883</v>
      </c>
      <c r="AA480" s="286" t="s">
        <v>883</v>
      </c>
      <c r="AB480" s="287">
        <v>0</v>
      </c>
      <c r="AC480" s="287"/>
      <c r="AD480" s="288" t="s">
        <v>883</v>
      </c>
      <c r="AE480" s="289" t="s">
        <v>883</v>
      </c>
      <c r="AF480" s="279">
        <v>20</v>
      </c>
      <c r="AG480" s="282">
        <v>43864</v>
      </c>
      <c r="AH480" s="282">
        <v>38743</v>
      </c>
      <c r="AI480" s="282">
        <v>44335</v>
      </c>
      <c r="AJ480" s="282" t="s">
        <v>883</v>
      </c>
      <c r="AK480" s="274"/>
    </row>
    <row r="481" spans="1:37" x14ac:dyDescent="0.3">
      <c r="A481" s="273">
        <v>91250</v>
      </c>
      <c r="B481" s="274" t="s">
        <v>1526</v>
      </c>
      <c r="C481" s="146" t="s">
        <v>265</v>
      </c>
      <c r="D481" s="275">
        <v>0.64</v>
      </c>
      <c r="E481" s="274"/>
      <c r="F481" s="274"/>
      <c r="G481" s="274" t="s">
        <v>883</v>
      </c>
      <c r="H481" s="276">
        <v>665</v>
      </c>
      <c r="I481" s="24">
        <v>103003</v>
      </c>
      <c r="J481" s="277">
        <v>0.64</v>
      </c>
      <c r="K481" s="276">
        <v>42</v>
      </c>
      <c r="L481" s="278">
        <v>190</v>
      </c>
      <c r="M481" s="279">
        <v>0</v>
      </c>
      <c r="N481" s="277">
        <v>0</v>
      </c>
      <c r="O481" s="280" t="s">
        <v>882</v>
      </c>
      <c r="P481" s="279">
        <v>0</v>
      </c>
      <c r="Q481" s="281">
        <v>0</v>
      </c>
      <c r="R481" s="282" t="s">
        <v>883</v>
      </c>
      <c r="S481" s="274" t="s">
        <v>1031</v>
      </c>
      <c r="T481" s="44">
        <v>1</v>
      </c>
      <c r="U481" s="283">
        <v>45</v>
      </c>
      <c r="V481" s="284">
        <v>17</v>
      </c>
      <c r="W481" s="285" t="s">
        <v>883</v>
      </c>
      <c r="X481" s="286" t="s">
        <v>883</v>
      </c>
      <c r="Y481" s="287">
        <v>0</v>
      </c>
      <c r="Z481" s="287" t="s">
        <v>883</v>
      </c>
      <c r="AA481" s="286" t="s">
        <v>883</v>
      </c>
      <c r="AB481" s="287">
        <v>0</v>
      </c>
      <c r="AC481" s="287"/>
      <c r="AD481" s="288" t="s">
        <v>883</v>
      </c>
      <c r="AE481" s="289" t="s">
        <v>883</v>
      </c>
      <c r="AF481" s="279">
        <v>14</v>
      </c>
      <c r="AG481" s="282">
        <v>44160</v>
      </c>
      <c r="AH481" s="282">
        <v>38820</v>
      </c>
      <c r="AI481" s="282">
        <v>44110</v>
      </c>
      <c r="AJ481" s="282" t="s">
        <v>883</v>
      </c>
      <c r="AK481" s="274"/>
    </row>
    <row r="482" spans="1:37" x14ac:dyDescent="0.3">
      <c r="A482" s="273">
        <v>91669</v>
      </c>
      <c r="B482" s="274" t="s">
        <v>1527</v>
      </c>
      <c r="C482" s="146" t="s">
        <v>31</v>
      </c>
      <c r="D482" s="275">
        <v>4.46</v>
      </c>
      <c r="E482" s="274" t="s">
        <v>1528</v>
      </c>
      <c r="F482" s="274" t="s">
        <v>1529</v>
      </c>
      <c r="G482" s="274" t="s">
        <v>890</v>
      </c>
      <c r="H482" s="276">
        <v>668</v>
      </c>
      <c r="I482" s="24">
        <v>103003</v>
      </c>
      <c r="J482" s="277">
        <v>4.46</v>
      </c>
      <c r="K482" s="276">
        <v>4189</v>
      </c>
      <c r="L482" s="278">
        <v>1.2241831143365038</v>
      </c>
      <c r="M482" s="279">
        <v>5080.04</v>
      </c>
      <c r="N482" s="277">
        <v>22656.9784</v>
      </c>
      <c r="O482" s="280" t="s">
        <v>891</v>
      </c>
      <c r="P482" s="279">
        <v>4950</v>
      </c>
      <c r="Q482" s="281">
        <v>22077</v>
      </c>
      <c r="R482" s="282">
        <v>45377</v>
      </c>
      <c r="S482" s="274" t="s">
        <v>1530</v>
      </c>
      <c r="T482" s="44">
        <v>1</v>
      </c>
      <c r="U482" s="283">
        <v>72</v>
      </c>
      <c r="V482" s="284">
        <v>9</v>
      </c>
      <c r="W482" s="285" t="s">
        <v>883</v>
      </c>
      <c r="X482" s="286" t="s">
        <v>883</v>
      </c>
      <c r="Y482" s="287">
        <v>0</v>
      </c>
      <c r="Z482" s="287">
        <v>12191</v>
      </c>
      <c r="AA482" s="286">
        <v>2023</v>
      </c>
      <c r="AB482" s="287">
        <v>800</v>
      </c>
      <c r="AC482" s="287">
        <v>800</v>
      </c>
      <c r="AD482" s="288" t="s">
        <v>2060</v>
      </c>
      <c r="AE482" s="289">
        <v>45229</v>
      </c>
      <c r="AF482" s="279">
        <v>2182</v>
      </c>
      <c r="AG482" s="282">
        <v>45092</v>
      </c>
      <c r="AH482" s="282">
        <v>38847</v>
      </c>
      <c r="AI482" s="282">
        <v>45196</v>
      </c>
      <c r="AJ482" s="282" t="s">
        <v>883</v>
      </c>
      <c r="AK482" s="274"/>
    </row>
    <row r="483" spans="1:37" x14ac:dyDescent="0.3">
      <c r="A483" s="273">
        <v>92907</v>
      </c>
      <c r="B483" s="274" t="s">
        <v>1531</v>
      </c>
      <c r="C483" s="146" t="s">
        <v>260</v>
      </c>
      <c r="D483" s="275">
        <v>38</v>
      </c>
      <c r="E483" s="274"/>
      <c r="F483" s="274"/>
      <c r="G483" s="274" t="s">
        <v>883</v>
      </c>
      <c r="H483" s="276">
        <v>2381</v>
      </c>
      <c r="I483" s="24">
        <v>103003</v>
      </c>
      <c r="J483" s="277">
        <v>38</v>
      </c>
      <c r="K483" s="276">
        <v>2939</v>
      </c>
      <c r="L483" s="278">
        <v>7.536718156495315</v>
      </c>
      <c r="M483" s="279">
        <v>1410.04</v>
      </c>
      <c r="N483" s="277">
        <v>53581.52</v>
      </c>
      <c r="O483" s="280" t="s">
        <v>882</v>
      </c>
      <c r="P483" s="279">
        <v>0</v>
      </c>
      <c r="Q483" s="281">
        <v>0</v>
      </c>
      <c r="R483" s="282" t="s">
        <v>883</v>
      </c>
      <c r="S483" s="274" t="s">
        <v>1360</v>
      </c>
      <c r="T483" s="44">
        <v>1</v>
      </c>
      <c r="U483" s="283">
        <v>57</v>
      </c>
      <c r="V483" s="284">
        <v>17</v>
      </c>
      <c r="W483" s="285" t="s">
        <v>883</v>
      </c>
      <c r="X483" s="286" t="s">
        <v>883</v>
      </c>
      <c r="Y483" s="287">
        <v>0</v>
      </c>
      <c r="Z483" s="287" t="s">
        <v>883</v>
      </c>
      <c r="AA483" s="286" t="s">
        <v>883</v>
      </c>
      <c r="AB483" s="287">
        <v>0</v>
      </c>
      <c r="AC483" s="287"/>
      <c r="AD483" s="288" t="s">
        <v>883</v>
      </c>
      <c r="AE483" s="289" t="s">
        <v>883</v>
      </c>
      <c r="AF483" s="279">
        <v>1264</v>
      </c>
      <c r="AG483" s="282">
        <v>44131</v>
      </c>
      <c r="AH483" s="282">
        <v>38904</v>
      </c>
      <c r="AI483" s="282">
        <v>45049</v>
      </c>
      <c r="AJ483" s="282" t="s">
        <v>883</v>
      </c>
      <c r="AK483" s="274"/>
    </row>
    <row r="484" spans="1:37" x14ac:dyDescent="0.3">
      <c r="A484" s="273">
        <v>92908</v>
      </c>
      <c r="B484" s="274" t="s">
        <v>1532</v>
      </c>
      <c r="C484" s="146" t="s">
        <v>260</v>
      </c>
      <c r="D484" s="275">
        <v>38</v>
      </c>
      <c r="E484" s="274"/>
      <c r="F484" s="274"/>
      <c r="G484" s="274" t="s">
        <v>883</v>
      </c>
      <c r="H484" s="276">
        <v>1822</v>
      </c>
      <c r="I484" s="24">
        <v>103003</v>
      </c>
      <c r="J484" s="277">
        <v>38</v>
      </c>
      <c r="K484" s="276">
        <v>3092</v>
      </c>
      <c r="L484" s="278">
        <v>5.4866297277764398</v>
      </c>
      <c r="M484" s="279">
        <v>2162.96</v>
      </c>
      <c r="N484" s="277">
        <v>82192.479999999996</v>
      </c>
      <c r="O484" s="280" t="s">
        <v>882</v>
      </c>
      <c r="P484" s="279">
        <v>0</v>
      </c>
      <c r="Q484" s="281">
        <v>0</v>
      </c>
      <c r="R484" s="282" t="s">
        <v>883</v>
      </c>
      <c r="S484" s="274" t="s">
        <v>1360</v>
      </c>
      <c r="T484" s="44">
        <v>1</v>
      </c>
      <c r="U484" s="283">
        <v>57</v>
      </c>
      <c r="V484" s="284">
        <v>17</v>
      </c>
      <c r="W484" s="285" t="s">
        <v>883</v>
      </c>
      <c r="X484" s="286" t="s">
        <v>883</v>
      </c>
      <c r="Y484" s="287">
        <v>0</v>
      </c>
      <c r="Z484" s="287" t="s">
        <v>883</v>
      </c>
      <c r="AA484" s="286" t="s">
        <v>883</v>
      </c>
      <c r="AB484" s="287">
        <v>0</v>
      </c>
      <c r="AC484" s="287"/>
      <c r="AD484" s="288" t="s">
        <v>883</v>
      </c>
      <c r="AE484" s="289" t="s">
        <v>883</v>
      </c>
      <c r="AF484" s="279">
        <v>1328</v>
      </c>
      <c r="AG484" s="282">
        <v>44141</v>
      </c>
      <c r="AH484" s="282">
        <v>38904</v>
      </c>
      <c r="AI484" s="282">
        <v>45049</v>
      </c>
      <c r="AJ484" s="282" t="s">
        <v>883</v>
      </c>
      <c r="AK484" s="274"/>
    </row>
    <row r="485" spans="1:37" x14ac:dyDescent="0.3">
      <c r="A485" s="273">
        <v>93139</v>
      </c>
      <c r="B485" s="274" t="s">
        <v>1533</v>
      </c>
      <c r="C485" s="146" t="s">
        <v>253</v>
      </c>
      <c r="D485" s="275">
        <v>8.2899999999999991</v>
      </c>
      <c r="E485" s="274"/>
      <c r="F485" s="274"/>
      <c r="G485" s="274" t="s">
        <v>883</v>
      </c>
      <c r="H485" s="276">
        <v>150</v>
      </c>
      <c r="I485" s="24">
        <v>103003</v>
      </c>
      <c r="J485" s="277">
        <v>8.2899999999999991</v>
      </c>
      <c r="K485" s="276">
        <v>120</v>
      </c>
      <c r="L485" s="278">
        <v>12.325390304026294</v>
      </c>
      <c r="M485" s="279">
        <v>0</v>
      </c>
      <c r="N485" s="277">
        <v>0</v>
      </c>
      <c r="O485" s="280" t="s">
        <v>882</v>
      </c>
      <c r="P485" s="279">
        <v>0</v>
      </c>
      <c r="Q485" s="281">
        <v>0</v>
      </c>
      <c r="R485" s="282" t="s">
        <v>883</v>
      </c>
      <c r="S485" s="274" t="s">
        <v>1534</v>
      </c>
      <c r="T485" s="44">
        <v>1</v>
      </c>
      <c r="U485" s="283">
        <v>54</v>
      </c>
      <c r="V485" s="284">
        <v>8</v>
      </c>
      <c r="W485" s="285" t="s">
        <v>883</v>
      </c>
      <c r="X485" s="286" t="s">
        <v>883</v>
      </c>
      <c r="Y485" s="287">
        <v>0</v>
      </c>
      <c r="Z485" s="287" t="s">
        <v>883</v>
      </c>
      <c r="AA485" s="286" t="s">
        <v>883</v>
      </c>
      <c r="AB485" s="287">
        <v>0</v>
      </c>
      <c r="AC485" s="287"/>
      <c r="AD485" s="288" t="s">
        <v>883</v>
      </c>
      <c r="AE485" s="289" t="s">
        <v>883</v>
      </c>
      <c r="AF485" s="279">
        <v>48</v>
      </c>
      <c r="AG485" s="282">
        <v>45181</v>
      </c>
      <c r="AH485" s="282">
        <v>38912</v>
      </c>
      <c r="AI485" s="282">
        <v>45163</v>
      </c>
      <c r="AJ485" s="282" t="s">
        <v>883</v>
      </c>
      <c r="AK485" s="274"/>
    </row>
    <row r="486" spans="1:37" x14ac:dyDescent="0.3">
      <c r="A486" s="273">
        <v>93325</v>
      </c>
      <c r="B486" s="274" t="s">
        <v>1535</v>
      </c>
      <c r="C486" s="146" t="s">
        <v>373</v>
      </c>
      <c r="D486" s="275">
        <v>0.45</v>
      </c>
      <c r="E486" s="274"/>
      <c r="F486" s="274"/>
      <c r="G486" s="274" t="s">
        <v>883</v>
      </c>
      <c r="H486" s="276">
        <v>0</v>
      </c>
      <c r="I486" s="24">
        <v>103003</v>
      </c>
      <c r="J486" s="277">
        <v>0.45</v>
      </c>
      <c r="K486" s="276">
        <v>4579</v>
      </c>
      <c r="L486" s="278">
        <v>0</v>
      </c>
      <c r="M486" s="279">
        <v>4165</v>
      </c>
      <c r="N486" s="277">
        <v>1874.25</v>
      </c>
      <c r="O486" s="280" t="s">
        <v>882</v>
      </c>
      <c r="P486" s="279">
        <v>0</v>
      </c>
      <c r="Q486" s="281">
        <v>0</v>
      </c>
      <c r="R486" s="282" t="s">
        <v>883</v>
      </c>
      <c r="S486" s="274" t="s">
        <v>1131</v>
      </c>
      <c r="T486" s="44">
        <v>1</v>
      </c>
      <c r="U486" s="283">
        <v>57</v>
      </c>
      <c r="V486" s="284">
        <v>2</v>
      </c>
      <c r="W486" s="285">
        <v>6984</v>
      </c>
      <c r="X486" s="286">
        <v>2023</v>
      </c>
      <c r="Y486" s="287">
        <v>1700</v>
      </c>
      <c r="Z486" s="287" t="s">
        <v>883</v>
      </c>
      <c r="AA486" s="286" t="s">
        <v>883</v>
      </c>
      <c r="AB486" s="287">
        <v>0</v>
      </c>
      <c r="AC486" s="287"/>
      <c r="AD486" s="288" t="s">
        <v>883</v>
      </c>
      <c r="AE486" s="289" t="s">
        <v>883</v>
      </c>
      <c r="AF486" s="279">
        <v>1956</v>
      </c>
      <c r="AG486" s="282">
        <v>44974</v>
      </c>
      <c r="AH486" s="282">
        <v>38919</v>
      </c>
      <c r="AI486" s="282">
        <v>45049</v>
      </c>
      <c r="AJ486" s="282" t="s">
        <v>883</v>
      </c>
      <c r="AK486" s="274"/>
    </row>
    <row r="487" spans="1:37" x14ac:dyDescent="0.3">
      <c r="A487" s="273">
        <v>93327</v>
      </c>
      <c r="B487" s="274" t="s">
        <v>1536</v>
      </c>
      <c r="C487" s="146" t="s">
        <v>373</v>
      </c>
      <c r="D487" s="275">
        <v>0.34</v>
      </c>
      <c r="E487" s="274"/>
      <c r="F487" s="274"/>
      <c r="G487" s="274" t="s">
        <v>883</v>
      </c>
      <c r="H487" s="276">
        <v>0</v>
      </c>
      <c r="I487" s="24">
        <v>103003</v>
      </c>
      <c r="J487" s="277">
        <v>0.34</v>
      </c>
      <c r="K487" s="276">
        <v>4474</v>
      </c>
      <c r="L487" s="278">
        <v>0</v>
      </c>
      <c r="M487" s="279">
        <v>3939.04</v>
      </c>
      <c r="N487" s="277">
        <v>1339.2736</v>
      </c>
      <c r="O487" s="280" t="s">
        <v>882</v>
      </c>
      <c r="P487" s="279">
        <v>0</v>
      </c>
      <c r="Q487" s="281">
        <v>0</v>
      </c>
      <c r="R487" s="282" t="s">
        <v>883</v>
      </c>
      <c r="S487" s="274" t="s">
        <v>1131</v>
      </c>
      <c r="T487" s="44">
        <v>1</v>
      </c>
      <c r="U487" s="283">
        <v>57</v>
      </c>
      <c r="V487" s="284">
        <v>2</v>
      </c>
      <c r="W487" s="285">
        <v>6984</v>
      </c>
      <c r="X487" s="286">
        <v>2023</v>
      </c>
      <c r="Y487" s="287">
        <v>1700</v>
      </c>
      <c r="Z487" s="287" t="s">
        <v>883</v>
      </c>
      <c r="AA487" s="286" t="s">
        <v>883</v>
      </c>
      <c r="AB487" s="287">
        <v>0</v>
      </c>
      <c r="AC487" s="287"/>
      <c r="AD487" s="288" t="s">
        <v>883</v>
      </c>
      <c r="AE487" s="289" t="s">
        <v>883</v>
      </c>
      <c r="AF487" s="279">
        <v>1880</v>
      </c>
      <c r="AG487" s="282">
        <v>44967</v>
      </c>
      <c r="AH487" s="282">
        <v>38919</v>
      </c>
      <c r="AI487" s="282">
        <v>45194</v>
      </c>
      <c r="AJ487" s="282" t="s">
        <v>883</v>
      </c>
      <c r="AK487" s="274"/>
    </row>
    <row r="488" spans="1:37" x14ac:dyDescent="0.3">
      <c r="A488" s="273">
        <v>93329</v>
      </c>
      <c r="B488" s="274" t="s">
        <v>1537</v>
      </c>
      <c r="C488" s="146" t="s">
        <v>373</v>
      </c>
      <c r="D488" s="275">
        <v>0.45</v>
      </c>
      <c r="E488" s="274"/>
      <c r="F488" s="274"/>
      <c r="G488" s="274" t="s">
        <v>883</v>
      </c>
      <c r="H488" s="276">
        <v>0</v>
      </c>
      <c r="I488" s="24">
        <v>103003</v>
      </c>
      <c r="J488" s="277">
        <v>0.45</v>
      </c>
      <c r="K488" s="276">
        <v>4655</v>
      </c>
      <c r="L488" s="278">
        <v>0</v>
      </c>
      <c r="M488" s="279">
        <v>4183</v>
      </c>
      <c r="N488" s="277">
        <v>1882.35</v>
      </c>
      <c r="O488" s="280" t="s">
        <v>882</v>
      </c>
      <c r="P488" s="279">
        <v>0</v>
      </c>
      <c r="Q488" s="281">
        <v>0</v>
      </c>
      <c r="R488" s="282" t="s">
        <v>883</v>
      </c>
      <c r="S488" s="274" t="s">
        <v>1131</v>
      </c>
      <c r="T488" s="44">
        <v>1</v>
      </c>
      <c r="U488" s="283">
        <v>57</v>
      </c>
      <c r="V488" s="284">
        <v>2</v>
      </c>
      <c r="W488" s="285">
        <v>6216</v>
      </c>
      <c r="X488" s="286">
        <v>2023</v>
      </c>
      <c r="Y488" s="287">
        <v>2000</v>
      </c>
      <c r="Z488" s="287" t="s">
        <v>883</v>
      </c>
      <c r="AA488" s="286" t="s">
        <v>883</v>
      </c>
      <c r="AB488" s="287">
        <v>0</v>
      </c>
      <c r="AC488" s="287"/>
      <c r="AD488" s="288" t="s">
        <v>883</v>
      </c>
      <c r="AE488" s="289" t="s">
        <v>883</v>
      </c>
      <c r="AF488" s="279">
        <v>2062</v>
      </c>
      <c r="AG488" s="282">
        <v>44967</v>
      </c>
      <c r="AH488" s="282">
        <v>38919</v>
      </c>
      <c r="AI488" s="282">
        <v>45049</v>
      </c>
      <c r="AJ488" s="282" t="s">
        <v>883</v>
      </c>
      <c r="AK488" s="274"/>
    </row>
    <row r="489" spans="1:37" x14ac:dyDescent="0.3">
      <c r="A489" s="273">
        <v>93332</v>
      </c>
      <c r="B489" s="274" t="s">
        <v>1538</v>
      </c>
      <c r="C489" s="146" t="s">
        <v>373</v>
      </c>
      <c r="D489" s="275">
        <v>0.34</v>
      </c>
      <c r="E489" s="274"/>
      <c r="F489" s="274"/>
      <c r="G489" s="274" t="s">
        <v>883</v>
      </c>
      <c r="H489" s="276">
        <v>0</v>
      </c>
      <c r="I489" s="24">
        <v>103003</v>
      </c>
      <c r="J489" s="277">
        <v>0.34</v>
      </c>
      <c r="K489" s="276">
        <v>4683</v>
      </c>
      <c r="L489" s="278">
        <v>0</v>
      </c>
      <c r="M489" s="279">
        <v>4374.04</v>
      </c>
      <c r="N489" s="277">
        <v>1487.1736000000001</v>
      </c>
      <c r="O489" s="280" t="s">
        <v>882</v>
      </c>
      <c r="P489" s="279">
        <v>0</v>
      </c>
      <c r="Q489" s="281">
        <v>0</v>
      </c>
      <c r="R489" s="282" t="s">
        <v>883</v>
      </c>
      <c r="S489" s="274" t="s">
        <v>1131</v>
      </c>
      <c r="T489" s="44">
        <v>1</v>
      </c>
      <c r="U489" s="283">
        <v>57</v>
      </c>
      <c r="V489" s="284">
        <v>2</v>
      </c>
      <c r="W489" s="285">
        <v>6216</v>
      </c>
      <c r="X489" s="286">
        <v>2023</v>
      </c>
      <c r="Y489" s="287">
        <v>2000</v>
      </c>
      <c r="Z489" s="287" t="s">
        <v>883</v>
      </c>
      <c r="AA489" s="286" t="s">
        <v>883</v>
      </c>
      <c r="AB489" s="287">
        <v>0</v>
      </c>
      <c r="AC489" s="287"/>
      <c r="AD489" s="288" t="s">
        <v>883</v>
      </c>
      <c r="AE489" s="289" t="s">
        <v>883</v>
      </c>
      <c r="AF489" s="279">
        <v>2124</v>
      </c>
      <c r="AG489" s="282">
        <v>44967</v>
      </c>
      <c r="AH489" s="282">
        <v>38919</v>
      </c>
      <c r="AI489" s="282">
        <v>45118</v>
      </c>
      <c r="AJ489" s="282" t="s">
        <v>883</v>
      </c>
      <c r="AK489" s="274"/>
    </row>
    <row r="490" spans="1:37" x14ac:dyDescent="0.3">
      <c r="A490" s="273">
        <v>93334</v>
      </c>
      <c r="B490" s="274" t="s">
        <v>1539</v>
      </c>
      <c r="C490" s="146" t="s">
        <v>373</v>
      </c>
      <c r="D490" s="275">
        <v>0.45</v>
      </c>
      <c r="E490" s="274"/>
      <c r="F490" s="274"/>
      <c r="G490" s="274" t="s">
        <v>883</v>
      </c>
      <c r="H490" s="276">
        <v>0</v>
      </c>
      <c r="I490" s="24">
        <v>103003</v>
      </c>
      <c r="J490" s="277">
        <v>0.45</v>
      </c>
      <c r="K490" s="276">
        <v>4720</v>
      </c>
      <c r="L490" s="278">
        <v>0</v>
      </c>
      <c r="M490" s="279">
        <v>4686.04</v>
      </c>
      <c r="N490" s="277">
        <v>2108.7179999999998</v>
      </c>
      <c r="O490" s="280" t="s">
        <v>882</v>
      </c>
      <c r="P490" s="279">
        <v>0</v>
      </c>
      <c r="Q490" s="281">
        <v>0</v>
      </c>
      <c r="R490" s="282" t="s">
        <v>883</v>
      </c>
      <c r="S490" s="274" t="s">
        <v>1131</v>
      </c>
      <c r="T490" s="44">
        <v>1</v>
      </c>
      <c r="U490" s="283">
        <v>57</v>
      </c>
      <c r="V490" s="284">
        <v>2</v>
      </c>
      <c r="W490" s="285">
        <v>6216</v>
      </c>
      <c r="X490" s="286">
        <v>2023</v>
      </c>
      <c r="Y490" s="287">
        <v>2000</v>
      </c>
      <c r="Z490" s="287" t="s">
        <v>883</v>
      </c>
      <c r="AA490" s="286" t="s">
        <v>883</v>
      </c>
      <c r="AB490" s="287">
        <v>0</v>
      </c>
      <c r="AC490" s="287"/>
      <c r="AD490" s="288" t="s">
        <v>883</v>
      </c>
      <c r="AE490" s="289" t="s">
        <v>883</v>
      </c>
      <c r="AF490" s="279">
        <v>2228</v>
      </c>
      <c r="AG490" s="282">
        <v>44974</v>
      </c>
      <c r="AH490" s="282">
        <v>38919</v>
      </c>
      <c r="AI490" s="282">
        <v>45049</v>
      </c>
      <c r="AJ490" s="282" t="s">
        <v>883</v>
      </c>
      <c r="AK490" s="274"/>
    </row>
    <row r="491" spans="1:37" x14ac:dyDescent="0.3">
      <c r="A491" s="273">
        <v>93335</v>
      </c>
      <c r="B491" s="274" t="s">
        <v>1540</v>
      </c>
      <c r="C491" s="146" t="s">
        <v>373</v>
      </c>
      <c r="D491" s="275">
        <v>0.45</v>
      </c>
      <c r="E491" s="274"/>
      <c r="F491" s="274"/>
      <c r="G491" s="274" t="s">
        <v>883</v>
      </c>
      <c r="H491" s="276">
        <v>0</v>
      </c>
      <c r="I491" s="24">
        <v>103003</v>
      </c>
      <c r="J491" s="277">
        <v>0.45</v>
      </c>
      <c r="K491" s="276">
        <v>4657</v>
      </c>
      <c r="L491" s="278">
        <v>0</v>
      </c>
      <c r="M491" s="279">
        <v>5093.96</v>
      </c>
      <c r="N491" s="277">
        <v>2292.2820000000002</v>
      </c>
      <c r="O491" s="280" t="s">
        <v>882</v>
      </c>
      <c r="P491" s="279">
        <v>0</v>
      </c>
      <c r="Q491" s="281">
        <v>0</v>
      </c>
      <c r="R491" s="282" t="s">
        <v>883</v>
      </c>
      <c r="S491" s="274" t="s">
        <v>1131</v>
      </c>
      <c r="T491" s="44">
        <v>1</v>
      </c>
      <c r="U491" s="283">
        <v>57</v>
      </c>
      <c r="V491" s="284">
        <v>2</v>
      </c>
      <c r="W491" s="285">
        <v>6216</v>
      </c>
      <c r="X491" s="286">
        <v>2023</v>
      </c>
      <c r="Y491" s="287">
        <v>1000</v>
      </c>
      <c r="Z491" s="287" t="s">
        <v>883</v>
      </c>
      <c r="AA491" s="286" t="s">
        <v>883</v>
      </c>
      <c r="AB491" s="287">
        <v>0</v>
      </c>
      <c r="AC491" s="287"/>
      <c r="AD491" s="288" t="s">
        <v>883</v>
      </c>
      <c r="AE491" s="289" t="s">
        <v>883</v>
      </c>
      <c r="AF491" s="279">
        <v>2032</v>
      </c>
      <c r="AG491" s="282">
        <v>44974</v>
      </c>
      <c r="AH491" s="282">
        <v>38919</v>
      </c>
      <c r="AI491" s="282">
        <v>45049</v>
      </c>
      <c r="AJ491" s="282" t="s">
        <v>883</v>
      </c>
      <c r="AK491" s="274"/>
    </row>
    <row r="492" spans="1:37" x14ac:dyDescent="0.3">
      <c r="A492" s="273">
        <v>93453</v>
      </c>
      <c r="B492" s="274" t="s">
        <v>1541</v>
      </c>
      <c r="C492" s="146" t="s">
        <v>373</v>
      </c>
      <c r="D492" s="275">
        <v>0.24</v>
      </c>
      <c r="E492" s="274"/>
      <c r="F492" s="274"/>
      <c r="G492" s="274" t="s">
        <v>883</v>
      </c>
      <c r="H492" s="276">
        <v>0</v>
      </c>
      <c r="I492" s="24">
        <v>103003</v>
      </c>
      <c r="J492" s="277">
        <v>0.24</v>
      </c>
      <c r="K492" s="276">
        <v>4600</v>
      </c>
      <c r="L492" s="278">
        <v>0</v>
      </c>
      <c r="M492" s="279">
        <v>2616</v>
      </c>
      <c r="N492" s="277">
        <v>627.84</v>
      </c>
      <c r="O492" s="280" t="s">
        <v>882</v>
      </c>
      <c r="P492" s="279">
        <v>0</v>
      </c>
      <c r="Q492" s="281">
        <v>0</v>
      </c>
      <c r="R492" s="282" t="s">
        <v>883</v>
      </c>
      <c r="S492" s="274" t="s">
        <v>1131</v>
      </c>
      <c r="T492" s="44">
        <v>1</v>
      </c>
      <c r="U492" s="283">
        <v>57</v>
      </c>
      <c r="V492" s="284">
        <v>2</v>
      </c>
      <c r="W492" s="285">
        <v>6985</v>
      </c>
      <c r="X492" s="286">
        <v>2023</v>
      </c>
      <c r="Y492" s="287">
        <v>3300</v>
      </c>
      <c r="Z492" s="287" t="s">
        <v>883</v>
      </c>
      <c r="AA492" s="286" t="s">
        <v>883</v>
      </c>
      <c r="AB492" s="287">
        <v>0</v>
      </c>
      <c r="AC492" s="287"/>
      <c r="AD492" s="288" t="s">
        <v>883</v>
      </c>
      <c r="AE492" s="289" t="s">
        <v>883</v>
      </c>
      <c r="AF492" s="279">
        <v>1972</v>
      </c>
      <c r="AG492" s="282">
        <v>44147</v>
      </c>
      <c r="AH492" s="282">
        <v>38930</v>
      </c>
      <c r="AI492" s="282">
        <v>44126</v>
      </c>
      <c r="AJ492" s="282" t="s">
        <v>883</v>
      </c>
      <c r="AK492" s="274"/>
    </row>
    <row r="493" spans="1:37" x14ac:dyDescent="0.3">
      <c r="A493" s="273">
        <v>93454</v>
      </c>
      <c r="B493" s="274" t="s">
        <v>1542</v>
      </c>
      <c r="C493" s="146" t="s">
        <v>373</v>
      </c>
      <c r="D493" s="275">
        <v>0.24</v>
      </c>
      <c r="E493" s="274"/>
      <c r="F493" s="274"/>
      <c r="G493" s="274" t="s">
        <v>883</v>
      </c>
      <c r="H493" s="276">
        <v>0</v>
      </c>
      <c r="I493" s="24">
        <v>103003</v>
      </c>
      <c r="J493" s="277">
        <v>0.24</v>
      </c>
      <c r="K493" s="276">
        <v>4275</v>
      </c>
      <c r="L493" s="278">
        <v>0</v>
      </c>
      <c r="M493" s="279">
        <v>3193</v>
      </c>
      <c r="N493" s="277">
        <v>766.32</v>
      </c>
      <c r="O493" s="280" t="s">
        <v>882</v>
      </c>
      <c r="P493" s="279">
        <v>0</v>
      </c>
      <c r="Q493" s="281">
        <v>0</v>
      </c>
      <c r="R493" s="282" t="s">
        <v>883</v>
      </c>
      <c r="S493" s="274" t="s">
        <v>1131</v>
      </c>
      <c r="T493" s="44">
        <v>1</v>
      </c>
      <c r="U493" s="283">
        <v>57</v>
      </c>
      <c r="V493" s="284">
        <v>2</v>
      </c>
      <c r="W493" s="285">
        <v>6985</v>
      </c>
      <c r="X493" s="286">
        <v>2023</v>
      </c>
      <c r="Y493" s="287">
        <v>3500</v>
      </c>
      <c r="Z493" s="287" t="s">
        <v>883</v>
      </c>
      <c r="AA493" s="286" t="s">
        <v>883</v>
      </c>
      <c r="AB493" s="287">
        <v>0</v>
      </c>
      <c r="AC493" s="287"/>
      <c r="AD493" s="288" t="s">
        <v>883</v>
      </c>
      <c r="AE493" s="289" t="s">
        <v>883</v>
      </c>
      <c r="AF493" s="279">
        <v>2232</v>
      </c>
      <c r="AG493" s="282">
        <v>44147</v>
      </c>
      <c r="AH493" s="282">
        <v>38930</v>
      </c>
      <c r="AI493" s="282">
        <v>44126</v>
      </c>
      <c r="AJ493" s="282" t="s">
        <v>883</v>
      </c>
      <c r="AK493" s="274"/>
    </row>
    <row r="494" spans="1:37" x14ac:dyDescent="0.3">
      <c r="A494" s="273">
        <v>93456</v>
      </c>
      <c r="B494" s="274" t="s">
        <v>1543</v>
      </c>
      <c r="C494" s="146" t="s">
        <v>373</v>
      </c>
      <c r="D494" s="275">
        <v>0.24</v>
      </c>
      <c r="E494" s="274"/>
      <c r="F494" s="274"/>
      <c r="G494" s="274" t="s">
        <v>883</v>
      </c>
      <c r="H494" s="276">
        <v>0</v>
      </c>
      <c r="I494" s="24">
        <v>103003</v>
      </c>
      <c r="J494" s="277">
        <v>0.24</v>
      </c>
      <c r="K494" s="276">
        <v>4817</v>
      </c>
      <c r="L494" s="278">
        <v>0</v>
      </c>
      <c r="M494" s="279">
        <v>3901.96</v>
      </c>
      <c r="N494" s="277">
        <v>936.47040000000004</v>
      </c>
      <c r="O494" s="280" t="s">
        <v>882</v>
      </c>
      <c r="P494" s="279">
        <v>0</v>
      </c>
      <c r="Q494" s="281">
        <v>0</v>
      </c>
      <c r="R494" s="282" t="s">
        <v>883</v>
      </c>
      <c r="S494" s="274" t="s">
        <v>1131</v>
      </c>
      <c r="T494" s="44">
        <v>1</v>
      </c>
      <c r="U494" s="283">
        <v>57</v>
      </c>
      <c r="V494" s="284">
        <v>2</v>
      </c>
      <c r="W494" s="285">
        <v>6985</v>
      </c>
      <c r="X494" s="286">
        <v>2023</v>
      </c>
      <c r="Y494" s="287">
        <v>2300</v>
      </c>
      <c r="Z494" s="287" t="s">
        <v>883</v>
      </c>
      <c r="AA494" s="286" t="s">
        <v>883</v>
      </c>
      <c r="AB494" s="287">
        <v>0</v>
      </c>
      <c r="AC494" s="287"/>
      <c r="AD494" s="288" t="s">
        <v>883</v>
      </c>
      <c r="AE494" s="289" t="s">
        <v>883</v>
      </c>
      <c r="AF494" s="279">
        <v>2068</v>
      </c>
      <c r="AG494" s="282">
        <v>44147</v>
      </c>
      <c r="AH494" s="282">
        <v>38930</v>
      </c>
      <c r="AI494" s="282">
        <v>44126</v>
      </c>
      <c r="AJ494" s="282" t="s">
        <v>883</v>
      </c>
      <c r="AK494" s="274"/>
    </row>
    <row r="495" spans="1:37" x14ac:dyDescent="0.3">
      <c r="A495" s="273">
        <v>93461</v>
      </c>
      <c r="B495" s="274" t="s">
        <v>1544</v>
      </c>
      <c r="C495" s="146" t="s">
        <v>373</v>
      </c>
      <c r="D495" s="275">
        <v>0.24</v>
      </c>
      <c r="E495" s="274"/>
      <c r="F495" s="274"/>
      <c r="G495" s="274" t="s">
        <v>883</v>
      </c>
      <c r="H495" s="276">
        <v>0</v>
      </c>
      <c r="I495" s="24">
        <v>103003</v>
      </c>
      <c r="J495" s="277">
        <v>0.24</v>
      </c>
      <c r="K495" s="276">
        <v>5217</v>
      </c>
      <c r="L495" s="278">
        <v>0</v>
      </c>
      <c r="M495" s="279">
        <v>7160.96</v>
      </c>
      <c r="N495" s="277">
        <v>1718.6304</v>
      </c>
      <c r="O495" s="280" t="s">
        <v>882</v>
      </c>
      <c r="P495" s="279">
        <v>0</v>
      </c>
      <c r="Q495" s="281">
        <v>0</v>
      </c>
      <c r="R495" s="282" t="s">
        <v>883</v>
      </c>
      <c r="S495" s="274" t="s">
        <v>1131</v>
      </c>
      <c r="T495" s="44">
        <v>1</v>
      </c>
      <c r="U495" s="283">
        <v>57</v>
      </c>
      <c r="V495" s="284">
        <v>2</v>
      </c>
      <c r="W495" s="285">
        <v>6217</v>
      </c>
      <c r="X495" s="286">
        <v>2023</v>
      </c>
      <c r="Y495" s="287">
        <v>1000</v>
      </c>
      <c r="Z495" s="287" t="s">
        <v>883</v>
      </c>
      <c r="AA495" s="286" t="s">
        <v>883</v>
      </c>
      <c r="AB495" s="287">
        <v>0</v>
      </c>
      <c r="AC495" s="287"/>
      <c r="AD495" s="288" t="s">
        <v>883</v>
      </c>
      <c r="AE495" s="289" t="s">
        <v>883</v>
      </c>
      <c r="AF495" s="279">
        <v>2720</v>
      </c>
      <c r="AG495" s="282">
        <v>44147</v>
      </c>
      <c r="AH495" s="282">
        <v>38930</v>
      </c>
      <c r="AI495" s="282">
        <v>44126</v>
      </c>
      <c r="AJ495" s="282" t="s">
        <v>883</v>
      </c>
      <c r="AK495" s="274"/>
    </row>
    <row r="496" spans="1:37" x14ac:dyDescent="0.3">
      <c r="A496" s="273">
        <v>93462</v>
      </c>
      <c r="B496" s="274" t="s">
        <v>1545</v>
      </c>
      <c r="C496" s="146" t="s">
        <v>373</v>
      </c>
      <c r="D496" s="275">
        <v>0.24</v>
      </c>
      <c r="E496" s="274"/>
      <c r="F496" s="274"/>
      <c r="G496" s="274" t="s">
        <v>883</v>
      </c>
      <c r="H496" s="276">
        <v>0</v>
      </c>
      <c r="I496" s="24">
        <v>103003</v>
      </c>
      <c r="J496" s="277">
        <v>0.24</v>
      </c>
      <c r="K496" s="276">
        <v>4540</v>
      </c>
      <c r="L496" s="278">
        <v>0</v>
      </c>
      <c r="M496" s="279">
        <v>2373.96</v>
      </c>
      <c r="N496" s="277">
        <v>569.75040000000001</v>
      </c>
      <c r="O496" s="280" t="s">
        <v>882</v>
      </c>
      <c r="P496" s="279">
        <v>0</v>
      </c>
      <c r="Q496" s="281">
        <v>0</v>
      </c>
      <c r="R496" s="282" t="s">
        <v>883</v>
      </c>
      <c r="S496" s="274" t="s">
        <v>1131</v>
      </c>
      <c r="T496" s="44">
        <v>1</v>
      </c>
      <c r="U496" s="283">
        <v>57</v>
      </c>
      <c r="V496" s="284">
        <v>2</v>
      </c>
      <c r="W496" s="285">
        <v>6985</v>
      </c>
      <c r="X496" s="286">
        <v>2023</v>
      </c>
      <c r="Y496" s="287">
        <v>3300</v>
      </c>
      <c r="Z496" s="287" t="s">
        <v>883</v>
      </c>
      <c r="AA496" s="286" t="s">
        <v>883</v>
      </c>
      <c r="AB496" s="287">
        <v>0</v>
      </c>
      <c r="AC496" s="287"/>
      <c r="AD496" s="288" t="s">
        <v>883</v>
      </c>
      <c r="AE496" s="289" t="s">
        <v>883</v>
      </c>
      <c r="AF496" s="279">
        <v>1892</v>
      </c>
      <c r="AG496" s="282">
        <v>44147</v>
      </c>
      <c r="AH496" s="282">
        <v>38930</v>
      </c>
      <c r="AI496" s="282">
        <v>44126</v>
      </c>
      <c r="AJ496" s="282" t="s">
        <v>883</v>
      </c>
      <c r="AK496" s="274"/>
    </row>
    <row r="497" spans="1:37" x14ac:dyDescent="0.3">
      <c r="A497" s="273">
        <v>93486</v>
      </c>
      <c r="B497" s="274" t="s">
        <v>1546</v>
      </c>
      <c r="C497" s="146" t="s">
        <v>256</v>
      </c>
      <c r="D497" s="275">
        <v>50.5</v>
      </c>
      <c r="E497" s="274"/>
      <c r="F497" s="274"/>
      <c r="G497" s="274" t="s">
        <v>883</v>
      </c>
      <c r="H497" s="276">
        <v>87</v>
      </c>
      <c r="I497" s="24">
        <v>103003</v>
      </c>
      <c r="J497" s="277">
        <v>50.5</v>
      </c>
      <c r="K497" s="276">
        <v>3</v>
      </c>
      <c r="L497" s="278">
        <v>348</v>
      </c>
      <c r="M497" s="279">
        <v>0</v>
      </c>
      <c r="N497" s="277">
        <v>0</v>
      </c>
      <c r="O497" s="280" t="s">
        <v>882</v>
      </c>
      <c r="P497" s="279">
        <v>0</v>
      </c>
      <c r="Q497" s="281">
        <v>0</v>
      </c>
      <c r="R497" s="282" t="s">
        <v>883</v>
      </c>
      <c r="S497" s="274" t="s">
        <v>1498</v>
      </c>
      <c r="T497" s="44">
        <v>1</v>
      </c>
      <c r="U497" s="283">
        <v>55</v>
      </c>
      <c r="V497" s="284">
        <v>26</v>
      </c>
      <c r="W497" s="285" t="s">
        <v>883</v>
      </c>
      <c r="X497" s="286" t="s">
        <v>883</v>
      </c>
      <c r="Y497" s="287">
        <v>0</v>
      </c>
      <c r="Z497" s="287" t="s">
        <v>883</v>
      </c>
      <c r="AA497" s="286" t="s">
        <v>883</v>
      </c>
      <c r="AB497" s="287">
        <v>0</v>
      </c>
      <c r="AC497" s="287"/>
      <c r="AD497" s="288" t="s">
        <v>883</v>
      </c>
      <c r="AE497" s="289" t="s">
        <v>883</v>
      </c>
      <c r="AF497" s="279">
        <v>2</v>
      </c>
      <c r="AG497" s="282">
        <v>43641</v>
      </c>
      <c r="AH497" s="282">
        <v>38930</v>
      </c>
      <c r="AI497" s="282">
        <v>43623</v>
      </c>
      <c r="AJ497" s="282" t="s">
        <v>883</v>
      </c>
      <c r="AK497" s="274"/>
    </row>
    <row r="498" spans="1:37" x14ac:dyDescent="0.3">
      <c r="A498" s="273">
        <v>93487</v>
      </c>
      <c r="B498" s="274" t="s">
        <v>1547</v>
      </c>
      <c r="C498" s="146" t="s">
        <v>256</v>
      </c>
      <c r="D498" s="275">
        <v>66.900000000000006</v>
      </c>
      <c r="E498" s="274"/>
      <c r="F498" s="274"/>
      <c r="G498" s="274" t="s">
        <v>883</v>
      </c>
      <c r="H498" s="276">
        <v>7</v>
      </c>
      <c r="I498" s="24">
        <v>103003</v>
      </c>
      <c r="J498" s="277">
        <v>66.900000000000006</v>
      </c>
      <c r="K498" s="276"/>
      <c r="L498" s="278">
        <v>0</v>
      </c>
      <c r="M498" s="279">
        <v>0</v>
      </c>
      <c r="N498" s="277">
        <v>0</v>
      </c>
      <c r="O498" s="280" t="s">
        <v>882</v>
      </c>
      <c r="P498" s="279">
        <v>0</v>
      </c>
      <c r="Q498" s="281">
        <v>0</v>
      </c>
      <c r="R498" s="282" t="s">
        <v>883</v>
      </c>
      <c r="S498" s="274" t="s">
        <v>1498</v>
      </c>
      <c r="T498" s="44">
        <v>1</v>
      </c>
      <c r="U498" s="283">
        <v>55</v>
      </c>
      <c r="V498" s="284">
        <v>26</v>
      </c>
      <c r="W498" s="285" t="s">
        <v>883</v>
      </c>
      <c r="X498" s="286" t="s">
        <v>883</v>
      </c>
      <c r="Y498" s="287">
        <v>0</v>
      </c>
      <c r="Z498" s="287" t="s">
        <v>883</v>
      </c>
      <c r="AA498" s="286" t="s">
        <v>883</v>
      </c>
      <c r="AB498" s="287">
        <v>0</v>
      </c>
      <c r="AC498" s="287"/>
      <c r="AD498" s="288" t="s">
        <v>883</v>
      </c>
      <c r="AE498" s="289" t="s">
        <v>883</v>
      </c>
      <c r="AF498" s="279">
        <v>0</v>
      </c>
      <c r="AG498" s="282">
        <v>43440</v>
      </c>
      <c r="AH498" s="282">
        <v>38930</v>
      </c>
      <c r="AI498" s="282">
        <v>43411</v>
      </c>
      <c r="AJ498" s="282" t="s">
        <v>883</v>
      </c>
      <c r="AK498" s="274"/>
    </row>
    <row r="499" spans="1:37" x14ac:dyDescent="0.3">
      <c r="A499" s="273">
        <v>93488</v>
      </c>
      <c r="B499" s="274" t="s">
        <v>1548</v>
      </c>
      <c r="C499" s="146" t="s">
        <v>256</v>
      </c>
      <c r="D499" s="275">
        <v>78.400000000000006</v>
      </c>
      <c r="E499" s="274"/>
      <c r="F499" s="274"/>
      <c r="G499" s="274" t="s">
        <v>883</v>
      </c>
      <c r="H499" s="276">
        <v>17</v>
      </c>
      <c r="I499" s="24">
        <v>103003</v>
      </c>
      <c r="J499" s="277">
        <v>78.400000000000006</v>
      </c>
      <c r="K499" s="276">
        <v>5</v>
      </c>
      <c r="L499" s="278">
        <v>40.476190476190474</v>
      </c>
      <c r="M499" s="279">
        <v>0</v>
      </c>
      <c r="N499" s="277">
        <v>0</v>
      </c>
      <c r="O499" s="280" t="s">
        <v>882</v>
      </c>
      <c r="P499" s="279">
        <v>0</v>
      </c>
      <c r="Q499" s="281">
        <v>0</v>
      </c>
      <c r="R499" s="282" t="s">
        <v>883</v>
      </c>
      <c r="S499" s="274" t="s">
        <v>1498</v>
      </c>
      <c r="T499" s="44">
        <v>1</v>
      </c>
      <c r="U499" s="283">
        <v>55</v>
      </c>
      <c r="V499" s="284">
        <v>26</v>
      </c>
      <c r="W499" s="285" t="s">
        <v>883</v>
      </c>
      <c r="X499" s="286" t="s">
        <v>883</v>
      </c>
      <c r="Y499" s="287">
        <v>0</v>
      </c>
      <c r="Z499" s="287" t="s">
        <v>883</v>
      </c>
      <c r="AA499" s="286" t="s">
        <v>883</v>
      </c>
      <c r="AB499" s="287">
        <v>0</v>
      </c>
      <c r="AC499" s="287"/>
      <c r="AD499" s="288" t="s">
        <v>883</v>
      </c>
      <c r="AE499" s="289" t="s">
        <v>883</v>
      </c>
      <c r="AF499" s="279">
        <v>2</v>
      </c>
      <c r="AG499" s="282">
        <v>43424</v>
      </c>
      <c r="AH499" s="282">
        <v>38930</v>
      </c>
      <c r="AI499" s="282">
        <v>43411</v>
      </c>
      <c r="AJ499" s="282" t="s">
        <v>883</v>
      </c>
      <c r="AK499" s="274"/>
    </row>
    <row r="500" spans="1:37" x14ac:dyDescent="0.3">
      <c r="A500" s="273">
        <v>95121</v>
      </c>
      <c r="B500" s="274" t="s">
        <v>1549</v>
      </c>
      <c r="C500" s="146" t="s">
        <v>256</v>
      </c>
      <c r="D500" s="275">
        <v>0.7</v>
      </c>
      <c r="E500" s="274"/>
      <c r="F500" s="274"/>
      <c r="G500" s="274" t="s">
        <v>883</v>
      </c>
      <c r="H500" s="276">
        <v>0</v>
      </c>
      <c r="I500" s="24">
        <v>103003</v>
      </c>
      <c r="J500" s="277">
        <v>0.7</v>
      </c>
      <c r="K500" s="276">
        <v>274</v>
      </c>
      <c r="L500" s="278">
        <v>0</v>
      </c>
      <c r="M500" s="279">
        <v>345</v>
      </c>
      <c r="N500" s="277">
        <v>241.5</v>
      </c>
      <c r="O500" s="280" t="s">
        <v>882</v>
      </c>
      <c r="P500" s="279">
        <v>0</v>
      </c>
      <c r="Q500" s="281">
        <v>0</v>
      </c>
      <c r="R500" s="282" t="s">
        <v>883</v>
      </c>
      <c r="S500" s="274" t="s">
        <v>960</v>
      </c>
      <c r="T500" s="44">
        <v>1</v>
      </c>
      <c r="U500" s="283">
        <v>61</v>
      </c>
      <c r="V500" s="284">
        <v>8</v>
      </c>
      <c r="W500" s="285" t="s">
        <v>883</v>
      </c>
      <c r="X500" s="286" t="s">
        <v>883</v>
      </c>
      <c r="Y500" s="287">
        <v>0</v>
      </c>
      <c r="Z500" s="287" t="s">
        <v>883</v>
      </c>
      <c r="AA500" s="286" t="s">
        <v>883</v>
      </c>
      <c r="AB500" s="287">
        <v>0</v>
      </c>
      <c r="AC500" s="287"/>
      <c r="AD500" s="288" t="s">
        <v>883</v>
      </c>
      <c r="AE500" s="289" t="s">
        <v>883</v>
      </c>
      <c r="AF500" s="279">
        <v>116</v>
      </c>
      <c r="AG500" s="282">
        <v>45160</v>
      </c>
      <c r="AH500" s="282">
        <v>39001</v>
      </c>
      <c r="AI500" s="282">
        <v>45145</v>
      </c>
      <c r="AJ500" s="282" t="s">
        <v>883</v>
      </c>
      <c r="AK500" s="274"/>
    </row>
    <row r="501" spans="1:37" x14ac:dyDescent="0.3">
      <c r="A501" s="273">
        <v>95209</v>
      </c>
      <c r="B501" s="274" t="s">
        <v>1550</v>
      </c>
      <c r="C501" s="146" t="s">
        <v>256</v>
      </c>
      <c r="D501" s="275">
        <v>1.8</v>
      </c>
      <c r="E501" s="274"/>
      <c r="F501" s="274"/>
      <c r="G501" s="274" t="s">
        <v>883</v>
      </c>
      <c r="H501" s="276">
        <v>0</v>
      </c>
      <c r="I501" s="24">
        <v>103003</v>
      </c>
      <c r="J501" s="277">
        <v>1.8</v>
      </c>
      <c r="K501" s="276">
        <v>290</v>
      </c>
      <c r="L501" s="278">
        <v>0</v>
      </c>
      <c r="M501" s="279">
        <v>336</v>
      </c>
      <c r="N501" s="277">
        <v>604.79999999999995</v>
      </c>
      <c r="O501" s="280" t="s">
        <v>882</v>
      </c>
      <c r="P501" s="279">
        <v>0</v>
      </c>
      <c r="Q501" s="281">
        <v>0</v>
      </c>
      <c r="R501" s="282" t="s">
        <v>883</v>
      </c>
      <c r="S501" s="274" t="s">
        <v>1005</v>
      </c>
      <c r="T501" s="44">
        <v>1</v>
      </c>
      <c r="U501" s="283">
        <v>61</v>
      </c>
      <c r="V501" s="284">
        <v>15</v>
      </c>
      <c r="W501" s="285" t="s">
        <v>883</v>
      </c>
      <c r="X501" s="286" t="s">
        <v>883</v>
      </c>
      <c r="Y501" s="287">
        <v>0</v>
      </c>
      <c r="Z501" s="287" t="s">
        <v>883</v>
      </c>
      <c r="AA501" s="286" t="s">
        <v>883</v>
      </c>
      <c r="AB501" s="287">
        <v>0</v>
      </c>
      <c r="AC501" s="287"/>
      <c r="AD501" s="288" t="s">
        <v>883</v>
      </c>
      <c r="AE501" s="289" t="s">
        <v>883</v>
      </c>
      <c r="AF501" s="279">
        <v>112</v>
      </c>
      <c r="AG501" s="282">
        <v>45166</v>
      </c>
      <c r="AH501" s="282">
        <v>39007</v>
      </c>
      <c r="AI501" s="282">
        <v>45145</v>
      </c>
      <c r="AJ501" s="282" t="s">
        <v>883</v>
      </c>
      <c r="AK501" s="274"/>
    </row>
    <row r="502" spans="1:37" x14ac:dyDescent="0.3">
      <c r="A502" s="273">
        <v>95228</v>
      </c>
      <c r="B502" s="274" t="s">
        <v>1551</v>
      </c>
      <c r="C502" s="146" t="s">
        <v>256</v>
      </c>
      <c r="D502" s="275">
        <v>8.2699999999999996E-2</v>
      </c>
      <c r="E502" s="274"/>
      <c r="F502" s="274"/>
      <c r="G502" s="274" t="s">
        <v>883</v>
      </c>
      <c r="H502" s="276">
        <v>0</v>
      </c>
      <c r="I502" s="24">
        <v>103003</v>
      </c>
      <c r="J502" s="277">
        <v>8.2699999999999996E-2</v>
      </c>
      <c r="K502" s="276">
        <v>5502</v>
      </c>
      <c r="L502" s="278">
        <v>0</v>
      </c>
      <c r="M502" s="279">
        <v>4783.04</v>
      </c>
      <c r="N502" s="277">
        <v>395.55740800000001</v>
      </c>
      <c r="O502" s="280" t="s">
        <v>882</v>
      </c>
      <c r="P502" s="279">
        <v>0</v>
      </c>
      <c r="Q502" s="281">
        <v>0</v>
      </c>
      <c r="R502" s="282" t="s">
        <v>883</v>
      </c>
      <c r="S502" s="274" t="s">
        <v>1046</v>
      </c>
      <c r="T502" s="44">
        <v>1</v>
      </c>
      <c r="U502" s="283">
        <v>55</v>
      </c>
      <c r="V502" s="284">
        <v>46</v>
      </c>
      <c r="W502" s="285">
        <v>2442</v>
      </c>
      <c r="X502" s="286">
        <v>2023</v>
      </c>
      <c r="Y502" s="287">
        <v>1000</v>
      </c>
      <c r="Z502" s="287" t="s">
        <v>883</v>
      </c>
      <c r="AA502" s="286" t="s">
        <v>883</v>
      </c>
      <c r="AB502" s="287">
        <v>0</v>
      </c>
      <c r="AC502" s="287"/>
      <c r="AD502" s="288" t="s">
        <v>883</v>
      </c>
      <c r="AE502" s="289" t="s">
        <v>883</v>
      </c>
      <c r="AF502" s="279">
        <v>1928</v>
      </c>
      <c r="AG502" s="282">
        <v>44172</v>
      </c>
      <c r="AH502" s="282">
        <v>39007</v>
      </c>
      <c r="AI502" s="282">
        <v>44383</v>
      </c>
      <c r="AJ502" s="282" t="s">
        <v>883</v>
      </c>
      <c r="AK502" s="274"/>
    </row>
    <row r="503" spans="1:37" x14ac:dyDescent="0.3">
      <c r="A503" s="273">
        <v>95229</v>
      </c>
      <c r="B503" s="274" t="s">
        <v>1552</v>
      </c>
      <c r="C503" s="146" t="s">
        <v>256</v>
      </c>
      <c r="D503" s="275">
        <v>0.19</v>
      </c>
      <c r="E503" s="274"/>
      <c r="F503" s="274"/>
      <c r="G503" s="274" t="s">
        <v>883</v>
      </c>
      <c r="H503" s="276">
        <v>0</v>
      </c>
      <c r="I503" s="24">
        <v>103003</v>
      </c>
      <c r="J503" s="277">
        <v>0.19</v>
      </c>
      <c r="K503" s="276">
        <v>8356</v>
      </c>
      <c r="L503" s="278">
        <v>0</v>
      </c>
      <c r="M503" s="279">
        <v>7719.04</v>
      </c>
      <c r="N503" s="277">
        <v>1466.6176</v>
      </c>
      <c r="O503" s="280" t="s">
        <v>882</v>
      </c>
      <c r="P503" s="279">
        <v>0</v>
      </c>
      <c r="Q503" s="281">
        <v>0</v>
      </c>
      <c r="R503" s="282" t="s">
        <v>883</v>
      </c>
      <c r="S503" s="274" t="s">
        <v>1046</v>
      </c>
      <c r="T503" s="44">
        <v>1</v>
      </c>
      <c r="U503" s="283">
        <v>55</v>
      </c>
      <c r="V503" s="284">
        <v>46</v>
      </c>
      <c r="W503" s="285">
        <v>10083</v>
      </c>
      <c r="X503" s="286">
        <v>2023</v>
      </c>
      <c r="Y503" s="287">
        <v>2000</v>
      </c>
      <c r="Z503" s="287" t="s">
        <v>883</v>
      </c>
      <c r="AA503" s="286" t="s">
        <v>883</v>
      </c>
      <c r="AB503" s="287">
        <v>0</v>
      </c>
      <c r="AC503" s="287"/>
      <c r="AD503" s="288" t="s">
        <v>883</v>
      </c>
      <c r="AE503" s="289" t="s">
        <v>883</v>
      </c>
      <c r="AF503" s="279">
        <v>3240</v>
      </c>
      <c r="AG503" s="282">
        <v>44599</v>
      </c>
      <c r="AH503" s="282">
        <v>39007</v>
      </c>
      <c r="AI503" s="282">
        <v>45105</v>
      </c>
      <c r="AJ503" s="282" t="s">
        <v>883</v>
      </c>
      <c r="AK503" s="274"/>
    </row>
    <row r="504" spans="1:37" x14ac:dyDescent="0.3">
      <c r="A504" s="273">
        <v>96516</v>
      </c>
      <c r="B504" s="274" t="s">
        <v>1553</v>
      </c>
      <c r="C504" s="146" t="s">
        <v>429</v>
      </c>
      <c r="D504" s="275">
        <v>2.2799999999999998</v>
      </c>
      <c r="E504" s="274" t="s">
        <v>1554</v>
      </c>
      <c r="F504" s="274" t="s">
        <v>1555</v>
      </c>
      <c r="G504" s="274" t="s">
        <v>945</v>
      </c>
      <c r="H504" s="276">
        <v>2989</v>
      </c>
      <c r="I504" s="24">
        <v>103003</v>
      </c>
      <c r="J504" s="277">
        <v>2.2799999999999998</v>
      </c>
      <c r="K504" s="276">
        <v>368</v>
      </c>
      <c r="L504" s="278">
        <v>77.475375842405398</v>
      </c>
      <c r="M504" s="279">
        <v>0</v>
      </c>
      <c r="N504" s="277">
        <v>0</v>
      </c>
      <c r="O504" s="280" t="s">
        <v>946</v>
      </c>
      <c r="P504" s="279">
        <v>1220</v>
      </c>
      <c r="Q504" s="281">
        <v>2781.6</v>
      </c>
      <c r="R504" s="282">
        <v>45454</v>
      </c>
      <c r="S504" s="274" t="s">
        <v>1488</v>
      </c>
      <c r="T504" s="44">
        <v>1</v>
      </c>
      <c r="U504" s="283">
        <v>54</v>
      </c>
      <c r="V504" s="284">
        <v>4</v>
      </c>
      <c r="W504" s="285" t="s">
        <v>883</v>
      </c>
      <c r="X504" s="286" t="s">
        <v>883</v>
      </c>
      <c r="Y504" s="287">
        <v>0</v>
      </c>
      <c r="Z504" s="287" t="s">
        <v>883</v>
      </c>
      <c r="AA504" s="286" t="s">
        <v>883</v>
      </c>
      <c r="AB504" s="287">
        <v>0</v>
      </c>
      <c r="AC504" s="287"/>
      <c r="AD504" s="288" t="s">
        <v>883</v>
      </c>
      <c r="AE504" s="289" t="s">
        <v>883</v>
      </c>
      <c r="AF504" s="279">
        <v>154</v>
      </c>
      <c r="AG504" s="282">
        <v>43759</v>
      </c>
      <c r="AH504" s="282">
        <v>39063</v>
      </c>
      <c r="AI504" s="282">
        <v>45104</v>
      </c>
      <c r="AJ504" s="282" t="s">
        <v>883</v>
      </c>
      <c r="AK504" s="274"/>
    </row>
    <row r="505" spans="1:37" x14ac:dyDescent="0.3">
      <c r="A505" s="273">
        <v>98080</v>
      </c>
      <c r="B505" s="274" t="s">
        <v>1556</v>
      </c>
      <c r="C505" s="146" t="s">
        <v>429</v>
      </c>
      <c r="D505" s="275">
        <v>2.27</v>
      </c>
      <c r="E505" s="274" t="s">
        <v>1554</v>
      </c>
      <c r="F505" s="274" t="s">
        <v>1555</v>
      </c>
      <c r="G505" s="274" t="s">
        <v>945</v>
      </c>
      <c r="H505" s="276">
        <v>2328</v>
      </c>
      <c r="I505" s="24">
        <v>103003</v>
      </c>
      <c r="J505" s="277">
        <v>2.27</v>
      </c>
      <c r="K505" s="276">
        <v>178</v>
      </c>
      <c r="L505" s="278">
        <v>103.83586083853702</v>
      </c>
      <c r="M505" s="279">
        <v>0</v>
      </c>
      <c r="N505" s="277">
        <v>0</v>
      </c>
      <c r="O505" s="280" t="s">
        <v>946</v>
      </c>
      <c r="P505" s="279">
        <v>1220</v>
      </c>
      <c r="Q505" s="281">
        <v>2769.4</v>
      </c>
      <c r="R505" s="282">
        <v>45454</v>
      </c>
      <c r="S505" s="274" t="s">
        <v>1557</v>
      </c>
      <c r="T505" s="44">
        <v>1</v>
      </c>
      <c r="U505" s="283">
        <v>54</v>
      </c>
      <c r="V505" s="284">
        <v>19</v>
      </c>
      <c r="W505" s="285" t="s">
        <v>883</v>
      </c>
      <c r="X505" s="286" t="s">
        <v>883</v>
      </c>
      <c r="Y505" s="287">
        <v>0</v>
      </c>
      <c r="Z505" s="287" t="s">
        <v>883</v>
      </c>
      <c r="AA505" s="286" t="s">
        <v>883</v>
      </c>
      <c r="AB505" s="287">
        <v>0</v>
      </c>
      <c r="AC505" s="287"/>
      <c r="AD505" s="288" t="s">
        <v>883</v>
      </c>
      <c r="AE505" s="289" t="s">
        <v>883</v>
      </c>
      <c r="AF505" s="279">
        <v>90</v>
      </c>
      <c r="AG505" s="282">
        <v>43798</v>
      </c>
      <c r="AH505" s="282">
        <v>39154</v>
      </c>
      <c r="AI505" s="282">
        <v>45104</v>
      </c>
      <c r="AJ505" s="282" t="s">
        <v>883</v>
      </c>
      <c r="AK505" s="274"/>
    </row>
    <row r="506" spans="1:37" x14ac:dyDescent="0.3">
      <c r="A506" s="273">
        <v>98359</v>
      </c>
      <c r="B506" s="274" t="s">
        <v>1558</v>
      </c>
      <c r="C506" s="146" t="s">
        <v>253</v>
      </c>
      <c r="D506" s="275">
        <v>137</v>
      </c>
      <c r="E506" s="274"/>
      <c r="F506" s="274"/>
      <c r="G506" s="274" t="s">
        <v>883</v>
      </c>
      <c r="H506" s="276">
        <v>56</v>
      </c>
      <c r="I506" s="24">
        <v>103003</v>
      </c>
      <c r="J506" s="277">
        <v>137</v>
      </c>
      <c r="K506" s="276">
        <v>21</v>
      </c>
      <c r="L506" s="278">
        <v>32</v>
      </c>
      <c r="M506" s="279">
        <v>0</v>
      </c>
      <c r="N506" s="277">
        <v>0</v>
      </c>
      <c r="O506" s="280" t="s">
        <v>882</v>
      </c>
      <c r="P506" s="279">
        <v>0</v>
      </c>
      <c r="Q506" s="281">
        <v>0</v>
      </c>
      <c r="R506" s="282" t="s">
        <v>883</v>
      </c>
      <c r="S506" s="274" t="s">
        <v>1071</v>
      </c>
      <c r="T506" s="44">
        <v>1</v>
      </c>
      <c r="U506" s="283">
        <v>78</v>
      </c>
      <c r="V506" s="284">
        <v>2</v>
      </c>
      <c r="W506" s="285" t="s">
        <v>883</v>
      </c>
      <c r="X506" s="286" t="s">
        <v>883</v>
      </c>
      <c r="Y506" s="287">
        <v>0</v>
      </c>
      <c r="Z506" s="287" t="s">
        <v>883</v>
      </c>
      <c r="AA506" s="286" t="s">
        <v>883</v>
      </c>
      <c r="AB506" s="287">
        <v>0</v>
      </c>
      <c r="AC506" s="287"/>
      <c r="AD506" s="288" t="s">
        <v>883</v>
      </c>
      <c r="AE506" s="289" t="s">
        <v>883</v>
      </c>
      <c r="AF506" s="279">
        <v>8</v>
      </c>
      <c r="AG506" s="282">
        <v>44165</v>
      </c>
      <c r="AH506" s="282">
        <v>39168</v>
      </c>
      <c r="AI506" s="282">
        <v>44789</v>
      </c>
      <c r="AJ506" s="282" t="s">
        <v>883</v>
      </c>
      <c r="AK506" s="274"/>
    </row>
    <row r="507" spans="1:37" x14ac:dyDescent="0.3">
      <c r="A507" s="273">
        <v>98360</v>
      </c>
      <c r="B507" s="274" t="s">
        <v>605</v>
      </c>
      <c r="C507" s="146" t="s">
        <v>253</v>
      </c>
      <c r="D507" s="275">
        <v>42</v>
      </c>
      <c r="E507" s="274"/>
      <c r="F507" s="274"/>
      <c r="G507" s="274" t="s">
        <v>883</v>
      </c>
      <c r="H507" s="276">
        <v>55</v>
      </c>
      <c r="I507" s="24">
        <v>103003</v>
      </c>
      <c r="J507" s="277">
        <v>42</v>
      </c>
      <c r="K507" s="276"/>
      <c r="L507" s="278">
        <v>0</v>
      </c>
      <c r="M507" s="279">
        <v>0</v>
      </c>
      <c r="N507" s="277">
        <v>0</v>
      </c>
      <c r="O507" s="280" t="s">
        <v>882</v>
      </c>
      <c r="P507" s="279">
        <v>0</v>
      </c>
      <c r="Q507" s="281">
        <v>0</v>
      </c>
      <c r="R507" s="282" t="s">
        <v>883</v>
      </c>
      <c r="S507" s="274" t="s">
        <v>1559</v>
      </c>
      <c r="T507" s="44">
        <v>1</v>
      </c>
      <c r="U507" s="283">
        <v>70</v>
      </c>
      <c r="V507" s="284">
        <v>47</v>
      </c>
      <c r="W507" s="285" t="s">
        <v>883</v>
      </c>
      <c r="X507" s="286" t="s">
        <v>883</v>
      </c>
      <c r="Y507" s="287">
        <v>0</v>
      </c>
      <c r="Z507" s="287" t="s">
        <v>883</v>
      </c>
      <c r="AA507" s="286" t="s">
        <v>883</v>
      </c>
      <c r="AB507" s="287">
        <v>0</v>
      </c>
      <c r="AC507" s="287"/>
      <c r="AD507" s="288" t="s">
        <v>883</v>
      </c>
      <c r="AE507" s="289" t="s">
        <v>883</v>
      </c>
      <c r="AF507" s="279">
        <v>0</v>
      </c>
      <c r="AG507" s="282">
        <v>43063</v>
      </c>
      <c r="AH507" s="282">
        <v>39168</v>
      </c>
      <c r="AI507" s="282">
        <v>44789</v>
      </c>
      <c r="AJ507" s="282" t="s">
        <v>883</v>
      </c>
      <c r="AK507" s="274"/>
    </row>
    <row r="508" spans="1:37" x14ac:dyDescent="0.3">
      <c r="A508" s="273">
        <v>98702</v>
      </c>
      <c r="B508" s="274" t="s">
        <v>1560</v>
      </c>
      <c r="C508" s="146" t="s">
        <v>553</v>
      </c>
      <c r="D508" s="275">
        <v>18.75</v>
      </c>
      <c r="E508" s="274"/>
      <c r="F508" s="274"/>
      <c r="G508" s="274" t="s">
        <v>883</v>
      </c>
      <c r="H508" s="276">
        <v>7791</v>
      </c>
      <c r="I508" s="24">
        <v>103003</v>
      </c>
      <c r="J508" s="277">
        <v>18.75</v>
      </c>
      <c r="K508" s="276">
        <v>3580.6</v>
      </c>
      <c r="L508" s="278">
        <v>18.74503765368236</v>
      </c>
      <c r="M508" s="279">
        <v>0</v>
      </c>
      <c r="N508" s="277">
        <v>0</v>
      </c>
      <c r="O508" s="280" t="s">
        <v>882</v>
      </c>
      <c r="P508" s="279">
        <v>0</v>
      </c>
      <c r="Q508" s="281">
        <v>0</v>
      </c>
      <c r="R508" s="282" t="s">
        <v>883</v>
      </c>
      <c r="S508" s="274" t="s">
        <v>1561</v>
      </c>
      <c r="T508" s="44">
        <v>1</v>
      </c>
      <c r="U508" s="283">
        <v>51</v>
      </c>
      <c r="V508" s="284">
        <v>24</v>
      </c>
      <c r="W508" s="285" t="s">
        <v>883</v>
      </c>
      <c r="X508" s="286" t="s">
        <v>883</v>
      </c>
      <c r="Y508" s="287">
        <v>0</v>
      </c>
      <c r="Z508" s="287" t="s">
        <v>883</v>
      </c>
      <c r="AA508" s="286" t="s">
        <v>883</v>
      </c>
      <c r="AB508" s="287">
        <v>0</v>
      </c>
      <c r="AC508" s="287"/>
      <c r="AD508" s="288" t="s">
        <v>883</v>
      </c>
      <c r="AE508" s="289" t="s">
        <v>883</v>
      </c>
      <c r="AF508" s="279">
        <v>1662</v>
      </c>
      <c r="AG508" s="282">
        <v>45208</v>
      </c>
      <c r="AH508" s="282">
        <v>39183</v>
      </c>
      <c r="AI508" s="282">
        <v>45160</v>
      </c>
      <c r="AJ508" s="282" t="s">
        <v>883</v>
      </c>
      <c r="AK508" s="274"/>
    </row>
    <row r="509" spans="1:37" x14ac:dyDescent="0.3">
      <c r="A509" s="273">
        <v>98703</v>
      </c>
      <c r="B509" s="274" t="s">
        <v>1562</v>
      </c>
      <c r="C509" s="146" t="s">
        <v>338</v>
      </c>
      <c r="D509" s="275">
        <v>45.37</v>
      </c>
      <c r="E509" s="274"/>
      <c r="F509" s="274"/>
      <c r="G509" s="274" t="s">
        <v>883</v>
      </c>
      <c r="H509" s="276">
        <v>229</v>
      </c>
      <c r="I509" s="24">
        <v>103003</v>
      </c>
      <c r="J509" s="277">
        <v>45.37</v>
      </c>
      <c r="K509" s="276">
        <v>706</v>
      </c>
      <c r="L509" s="278">
        <v>3.1262798634812285</v>
      </c>
      <c r="M509" s="279">
        <v>150</v>
      </c>
      <c r="N509" s="277">
        <v>6805.5</v>
      </c>
      <c r="O509" s="280" t="s">
        <v>882</v>
      </c>
      <c r="P509" s="279">
        <v>0</v>
      </c>
      <c r="Q509" s="281">
        <v>0</v>
      </c>
      <c r="R509" s="282" t="s">
        <v>883</v>
      </c>
      <c r="S509" s="274" t="s">
        <v>1255</v>
      </c>
      <c r="T509" s="44">
        <v>1</v>
      </c>
      <c r="U509" s="283">
        <v>69</v>
      </c>
      <c r="V509" s="284">
        <v>3</v>
      </c>
      <c r="W509" s="285">
        <v>7337</v>
      </c>
      <c r="X509" s="286">
        <v>2023</v>
      </c>
      <c r="Y509" s="287">
        <v>500</v>
      </c>
      <c r="Z509" s="287" t="s">
        <v>883</v>
      </c>
      <c r="AA509" s="286" t="s">
        <v>883</v>
      </c>
      <c r="AB509" s="287">
        <v>0</v>
      </c>
      <c r="AC509" s="287"/>
      <c r="AD509" s="288" t="s">
        <v>883</v>
      </c>
      <c r="AE509" s="289" t="s">
        <v>883</v>
      </c>
      <c r="AF509" s="279">
        <v>294</v>
      </c>
      <c r="AG509" s="282">
        <v>44148</v>
      </c>
      <c r="AH509" s="282">
        <v>39183</v>
      </c>
      <c r="AI509" s="282">
        <v>44685</v>
      </c>
      <c r="AJ509" s="282" t="s">
        <v>883</v>
      </c>
      <c r="AK509" s="274"/>
    </row>
    <row r="510" spans="1:37" x14ac:dyDescent="0.3">
      <c r="A510" s="273">
        <v>98704</v>
      </c>
      <c r="B510" s="274" t="s">
        <v>1563</v>
      </c>
      <c r="C510" s="146" t="s">
        <v>338</v>
      </c>
      <c r="D510" s="275">
        <v>44</v>
      </c>
      <c r="E510" s="274"/>
      <c r="F510" s="274"/>
      <c r="G510" s="274" t="s">
        <v>883</v>
      </c>
      <c r="H510" s="276">
        <v>184</v>
      </c>
      <c r="I510" s="24">
        <v>103003</v>
      </c>
      <c r="J510" s="277">
        <v>44</v>
      </c>
      <c r="K510" s="276">
        <v>163</v>
      </c>
      <c r="L510" s="278">
        <v>12.266666666666667</v>
      </c>
      <c r="M510" s="279">
        <v>0</v>
      </c>
      <c r="N510" s="277">
        <v>0</v>
      </c>
      <c r="O510" s="280" t="s">
        <v>882</v>
      </c>
      <c r="P510" s="279">
        <v>0</v>
      </c>
      <c r="Q510" s="281">
        <v>0</v>
      </c>
      <c r="R510" s="282" t="s">
        <v>883</v>
      </c>
      <c r="S510" s="274" t="s">
        <v>1255</v>
      </c>
      <c r="T510" s="44">
        <v>1</v>
      </c>
      <c r="U510" s="283">
        <v>69</v>
      </c>
      <c r="V510" s="284">
        <v>3</v>
      </c>
      <c r="W510" s="285" t="s">
        <v>883</v>
      </c>
      <c r="X510" s="286" t="s">
        <v>883</v>
      </c>
      <c r="Y510" s="287">
        <v>0</v>
      </c>
      <c r="Z510" s="287" t="s">
        <v>883</v>
      </c>
      <c r="AA510" s="286" t="s">
        <v>883</v>
      </c>
      <c r="AB510" s="287">
        <v>0</v>
      </c>
      <c r="AC510" s="287"/>
      <c r="AD510" s="288" t="s">
        <v>883</v>
      </c>
      <c r="AE510" s="289" t="s">
        <v>883</v>
      </c>
      <c r="AF510" s="279">
        <v>60</v>
      </c>
      <c r="AG510" s="282">
        <v>45189</v>
      </c>
      <c r="AH510" s="282">
        <v>39183</v>
      </c>
      <c r="AI510" s="282">
        <v>45160</v>
      </c>
      <c r="AJ510" s="282" t="s">
        <v>883</v>
      </c>
      <c r="AK510" s="274"/>
    </row>
    <row r="511" spans="1:37" x14ac:dyDescent="0.3">
      <c r="A511" s="273">
        <v>98732</v>
      </c>
      <c r="B511" s="274" t="s">
        <v>1564</v>
      </c>
      <c r="C511" s="146" t="s">
        <v>31</v>
      </c>
      <c r="D511" s="275">
        <v>134</v>
      </c>
      <c r="E511" s="274"/>
      <c r="F511" s="274"/>
      <c r="G511" s="274" t="s">
        <v>883</v>
      </c>
      <c r="H511" s="276">
        <v>55</v>
      </c>
      <c r="I511" s="24">
        <v>103003</v>
      </c>
      <c r="J511" s="277">
        <v>143.14286000000001</v>
      </c>
      <c r="K511" s="276"/>
      <c r="L511" s="278">
        <v>0</v>
      </c>
      <c r="M511" s="279">
        <v>0</v>
      </c>
      <c r="N511" s="277">
        <v>0</v>
      </c>
      <c r="O511" s="280" t="s">
        <v>882</v>
      </c>
      <c r="P511" s="279">
        <v>0</v>
      </c>
      <c r="Q511" s="281">
        <v>0</v>
      </c>
      <c r="R511" s="282" t="s">
        <v>883</v>
      </c>
      <c r="S511" s="274" t="s">
        <v>1565</v>
      </c>
      <c r="T511" s="44">
        <v>1</v>
      </c>
      <c r="U511" s="283">
        <v>58</v>
      </c>
      <c r="V511" s="284">
        <v>14</v>
      </c>
      <c r="W511" s="285" t="s">
        <v>883</v>
      </c>
      <c r="X511" s="286" t="s">
        <v>883</v>
      </c>
      <c r="Y511" s="287">
        <v>0</v>
      </c>
      <c r="Z511" s="287" t="s">
        <v>883</v>
      </c>
      <c r="AA511" s="286" t="s">
        <v>883</v>
      </c>
      <c r="AB511" s="287">
        <v>0</v>
      </c>
      <c r="AC511" s="287"/>
      <c r="AD511" s="288" t="s">
        <v>883</v>
      </c>
      <c r="AE511" s="289" t="s">
        <v>883</v>
      </c>
      <c r="AF511" s="279">
        <v>0</v>
      </c>
      <c r="AG511" s="282">
        <v>43619</v>
      </c>
      <c r="AH511" s="282">
        <v>39184</v>
      </c>
      <c r="AI511" s="282">
        <v>43585</v>
      </c>
      <c r="AJ511" s="282" t="s">
        <v>883</v>
      </c>
      <c r="AK511" s="274"/>
    </row>
    <row r="512" spans="1:37" x14ac:dyDescent="0.3">
      <c r="A512" s="273">
        <v>98733</v>
      </c>
      <c r="B512" s="274" t="s">
        <v>1566</v>
      </c>
      <c r="C512" s="146" t="s">
        <v>31</v>
      </c>
      <c r="D512" s="275">
        <v>134</v>
      </c>
      <c r="E512" s="274"/>
      <c r="F512" s="274"/>
      <c r="G512" s="274" t="s">
        <v>883</v>
      </c>
      <c r="H512" s="276">
        <v>41</v>
      </c>
      <c r="I512" s="24">
        <v>103003</v>
      </c>
      <c r="J512" s="277">
        <v>144.25</v>
      </c>
      <c r="K512" s="276"/>
      <c r="L512" s="278">
        <v>0</v>
      </c>
      <c r="M512" s="279">
        <v>0</v>
      </c>
      <c r="N512" s="277">
        <v>0</v>
      </c>
      <c r="O512" s="280" t="s">
        <v>882</v>
      </c>
      <c r="P512" s="279">
        <v>0</v>
      </c>
      <c r="Q512" s="281">
        <v>0</v>
      </c>
      <c r="R512" s="282" t="s">
        <v>883</v>
      </c>
      <c r="S512" s="274" t="s">
        <v>1565</v>
      </c>
      <c r="T512" s="44">
        <v>1</v>
      </c>
      <c r="U512" s="283">
        <v>58</v>
      </c>
      <c r="V512" s="284">
        <v>14</v>
      </c>
      <c r="W512" s="285" t="s">
        <v>883</v>
      </c>
      <c r="X512" s="286" t="s">
        <v>883</v>
      </c>
      <c r="Y512" s="287">
        <v>0</v>
      </c>
      <c r="Z512" s="287" t="s">
        <v>883</v>
      </c>
      <c r="AA512" s="286" t="s">
        <v>883</v>
      </c>
      <c r="AB512" s="287">
        <v>0</v>
      </c>
      <c r="AC512" s="287"/>
      <c r="AD512" s="288" t="s">
        <v>883</v>
      </c>
      <c r="AE512" s="289" t="s">
        <v>883</v>
      </c>
      <c r="AF512" s="279">
        <v>0</v>
      </c>
      <c r="AG512" s="282">
        <v>43613</v>
      </c>
      <c r="AH512" s="282">
        <v>39184</v>
      </c>
      <c r="AI512" s="282">
        <v>43585</v>
      </c>
      <c r="AJ512" s="282" t="s">
        <v>883</v>
      </c>
      <c r="AK512" s="274"/>
    </row>
    <row r="513" spans="1:37" x14ac:dyDescent="0.3">
      <c r="A513" s="273">
        <v>98734</v>
      </c>
      <c r="B513" s="274" t="s">
        <v>2254</v>
      </c>
      <c r="C513" s="146" t="s">
        <v>31</v>
      </c>
      <c r="D513" s="275">
        <v>134</v>
      </c>
      <c r="E513" s="274"/>
      <c r="F513" s="274"/>
      <c r="G513" s="274" t="s">
        <v>883</v>
      </c>
      <c r="H513" s="276">
        <v>36</v>
      </c>
      <c r="I513" s="24">
        <v>103003</v>
      </c>
      <c r="J513" s="277">
        <v>160.98412999999999</v>
      </c>
      <c r="K513" s="276"/>
      <c r="L513" s="278">
        <v>0</v>
      </c>
      <c r="M513" s="279">
        <v>0</v>
      </c>
      <c r="N513" s="277">
        <v>0</v>
      </c>
      <c r="O513" s="280" t="s">
        <v>882</v>
      </c>
      <c r="P513" s="279">
        <v>0</v>
      </c>
      <c r="Q513" s="281">
        <v>0</v>
      </c>
      <c r="R513" s="282" t="s">
        <v>883</v>
      </c>
      <c r="S513" s="274" t="s">
        <v>1565</v>
      </c>
      <c r="T513" s="44">
        <v>1</v>
      </c>
      <c r="U513" s="283">
        <v>58</v>
      </c>
      <c r="V513" s="284">
        <v>14</v>
      </c>
      <c r="W513" s="285" t="s">
        <v>883</v>
      </c>
      <c r="X513" s="286" t="s">
        <v>883</v>
      </c>
      <c r="Y513" s="287">
        <v>0</v>
      </c>
      <c r="Z513" s="287" t="s">
        <v>883</v>
      </c>
      <c r="AA513" s="286" t="s">
        <v>883</v>
      </c>
      <c r="AB513" s="287">
        <v>0</v>
      </c>
      <c r="AC513" s="287"/>
      <c r="AD513" s="288" t="s">
        <v>883</v>
      </c>
      <c r="AE513" s="289" t="s">
        <v>883</v>
      </c>
      <c r="AF513" s="279">
        <v>0</v>
      </c>
      <c r="AG513" s="282">
        <v>43619</v>
      </c>
      <c r="AH513" s="282">
        <v>39184</v>
      </c>
      <c r="AI513" s="282">
        <v>43585</v>
      </c>
      <c r="AJ513" s="282" t="s">
        <v>883</v>
      </c>
      <c r="AK513" s="274"/>
    </row>
    <row r="514" spans="1:37" x14ac:dyDescent="0.3">
      <c r="A514" s="273">
        <v>99787</v>
      </c>
      <c r="B514" s="274" t="s">
        <v>1567</v>
      </c>
      <c r="C514" s="146" t="s">
        <v>256</v>
      </c>
      <c r="D514" s="275">
        <v>73</v>
      </c>
      <c r="E514" s="274"/>
      <c r="F514" s="274"/>
      <c r="G514" s="274" t="s">
        <v>883</v>
      </c>
      <c r="H514" s="276">
        <v>16</v>
      </c>
      <c r="I514" s="24">
        <v>103003</v>
      </c>
      <c r="J514" s="277">
        <v>73</v>
      </c>
      <c r="K514" s="276">
        <v>62</v>
      </c>
      <c r="L514" s="278">
        <v>3.0018761726078802</v>
      </c>
      <c r="M514" s="279">
        <v>0</v>
      </c>
      <c r="N514" s="277">
        <v>0</v>
      </c>
      <c r="O514" s="280" t="s">
        <v>882</v>
      </c>
      <c r="P514" s="279">
        <v>0</v>
      </c>
      <c r="Q514" s="281">
        <v>0</v>
      </c>
      <c r="R514" s="282" t="s">
        <v>883</v>
      </c>
      <c r="S514" s="274" t="s">
        <v>984</v>
      </c>
      <c r="T514" s="44">
        <v>1</v>
      </c>
      <c r="U514" s="283">
        <v>55</v>
      </c>
      <c r="V514" s="284">
        <v>32</v>
      </c>
      <c r="W514" s="285">
        <v>2691</v>
      </c>
      <c r="X514" s="286">
        <v>2023</v>
      </c>
      <c r="Y514" s="287">
        <v>60</v>
      </c>
      <c r="Z514" s="287" t="s">
        <v>883</v>
      </c>
      <c r="AA514" s="286" t="s">
        <v>883</v>
      </c>
      <c r="AB514" s="287">
        <v>0</v>
      </c>
      <c r="AC514" s="287"/>
      <c r="AD514" s="288" t="s">
        <v>883</v>
      </c>
      <c r="AE514" s="289" t="s">
        <v>883</v>
      </c>
      <c r="AF514" s="279">
        <v>22</v>
      </c>
      <c r="AG514" s="282">
        <v>44874</v>
      </c>
      <c r="AH514" s="282">
        <v>39227</v>
      </c>
      <c r="AI514" s="282">
        <v>44845</v>
      </c>
      <c r="AJ514" s="282" t="s">
        <v>883</v>
      </c>
      <c r="AK514" s="274"/>
    </row>
    <row r="515" spans="1:37" x14ac:dyDescent="0.3">
      <c r="A515" s="273">
        <v>99788</v>
      </c>
      <c r="B515" s="274" t="s">
        <v>1568</v>
      </c>
      <c r="C515" s="146" t="s">
        <v>256</v>
      </c>
      <c r="D515" s="275">
        <v>1.49</v>
      </c>
      <c r="E515" s="274"/>
      <c r="F515" s="274"/>
      <c r="G515" s="274" t="s">
        <v>883</v>
      </c>
      <c r="H515" s="276">
        <v>150</v>
      </c>
      <c r="I515" s="24">
        <v>103003</v>
      </c>
      <c r="J515" s="277">
        <v>1.49</v>
      </c>
      <c r="K515" s="276"/>
      <c r="L515" s="278">
        <v>0</v>
      </c>
      <c r="M515" s="279">
        <v>0</v>
      </c>
      <c r="N515" s="277">
        <v>0</v>
      </c>
      <c r="O515" s="280" t="s">
        <v>882</v>
      </c>
      <c r="P515" s="279">
        <v>0</v>
      </c>
      <c r="Q515" s="281">
        <v>0</v>
      </c>
      <c r="R515" s="282" t="s">
        <v>883</v>
      </c>
      <c r="S515" s="274" t="s">
        <v>984</v>
      </c>
      <c r="T515" s="44">
        <v>1</v>
      </c>
      <c r="U515" s="283">
        <v>55</v>
      </c>
      <c r="V515" s="284">
        <v>32</v>
      </c>
      <c r="W515" s="285" t="s">
        <v>883</v>
      </c>
      <c r="X515" s="286" t="s">
        <v>883</v>
      </c>
      <c r="Y515" s="287">
        <v>0</v>
      </c>
      <c r="Z515" s="287" t="s">
        <v>883</v>
      </c>
      <c r="AA515" s="286" t="s">
        <v>883</v>
      </c>
      <c r="AB515" s="287">
        <v>0</v>
      </c>
      <c r="AC515" s="287"/>
      <c r="AD515" s="288" t="s">
        <v>883</v>
      </c>
      <c r="AE515" s="289" t="s">
        <v>883</v>
      </c>
      <c r="AF515" s="279">
        <v>0</v>
      </c>
      <c r="AG515" s="282">
        <v>39741</v>
      </c>
      <c r="AH515" s="282">
        <v>39227</v>
      </c>
      <c r="AI515" s="282">
        <v>39729</v>
      </c>
      <c r="AJ515" s="282" t="s">
        <v>883</v>
      </c>
      <c r="AK515" s="274"/>
    </row>
    <row r="516" spans="1:37" x14ac:dyDescent="0.3">
      <c r="A516" s="273">
        <v>100362</v>
      </c>
      <c r="B516" s="274" t="s">
        <v>1569</v>
      </c>
      <c r="C516" s="146" t="s">
        <v>604</v>
      </c>
      <c r="D516" s="275">
        <v>26.43</v>
      </c>
      <c r="E516" s="274"/>
      <c r="F516" s="274"/>
      <c r="G516" s="274" t="s">
        <v>883</v>
      </c>
      <c r="H516" s="276">
        <v>2665</v>
      </c>
      <c r="I516" s="24">
        <v>103003</v>
      </c>
      <c r="J516" s="277">
        <v>26.43</v>
      </c>
      <c r="K516" s="276">
        <v>3661</v>
      </c>
      <c r="L516" s="278">
        <v>8.7354136619902985</v>
      </c>
      <c r="M516" s="279">
        <v>0</v>
      </c>
      <c r="N516" s="277">
        <v>0</v>
      </c>
      <c r="O516" s="280" t="s">
        <v>882</v>
      </c>
      <c r="P516" s="279">
        <v>0</v>
      </c>
      <c r="Q516" s="281">
        <v>0</v>
      </c>
      <c r="R516" s="282" t="s">
        <v>883</v>
      </c>
      <c r="S516" s="274" t="s">
        <v>957</v>
      </c>
      <c r="T516" s="44">
        <v>1</v>
      </c>
      <c r="U516" s="283">
        <v>51</v>
      </c>
      <c r="V516" s="284">
        <v>3</v>
      </c>
      <c r="W516" s="285" t="s">
        <v>883</v>
      </c>
      <c r="X516" s="286" t="s">
        <v>883</v>
      </c>
      <c r="Y516" s="287">
        <v>0</v>
      </c>
      <c r="Z516" s="287">
        <v>8935</v>
      </c>
      <c r="AA516" s="286">
        <v>2023</v>
      </c>
      <c r="AB516" s="287">
        <v>4000</v>
      </c>
      <c r="AC516" s="287">
        <v>8000</v>
      </c>
      <c r="AD516" s="288" t="s">
        <v>2061</v>
      </c>
      <c r="AE516" s="289">
        <v>45180</v>
      </c>
      <c r="AF516" s="279">
        <v>1220</v>
      </c>
      <c r="AG516" s="282">
        <v>45163</v>
      </c>
      <c r="AH516" s="282">
        <v>39258</v>
      </c>
      <c r="AI516" s="282">
        <v>45148</v>
      </c>
      <c r="AJ516" s="282" t="s">
        <v>883</v>
      </c>
      <c r="AK516" s="274"/>
    </row>
    <row r="517" spans="1:37" x14ac:dyDescent="0.3">
      <c r="A517" s="273">
        <v>100383</v>
      </c>
      <c r="B517" s="274" t="s">
        <v>616</v>
      </c>
      <c r="C517" s="146" t="s">
        <v>253</v>
      </c>
      <c r="D517" s="275">
        <v>160</v>
      </c>
      <c r="E517" s="274"/>
      <c r="F517" s="274"/>
      <c r="G517" s="274" t="s">
        <v>883</v>
      </c>
      <c r="H517" s="276">
        <v>74</v>
      </c>
      <c r="I517" s="24">
        <v>103003</v>
      </c>
      <c r="J517" s="277">
        <v>160</v>
      </c>
      <c r="K517" s="276">
        <v>3</v>
      </c>
      <c r="L517" s="278">
        <v>296</v>
      </c>
      <c r="M517" s="279">
        <v>0</v>
      </c>
      <c r="N517" s="277">
        <v>0</v>
      </c>
      <c r="O517" s="280" t="s">
        <v>882</v>
      </c>
      <c r="P517" s="279">
        <v>0</v>
      </c>
      <c r="Q517" s="281">
        <v>0</v>
      </c>
      <c r="R517" s="282" t="s">
        <v>883</v>
      </c>
      <c r="S517" s="274" t="s">
        <v>1570</v>
      </c>
      <c r="T517" s="44">
        <v>1</v>
      </c>
      <c r="U517" s="283">
        <v>80</v>
      </c>
      <c r="V517" s="284">
        <v>7</v>
      </c>
      <c r="W517" s="285" t="s">
        <v>883</v>
      </c>
      <c r="X517" s="286" t="s">
        <v>883</v>
      </c>
      <c r="Y517" s="287">
        <v>0</v>
      </c>
      <c r="Z517" s="287" t="s">
        <v>883</v>
      </c>
      <c r="AA517" s="286" t="s">
        <v>883</v>
      </c>
      <c r="AB517" s="287">
        <v>0</v>
      </c>
      <c r="AC517" s="287"/>
      <c r="AD517" s="288" t="s">
        <v>883</v>
      </c>
      <c r="AE517" s="289" t="s">
        <v>883</v>
      </c>
      <c r="AF517" s="279">
        <v>2</v>
      </c>
      <c r="AG517" s="282">
        <v>44372</v>
      </c>
      <c r="AH517" s="282">
        <v>39260</v>
      </c>
      <c r="AI517" s="282">
        <v>44757</v>
      </c>
      <c r="AJ517" s="282" t="s">
        <v>883</v>
      </c>
      <c r="AK517" s="274"/>
    </row>
    <row r="518" spans="1:37" x14ac:dyDescent="0.3">
      <c r="A518" s="273">
        <v>100802</v>
      </c>
      <c r="B518" s="274" t="s">
        <v>1571</v>
      </c>
      <c r="C518" s="146" t="s">
        <v>283</v>
      </c>
      <c r="D518" s="275">
        <v>20.420000000000002</v>
      </c>
      <c r="E518" s="274"/>
      <c r="F518" s="274"/>
      <c r="G518" s="274" t="s">
        <v>883</v>
      </c>
      <c r="H518" s="276">
        <v>794</v>
      </c>
      <c r="I518" s="24">
        <v>103003</v>
      </c>
      <c r="J518" s="277">
        <v>20.420000000000002</v>
      </c>
      <c r="K518" s="276">
        <v>828</v>
      </c>
      <c r="L518" s="278">
        <v>11.507246376811594</v>
      </c>
      <c r="M518" s="279">
        <v>34</v>
      </c>
      <c r="N518" s="277">
        <v>694.28</v>
      </c>
      <c r="O518" s="280" t="s">
        <v>882</v>
      </c>
      <c r="P518" s="279">
        <v>0</v>
      </c>
      <c r="Q518" s="281">
        <v>0</v>
      </c>
      <c r="R518" s="282" t="s">
        <v>883</v>
      </c>
      <c r="S518" s="274" t="s">
        <v>987</v>
      </c>
      <c r="T518" s="44">
        <v>1</v>
      </c>
      <c r="U518" s="283">
        <v>61</v>
      </c>
      <c r="V518" s="284">
        <v>9</v>
      </c>
      <c r="W518" s="285" t="s">
        <v>883</v>
      </c>
      <c r="X518" s="286" t="s">
        <v>883</v>
      </c>
      <c r="Y518" s="287">
        <v>0</v>
      </c>
      <c r="Z518" s="287" t="s">
        <v>883</v>
      </c>
      <c r="AA518" s="286" t="s">
        <v>883</v>
      </c>
      <c r="AB518" s="287">
        <v>0</v>
      </c>
      <c r="AC518" s="287"/>
      <c r="AD518" s="288" t="s">
        <v>883</v>
      </c>
      <c r="AE518" s="289" t="s">
        <v>883</v>
      </c>
      <c r="AF518" s="279">
        <v>276</v>
      </c>
      <c r="AG518" s="282">
        <v>45154</v>
      </c>
      <c r="AH518" s="282">
        <v>39275</v>
      </c>
      <c r="AI518" s="282">
        <v>45161</v>
      </c>
      <c r="AJ518" s="282" t="s">
        <v>883</v>
      </c>
      <c r="AK518" s="274"/>
    </row>
    <row r="519" spans="1:37" x14ac:dyDescent="0.3">
      <c r="A519" s="273">
        <v>100907</v>
      </c>
      <c r="B519" s="274" t="s">
        <v>1572</v>
      </c>
      <c r="C519" s="146" t="s">
        <v>313</v>
      </c>
      <c r="D519" s="275">
        <v>7.6</v>
      </c>
      <c r="E519" s="274"/>
      <c r="F519" s="274"/>
      <c r="G519" s="274" t="s">
        <v>883</v>
      </c>
      <c r="H519" s="276">
        <v>103</v>
      </c>
      <c r="I519" s="24">
        <v>103003</v>
      </c>
      <c r="J519" s="277">
        <v>7.6</v>
      </c>
      <c r="K519" s="276">
        <v>96</v>
      </c>
      <c r="L519" s="278">
        <v>9.2960288808664266</v>
      </c>
      <c r="M519" s="279">
        <v>29.96</v>
      </c>
      <c r="N519" s="277">
        <v>227.696</v>
      </c>
      <c r="O519" s="280" t="s">
        <v>882</v>
      </c>
      <c r="P519" s="279">
        <v>0</v>
      </c>
      <c r="Q519" s="281">
        <v>0</v>
      </c>
      <c r="R519" s="282" t="s">
        <v>883</v>
      </c>
      <c r="S519" s="274" t="s">
        <v>1468</v>
      </c>
      <c r="T519" s="44">
        <v>1</v>
      </c>
      <c r="U519" s="283">
        <v>73</v>
      </c>
      <c r="V519" s="284">
        <v>1</v>
      </c>
      <c r="W519" s="285" t="s">
        <v>883</v>
      </c>
      <c r="X519" s="286" t="s">
        <v>883</v>
      </c>
      <c r="Y519" s="287">
        <v>0</v>
      </c>
      <c r="Z519" s="287" t="s">
        <v>883</v>
      </c>
      <c r="AA519" s="286" t="s">
        <v>883</v>
      </c>
      <c r="AB519" s="287">
        <v>0</v>
      </c>
      <c r="AC519" s="287"/>
      <c r="AD519" s="288" t="s">
        <v>883</v>
      </c>
      <c r="AE519" s="289" t="s">
        <v>883</v>
      </c>
      <c r="AF519" s="279">
        <v>44</v>
      </c>
      <c r="AG519" s="282">
        <v>44027</v>
      </c>
      <c r="AH519" s="282">
        <v>39281</v>
      </c>
      <c r="AI519" s="282">
        <v>44025</v>
      </c>
      <c r="AJ519" s="282" t="s">
        <v>883</v>
      </c>
      <c r="AK519" s="274"/>
    </row>
    <row r="520" spans="1:37" x14ac:dyDescent="0.3">
      <c r="A520" s="273">
        <v>101867</v>
      </c>
      <c r="B520" s="274" t="s">
        <v>1573</v>
      </c>
      <c r="C520" s="146" t="s">
        <v>338</v>
      </c>
      <c r="D520" s="275">
        <v>215.16</v>
      </c>
      <c r="E520" s="274"/>
      <c r="F520" s="274"/>
      <c r="G520" s="274" t="s">
        <v>883</v>
      </c>
      <c r="H520" s="276">
        <v>37</v>
      </c>
      <c r="I520" s="24">
        <v>103003</v>
      </c>
      <c r="J520" s="277">
        <v>215.16</v>
      </c>
      <c r="K520" s="276">
        <v>65</v>
      </c>
      <c r="L520" s="278">
        <v>6.8265682656826572</v>
      </c>
      <c r="M520" s="279">
        <v>28.04</v>
      </c>
      <c r="N520" s="277">
        <v>6033.0864000000001</v>
      </c>
      <c r="O520" s="280" t="s">
        <v>882</v>
      </c>
      <c r="P520" s="279">
        <v>0</v>
      </c>
      <c r="Q520" s="281">
        <v>0</v>
      </c>
      <c r="R520" s="282" t="s">
        <v>883</v>
      </c>
      <c r="S520" s="274" t="s">
        <v>1033</v>
      </c>
      <c r="T520" s="44">
        <v>1</v>
      </c>
      <c r="U520" s="283">
        <v>69</v>
      </c>
      <c r="V520" s="284">
        <v>10</v>
      </c>
      <c r="W520" s="285" t="s">
        <v>883</v>
      </c>
      <c r="X520" s="286" t="s">
        <v>883</v>
      </c>
      <c r="Y520" s="287">
        <v>0</v>
      </c>
      <c r="Z520" s="287" t="s">
        <v>883</v>
      </c>
      <c r="AA520" s="286" t="s">
        <v>883</v>
      </c>
      <c r="AB520" s="287">
        <v>0</v>
      </c>
      <c r="AC520" s="287"/>
      <c r="AD520" s="288" t="s">
        <v>883</v>
      </c>
      <c r="AE520" s="289" t="s">
        <v>883</v>
      </c>
      <c r="AF520" s="279">
        <v>22</v>
      </c>
      <c r="AG520" s="282">
        <v>43396</v>
      </c>
      <c r="AH520" s="282">
        <v>39328</v>
      </c>
      <c r="AI520" s="282">
        <v>44123</v>
      </c>
      <c r="AJ520" s="282" t="s">
        <v>883</v>
      </c>
      <c r="AK520" s="274"/>
    </row>
    <row r="521" spans="1:37" x14ac:dyDescent="0.3">
      <c r="A521" s="273">
        <v>101868</v>
      </c>
      <c r="B521" s="274" t="s">
        <v>1574</v>
      </c>
      <c r="C521" s="146" t="s">
        <v>338</v>
      </c>
      <c r="D521" s="275">
        <v>99.43</v>
      </c>
      <c r="E521" s="274"/>
      <c r="F521" s="274"/>
      <c r="G521" s="274" t="s">
        <v>883</v>
      </c>
      <c r="H521" s="276">
        <v>1232</v>
      </c>
      <c r="I521" s="24">
        <v>103003</v>
      </c>
      <c r="J521" s="277">
        <v>99.43</v>
      </c>
      <c r="K521" s="276">
        <v>40</v>
      </c>
      <c r="L521" s="278">
        <v>369.96996996996995</v>
      </c>
      <c r="M521" s="279">
        <v>0</v>
      </c>
      <c r="N521" s="277">
        <v>0</v>
      </c>
      <c r="O521" s="280" t="s">
        <v>882</v>
      </c>
      <c r="P521" s="279">
        <v>0</v>
      </c>
      <c r="Q521" s="281">
        <v>0</v>
      </c>
      <c r="R521" s="282" t="s">
        <v>883</v>
      </c>
      <c r="S521" s="274" t="s">
        <v>1033</v>
      </c>
      <c r="T521" s="44">
        <v>1</v>
      </c>
      <c r="U521" s="283">
        <v>69</v>
      </c>
      <c r="V521" s="284">
        <v>10</v>
      </c>
      <c r="W521" s="285" t="s">
        <v>883</v>
      </c>
      <c r="X521" s="286" t="s">
        <v>883</v>
      </c>
      <c r="Y521" s="287">
        <v>0</v>
      </c>
      <c r="Z521" s="287" t="s">
        <v>883</v>
      </c>
      <c r="AA521" s="286" t="s">
        <v>883</v>
      </c>
      <c r="AB521" s="287">
        <v>0</v>
      </c>
      <c r="AC521" s="287"/>
      <c r="AD521" s="288" t="s">
        <v>883</v>
      </c>
      <c r="AE521" s="289" t="s">
        <v>883</v>
      </c>
      <c r="AF521" s="279">
        <v>14</v>
      </c>
      <c r="AG521" s="282">
        <v>43693</v>
      </c>
      <c r="AH521" s="282">
        <v>39328</v>
      </c>
      <c r="AI521" s="282">
        <v>43671</v>
      </c>
      <c r="AJ521" s="282" t="s">
        <v>883</v>
      </c>
      <c r="AK521" s="274"/>
    </row>
    <row r="522" spans="1:37" x14ac:dyDescent="0.3">
      <c r="A522" s="273">
        <v>101891</v>
      </c>
      <c r="B522" s="274" t="s">
        <v>1575</v>
      </c>
      <c r="C522" s="146" t="s">
        <v>256</v>
      </c>
      <c r="D522" s="275">
        <v>67.45</v>
      </c>
      <c r="E522" s="274"/>
      <c r="F522" s="274"/>
      <c r="G522" s="274" t="s">
        <v>883</v>
      </c>
      <c r="H522" s="276">
        <v>23</v>
      </c>
      <c r="I522" s="24">
        <v>103003</v>
      </c>
      <c r="J522" s="277">
        <v>67.45</v>
      </c>
      <c r="K522" s="276">
        <v>32</v>
      </c>
      <c r="L522" s="278">
        <v>8.6142322097378266</v>
      </c>
      <c r="M522" s="279">
        <v>0</v>
      </c>
      <c r="N522" s="277">
        <v>0</v>
      </c>
      <c r="O522" s="280" t="s">
        <v>882</v>
      </c>
      <c r="P522" s="279">
        <v>0</v>
      </c>
      <c r="Q522" s="281">
        <v>0</v>
      </c>
      <c r="R522" s="282" t="s">
        <v>883</v>
      </c>
      <c r="S522" s="274" t="s">
        <v>1576</v>
      </c>
      <c r="T522" s="44">
        <v>1</v>
      </c>
      <c r="U522" s="283">
        <v>55</v>
      </c>
      <c r="V522" s="284">
        <v>24</v>
      </c>
      <c r="W522" s="285">
        <v>2956</v>
      </c>
      <c r="X522" s="286">
        <v>2023</v>
      </c>
      <c r="Y522" s="287">
        <v>10</v>
      </c>
      <c r="Z522" s="287" t="s">
        <v>883</v>
      </c>
      <c r="AA522" s="286" t="s">
        <v>883</v>
      </c>
      <c r="AB522" s="287">
        <v>0</v>
      </c>
      <c r="AC522" s="287"/>
      <c r="AD522" s="288" t="s">
        <v>883</v>
      </c>
      <c r="AE522" s="289" t="s">
        <v>883</v>
      </c>
      <c r="AF522" s="279">
        <v>10</v>
      </c>
      <c r="AG522" s="282">
        <v>44945</v>
      </c>
      <c r="AH522" s="282">
        <v>39330</v>
      </c>
      <c r="AI522" s="282">
        <v>44917</v>
      </c>
      <c r="AJ522" s="282" t="s">
        <v>883</v>
      </c>
      <c r="AK522" s="274"/>
    </row>
    <row r="523" spans="1:37" x14ac:dyDescent="0.3">
      <c r="A523" s="273">
        <v>102000</v>
      </c>
      <c r="B523" s="274" t="s">
        <v>1577</v>
      </c>
      <c r="C523" s="146" t="s">
        <v>553</v>
      </c>
      <c r="D523" s="275">
        <v>56.34</v>
      </c>
      <c r="E523" s="274"/>
      <c r="F523" s="274"/>
      <c r="G523" s="274" t="s">
        <v>883</v>
      </c>
      <c r="H523" s="276">
        <v>759</v>
      </c>
      <c r="I523" s="24">
        <v>103003</v>
      </c>
      <c r="J523" s="277">
        <v>56.34</v>
      </c>
      <c r="K523" s="276">
        <v>1689</v>
      </c>
      <c r="L523" s="278">
        <v>5.3925399644760219</v>
      </c>
      <c r="M523" s="279">
        <v>930</v>
      </c>
      <c r="N523" s="277">
        <v>52396.2</v>
      </c>
      <c r="O523" s="280" t="s">
        <v>882</v>
      </c>
      <c r="P523" s="279">
        <v>0</v>
      </c>
      <c r="Q523" s="281">
        <v>0</v>
      </c>
      <c r="R523" s="282" t="s">
        <v>883</v>
      </c>
      <c r="S523" s="274" t="s">
        <v>1193</v>
      </c>
      <c r="T523" s="44">
        <v>1</v>
      </c>
      <c r="U523" s="283">
        <v>51</v>
      </c>
      <c r="V523" s="284">
        <v>7</v>
      </c>
      <c r="W523" s="285" t="s">
        <v>883</v>
      </c>
      <c r="X523" s="286" t="s">
        <v>883</v>
      </c>
      <c r="Y523" s="287">
        <v>0</v>
      </c>
      <c r="Z523" s="287" t="s">
        <v>883</v>
      </c>
      <c r="AA523" s="286" t="s">
        <v>883</v>
      </c>
      <c r="AB523" s="287">
        <v>0</v>
      </c>
      <c r="AC523" s="287"/>
      <c r="AD523" s="288" t="s">
        <v>883</v>
      </c>
      <c r="AE523" s="289" t="s">
        <v>883</v>
      </c>
      <c r="AF523" s="279">
        <v>564</v>
      </c>
      <c r="AG523" s="282">
        <v>45203</v>
      </c>
      <c r="AH523" s="282">
        <v>39339</v>
      </c>
      <c r="AI523" s="282">
        <v>45161</v>
      </c>
      <c r="AJ523" s="282" t="s">
        <v>883</v>
      </c>
      <c r="AK523" s="274"/>
    </row>
    <row r="524" spans="1:37" x14ac:dyDescent="0.3">
      <c r="A524" s="273">
        <v>102276</v>
      </c>
      <c r="B524" s="274" t="s">
        <v>1578</v>
      </c>
      <c r="C524" s="146" t="s">
        <v>338</v>
      </c>
      <c r="D524" s="275">
        <v>186</v>
      </c>
      <c r="E524" s="274"/>
      <c r="F524" s="274"/>
      <c r="G524" s="274" t="s">
        <v>883</v>
      </c>
      <c r="H524" s="276">
        <v>232</v>
      </c>
      <c r="I524" s="24">
        <v>103003</v>
      </c>
      <c r="J524" s="277">
        <v>186</v>
      </c>
      <c r="K524" s="276">
        <v>51</v>
      </c>
      <c r="L524" s="278">
        <v>17.737003058103976</v>
      </c>
      <c r="M524" s="279">
        <v>0</v>
      </c>
      <c r="N524" s="277">
        <v>0</v>
      </c>
      <c r="O524" s="280" t="s">
        <v>882</v>
      </c>
      <c r="P524" s="279">
        <v>0</v>
      </c>
      <c r="Q524" s="281">
        <v>0</v>
      </c>
      <c r="R524" s="282" t="s">
        <v>883</v>
      </c>
      <c r="S524" s="274" t="s">
        <v>1033</v>
      </c>
      <c r="T524" s="44">
        <v>1</v>
      </c>
      <c r="U524" s="283">
        <v>69</v>
      </c>
      <c r="V524" s="284">
        <v>10</v>
      </c>
      <c r="W524" s="285" t="s">
        <v>883</v>
      </c>
      <c r="X524" s="286" t="s">
        <v>883</v>
      </c>
      <c r="Y524" s="287">
        <v>0</v>
      </c>
      <c r="Z524" s="287" t="s">
        <v>883</v>
      </c>
      <c r="AA524" s="286" t="s">
        <v>883</v>
      </c>
      <c r="AB524" s="287">
        <v>0</v>
      </c>
      <c r="AC524" s="287"/>
      <c r="AD524" s="288" t="s">
        <v>883</v>
      </c>
      <c r="AE524" s="289" t="s">
        <v>883</v>
      </c>
      <c r="AF524" s="279">
        <v>52</v>
      </c>
      <c r="AG524" s="282">
        <v>45188</v>
      </c>
      <c r="AH524" s="282">
        <v>39352</v>
      </c>
      <c r="AI524" s="282">
        <v>45156</v>
      </c>
      <c r="AJ524" s="282" t="s">
        <v>883</v>
      </c>
      <c r="AK524" s="274"/>
    </row>
    <row r="525" spans="1:37" x14ac:dyDescent="0.3">
      <c r="A525" s="273">
        <v>102277</v>
      </c>
      <c r="B525" s="274" t="s">
        <v>1579</v>
      </c>
      <c r="C525" s="146" t="s">
        <v>256</v>
      </c>
      <c r="D525" s="275">
        <v>355</v>
      </c>
      <c r="E525" s="274"/>
      <c r="F525" s="274"/>
      <c r="G525" s="274" t="s">
        <v>883</v>
      </c>
      <c r="H525" s="276">
        <v>162</v>
      </c>
      <c r="I525" s="24">
        <v>103003</v>
      </c>
      <c r="J525" s="277">
        <v>355</v>
      </c>
      <c r="K525" s="276"/>
      <c r="L525" s="278">
        <v>88.52459016393442</v>
      </c>
      <c r="M525" s="279">
        <v>0</v>
      </c>
      <c r="N525" s="277">
        <v>0</v>
      </c>
      <c r="O525" s="280" t="s">
        <v>882</v>
      </c>
      <c r="P525" s="279">
        <v>0</v>
      </c>
      <c r="Q525" s="281">
        <v>0</v>
      </c>
      <c r="R525" s="282" t="s">
        <v>883</v>
      </c>
      <c r="S525" s="274" t="s">
        <v>1033</v>
      </c>
      <c r="T525" s="44">
        <v>1</v>
      </c>
      <c r="U525" s="283">
        <v>69</v>
      </c>
      <c r="V525" s="284">
        <v>10</v>
      </c>
      <c r="W525" s="285" t="s">
        <v>883</v>
      </c>
      <c r="X525" s="286" t="s">
        <v>883</v>
      </c>
      <c r="Y525" s="287">
        <v>0</v>
      </c>
      <c r="Z525" s="287" t="s">
        <v>883</v>
      </c>
      <c r="AA525" s="286" t="s">
        <v>883</v>
      </c>
      <c r="AB525" s="287">
        <v>0</v>
      </c>
      <c r="AC525" s="287"/>
      <c r="AD525" s="288" t="s">
        <v>883</v>
      </c>
      <c r="AE525" s="289" t="s">
        <v>883</v>
      </c>
      <c r="AF525" s="279">
        <v>8</v>
      </c>
      <c r="AG525" s="282">
        <v>44516</v>
      </c>
      <c r="AH525" s="282">
        <v>39352</v>
      </c>
      <c r="AI525" s="282">
        <v>44483</v>
      </c>
      <c r="AJ525" s="282" t="s">
        <v>883</v>
      </c>
      <c r="AK525" s="274"/>
    </row>
    <row r="526" spans="1:37" x14ac:dyDescent="0.3">
      <c r="A526" s="273">
        <v>102278</v>
      </c>
      <c r="B526" s="274" t="s">
        <v>1580</v>
      </c>
      <c r="C526" s="146" t="s">
        <v>256</v>
      </c>
      <c r="D526" s="275">
        <v>205.18</v>
      </c>
      <c r="E526" s="274"/>
      <c r="F526" s="274"/>
      <c r="G526" s="274" t="s">
        <v>883</v>
      </c>
      <c r="H526" s="276">
        <v>144</v>
      </c>
      <c r="I526" s="24">
        <v>103003</v>
      </c>
      <c r="J526" s="277">
        <v>205.18</v>
      </c>
      <c r="K526" s="276"/>
      <c r="L526" s="278">
        <v>0</v>
      </c>
      <c r="M526" s="279">
        <v>0</v>
      </c>
      <c r="N526" s="277">
        <v>0</v>
      </c>
      <c r="O526" s="280" t="s">
        <v>882</v>
      </c>
      <c r="P526" s="279">
        <v>0</v>
      </c>
      <c r="Q526" s="281">
        <v>0</v>
      </c>
      <c r="R526" s="282" t="s">
        <v>883</v>
      </c>
      <c r="S526" s="274" t="s">
        <v>1033</v>
      </c>
      <c r="T526" s="44">
        <v>1</v>
      </c>
      <c r="U526" s="283">
        <v>69</v>
      </c>
      <c r="V526" s="284">
        <v>10</v>
      </c>
      <c r="W526" s="285" t="s">
        <v>883</v>
      </c>
      <c r="X526" s="286" t="s">
        <v>883</v>
      </c>
      <c r="Y526" s="287">
        <v>0</v>
      </c>
      <c r="Z526" s="287" t="s">
        <v>883</v>
      </c>
      <c r="AA526" s="286" t="s">
        <v>883</v>
      </c>
      <c r="AB526" s="287">
        <v>0</v>
      </c>
      <c r="AC526" s="287"/>
      <c r="AD526" s="288" t="s">
        <v>883</v>
      </c>
      <c r="AE526" s="289" t="s">
        <v>883</v>
      </c>
      <c r="AF526" s="279">
        <v>0</v>
      </c>
      <c r="AG526" s="282">
        <v>43545</v>
      </c>
      <c r="AH526" s="282">
        <v>39352</v>
      </c>
      <c r="AI526" s="282">
        <v>44784</v>
      </c>
      <c r="AJ526" s="282" t="s">
        <v>883</v>
      </c>
      <c r="AK526" s="274"/>
    </row>
    <row r="527" spans="1:37" x14ac:dyDescent="0.3">
      <c r="A527" s="273">
        <v>102279</v>
      </c>
      <c r="B527" s="274" t="s">
        <v>1581</v>
      </c>
      <c r="C527" s="146" t="s">
        <v>338</v>
      </c>
      <c r="D527" s="275">
        <v>240</v>
      </c>
      <c r="E527" s="274"/>
      <c r="F527" s="274"/>
      <c r="G527" s="274" t="s">
        <v>883</v>
      </c>
      <c r="H527" s="276">
        <v>314</v>
      </c>
      <c r="I527" s="24">
        <v>103003</v>
      </c>
      <c r="J527" s="277">
        <v>240</v>
      </c>
      <c r="K527" s="276">
        <v>41</v>
      </c>
      <c r="L527" s="278">
        <v>11.048557353976074</v>
      </c>
      <c r="M527" s="279">
        <v>27.04</v>
      </c>
      <c r="N527" s="277">
        <v>6489.6</v>
      </c>
      <c r="O527" s="280" t="s">
        <v>882</v>
      </c>
      <c r="P527" s="279">
        <v>0</v>
      </c>
      <c r="Q527" s="281">
        <v>0</v>
      </c>
      <c r="R527" s="282" t="s">
        <v>883</v>
      </c>
      <c r="S527" s="274" t="s">
        <v>1033</v>
      </c>
      <c r="T527" s="44">
        <v>1</v>
      </c>
      <c r="U527" s="283">
        <v>69</v>
      </c>
      <c r="V527" s="284">
        <v>10</v>
      </c>
      <c r="W527" s="285" t="s">
        <v>883</v>
      </c>
      <c r="X527" s="286" t="s">
        <v>883</v>
      </c>
      <c r="Y527" s="287">
        <v>0</v>
      </c>
      <c r="Z527" s="287" t="s">
        <v>883</v>
      </c>
      <c r="AA527" s="286" t="s">
        <v>883</v>
      </c>
      <c r="AB527" s="287">
        <v>0</v>
      </c>
      <c r="AC527" s="287"/>
      <c r="AD527" s="288" t="s">
        <v>883</v>
      </c>
      <c r="AE527" s="289" t="s">
        <v>883</v>
      </c>
      <c r="AF527" s="279">
        <v>114</v>
      </c>
      <c r="AG527" s="282">
        <v>45195</v>
      </c>
      <c r="AH527" s="282">
        <v>39352</v>
      </c>
      <c r="AI527" s="282">
        <v>45156</v>
      </c>
      <c r="AJ527" s="282" t="s">
        <v>883</v>
      </c>
      <c r="AK527" s="274"/>
    </row>
    <row r="528" spans="1:37" x14ac:dyDescent="0.3">
      <c r="A528" s="273">
        <v>102443</v>
      </c>
      <c r="B528" s="274" t="s">
        <v>620</v>
      </c>
      <c r="C528" s="146" t="s">
        <v>256</v>
      </c>
      <c r="D528" s="275">
        <v>39.700000000000003</v>
      </c>
      <c r="E528" s="274"/>
      <c r="F528" s="274"/>
      <c r="G528" s="274" t="s">
        <v>883</v>
      </c>
      <c r="H528" s="276">
        <v>210</v>
      </c>
      <c r="I528" s="24">
        <v>103003</v>
      </c>
      <c r="J528" s="277">
        <v>39.700000000000003</v>
      </c>
      <c r="K528" s="276">
        <v>3</v>
      </c>
      <c r="L528" s="278">
        <v>840</v>
      </c>
      <c r="M528" s="279">
        <v>0</v>
      </c>
      <c r="N528" s="277">
        <v>0</v>
      </c>
      <c r="O528" s="280" t="s">
        <v>882</v>
      </c>
      <c r="P528" s="279">
        <v>0</v>
      </c>
      <c r="Q528" s="281">
        <v>0</v>
      </c>
      <c r="R528" s="282" t="s">
        <v>883</v>
      </c>
      <c r="S528" s="274" t="s">
        <v>1209</v>
      </c>
      <c r="T528" s="44">
        <v>1</v>
      </c>
      <c r="U528" s="283">
        <v>78</v>
      </c>
      <c r="V528" s="284">
        <v>6</v>
      </c>
      <c r="W528" s="285" t="s">
        <v>883</v>
      </c>
      <c r="X528" s="286" t="s">
        <v>883</v>
      </c>
      <c r="Y528" s="287">
        <v>0</v>
      </c>
      <c r="Z528" s="287" t="s">
        <v>883</v>
      </c>
      <c r="AA528" s="286" t="s">
        <v>883</v>
      </c>
      <c r="AB528" s="287">
        <v>0</v>
      </c>
      <c r="AC528" s="287"/>
      <c r="AD528" s="288" t="s">
        <v>883</v>
      </c>
      <c r="AE528" s="289" t="s">
        <v>883</v>
      </c>
      <c r="AF528" s="279">
        <v>2</v>
      </c>
      <c r="AG528" s="282">
        <v>39457</v>
      </c>
      <c r="AH528" s="282">
        <v>39360</v>
      </c>
      <c r="AI528" s="282">
        <v>39414</v>
      </c>
      <c r="AJ528" s="282" t="s">
        <v>883</v>
      </c>
      <c r="AK528" s="274"/>
    </row>
    <row r="529" spans="1:37" x14ac:dyDescent="0.3">
      <c r="A529" s="273">
        <v>102588</v>
      </c>
      <c r="B529" s="274" t="s">
        <v>1582</v>
      </c>
      <c r="C529" s="146" t="s">
        <v>256</v>
      </c>
      <c r="D529" s="275">
        <v>4.87</v>
      </c>
      <c r="E529" s="274"/>
      <c r="F529" s="274"/>
      <c r="G529" s="274" t="s">
        <v>883</v>
      </c>
      <c r="H529" s="276">
        <v>350</v>
      </c>
      <c r="I529" s="24">
        <v>103003</v>
      </c>
      <c r="J529" s="277">
        <v>4.87</v>
      </c>
      <c r="K529" s="276">
        <v>248</v>
      </c>
      <c r="L529" s="278">
        <v>16.339869281045754</v>
      </c>
      <c r="M529" s="279">
        <v>0</v>
      </c>
      <c r="N529" s="277">
        <v>0</v>
      </c>
      <c r="O529" s="280" t="s">
        <v>882</v>
      </c>
      <c r="P529" s="279">
        <v>0</v>
      </c>
      <c r="Q529" s="281">
        <v>0</v>
      </c>
      <c r="R529" s="282" t="s">
        <v>883</v>
      </c>
      <c r="S529" s="274" t="s">
        <v>997</v>
      </c>
      <c r="T529" s="44">
        <v>1</v>
      </c>
      <c r="U529" s="283">
        <v>61</v>
      </c>
      <c r="V529" s="284">
        <v>11</v>
      </c>
      <c r="W529" s="285" t="s">
        <v>883</v>
      </c>
      <c r="X529" s="286" t="s">
        <v>883</v>
      </c>
      <c r="Y529" s="287">
        <v>0</v>
      </c>
      <c r="Z529" s="287" t="s">
        <v>883</v>
      </c>
      <c r="AA529" s="286" t="s">
        <v>883</v>
      </c>
      <c r="AB529" s="287">
        <v>0</v>
      </c>
      <c r="AC529" s="287"/>
      <c r="AD529" s="288" t="s">
        <v>883</v>
      </c>
      <c r="AE529" s="289" t="s">
        <v>883</v>
      </c>
      <c r="AF529" s="279">
        <v>86</v>
      </c>
      <c r="AG529" s="282">
        <v>45166</v>
      </c>
      <c r="AH529" s="282">
        <v>39365</v>
      </c>
      <c r="AI529" s="282">
        <v>45145</v>
      </c>
      <c r="AJ529" s="282" t="s">
        <v>883</v>
      </c>
      <c r="AK529" s="274"/>
    </row>
    <row r="530" spans="1:37" x14ac:dyDescent="0.3">
      <c r="A530" s="273">
        <v>102690</v>
      </c>
      <c r="B530" s="274" t="s">
        <v>1583</v>
      </c>
      <c r="C530" s="146" t="s">
        <v>256</v>
      </c>
      <c r="D530" s="275">
        <v>85.67</v>
      </c>
      <c r="E530" s="274"/>
      <c r="F530" s="274"/>
      <c r="G530" s="274" t="s">
        <v>883</v>
      </c>
      <c r="H530" s="276">
        <v>412</v>
      </c>
      <c r="I530" s="24">
        <v>103003</v>
      </c>
      <c r="J530" s="277">
        <v>85.67</v>
      </c>
      <c r="K530" s="276">
        <v>76</v>
      </c>
      <c r="L530" s="278">
        <v>65.08688783570301</v>
      </c>
      <c r="M530" s="279">
        <v>0</v>
      </c>
      <c r="N530" s="277">
        <v>0</v>
      </c>
      <c r="O530" s="280" t="s">
        <v>882</v>
      </c>
      <c r="P530" s="279">
        <v>0</v>
      </c>
      <c r="Q530" s="281">
        <v>0</v>
      </c>
      <c r="R530" s="282" t="s">
        <v>883</v>
      </c>
      <c r="S530" s="274" t="s">
        <v>1584</v>
      </c>
      <c r="T530" s="44">
        <v>1</v>
      </c>
      <c r="U530" s="283">
        <v>69</v>
      </c>
      <c r="V530" s="284">
        <v>5</v>
      </c>
      <c r="W530" s="285" t="s">
        <v>883</v>
      </c>
      <c r="X530" s="286" t="s">
        <v>883</v>
      </c>
      <c r="Y530" s="287">
        <v>0</v>
      </c>
      <c r="Z530" s="287" t="s">
        <v>883</v>
      </c>
      <c r="AA530" s="286" t="s">
        <v>883</v>
      </c>
      <c r="AB530" s="287">
        <v>0</v>
      </c>
      <c r="AC530" s="287"/>
      <c r="AD530" s="288" t="s">
        <v>883</v>
      </c>
      <c r="AE530" s="289" t="s">
        <v>883</v>
      </c>
      <c r="AF530" s="279">
        <v>26</v>
      </c>
      <c r="AG530" s="282">
        <v>44965</v>
      </c>
      <c r="AH530" s="282">
        <v>39371</v>
      </c>
      <c r="AI530" s="282">
        <v>44916</v>
      </c>
      <c r="AJ530" s="282" t="s">
        <v>883</v>
      </c>
      <c r="AK530" s="274"/>
    </row>
    <row r="531" spans="1:37" x14ac:dyDescent="0.3">
      <c r="A531" s="273">
        <v>102694</v>
      </c>
      <c r="B531" s="274" t="s">
        <v>1585</v>
      </c>
      <c r="C531" s="146" t="s">
        <v>256</v>
      </c>
      <c r="D531" s="275">
        <v>4</v>
      </c>
      <c r="E531" s="274"/>
      <c r="F531" s="274"/>
      <c r="G531" s="274" t="s">
        <v>883</v>
      </c>
      <c r="H531" s="276">
        <v>215</v>
      </c>
      <c r="I531" s="24">
        <v>103003</v>
      </c>
      <c r="J531" s="277">
        <v>4</v>
      </c>
      <c r="K531" s="276">
        <v>62</v>
      </c>
      <c r="L531" s="278">
        <v>41.586073500967117</v>
      </c>
      <c r="M531" s="279">
        <v>0</v>
      </c>
      <c r="N531" s="277">
        <v>0</v>
      </c>
      <c r="O531" s="280" t="s">
        <v>882</v>
      </c>
      <c r="P531" s="279">
        <v>0</v>
      </c>
      <c r="Q531" s="281">
        <v>0</v>
      </c>
      <c r="R531" s="282" t="s">
        <v>883</v>
      </c>
      <c r="S531" s="274" t="s">
        <v>1584</v>
      </c>
      <c r="T531" s="44">
        <v>1</v>
      </c>
      <c r="U531" s="283">
        <v>69</v>
      </c>
      <c r="V531" s="284">
        <v>5</v>
      </c>
      <c r="W531" s="285">
        <v>2221</v>
      </c>
      <c r="X531" s="286">
        <v>2023</v>
      </c>
      <c r="Y531" s="287">
        <v>50</v>
      </c>
      <c r="Z531" s="287" t="s">
        <v>883</v>
      </c>
      <c r="AA531" s="286" t="s">
        <v>883</v>
      </c>
      <c r="AB531" s="287">
        <v>0</v>
      </c>
      <c r="AC531" s="287"/>
      <c r="AD531" s="288" t="s">
        <v>883</v>
      </c>
      <c r="AE531" s="289" t="s">
        <v>883</v>
      </c>
      <c r="AF531" s="279">
        <v>20</v>
      </c>
      <c r="AG531" s="282">
        <v>44965</v>
      </c>
      <c r="AH531" s="282">
        <v>39371</v>
      </c>
      <c r="AI531" s="282">
        <v>44916</v>
      </c>
      <c r="AJ531" s="282" t="s">
        <v>883</v>
      </c>
      <c r="AK531" s="274"/>
    </row>
    <row r="532" spans="1:37" x14ac:dyDescent="0.3">
      <c r="A532" s="273">
        <v>102694</v>
      </c>
      <c r="B532" s="274" t="s">
        <v>1585</v>
      </c>
      <c r="C532" s="146" t="s">
        <v>256</v>
      </c>
      <c r="D532" s="275">
        <v>4</v>
      </c>
      <c r="E532" s="274"/>
      <c r="F532" s="274"/>
      <c r="G532" s="274" t="s">
        <v>883</v>
      </c>
      <c r="H532" s="276">
        <v>215</v>
      </c>
      <c r="I532" s="24">
        <v>103003</v>
      </c>
      <c r="J532" s="277">
        <v>4</v>
      </c>
      <c r="K532" s="276">
        <v>62</v>
      </c>
      <c r="L532" s="278">
        <v>41.586073500967117</v>
      </c>
      <c r="M532" s="279">
        <v>0</v>
      </c>
      <c r="N532" s="277">
        <v>0</v>
      </c>
      <c r="O532" s="280" t="s">
        <v>882</v>
      </c>
      <c r="P532" s="279">
        <v>0</v>
      </c>
      <c r="Q532" s="281">
        <v>0</v>
      </c>
      <c r="R532" s="282" t="s">
        <v>883</v>
      </c>
      <c r="S532" s="274" t="s">
        <v>1584</v>
      </c>
      <c r="T532" s="44">
        <v>1</v>
      </c>
      <c r="U532" s="283">
        <v>69</v>
      </c>
      <c r="V532" s="284">
        <v>5</v>
      </c>
      <c r="W532" s="285">
        <v>2803</v>
      </c>
      <c r="X532" s="286">
        <v>2023</v>
      </c>
      <c r="Y532" s="287">
        <v>60</v>
      </c>
      <c r="Z532" s="287" t="s">
        <v>883</v>
      </c>
      <c r="AA532" s="286" t="s">
        <v>883</v>
      </c>
      <c r="AB532" s="287">
        <v>0</v>
      </c>
      <c r="AC532" s="287"/>
      <c r="AD532" s="288" t="s">
        <v>883</v>
      </c>
      <c r="AE532" s="289" t="s">
        <v>883</v>
      </c>
      <c r="AF532" s="279">
        <v>20</v>
      </c>
      <c r="AG532" s="282">
        <v>44965</v>
      </c>
      <c r="AH532" s="282">
        <v>39371</v>
      </c>
      <c r="AI532" s="282">
        <v>44916</v>
      </c>
      <c r="AJ532" s="282" t="s">
        <v>883</v>
      </c>
      <c r="AK532" s="274"/>
    </row>
    <row r="533" spans="1:37" x14ac:dyDescent="0.3">
      <c r="A533" s="273">
        <v>102723</v>
      </c>
      <c r="B533" s="274" t="s">
        <v>1586</v>
      </c>
      <c r="C533" s="146" t="s">
        <v>256</v>
      </c>
      <c r="D533" s="275">
        <v>38.33</v>
      </c>
      <c r="E533" s="274"/>
      <c r="F533" s="274"/>
      <c r="G533" s="274" t="s">
        <v>883</v>
      </c>
      <c r="H533" s="276">
        <v>245</v>
      </c>
      <c r="I533" s="24">
        <v>103003</v>
      </c>
      <c r="J533" s="277">
        <v>38.33</v>
      </c>
      <c r="K533" s="276">
        <v>111</v>
      </c>
      <c r="L533" s="278">
        <v>26.486486486486484</v>
      </c>
      <c r="M533" s="279">
        <v>0</v>
      </c>
      <c r="N533" s="277">
        <v>0</v>
      </c>
      <c r="O533" s="280" t="s">
        <v>882</v>
      </c>
      <c r="P533" s="279">
        <v>0</v>
      </c>
      <c r="Q533" s="281">
        <v>0</v>
      </c>
      <c r="R533" s="282" t="s">
        <v>883</v>
      </c>
      <c r="S533" s="274" t="s">
        <v>1584</v>
      </c>
      <c r="T533" s="44">
        <v>1</v>
      </c>
      <c r="U533" s="283">
        <v>69</v>
      </c>
      <c r="V533" s="284">
        <v>5</v>
      </c>
      <c r="W533" s="285">
        <v>2221</v>
      </c>
      <c r="X533" s="286">
        <v>2023</v>
      </c>
      <c r="Y533" s="287">
        <v>100</v>
      </c>
      <c r="Z533" s="287" t="s">
        <v>883</v>
      </c>
      <c r="AA533" s="286" t="s">
        <v>883</v>
      </c>
      <c r="AB533" s="287">
        <v>0</v>
      </c>
      <c r="AC533" s="287"/>
      <c r="AD533" s="288" t="s">
        <v>883</v>
      </c>
      <c r="AE533" s="289" t="s">
        <v>883</v>
      </c>
      <c r="AF533" s="279">
        <v>38</v>
      </c>
      <c r="AG533" s="282">
        <v>44965</v>
      </c>
      <c r="AH533" s="282">
        <v>39371</v>
      </c>
      <c r="AI533" s="282">
        <v>44916</v>
      </c>
      <c r="AJ533" s="282" t="s">
        <v>883</v>
      </c>
      <c r="AK533" s="274"/>
    </row>
    <row r="534" spans="1:37" x14ac:dyDescent="0.3">
      <c r="A534" s="273">
        <v>102728</v>
      </c>
      <c r="B534" s="274" t="s">
        <v>1587</v>
      </c>
      <c r="C534" s="146" t="s">
        <v>256</v>
      </c>
      <c r="D534" s="275">
        <v>2.97</v>
      </c>
      <c r="E534" s="274"/>
      <c r="F534" s="274"/>
      <c r="G534" s="274" t="s">
        <v>883</v>
      </c>
      <c r="H534" s="276">
        <v>224</v>
      </c>
      <c r="I534" s="24">
        <v>103003</v>
      </c>
      <c r="J534" s="277">
        <v>2.97</v>
      </c>
      <c r="K534" s="276">
        <v>360</v>
      </c>
      <c r="L534" s="278">
        <v>7.3442622950819674</v>
      </c>
      <c r="M534" s="279">
        <v>92</v>
      </c>
      <c r="N534" s="277">
        <v>273.24</v>
      </c>
      <c r="O534" s="280" t="s">
        <v>882</v>
      </c>
      <c r="P534" s="279">
        <v>0</v>
      </c>
      <c r="Q534" s="281">
        <v>0</v>
      </c>
      <c r="R534" s="282" t="s">
        <v>883</v>
      </c>
      <c r="S534" s="274" t="s">
        <v>1343</v>
      </c>
      <c r="T534" s="44">
        <v>1</v>
      </c>
      <c r="U534" s="283">
        <v>69</v>
      </c>
      <c r="V534" s="284">
        <v>8</v>
      </c>
      <c r="W534" s="285">
        <v>2496</v>
      </c>
      <c r="X534" s="286">
        <v>2023</v>
      </c>
      <c r="Y534" s="287">
        <v>50</v>
      </c>
      <c r="Z534" s="287" t="s">
        <v>883</v>
      </c>
      <c r="AA534" s="286" t="s">
        <v>883</v>
      </c>
      <c r="AB534" s="287">
        <v>0</v>
      </c>
      <c r="AC534" s="287"/>
      <c r="AD534" s="288" t="s">
        <v>883</v>
      </c>
      <c r="AE534" s="289" t="s">
        <v>883</v>
      </c>
      <c r="AF534" s="279">
        <v>122</v>
      </c>
      <c r="AG534" s="282">
        <v>44943</v>
      </c>
      <c r="AH534" s="282">
        <v>39371</v>
      </c>
      <c r="AI534" s="282">
        <v>44917</v>
      </c>
      <c r="AJ534" s="282" t="s">
        <v>883</v>
      </c>
      <c r="AK534" s="274"/>
    </row>
    <row r="535" spans="1:37" x14ac:dyDescent="0.3">
      <c r="A535" s="273">
        <v>102776</v>
      </c>
      <c r="B535" s="274" t="s">
        <v>1588</v>
      </c>
      <c r="C535" s="146" t="s">
        <v>256</v>
      </c>
      <c r="D535" s="275">
        <v>16</v>
      </c>
      <c r="E535" s="274"/>
      <c r="F535" s="274"/>
      <c r="G535" s="274" t="s">
        <v>883</v>
      </c>
      <c r="H535" s="276">
        <v>40</v>
      </c>
      <c r="I535" s="24">
        <v>103003</v>
      </c>
      <c r="J535" s="277">
        <v>16</v>
      </c>
      <c r="K535" s="276"/>
      <c r="L535" s="278">
        <v>0</v>
      </c>
      <c r="M535" s="279">
        <v>0</v>
      </c>
      <c r="N535" s="277">
        <v>0</v>
      </c>
      <c r="O535" s="280" t="s">
        <v>882</v>
      </c>
      <c r="P535" s="279">
        <v>0</v>
      </c>
      <c r="Q535" s="281">
        <v>0</v>
      </c>
      <c r="R535" s="282" t="s">
        <v>883</v>
      </c>
      <c r="S535" s="274" t="s">
        <v>984</v>
      </c>
      <c r="T535" s="44">
        <v>1</v>
      </c>
      <c r="U535" s="283">
        <v>55</v>
      </c>
      <c r="V535" s="284">
        <v>32</v>
      </c>
      <c r="W535" s="285" t="s">
        <v>883</v>
      </c>
      <c r="X535" s="286" t="s">
        <v>883</v>
      </c>
      <c r="Y535" s="287">
        <v>0</v>
      </c>
      <c r="Z535" s="287" t="s">
        <v>883</v>
      </c>
      <c r="AA535" s="286" t="s">
        <v>883</v>
      </c>
      <c r="AB535" s="287">
        <v>0</v>
      </c>
      <c r="AC535" s="287"/>
      <c r="AD535" s="288" t="s">
        <v>883</v>
      </c>
      <c r="AE535" s="289" t="s">
        <v>883</v>
      </c>
      <c r="AF535" s="279">
        <v>0</v>
      </c>
      <c r="AG535" s="282">
        <v>42534</v>
      </c>
      <c r="AH535" s="282">
        <v>39373</v>
      </c>
      <c r="AI535" s="282">
        <v>42494</v>
      </c>
      <c r="AJ535" s="282" t="s">
        <v>883</v>
      </c>
      <c r="AK535" s="274"/>
    </row>
    <row r="536" spans="1:37" x14ac:dyDescent="0.3">
      <c r="A536" s="273">
        <v>102819</v>
      </c>
      <c r="B536" s="274" t="s">
        <v>1589</v>
      </c>
      <c r="C536" s="146" t="s">
        <v>256</v>
      </c>
      <c r="D536" s="275">
        <v>231.13</v>
      </c>
      <c r="E536" s="274"/>
      <c r="F536" s="274"/>
      <c r="G536" s="274" t="s">
        <v>883</v>
      </c>
      <c r="H536" s="276">
        <v>2</v>
      </c>
      <c r="I536" s="24">
        <v>103003</v>
      </c>
      <c r="J536" s="277">
        <v>231.13</v>
      </c>
      <c r="K536" s="276">
        <v>9</v>
      </c>
      <c r="L536" s="278">
        <v>2.666666666666667</v>
      </c>
      <c r="M536" s="279">
        <v>4</v>
      </c>
      <c r="N536" s="277">
        <v>924.52</v>
      </c>
      <c r="O536" s="280" t="s">
        <v>882</v>
      </c>
      <c r="P536" s="279">
        <v>0</v>
      </c>
      <c r="Q536" s="281">
        <v>0</v>
      </c>
      <c r="R536" s="282" t="s">
        <v>883</v>
      </c>
      <c r="S536" s="274" t="s">
        <v>1498</v>
      </c>
      <c r="T536" s="44">
        <v>1</v>
      </c>
      <c r="U536" s="283">
        <v>55</v>
      </c>
      <c r="V536" s="284">
        <v>26</v>
      </c>
      <c r="W536" s="285">
        <v>2956</v>
      </c>
      <c r="X536" s="286">
        <v>2023</v>
      </c>
      <c r="Y536" s="287">
        <v>3</v>
      </c>
      <c r="Z536" s="287" t="s">
        <v>883</v>
      </c>
      <c r="AA536" s="286" t="s">
        <v>883</v>
      </c>
      <c r="AB536" s="287">
        <v>0</v>
      </c>
      <c r="AC536" s="287"/>
      <c r="AD536" s="288" t="s">
        <v>883</v>
      </c>
      <c r="AE536" s="289" t="s">
        <v>883</v>
      </c>
      <c r="AF536" s="279">
        <v>4</v>
      </c>
      <c r="AG536" s="282">
        <v>44357</v>
      </c>
      <c r="AH536" s="282">
        <v>39374</v>
      </c>
      <c r="AI536" s="282">
        <v>44333</v>
      </c>
      <c r="AJ536" s="282" t="s">
        <v>883</v>
      </c>
      <c r="AK536" s="274"/>
    </row>
    <row r="537" spans="1:37" x14ac:dyDescent="0.3">
      <c r="A537" s="273">
        <v>102820</v>
      </c>
      <c r="B537" s="274" t="s">
        <v>1590</v>
      </c>
      <c r="C537" s="146" t="s">
        <v>256</v>
      </c>
      <c r="D537" s="275">
        <v>233.33</v>
      </c>
      <c r="E537" s="274"/>
      <c r="F537" s="274"/>
      <c r="G537" s="274" t="s">
        <v>883</v>
      </c>
      <c r="H537" s="276">
        <v>0</v>
      </c>
      <c r="I537" s="24">
        <v>103003</v>
      </c>
      <c r="J537" s="277">
        <v>233.33</v>
      </c>
      <c r="K537" s="276">
        <v>5</v>
      </c>
      <c r="L537" s="278">
        <v>0</v>
      </c>
      <c r="M537" s="279">
        <v>0</v>
      </c>
      <c r="N537" s="277">
        <v>0</v>
      </c>
      <c r="O537" s="280" t="s">
        <v>882</v>
      </c>
      <c r="P537" s="279">
        <v>0</v>
      </c>
      <c r="Q537" s="281">
        <v>0</v>
      </c>
      <c r="R537" s="282" t="s">
        <v>883</v>
      </c>
      <c r="S537" s="274" t="s">
        <v>1498</v>
      </c>
      <c r="T537" s="44">
        <v>1</v>
      </c>
      <c r="U537" s="283">
        <v>55</v>
      </c>
      <c r="V537" s="284">
        <v>26</v>
      </c>
      <c r="W537" s="285">
        <v>2234</v>
      </c>
      <c r="X537" s="286">
        <v>2023</v>
      </c>
      <c r="Y537" s="287">
        <v>20</v>
      </c>
      <c r="Z537" s="287" t="s">
        <v>883</v>
      </c>
      <c r="AA537" s="286" t="s">
        <v>883</v>
      </c>
      <c r="AB537" s="287">
        <v>0</v>
      </c>
      <c r="AC537" s="287"/>
      <c r="AD537" s="288" t="s">
        <v>883</v>
      </c>
      <c r="AE537" s="289" t="s">
        <v>883</v>
      </c>
      <c r="AF537" s="279">
        <v>2</v>
      </c>
      <c r="AG537" s="282">
        <v>44874</v>
      </c>
      <c r="AH537" s="282">
        <v>39374</v>
      </c>
      <c r="AI537" s="282">
        <v>44845</v>
      </c>
      <c r="AJ537" s="282" t="s">
        <v>883</v>
      </c>
      <c r="AK537" s="274"/>
    </row>
    <row r="538" spans="1:37" x14ac:dyDescent="0.3">
      <c r="A538" s="273">
        <v>102822</v>
      </c>
      <c r="B538" s="274" t="s">
        <v>1591</v>
      </c>
      <c r="C538" s="146" t="s">
        <v>256</v>
      </c>
      <c r="D538" s="275">
        <v>4.0999999999999996</v>
      </c>
      <c r="E538" s="274"/>
      <c r="F538" s="274"/>
      <c r="G538" s="274" t="s">
        <v>883</v>
      </c>
      <c r="H538" s="276">
        <v>60</v>
      </c>
      <c r="I538" s="24">
        <v>103003</v>
      </c>
      <c r="J538" s="277">
        <v>4.0999999999999996</v>
      </c>
      <c r="K538" s="276">
        <v>7</v>
      </c>
      <c r="L538" s="278">
        <v>103.44827586206895</v>
      </c>
      <c r="M538" s="279">
        <v>0</v>
      </c>
      <c r="N538" s="277">
        <v>0</v>
      </c>
      <c r="O538" s="280" t="s">
        <v>882</v>
      </c>
      <c r="P538" s="279">
        <v>0</v>
      </c>
      <c r="Q538" s="281">
        <v>0</v>
      </c>
      <c r="R538" s="282" t="s">
        <v>883</v>
      </c>
      <c r="S538" s="274" t="s">
        <v>1498</v>
      </c>
      <c r="T538" s="44">
        <v>1</v>
      </c>
      <c r="U538" s="283">
        <v>55</v>
      </c>
      <c r="V538" s="284">
        <v>26</v>
      </c>
      <c r="W538" s="285" t="s">
        <v>883</v>
      </c>
      <c r="X538" s="286" t="s">
        <v>883</v>
      </c>
      <c r="Y538" s="287">
        <v>0</v>
      </c>
      <c r="Z538" s="287" t="s">
        <v>883</v>
      </c>
      <c r="AA538" s="286" t="s">
        <v>883</v>
      </c>
      <c r="AB538" s="287">
        <v>0</v>
      </c>
      <c r="AC538" s="287"/>
      <c r="AD538" s="288" t="s">
        <v>883</v>
      </c>
      <c r="AE538" s="289" t="s">
        <v>883</v>
      </c>
      <c r="AF538" s="279">
        <v>2</v>
      </c>
      <c r="AG538" s="282">
        <v>40263</v>
      </c>
      <c r="AH538" s="282">
        <v>39374</v>
      </c>
      <c r="AI538" s="282">
        <v>42968</v>
      </c>
      <c r="AJ538" s="282" t="s">
        <v>883</v>
      </c>
      <c r="AK538" s="274"/>
    </row>
    <row r="539" spans="1:37" x14ac:dyDescent="0.3">
      <c r="A539" s="273">
        <v>102832</v>
      </c>
      <c r="B539" s="274" t="s">
        <v>1592</v>
      </c>
      <c r="C539" s="146" t="s">
        <v>256</v>
      </c>
      <c r="D539" s="275">
        <v>0</v>
      </c>
      <c r="E539" s="274"/>
      <c r="F539" s="274"/>
      <c r="G539" s="274" t="s">
        <v>883</v>
      </c>
      <c r="H539" s="276">
        <v>75</v>
      </c>
      <c r="I539" s="24">
        <v>103003</v>
      </c>
      <c r="J539" s="277">
        <v>0</v>
      </c>
      <c r="K539" s="276">
        <v>90</v>
      </c>
      <c r="L539" s="278">
        <v>10</v>
      </c>
      <c r="M539" s="279">
        <v>15</v>
      </c>
      <c r="N539" s="277">
        <v>0</v>
      </c>
      <c r="O539" s="280" t="s">
        <v>882</v>
      </c>
      <c r="P539" s="279">
        <v>0</v>
      </c>
      <c r="Q539" s="281">
        <v>0</v>
      </c>
      <c r="R539" s="282" t="s">
        <v>883</v>
      </c>
      <c r="S539" s="274" t="s">
        <v>1593</v>
      </c>
      <c r="T539" s="44">
        <v>1</v>
      </c>
      <c r="U539" s="283">
        <v>51</v>
      </c>
      <c r="V539" s="284">
        <v>42</v>
      </c>
      <c r="W539" s="285" t="s">
        <v>883</v>
      </c>
      <c r="X539" s="286" t="s">
        <v>883</v>
      </c>
      <c r="Y539" s="287">
        <v>0</v>
      </c>
      <c r="Z539" s="287" t="s">
        <v>883</v>
      </c>
      <c r="AA539" s="286" t="s">
        <v>883</v>
      </c>
      <c r="AB539" s="287">
        <v>0</v>
      </c>
      <c r="AC539" s="287"/>
      <c r="AD539" s="288" t="s">
        <v>883</v>
      </c>
      <c r="AE539" s="289" t="s">
        <v>883</v>
      </c>
      <c r="AF539" s="279">
        <v>30</v>
      </c>
      <c r="AG539" s="282" t="s">
        <v>883</v>
      </c>
      <c r="AH539" s="282">
        <v>39377</v>
      </c>
      <c r="AI539" s="282" t="s">
        <v>883</v>
      </c>
      <c r="AJ539" s="282" t="s">
        <v>883</v>
      </c>
      <c r="AK539" s="274"/>
    </row>
    <row r="540" spans="1:37" x14ac:dyDescent="0.3">
      <c r="A540" s="273">
        <v>102922</v>
      </c>
      <c r="B540" s="274" t="s">
        <v>1594</v>
      </c>
      <c r="C540" s="146" t="s">
        <v>328</v>
      </c>
      <c r="D540" s="275">
        <v>1.41</v>
      </c>
      <c r="E540" s="274" t="s">
        <v>1595</v>
      </c>
      <c r="F540" s="274" t="s">
        <v>1529</v>
      </c>
      <c r="G540" s="274" t="s">
        <v>890</v>
      </c>
      <c r="H540" s="276">
        <v>826</v>
      </c>
      <c r="I540" s="24">
        <v>103003</v>
      </c>
      <c r="J540" s="277">
        <v>1.41</v>
      </c>
      <c r="K540" s="276">
        <v>13442</v>
      </c>
      <c r="L540" s="278">
        <v>0.54977968876878647</v>
      </c>
      <c r="M540" s="279">
        <v>13203.04</v>
      </c>
      <c r="N540" s="277">
        <v>18616.286400000001</v>
      </c>
      <c r="O540" s="280" t="s">
        <v>891</v>
      </c>
      <c r="P540" s="279">
        <v>44000</v>
      </c>
      <c r="Q540" s="281">
        <v>62040</v>
      </c>
      <c r="R540" s="282">
        <v>45377</v>
      </c>
      <c r="S540" s="274" t="s">
        <v>954</v>
      </c>
      <c r="T540" s="44">
        <v>1</v>
      </c>
      <c r="U540" s="283">
        <v>72</v>
      </c>
      <c r="V540" s="284">
        <v>10</v>
      </c>
      <c r="W540" s="285" t="s">
        <v>883</v>
      </c>
      <c r="X540" s="286" t="s">
        <v>883</v>
      </c>
      <c r="Y540" s="287">
        <v>0</v>
      </c>
      <c r="Z540" s="287">
        <v>12190</v>
      </c>
      <c r="AA540" s="286">
        <v>2023</v>
      </c>
      <c r="AB540" s="287">
        <v>4000</v>
      </c>
      <c r="AC540" s="287">
        <v>4000</v>
      </c>
      <c r="AD540" s="288" t="s">
        <v>2060</v>
      </c>
      <c r="AE540" s="289">
        <v>45229</v>
      </c>
      <c r="AF540" s="279">
        <v>6010</v>
      </c>
      <c r="AG540" s="282">
        <v>45154</v>
      </c>
      <c r="AH540" s="282">
        <v>39379</v>
      </c>
      <c r="AI540" s="282">
        <v>45209</v>
      </c>
      <c r="AJ540" s="282" t="s">
        <v>883</v>
      </c>
      <c r="AK540" s="274"/>
    </row>
    <row r="541" spans="1:37" x14ac:dyDescent="0.3">
      <c r="A541" s="273">
        <v>103142</v>
      </c>
      <c r="B541" s="274" t="s">
        <v>1596</v>
      </c>
      <c r="C541" s="146" t="s">
        <v>256</v>
      </c>
      <c r="D541" s="275">
        <v>414.81</v>
      </c>
      <c r="E541" s="274"/>
      <c r="F541" s="274"/>
      <c r="G541" s="274" t="s">
        <v>883</v>
      </c>
      <c r="H541" s="276">
        <v>5</v>
      </c>
      <c r="I541" s="24">
        <v>103003</v>
      </c>
      <c r="J541" s="277">
        <v>402.46832999999998</v>
      </c>
      <c r="K541" s="276">
        <v>7</v>
      </c>
      <c r="L541" s="278">
        <v>8.6206896551724128</v>
      </c>
      <c r="M541" s="279">
        <v>1.96</v>
      </c>
      <c r="N541" s="277">
        <v>813.02760000000001</v>
      </c>
      <c r="O541" s="280" t="s">
        <v>882</v>
      </c>
      <c r="P541" s="279">
        <v>0</v>
      </c>
      <c r="Q541" s="281">
        <v>0</v>
      </c>
      <c r="R541" s="282" t="s">
        <v>883</v>
      </c>
      <c r="S541" s="274" t="s">
        <v>1597</v>
      </c>
      <c r="T541" s="44">
        <v>1</v>
      </c>
      <c r="U541" s="283">
        <v>61</v>
      </c>
      <c r="V541" s="284">
        <v>13</v>
      </c>
      <c r="W541" s="285" t="s">
        <v>883</v>
      </c>
      <c r="X541" s="286" t="s">
        <v>883</v>
      </c>
      <c r="Y541" s="287">
        <v>0</v>
      </c>
      <c r="Z541" s="287" t="s">
        <v>883</v>
      </c>
      <c r="AA541" s="286" t="s">
        <v>883</v>
      </c>
      <c r="AB541" s="287">
        <v>0</v>
      </c>
      <c r="AC541" s="287"/>
      <c r="AD541" s="288" t="s">
        <v>883</v>
      </c>
      <c r="AE541" s="289" t="s">
        <v>883</v>
      </c>
      <c r="AF541" s="279">
        <v>2</v>
      </c>
      <c r="AG541" s="282">
        <v>44950</v>
      </c>
      <c r="AH541" s="282">
        <v>39393</v>
      </c>
      <c r="AI541" s="282">
        <v>44939</v>
      </c>
      <c r="AJ541" s="282" t="s">
        <v>883</v>
      </c>
      <c r="AK541" s="274"/>
    </row>
    <row r="542" spans="1:37" x14ac:dyDescent="0.3">
      <c r="A542" s="273">
        <v>103344</v>
      </c>
      <c r="B542" s="274" t="s">
        <v>1598</v>
      </c>
      <c r="C542" s="146" t="s">
        <v>256</v>
      </c>
      <c r="D542" s="275">
        <v>1.85</v>
      </c>
      <c r="E542" s="274"/>
      <c r="F542" s="274"/>
      <c r="G542" s="274" t="s">
        <v>883</v>
      </c>
      <c r="H542" s="276">
        <v>516</v>
      </c>
      <c r="I542" s="24">
        <v>103003</v>
      </c>
      <c r="J542" s="277">
        <v>1.85</v>
      </c>
      <c r="K542" s="276">
        <v>20</v>
      </c>
      <c r="L542" s="278">
        <v>308.98203592814372</v>
      </c>
      <c r="M542" s="279">
        <v>0</v>
      </c>
      <c r="N542" s="277">
        <v>0</v>
      </c>
      <c r="O542" s="280" t="s">
        <v>882</v>
      </c>
      <c r="P542" s="279">
        <v>0</v>
      </c>
      <c r="Q542" s="281">
        <v>0</v>
      </c>
      <c r="R542" s="282" t="s">
        <v>883</v>
      </c>
      <c r="S542" s="274" t="s">
        <v>1098</v>
      </c>
      <c r="T542" s="44">
        <v>1</v>
      </c>
      <c r="U542" s="283">
        <v>55</v>
      </c>
      <c r="V542" s="284">
        <v>35</v>
      </c>
      <c r="W542" s="285" t="s">
        <v>883</v>
      </c>
      <c r="X542" s="286" t="s">
        <v>883</v>
      </c>
      <c r="Y542" s="287">
        <v>0</v>
      </c>
      <c r="Z542" s="287" t="s">
        <v>883</v>
      </c>
      <c r="AA542" s="286" t="s">
        <v>883</v>
      </c>
      <c r="AB542" s="287">
        <v>0</v>
      </c>
      <c r="AC542" s="287"/>
      <c r="AD542" s="288" t="s">
        <v>883</v>
      </c>
      <c r="AE542" s="289" t="s">
        <v>883</v>
      </c>
      <c r="AF542" s="279">
        <v>6</v>
      </c>
      <c r="AG542" s="282">
        <v>44677</v>
      </c>
      <c r="AH542" s="282">
        <v>39400</v>
      </c>
      <c r="AI542" s="282">
        <v>44670</v>
      </c>
      <c r="AJ542" s="282" t="s">
        <v>883</v>
      </c>
      <c r="AK542" s="274"/>
    </row>
    <row r="543" spans="1:37" x14ac:dyDescent="0.3">
      <c r="A543" s="273">
        <v>103490</v>
      </c>
      <c r="B543" s="274" t="s">
        <v>648</v>
      </c>
      <c r="C543" s="146" t="s">
        <v>253</v>
      </c>
      <c r="D543" s="275">
        <v>416.18</v>
      </c>
      <c r="E543" s="274"/>
      <c r="F543" s="274"/>
      <c r="G543" s="274" t="s">
        <v>883</v>
      </c>
      <c r="H543" s="276">
        <v>3</v>
      </c>
      <c r="I543" s="24">
        <v>103003</v>
      </c>
      <c r="J543" s="277">
        <v>416.18</v>
      </c>
      <c r="K543" s="276"/>
      <c r="L543" s="278">
        <v>0</v>
      </c>
      <c r="M543" s="279">
        <v>0</v>
      </c>
      <c r="N543" s="277">
        <v>0</v>
      </c>
      <c r="O543" s="280" t="s">
        <v>882</v>
      </c>
      <c r="P543" s="279">
        <v>0</v>
      </c>
      <c r="Q543" s="281">
        <v>0</v>
      </c>
      <c r="R543" s="282" t="s">
        <v>883</v>
      </c>
      <c r="S543" s="274" t="s">
        <v>1267</v>
      </c>
      <c r="T543" s="44">
        <v>1</v>
      </c>
      <c r="U543" s="283">
        <v>59</v>
      </c>
      <c r="V543" s="284">
        <v>18</v>
      </c>
      <c r="W543" s="285" t="s">
        <v>883</v>
      </c>
      <c r="X543" s="286" t="s">
        <v>883</v>
      </c>
      <c r="Y543" s="287">
        <v>0</v>
      </c>
      <c r="Z543" s="287" t="s">
        <v>883</v>
      </c>
      <c r="AA543" s="286" t="s">
        <v>883</v>
      </c>
      <c r="AB543" s="287">
        <v>0</v>
      </c>
      <c r="AC543" s="287"/>
      <c r="AD543" s="288" t="s">
        <v>883</v>
      </c>
      <c r="AE543" s="289" t="s">
        <v>883</v>
      </c>
      <c r="AF543" s="279">
        <v>0</v>
      </c>
      <c r="AG543" s="282">
        <v>40511</v>
      </c>
      <c r="AH543" s="282">
        <v>39407</v>
      </c>
      <c r="AI543" s="282">
        <v>44516</v>
      </c>
      <c r="AJ543" s="282" t="s">
        <v>883</v>
      </c>
      <c r="AK543" s="274"/>
    </row>
    <row r="544" spans="1:37" x14ac:dyDescent="0.3">
      <c r="A544" s="273">
        <v>104655</v>
      </c>
      <c r="B544" s="274" t="s">
        <v>1599</v>
      </c>
      <c r="C544" s="146" t="s">
        <v>256</v>
      </c>
      <c r="D544" s="275">
        <v>0.25</v>
      </c>
      <c r="E544" s="274"/>
      <c r="F544" s="274"/>
      <c r="G544" s="274" t="s">
        <v>883</v>
      </c>
      <c r="H544" s="276">
        <v>12374</v>
      </c>
      <c r="I544" s="24">
        <v>103003</v>
      </c>
      <c r="J544" s="277">
        <v>0.25</v>
      </c>
      <c r="K544" s="276">
        <v>2200</v>
      </c>
      <c r="L544" s="278">
        <v>67.495772650411823</v>
      </c>
      <c r="M544" s="279">
        <v>0</v>
      </c>
      <c r="N544" s="277">
        <v>0</v>
      </c>
      <c r="O544" s="280" t="s">
        <v>882</v>
      </c>
      <c r="P544" s="279">
        <v>0</v>
      </c>
      <c r="Q544" s="281">
        <v>0</v>
      </c>
      <c r="R544" s="282" t="s">
        <v>883</v>
      </c>
      <c r="S544" s="274" t="s">
        <v>1600</v>
      </c>
      <c r="T544" s="44">
        <v>1</v>
      </c>
      <c r="U544" s="283">
        <v>67</v>
      </c>
      <c r="V544" s="284">
        <v>17</v>
      </c>
      <c r="W544" s="285" t="s">
        <v>883</v>
      </c>
      <c r="X544" s="286" t="s">
        <v>883</v>
      </c>
      <c r="Y544" s="287">
        <v>0</v>
      </c>
      <c r="Z544" s="287" t="s">
        <v>883</v>
      </c>
      <c r="AA544" s="286" t="s">
        <v>883</v>
      </c>
      <c r="AB544" s="287">
        <v>0</v>
      </c>
      <c r="AC544" s="287"/>
      <c r="AD544" s="288" t="s">
        <v>883</v>
      </c>
      <c r="AE544" s="289" t="s">
        <v>883</v>
      </c>
      <c r="AF544" s="279">
        <v>734</v>
      </c>
      <c r="AG544" s="282">
        <v>44055</v>
      </c>
      <c r="AH544" s="282">
        <v>39471</v>
      </c>
      <c r="AI544" s="282">
        <v>44040</v>
      </c>
      <c r="AJ544" s="282" t="s">
        <v>883</v>
      </c>
      <c r="AK544" s="274"/>
    </row>
    <row r="545" spans="1:37" x14ac:dyDescent="0.3">
      <c r="A545" s="273">
        <v>104665</v>
      </c>
      <c r="B545" s="274" t="s">
        <v>1601</v>
      </c>
      <c r="C545" s="146" t="s">
        <v>1602</v>
      </c>
      <c r="D545" s="275">
        <v>485</v>
      </c>
      <c r="E545" s="274"/>
      <c r="F545" s="274"/>
      <c r="G545" s="274" t="s">
        <v>883</v>
      </c>
      <c r="H545" s="276">
        <v>108</v>
      </c>
      <c r="I545" s="24">
        <v>103003</v>
      </c>
      <c r="J545" s="277">
        <v>485</v>
      </c>
      <c r="K545" s="276">
        <v>13</v>
      </c>
      <c r="L545" s="278">
        <v>92.307692307692307</v>
      </c>
      <c r="M545" s="279">
        <v>0</v>
      </c>
      <c r="N545" s="277">
        <v>0</v>
      </c>
      <c r="O545" s="280" t="s">
        <v>882</v>
      </c>
      <c r="P545" s="279">
        <v>0</v>
      </c>
      <c r="Q545" s="281">
        <v>0</v>
      </c>
      <c r="R545" s="282" t="s">
        <v>883</v>
      </c>
      <c r="S545" s="274" t="s">
        <v>1071</v>
      </c>
      <c r="T545" s="44">
        <v>1</v>
      </c>
      <c r="U545" s="283">
        <v>55</v>
      </c>
      <c r="V545" s="284">
        <v>27</v>
      </c>
      <c r="W545" s="285" t="s">
        <v>883</v>
      </c>
      <c r="X545" s="286" t="s">
        <v>883</v>
      </c>
      <c r="Y545" s="287">
        <v>0</v>
      </c>
      <c r="Z545" s="287" t="s">
        <v>883</v>
      </c>
      <c r="AA545" s="286" t="s">
        <v>883</v>
      </c>
      <c r="AB545" s="287">
        <v>0</v>
      </c>
      <c r="AC545" s="287"/>
      <c r="AD545" s="288" t="s">
        <v>883</v>
      </c>
      <c r="AE545" s="289" t="s">
        <v>883</v>
      </c>
      <c r="AF545" s="279">
        <v>4</v>
      </c>
      <c r="AG545" s="282">
        <v>40305</v>
      </c>
      <c r="AH545" s="282">
        <v>39472</v>
      </c>
      <c r="AI545" s="282">
        <v>44126</v>
      </c>
      <c r="AJ545" s="282" t="s">
        <v>883</v>
      </c>
      <c r="AK545" s="274"/>
    </row>
    <row r="546" spans="1:37" x14ac:dyDescent="0.3">
      <c r="A546" s="273">
        <v>104667</v>
      </c>
      <c r="B546" s="274" t="s">
        <v>1603</v>
      </c>
      <c r="C546" s="146" t="s">
        <v>256</v>
      </c>
      <c r="D546" s="275">
        <v>184</v>
      </c>
      <c r="E546" s="274"/>
      <c r="F546" s="274"/>
      <c r="G546" s="274" t="s">
        <v>883</v>
      </c>
      <c r="H546" s="276">
        <v>96</v>
      </c>
      <c r="I546" s="24">
        <v>103003</v>
      </c>
      <c r="J546" s="277">
        <v>184</v>
      </c>
      <c r="K546" s="276">
        <v>75</v>
      </c>
      <c r="L546" s="278">
        <v>13.096862210095496</v>
      </c>
      <c r="M546" s="279">
        <v>0</v>
      </c>
      <c r="N546" s="277">
        <v>0</v>
      </c>
      <c r="O546" s="280" t="s">
        <v>882</v>
      </c>
      <c r="P546" s="279">
        <v>0</v>
      </c>
      <c r="Q546" s="281">
        <v>0</v>
      </c>
      <c r="R546" s="282" t="s">
        <v>883</v>
      </c>
      <c r="S546" s="274" t="s">
        <v>1005</v>
      </c>
      <c r="T546" s="44">
        <v>1</v>
      </c>
      <c r="U546" s="283">
        <v>61</v>
      </c>
      <c r="V546" s="284">
        <v>15</v>
      </c>
      <c r="W546" s="285" t="s">
        <v>883</v>
      </c>
      <c r="X546" s="286" t="s">
        <v>883</v>
      </c>
      <c r="Y546" s="287">
        <v>0</v>
      </c>
      <c r="Z546" s="287">
        <v>9756</v>
      </c>
      <c r="AA546" s="286">
        <v>2023</v>
      </c>
      <c r="AB546" s="287">
        <v>50</v>
      </c>
      <c r="AC546" s="287">
        <v>50</v>
      </c>
      <c r="AD546" s="288" t="s">
        <v>2056</v>
      </c>
      <c r="AE546" s="289">
        <v>45162</v>
      </c>
      <c r="AF546" s="279">
        <v>30</v>
      </c>
      <c r="AG546" s="282">
        <v>44615</v>
      </c>
      <c r="AH546" s="282">
        <v>39472</v>
      </c>
      <c r="AI546" s="282">
        <v>45146</v>
      </c>
      <c r="AJ546" s="282" t="s">
        <v>883</v>
      </c>
      <c r="AK546" s="274"/>
    </row>
    <row r="547" spans="1:37" x14ac:dyDescent="0.3">
      <c r="A547" s="273">
        <v>104755</v>
      </c>
      <c r="B547" s="274" t="s">
        <v>656</v>
      </c>
      <c r="C547" s="146" t="s">
        <v>256</v>
      </c>
      <c r="D547" s="275">
        <v>23.92</v>
      </c>
      <c r="E547" s="274"/>
      <c r="F547" s="274"/>
      <c r="G547" s="274" t="s">
        <v>883</v>
      </c>
      <c r="H547" s="276">
        <v>60</v>
      </c>
      <c r="I547" s="24">
        <v>103003</v>
      </c>
      <c r="J547" s="277">
        <v>23.92</v>
      </c>
      <c r="K547" s="276"/>
      <c r="L547" s="278">
        <v>0</v>
      </c>
      <c r="M547" s="279">
        <v>0</v>
      </c>
      <c r="N547" s="277">
        <v>0</v>
      </c>
      <c r="O547" s="280" t="s">
        <v>882</v>
      </c>
      <c r="P547" s="279">
        <v>0</v>
      </c>
      <c r="Q547" s="281">
        <v>0</v>
      </c>
      <c r="R547" s="282" t="s">
        <v>883</v>
      </c>
      <c r="S547" s="274" t="s">
        <v>1209</v>
      </c>
      <c r="T547" s="44">
        <v>1</v>
      </c>
      <c r="U547" s="283">
        <v>78</v>
      </c>
      <c r="V547" s="284">
        <v>6</v>
      </c>
      <c r="W547" s="285" t="s">
        <v>883</v>
      </c>
      <c r="X547" s="286" t="s">
        <v>883</v>
      </c>
      <c r="Y547" s="287">
        <v>0</v>
      </c>
      <c r="Z547" s="287" t="s">
        <v>883</v>
      </c>
      <c r="AA547" s="286" t="s">
        <v>883</v>
      </c>
      <c r="AB547" s="287">
        <v>0</v>
      </c>
      <c r="AC547" s="287"/>
      <c r="AD547" s="288" t="s">
        <v>883</v>
      </c>
      <c r="AE547" s="289" t="s">
        <v>883</v>
      </c>
      <c r="AF547" s="279">
        <v>0</v>
      </c>
      <c r="AG547" s="282">
        <v>43376</v>
      </c>
      <c r="AH547" s="282">
        <v>39479</v>
      </c>
      <c r="AI547" s="282">
        <v>43347</v>
      </c>
      <c r="AJ547" s="282" t="s">
        <v>883</v>
      </c>
      <c r="AK547" s="274"/>
    </row>
    <row r="548" spans="1:37" x14ac:dyDescent="0.3">
      <c r="A548" s="273">
        <v>104911</v>
      </c>
      <c r="B548" s="274" t="s">
        <v>1604</v>
      </c>
      <c r="C548" s="146" t="s">
        <v>31</v>
      </c>
      <c r="D548" s="275">
        <v>92</v>
      </c>
      <c r="E548" s="274"/>
      <c r="F548" s="274"/>
      <c r="G548" s="274" t="s">
        <v>883</v>
      </c>
      <c r="H548" s="276">
        <v>95</v>
      </c>
      <c r="I548" s="24">
        <v>103003</v>
      </c>
      <c r="J548" s="277">
        <v>92</v>
      </c>
      <c r="K548" s="276">
        <v>46</v>
      </c>
      <c r="L548" s="278">
        <v>17.527675276752767</v>
      </c>
      <c r="M548" s="279">
        <v>0</v>
      </c>
      <c r="N548" s="277">
        <v>0</v>
      </c>
      <c r="O548" s="280" t="s">
        <v>882</v>
      </c>
      <c r="P548" s="279">
        <v>0</v>
      </c>
      <c r="Q548" s="281">
        <v>0</v>
      </c>
      <c r="R548" s="282" t="s">
        <v>883</v>
      </c>
      <c r="S548" s="274" t="s">
        <v>1605</v>
      </c>
      <c r="T548" s="44">
        <v>1</v>
      </c>
      <c r="U548" s="283">
        <v>70</v>
      </c>
      <c r="V548" s="284">
        <v>45</v>
      </c>
      <c r="W548" s="285" t="s">
        <v>883</v>
      </c>
      <c r="X548" s="286" t="s">
        <v>883</v>
      </c>
      <c r="Y548" s="287">
        <v>0</v>
      </c>
      <c r="Z548" s="287" t="s">
        <v>883</v>
      </c>
      <c r="AA548" s="286" t="s">
        <v>883</v>
      </c>
      <c r="AB548" s="287">
        <v>0</v>
      </c>
      <c r="AC548" s="287"/>
      <c r="AD548" s="288" t="s">
        <v>883</v>
      </c>
      <c r="AE548" s="289" t="s">
        <v>883</v>
      </c>
      <c r="AF548" s="279">
        <v>22</v>
      </c>
      <c r="AG548" s="282">
        <v>40423</v>
      </c>
      <c r="AH548" s="282">
        <v>39490</v>
      </c>
      <c r="AI548" s="282">
        <v>40387</v>
      </c>
      <c r="AJ548" s="282" t="s">
        <v>883</v>
      </c>
      <c r="AK548" s="274"/>
    </row>
    <row r="549" spans="1:37" x14ac:dyDescent="0.3">
      <c r="A549" s="273">
        <v>105106</v>
      </c>
      <c r="B549" s="274" t="s">
        <v>1606</v>
      </c>
      <c r="C549" s="146" t="s">
        <v>256</v>
      </c>
      <c r="D549" s="275">
        <v>54.98</v>
      </c>
      <c r="E549" s="274"/>
      <c r="F549" s="274"/>
      <c r="G549" s="274" t="s">
        <v>883</v>
      </c>
      <c r="H549" s="276">
        <v>13</v>
      </c>
      <c r="I549" s="24">
        <v>103003</v>
      </c>
      <c r="J549" s="277">
        <v>54.98</v>
      </c>
      <c r="K549" s="276">
        <v>2</v>
      </c>
      <c r="L549" s="278">
        <v>76.470588235294116</v>
      </c>
      <c r="M549" s="279">
        <v>0</v>
      </c>
      <c r="N549" s="277">
        <v>0</v>
      </c>
      <c r="O549" s="280" t="s">
        <v>882</v>
      </c>
      <c r="P549" s="279">
        <v>0</v>
      </c>
      <c r="Q549" s="281">
        <v>0</v>
      </c>
      <c r="R549" s="282" t="s">
        <v>883</v>
      </c>
      <c r="S549" s="274" t="s">
        <v>1607</v>
      </c>
      <c r="T549" s="44">
        <v>1</v>
      </c>
      <c r="U549" s="283">
        <v>62</v>
      </c>
      <c r="V549" s="284">
        <v>4</v>
      </c>
      <c r="W549" s="285" t="s">
        <v>883</v>
      </c>
      <c r="X549" s="286" t="s">
        <v>883</v>
      </c>
      <c r="Y549" s="287">
        <v>0</v>
      </c>
      <c r="Z549" s="287" t="s">
        <v>883</v>
      </c>
      <c r="AA549" s="286" t="s">
        <v>883</v>
      </c>
      <c r="AB549" s="287">
        <v>0</v>
      </c>
      <c r="AC549" s="287"/>
      <c r="AD549" s="288" t="s">
        <v>883</v>
      </c>
      <c r="AE549" s="289" t="s">
        <v>883</v>
      </c>
      <c r="AF549" s="279">
        <v>0</v>
      </c>
      <c r="AG549" s="282">
        <v>43697</v>
      </c>
      <c r="AH549" s="282">
        <v>39499</v>
      </c>
      <c r="AI549" s="282">
        <v>44791</v>
      </c>
      <c r="AJ549" s="282" t="s">
        <v>883</v>
      </c>
      <c r="AK549" s="274"/>
    </row>
    <row r="550" spans="1:37" x14ac:dyDescent="0.3">
      <c r="A550" s="273">
        <v>105107</v>
      </c>
      <c r="B550" s="274" t="s">
        <v>1608</v>
      </c>
      <c r="C550" s="146" t="s">
        <v>256</v>
      </c>
      <c r="D550" s="275">
        <v>54.98</v>
      </c>
      <c r="E550" s="274"/>
      <c r="F550" s="274"/>
      <c r="G550" s="274" t="s">
        <v>883</v>
      </c>
      <c r="H550" s="276">
        <v>8</v>
      </c>
      <c r="I550" s="24">
        <v>103003</v>
      </c>
      <c r="J550" s="277">
        <v>54.98</v>
      </c>
      <c r="K550" s="276">
        <v>2</v>
      </c>
      <c r="L550" s="278">
        <v>47.058823529411761</v>
      </c>
      <c r="M550" s="279">
        <v>0</v>
      </c>
      <c r="N550" s="277">
        <v>0</v>
      </c>
      <c r="O550" s="280" t="s">
        <v>882</v>
      </c>
      <c r="P550" s="279">
        <v>0</v>
      </c>
      <c r="Q550" s="281">
        <v>0</v>
      </c>
      <c r="R550" s="282" t="s">
        <v>883</v>
      </c>
      <c r="S550" s="274" t="s">
        <v>1607</v>
      </c>
      <c r="T550" s="44">
        <v>1</v>
      </c>
      <c r="U550" s="283">
        <v>62</v>
      </c>
      <c r="V550" s="284">
        <v>4</v>
      </c>
      <c r="W550" s="285" t="s">
        <v>883</v>
      </c>
      <c r="X550" s="286" t="s">
        <v>883</v>
      </c>
      <c r="Y550" s="287">
        <v>0</v>
      </c>
      <c r="Z550" s="287" t="s">
        <v>883</v>
      </c>
      <c r="AA550" s="286" t="s">
        <v>883</v>
      </c>
      <c r="AB550" s="287">
        <v>0</v>
      </c>
      <c r="AC550" s="287"/>
      <c r="AD550" s="288" t="s">
        <v>883</v>
      </c>
      <c r="AE550" s="289" t="s">
        <v>883</v>
      </c>
      <c r="AF550" s="279">
        <v>0</v>
      </c>
      <c r="AG550" s="282">
        <v>43697</v>
      </c>
      <c r="AH550" s="282">
        <v>39499</v>
      </c>
      <c r="AI550" s="282">
        <v>44791</v>
      </c>
      <c r="AJ550" s="282" t="s">
        <v>883</v>
      </c>
      <c r="AK550" s="274"/>
    </row>
    <row r="551" spans="1:37" x14ac:dyDescent="0.3">
      <c r="A551" s="273">
        <v>105108</v>
      </c>
      <c r="B551" s="274" t="s">
        <v>1609</v>
      </c>
      <c r="C551" s="146" t="s">
        <v>256</v>
      </c>
      <c r="D551" s="275">
        <v>54.98</v>
      </c>
      <c r="E551" s="274"/>
      <c r="F551" s="274"/>
      <c r="G551" s="274" t="s">
        <v>883</v>
      </c>
      <c r="H551" s="276">
        <v>13</v>
      </c>
      <c r="I551" s="24">
        <v>103003</v>
      </c>
      <c r="J551" s="277">
        <v>54.98</v>
      </c>
      <c r="K551" s="276">
        <v>5</v>
      </c>
      <c r="L551" s="278">
        <v>30.952380952380953</v>
      </c>
      <c r="M551" s="279">
        <v>0</v>
      </c>
      <c r="N551" s="277">
        <v>0</v>
      </c>
      <c r="O551" s="280" t="s">
        <v>882</v>
      </c>
      <c r="P551" s="279">
        <v>0</v>
      </c>
      <c r="Q551" s="281">
        <v>0</v>
      </c>
      <c r="R551" s="282" t="s">
        <v>883</v>
      </c>
      <c r="S551" s="274" t="s">
        <v>1607</v>
      </c>
      <c r="T551" s="44">
        <v>1</v>
      </c>
      <c r="U551" s="283">
        <v>62</v>
      </c>
      <c r="V551" s="284">
        <v>4</v>
      </c>
      <c r="W551" s="285">
        <v>2830</v>
      </c>
      <c r="X551" s="286">
        <v>2023</v>
      </c>
      <c r="Y551" s="287">
        <v>10</v>
      </c>
      <c r="Z551" s="287" t="s">
        <v>883</v>
      </c>
      <c r="AA551" s="286" t="s">
        <v>883</v>
      </c>
      <c r="AB551" s="287">
        <v>0</v>
      </c>
      <c r="AC551" s="287"/>
      <c r="AD551" s="288" t="s">
        <v>883</v>
      </c>
      <c r="AE551" s="289" t="s">
        <v>883</v>
      </c>
      <c r="AF551" s="279">
        <v>2</v>
      </c>
      <c r="AG551" s="282">
        <v>43698</v>
      </c>
      <c r="AH551" s="282">
        <v>39499</v>
      </c>
      <c r="AI551" s="282">
        <v>44791</v>
      </c>
      <c r="AJ551" s="282" t="s">
        <v>883</v>
      </c>
      <c r="AK551" s="274"/>
    </row>
    <row r="552" spans="1:37" x14ac:dyDescent="0.3">
      <c r="A552" s="273">
        <v>105110</v>
      </c>
      <c r="B552" s="274" t="s">
        <v>1610</v>
      </c>
      <c r="C552" s="146" t="s">
        <v>256</v>
      </c>
      <c r="D552" s="275">
        <v>29.94</v>
      </c>
      <c r="E552" s="274"/>
      <c r="F552" s="274"/>
      <c r="G552" s="274" t="s">
        <v>883</v>
      </c>
      <c r="H552" s="276">
        <v>12</v>
      </c>
      <c r="I552" s="24">
        <v>103003</v>
      </c>
      <c r="J552" s="277">
        <v>29.94</v>
      </c>
      <c r="K552" s="276">
        <v>2</v>
      </c>
      <c r="L552" s="278">
        <v>70.588235294117652</v>
      </c>
      <c r="M552" s="279">
        <v>0</v>
      </c>
      <c r="N552" s="277">
        <v>0</v>
      </c>
      <c r="O552" s="280" t="s">
        <v>882</v>
      </c>
      <c r="P552" s="279">
        <v>0</v>
      </c>
      <c r="Q552" s="281">
        <v>0</v>
      </c>
      <c r="R552" s="282" t="s">
        <v>883</v>
      </c>
      <c r="S552" s="274" t="s">
        <v>1607</v>
      </c>
      <c r="T552" s="44">
        <v>1</v>
      </c>
      <c r="U552" s="283">
        <v>62</v>
      </c>
      <c r="V552" s="284">
        <v>4</v>
      </c>
      <c r="W552" s="285" t="s">
        <v>883</v>
      </c>
      <c r="X552" s="286" t="s">
        <v>883</v>
      </c>
      <c r="Y552" s="287">
        <v>0</v>
      </c>
      <c r="Z552" s="287" t="s">
        <v>883</v>
      </c>
      <c r="AA552" s="286" t="s">
        <v>883</v>
      </c>
      <c r="AB552" s="287">
        <v>0</v>
      </c>
      <c r="AC552" s="287"/>
      <c r="AD552" s="288" t="s">
        <v>883</v>
      </c>
      <c r="AE552" s="289" t="s">
        <v>883</v>
      </c>
      <c r="AF552" s="279">
        <v>0</v>
      </c>
      <c r="AG552" s="282">
        <v>44018</v>
      </c>
      <c r="AH552" s="282">
        <v>39499</v>
      </c>
      <c r="AI552" s="282">
        <v>44235</v>
      </c>
      <c r="AJ552" s="282" t="s">
        <v>883</v>
      </c>
      <c r="AK552" s="274"/>
    </row>
    <row r="553" spans="1:37" x14ac:dyDescent="0.3">
      <c r="A553" s="273">
        <v>105112</v>
      </c>
      <c r="B553" s="274" t="s">
        <v>1611</v>
      </c>
      <c r="C553" s="146" t="s">
        <v>256</v>
      </c>
      <c r="D553" s="275">
        <v>54.98</v>
      </c>
      <c r="E553" s="274"/>
      <c r="F553" s="274"/>
      <c r="G553" s="274" t="s">
        <v>883</v>
      </c>
      <c r="H553" s="276">
        <v>4</v>
      </c>
      <c r="I553" s="24">
        <v>103003</v>
      </c>
      <c r="J553" s="277">
        <v>54.98</v>
      </c>
      <c r="K553" s="276"/>
      <c r="L553" s="278">
        <v>0</v>
      </c>
      <c r="M553" s="279">
        <v>0</v>
      </c>
      <c r="N553" s="277">
        <v>0</v>
      </c>
      <c r="O553" s="280" t="s">
        <v>882</v>
      </c>
      <c r="P553" s="279">
        <v>0</v>
      </c>
      <c r="Q553" s="281">
        <v>0</v>
      </c>
      <c r="R553" s="282" t="s">
        <v>883</v>
      </c>
      <c r="S553" s="274" t="s">
        <v>1607</v>
      </c>
      <c r="T553" s="44">
        <v>1</v>
      </c>
      <c r="U553" s="283">
        <v>62</v>
      </c>
      <c r="V553" s="284">
        <v>4</v>
      </c>
      <c r="W553" s="285" t="s">
        <v>883</v>
      </c>
      <c r="X553" s="286" t="s">
        <v>883</v>
      </c>
      <c r="Y553" s="287">
        <v>0</v>
      </c>
      <c r="Z553" s="287" t="s">
        <v>883</v>
      </c>
      <c r="AA553" s="286" t="s">
        <v>883</v>
      </c>
      <c r="AB553" s="287">
        <v>0</v>
      </c>
      <c r="AC553" s="287"/>
      <c r="AD553" s="288" t="s">
        <v>883</v>
      </c>
      <c r="AE553" s="289" t="s">
        <v>883</v>
      </c>
      <c r="AF553" s="279">
        <v>0</v>
      </c>
      <c r="AG553" s="282">
        <v>42772</v>
      </c>
      <c r="AH553" s="282">
        <v>39499</v>
      </c>
      <c r="AI553" s="282">
        <v>44791</v>
      </c>
      <c r="AJ553" s="282" t="s">
        <v>883</v>
      </c>
      <c r="AK553" s="274"/>
    </row>
    <row r="554" spans="1:37" x14ac:dyDescent="0.3">
      <c r="A554" s="273">
        <v>105113</v>
      </c>
      <c r="B554" s="274" t="s">
        <v>1612</v>
      </c>
      <c r="C554" s="146" t="s">
        <v>256</v>
      </c>
      <c r="D554" s="275">
        <v>33.869999999999997</v>
      </c>
      <c r="E554" s="274"/>
      <c r="F554" s="274"/>
      <c r="G554" s="274" t="s">
        <v>883</v>
      </c>
      <c r="H554" s="276">
        <v>5</v>
      </c>
      <c r="I554" s="24">
        <v>103003</v>
      </c>
      <c r="J554" s="277">
        <v>33.869999999999997</v>
      </c>
      <c r="K554" s="276"/>
      <c r="L554" s="278">
        <v>0</v>
      </c>
      <c r="M554" s="279">
        <v>0</v>
      </c>
      <c r="N554" s="277">
        <v>0</v>
      </c>
      <c r="O554" s="280" t="s">
        <v>882</v>
      </c>
      <c r="P554" s="279">
        <v>0</v>
      </c>
      <c r="Q554" s="281">
        <v>0</v>
      </c>
      <c r="R554" s="282" t="s">
        <v>883</v>
      </c>
      <c r="S554" s="274" t="s">
        <v>1557</v>
      </c>
      <c r="T554" s="44">
        <v>1</v>
      </c>
      <c r="U554" s="283">
        <v>54</v>
      </c>
      <c r="V554" s="284">
        <v>19</v>
      </c>
      <c r="W554" s="285" t="s">
        <v>883</v>
      </c>
      <c r="X554" s="286" t="s">
        <v>883</v>
      </c>
      <c r="Y554" s="287">
        <v>0</v>
      </c>
      <c r="Z554" s="287" t="s">
        <v>883</v>
      </c>
      <c r="AA554" s="286" t="s">
        <v>883</v>
      </c>
      <c r="AB554" s="287">
        <v>0</v>
      </c>
      <c r="AC554" s="287"/>
      <c r="AD554" s="288" t="s">
        <v>883</v>
      </c>
      <c r="AE554" s="289" t="s">
        <v>883</v>
      </c>
      <c r="AF554" s="279">
        <v>0</v>
      </c>
      <c r="AG554" s="282">
        <v>42772</v>
      </c>
      <c r="AH554" s="282">
        <v>39499</v>
      </c>
      <c r="AI554" s="282">
        <v>42706</v>
      </c>
      <c r="AJ554" s="282" t="s">
        <v>883</v>
      </c>
      <c r="AK554" s="274"/>
    </row>
    <row r="555" spans="1:37" x14ac:dyDescent="0.3">
      <c r="A555" s="273">
        <v>105114</v>
      </c>
      <c r="B555" s="274" t="s">
        <v>1613</v>
      </c>
      <c r="C555" s="146" t="s">
        <v>256</v>
      </c>
      <c r="D555" s="275">
        <v>25</v>
      </c>
      <c r="E555" s="274"/>
      <c r="F555" s="274"/>
      <c r="G555" s="274" t="s">
        <v>883</v>
      </c>
      <c r="H555" s="276">
        <v>39</v>
      </c>
      <c r="I555" s="24">
        <v>103003</v>
      </c>
      <c r="J555" s="277">
        <v>25</v>
      </c>
      <c r="K555" s="276">
        <v>2</v>
      </c>
      <c r="L555" s="278">
        <v>229.41176470588232</v>
      </c>
      <c r="M555" s="279">
        <v>0</v>
      </c>
      <c r="N555" s="277">
        <v>0</v>
      </c>
      <c r="O555" s="280" t="s">
        <v>882</v>
      </c>
      <c r="P555" s="279">
        <v>0</v>
      </c>
      <c r="Q555" s="281">
        <v>0</v>
      </c>
      <c r="R555" s="282" t="s">
        <v>883</v>
      </c>
      <c r="S555" s="274" t="s">
        <v>1614</v>
      </c>
      <c r="T555" s="44">
        <v>1</v>
      </c>
      <c r="U555" s="283">
        <v>62</v>
      </c>
      <c r="V555" s="284">
        <v>1</v>
      </c>
      <c r="W555" s="285" t="s">
        <v>883</v>
      </c>
      <c r="X555" s="286" t="s">
        <v>883</v>
      </c>
      <c r="Y555" s="287">
        <v>0</v>
      </c>
      <c r="Z555" s="287" t="s">
        <v>883</v>
      </c>
      <c r="AA555" s="286" t="s">
        <v>883</v>
      </c>
      <c r="AB555" s="287">
        <v>0</v>
      </c>
      <c r="AC555" s="287"/>
      <c r="AD555" s="288" t="s">
        <v>883</v>
      </c>
      <c r="AE555" s="289" t="s">
        <v>883</v>
      </c>
      <c r="AF555" s="279">
        <v>0</v>
      </c>
      <c r="AG555" s="282">
        <v>43697</v>
      </c>
      <c r="AH555" s="282">
        <v>39499</v>
      </c>
      <c r="AI555" s="282">
        <v>43564</v>
      </c>
      <c r="AJ555" s="282" t="s">
        <v>883</v>
      </c>
      <c r="AK555" s="274"/>
    </row>
    <row r="556" spans="1:37" x14ac:dyDescent="0.3">
      <c r="A556" s="273">
        <v>105115</v>
      </c>
      <c r="B556" s="274" t="s">
        <v>1615</v>
      </c>
      <c r="C556" s="146" t="s">
        <v>256</v>
      </c>
      <c r="D556" s="275">
        <v>25.24</v>
      </c>
      <c r="E556" s="274"/>
      <c r="F556" s="274"/>
      <c r="G556" s="274" t="s">
        <v>883</v>
      </c>
      <c r="H556" s="276">
        <v>24</v>
      </c>
      <c r="I556" s="24">
        <v>103003</v>
      </c>
      <c r="J556" s="277">
        <v>25.24</v>
      </c>
      <c r="K556" s="276">
        <v>4</v>
      </c>
      <c r="L556" s="278">
        <v>72.727272727272734</v>
      </c>
      <c r="M556" s="279">
        <v>0</v>
      </c>
      <c r="N556" s="277">
        <v>0</v>
      </c>
      <c r="O556" s="280" t="s">
        <v>882</v>
      </c>
      <c r="P556" s="279">
        <v>0</v>
      </c>
      <c r="Q556" s="281">
        <v>0</v>
      </c>
      <c r="R556" s="282" t="s">
        <v>883</v>
      </c>
      <c r="S556" s="274" t="s">
        <v>1614</v>
      </c>
      <c r="T556" s="44">
        <v>1</v>
      </c>
      <c r="U556" s="283">
        <v>62</v>
      </c>
      <c r="V556" s="284">
        <v>1</v>
      </c>
      <c r="W556" s="285" t="s">
        <v>883</v>
      </c>
      <c r="X556" s="286" t="s">
        <v>883</v>
      </c>
      <c r="Y556" s="287">
        <v>0</v>
      </c>
      <c r="Z556" s="287" t="s">
        <v>883</v>
      </c>
      <c r="AA556" s="286" t="s">
        <v>883</v>
      </c>
      <c r="AB556" s="287">
        <v>0</v>
      </c>
      <c r="AC556" s="287"/>
      <c r="AD556" s="288" t="s">
        <v>883</v>
      </c>
      <c r="AE556" s="289" t="s">
        <v>883</v>
      </c>
      <c r="AF556" s="279">
        <v>2</v>
      </c>
      <c r="AG556" s="282">
        <v>44018</v>
      </c>
      <c r="AH556" s="282">
        <v>39499</v>
      </c>
      <c r="AI556" s="282">
        <v>44468</v>
      </c>
      <c r="AJ556" s="282" t="s">
        <v>883</v>
      </c>
      <c r="AK556" s="274"/>
    </row>
    <row r="557" spans="1:37" x14ac:dyDescent="0.3">
      <c r="A557" s="273">
        <v>105118</v>
      </c>
      <c r="B557" s="274" t="s">
        <v>1616</v>
      </c>
      <c r="C557" s="146" t="s">
        <v>256</v>
      </c>
      <c r="D557" s="275">
        <v>47.41</v>
      </c>
      <c r="E557" s="274"/>
      <c r="F557" s="274"/>
      <c r="G557" s="274" t="s">
        <v>883</v>
      </c>
      <c r="H557" s="276">
        <v>0</v>
      </c>
      <c r="I557" s="24">
        <v>103003</v>
      </c>
      <c r="J557" s="277">
        <v>47.41</v>
      </c>
      <c r="K557" s="276">
        <v>6</v>
      </c>
      <c r="L557" s="278">
        <v>0</v>
      </c>
      <c r="M557" s="279">
        <v>4</v>
      </c>
      <c r="N557" s="277">
        <v>189.64</v>
      </c>
      <c r="O557" s="280" t="s">
        <v>882</v>
      </c>
      <c r="P557" s="279">
        <v>0</v>
      </c>
      <c r="Q557" s="281">
        <v>0</v>
      </c>
      <c r="R557" s="282" t="s">
        <v>883</v>
      </c>
      <c r="S557" s="274" t="s">
        <v>1614</v>
      </c>
      <c r="T557" s="44">
        <v>1</v>
      </c>
      <c r="U557" s="283">
        <v>62</v>
      </c>
      <c r="V557" s="284">
        <v>1</v>
      </c>
      <c r="W557" s="285">
        <v>8984</v>
      </c>
      <c r="X557" s="286">
        <v>2023</v>
      </c>
      <c r="Y557" s="287">
        <v>2</v>
      </c>
      <c r="Z557" s="287" t="s">
        <v>883</v>
      </c>
      <c r="AA557" s="286" t="s">
        <v>883</v>
      </c>
      <c r="AB557" s="287">
        <v>0</v>
      </c>
      <c r="AC557" s="287"/>
      <c r="AD557" s="288" t="s">
        <v>883</v>
      </c>
      <c r="AE557" s="289" t="s">
        <v>883</v>
      </c>
      <c r="AF557" s="279">
        <v>2</v>
      </c>
      <c r="AG557" s="282">
        <v>43872</v>
      </c>
      <c r="AH557" s="282">
        <v>39499</v>
      </c>
      <c r="AI557" s="282">
        <v>44791</v>
      </c>
      <c r="AJ557" s="282" t="s">
        <v>883</v>
      </c>
      <c r="AK557" s="274"/>
    </row>
    <row r="558" spans="1:37" x14ac:dyDescent="0.3">
      <c r="A558" s="273">
        <v>105259</v>
      </c>
      <c r="B558" s="274" t="s">
        <v>1617</v>
      </c>
      <c r="C558" s="146" t="s">
        <v>253</v>
      </c>
      <c r="D558" s="275">
        <v>90.87</v>
      </c>
      <c r="E558" s="274"/>
      <c r="F558" s="274"/>
      <c r="G558" s="274" t="s">
        <v>883</v>
      </c>
      <c r="H558" s="276">
        <v>974</v>
      </c>
      <c r="I558" s="24">
        <v>103003</v>
      </c>
      <c r="J558" s="277">
        <v>90.87</v>
      </c>
      <c r="K558" s="276">
        <v>3646</v>
      </c>
      <c r="L558" s="278">
        <v>2.323639573442756</v>
      </c>
      <c r="M558" s="279">
        <v>3556.04</v>
      </c>
      <c r="N558" s="277">
        <v>323137.35479999997</v>
      </c>
      <c r="O558" s="280" t="s">
        <v>882</v>
      </c>
      <c r="P558" s="279">
        <v>0</v>
      </c>
      <c r="Q558" s="281">
        <v>0</v>
      </c>
      <c r="R558" s="282" t="s">
        <v>883</v>
      </c>
      <c r="S558" s="274" t="s">
        <v>1618</v>
      </c>
      <c r="T558" s="44">
        <v>1</v>
      </c>
      <c r="U558" s="283">
        <v>57</v>
      </c>
      <c r="V558" s="284">
        <v>3</v>
      </c>
      <c r="W558" s="285">
        <v>6216</v>
      </c>
      <c r="X558" s="286">
        <v>2023</v>
      </c>
      <c r="Y558" s="287">
        <v>500</v>
      </c>
      <c r="Z558" s="287" t="s">
        <v>883</v>
      </c>
      <c r="AA558" s="286" t="s">
        <v>883</v>
      </c>
      <c r="AB558" s="287">
        <v>0</v>
      </c>
      <c r="AC558" s="287"/>
      <c r="AD558" s="288" t="s">
        <v>883</v>
      </c>
      <c r="AE558" s="289" t="s">
        <v>883</v>
      </c>
      <c r="AF558" s="279">
        <v>1676</v>
      </c>
      <c r="AG558" s="282">
        <v>44957</v>
      </c>
      <c r="AH558" s="282">
        <v>39505</v>
      </c>
      <c r="AI558" s="282">
        <v>45156</v>
      </c>
      <c r="AJ558" s="282" t="s">
        <v>883</v>
      </c>
      <c r="AK558" s="274"/>
    </row>
    <row r="559" spans="1:37" x14ac:dyDescent="0.3">
      <c r="A559" s="273">
        <v>105293</v>
      </c>
      <c r="B559" s="274" t="s">
        <v>1619</v>
      </c>
      <c r="C559" s="146" t="s">
        <v>256</v>
      </c>
      <c r="D559" s="275">
        <v>9.85</v>
      </c>
      <c r="E559" s="274"/>
      <c r="F559" s="274"/>
      <c r="G559" s="274" t="s">
        <v>883</v>
      </c>
      <c r="H559" s="276">
        <v>700</v>
      </c>
      <c r="I559" s="24">
        <v>103003</v>
      </c>
      <c r="J559" s="277">
        <v>9.85</v>
      </c>
      <c r="K559" s="276">
        <v>717</v>
      </c>
      <c r="L559" s="278">
        <v>7.3746312684365778</v>
      </c>
      <c r="M559" s="279">
        <v>439.04</v>
      </c>
      <c r="N559" s="277">
        <v>4324.5439999999999</v>
      </c>
      <c r="O559" s="280" t="s">
        <v>882</v>
      </c>
      <c r="P559" s="279">
        <v>0</v>
      </c>
      <c r="Q559" s="281">
        <v>0</v>
      </c>
      <c r="R559" s="282" t="s">
        <v>883</v>
      </c>
      <c r="S559" s="274" t="s">
        <v>999</v>
      </c>
      <c r="T559" s="44">
        <v>1</v>
      </c>
      <c r="U559" s="283">
        <v>51</v>
      </c>
      <c r="V559" s="284">
        <v>11</v>
      </c>
      <c r="W559" s="285" t="s">
        <v>883</v>
      </c>
      <c r="X559" s="286" t="s">
        <v>883</v>
      </c>
      <c r="Y559" s="287">
        <v>0</v>
      </c>
      <c r="Z559" s="287" t="s">
        <v>883</v>
      </c>
      <c r="AA559" s="286" t="s">
        <v>883</v>
      </c>
      <c r="AB559" s="287">
        <v>0</v>
      </c>
      <c r="AC559" s="287"/>
      <c r="AD559" s="288" t="s">
        <v>883</v>
      </c>
      <c r="AE559" s="289" t="s">
        <v>883</v>
      </c>
      <c r="AF559" s="279">
        <v>380</v>
      </c>
      <c r="AG559" s="282">
        <v>45209</v>
      </c>
      <c r="AH559" s="282">
        <v>39506</v>
      </c>
      <c r="AI559" s="282">
        <v>45189</v>
      </c>
      <c r="AJ559" s="282" t="s">
        <v>883</v>
      </c>
      <c r="AK559" s="274"/>
    </row>
    <row r="560" spans="1:37" x14ac:dyDescent="0.3">
      <c r="A560" s="273">
        <v>105294</v>
      </c>
      <c r="B560" s="274" t="s">
        <v>1620</v>
      </c>
      <c r="C560" s="146" t="s">
        <v>256</v>
      </c>
      <c r="D560" s="275">
        <v>12.69</v>
      </c>
      <c r="E560" s="274"/>
      <c r="F560" s="274"/>
      <c r="G560" s="274" t="s">
        <v>883</v>
      </c>
      <c r="H560" s="276">
        <v>75</v>
      </c>
      <c r="I560" s="24">
        <v>103003</v>
      </c>
      <c r="J560" s="277">
        <v>12.69</v>
      </c>
      <c r="K560" s="276">
        <v>185</v>
      </c>
      <c r="L560" s="278">
        <v>4.8638132295719849</v>
      </c>
      <c r="M560" s="279">
        <v>110.04</v>
      </c>
      <c r="N560" s="277">
        <v>1396.4076</v>
      </c>
      <c r="O560" s="280" t="s">
        <v>882</v>
      </c>
      <c r="P560" s="279">
        <v>0</v>
      </c>
      <c r="Q560" s="281">
        <v>0</v>
      </c>
      <c r="R560" s="282" t="s">
        <v>883</v>
      </c>
      <c r="S560" s="274" t="s">
        <v>1593</v>
      </c>
      <c r="T560" s="44">
        <v>1</v>
      </c>
      <c r="U560" s="283">
        <v>51</v>
      </c>
      <c r="V560" s="284">
        <v>42</v>
      </c>
      <c r="W560" s="285" t="s">
        <v>883</v>
      </c>
      <c r="X560" s="286" t="s">
        <v>883</v>
      </c>
      <c r="Y560" s="287">
        <v>0</v>
      </c>
      <c r="Z560" s="287" t="s">
        <v>883</v>
      </c>
      <c r="AA560" s="286" t="s">
        <v>883</v>
      </c>
      <c r="AB560" s="287">
        <v>0</v>
      </c>
      <c r="AC560" s="287"/>
      <c r="AD560" s="288" t="s">
        <v>883</v>
      </c>
      <c r="AE560" s="289" t="s">
        <v>883</v>
      </c>
      <c r="AF560" s="279">
        <v>62</v>
      </c>
      <c r="AG560" s="282">
        <v>44946</v>
      </c>
      <c r="AH560" s="282">
        <v>39506</v>
      </c>
      <c r="AI560" s="282">
        <v>44939</v>
      </c>
      <c r="AJ560" s="282" t="s">
        <v>883</v>
      </c>
      <c r="AK560" s="274"/>
    </row>
    <row r="561" spans="1:37" x14ac:dyDescent="0.3">
      <c r="A561" s="273">
        <v>105704</v>
      </c>
      <c r="B561" s="274" t="s">
        <v>1621</v>
      </c>
      <c r="C561" s="146" t="s">
        <v>256</v>
      </c>
      <c r="D561" s="275">
        <v>54.98</v>
      </c>
      <c r="E561" s="274"/>
      <c r="F561" s="274"/>
      <c r="G561" s="274" t="s">
        <v>883</v>
      </c>
      <c r="H561" s="276">
        <v>20</v>
      </c>
      <c r="I561" s="24">
        <v>103003</v>
      </c>
      <c r="J561" s="277">
        <v>54.98</v>
      </c>
      <c r="K561" s="276"/>
      <c r="L561" s="278">
        <v>0</v>
      </c>
      <c r="M561" s="279">
        <v>0</v>
      </c>
      <c r="N561" s="277">
        <v>0</v>
      </c>
      <c r="O561" s="280" t="s">
        <v>882</v>
      </c>
      <c r="P561" s="279">
        <v>0</v>
      </c>
      <c r="Q561" s="281">
        <v>0</v>
      </c>
      <c r="R561" s="282" t="s">
        <v>883</v>
      </c>
      <c r="S561" s="274" t="s">
        <v>1607</v>
      </c>
      <c r="T561" s="44">
        <v>1</v>
      </c>
      <c r="U561" s="283">
        <v>62</v>
      </c>
      <c r="V561" s="284">
        <v>4</v>
      </c>
      <c r="W561" s="285" t="s">
        <v>883</v>
      </c>
      <c r="X561" s="286" t="s">
        <v>883</v>
      </c>
      <c r="Y561" s="287">
        <v>0</v>
      </c>
      <c r="Z561" s="287" t="s">
        <v>883</v>
      </c>
      <c r="AA561" s="286" t="s">
        <v>883</v>
      </c>
      <c r="AB561" s="287">
        <v>0</v>
      </c>
      <c r="AC561" s="287"/>
      <c r="AD561" s="288" t="s">
        <v>883</v>
      </c>
      <c r="AE561" s="289" t="s">
        <v>883</v>
      </c>
      <c r="AF561" s="279">
        <v>0</v>
      </c>
      <c r="AG561" s="282">
        <v>39826</v>
      </c>
      <c r="AH561" s="282">
        <v>39538</v>
      </c>
      <c r="AI561" s="282">
        <v>44791</v>
      </c>
      <c r="AJ561" s="282" t="s">
        <v>883</v>
      </c>
      <c r="AK561" s="274"/>
    </row>
    <row r="562" spans="1:37" x14ac:dyDescent="0.3">
      <c r="A562" s="273">
        <v>105709</v>
      </c>
      <c r="B562" s="274" t="s">
        <v>1622</v>
      </c>
      <c r="C562" s="146" t="s">
        <v>256</v>
      </c>
      <c r="D562" s="275">
        <v>25</v>
      </c>
      <c r="E562" s="274"/>
      <c r="F562" s="274"/>
      <c r="G562" s="274" t="s">
        <v>883</v>
      </c>
      <c r="H562" s="276">
        <v>12</v>
      </c>
      <c r="I562" s="24">
        <v>103003</v>
      </c>
      <c r="J562" s="277">
        <v>25</v>
      </c>
      <c r="K562" s="276"/>
      <c r="L562" s="278">
        <v>0</v>
      </c>
      <c r="M562" s="279">
        <v>0</v>
      </c>
      <c r="N562" s="277">
        <v>0</v>
      </c>
      <c r="O562" s="280" t="s">
        <v>882</v>
      </c>
      <c r="P562" s="279">
        <v>0</v>
      </c>
      <c r="Q562" s="281">
        <v>0</v>
      </c>
      <c r="R562" s="282" t="s">
        <v>883</v>
      </c>
      <c r="S562" s="274" t="s">
        <v>1557</v>
      </c>
      <c r="T562" s="44">
        <v>1</v>
      </c>
      <c r="U562" s="283">
        <v>54</v>
      </c>
      <c r="V562" s="284">
        <v>19</v>
      </c>
      <c r="W562" s="285" t="s">
        <v>883</v>
      </c>
      <c r="X562" s="286" t="s">
        <v>883</v>
      </c>
      <c r="Y562" s="287">
        <v>0</v>
      </c>
      <c r="Z562" s="287" t="s">
        <v>883</v>
      </c>
      <c r="AA562" s="286" t="s">
        <v>883</v>
      </c>
      <c r="AB562" s="287">
        <v>0</v>
      </c>
      <c r="AC562" s="287"/>
      <c r="AD562" s="288" t="s">
        <v>883</v>
      </c>
      <c r="AE562" s="289" t="s">
        <v>883</v>
      </c>
      <c r="AF562" s="279">
        <v>0</v>
      </c>
      <c r="AG562" s="282">
        <v>43698</v>
      </c>
      <c r="AH562" s="282">
        <v>39538</v>
      </c>
      <c r="AI562" s="282">
        <v>43557</v>
      </c>
      <c r="AJ562" s="282" t="s">
        <v>883</v>
      </c>
      <c r="AK562" s="274"/>
    </row>
    <row r="563" spans="1:37" x14ac:dyDescent="0.3">
      <c r="A563" s="273">
        <v>105889</v>
      </c>
      <c r="B563" s="274" t="s">
        <v>1623</v>
      </c>
      <c r="C563" s="146" t="s">
        <v>256</v>
      </c>
      <c r="D563" s="275">
        <v>36.9</v>
      </c>
      <c r="E563" s="274"/>
      <c r="F563" s="274"/>
      <c r="G563" s="274" t="s">
        <v>883</v>
      </c>
      <c r="H563" s="276">
        <v>369</v>
      </c>
      <c r="I563" s="24">
        <v>103003</v>
      </c>
      <c r="J563" s="277">
        <v>36.9</v>
      </c>
      <c r="K563" s="276"/>
      <c r="L563" s="278">
        <v>0</v>
      </c>
      <c r="M563" s="279">
        <v>0</v>
      </c>
      <c r="N563" s="277">
        <v>0</v>
      </c>
      <c r="O563" s="280" t="s">
        <v>882</v>
      </c>
      <c r="P563" s="279">
        <v>0</v>
      </c>
      <c r="Q563" s="281">
        <v>0</v>
      </c>
      <c r="R563" s="282" t="s">
        <v>883</v>
      </c>
      <c r="S563" s="274" t="s">
        <v>1333</v>
      </c>
      <c r="T563" s="44">
        <v>1</v>
      </c>
      <c r="U563" s="283">
        <v>69</v>
      </c>
      <c r="V563" s="284">
        <v>2</v>
      </c>
      <c r="W563" s="285" t="s">
        <v>883</v>
      </c>
      <c r="X563" s="286" t="s">
        <v>883</v>
      </c>
      <c r="Y563" s="287">
        <v>0</v>
      </c>
      <c r="Z563" s="287" t="s">
        <v>883</v>
      </c>
      <c r="AA563" s="286" t="s">
        <v>883</v>
      </c>
      <c r="AB563" s="287">
        <v>0</v>
      </c>
      <c r="AC563" s="287"/>
      <c r="AD563" s="288" t="s">
        <v>883</v>
      </c>
      <c r="AE563" s="289" t="s">
        <v>883</v>
      </c>
      <c r="AF563" s="279">
        <v>0</v>
      </c>
      <c r="AG563" s="282">
        <v>43535</v>
      </c>
      <c r="AH563" s="282">
        <v>39546</v>
      </c>
      <c r="AI563" s="282">
        <v>43523</v>
      </c>
      <c r="AJ563" s="282" t="s">
        <v>883</v>
      </c>
      <c r="AK563" s="274"/>
    </row>
    <row r="564" spans="1:37" x14ac:dyDescent="0.3">
      <c r="A564" s="273">
        <v>106038</v>
      </c>
      <c r="B564" s="274" t="s">
        <v>1624</v>
      </c>
      <c r="C564" s="146" t="s">
        <v>256</v>
      </c>
      <c r="D564" s="275">
        <v>7.85</v>
      </c>
      <c r="E564" s="274"/>
      <c r="F564" s="274"/>
      <c r="G564" s="274" t="s">
        <v>883</v>
      </c>
      <c r="H564" s="276">
        <v>0</v>
      </c>
      <c r="I564" s="24">
        <v>103003</v>
      </c>
      <c r="J564" s="277">
        <v>7.85</v>
      </c>
      <c r="K564" s="276">
        <v>80</v>
      </c>
      <c r="L564" s="278">
        <v>0</v>
      </c>
      <c r="M564" s="279">
        <v>0</v>
      </c>
      <c r="N564" s="277">
        <v>0</v>
      </c>
      <c r="O564" s="280" t="s">
        <v>882</v>
      </c>
      <c r="P564" s="279">
        <v>0</v>
      </c>
      <c r="Q564" s="281">
        <v>0</v>
      </c>
      <c r="R564" s="282" t="s">
        <v>883</v>
      </c>
      <c r="S564" s="274" t="s">
        <v>1625</v>
      </c>
      <c r="T564" s="44">
        <v>1</v>
      </c>
      <c r="U564" s="283">
        <v>60</v>
      </c>
      <c r="V564" s="284">
        <v>21</v>
      </c>
      <c r="W564" s="285">
        <v>2239</v>
      </c>
      <c r="X564" s="286">
        <v>2023</v>
      </c>
      <c r="Y564" s="287">
        <v>700</v>
      </c>
      <c r="Z564" s="287" t="s">
        <v>883</v>
      </c>
      <c r="AA564" s="286" t="s">
        <v>883</v>
      </c>
      <c r="AB564" s="287">
        <v>0</v>
      </c>
      <c r="AC564" s="287"/>
      <c r="AD564" s="288" t="s">
        <v>883</v>
      </c>
      <c r="AE564" s="289" t="s">
        <v>883</v>
      </c>
      <c r="AF564" s="279">
        <v>26</v>
      </c>
      <c r="AG564" s="282">
        <v>44365</v>
      </c>
      <c r="AH564" s="282">
        <v>39554</v>
      </c>
      <c r="AI564" s="282">
        <v>44176</v>
      </c>
      <c r="AJ564" s="282" t="s">
        <v>883</v>
      </c>
      <c r="AK564" s="274"/>
    </row>
    <row r="565" spans="1:37" x14ac:dyDescent="0.3">
      <c r="A565" s="273">
        <v>106129</v>
      </c>
      <c r="B565" s="274" t="s">
        <v>1626</v>
      </c>
      <c r="C565" s="146" t="s">
        <v>256</v>
      </c>
      <c r="D565" s="275">
        <v>92.9</v>
      </c>
      <c r="E565" s="274"/>
      <c r="F565" s="274"/>
      <c r="G565" s="274" t="s">
        <v>883</v>
      </c>
      <c r="H565" s="276">
        <v>1</v>
      </c>
      <c r="I565" s="24">
        <v>103003</v>
      </c>
      <c r="J565" s="277">
        <v>92.9</v>
      </c>
      <c r="K565" s="276">
        <v>15</v>
      </c>
      <c r="L565" s="278">
        <v>0.8</v>
      </c>
      <c r="M565" s="279">
        <v>9</v>
      </c>
      <c r="N565" s="277">
        <v>836.1</v>
      </c>
      <c r="O565" s="280" t="s">
        <v>882</v>
      </c>
      <c r="P565" s="279">
        <v>0</v>
      </c>
      <c r="Q565" s="281">
        <v>0</v>
      </c>
      <c r="R565" s="282" t="s">
        <v>883</v>
      </c>
      <c r="S565" s="274" t="s">
        <v>1627</v>
      </c>
      <c r="T565" s="44">
        <v>1</v>
      </c>
      <c r="U565" s="283">
        <v>50</v>
      </c>
      <c r="V565" s="284">
        <v>2</v>
      </c>
      <c r="W565" s="285">
        <v>2391</v>
      </c>
      <c r="X565" s="286">
        <v>2023</v>
      </c>
      <c r="Y565" s="287">
        <v>5</v>
      </c>
      <c r="Z565" s="287" t="s">
        <v>883</v>
      </c>
      <c r="AA565" s="286" t="s">
        <v>883</v>
      </c>
      <c r="AB565" s="287">
        <v>0</v>
      </c>
      <c r="AC565" s="287"/>
      <c r="AD565" s="288" t="s">
        <v>883</v>
      </c>
      <c r="AE565" s="289" t="s">
        <v>883</v>
      </c>
      <c r="AF565" s="279">
        <v>6</v>
      </c>
      <c r="AG565" s="282">
        <v>44186</v>
      </c>
      <c r="AH565" s="282">
        <v>39562</v>
      </c>
      <c r="AI565" s="282">
        <v>44176</v>
      </c>
      <c r="AJ565" s="282" t="s">
        <v>883</v>
      </c>
      <c r="AK565" s="274"/>
    </row>
    <row r="566" spans="1:37" x14ac:dyDescent="0.3">
      <c r="A566" s="273">
        <v>106130</v>
      </c>
      <c r="B566" s="274" t="s">
        <v>1628</v>
      </c>
      <c r="C566" s="146" t="s">
        <v>256</v>
      </c>
      <c r="D566" s="275">
        <v>49</v>
      </c>
      <c r="E566" s="274"/>
      <c r="F566" s="274"/>
      <c r="G566" s="274" t="s">
        <v>883</v>
      </c>
      <c r="H566" s="276">
        <v>2</v>
      </c>
      <c r="I566" s="24">
        <v>103003</v>
      </c>
      <c r="J566" s="277">
        <v>49</v>
      </c>
      <c r="K566" s="276">
        <v>12</v>
      </c>
      <c r="L566" s="278">
        <v>2</v>
      </c>
      <c r="M566" s="279">
        <v>4</v>
      </c>
      <c r="N566" s="277">
        <v>196</v>
      </c>
      <c r="O566" s="280" t="s">
        <v>882</v>
      </c>
      <c r="P566" s="279">
        <v>0</v>
      </c>
      <c r="Q566" s="281">
        <v>0</v>
      </c>
      <c r="R566" s="282" t="s">
        <v>883</v>
      </c>
      <c r="S566" s="274" t="s">
        <v>1627</v>
      </c>
      <c r="T566" s="44">
        <v>1</v>
      </c>
      <c r="U566" s="283">
        <v>50</v>
      </c>
      <c r="V566" s="284">
        <v>2</v>
      </c>
      <c r="W566" s="285">
        <v>2959</v>
      </c>
      <c r="X566" s="286">
        <v>2023</v>
      </c>
      <c r="Y566" s="287">
        <v>6</v>
      </c>
      <c r="Z566" s="287" t="s">
        <v>883</v>
      </c>
      <c r="AA566" s="286" t="s">
        <v>883</v>
      </c>
      <c r="AB566" s="287">
        <v>0</v>
      </c>
      <c r="AC566" s="287"/>
      <c r="AD566" s="288" t="s">
        <v>883</v>
      </c>
      <c r="AE566" s="289" t="s">
        <v>883</v>
      </c>
      <c r="AF566" s="279">
        <v>4</v>
      </c>
      <c r="AG566" s="282">
        <v>43434</v>
      </c>
      <c r="AH566" s="282">
        <v>39562</v>
      </c>
      <c r="AI566" s="282">
        <v>43411</v>
      </c>
      <c r="AJ566" s="282" t="s">
        <v>883</v>
      </c>
      <c r="AK566" s="274"/>
    </row>
    <row r="567" spans="1:37" x14ac:dyDescent="0.3">
      <c r="A567" s="273">
        <v>106131</v>
      </c>
      <c r="B567" s="274" t="s">
        <v>1629</v>
      </c>
      <c r="C567" s="146" t="s">
        <v>256</v>
      </c>
      <c r="D567" s="275">
        <v>49</v>
      </c>
      <c r="E567" s="274"/>
      <c r="F567" s="274"/>
      <c r="G567" s="274" t="s">
        <v>883</v>
      </c>
      <c r="H567" s="276">
        <v>1</v>
      </c>
      <c r="I567" s="24">
        <v>103003</v>
      </c>
      <c r="J567" s="277">
        <v>49</v>
      </c>
      <c r="K567" s="276">
        <v>15</v>
      </c>
      <c r="L567" s="278">
        <v>0.8</v>
      </c>
      <c r="M567" s="279">
        <v>4</v>
      </c>
      <c r="N567" s="277">
        <v>196</v>
      </c>
      <c r="O567" s="280" t="s">
        <v>882</v>
      </c>
      <c r="P567" s="279">
        <v>0</v>
      </c>
      <c r="Q567" s="281">
        <v>0</v>
      </c>
      <c r="R567" s="282" t="s">
        <v>883</v>
      </c>
      <c r="S567" s="274" t="s">
        <v>1627</v>
      </c>
      <c r="T567" s="44">
        <v>1</v>
      </c>
      <c r="U567" s="283">
        <v>50</v>
      </c>
      <c r="V567" s="284">
        <v>2</v>
      </c>
      <c r="W567" s="285">
        <v>2959</v>
      </c>
      <c r="X567" s="286">
        <v>2023</v>
      </c>
      <c r="Y567" s="287">
        <v>10</v>
      </c>
      <c r="Z567" s="287" t="s">
        <v>883</v>
      </c>
      <c r="AA567" s="286" t="s">
        <v>883</v>
      </c>
      <c r="AB567" s="287">
        <v>0</v>
      </c>
      <c r="AC567" s="287"/>
      <c r="AD567" s="288" t="s">
        <v>883</v>
      </c>
      <c r="AE567" s="289" t="s">
        <v>883</v>
      </c>
      <c r="AF567" s="279">
        <v>6</v>
      </c>
      <c r="AG567" s="282">
        <v>43434</v>
      </c>
      <c r="AH567" s="282">
        <v>39562</v>
      </c>
      <c r="AI567" s="282">
        <v>43411</v>
      </c>
      <c r="AJ567" s="282" t="s">
        <v>883</v>
      </c>
      <c r="AK567" s="274"/>
    </row>
    <row r="568" spans="1:37" x14ac:dyDescent="0.3">
      <c r="A568" s="273">
        <v>106375</v>
      </c>
      <c r="B568" s="274" t="s">
        <v>1630</v>
      </c>
      <c r="C568" s="146" t="s">
        <v>256</v>
      </c>
      <c r="D568" s="275">
        <v>45</v>
      </c>
      <c r="E568" s="274"/>
      <c r="F568" s="274"/>
      <c r="G568" s="274" t="s">
        <v>883</v>
      </c>
      <c r="H568" s="276">
        <v>1000</v>
      </c>
      <c r="I568" s="24">
        <v>103003</v>
      </c>
      <c r="J568" s="277">
        <v>45</v>
      </c>
      <c r="K568" s="276">
        <v>471</v>
      </c>
      <c r="L568" s="278">
        <v>23.998080153587711</v>
      </c>
      <c r="M568" s="279">
        <v>0</v>
      </c>
      <c r="N568" s="277">
        <v>0</v>
      </c>
      <c r="O568" s="280" t="s">
        <v>882</v>
      </c>
      <c r="P568" s="279">
        <v>0</v>
      </c>
      <c r="Q568" s="281">
        <v>0</v>
      </c>
      <c r="R568" s="282" t="s">
        <v>883</v>
      </c>
      <c r="S568" s="274" t="s">
        <v>1270</v>
      </c>
      <c r="T568" s="44">
        <v>1</v>
      </c>
      <c r="U568" s="283">
        <v>51</v>
      </c>
      <c r="V568" s="284">
        <v>17</v>
      </c>
      <c r="W568" s="285" t="s">
        <v>883</v>
      </c>
      <c r="X568" s="286" t="s">
        <v>883</v>
      </c>
      <c r="Y568" s="287">
        <v>0</v>
      </c>
      <c r="Z568" s="287" t="s">
        <v>883</v>
      </c>
      <c r="AA568" s="286" t="s">
        <v>883</v>
      </c>
      <c r="AB568" s="287">
        <v>0</v>
      </c>
      <c r="AC568" s="287"/>
      <c r="AD568" s="288" t="s">
        <v>883</v>
      </c>
      <c r="AE568" s="289" t="s">
        <v>883</v>
      </c>
      <c r="AF568" s="279">
        <v>166</v>
      </c>
      <c r="AG568" s="282">
        <v>45184</v>
      </c>
      <c r="AH568" s="282">
        <v>39580</v>
      </c>
      <c r="AI568" s="282">
        <v>45160</v>
      </c>
      <c r="AJ568" s="282" t="s">
        <v>883</v>
      </c>
      <c r="AK568" s="274"/>
    </row>
    <row r="569" spans="1:37" x14ac:dyDescent="0.3">
      <c r="A569" s="273">
        <v>106376</v>
      </c>
      <c r="B569" s="274" t="s">
        <v>1631</v>
      </c>
      <c r="C569" s="146" t="s">
        <v>256</v>
      </c>
      <c r="D569" s="275">
        <v>74.209999999999994</v>
      </c>
      <c r="E569" s="274"/>
      <c r="F569" s="274"/>
      <c r="G569" s="274" t="s">
        <v>883</v>
      </c>
      <c r="H569" s="276">
        <v>1001</v>
      </c>
      <c r="I569" s="24">
        <v>103003</v>
      </c>
      <c r="J569" s="277">
        <v>74.209999999999994</v>
      </c>
      <c r="K569" s="276">
        <v>1395</v>
      </c>
      <c r="L569" s="278">
        <v>5.8028985507246373</v>
      </c>
      <c r="M569" s="279">
        <v>1069</v>
      </c>
      <c r="N569" s="277">
        <v>79330.490000000005</v>
      </c>
      <c r="O569" s="280" t="s">
        <v>882</v>
      </c>
      <c r="P569" s="279">
        <v>0</v>
      </c>
      <c r="Q569" s="281">
        <v>0</v>
      </c>
      <c r="R569" s="282" t="s">
        <v>883</v>
      </c>
      <c r="S569" s="274" t="s">
        <v>1270</v>
      </c>
      <c r="T569" s="44">
        <v>1</v>
      </c>
      <c r="U569" s="283">
        <v>51</v>
      </c>
      <c r="V569" s="284">
        <v>17</v>
      </c>
      <c r="W569" s="285" t="s">
        <v>883</v>
      </c>
      <c r="X569" s="286" t="s">
        <v>883</v>
      </c>
      <c r="Y569" s="287">
        <v>0</v>
      </c>
      <c r="Z569" s="287" t="s">
        <v>883</v>
      </c>
      <c r="AA569" s="286" t="s">
        <v>883</v>
      </c>
      <c r="AB569" s="287">
        <v>0</v>
      </c>
      <c r="AC569" s="287"/>
      <c r="AD569" s="288" t="s">
        <v>883</v>
      </c>
      <c r="AE569" s="289" t="s">
        <v>883</v>
      </c>
      <c r="AF569" s="279">
        <v>690</v>
      </c>
      <c r="AG569" s="282">
        <v>44775</v>
      </c>
      <c r="AH569" s="282">
        <v>39580</v>
      </c>
      <c r="AI569" s="282">
        <v>44748</v>
      </c>
      <c r="AJ569" s="282" t="s">
        <v>883</v>
      </c>
      <c r="AK569" s="274"/>
    </row>
    <row r="570" spans="1:37" x14ac:dyDescent="0.3">
      <c r="A570" s="273">
        <v>106408</v>
      </c>
      <c r="B570" s="274" t="s">
        <v>1632</v>
      </c>
      <c r="C570" s="146" t="s">
        <v>256</v>
      </c>
      <c r="D570" s="275">
        <v>8.3000000000000007</v>
      </c>
      <c r="E570" s="274"/>
      <c r="F570" s="274"/>
      <c r="G570" s="274" t="s">
        <v>883</v>
      </c>
      <c r="H570" s="276">
        <v>54</v>
      </c>
      <c r="I570" s="24">
        <v>103003</v>
      </c>
      <c r="J570" s="277">
        <v>8.3000000000000007</v>
      </c>
      <c r="K570" s="276">
        <v>111</v>
      </c>
      <c r="L570" s="278">
        <v>5.8378378378378386</v>
      </c>
      <c r="M570" s="279">
        <v>7</v>
      </c>
      <c r="N570" s="277">
        <v>58.1</v>
      </c>
      <c r="O570" s="280" t="s">
        <v>882</v>
      </c>
      <c r="P570" s="279">
        <v>0</v>
      </c>
      <c r="Q570" s="281">
        <v>0</v>
      </c>
      <c r="R570" s="282" t="s">
        <v>883</v>
      </c>
      <c r="S570" s="274" t="s">
        <v>984</v>
      </c>
      <c r="T570" s="44">
        <v>1</v>
      </c>
      <c r="U570" s="283">
        <v>55</v>
      </c>
      <c r="V570" s="284">
        <v>32</v>
      </c>
      <c r="W570" s="285">
        <v>2442</v>
      </c>
      <c r="X570" s="286">
        <v>2023</v>
      </c>
      <c r="Y570" s="287">
        <v>50</v>
      </c>
      <c r="Z570" s="287" t="s">
        <v>883</v>
      </c>
      <c r="AA570" s="286" t="s">
        <v>883</v>
      </c>
      <c r="AB570" s="287">
        <v>0</v>
      </c>
      <c r="AC570" s="287"/>
      <c r="AD570" s="288" t="s">
        <v>883</v>
      </c>
      <c r="AE570" s="289" t="s">
        <v>883</v>
      </c>
      <c r="AF570" s="279">
        <v>38</v>
      </c>
      <c r="AG570" s="282">
        <v>42229</v>
      </c>
      <c r="AH570" s="282">
        <v>39581</v>
      </c>
      <c r="AI570" s="282">
        <v>42205</v>
      </c>
      <c r="AJ570" s="282" t="s">
        <v>883</v>
      </c>
      <c r="AK570" s="274"/>
    </row>
    <row r="571" spans="1:37" x14ac:dyDescent="0.3">
      <c r="A571" s="273">
        <v>106414</v>
      </c>
      <c r="B571" s="274" t="s">
        <v>1633</v>
      </c>
      <c r="C571" s="146" t="s">
        <v>256</v>
      </c>
      <c r="D571" s="275">
        <v>3.69</v>
      </c>
      <c r="E571" s="274"/>
      <c r="F571" s="274"/>
      <c r="G571" s="274" t="s">
        <v>883</v>
      </c>
      <c r="H571" s="276">
        <v>1912</v>
      </c>
      <c r="I571" s="24">
        <v>103003</v>
      </c>
      <c r="J571" s="277">
        <v>3.69</v>
      </c>
      <c r="K571" s="276">
        <v>2981</v>
      </c>
      <c r="L571" s="278">
        <v>5.0682571239231278</v>
      </c>
      <c r="M571" s="279">
        <v>1615</v>
      </c>
      <c r="N571" s="277">
        <v>5959.35</v>
      </c>
      <c r="O571" s="280" t="s">
        <v>882</v>
      </c>
      <c r="P571" s="279">
        <v>0</v>
      </c>
      <c r="Q571" s="281">
        <v>0</v>
      </c>
      <c r="R571" s="282" t="s">
        <v>883</v>
      </c>
      <c r="S571" s="274" t="s">
        <v>984</v>
      </c>
      <c r="T571" s="44">
        <v>1</v>
      </c>
      <c r="U571" s="283">
        <v>55</v>
      </c>
      <c r="V571" s="284">
        <v>32</v>
      </c>
      <c r="W571" s="285">
        <v>10087</v>
      </c>
      <c r="X571" s="286">
        <v>2023</v>
      </c>
      <c r="Y571" s="287">
        <v>1000</v>
      </c>
      <c r="Z571" s="287" t="s">
        <v>883</v>
      </c>
      <c r="AA571" s="286" t="s">
        <v>883</v>
      </c>
      <c r="AB571" s="287">
        <v>0</v>
      </c>
      <c r="AC571" s="287"/>
      <c r="AD571" s="288" t="s">
        <v>883</v>
      </c>
      <c r="AE571" s="289" t="s">
        <v>883</v>
      </c>
      <c r="AF571" s="279">
        <v>1510</v>
      </c>
      <c r="AG571" s="282">
        <v>44659</v>
      </c>
      <c r="AH571" s="282">
        <v>39581</v>
      </c>
      <c r="AI571" s="282">
        <v>44616</v>
      </c>
      <c r="AJ571" s="282" t="s">
        <v>883</v>
      </c>
      <c r="AK571" s="274"/>
    </row>
    <row r="572" spans="1:37" x14ac:dyDescent="0.3">
      <c r="A572" s="273">
        <v>106544</v>
      </c>
      <c r="B572" s="274" t="s">
        <v>1634</v>
      </c>
      <c r="C572" s="146" t="s">
        <v>256</v>
      </c>
      <c r="D572" s="275">
        <v>1.3</v>
      </c>
      <c r="E572" s="274"/>
      <c r="F572" s="274"/>
      <c r="G572" s="274" t="s">
        <v>883</v>
      </c>
      <c r="H572" s="276">
        <v>2000</v>
      </c>
      <c r="I572" s="24">
        <v>103003</v>
      </c>
      <c r="J572" s="277">
        <v>1.3</v>
      </c>
      <c r="K572" s="276">
        <v>2005</v>
      </c>
      <c r="L572" s="278">
        <v>11.494252873563218</v>
      </c>
      <c r="M572" s="279">
        <v>88</v>
      </c>
      <c r="N572" s="277">
        <v>114.4</v>
      </c>
      <c r="O572" s="280" t="s">
        <v>882</v>
      </c>
      <c r="P572" s="279">
        <v>0</v>
      </c>
      <c r="Q572" s="281">
        <v>0</v>
      </c>
      <c r="R572" s="282" t="s">
        <v>883</v>
      </c>
      <c r="S572" s="274" t="s">
        <v>1012</v>
      </c>
      <c r="T572" s="44">
        <v>1</v>
      </c>
      <c r="U572" s="283">
        <v>67</v>
      </c>
      <c r="V572" s="284">
        <v>9</v>
      </c>
      <c r="W572" s="285" t="s">
        <v>883</v>
      </c>
      <c r="X572" s="286" t="s">
        <v>883</v>
      </c>
      <c r="Y572" s="287">
        <v>0</v>
      </c>
      <c r="Z572" s="287" t="s">
        <v>883</v>
      </c>
      <c r="AA572" s="286" t="s">
        <v>883</v>
      </c>
      <c r="AB572" s="287">
        <v>0</v>
      </c>
      <c r="AC572" s="287"/>
      <c r="AD572" s="288" t="s">
        <v>883</v>
      </c>
      <c r="AE572" s="289" t="s">
        <v>883</v>
      </c>
      <c r="AF572" s="279">
        <v>696</v>
      </c>
      <c r="AG572" s="282">
        <v>45201</v>
      </c>
      <c r="AH572" s="282">
        <v>39589</v>
      </c>
      <c r="AI572" s="282">
        <v>45189</v>
      </c>
      <c r="AJ572" s="282" t="s">
        <v>883</v>
      </c>
      <c r="AK572" s="274"/>
    </row>
    <row r="573" spans="1:37" x14ac:dyDescent="0.3">
      <c r="A573" s="273">
        <v>106546</v>
      </c>
      <c r="B573" s="274" t="s">
        <v>1635</v>
      </c>
      <c r="C573" s="146" t="s">
        <v>256</v>
      </c>
      <c r="D573" s="275">
        <v>2.04</v>
      </c>
      <c r="E573" s="274"/>
      <c r="F573" s="274"/>
      <c r="G573" s="274" t="s">
        <v>883</v>
      </c>
      <c r="H573" s="276">
        <v>931</v>
      </c>
      <c r="I573" s="24">
        <v>103003</v>
      </c>
      <c r="J573" s="277">
        <v>2.04</v>
      </c>
      <c r="K573" s="276">
        <v>1818</v>
      </c>
      <c r="L573" s="278">
        <v>6.0782137494287394</v>
      </c>
      <c r="M573" s="279">
        <v>907.04</v>
      </c>
      <c r="N573" s="277">
        <v>1850.3616</v>
      </c>
      <c r="O573" s="280" t="s">
        <v>882</v>
      </c>
      <c r="P573" s="279">
        <v>0</v>
      </c>
      <c r="Q573" s="281">
        <v>0</v>
      </c>
      <c r="R573" s="282" t="s">
        <v>883</v>
      </c>
      <c r="S573" s="274" t="s">
        <v>1012</v>
      </c>
      <c r="T573" s="44">
        <v>1</v>
      </c>
      <c r="U573" s="283">
        <v>67</v>
      </c>
      <c r="V573" s="284">
        <v>9</v>
      </c>
      <c r="W573" s="285" t="s">
        <v>883</v>
      </c>
      <c r="X573" s="286" t="s">
        <v>883</v>
      </c>
      <c r="Y573" s="287">
        <v>0</v>
      </c>
      <c r="Z573" s="287" t="s">
        <v>883</v>
      </c>
      <c r="AA573" s="286" t="s">
        <v>883</v>
      </c>
      <c r="AB573" s="287">
        <v>0</v>
      </c>
      <c r="AC573" s="287"/>
      <c r="AD573" s="288" t="s">
        <v>883</v>
      </c>
      <c r="AE573" s="289" t="s">
        <v>883</v>
      </c>
      <c r="AF573" s="279">
        <v>612</v>
      </c>
      <c r="AG573" s="282">
        <v>43866</v>
      </c>
      <c r="AH573" s="282">
        <v>39589</v>
      </c>
      <c r="AI573" s="282">
        <v>45105</v>
      </c>
      <c r="AJ573" s="282" t="s">
        <v>883</v>
      </c>
      <c r="AK573" s="274"/>
    </row>
    <row r="574" spans="1:37" x14ac:dyDescent="0.3">
      <c r="A574" s="273">
        <v>106697</v>
      </c>
      <c r="B574" s="274" t="s">
        <v>1636</v>
      </c>
      <c r="C574" s="146" t="s">
        <v>328</v>
      </c>
      <c r="D574" s="275">
        <v>3.39</v>
      </c>
      <c r="E574" s="274"/>
      <c r="F574" s="274"/>
      <c r="G574" s="274" t="s">
        <v>883</v>
      </c>
      <c r="H574" s="276">
        <v>850</v>
      </c>
      <c r="I574" s="24">
        <v>103003</v>
      </c>
      <c r="J574" s="277">
        <v>3.39</v>
      </c>
      <c r="K574" s="276">
        <v>3489</v>
      </c>
      <c r="L574" s="278">
        <v>1.9863525892690224</v>
      </c>
      <c r="M574" s="279">
        <v>3985.04</v>
      </c>
      <c r="N574" s="277">
        <v>13509.285599999999</v>
      </c>
      <c r="O574" s="280" t="s">
        <v>882</v>
      </c>
      <c r="P574" s="279">
        <v>0</v>
      </c>
      <c r="Q574" s="281">
        <v>0</v>
      </c>
      <c r="R574" s="282" t="s">
        <v>883</v>
      </c>
      <c r="S574" s="274" t="s">
        <v>1452</v>
      </c>
      <c r="T574" s="44">
        <v>1</v>
      </c>
      <c r="U574" s="283">
        <v>45</v>
      </c>
      <c r="V574" s="284">
        <v>30</v>
      </c>
      <c r="W574" s="285">
        <v>6979</v>
      </c>
      <c r="X574" s="286">
        <v>2023</v>
      </c>
      <c r="Y574" s="287">
        <v>300</v>
      </c>
      <c r="Z574" s="287" t="s">
        <v>883</v>
      </c>
      <c r="AA574" s="286" t="s">
        <v>883</v>
      </c>
      <c r="AB574" s="287">
        <v>0</v>
      </c>
      <c r="AC574" s="287"/>
      <c r="AD574" s="288" t="s">
        <v>883</v>
      </c>
      <c r="AE574" s="289" t="s">
        <v>883</v>
      </c>
      <c r="AF574" s="279">
        <v>1712</v>
      </c>
      <c r="AG574" s="282">
        <v>44928</v>
      </c>
      <c r="AH574" s="282">
        <v>39598</v>
      </c>
      <c r="AI574" s="282">
        <v>44910</v>
      </c>
      <c r="AJ574" s="282" t="s">
        <v>883</v>
      </c>
      <c r="AK574" s="274"/>
    </row>
    <row r="575" spans="1:37" x14ac:dyDescent="0.3">
      <c r="A575" s="273">
        <v>106909</v>
      </c>
      <c r="B575" s="274" t="s">
        <v>1637</v>
      </c>
      <c r="C575" s="146" t="s">
        <v>256</v>
      </c>
      <c r="D575" s="275">
        <v>105.38</v>
      </c>
      <c r="E575" s="274"/>
      <c r="F575" s="274"/>
      <c r="G575" s="274" t="s">
        <v>883</v>
      </c>
      <c r="H575" s="276">
        <v>1</v>
      </c>
      <c r="I575" s="24">
        <v>103003</v>
      </c>
      <c r="J575" s="277">
        <v>105.38</v>
      </c>
      <c r="K575" s="276"/>
      <c r="L575" s="278">
        <v>0</v>
      </c>
      <c r="M575" s="279">
        <v>0</v>
      </c>
      <c r="N575" s="277">
        <v>0</v>
      </c>
      <c r="O575" s="280" t="s">
        <v>882</v>
      </c>
      <c r="P575" s="279">
        <v>0</v>
      </c>
      <c r="Q575" s="281">
        <v>0</v>
      </c>
      <c r="R575" s="282" t="s">
        <v>883</v>
      </c>
      <c r="S575" s="274" t="s">
        <v>1488</v>
      </c>
      <c r="T575" s="44">
        <v>1</v>
      </c>
      <c r="U575" s="283">
        <v>54</v>
      </c>
      <c r="V575" s="284">
        <v>4</v>
      </c>
      <c r="W575" s="285">
        <v>2813</v>
      </c>
      <c r="X575" s="286">
        <v>2023</v>
      </c>
      <c r="Y575" s="287">
        <v>2</v>
      </c>
      <c r="Z575" s="287" t="s">
        <v>883</v>
      </c>
      <c r="AA575" s="286" t="s">
        <v>883</v>
      </c>
      <c r="AB575" s="287">
        <v>0</v>
      </c>
      <c r="AC575" s="287"/>
      <c r="AD575" s="288" t="s">
        <v>883</v>
      </c>
      <c r="AE575" s="289" t="s">
        <v>883</v>
      </c>
      <c r="AF575" s="279">
        <v>0</v>
      </c>
      <c r="AG575" s="282">
        <v>43703</v>
      </c>
      <c r="AH575" s="282">
        <v>39624</v>
      </c>
      <c r="AI575" s="282">
        <v>43677</v>
      </c>
      <c r="AJ575" s="282" t="s">
        <v>883</v>
      </c>
      <c r="AK575" s="274"/>
    </row>
    <row r="576" spans="1:37" x14ac:dyDescent="0.3">
      <c r="A576" s="273">
        <v>106910</v>
      </c>
      <c r="B576" s="274" t="s">
        <v>1638</v>
      </c>
      <c r="C576" s="146" t="s">
        <v>256</v>
      </c>
      <c r="D576" s="275">
        <v>105.38</v>
      </c>
      <c r="E576" s="274"/>
      <c r="F576" s="274"/>
      <c r="G576" s="274" t="s">
        <v>883</v>
      </c>
      <c r="H576" s="276">
        <v>7</v>
      </c>
      <c r="I576" s="24">
        <v>103003</v>
      </c>
      <c r="J576" s="277">
        <v>105.38</v>
      </c>
      <c r="K576" s="276">
        <v>4</v>
      </c>
      <c r="L576" s="278">
        <v>21.212121212121215</v>
      </c>
      <c r="M576" s="279">
        <v>0</v>
      </c>
      <c r="N576" s="277">
        <v>0</v>
      </c>
      <c r="O576" s="280" t="s">
        <v>882</v>
      </c>
      <c r="P576" s="279">
        <v>0</v>
      </c>
      <c r="Q576" s="281">
        <v>0</v>
      </c>
      <c r="R576" s="282" t="s">
        <v>883</v>
      </c>
      <c r="S576" s="274" t="s">
        <v>1488</v>
      </c>
      <c r="T576" s="44">
        <v>1</v>
      </c>
      <c r="U576" s="283">
        <v>54</v>
      </c>
      <c r="V576" s="284">
        <v>4</v>
      </c>
      <c r="W576" s="285" t="s">
        <v>883</v>
      </c>
      <c r="X576" s="286" t="s">
        <v>883</v>
      </c>
      <c r="Y576" s="287">
        <v>0</v>
      </c>
      <c r="Z576" s="287" t="s">
        <v>883</v>
      </c>
      <c r="AA576" s="286" t="s">
        <v>883</v>
      </c>
      <c r="AB576" s="287">
        <v>0</v>
      </c>
      <c r="AC576" s="287"/>
      <c r="AD576" s="288" t="s">
        <v>883</v>
      </c>
      <c r="AE576" s="289" t="s">
        <v>883</v>
      </c>
      <c r="AF576" s="279">
        <v>0</v>
      </c>
      <c r="AG576" s="282">
        <v>43703</v>
      </c>
      <c r="AH576" s="282">
        <v>39624</v>
      </c>
      <c r="AI576" s="282">
        <v>43677</v>
      </c>
      <c r="AJ576" s="282" t="s">
        <v>883</v>
      </c>
      <c r="AK576" s="274"/>
    </row>
    <row r="577" spans="1:37" x14ac:dyDescent="0.3">
      <c r="A577" s="273">
        <v>106911</v>
      </c>
      <c r="B577" s="274" t="s">
        <v>1639</v>
      </c>
      <c r="C577" s="146" t="s">
        <v>256</v>
      </c>
      <c r="D577" s="275">
        <v>105.39</v>
      </c>
      <c r="E577" s="274"/>
      <c r="F577" s="274"/>
      <c r="G577" s="274" t="s">
        <v>883</v>
      </c>
      <c r="H577" s="276">
        <v>6</v>
      </c>
      <c r="I577" s="24">
        <v>103003</v>
      </c>
      <c r="J577" s="277">
        <v>105.39</v>
      </c>
      <c r="K577" s="276">
        <v>2</v>
      </c>
      <c r="L577" s="278">
        <v>35.294117647058826</v>
      </c>
      <c r="M577" s="279">
        <v>0</v>
      </c>
      <c r="N577" s="277">
        <v>0</v>
      </c>
      <c r="O577" s="280" t="s">
        <v>882</v>
      </c>
      <c r="P577" s="279">
        <v>0</v>
      </c>
      <c r="Q577" s="281">
        <v>0</v>
      </c>
      <c r="R577" s="282" t="s">
        <v>883</v>
      </c>
      <c r="S577" s="274" t="s">
        <v>1488</v>
      </c>
      <c r="T577" s="44">
        <v>1</v>
      </c>
      <c r="U577" s="283">
        <v>54</v>
      </c>
      <c r="V577" s="284">
        <v>4</v>
      </c>
      <c r="W577" s="285" t="s">
        <v>883</v>
      </c>
      <c r="X577" s="286" t="s">
        <v>883</v>
      </c>
      <c r="Y577" s="287">
        <v>0</v>
      </c>
      <c r="Z577" s="287" t="s">
        <v>883</v>
      </c>
      <c r="AA577" s="286" t="s">
        <v>883</v>
      </c>
      <c r="AB577" s="287">
        <v>0</v>
      </c>
      <c r="AC577" s="287"/>
      <c r="AD577" s="288" t="s">
        <v>883</v>
      </c>
      <c r="AE577" s="289" t="s">
        <v>883</v>
      </c>
      <c r="AF577" s="279">
        <v>0</v>
      </c>
      <c r="AG577" s="282">
        <v>43703</v>
      </c>
      <c r="AH577" s="282">
        <v>39624</v>
      </c>
      <c r="AI577" s="282">
        <v>43677</v>
      </c>
      <c r="AJ577" s="282" t="s">
        <v>883</v>
      </c>
      <c r="AK577" s="274"/>
    </row>
    <row r="578" spans="1:37" x14ac:dyDescent="0.3">
      <c r="A578" s="273">
        <v>106913</v>
      </c>
      <c r="B578" s="274" t="s">
        <v>1640</v>
      </c>
      <c r="C578" s="146" t="s">
        <v>256</v>
      </c>
      <c r="D578" s="275">
        <v>105.39</v>
      </c>
      <c r="E578" s="274"/>
      <c r="F578" s="274"/>
      <c r="G578" s="274" t="s">
        <v>883</v>
      </c>
      <c r="H578" s="276">
        <v>0</v>
      </c>
      <c r="I578" s="24">
        <v>103003</v>
      </c>
      <c r="J578" s="277">
        <v>105.39</v>
      </c>
      <c r="K578" s="276">
        <v>1</v>
      </c>
      <c r="L578" s="278">
        <v>0</v>
      </c>
      <c r="M578" s="279">
        <v>0</v>
      </c>
      <c r="N578" s="277">
        <v>0</v>
      </c>
      <c r="O578" s="280" t="s">
        <v>882</v>
      </c>
      <c r="P578" s="279">
        <v>0</v>
      </c>
      <c r="Q578" s="281">
        <v>0</v>
      </c>
      <c r="R578" s="282" t="s">
        <v>883</v>
      </c>
      <c r="S578" s="274" t="s">
        <v>1488</v>
      </c>
      <c r="T578" s="44">
        <v>1</v>
      </c>
      <c r="U578" s="283">
        <v>54</v>
      </c>
      <c r="V578" s="284">
        <v>4</v>
      </c>
      <c r="W578" s="285">
        <v>2813</v>
      </c>
      <c r="X578" s="286">
        <v>2023</v>
      </c>
      <c r="Y578" s="287">
        <v>2</v>
      </c>
      <c r="Z578" s="287" t="s">
        <v>883</v>
      </c>
      <c r="AA578" s="286" t="s">
        <v>883</v>
      </c>
      <c r="AB578" s="287">
        <v>0</v>
      </c>
      <c r="AC578" s="287"/>
      <c r="AD578" s="288" t="s">
        <v>883</v>
      </c>
      <c r="AE578" s="289" t="s">
        <v>883</v>
      </c>
      <c r="AF578" s="279">
        <v>0</v>
      </c>
      <c r="AG578" s="282">
        <v>43703</v>
      </c>
      <c r="AH578" s="282">
        <v>39624</v>
      </c>
      <c r="AI578" s="282">
        <v>43677</v>
      </c>
      <c r="AJ578" s="282" t="s">
        <v>883</v>
      </c>
      <c r="AK578" s="274"/>
    </row>
    <row r="579" spans="1:37" x14ac:dyDescent="0.3">
      <c r="A579" s="273">
        <v>106914</v>
      </c>
      <c r="B579" s="274" t="s">
        <v>1641</v>
      </c>
      <c r="C579" s="146" t="s">
        <v>256</v>
      </c>
      <c r="D579" s="275">
        <v>86.54</v>
      </c>
      <c r="E579" s="274"/>
      <c r="F579" s="274"/>
      <c r="G579" s="274" t="s">
        <v>883</v>
      </c>
      <c r="H579" s="276">
        <v>3</v>
      </c>
      <c r="I579" s="24">
        <v>103003</v>
      </c>
      <c r="J579" s="277">
        <v>86.54</v>
      </c>
      <c r="K579" s="276"/>
      <c r="L579" s="278">
        <v>0</v>
      </c>
      <c r="M579" s="279">
        <v>0</v>
      </c>
      <c r="N579" s="277">
        <v>0</v>
      </c>
      <c r="O579" s="280" t="s">
        <v>882</v>
      </c>
      <c r="P579" s="279">
        <v>0</v>
      </c>
      <c r="Q579" s="281">
        <v>0</v>
      </c>
      <c r="R579" s="282" t="s">
        <v>883</v>
      </c>
      <c r="S579" s="274" t="s">
        <v>1488</v>
      </c>
      <c r="T579" s="44">
        <v>1</v>
      </c>
      <c r="U579" s="283">
        <v>54</v>
      </c>
      <c r="V579" s="284">
        <v>4</v>
      </c>
      <c r="W579" s="285" t="s">
        <v>883</v>
      </c>
      <c r="X579" s="286" t="s">
        <v>883</v>
      </c>
      <c r="Y579" s="287">
        <v>0</v>
      </c>
      <c r="Z579" s="287" t="s">
        <v>883</v>
      </c>
      <c r="AA579" s="286" t="s">
        <v>883</v>
      </c>
      <c r="AB579" s="287">
        <v>0</v>
      </c>
      <c r="AC579" s="287"/>
      <c r="AD579" s="288" t="s">
        <v>883</v>
      </c>
      <c r="AE579" s="289" t="s">
        <v>883</v>
      </c>
      <c r="AF579" s="279">
        <v>0</v>
      </c>
      <c r="AG579" s="282">
        <v>43703</v>
      </c>
      <c r="AH579" s="282">
        <v>39624</v>
      </c>
      <c r="AI579" s="282">
        <v>43677</v>
      </c>
      <c r="AJ579" s="282" t="s">
        <v>883</v>
      </c>
      <c r="AK579" s="274"/>
    </row>
    <row r="580" spans="1:37" x14ac:dyDescent="0.3">
      <c r="A580" s="273">
        <v>106916</v>
      </c>
      <c r="B580" s="274" t="s">
        <v>1642</v>
      </c>
      <c r="C580" s="146" t="s">
        <v>256</v>
      </c>
      <c r="D580" s="275">
        <v>86.54</v>
      </c>
      <c r="E580" s="274"/>
      <c r="F580" s="274"/>
      <c r="G580" s="274" t="s">
        <v>883</v>
      </c>
      <c r="H580" s="276">
        <v>8</v>
      </c>
      <c r="I580" s="24">
        <v>103003</v>
      </c>
      <c r="J580" s="277">
        <v>86.54</v>
      </c>
      <c r="K580" s="276"/>
      <c r="L580" s="278">
        <v>0</v>
      </c>
      <c r="M580" s="279">
        <v>0</v>
      </c>
      <c r="N580" s="277">
        <v>0</v>
      </c>
      <c r="O580" s="280" t="s">
        <v>882</v>
      </c>
      <c r="P580" s="279">
        <v>0</v>
      </c>
      <c r="Q580" s="281">
        <v>0</v>
      </c>
      <c r="R580" s="282" t="s">
        <v>883</v>
      </c>
      <c r="S580" s="274" t="s">
        <v>1488</v>
      </c>
      <c r="T580" s="44">
        <v>1</v>
      </c>
      <c r="U580" s="283">
        <v>54</v>
      </c>
      <c r="V580" s="284">
        <v>4</v>
      </c>
      <c r="W580" s="285" t="s">
        <v>883</v>
      </c>
      <c r="X580" s="286" t="s">
        <v>883</v>
      </c>
      <c r="Y580" s="287">
        <v>0</v>
      </c>
      <c r="Z580" s="287" t="s">
        <v>883</v>
      </c>
      <c r="AA580" s="286" t="s">
        <v>883</v>
      </c>
      <c r="AB580" s="287">
        <v>0</v>
      </c>
      <c r="AC580" s="287"/>
      <c r="AD580" s="288" t="s">
        <v>883</v>
      </c>
      <c r="AE580" s="289" t="s">
        <v>883</v>
      </c>
      <c r="AF580" s="279">
        <v>0</v>
      </c>
      <c r="AG580" s="282">
        <v>43703</v>
      </c>
      <c r="AH580" s="282">
        <v>39624</v>
      </c>
      <c r="AI580" s="282">
        <v>43677</v>
      </c>
      <c r="AJ580" s="282" t="s">
        <v>883</v>
      </c>
      <c r="AK580" s="274"/>
    </row>
    <row r="581" spans="1:37" x14ac:dyDescent="0.3">
      <c r="A581" s="273">
        <v>106917</v>
      </c>
      <c r="B581" s="274" t="s">
        <v>1643</v>
      </c>
      <c r="C581" s="146" t="s">
        <v>256</v>
      </c>
      <c r="D581" s="275">
        <v>86.56</v>
      </c>
      <c r="E581" s="274"/>
      <c r="F581" s="274"/>
      <c r="G581" s="274" t="s">
        <v>883</v>
      </c>
      <c r="H581" s="276">
        <v>0</v>
      </c>
      <c r="I581" s="24">
        <v>103003</v>
      </c>
      <c r="J581" s="277">
        <v>86.56</v>
      </c>
      <c r="K581" s="276">
        <v>1</v>
      </c>
      <c r="L581" s="278">
        <v>0</v>
      </c>
      <c r="M581" s="279">
        <v>0</v>
      </c>
      <c r="N581" s="277">
        <v>0</v>
      </c>
      <c r="O581" s="280" t="s">
        <v>882</v>
      </c>
      <c r="P581" s="279">
        <v>0</v>
      </c>
      <c r="Q581" s="281">
        <v>0</v>
      </c>
      <c r="R581" s="282" t="s">
        <v>883</v>
      </c>
      <c r="S581" s="274" t="s">
        <v>1488</v>
      </c>
      <c r="T581" s="44">
        <v>1</v>
      </c>
      <c r="U581" s="283">
        <v>54</v>
      </c>
      <c r="V581" s="284">
        <v>4</v>
      </c>
      <c r="W581" s="285">
        <v>2813</v>
      </c>
      <c r="X581" s="286">
        <v>2023</v>
      </c>
      <c r="Y581" s="287">
        <v>4</v>
      </c>
      <c r="Z581" s="287" t="s">
        <v>883</v>
      </c>
      <c r="AA581" s="286" t="s">
        <v>883</v>
      </c>
      <c r="AB581" s="287">
        <v>0</v>
      </c>
      <c r="AC581" s="287"/>
      <c r="AD581" s="288" t="s">
        <v>883</v>
      </c>
      <c r="AE581" s="289" t="s">
        <v>883</v>
      </c>
      <c r="AF581" s="279">
        <v>0</v>
      </c>
      <c r="AG581" s="282">
        <v>43703</v>
      </c>
      <c r="AH581" s="282">
        <v>39624</v>
      </c>
      <c r="AI581" s="282">
        <v>43677</v>
      </c>
      <c r="AJ581" s="282" t="s">
        <v>883</v>
      </c>
      <c r="AK581" s="274"/>
    </row>
    <row r="582" spans="1:37" x14ac:dyDescent="0.3">
      <c r="A582" s="273">
        <v>106918</v>
      </c>
      <c r="B582" s="274" t="s">
        <v>1644</v>
      </c>
      <c r="C582" s="146" t="s">
        <v>256</v>
      </c>
      <c r="D582" s="275">
        <v>86.54</v>
      </c>
      <c r="E582" s="274"/>
      <c r="F582" s="274"/>
      <c r="G582" s="274" t="s">
        <v>883</v>
      </c>
      <c r="H582" s="276">
        <v>6</v>
      </c>
      <c r="I582" s="24">
        <v>103003</v>
      </c>
      <c r="J582" s="277">
        <v>86.54</v>
      </c>
      <c r="K582" s="276">
        <v>4</v>
      </c>
      <c r="L582" s="278">
        <v>18.181818181818183</v>
      </c>
      <c r="M582" s="279">
        <v>0</v>
      </c>
      <c r="N582" s="277">
        <v>0</v>
      </c>
      <c r="O582" s="280" t="s">
        <v>882</v>
      </c>
      <c r="P582" s="279">
        <v>0</v>
      </c>
      <c r="Q582" s="281">
        <v>0</v>
      </c>
      <c r="R582" s="282" t="s">
        <v>883</v>
      </c>
      <c r="S582" s="274" t="s">
        <v>1488</v>
      </c>
      <c r="T582" s="44">
        <v>1</v>
      </c>
      <c r="U582" s="283">
        <v>54</v>
      </c>
      <c r="V582" s="284">
        <v>4</v>
      </c>
      <c r="W582" s="285" t="s">
        <v>883</v>
      </c>
      <c r="X582" s="286" t="s">
        <v>883</v>
      </c>
      <c r="Y582" s="287">
        <v>0</v>
      </c>
      <c r="Z582" s="287" t="s">
        <v>883</v>
      </c>
      <c r="AA582" s="286" t="s">
        <v>883</v>
      </c>
      <c r="AB582" s="287">
        <v>0</v>
      </c>
      <c r="AC582" s="287"/>
      <c r="AD582" s="288" t="s">
        <v>883</v>
      </c>
      <c r="AE582" s="289" t="s">
        <v>883</v>
      </c>
      <c r="AF582" s="279">
        <v>0</v>
      </c>
      <c r="AG582" s="282">
        <v>43703</v>
      </c>
      <c r="AH582" s="282">
        <v>39624</v>
      </c>
      <c r="AI582" s="282">
        <v>43677</v>
      </c>
      <c r="AJ582" s="282" t="s">
        <v>883</v>
      </c>
      <c r="AK582" s="274"/>
    </row>
    <row r="583" spans="1:37" x14ac:dyDescent="0.3">
      <c r="A583" s="273">
        <v>106919</v>
      </c>
      <c r="B583" s="274" t="s">
        <v>1645</v>
      </c>
      <c r="C583" s="146" t="s">
        <v>256</v>
      </c>
      <c r="D583" s="275">
        <v>86.54</v>
      </c>
      <c r="E583" s="274"/>
      <c r="F583" s="274"/>
      <c r="G583" s="274" t="s">
        <v>883</v>
      </c>
      <c r="H583" s="276">
        <v>1</v>
      </c>
      <c r="I583" s="24">
        <v>103003</v>
      </c>
      <c r="J583" s="277">
        <v>86.54</v>
      </c>
      <c r="K583" s="276"/>
      <c r="L583" s="278">
        <v>0</v>
      </c>
      <c r="M583" s="279">
        <v>0</v>
      </c>
      <c r="N583" s="277">
        <v>0</v>
      </c>
      <c r="O583" s="280" t="s">
        <v>882</v>
      </c>
      <c r="P583" s="279">
        <v>0</v>
      </c>
      <c r="Q583" s="281">
        <v>0</v>
      </c>
      <c r="R583" s="282" t="s">
        <v>883</v>
      </c>
      <c r="S583" s="274" t="s">
        <v>1488</v>
      </c>
      <c r="T583" s="44">
        <v>1</v>
      </c>
      <c r="U583" s="283">
        <v>54</v>
      </c>
      <c r="V583" s="284">
        <v>4</v>
      </c>
      <c r="W583" s="285">
        <v>2813</v>
      </c>
      <c r="X583" s="286">
        <v>2023</v>
      </c>
      <c r="Y583" s="287">
        <v>2</v>
      </c>
      <c r="Z583" s="287" t="s">
        <v>883</v>
      </c>
      <c r="AA583" s="286" t="s">
        <v>883</v>
      </c>
      <c r="AB583" s="287">
        <v>0</v>
      </c>
      <c r="AC583" s="287"/>
      <c r="AD583" s="288" t="s">
        <v>883</v>
      </c>
      <c r="AE583" s="289" t="s">
        <v>883</v>
      </c>
      <c r="AF583" s="279">
        <v>0</v>
      </c>
      <c r="AG583" s="282">
        <v>43703</v>
      </c>
      <c r="AH583" s="282">
        <v>39624</v>
      </c>
      <c r="AI583" s="282">
        <v>43677</v>
      </c>
      <c r="AJ583" s="282" t="s">
        <v>883</v>
      </c>
      <c r="AK583" s="274"/>
    </row>
    <row r="584" spans="1:37" x14ac:dyDescent="0.3">
      <c r="A584" s="273">
        <v>107401</v>
      </c>
      <c r="B584" s="274" t="s">
        <v>1646</v>
      </c>
      <c r="C584" s="146" t="s">
        <v>256</v>
      </c>
      <c r="D584" s="275">
        <v>6.9</v>
      </c>
      <c r="E584" s="274"/>
      <c r="F584" s="274"/>
      <c r="G584" s="274" t="s">
        <v>883</v>
      </c>
      <c r="H584" s="276">
        <v>201</v>
      </c>
      <c r="I584" s="24">
        <v>103003</v>
      </c>
      <c r="J584" s="277">
        <v>6.9</v>
      </c>
      <c r="K584" s="276">
        <v>55</v>
      </c>
      <c r="L584" s="278">
        <v>43.0406852248394</v>
      </c>
      <c r="M584" s="279">
        <v>0</v>
      </c>
      <c r="N584" s="277">
        <v>0</v>
      </c>
      <c r="O584" s="280" t="s">
        <v>882</v>
      </c>
      <c r="P584" s="279">
        <v>0</v>
      </c>
      <c r="Q584" s="281">
        <v>0</v>
      </c>
      <c r="R584" s="282" t="s">
        <v>883</v>
      </c>
      <c r="S584" s="274" t="s">
        <v>960</v>
      </c>
      <c r="T584" s="44">
        <v>1</v>
      </c>
      <c r="U584" s="283">
        <v>61</v>
      </c>
      <c r="V584" s="284">
        <v>8</v>
      </c>
      <c r="W584" s="285" t="s">
        <v>883</v>
      </c>
      <c r="X584" s="286" t="s">
        <v>883</v>
      </c>
      <c r="Y584" s="287">
        <v>0</v>
      </c>
      <c r="Z584" s="287" t="s">
        <v>883</v>
      </c>
      <c r="AA584" s="286" t="s">
        <v>883</v>
      </c>
      <c r="AB584" s="287">
        <v>0</v>
      </c>
      <c r="AC584" s="287"/>
      <c r="AD584" s="288" t="s">
        <v>883</v>
      </c>
      <c r="AE584" s="289" t="s">
        <v>883</v>
      </c>
      <c r="AF584" s="279">
        <v>18</v>
      </c>
      <c r="AG584" s="282">
        <v>44658</v>
      </c>
      <c r="AH584" s="282">
        <v>39671</v>
      </c>
      <c r="AI584" s="282">
        <v>44607</v>
      </c>
      <c r="AJ584" s="282" t="s">
        <v>883</v>
      </c>
      <c r="AK584" s="274"/>
    </row>
    <row r="585" spans="1:37" x14ac:dyDescent="0.3">
      <c r="A585" s="273">
        <v>107483</v>
      </c>
      <c r="B585" s="274" t="s">
        <v>1647</v>
      </c>
      <c r="C585" s="146" t="s">
        <v>31</v>
      </c>
      <c r="D585" s="275">
        <v>15.3</v>
      </c>
      <c r="E585" s="274"/>
      <c r="F585" s="274"/>
      <c r="G585" s="274" t="s">
        <v>883</v>
      </c>
      <c r="H585" s="276">
        <v>51</v>
      </c>
      <c r="I585" s="24">
        <v>103003</v>
      </c>
      <c r="J585" s="277">
        <v>15.3</v>
      </c>
      <c r="K585" s="276">
        <v>227</v>
      </c>
      <c r="L585" s="278">
        <v>2.2496691662990735</v>
      </c>
      <c r="M585" s="279">
        <v>21.04</v>
      </c>
      <c r="N585" s="277">
        <v>321.91199999999998</v>
      </c>
      <c r="O585" s="280" t="s">
        <v>882</v>
      </c>
      <c r="P585" s="279">
        <v>0</v>
      </c>
      <c r="Q585" s="281">
        <v>0</v>
      </c>
      <c r="R585" s="282" t="s">
        <v>883</v>
      </c>
      <c r="S585" s="274" t="s">
        <v>1648</v>
      </c>
      <c r="T585" s="44">
        <v>1</v>
      </c>
      <c r="U585" s="283">
        <v>55</v>
      </c>
      <c r="V585" s="284">
        <v>4</v>
      </c>
      <c r="W585" s="285">
        <v>10090</v>
      </c>
      <c r="X585" s="286">
        <v>2023</v>
      </c>
      <c r="Y585" s="287">
        <v>200</v>
      </c>
      <c r="Z585" s="287" t="s">
        <v>883</v>
      </c>
      <c r="AA585" s="286" t="s">
        <v>883</v>
      </c>
      <c r="AB585" s="287">
        <v>0</v>
      </c>
      <c r="AC585" s="287"/>
      <c r="AD585" s="288" t="s">
        <v>883</v>
      </c>
      <c r="AE585" s="289" t="s">
        <v>883</v>
      </c>
      <c r="AF585" s="279">
        <v>90</v>
      </c>
      <c r="AG585" s="282">
        <v>44874</v>
      </c>
      <c r="AH585" s="282">
        <v>39679</v>
      </c>
      <c r="AI585" s="282">
        <v>44845</v>
      </c>
      <c r="AJ585" s="282" t="s">
        <v>883</v>
      </c>
      <c r="AK585" s="274"/>
    </row>
    <row r="586" spans="1:37" x14ac:dyDescent="0.3">
      <c r="A586" s="273">
        <v>107790</v>
      </c>
      <c r="B586" s="274" t="s">
        <v>1649</v>
      </c>
      <c r="C586" s="146" t="s">
        <v>256</v>
      </c>
      <c r="D586" s="275">
        <v>17.28</v>
      </c>
      <c r="E586" s="274"/>
      <c r="F586" s="274"/>
      <c r="G586" s="274" t="s">
        <v>883</v>
      </c>
      <c r="H586" s="276">
        <v>141</v>
      </c>
      <c r="I586" s="24">
        <v>103003</v>
      </c>
      <c r="J586" s="277">
        <v>17.28</v>
      </c>
      <c r="K586" s="276">
        <v>133</v>
      </c>
      <c r="L586" s="278">
        <v>12.260869565217391</v>
      </c>
      <c r="M586" s="279">
        <v>0</v>
      </c>
      <c r="N586" s="277">
        <v>0</v>
      </c>
      <c r="O586" s="280" t="s">
        <v>882</v>
      </c>
      <c r="P586" s="279">
        <v>0</v>
      </c>
      <c r="Q586" s="281">
        <v>0</v>
      </c>
      <c r="R586" s="282" t="s">
        <v>883</v>
      </c>
      <c r="S586" s="274" t="s">
        <v>1650</v>
      </c>
      <c r="T586" s="44">
        <v>1</v>
      </c>
      <c r="U586" s="283">
        <v>50</v>
      </c>
      <c r="V586" s="284">
        <v>3</v>
      </c>
      <c r="W586" s="285">
        <v>2412</v>
      </c>
      <c r="X586" s="286">
        <v>2023</v>
      </c>
      <c r="Y586" s="287">
        <v>100</v>
      </c>
      <c r="Z586" s="287" t="s">
        <v>883</v>
      </c>
      <c r="AA586" s="286" t="s">
        <v>883</v>
      </c>
      <c r="AB586" s="287">
        <v>0</v>
      </c>
      <c r="AC586" s="287"/>
      <c r="AD586" s="288" t="s">
        <v>883</v>
      </c>
      <c r="AE586" s="289" t="s">
        <v>883</v>
      </c>
      <c r="AF586" s="279">
        <v>46</v>
      </c>
      <c r="AG586" s="282">
        <v>44634</v>
      </c>
      <c r="AH586" s="282">
        <v>39700</v>
      </c>
      <c r="AI586" s="282">
        <v>44616</v>
      </c>
      <c r="AJ586" s="282" t="s">
        <v>883</v>
      </c>
      <c r="AK586" s="274"/>
    </row>
    <row r="587" spans="1:37" x14ac:dyDescent="0.3">
      <c r="A587" s="273">
        <v>107889</v>
      </c>
      <c r="B587" s="274" t="s">
        <v>1651</v>
      </c>
      <c r="C587" s="146" t="s">
        <v>31</v>
      </c>
      <c r="D587" s="275">
        <v>28.5</v>
      </c>
      <c r="E587" s="274"/>
      <c r="F587" s="274"/>
      <c r="G587" s="274" t="s">
        <v>883</v>
      </c>
      <c r="H587" s="276">
        <v>0</v>
      </c>
      <c r="I587" s="24">
        <v>103003</v>
      </c>
      <c r="J587" s="277">
        <v>28.5</v>
      </c>
      <c r="K587" s="276">
        <v>191</v>
      </c>
      <c r="L587" s="278">
        <v>0</v>
      </c>
      <c r="M587" s="279">
        <v>10</v>
      </c>
      <c r="N587" s="277">
        <v>285</v>
      </c>
      <c r="O587" s="280" t="s">
        <v>882</v>
      </c>
      <c r="P587" s="279">
        <v>0</v>
      </c>
      <c r="Q587" s="281">
        <v>0</v>
      </c>
      <c r="R587" s="282" t="s">
        <v>883</v>
      </c>
      <c r="S587" s="274" t="s">
        <v>1286</v>
      </c>
      <c r="T587" s="44">
        <v>1</v>
      </c>
      <c r="U587" s="283">
        <v>55</v>
      </c>
      <c r="V587" s="284">
        <v>9</v>
      </c>
      <c r="W587" s="285" t="s">
        <v>883</v>
      </c>
      <c r="X587" s="286" t="s">
        <v>883</v>
      </c>
      <c r="Y587" s="287">
        <v>0</v>
      </c>
      <c r="Z587" s="287">
        <v>9649</v>
      </c>
      <c r="AA587" s="286">
        <v>2023</v>
      </c>
      <c r="AB587" s="287">
        <v>200</v>
      </c>
      <c r="AC587" s="287">
        <v>200</v>
      </c>
      <c r="AD587" s="288" t="s">
        <v>2050</v>
      </c>
      <c r="AE587" s="289">
        <v>45162</v>
      </c>
      <c r="AF587" s="279">
        <v>70</v>
      </c>
      <c r="AG587" s="282">
        <v>44874</v>
      </c>
      <c r="AH587" s="282">
        <v>39709</v>
      </c>
      <c r="AI587" s="282">
        <v>45145</v>
      </c>
      <c r="AJ587" s="282" t="s">
        <v>883</v>
      </c>
      <c r="AK587" s="274"/>
    </row>
    <row r="588" spans="1:37" x14ac:dyDescent="0.3">
      <c r="A588" s="273">
        <v>107926</v>
      </c>
      <c r="B588" s="274" t="s">
        <v>1652</v>
      </c>
      <c r="C588" s="146" t="s">
        <v>256</v>
      </c>
      <c r="D588" s="275">
        <v>0.88</v>
      </c>
      <c r="E588" s="274"/>
      <c r="F588" s="274"/>
      <c r="G588" s="274" t="s">
        <v>883</v>
      </c>
      <c r="H588" s="276">
        <v>4424</v>
      </c>
      <c r="I588" s="24">
        <v>103003</v>
      </c>
      <c r="J588" s="277">
        <v>0.88</v>
      </c>
      <c r="K588" s="276">
        <v>4076</v>
      </c>
      <c r="L588" s="278">
        <v>13.024406041157594</v>
      </c>
      <c r="M588" s="279">
        <v>0</v>
      </c>
      <c r="N588" s="277">
        <v>0</v>
      </c>
      <c r="O588" s="280" t="s">
        <v>882</v>
      </c>
      <c r="P588" s="279">
        <v>0</v>
      </c>
      <c r="Q588" s="281">
        <v>0</v>
      </c>
      <c r="R588" s="282" t="s">
        <v>883</v>
      </c>
      <c r="S588" s="274" t="s">
        <v>1071</v>
      </c>
      <c r="T588" s="44">
        <v>1</v>
      </c>
      <c r="U588" s="283">
        <v>78</v>
      </c>
      <c r="V588" s="284">
        <v>2</v>
      </c>
      <c r="W588" s="285" t="s">
        <v>883</v>
      </c>
      <c r="X588" s="286" t="s">
        <v>883</v>
      </c>
      <c r="Y588" s="287">
        <v>0</v>
      </c>
      <c r="Z588" s="287" t="s">
        <v>883</v>
      </c>
      <c r="AA588" s="286" t="s">
        <v>883</v>
      </c>
      <c r="AB588" s="287">
        <v>0</v>
      </c>
      <c r="AC588" s="287"/>
      <c r="AD588" s="288" t="s">
        <v>883</v>
      </c>
      <c r="AE588" s="289" t="s">
        <v>883</v>
      </c>
      <c r="AF588" s="279">
        <v>1358</v>
      </c>
      <c r="AG588" s="282">
        <v>45201</v>
      </c>
      <c r="AH588" s="282">
        <v>39710</v>
      </c>
      <c r="AI588" s="282">
        <v>45189</v>
      </c>
      <c r="AJ588" s="282" t="s">
        <v>883</v>
      </c>
      <c r="AK588" s="274"/>
    </row>
    <row r="589" spans="1:37" x14ac:dyDescent="0.3">
      <c r="A589" s="273">
        <v>108393</v>
      </c>
      <c r="B589" s="274" t="s">
        <v>1653</v>
      </c>
      <c r="C589" s="146" t="s">
        <v>256</v>
      </c>
      <c r="D589" s="275">
        <v>71.66</v>
      </c>
      <c r="E589" s="274"/>
      <c r="F589" s="274"/>
      <c r="G589" s="274" t="s">
        <v>883</v>
      </c>
      <c r="H589" s="276">
        <v>161</v>
      </c>
      <c r="I589" s="24">
        <v>103003</v>
      </c>
      <c r="J589" s="277">
        <v>71.66</v>
      </c>
      <c r="K589" s="276">
        <v>44</v>
      </c>
      <c r="L589" s="278">
        <v>43.869209809264305</v>
      </c>
      <c r="M589" s="279">
        <v>0</v>
      </c>
      <c r="N589" s="277">
        <v>0</v>
      </c>
      <c r="O589" s="280" t="s">
        <v>882</v>
      </c>
      <c r="P589" s="279">
        <v>0</v>
      </c>
      <c r="Q589" s="281">
        <v>0</v>
      </c>
      <c r="R589" s="282" t="s">
        <v>883</v>
      </c>
      <c r="S589" s="274" t="s">
        <v>1498</v>
      </c>
      <c r="T589" s="44">
        <v>1</v>
      </c>
      <c r="U589" s="283">
        <v>55</v>
      </c>
      <c r="V589" s="284">
        <v>26</v>
      </c>
      <c r="W589" s="285" t="s">
        <v>883</v>
      </c>
      <c r="X589" s="286" t="s">
        <v>883</v>
      </c>
      <c r="Y589" s="287">
        <v>0</v>
      </c>
      <c r="Z589" s="287" t="s">
        <v>883</v>
      </c>
      <c r="AA589" s="286" t="s">
        <v>883</v>
      </c>
      <c r="AB589" s="287">
        <v>0</v>
      </c>
      <c r="AC589" s="287"/>
      <c r="AD589" s="288" t="s">
        <v>883</v>
      </c>
      <c r="AE589" s="289" t="s">
        <v>883</v>
      </c>
      <c r="AF589" s="279">
        <v>14</v>
      </c>
      <c r="AG589" s="282">
        <v>44649</v>
      </c>
      <c r="AH589" s="282">
        <v>39737</v>
      </c>
      <c r="AI589" s="282">
        <v>44616</v>
      </c>
      <c r="AJ589" s="282" t="s">
        <v>883</v>
      </c>
      <c r="AK589" s="274"/>
    </row>
    <row r="590" spans="1:37" x14ac:dyDescent="0.3">
      <c r="A590" s="273">
        <v>108398</v>
      </c>
      <c r="B590" s="274" t="s">
        <v>1654</v>
      </c>
      <c r="C590" s="146" t="s">
        <v>256</v>
      </c>
      <c r="D590" s="275">
        <v>588</v>
      </c>
      <c r="E590" s="274"/>
      <c r="F590" s="274"/>
      <c r="G590" s="274" t="s">
        <v>883</v>
      </c>
      <c r="H590" s="276">
        <v>5</v>
      </c>
      <c r="I590" s="24">
        <v>103003</v>
      </c>
      <c r="J590" s="277">
        <v>588</v>
      </c>
      <c r="K590" s="276">
        <v>4</v>
      </c>
      <c r="L590" s="278">
        <v>15.15151515151515</v>
      </c>
      <c r="M590" s="279">
        <v>0</v>
      </c>
      <c r="N590" s="277">
        <v>0</v>
      </c>
      <c r="O590" s="280" t="s">
        <v>882</v>
      </c>
      <c r="P590" s="279">
        <v>0</v>
      </c>
      <c r="Q590" s="281">
        <v>0</v>
      </c>
      <c r="R590" s="282" t="s">
        <v>883</v>
      </c>
      <c r="S590" s="274" t="s">
        <v>1655</v>
      </c>
      <c r="T590" s="44">
        <v>1</v>
      </c>
      <c r="U590" s="283">
        <v>55</v>
      </c>
      <c r="V590" s="284">
        <v>30</v>
      </c>
      <c r="W590" s="285">
        <v>10080</v>
      </c>
      <c r="X590" s="286">
        <v>2023</v>
      </c>
      <c r="Y590" s="287">
        <v>20</v>
      </c>
      <c r="Z590" s="287" t="s">
        <v>883</v>
      </c>
      <c r="AA590" s="286" t="s">
        <v>883</v>
      </c>
      <c r="AB590" s="287">
        <v>0</v>
      </c>
      <c r="AC590" s="287"/>
      <c r="AD590" s="288" t="s">
        <v>883</v>
      </c>
      <c r="AE590" s="289" t="s">
        <v>883</v>
      </c>
      <c r="AF590" s="279">
        <v>2</v>
      </c>
      <c r="AG590" s="282">
        <v>42192</v>
      </c>
      <c r="AH590" s="282">
        <v>39737</v>
      </c>
      <c r="AI590" s="282">
        <v>42167</v>
      </c>
      <c r="AJ590" s="282" t="s">
        <v>883</v>
      </c>
      <c r="AK590" s="274"/>
    </row>
    <row r="591" spans="1:37" x14ac:dyDescent="0.3">
      <c r="A591" s="273">
        <v>108440</v>
      </c>
      <c r="B591" s="274" t="s">
        <v>685</v>
      </c>
      <c r="C591" s="146" t="s">
        <v>31</v>
      </c>
      <c r="D591" s="275">
        <v>45</v>
      </c>
      <c r="E591" s="274"/>
      <c r="F591" s="274"/>
      <c r="G591" s="274" t="s">
        <v>883</v>
      </c>
      <c r="H591" s="276">
        <v>6</v>
      </c>
      <c r="I591" s="24">
        <v>103003</v>
      </c>
      <c r="J591" s="277">
        <v>45</v>
      </c>
      <c r="K591" s="276">
        <v>4</v>
      </c>
      <c r="L591" s="278">
        <v>18.181818181818183</v>
      </c>
      <c r="M591" s="279">
        <v>0</v>
      </c>
      <c r="N591" s="277">
        <v>0</v>
      </c>
      <c r="O591" s="280" t="s">
        <v>882</v>
      </c>
      <c r="P591" s="279">
        <v>0</v>
      </c>
      <c r="Q591" s="281">
        <v>0</v>
      </c>
      <c r="R591" s="282" t="s">
        <v>883</v>
      </c>
      <c r="S591" s="274" t="s">
        <v>1081</v>
      </c>
      <c r="T591" s="44">
        <v>1</v>
      </c>
      <c r="U591" s="283">
        <v>55</v>
      </c>
      <c r="V591" s="284">
        <v>49</v>
      </c>
      <c r="W591" s="285" t="s">
        <v>883</v>
      </c>
      <c r="X591" s="286" t="s">
        <v>883</v>
      </c>
      <c r="Y591" s="287">
        <v>0</v>
      </c>
      <c r="Z591" s="287" t="s">
        <v>883</v>
      </c>
      <c r="AA591" s="286" t="s">
        <v>883</v>
      </c>
      <c r="AB591" s="287">
        <v>0</v>
      </c>
      <c r="AC591" s="287"/>
      <c r="AD591" s="288" t="s">
        <v>883</v>
      </c>
      <c r="AE591" s="289" t="s">
        <v>883</v>
      </c>
      <c r="AF591" s="279">
        <v>0</v>
      </c>
      <c r="AG591" s="282">
        <v>43924</v>
      </c>
      <c r="AH591" s="282">
        <v>39738</v>
      </c>
      <c r="AI591" s="282">
        <v>43880</v>
      </c>
      <c r="AJ591" s="282" t="s">
        <v>883</v>
      </c>
      <c r="AK591" s="274"/>
    </row>
    <row r="592" spans="1:37" x14ac:dyDescent="0.3">
      <c r="A592" s="273">
        <v>108697</v>
      </c>
      <c r="B592" s="274" t="s">
        <v>1656</v>
      </c>
      <c r="C592" s="146" t="s">
        <v>256</v>
      </c>
      <c r="D592" s="275">
        <v>50.85</v>
      </c>
      <c r="E592" s="274"/>
      <c r="F592" s="274"/>
      <c r="G592" s="274" t="s">
        <v>883</v>
      </c>
      <c r="H592" s="276">
        <v>37</v>
      </c>
      <c r="I592" s="24">
        <v>103003</v>
      </c>
      <c r="J592" s="277">
        <v>50.85</v>
      </c>
      <c r="K592" s="276">
        <v>11</v>
      </c>
      <c r="L592" s="278">
        <v>40.217391304347828</v>
      </c>
      <c r="M592" s="279">
        <v>0</v>
      </c>
      <c r="N592" s="277">
        <v>0</v>
      </c>
      <c r="O592" s="280" t="s">
        <v>882</v>
      </c>
      <c r="P592" s="279">
        <v>0</v>
      </c>
      <c r="Q592" s="281">
        <v>0</v>
      </c>
      <c r="R592" s="282" t="s">
        <v>883</v>
      </c>
      <c r="S592" s="274" t="s">
        <v>1657</v>
      </c>
      <c r="T592" s="44">
        <v>1</v>
      </c>
      <c r="U592" s="283">
        <v>55</v>
      </c>
      <c r="V592" s="284">
        <v>48</v>
      </c>
      <c r="W592" s="285" t="s">
        <v>883</v>
      </c>
      <c r="X592" s="286" t="s">
        <v>883</v>
      </c>
      <c r="Y592" s="287">
        <v>0</v>
      </c>
      <c r="Z592" s="287" t="s">
        <v>883</v>
      </c>
      <c r="AA592" s="286" t="s">
        <v>883</v>
      </c>
      <c r="AB592" s="287">
        <v>0</v>
      </c>
      <c r="AC592" s="287"/>
      <c r="AD592" s="288" t="s">
        <v>883</v>
      </c>
      <c r="AE592" s="289" t="s">
        <v>883</v>
      </c>
      <c r="AF592" s="279">
        <v>4</v>
      </c>
      <c r="AG592" s="282">
        <v>39820</v>
      </c>
      <c r="AH592" s="282">
        <v>39759</v>
      </c>
      <c r="AI592" s="282">
        <v>43402</v>
      </c>
      <c r="AJ592" s="282" t="s">
        <v>883</v>
      </c>
      <c r="AK592" s="274"/>
    </row>
    <row r="593" spans="1:37" x14ac:dyDescent="0.3">
      <c r="A593" s="273">
        <v>108711</v>
      </c>
      <c r="B593" s="274" t="s">
        <v>1658</v>
      </c>
      <c r="C593" s="146" t="s">
        <v>31</v>
      </c>
      <c r="D593" s="275">
        <v>36.5</v>
      </c>
      <c r="E593" s="274"/>
      <c r="F593" s="274"/>
      <c r="G593" s="274" t="s">
        <v>883</v>
      </c>
      <c r="H593" s="276">
        <v>108</v>
      </c>
      <c r="I593" s="24">
        <v>103003</v>
      </c>
      <c r="J593" s="277">
        <v>36.5</v>
      </c>
      <c r="K593" s="276">
        <v>1</v>
      </c>
      <c r="L593" s="278">
        <v>1350</v>
      </c>
      <c r="M593" s="279">
        <v>0</v>
      </c>
      <c r="N593" s="277">
        <v>0</v>
      </c>
      <c r="O593" s="280" t="s">
        <v>882</v>
      </c>
      <c r="P593" s="279">
        <v>0</v>
      </c>
      <c r="Q593" s="281">
        <v>0</v>
      </c>
      <c r="R593" s="282" t="s">
        <v>883</v>
      </c>
      <c r="S593" s="274" t="s">
        <v>1659</v>
      </c>
      <c r="T593" s="44">
        <v>1</v>
      </c>
      <c r="U593" s="283">
        <v>61</v>
      </c>
      <c r="V593" s="284">
        <v>10</v>
      </c>
      <c r="W593" s="285" t="s">
        <v>883</v>
      </c>
      <c r="X593" s="286" t="s">
        <v>883</v>
      </c>
      <c r="Y593" s="287">
        <v>0</v>
      </c>
      <c r="Z593" s="287" t="s">
        <v>883</v>
      </c>
      <c r="AA593" s="286" t="s">
        <v>883</v>
      </c>
      <c r="AB593" s="287">
        <v>0</v>
      </c>
      <c r="AC593" s="287"/>
      <c r="AD593" s="288" t="s">
        <v>883</v>
      </c>
      <c r="AE593" s="289" t="s">
        <v>883</v>
      </c>
      <c r="AF593" s="279">
        <v>0</v>
      </c>
      <c r="AG593" s="282">
        <v>43739</v>
      </c>
      <c r="AH593" s="282">
        <v>39762</v>
      </c>
      <c r="AI593" s="282">
        <v>44462</v>
      </c>
      <c r="AJ593" s="282" t="s">
        <v>883</v>
      </c>
      <c r="AK593" s="274"/>
    </row>
    <row r="594" spans="1:37" x14ac:dyDescent="0.3">
      <c r="A594" s="273">
        <v>109251</v>
      </c>
      <c r="B594" s="274" t="s">
        <v>1660</v>
      </c>
      <c r="C594" s="146" t="s">
        <v>31</v>
      </c>
      <c r="D594" s="275">
        <v>0.52</v>
      </c>
      <c r="E594" s="274" t="s">
        <v>1051</v>
      </c>
      <c r="F594" s="274" t="s">
        <v>1052</v>
      </c>
      <c r="G594" s="274" t="s">
        <v>1053</v>
      </c>
      <c r="H594" s="276">
        <v>259</v>
      </c>
      <c r="I594" s="24">
        <v>103003</v>
      </c>
      <c r="J594" s="277">
        <v>0.66</v>
      </c>
      <c r="K594" s="276">
        <v>169</v>
      </c>
      <c r="L594" s="278">
        <v>1.6470588235294119</v>
      </c>
      <c r="M594" s="279">
        <v>1628</v>
      </c>
      <c r="N594" s="277">
        <v>846.56</v>
      </c>
      <c r="O594" s="280" t="s">
        <v>1054</v>
      </c>
      <c r="P594" s="279">
        <v>294300</v>
      </c>
      <c r="Q594" s="281">
        <v>160836</v>
      </c>
      <c r="R594" s="282">
        <v>45446</v>
      </c>
      <c r="S594" s="274" t="s">
        <v>892</v>
      </c>
      <c r="T594" s="44">
        <v>1</v>
      </c>
      <c r="U594" s="283">
        <v>72</v>
      </c>
      <c r="V594" s="284">
        <v>6</v>
      </c>
      <c r="W594" s="285" t="s">
        <v>883</v>
      </c>
      <c r="X594" s="286" t="s">
        <v>883</v>
      </c>
      <c r="Y594" s="287">
        <v>0</v>
      </c>
      <c r="Z594" s="287" t="s">
        <v>883</v>
      </c>
      <c r="AA594" s="286" t="s">
        <v>883</v>
      </c>
      <c r="AB594" s="287">
        <v>0</v>
      </c>
      <c r="AC594" s="287"/>
      <c r="AD594" s="288" t="s">
        <v>883</v>
      </c>
      <c r="AE594" s="289" t="s">
        <v>883</v>
      </c>
      <c r="AF594" s="279">
        <v>0</v>
      </c>
      <c r="AG594" s="282">
        <v>44337</v>
      </c>
      <c r="AH594" s="282">
        <v>39832</v>
      </c>
      <c r="AI594" s="282">
        <v>45133</v>
      </c>
      <c r="AJ594" s="282" t="s">
        <v>883</v>
      </c>
      <c r="AK594" s="274"/>
    </row>
    <row r="595" spans="1:37" x14ac:dyDescent="0.3">
      <c r="A595" s="273">
        <v>109848</v>
      </c>
      <c r="B595" s="274" t="s">
        <v>1661</v>
      </c>
      <c r="C595" s="146" t="s">
        <v>1662</v>
      </c>
      <c r="D595" s="275">
        <v>48.5</v>
      </c>
      <c r="E595" s="274"/>
      <c r="F595" s="274"/>
      <c r="G595" s="274" t="s">
        <v>883</v>
      </c>
      <c r="H595" s="276">
        <v>7</v>
      </c>
      <c r="I595" s="24">
        <v>103003</v>
      </c>
      <c r="J595" s="277">
        <v>48.5</v>
      </c>
      <c r="K595" s="276">
        <v>63</v>
      </c>
      <c r="L595" s="278">
        <v>1.3333333333333335</v>
      </c>
      <c r="M595" s="279">
        <v>0</v>
      </c>
      <c r="N595" s="277">
        <v>0</v>
      </c>
      <c r="O595" s="280" t="s">
        <v>882</v>
      </c>
      <c r="P595" s="279">
        <v>0</v>
      </c>
      <c r="Q595" s="281">
        <v>0</v>
      </c>
      <c r="R595" s="282" t="s">
        <v>883</v>
      </c>
      <c r="S595" s="274" t="s">
        <v>1387</v>
      </c>
      <c r="T595" s="44">
        <v>1</v>
      </c>
      <c r="U595" s="283">
        <v>76</v>
      </c>
      <c r="V595" s="284">
        <v>9</v>
      </c>
      <c r="W595" s="285" t="s">
        <v>883</v>
      </c>
      <c r="X595" s="286" t="s">
        <v>883</v>
      </c>
      <c r="Y595" s="287">
        <v>0</v>
      </c>
      <c r="Z595" s="287">
        <v>11598</v>
      </c>
      <c r="AA595" s="286">
        <v>2023</v>
      </c>
      <c r="AB595" s="287">
        <v>200</v>
      </c>
      <c r="AC595" s="287">
        <v>200</v>
      </c>
      <c r="AD595" s="288" t="s">
        <v>2062</v>
      </c>
      <c r="AE595" s="289">
        <v>45217</v>
      </c>
      <c r="AF595" s="279">
        <v>22</v>
      </c>
      <c r="AG595" s="282">
        <v>44725</v>
      </c>
      <c r="AH595" s="282">
        <v>39857</v>
      </c>
      <c r="AI595" s="282">
        <v>45181</v>
      </c>
      <c r="AJ595" s="282" t="s">
        <v>883</v>
      </c>
      <c r="AK595" s="274"/>
    </row>
    <row r="596" spans="1:37" x14ac:dyDescent="0.3">
      <c r="A596" s="273">
        <v>109944</v>
      </c>
      <c r="B596" s="274" t="s">
        <v>1663</v>
      </c>
      <c r="C596" s="146" t="s">
        <v>256</v>
      </c>
      <c r="D596" s="275">
        <v>290</v>
      </c>
      <c r="E596" s="274"/>
      <c r="F596" s="274"/>
      <c r="G596" s="274" t="s">
        <v>883</v>
      </c>
      <c r="H596" s="276">
        <v>110</v>
      </c>
      <c r="I596" s="24">
        <v>103003</v>
      </c>
      <c r="J596" s="277">
        <v>290</v>
      </c>
      <c r="K596" s="276">
        <v>440</v>
      </c>
      <c r="L596" s="278">
        <v>2.9997272975184077</v>
      </c>
      <c r="M596" s="279">
        <v>330.04</v>
      </c>
      <c r="N596" s="277">
        <v>95711.6</v>
      </c>
      <c r="O596" s="280" t="s">
        <v>882</v>
      </c>
      <c r="P596" s="279">
        <v>0</v>
      </c>
      <c r="Q596" s="281">
        <v>0</v>
      </c>
      <c r="R596" s="282" t="s">
        <v>883</v>
      </c>
      <c r="S596" s="274" t="s">
        <v>1110</v>
      </c>
      <c r="T596" s="44">
        <v>1</v>
      </c>
      <c r="U596" s="283">
        <v>74</v>
      </c>
      <c r="V596" s="284">
        <v>8</v>
      </c>
      <c r="W596" s="285" t="s">
        <v>883</v>
      </c>
      <c r="X596" s="286" t="s">
        <v>883</v>
      </c>
      <c r="Y596" s="287">
        <v>0</v>
      </c>
      <c r="Z596" s="287" t="s">
        <v>883</v>
      </c>
      <c r="AA596" s="286" t="s">
        <v>883</v>
      </c>
      <c r="AB596" s="287">
        <v>0</v>
      </c>
      <c r="AC596" s="287"/>
      <c r="AD596" s="288" t="s">
        <v>883</v>
      </c>
      <c r="AE596" s="289" t="s">
        <v>883</v>
      </c>
      <c r="AF596" s="279">
        <v>146</v>
      </c>
      <c r="AG596" s="282">
        <v>44546</v>
      </c>
      <c r="AH596" s="282">
        <v>39875</v>
      </c>
      <c r="AI596" s="282">
        <v>44511</v>
      </c>
      <c r="AJ596" s="282" t="s">
        <v>883</v>
      </c>
      <c r="AK596" s="274"/>
    </row>
    <row r="597" spans="1:37" x14ac:dyDescent="0.3">
      <c r="A597" s="273">
        <v>109986</v>
      </c>
      <c r="B597" s="274" t="s">
        <v>1664</v>
      </c>
      <c r="C597" s="146" t="s">
        <v>256</v>
      </c>
      <c r="D597" s="275">
        <v>14.5</v>
      </c>
      <c r="E597" s="274"/>
      <c r="F597" s="274"/>
      <c r="G597" s="274" t="s">
        <v>883</v>
      </c>
      <c r="H597" s="276">
        <v>98</v>
      </c>
      <c r="I597" s="24">
        <v>103003</v>
      </c>
      <c r="J597" s="277">
        <v>14.5</v>
      </c>
      <c r="K597" s="276"/>
      <c r="L597" s="278">
        <v>0</v>
      </c>
      <c r="M597" s="279">
        <v>0</v>
      </c>
      <c r="N597" s="277">
        <v>0</v>
      </c>
      <c r="O597" s="280" t="s">
        <v>882</v>
      </c>
      <c r="P597" s="279">
        <v>0</v>
      </c>
      <c r="Q597" s="281">
        <v>0</v>
      </c>
      <c r="R597" s="282" t="s">
        <v>883</v>
      </c>
      <c r="S597" s="274" t="s">
        <v>1272</v>
      </c>
      <c r="T597" s="44">
        <v>1</v>
      </c>
      <c r="U597" s="283">
        <v>83</v>
      </c>
      <c r="V597" s="284">
        <v>4</v>
      </c>
      <c r="W597" s="285" t="s">
        <v>883</v>
      </c>
      <c r="X597" s="286" t="s">
        <v>883</v>
      </c>
      <c r="Y597" s="287">
        <v>0</v>
      </c>
      <c r="Z597" s="287" t="s">
        <v>883</v>
      </c>
      <c r="AA597" s="286" t="s">
        <v>883</v>
      </c>
      <c r="AB597" s="287">
        <v>0</v>
      </c>
      <c r="AC597" s="287"/>
      <c r="AD597" s="288" t="s">
        <v>883</v>
      </c>
      <c r="AE597" s="289" t="s">
        <v>883</v>
      </c>
      <c r="AF597" s="279">
        <v>0</v>
      </c>
      <c r="AG597" s="282">
        <v>43614</v>
      </c>
      <c r="AH597" s="282">
        <v>39877</v>
      </c>
      <c r="AI597" s="282">
        <v>43588</v>
      </c>
      <c r="AJ597" s="282" t="s">
        <v>883</v>
      </c>
      <c r="AK597" s="274"/>
    </row>
    <row r="598" spans="1:37" x14ac:dyDescent="0.3">
      <c r="A598" s="273">
        <v>110578</v>
      </c>
      <c r="B598" s="274" t="s">
        <v>1665</v>
      </c>
      <c r="C598" s="146" t="s">
        <v>1666</v>
      </c>
      <c r="D598" s="275">
        <v>5.09</v>
      </c>
      <c r="E598" s="274"/>
      <c r="F598" s="274"/>
      <c r="G598" s="274" t="s">
        <v>883</v>
      </c>
      <c r="H598" s="276">
        <v>140</v>
      </c>
      <c r="I598" s="24">
        <v>103003</v>
      </c>
      <c r="J598" s="277">
        <v>5.09</v>
      </c>
      <c r="K598" s="276">
        <v>135</v>
      </c>
      <c r="L598" s="278">
        <v>4.6932618169627895</v>
      </c>
      <c r="M598" s="279">
        <v>217.96</v>
      </c>
      <c r="N598" s="277">
        <v>1109.4164000000001</v>
      </c>
      <c r="O598" s="280" t="s">
        <v>882</v>
      </c>
      <c r="P598" s="279">
        <v>0</v>
      </c>
      <c r="Q598" s="281">
        <v>0</v>
      </c>
      <c r="R598" s="282" t="s">
        <v>883</v>
      </c>
      <c r="S598" s="274" t="s">
        <v>1530</v>
      </c>
      <c r="T598" s="44">
        <v>1</v>
      </c>
      <c r="U598" s="283">
        <v>72</v>
      </c>
      <c r="V598" s="284">
        <v>9</v>
      </c>
      <c r="W598" s="285" t="s">
        <v>883</v>
      </c>
      <c r="X598" s="286" t="s">
        <v>883</v>
      </c>
      <c r="Y598" s="287">
        <v>0</v>
      </c>
      <c r="Z598" s="287" t="s">
        <v>883</v>
      </c>
      <c r="AA598" s="286" t="s">
        <v>883</v>
      </c>
      <c r="AB598" s="287">
        <v>0</v>
      </c>
      <c r="AC598" s="287"/>
      <c r="AD598" s="288" t="s">
        <v>883</v>
      </c>
      <c r="AE598" s="289" t="s">
        <v>883</v>
      </c>
      <c r="AF598" s="279">
        <v>120</v>
      </c>
      <c r="AG598" s="282">
        <v>45180</v>
      </c>
      <c r="AH598" s="282">
        <v>39916</v>
      </c>
      <c r="AI598" s="282">
        <v>45145</v>
      </c>
      <c r="AJ598" s="282" t="s">
        <v>883</v>
      </c>
      <c r="AK598" s="274"/>
    </row>
    <row r="599" spans="1:37" x14ac:dyDescent="0.3">
      <c r="A599" s="273">
        <v>110702</v>
      </c>
      <c r="B599" s="274" t="s">
        <v>1667</v>
      </c>
      <c r="C599" s="146" t="s">
        <v>256</v>
      </c>
      <c r="D599" s="275">
        <v>16.79</v>
      </c>
      <c r="E599" s="274"/>
      <c r="F599" s="274"/>
      <c r="G599" s="274" t="s">
        <v>883</v>
      </c>
      <c r="H599" s="276">
        <v>136</v>
      </c>
      <c r="I599" s="24">
        <v>103003</v>
      </c>
      <c r="J599" s="277">
        <v>16.79</v>
      </c>
      <c r="K599" s="276">
        <v>17</v>
      </c>
      <c r="L599" s="278">
        <v>95.774647887323937</v>
      </c>
      <c r="M599" s="279">
        <v>0</v>
      </c>
      <c r="N599" s="277">
        <v>0</v>
      </c>
      <c r="O599" s="280" t="s">
        <v>882</v>
      </c>
      <c r="P599" s="279">
        <v>0</v>
      </c>
      <c r="Q599" s="281">
        <v>0</v>
      </c>
      <c r="R599" s="282" t="s">
        <v>883</v>
      </c>
      <c r="S599" s="274" t="s">
        <v>984</v>
      </c>
      <c r="T599" s="44">
        <v>1</v>
      </c>
      <c r="U599" s="283">
        <v>55</v>
      </c>
      <c r="V599" s="284">
        <v>32</v>
      </c>
      <c r="W599" s="285">
        <v>2956</v>
      </c>
      <c r="X599" s="286">
        <v>2023</v>
      </c>
      <c r="Y599" s="287">
        <v>50</v>
      </c>
      <c r="Z599" s="287" t="s">
        <v>883</v>
      </c>
      <c r="AA599" s="286" t="s">
        <v>883</v>
      </c>
      <c r="AB599" s="287">
        <v>0</v>
      </c>
      <c r="AC599" s="287"/>
      <c r="AD599" s="288" t="s">
        <v>883</v>
      </c>
      <c r="AE599" s="289" t="s">
        <v>883</v>
      </c>
      <c r="AF599" s="279">
        <v>6</v>
      </c>
      <c r="AG599" s="282">
        <v>42216</v>
      </c>
      <c r="AH599" s="282">
        <v>39927</v>
      </c>
      <c r="AI599" s="282">
        <v>42205</v>
      </c>
      <c r="AJ599" s="282" t="s">
        <v>883</v>
      </c>
      <c r="AK599" s="274"/>
    </row>
    <row r="600" spans="1:37" x14ac:dyDescent="0.3">
      <c r="A600" s="273">
        <v>110771</v>
      </c>
      <c r="B600" s="274" t="s">
        <v>1668</v>
      </c>
      <c r="C600" s="146" t="s">
        <v>256</v>
      </c>
      <c r="D600" s="275">
        <v>19.3</v>
      </c>
      <c r="E600" s="274"/>
      <c r="F600" s="274"/>
      <c r="G600" s="274" t="s">
        <v>883</v>
      </c>
      <c r="H600" s="276">
        <v>30</v>
      </c>
      <c r="I600" s="24">
        <v>103003</v>
      </c>
      <c r="J600" s="277">
        <v>19.3</v>
      </c>
      <c r="K600" s="276">
        <v>93</v>
      </c>
      <c r="L600" s="278">
        <v>3.75</v>
      </c>
      <c r="M600" s="279">
        <v>36</v>
      </c>
      <c r="N600" s="277">
        <v>694.8</v>
      </c>
      <c r="O600" s="280" t="s">
        <v>882</v>
      </c>
      <c r="P600" s="279">
        <v>0</v>
      </c>
      <c r="Q600" s="281">
        <v>0</v>
      </c>
      <c r="R600" s="282" t="s">
        <v>883</v>
      </c>
      <c r="S600" s="274" t="s">
        <v>1498</v>
      </c>
      <c r="T600" s="44">
        <v>1</v>
      </c>
      <c r="U600" s="283">
        <v>55</v>
      </c>
      <c r="V600" s="284">
        <v>26</v>
      </c>
      <c r="W600" s="285">
        <v>2560</v>
      </c>
      <c r="X600" s="286">
        <v>2023</v>
      </c>
      <c r="Y600" s="287">
        <v>30</v>
      </c>
      <c r="Z600" s="287" t="s">
        <v>883</v>
      </c>
      <c r="AA600" s="286" t="s">
        <v>883</v>
      </c>
      <c r="AB600" s="287">
        <v>0</v>
      </c>
      <c r="AC600" s="287"/>
      <c r="AD600" s="288" t="s">
        <v>883</v>
      </c>
      <c r="AE600" s="289" t="s">
        <v>883</v>
      </c>
      <c r="AF600" s="279">
        <v>32</v>
      </c>
      <c r="AG600" s="282">
        <v>44336</v>
      </c>
      <c r="AH600" s="282">
        <v>39933</v>
      </c>
      <c r="AI600" s="282">
        <v>44333</v>
      </c>
      <c r="AJ600" s="282" t="s">
        <v>883</v>
      </c>
      <c r="AK600" s="274"/>
    </row>
    <row r="601" spans="1:37" x14ac:dyDescent="0.3">
      <c r="A601" s="273">
        <v>110888</v>
      </c>
      <c r="B601" s="274" t="s">
        <v>1669</v>
      </c>
      <c r="C601" s="146" t="s">
        <v>256</v>
      </c>
      <c r="D601" s="275">
        <v>280</v>
      </c>
      <c r="E601" s="274"/>
      <c r="F601" s="274"/>
      <c r="G601" s="274" t="s">
        <v>883</v>
      </c>
      <c r="H601" s="276">
        <v>0</v>
      </c>
      <c r="I601" s="24">
        <v>103003</v>
      </c>
      <c r="J601" s="277">
        <v>280</v>
      </c>
      <c r="K601" s="276">
        <v>3</v>
      </c>
      <c r="L601" s="278">
        <v>0</v>
      </c>
      <c r="M601" s="279">
        <v>1</v>
      </c>
      <c r="N601" s="277">
        <v>280</v>
      </c>
      <c r="O601" s="280" t="s">
        <v>882</v>
      </c>
      <c r="P601" s="279">
        <v>0</v>
      </c>
      <c r="Q601" s="281">
        <v>0</v>
      </c>
      <c r="R601" s="282" t="s">
        <v>883</v>
      </c>
      <c r="S601" s="274" t="s">
        <v>1498</v>
      </c>
      <c r="T601" s="44">
        <v>1</v>
      </c>
      <c r="U601" s="283">
        <v>55</v>
      </c>
      <c r="V601" s="284">
        <v>26</v>
      </c>
      <c r="W601" s="285">
        <v>2560</v>
      </c>
      <c r="X601" s="286">
        <v>2023</v>
      </c>
      <c r="Y601" s="287">
        <v>2</v>
      </c>
      <c r="Z601" s="287" t="s">
        <v>883</v>
      </c>
      <c r="AA601" s="286" t="s">
        <v>883</v>
      </c>
      <c r="AB601" s="287">
        <v>0</v>
      </c>
      <c r="AC601" s="287"/>
      <c r="AD601" s="288" t="s">
        <v>883</v>
      </c>
      <c r="AE601" s="289" t="s">
        <v>883</v>
      </c>
      <c r="AF601" s="279">
        <v>2</v>
      </c>
      <c r="AG601" s="282">
        <v>44874</v>
      </c>
      <c r="AH601" s="282">
        <v>39944</v>
      </c>
      <c r="AI601" s="282">
        <v>44845</v>
      </c>
      <c r="AJ601" s="282" t="s">
        <v>883</v>
      </c>
      <c r="AK601" s="274"/>
    </row>
    <row r="602" spans="1:37" x14ac:dyDescent="0.3">
      <c r="A602" s="273">
        <v>110889</v>
      </c>
      <c r="B602" s="274" t="s">
        <v>1670</v>
      </c>
      <c r="C602" s="146" t="s">
        <v>265</v>
      </c>
      <c r="D602" s="275">
        <v>27.99</v>
      </c>
      <c r="E602" s="274"/>
      <c r="F602" s="274"/>
      <c r="G602" s="274" t="s">
        <v>883</v>
      </c>
      <c r="H602" s="276">
        <v>80</v>
      </c>
      <c r="I602" s="24">
        <v>103003</v>
      </c>
      <c r="J602" s="277">
        <v>27.99</v>
      </c>
      <c r="K602" s="276">
        <v>220</v>
      </c>
      <c r="L602" s="278">
        <v>4.3644298963447898</v>
      </c>
      <c r="M602" s="279">
        <v>0</v>
      </c>
      <c r="N602" s="277">
        <v>0</v>
      </c>
      <c r="O602" s="280" t="s">
        <v>882</v>
      </c>
      <c r="P602" s="279">
        <v>0</v>
      </c>
      <c r="Q602" s="281">
        <v>0</v>
      </c>
      <c r="R602" s="282" t="s">
        <v>883</v>
      </c>
      <c r="S602" s="274" t="s">
        <v>1671</v>
      </c>
      <c r="T602" s="44">
        <v>1</v>
      </c>
      <c r="U602" s="283">
        <v>55</v>
      </c>
      <c r="V602" s="284">
        <v>19</v>
      </c>
      <c r="W602" s="285">
        <v>1929</v>
      </c>
      <c r="X602" s="286">
        <v>2023</v>
      </c>
      <c r="Y602" s="287">
        <v>200</v>
      </c>
      <c r="Z602" s="287" t="s">
        <v>883</v>
      </c>
      <c r="AA602" s="286" t="s">
        <v>883</v>
      </c>
      <c r="AB602" s="287">
        <v>0</v>
      </c>
      <c r="AC602" s="287"/>
      <c r="AD602" s="288" t="s">
        <v>883</v>
      </c>
      <c r="AE602" s="289" t="s">
        <v>883</v>
      </c>
      <c r="AF602" s="279">
        <v>74</v>
      </c>
      <c r="AG602" s="282">
        <v>40288</v>
      </c>
      <c r="AH602" s="282">
        <v>39944</v>
      </c>
      <c r="AI602" s="282">
        <v>40252</v>
      </c>
      <c r="AJ602" s="282" t="s">
        <v>883</v>
      </c>
      <c r="AK602" s="274"/>
    </row>
    <row r="603" spans="1:37" x14ac:dyDescent="0.3">
      <c r="A603" s="273">
        <v>110889</v>
      </c>
      <c r="B603" s="274" t="s">
        <v>1670</v>
      </c>
      <c r="C603" s="146" t="s">
        <v>265</v>
      </c>
      <c r="D603" s="275">
        <v>27.99</v>
      </c>
      <c r="E603" s="274"/>
      <c r="F603" s="274"/>
      <c r="G603" s="274" t="s">
        <v>883</v>
      </c>
      <c r="H603" s="276">
        <v>80</v>
      </c>
      <c r="I603" s="24">
        <v>103003</v>
      </c>
      <c r="J603" s="277">
        <v>27.99</v>
      </c>
      <c r="K603" s="276">
        <v>220</v>
      </c>
      <c r="L603" s="278">
        <v>4.3644298963447898</v>
      </c>
      <c r="M603" s="279">
        <v>39.96</v>
      </c>
      <c r="N603" s="277">
        <v>1118.4803999999999</v>
      </c>
      <c r="O603" s="280" t="s">
        <v>882</v>
      </c>
      <c r="P603" s="279">
        <v>0</v>
      </c>
      <c r="Q603" s="281">
        <v>0</v>
      </c>
      <c r="R603" s="282" t="s">
        <v>883</v>
      </c>
      <c r="S603" s="274" t="s">
        <v>1671</v>
      </c>
      <c r="T603" s="44">
        <v>1</v>
      </c>
      <c r="U603" s="283">
        <v>55</v>
      </c>
      <c r="V603" s="284">
        <v>19</v>
      </c>
      <c r="W603" s="285">
        <v>2956</v>
      </c>
      <c r="X603" s="286">
        <v>2023</v>
      </c>
      <c r="Y603" s="287">
        <v>100</v>
      </c>
      <c r="Z603" s="287" t="s">
        <v>883</v>
      </c>
      <c r="AA603" s="286" t="s">
        <v>883</v>
      </c>
      <c r="AB603" s="287">
        <v>0</v>
      </c>
      <c r="AC603" s="287"/>
      <c r="AD603" s="288" t="s">
        <v>883</v>
      </c>
      <c r="AE603" s="289" t="s">
        <v>883</v>
      </c>
      <c r="AF603" s="279">
        <v>74</v>
      </c>
      <c r="AG603" s="282">
        <v>40288</v>
      </c>
      <c r="AH603" s="282">
        <v>39944</v>
      </c>
      <c r="AI603" s="282">
        <v>40252</v>
      </c>
      <c r="AJ603" s="282" t="s">
        <v>883</v>
      </c>
      <c r="AK603" s="274"/>
    </row>
    <row r="604" spans="1:37" x14ac:dyDescent="0.3">
      <c r="A604" s="273">
        <v>110892</v>
      </c>
      <c r="B604" s="274" t="s">
        <v>1672</v>
      </c>
      <c r="C604" s="146" t="s">
        <v>256</v>
      </c>
      <c r="D604" s="275">
        <v>9.9</v>
      </c>
      <c r="E604" s="274"/>
      <c r="F604" s="274"/>
      <c r="G604" s="274" t="s">
        <v>883</v>
      </c>
      <c r="H604" s="276">
        <v>154</v>
      </c>
      <c r="I604" s="24">
        <v>103003</v>
      </c>
      <c r="J604" s="277">
        <v>9.9</v>
      </c>
      <c r="K604" s="276">
        <v>35</v>
      </c>
      <c r="L604" s="278">
        <v>52.739726027397261</v>
      </c>
      <c r="M604" s="279">
        <v>0</v>
      </c>
      <c r="N604" s="277">
        <v>0</v>
      </c>
      <c r="O604" s="280" t="s">
        <v>882</v>
      </c>
      <c r="P604" s="279">
        <v>0</v>
      </c>
      <c r="Q604" s="281">
        <v>0</v>
      </c>
      <c r="R604" s="282" t="s">
        <v>883</v>
      </c>
      <c r="S604" s="274" t="s">
        <v>1098</v>
      </c>
      <c r="T604" s="44">
        <v>1</v>
      </c>
      <c r="U604" s="283">
        <v>55</v>
      </c>
      <c r="V604" s="284">
        <v>35</v>
      </c>
      <c r="W604" s="285" t="s">
        <v>883</v>
      </c>
      <c r="X604" s="286" t="s">
        <v>883</v>
      </c>
      <c r="Y604" s="287">
        <v>0</v>
      </c>
      <c r="Z604" s="287" t="s">
        <v>883</v>
      </c>
      <c r="AA604" s="286" t="s">
        <v>883</v>
      </c>
      <c r="AB604" s="287">
        <v>0</v>
      </c>
      <c r="AC604" s="287"/>
      <c r="AD604" s="288" t="s">
        <v>883</v>
      </c>
      <c r="AE604" s="289" t="s">
        <v>883</v>
      </c>
      <c r="AF604" s="279">
        <v>12</v>
      </c>
      <c r="AG604" s="282">
        <v>41577</v>
      </c>
      <c r="AH604" s="282">
        <v>39944</v>
      </c>
      <c r="AI604" s="282">
        <v>43859</v>
      </c>
      <c r="AJ604" s="282" t="s">
        <v>883</v>
      </c>
      <c r="AK604" s="274"/>
    </row>
    <row r="605" spans="1:37" x14ac:dyDescent="0.3">
      <c r="A605" s="273">
        <v>110893</v>
      </c>
      <c r="B605" s="274" t="s">
        <v>1673</v>
      </c>
      <c r="C605" s="146" t="s">
        <v>256</v>
      </c>
      <c r="D605" s="275">
        <v>8</v>
      </c>
      <c r="E605" s="274"/>
      <c r="F605" s="274"/>
      <c r="G605" s="274" t="s">
        <v>883</v>
      </c>
      <c r="H605" s="276">
        <v>119</v>
      </c>
      <c r="I605" s="24">
        <v>103003</v>
      </c>
      <c r="J605" s="277">
        <v>8</v>
      </c>
      <c r="K605" s="276">
        <v>35</v>
      </c>
      <c r="L605" s="278">
        <v>40.753424657534246</v>
      </c>
      <c r="M605" s="279">
        <v>0</v>
      </c>
      <c r="N605" s="277">
        <v>0</v>
      </c>
      <c r="O605" s="280" t="s">
        <v>882</v>
      </c>
      <c r="P605" s="279">
        <v>0</v>
      </c>
      <c r="Q605" s="281">
        <v>0</v>
      </c>
      <c r="R605" s="282" t="s">
        <v>883</v>
      </c>
      <c r="S605" s="274" t="s">
        <v>1098</v>
      </c>
      <c r="T605" s="44">
        <v>1</v>
      </c>
      <c r="U605" s="283">
        <v>55</v>
      </c>
      <c r="V605" s="284">
        <v>35</v>
      </c>
      <c r="W605" s="285">
        <v>2956</v>
      </c>
      <c r="X605" s="286">
        <v>2023</v>
      </c>
      <c r="Y605" s="287">
        <v>40</v>
      </c>
      <c r="Z605" s="287" t="s">
        <v>883</v>
      </c>
      <c r="AA605" s="286" t="s">
        <v>883</v>
      </c>
      <c r="AB605" s="287">
        <v>0</v>
      </c>
      <c r="AC605" s="287"/>
      <c r="AD605" s="288" t="s">
        <v>883</v>
      </c>
      <c r="AE605" s="289" t="s">
        <v>883</v>
      </c>
      <c r="AF605" s="279">
        <v>12</v>
      </c>
      <c r="AG605" s="282">
        <v>44348</v>
      </c>
      <c r="AH605" s="282">
        <v>39944</v>
      </c>
      <c r="AI605" s="282">
        <v>44333</v>
      </c>
      <c r="AJ605" s="282" t="s">
        <v>883</v>
      </c>
      <c r="AK605" s="274"/>
    </row>
    <row r="606" spans="1:37" x14ac:dyDescent="0.3">
      <c r="A606" s="273">
        <v>110895</v>
      </c>
      <c r="B606" s="274" t="s">
        <v>1674</v>
      </c>
      <c r="C606" s="146" t="s">
        <v>256</v>
      </c>
      <c r="D606" s="275">
        <v>4.45</v>
      </c>
      <c r="E606" s="274"/>
      <c r="F606" s="274"/>
      <c r="G606" s="274" t="s">
        <v>883</v>
      </c>
      <c r="H606" s="276">
        <v>193</v>
      </c>
      <c r="I606" s="24">
        <v>103003</v>
      </c>
      <c r="J606" s="277">
        <v>4.45</v>
      </c>
      <c r="K606" s="276">
        <v>182</v>
      </c>
      <c r="L606" s="278">
        <v>11.577684463107378</v>
      </c>
      <c r="M606" s="279">
        <v>7.04</v>
      </c>
      <c r="N606" s="277">
        <v>31.327999999999999</v>
      </c>
      <c r="O606" s="280" t="s">
        <v>882</v>
      </c>
      <c r="P606" s="279">
        <v>0</v>
      </c>
      <c r="Q606" s="281">
        <v>0</v>
      </c>
      <c r="R606" s="282" t="s">
        <v>883</v>
      </c>
      <c r="S606" s="274" t="s">
        <v>981</v>
      </c>
      <c r="T606" s="44">
        <v>1</v>
      </c>
      <c r="U606" s="283">
        <v>55</v>
      </c>
      <c r="V606" s="284">
        <v>7</v>
      </c>
      <c r="W606" s="285" t="s">
        <v>883</v>
      </c>
      <c r="X606" s="286" t="s">
        <v>883</v>
      </c>
      <c r="Y606" s="287">
        <v>0</v>
      </c>
      <c r="Z606" s="287" t="s">
        <v>883</v>
      </c>
      <c r="AA606" s="286" t="s">
        <v>883</v>
      </c>
      <c r="AB606" s="287">
        <v>0</v>
      </c>
      <c r="AC606" s="287"/>
      <c r="AD606" s="288" t="s">
        <v>883</v>
      </c>
      <c r="AE606" s="289" t="s">
        <v>883</v>
      </c>
      <c r="AF606" s="279">
        <v>66</v>
      </c>
      <c r="AG606" s="282">
        <v>44638</v>
      </c>
      <c r="AH606" s="282">
        <v>39944</v>
      </c>
      <c r="AI606" s="282">
        <v>44616</v>
      </c>
      <c r="AJ606" s="282" t="s">
        <v>883</v>
      </c>
      <c r="AK606" s="274"/>
    </row>
    <row r="607" spans="1:37" x14ac:dyDescent="0.3">
      <c r="A607" s="273">
        <v>110896</v>
      </c>
      <c r="B607" s="274" t="s">
        <v>1675</v>
      </c>
      <c r="C607" s="146" t="s">
        <v>256</v>
      </c>
      <c r="D607" s="275">
        <v>6.4</v>
      </c>
      <c r="E607" s="274"/>
      <c r="F607" s="274"/>
      <c r="G607" s="274" t="s">
        <v>883</v>
      </c>
      <c r="H607" s="276">
        <v>22</v>
      </c>
      <c r="I607" s="24">
        <v>103003</v>
      </c>
      <c r="J607" s="277">
        <v>6.4</v>
      </c>
      <c r="K607" s="276">
        <v>32</v>
      </c>
      <c r="L607" s="278">
        <v>8</v>
      </c>
      <c r="M607" s="279">
        <v>11</v>
      </c>
      <c r="N607" s="277">
        <v>70.400000000000006</v>
      </c>
      <c r="O607" s="280" t="s">
        <v>882</v>
      </c>
      <c r="P607" s="279">
        <v>0</v>
      </c>
      <c r="Q607" s="281">
        <v>0</v>
      </c>
      <c r="R607" s="282" t="s">
        <v>883</v>
      </c>
      <c r="S607" s="274" t="s">
        <v>981</v>
      </c>
      <c r="T607" s="44">
        <v>1</v>
      </c>
      <c r="U607" s="283">
        <v>55</v>
      </c>
      <c r="V607" s="284">
        <v>7</v>
      </c>
      <c r="W607" s="285" t="s">
        <v>883</v>
      </c>
      <c r="X607" s="286" t="s">
        <v>883</v>
      </c>
      <c r="Y607" s="287">
        <v>0</v>
      </c>
      <c r="Z607" s="287" t="s">
        <v>883</v>
      </c>
      <c r="AA607" s="286" t="s">
        <v>883</v>
      </c>
      <c r="AB607" s="287">
        <v>0</v>
      </c>
      <c r="AC607" s="287"/>
      <c r="AD607" s="288" t="s">
        <v>883</v>
      </c>
      <c r="AE607" s="289" t="s">
        <v>883</v>
      </c>
      <c r="AF607" s="279">
        <v>12</v>
      </c>
      <c r="AG607" s="282">
        <v>43812</v>
      </c>
      <c r="AH607" s="282">
        <v>39944</v>
      </c>
      <c r="AI607" s="282">
        <v>43783</v>
      </c>
      <c r="AJ607" s="282" t="s">
        <v>883</v>
      </c>
      <c r="AK607" s="274"/>
    </row>
    <row r="608" spans="1:37" x14ac:dyDescent="0.3">
      <c r="A608" s="273">
        <v>111336</v>
      </c>
      <c r="B608" s="274" t="s">
        <v>1676</v>
      </c>
      <c r="C608" s="146" t="s">
        <v>338</v>
      </c>
      <c r="D608" s="275">
        <v>270</v>
      </c>
      <c r="E608" s="274"/>
      <c r="F608" s="274"/>
      <c r="G608" s="274" t="s">
        <v>883</v>
      </c>
      <c r="H608" s="276">
        <v>622</v>
      </c>
      <c r="I608" s="24">
        <v>103003</v>
      </c>
      <c r="J608" s="277">
        <v>270</v>
      </c>
      <c r="K608" s="276">
        <v>446</v>
      </c>
      <c r="L608" s="278">
        <v>15.981500513874614</v>
      </c>
      <c r="M608" s="279">
        <v>0</v>
      </c>
      <c r="N608" s="277">
        <v>0</v>
      </c>
      <c r="O608" s="280" t="s">
        <v>882</v>
      </c>
      <c r="P608" s="279">
        <v>0</v>
      </c>
      <c r="Q608" s="281">
        <v>0</v>
      </c>
      <c r="R608" s="282" t="s">
        <v>883</v>
      </c>
      <c r="S608" s="274" t="s">
        <v>1367</v>
      </c>
      <c r="T608" s="44">
        <v>1</v>
      </c>
      <c r="U608" s="283">
        <v>69</v>
      </c>
      <c r="V608" s="284">
        <v>17</v>
      </c>
      <c r="W608" s="285" t="s">
        <v>883</v>
      </c>
      <c r="X608" s="286" t="s">
        <v>883</v>
      </c>
      <c r="Y608" s="287">
        <v>0</v>
      </c>
      <c r="Z608" s="287" t="s">
        <v>883</v>
      </c>
      <c r="AA608" s="286" t="s">
        <v>883</v>
      </c>
      <c r="AB608" s="287">
        <v>0</v>
      </c>
      <c r="AC608" s="287"/>
      <c r="AD608" s="288" t="s">
        <v>883</v>
      </c>
      <c r="AE608" s="289" t="s">
        <v>883</v>
      </c>
      <c r="AF608" s="279">
        <v>156</v>
      </c>
      <c r="AG608" s="282">
        <v>45163</v>
      </c>
      <c r="AH608" s="282">
        <v>39981</v>
      </c>
      <c r="AI608" s="282">
        <v>45156</v>
      </c>
      <c r="AJ608" s="282" t="s">
        <v>883</v>
      </c>
      <c r="AK608" s="274"/>
    </row>
    <row r="609" spans="1:37" x14ac:dyDescent="0.3">
      <c r="A609" s="273">
        <v>111524</v>
      </c>
      <c r="B609" s="274" t="s">
        <v>1677</v>
      </c>
      <c r="C609" s="146" t="s">
        <v>256</v>
      </c>
      <c r="D609" s="275">
        <v>40</v>
      </c>
      <c r="E609" s="274"/>
      <c r="F609" s="274"/>
      <c r="G609" s="274" t="s">
        <v>883</v>
      </c>
      <c r="H609" s="276">
        <v>89</v>
      </c>
      <c r="I609" s="24">
        <v>103003</v>
      </c>
      <c r="J609" s="277">
        <v>40</v>
      </c>
      <c r="K609" s="276">
        <v>330</v>
      </c>
      <c r="L609" s="278">
        <v>2.6176470588235299</v>
      </c>
      <c r="M609" s="279">
        <v>319</v>
      </c>
      <c r="N609" s="277">
        <v>12760</v>
      </c>
      <c r="O609" s="280" t="s">
        <v>882</v>
      </c>
      <c r="P609" s="279">
        <v>0</v>
      </c>
      <c r="Q609" s="281">
        <v>0</v>
      </c>
      <c r="R609" s="282" t="s">
        <v>883</v>
      </c>
      <c r="S609" s="274" t="s">
        <v>1009</v>
      </c>
      <c r="T609" s="44">
        <v>1</v>
      </c>
      <c r="U609" s="283">
        <v>61</v>
      </c>
      <c r="V609" s="284">
        <v>14</v>
      </c>
      <c r="W609" s="285" t="s">
        <v>883</v>
      </c>
      <c r="X609" s="286" t="s">
        <v>883</v>
      </c>
      <c r="Y609" s="287">
        <v>0</v>
      </c>
      <c r="Z609" s="287" t="s">
        <v>883</v>
      </c>
      <c r="AA609" s="286" t="s">
        <v>883</v>
      </c>
      <c r="AB609" s="287">
        <v>0</v>
      </c>
      <c r="AC609" s="287"/>
      <c r="AD609" s="288" t="s">
        <v>883</v>
      </c>
      <c r="AE609" s="289" t="s">
        <v>883</v>
      </c>
      <c r="AF609" s="279">
        <v>136</v>
      </c>
      <c r="AG609" s="282">
        <v>45166</v>
      </c>
      <c r="AH609" s="282">
        <v>39988</v>
      </c>
      <c r="AI609" s="282">
        <v>45145</v>
      </c>
      <c r="AJ609" s="282" t="s">
        <v>883</v>
      </c>
      <c r="AK609" s="274"/>
    </row>
    <row r="610" spans="1:37" x14ac:dyDescent="0.3">
      <c r="A610" s="273">
        <v>111806</v>
      </c>
      <c r="B610" s="274" t="s">
        <v>1678</v>
      </c>
      <c r="C610" s="146" t="s">
        <v>256</v>
      </c>
      <c r="D610" s="275">
        <v>2.1</v>
      </c>
      <c r="E610" s="274"/>
      <c r="F610" s="274"/>
      <c r="G610" s="274" t="s">
        <v>883</v>
      </c>
      <c r="H610" s="276">
        <v>0</v>
      </c>
      <c r="I610" s="24">
        <v>103003</v>
      </c>
      <c r="J610" s="277">
        <v>2.1</v>
      </c>
      <c r="K610" s="276">
        <v>1215</v>
      </c>
      <c r="L610" s="278">
        <v>0</v>
      </c>
      <c r="M610" s="279">
        <v>0</v>
      </c>
      <c r="N610" s="277">
        <v>0</v>
      </c>
      <c r="O610" s="280" t="s">
        <v>882</v>
      </c>
      <c r="P610" s="279">
        <v>0</v>
      </c>
      <c r="Q610" s="281">
        <v>0</v>
      </c>
      <c r="R610" s="282" t="s">
        <v>883</v>
      </c>
      <c r="S610" s="274" t="s">
        <v>984</v>
      </c>
      <c r="T610" s="44">
        <v>1</v>
      </c>
      <c r="U610" s="283">
        <v>55</v>
      </c>
      <c r="V610" s="284">
        <v>32</v>
      </c>
      <c r="W610" s="285">
        <v>10087</v>
      </c>
      <c r="X610" s="286">
        <v>2023</v>
      </c>
      <c r="Y610" s="287">
        <v>2000</v>
      </c>
      <c r="Z610" s="287" t="s">
        <v>883</v>
      </c>
      <c r="AA610" s="286" t="s">
        <v>883</v>
      </c>
      <c r="AB610" s="287">
        <v>0</v>
      </c>
      <c r="AC610" s="287"/>
      <c r="AD610" s="288" t="s">
        <v>883</v>
      </c>
      <c r="AE610" s="289" t="s">
        <v>883</v>
      </c>
      <c r="AF610" s="279">
        <v>406</v>
      </c>
      <c r="AG610" s="282">
        <v>44631</v>
      </c>
      <c r="AH610" s="282">
        <v>40011</v>
      </c>
      <c r="AI610" s="282">
        <v>44616</v>
      </c>
      <c r="AJ610" s="282" t="s">
        <v>883</v>
      </c>
      <c r="AK610" s="274"/>
    </row>
    <row r="611" spans="1:37" x14ac:dyDescent="0.3">
      <c r="A611" s="273">
        <v>111841</v>
      </c>
      <c r="B611" s="274" t="s">
        <v>1679</v>
      </c>
      <c r="C611" s="146" t="s">
        <v>31</v>
      </c>
      <c r="D611" s="275">
        <v>379.88</v>
      </c>
      <c r="E611" s="274"/>
      <c r="F611" s="274"/>
      <c r="G611" s="274" t="s">
        <v>883</v>
      </c>
      <c r="H611" s="276">
        <v>21</v>
      </c>
      <c r="I611" s="24">
        <v>103003</v>
      </c>
      <c r="J611" s="277">
        <v>379.88</v>
      </c>
      <c r="K611" s="276">
        <v>6</v>
      </c>
      <c r="L611" s="278">
        <v>42</v>
      </c>
      <c r="M611" s="279">
        <v>0</v>
      </c>
      <c r="N611" s="277">
        <v>0</v>
      </c>
      <c r="O611" s="280" t="s">
        <v>882</v>
      </c>
      <c r="P611" s="279">
        <v>0</v>
      </c>
      <c r="Q611" s="281">
        <v>0</v>
      </c>
      <c r="R611" s="282" t="s">
        <v>883</v>
      </c>
      <c r="S611" s="274" t="s">
        <v>1655</v>
      </c>
      <c r="T611" s="44">
        <v>1</v>
      </c>
      <c r="U611" s="283">
        <v>55</v>
      </c>
      <c r="V611" s="284">
        <v>30</v>
      </c>
      <c r="W611" s="285" t="s">
        <v>883</v>
      </c>
      <c r="X611" s="286" t="s">
        <v>883</v>
      </c>
      <c r="Y611" s="287">
        <v>0</v>
      </c>
      <c r="Z611" s="287" t="s">
        <v>883</v>
      </c>
      <c r="AA611" s="286" t="s">
        <v>883</v>
      </c>
      <c r="AB611" s="287">
        <v>0</v>
      </c>
      <c r="AC611" s="287"/>
      <c r="AD611" s="288" t="s">
        <v>883</v>
      </c>
      <c r="AE611" s="289" t="s">
        <v>883</v>
      </c>
      <c r="AF611" s="279">
        <v>2</v>
      </c>
      <c r="AG611" s="282">
        <v>44043</v>
      </c>
      <c r="AH611" s="282">
        <v>40015</v>
      </c>
      <c r="AI611" s="282">
        <v>44028</v>
      </c>
      <c r="AJ611" s="282" t="s">
        <v>883</v>
      </c>
      <c r="AK611" s="274"/>
    </row>
    <row r="612" spans="1:37" x14ac:dyDescent="0.3">
      <c r="A612" s="273">
        <v>112109</v>
      </c>
      <c r="B612" s="274" t="s">
        <v>1680</v>
      </c>
      <c r="C612" s="146" t="s">
        <v>328</v>
      </c>
      <c r="D612" s="275">
        <v>5.5</v>
      </c>
      <c r="E612" s="274"/>
      <c r="F612" s="274"/>
      <c r="G612" s="274" t="s">
        <v>883</v>
      </c>
      <c r="H612" s="276">
        <v>12614</v>
      </c>
      <c r="I612" s="24">
        <v>103003</v>
      </c>
      <c r="J612" s="277">
        <v>5.5</v>
      </c>
      <c r="K612" s="276">
        <v>13138</v>
      </c>
      <c r="L612" s="278">
        <v>6.6096561553536439</v>
      </c>
      <c r="M612" s="279">
        <v>10287.040000000001</v>
      </c>
      <c r="N612" s="277">
        <v>56578.720000000001</v>
      </c>
      <c r="O612" s="280" t="s">
        <v>882</v>
      </c>
      <c r="P612" s="279">
        <v>0</v>
      </c>
      <c r="Q612" s="281">
        <v>0</v>
      </c>
      <c r="R612" s="282" t="s">
        <v>883</v>
      </c>
      <c r="S612" s="274" t="s">
        <v>1440</v>
      </c>
      <c r="T612" s="44">
        <v>1</v>
      </c>
      <c r="U612" s="283">
        <v>72</v>
      </c>
      <c r="V612" s="284">
        <v>8</v>
      </c>
      <c r="W612" s="285" t="s">
        <v>883</v>
      </c>
      <c r="X612" s="286" t="s">
        <v>883</v>
      </c>
      <c r="Y612" s="287">
        <v>0</v>
      </c>
      <c r="Z612" s="287" t="s">
        <v>883</v>
      </c>
      <c r="AA612" s="286" t="s">
        <v>883</v>
      </c>
      <c r="AB612" s="287">
        <v>0</v>
      </c>
      <c r="AC612" s="287"/>
      <c r="AD612" s="288" t="s">
        <v>883</v>
      </c>
      <c r="AE612" s="289" t="s">
        <v>883</v>
      </c>
      <c r="AF612" s="279">
        <v>7634</v>
      </c>
      <c r="AG612" s="282">
        <v>44886</v>
      </c>
      <c r="AH612" s="282">
        <v>40043</v>
      </c>
      <c r="AI612" s="282">
        <v>44854</v>
      </c>
      <c r="AJ612" s="282" t="s">
        <v>883</v>
      </c>
      <c r="AK612" s="274"/>
    </row>
    <row r="613" spans="1:37" x14ac:dyDescent="0.3">
      <c r="A613" s="273">
        <v>112154</v>
      </c>
      <c r="B613" s="274" t="s">
        <v>1681</v>
      </c>
      <c r="C613" s="146" t="s">
        <v>31</v>
      </c>
      <c r="D613" s="275">
        <v>6.05</v>
      </c>
      <c r="E613" s="274"/>
      <c r="F613" s="274"/>
      <c r="G613" s="274" t="s">
        <v>883</v>
      </c>
      <c r="H613" s="276">
        <v>0</v>
      </c>
      <c r="I613" s="24">
        <v>103003</v>
      </c>
      <c r="J613" s="277">
        <v>6.05</v>
      </c>
      <c r="K613" s="276">
        <v>359</v>
      </c>
      <c r="L613" s="278">
        <v>0</v>
      </c>
      <c r="M613" s="279">
        <v>0</v>
      </c>
      <c r="N613" s="277">
        <v>0</v>
      </c>
      <c r="O613" s="280" t="s">
        <v>882</v>
      </c>
      <c r="P613" s="279">
        <v>0</v>
      </c>
      <c r="Q613" s="281">
        <v>0</v>
      </c>
      <c r="R613" s="282" t="s">
        <v>883</v>
      </c>
      <c r="S613" s="274" t="s">
        <v>1682</v>
      </c>
      <c r="T613" s="44">
        <v>1</v>
      </c>
      <c r="U613" s="283">
        <v>55</v>
      </c>
      <c r="V613" s="284">
        <v>37</v>
      </c>
      <c r="W613" s="285">
        <v>10083</v>
      </c>
      <c r="X613" s="286">
        <v>2023</v>
      </c>
      <c r="Y613" s="287">
        <v>600</v>
      </c>
      <c r="Z613" s="287" t="s">
        <v>883</v>
      </c>
      <c r="AA613" s="286" t="s">
        <v>883</v>
      </c>
      <c r="AB613" s="287">
        <v>0</v>
      </c>
      <c r="AC613" s="287"/>
      <c r="AD613" s="288" t="s">
        <v>883</v>
      </c>
      <c r="AE613" s="289" t="s">
        <v>883</v>
      </c>
      <c r="AF613" s="279">
        <v>140</v>
      </c>
      <c r="AG613" s="282">
        <v>44544</v>
      </c>
      <c r="AH613" s="282">
        <v>40045</v>
      </c>
      <c r="AI613" s="282">
        <v>45195</v>
      </c>
      <c r="AJ613" s="282" t="s">
        <v>883</v>
      </c>
      <c r="AK613" s="274"/>
    </row>
    <row r="614" spans="1:37" x14ac:dyDescent="0.3">
      <c r="A614" s="273">
        <v>112155</v>
      </c>
      <c r="B614" s="274" t="s">
        <v>1683</v>
      </c>
      <c r="C614" s="146" t="s">
        <v>31</v>
      </c>
      <c r="D614" s="275">
        <v>6.09</v>
      </c>
      <c r="E614" s="274"/>
      <c r="F614" s="274"/>
      <c r="G614" s="274" t="s">
        <v>883</v>
      </c>
      <c r="H614" s="276">
        <v>0</v>
      </c>
      <c r="I614" s="24">
        <v>103003</v>
      </c>
      <c r="J614" s="277">
        <v>6.09</v>
      </c>
      <c r="K614" s="276">
        <v>252</v>
      </c>
      <c r="L614" s="278">
        <v>0</v>
      </c>
      <c r="M614" s="279">
        <v>161.96</v>
      </c>
      <c r="N614" s="277">
        <v>986.33640000000003</v>
      </c>
      <c r="O614" s="280" t="s">
        <v>882</v>
      </c>
      <c r="P614" s="279">
        <v>0</v>
      </c>
      <c r="Q614" s="281">
        <v>0</v>
      </c>
      <c r="R614" s="282" t="s">
        <v>883</v>
      </c>
      <c r="S614" s="274" t="s">
        <v>1682</v>
      </c>
      <c r="T614" s="44">
        <v>1</v>
      </c>
      <c r="U614" s="283">
        <v>55</v>
      </c>
      <c r="V614" s="284">
        <v>37</v>
      </c>
      <c r="W614" s="285">
        <v>9003</v>
      </c>
      <c r="X614" s="286">
        <v>2023</v>
      </c>
      <c r="Y614" s="287">
        <v>100</v>
      </c>
      <c r="Z614" s="287" t="s">
        <v>883</v>
      </c>
      <c r="AA614" s="286" t="s">
        <v>883</v>
      </c>
      <c r="AB614" s="287">
        <v>0</v>
      </c>
      <c r="AC614" s="287"/>
      <c r="AD614" s="288" t="s">
        <v>883</v>
      </c>
      <c r="AE614" s="289" t="s">
        <v>883</v>
      </c>
      <c r="AF614" s="279">
        <v>88</v>
      </c>
      <c r="AG614" s="282">
        <v>44951</v>
      </c>
      <c r="AH614" s="282">
        <v>40045</v>
      </c>
      <c r="AI614" s="282">
        <v>45195</v>
      </c>
      <c r="AJ614" s="282" t="s">
        <v>883</v>
      </c>
      <c r="AK614" s="274"/>
    </row>
    <row r="615" spans="1:37" x14ac:dyDescent="0.3">
      <c r="A615" s="273">
        <v>112156</v>
      </c>
      <c r="B615" s="274" t="s">
        <v>1684</v>
      </c>
      <c r="C615" s="146" t="s">
        <v>31</v>
      </c>
      <c r="D615" s="275">
        <v>3.8</v>
      </c>
      <c r="E615" s="274"/>
      <c r="F615" s="274"/>
      <c r="G615" s="274" t="s">
        <v>883</v>
      </c>
      <c r="H615" s="276">
        <v>112</v>
      </c>
      <c r="I615" s="24">
        <v>103003</v>
      </c>
      <c r="J615" s="277">
        <v>3.8</v>
      </c>
      <c r="K615" s="276">
        <v>440</v>
      </c>
      <c r="L615" s="278">
        <v>2.5943942552698638</v>
      </c>
      <c r="M615" s="279">
        <v>206.04</v>
      </c>
      <c r="N615" s="277">
        <v>782.952</v>
      </c>
      <c r="O615" s="280" t="s">
        <v>882</v>
      </c>
      <c r="P615" s="279">
        <v>0</v>
      </c>
      <c r="Q615" s="281">
        <v>0</v>
      </c>
      <c r="R615" s="282" t="s">
        <v>883</v>
      </c>
      <c r="S615" s="274" t="s">
        <v>1682</v>
      </c>
      <c r="T615" s="44">
        <v>1</v>
      </c>
      <c r="U615" s="283">
        <v>55</v>
      </c>
      <c r="V615" s="284">
        <v>37</v>
      </c>
      <c r="W615" s="285">
        <v>2649</v>
      </c>
      <c r="X615" s="286">
        <v>2023</v>
      </c>
      <c r="Y615" s="287">
        <v>200</v>
      </c>
      <c r="Z615" s="287" t="s">
        <v>883</v>
      </c>
      <c r="AA615" s="286" t="s">
        <v>883</v>
      </c>
      <c r="AB615" s="287">
        <v>0</v>
      </c>
      <c r="AC615" s="287"/>
      <c r="AD615" s="288" t="s">
        <v>883</v>
      </c>
      <c r="AE615" s="289" t="s">
        <v>883</v>
      </c>
      <c r="AF615" s="279">
        <v>172</v>
      </c>
      <c r="AG615" s="282">
        <v>44855</v>
      </c>
      <c r="AH615" s="282">
        <v>40045</v>
      </c>
      <c r="AI615" s="282">
        <v>44845</v>
      </c>
      <c r="AJ615" s="282" t="s">
        <v>883</v>
      </c>
      <c r="AK615" s="274"/>
    </row>
    <row r="616" spans="1:37" x14ac:dyDescent="0.3">
      <c r="A616" s="273">
        <v>112157</v>
      </c>
      <c r="B616" s="274" t="s">
        <v>1685</v>
      </c>
      <c r="C616" s="146" t="s">
        <v>31</v>
      </c>
      <c r="D616" s="275">
        <v>5.69</v>
      </c>
      <c r="E616" s="274"/>
      <c r="F616" s="274"/>
      <c r="G616" s="274" t="s">
        <v>883</v>
      </c>
      <c r="H616" s="276">
        <v>53</v>
      </c>
      <c r="I616" s="24">
        <v>103003</v>
      </c>
      <c r="J616" s="277">
        <v>5.69</v>
      </c>
      <c r="K616" s="276">
        <v>64</v>
      </c>
      <c r="L616" s="278">
        <v>9.9437148217636029</v>
      </c>
      <c r="M616" s="279">
        <v>10.96</v>
      </c>
      <c r="N616" s="277">
        <v>62.362400000000001</v>
      </c>
      <c r="O616" s="280" t="s">
        <v>882</v>
      </c>
      <c r="P616" s="279">
        <v>0</v>
      </c>
      <c r="Q616" s="281">
        <v>0</v>
      </c>
      <c r="R616" s="282" t="s">
        <v>883</v>
      </c>
      <c r="S616" s="274" t="s">
        <v>1682</v>
      </c>
      <c r="T616" s="44">
        <v>1</v>
      </c>
      <c r="U616" s="283">
        <v>55</v>
      </c>
      <c r="V616" s="284">
        <v>37</v>
      </c>
      <c r="W616" s="285" t="s">
        <v>883</v>
      </c>
      <c r="X616" s="286" t="s">
        <v>883</v>
      </c>
      <c r="Y616" s="287">
        <v>0</v>
      </c>
      <c r="Z616" s="287" t="s">
        <v>883</v>
      </c>
      <c r="AA616" s="286" t="s">
        <v>883</v>
      </c>
      <c r="AB616" s="287">
        <v>0</v>
      </c>
      <c r="AC616" s="287"/>
      <c r="AD616" s="288" t="s">
        <v>883</v>
      </c>
      <c r="AE616" s="289" t="s">
        <v>883</v>
      </c>
      <c r="AF616" s="279">
        <v>22</v>
      </c>
      <c r="AG616" s="282">
        <v>44224</v>
      </c>
      <c r="AH616" s="282">
        <v>40045</v>
      </c>
      <c r="AI616" s="282">
        <v>44725</v>
      </c>
      <c r="AJ616" s="282" t="s">
        <v>883</v>
      </c>
      <c r="AK616" s="274"/>
    </row>
    <row r="617" spans="1:37" x14ac:dyDescent="0.3">
      <c r="A617" s="273">
        <v>112158</v>
      </c>
      <c r="B617" s="274" t="s">
        <v>1686</v>
      </c>
      <c r="C617" s="146" t="s">
        <v>31</v>
      </c>
      <c r="D617" s="275">
        <v>9.49</v>
      </c>
      <c r="E617" s="274"/>
      <c r="F617" s="274"/>
      <c r="G617" s="274" t="s">
        <v>883</v>
      </c>
      <c r="H617" s="276">
        <v>198</v>
      </c>
      <c r="I617" s="24">
        <v>103003</v>
      </c>
      <c r="J617" s="277">
        <v>9.49</v>
      </c>
      <c r="K617" s="276">
        <v>154</v>
      </c>
      <c r="L617" s="278">
        <v>12.244897959183673</v>
      </c>
      <c r="M617" s="279">
        <v>0</v>
      </c>
      <c r="N617" s="277">
        <v>0</v>
      </c>
      <c r="O617" s="280" t="s">
        <v>882</v>
      </c>
      <c r="P617" s="279">
        <v>0</v>
      </c>
      <c r="Q617" s="281">
        <v>0</v>
      </c>
      <c r="R617" s="282" t="s">
        <v>883</v>
      </c>
      <c r="S617" s="274" t="s">
        <v>981</v>
      </c>
      <c r="T617" s="44">
        <v>1</v>
      </c>
      <c r="U617" s="283">
        <v>55</v>
      </c>
      <c r="V617" s="284">
        <v>7</v>
      </c>
      <c r="W617" s="285" t="s">
        <v>883</v>
      </c>
      <c r="X617" s="286" t="s">
        <v>883</v>
      </c>
      <c r="Y617" s="287">
        <v>0</v>
      </c>
      <c r="Z617" s="287" t="s">
        <v>883</v>
      </c>
      <c r="AA617" s="286" t="s">
        <v>883</v>
      </c>
      <c r="AB617" s="287">
        <v>0</v>
      </c>
      <c r="AC617" s="287"/>
      <c r="AD617" s="288" t="s">
        <v>883</v>
      </c>
      <c r="AE617" s="289" t="s">
        <v>883</v>
      </c>
      <c r="AF617" s="279">
        <v>64</v>
      </c>
      <c r="AG617" s="282">
        <v>44544</v>
      </c>
      <c r="AH617" s="282">
        <v>40045</v>
      </c>
      <c r="AI617" s="282">
        <v>44516</v>
      </c>
      <c r="AJ617" s="282" t="s">
        <v>883</v>
      </c>
      <c r="AK617" s="274"/>
    </row>
    <row r="618" spans="1:37" x14ac:dyDescent="0.3">
      <c r="A618" s="273">
        <v>112159</v>
      </c>
      <c r="B618" s="274" t="s">
        <v>1687</v>
      </c>
      <c r="C618" s="146" t="s">
        <v>31</v>
      </c>
      <c r="D618" s="275">
        <v>17.48</v>
      </c>
      <c r="E618" s="274"/>
      <c r="F618" s="274"/>
      <c r="G618" s="274" t="s">
        <v>883</v>
      </c>
      <c r="H618" s="276">
        <v>306</v>
      </c>
      <c r="I618" s="24">
        <v>103003</v>
      </c>
      <c r="J618" s="277">
        <v>17.48</v>
      </c>
      <c r="K618" s="276">
        <v>52</v>
      </c>
      <c r="L618" s="278">
        <v>70.669745958429559</v>
      </c>
      <c r="M618" s="279">
        <v>0</v>
      </c>
      <c r="N618" s="277">
        <v>0</v>
      </c>
      <c r="O618" s="280" t="s">
        <v>882</v>
      </c>
      <c r="P618" s="279">
        <v>0</v>
      </c>
      <c r="Q618" s="281">
        <v>0</v>
      </c>
      <c r="R618" s="282" t="s">
        <v>883</v>
      </c>
      <c r="S618" s="274" t="s">
        <v>981</v>
      </c>
      <c r="T618" s="44">
        <v>1</v>
      </c>
      <c r="U618" s="283">
        <v>55</v>
      </c>
      <c r="V618" s="284">
        <v>7</v>
      </c>
      <c r="W618" s="285" t="s">
        <v>883</v>
      </c>
      <c r="X618" s="286" t="s">
        <v>883</v>
      </c>
      <c r="Y618" s="287">
        <v>0</v>
      </c>
      <c r="Z618" s="287" t="s">
        <v>883</v>
      </c>
      <c r="AA618" s="286" t="s">
        <v>883</v>
      </c>
      <c r="AB618" s="287">
        <v>0</v>
      </c>
      <c r="AC618" s="287"/>
      <c r="AD618" s="288" t="s">
        <v>883</v>
      </c>
      <c r="AE618" s="289" t="s">
        <v>883</v>
      </c>
      <c r="AF618" s="279">
        <v>18</v>
      </c>
      <c r="AG618" s="282">
        <v>44544</v>
      </c>
      <c r="AH618" s="282">
        <v>40045</v>
      </c>
      <c r="AI618" s="282">
        <v>44516</v>
      </c>
      <c r="AJ618" s="282" t="s">
        <v>883</v>
      </c>
      <c r="AK618" s="274"/>
    </row>
    <row r="619" spans="1:37" x14ac:dyDescent="0.3">
      <c r="A619" s="273">
        <v>112162</v>
      </c>
      <c r="B619" s="274" t="s">
        <v>1688</v>
      </c>
      <c r="C619" s="146" t="s">
        <v>31</v>
      </c>
      <c r="D619" s="275">
        <v>4.4000000000000004</v>
      </c>
      <c r="E619" s="274"/>
      <c r="F619" s="274"/>
      <c r="G619" s="274" t="s">
        <v>883</v>
      </c>
      <c r="H619" s="276">
        <v>163</v>
      </c>
      <c r="I619" s="24">
        <v>103003</v>
      </c>
      <c r="J619" s="277">
        <v>4.4000000000000004</v>
      </c>
      <c r="K619" s="276">
        <v>122</v>
      </c>
      <c r="L619" s="278">
        <v>16.027531956735498</v>
      </c>
      <c r="M619" s="279">
        <v>0</v>
      </c>
      <c r="N619" s="277">
        <v>0</v>
      </c>
      <c r="O619" s="280" t="s">
        <v>882</v>
      </c>
      <c r="P619" s="279">
        <v>0</v>
      </c>
      <c r="Q619" s="281">
        <v>0</v>
      </c>
      <c r="R619" s="282" t="s">
        <v>883</v>
      </c>
      <c r="S619" s="274" t="s">
        <v>981</v>
      </c>
      <c r="T619" s="44">
        <v>1</v>
      </c>
      <c r="U619" s="283">
        <v>55</v>
      </c>
      <c r="V619" s="284">
        <v>7</v>
      </c>
      <c r="W619" s="285">
        <v>2442</v>
      </c>
      <c r="X619" s="286">
        <v>2023</v>
      </c>
      <c r="Y619" s="287">
        <v>100</v>
      </c>
      <c r="Z619" s="287" t="s">
        <v>883</v>
      </c>
      <c r="AA619" s="286" t="s">
        <v>883</v>
      </c>
      <c r="AB619" s="287">
        <v>0</v>
      </c>
      <c r="AC619" s="287"/>
      <c r="AD619" s="288" t="s">
        <v>883</v>
      </c>
      <c r="AE619" s="289" t="s">
        <v>883</v>
      </c>
      <c r="AF619" s="279">
        <v>40</v>
      </c>
      <c r="AG619" s="282">
        <v>44638</v>
      </c>
      <c r="AH619" s="282">
        <v>40045</v>
      </c>
      <c r="AI619" s="282">
        <v>44616</v>
      </c>
      <c r="AJ619" s="282" t="s">
        <v>883</v>
      </c>
      <c r="AK619" s="274"/>
    </row>
    <row r="620" spans="1:37" x14ac:dyDescent="0.3">
      <c r="A620" s="273">
        <v>112163</v>
      </c>
      <c r="B620" s="274" t="s">
        <v>1689</v>
      </c>
      <c r="C620" s="146" t="s">
        <v>31</v>
      </c>
      <c r="D620" s="275">
        <v>7.0540000000000003</v>
      </c>
      <c r="E620" s="274"/>
      <c r="F620" s="274"/>
      <c r="G620" s="274" t="s">
        <v>883</v>
      </c>
      <c r="H620" s="276">
        <v>108</v>
      </c>
      <c r="I620" s="24">
        <v>103003</v>
      </c>
      <c r="J620" s="277">
        <v>7.0540000000000003</v>
      </c>
      <c r="K620" s="276">
        <v>565</v>
      </c>
      <c r="L620" s="278">
        <v>1.7396907216494846</v>
      </c>
      <c r="M620" s="279">
        <v>0</v>
      </c>
      <c r="N620" s="277">
        <v>0</v>
      </c>
      <c r="O620" s="280" t="s">
        <v>882</v>
      </c>
      <c r="P620" s="279">
        <v>0</v>
      </c>
      <c r="Q620" s="281">
        <v>0</v>
      </c>
      <c r="R620" s="282" t="s">
        <v>883</v>
      </c>
      <c r="S620" s="274" t="s">
        <v>981</v>
      </c>
      <c r="T620" s="44">
        <v>1</v>
      </c>
      <c r="U620" s="283">
        <v>55</v>
      </c>
      <c r="V620" s="284">
        <v>7</v>
      </c>
      <c r="W620" s="285">
        <v>10087</v>
      </c>
      <c r="X620" s="286">
        <v>2023</v>
      </c>
      <c r="Y620" s="287">
        <v>1000</v>
      </c>
      <c r="Z620" s="287" t="s">
        <v>883</v>
      </c>
      <c r="AA620" s="286" t="s">
        <v>883</v>
      </c>
      <c r="AB620" s="287">
        <v>0</v>
      </c>
      <c r="AC620" s="287"/>
      <c r="AD620" s="288" t="s">
        <v>883</v>
      </c>
      <c r="AE620" s="289" t="s">
        <v>883</v>
      </c>
      <c r="AF620" s="279">
        <v>248</v>
      </c>
      <c r="AG620" s="282">
        <v>44638</v>
      </c>
      <c r="AH620" s="282">
        <v>40045</v>
      </c>
      <c r="AI620" s="282">
        <v>45191</v>
      </c>
      <c r="AJ620" s="282" t="s">
        <v>883</v>
      </c>
      <c r="AK620" s="274"/>
    </row>
    <row r="621" spans="1:37" x14ac:dyDescent="0.3">
      <c r="A621" s="273">
        <v>112494</v>
      </c>
      <c r="B621" s="274" t="s">
        <v>1690</v>
      </c>
      <c r="C621" s="146" t="s">
        <v>31</v>
      </c>
      <c r="D621" s="275">
        <v>4.8</v>
      </c>
      <c r="E621" s="274"/>
      <c r="F621" s="274"/>
      <c r="G621" s="274" t="s">
        <v>883</v>
      </c>
      <c r="H621" s="276">
        <v>376</v>
      </c>
      <c r="I621" s="24">
        <v>103003</v>
      </c>
      <c r="J621" s="277">
        <v>4.8</v>
      </c>
      <c r="K621" s="276">
        <v>57</v>
      </c>
      <c r="L621" s="278">
        <v>79.15789473684211</v>
      </c>
      <c r="M621" s="279">
        <v>0</v>
      </c>
      <c r="N621" s="277">
        <v>0</v>
      </c>
      <c r="O621" s="280" t="s">
        <v>882</v>
      </c>
      <c r="P621" s="279">
        <v>0</v>
      </c>
      <c r="Q621" s="281">
        <v>0</v>
      </c>
      <c r="R621" s="282" t="s">
        <v>883</v>
      </c>
      <c r="S621" s="274" t="s">
        <v>1098</v>
      </c>
      <c r="T621" s="44">
        <v>1</v>
      </c>
      <c r="U621" s="283">
        <v>55</v>
      </c>
      <c r="V621" s="284">
        <v>35</v>
      </c>
      <c r="W621" s="285" t="s">
        <v>883</v>
      </c>
      <c r="X621" s="286" t="s">
        <v>883</v>
      </c>
      <c r="Y621" s="287">
        <v>0</v>
      </c>
      <c r="Z621" s="287" t="s">
        <v>883</v>
      </c>
      <c r="AA621" s="286" t="s">
        <v>883</v>
      </c>
      <c r="AB621" s="287">
        <v>0</v>
      </c>
      <c r="AC621" s="287"/>
      <c r="AD621" s="288" t="s">
        <v>883</v>
      </c>
      <c r="AE621" s="289" t="s">
        <v>883</v>
      </c>
      <c r="AF621" s="279">
        <v>20</v>
      </c>
      <c r="AG621" s="282">
        <v>44536</v>
      </c>
      <c r="AH621" s="282">
        <v>40064</v>
      </c>
      <c r="AI621" s="282">
        <v>44516</v>
      </c>
      <c r="AJ621" s="282" t="s">
        <v>883</v>
      </c>
      <c r="AK621" s="274"/>
    </row>
    <row r="622" spans="1:37" x14ac:dyDescent="0.3">
      <c r="A622" s="273">
        <v>113238</v>
      </c>
      <c r="B622" s="274" t="s">
        <v>1691</v>
      </c>
      <c r="C622" s="146" t="s">
        <v>1602</v>
      </c>
      <c r="D622" s="275">
        <v>1166.6600000000001</v>
      </c>
      <c r="E622" s="274"/>
      <c r="F622" s="274"/>
      <c r="G622" s="274" t="s">
        <v>883</v>
      </c>
      <c r="H622" s="276">
        <v>48</v>
      </c>
      <c r="I622" s="24">
        <v>103003</v>
      </c>
      <c r="J622" s="277">
        <v>1166.6600000000001</v>
      </c>
      <c r="K622" s="276">
        <v>14</v>
      </c>
      <c r="L622" s="278">
        <v>36.090225563909776</v>
      </c>
      <c r="M622" s="279">
        <v>0</v>
      </c>
      <c r="N622" s="277">
        <v>0</v>
      </c>
      <c r="O622" s="280" t="s">
        <v>882</v>
      </c>
      <c r="P622" s="279">
        <v>0</v>
      </c>
      <c r="Q622" s="281">
        <v>0</v>
      </c>
      <c r="R622" s="282" t="s">
        <v>883</v>
      </c>
      <c r="S622" s="274" t="s">
        <v>1071</v>
      </c>
      <c r="T622" s="44">
        <v>1</v>
      </c>
      <c r="U622" s="283">
        <v>55</v>
      </c>
      <c r="V622" s="284">
        <v>27</v>
      </c>
      <c r="W622" s="285" t="s">
        <v>883</v>
      </c>
      <c r="X622" s="286" t="s">
        <v>883</v>
      </c>
      <c r="Y622" s="287">
        <v>0</v>
      </c>
      <c r="Z622" s="287" t="s">
        <v>883</v>
      </c>
      <c r="AA622" s="286" t="s">
        <v>883</v>
      </c>
      <c r="AB622" s="287">
        <v>0</v>
      </c>
      <c r="AC622" s="287"/>
      <c r="AD622" s="288" t="s">
        <v>883</v>
      </c>
      <c r="AE622" s="289" t="s">
        <v>883</v>
      </c>
      <c r="AF622" s="279">
        <v>6</v>
      </c>
      <c r="AG622" s="282">
        <v>44536</v>
      </c>
      <c r="AH622" s="282">
        <v>40113</v>
      </c>
      <c r="AI622" s="282">
        <v>44516</v>
      </c>
      <c r="AJ622" s="282" t="s">
        <v>883</v>
      </c>
      <c r="AK622" s="274"/>
    </row>
    <row r="623" spans="1:37" x14ac:dyDescent="0.3">
      <c r="A623" s="273">
        <v>113242</v>
      </c>
      <c r="B623" s="274" t="s">
        <v>1692</v>
      </c>
      <c r="C623" s="146" t="s">
        <v>31</v>
      </c>
      <c r="D623" s="275">
        <v>6.25</v>
      </c>
      <c r="E623" s="274"/>
      <c r="F623" s="274"/>
      <c r="G623" s="274" t="s">
        <v>883</v>
      </c>
      <c r="H623" s="276">
        <v>100</v>
      </c>
      <c r="I623" s="24">
        <v>103003</v>
      </c>
      <c r="J623" s="277">
        <v>6.25</v>
      </c>
      <c r="K623" s="276">
        <v>59</v>
      </c>
      <c r="L623" s="278">
        <v>20.325203252032519</v>
      </c>
      <c r="M623" s="279">
        <v>0</v>
      </c>
      <c r="N623" s="277">
        <v>0</v>
      </c>
      <c r="O623" s="280" t="s">
        <v>882</v>
      </c>
      <c r="P623" s="279">
        <v>0</v>
      </c>
      <c r="Q623" s="281">
        <v>0</v>
      </c>
      <c r="R623" s="282" t="s">
        <v>883</v>
      </c>
      <c r="S623" s="274" t="s">
        <v>1098</v>
      </c>
      <c r="T623" s="44">
        <v>1</v>
      </c>
      <c r="U623" s="283">
        <v>55</v>
      </c>
      <c r="V623" s="284">
        <v>35</v>
      </c>
      <c r="W623" s="285">
        <v>2956</v>
      </c>
      <c r="X623" s="286">
        <v>2023</v>
      </c>
      <c r="Y623" s="287">
        <v>50</v>
      </c>
      <c r="Z623" s="287" t="s">
        <v>883</v>
      </c>
      <c r="AA623" s="286" t="s">
        <v>883</v>
      </c>
      <c r="AB623" s="287">
        <v>0</v>
      </c>
      <c r="AC623" s="287"/>
      <c r="AD623" s="288" t="s">
        <v>883</v>
      </c>
      <c r="AE623" s="289" t="s">
        <v>883</v>
      </c>
      <c r="AF623" s="279">
        <v>20</v>
      </c>
      <c r="AG623" s="282">
        <v>44530</v>
      </c>
      <c r="AH623" s="282">
        <v>40113</v>
      </c>
      <c r="AI623" s="282">
        <v>44393</v>
      </c>
      <c r="AJ623" s="282" t="s">
        <v>883</v>
      </c>
      <c r="AK623" s="274"/>
    </row>
    <row r="624" spans="1:37" x14ac:dyDescent="0.3">
      <c r="A624" s="273">
        <v>113581</v>
      </c>
      <c r="B624" s="274" t="s">
        <v>1693</v>
      </c>
      <c r="C624" s="146" t="s">
        <v>256</v>
      </c>
      <c r="D624" s="275">
        <v>4.9800000000000004</v>
      </c>
      <c r="E624" s="274"/>
      <c r="F624" s="274"/>
      <c r="G624" s="274" t="s">
        <v>883</v>
      </c>
      <c r="H624" s="276">
        <v>729</v>
      </c>
      <c r="I624" s="24">
        <v>103003</v>
      </c>
      <c r="J624" s="277">
        <v>4.9800000000000004</v>
      </c>
      <c r="K624" s="276">
        <v>316</v>
      </c>
      <c r="L624" s="278">
        <v>21.813285457809695</v>
      </c>
      <c r="M624" s="279">
        <v>0</v>
      </c>
      <c r="N624" s="277">
        <v>0</v>
      </c>
      <c r="O624" s="280" t="s">
        <v>882</v>
      </c>
      <c r="P624" s="279">
        <v>0</v>
      </c>
      <c r="Q624" s="281">
        <v>0</v>
      </c>
      <c r="R624" s="282" t="s">
        <v>883</v>
      </c>
      <c r="S624" s="274" t="s">
        <v>1005</v>
      </c>
      <c r="T624" s="44">
        <v>1</v>
      </c>
      <c r="U624" s="283">
        <v>61</v>
      </c>
      <c r="V624" s="284">
        <v>15</v>
      </c>
      <c r="W624" s="285" t="s">
        <v>883</v>
      </c>
      <c r="X624" s="286" t="s">
        <v>883</v>
      </c>
      <c r="Y624" s="287">
        <v>0</v>
      </c>
      <c r="Z624" s="287" t="s">
        <v>883</v>
      </c>
      <c r="AA624" s="286" t="s">
        <v>883</v>
      </c>
      <c r="AB624" s="287">
        <v>0</v>
      </c>
      <c r="AC624" s="287"/>
      <c r="AD624" s="288" t="s">
        <v>883</v>
      </c>
      <c r="AE624" s="289" t="s">
        <v>883</v>
      </c>
      <c r="AF624" s="279">
        <v>134</v>
      </c>
      <c r="AG624" s="282">
        <v>45184</v>
      </c>
      <c r="AH624" s="282">
        <v>40143</v>
      </c>
      <c r="AI624" s="282">
        <v>45145</v>
      </c>
      <c r="AJ624" s="282" t="s">
        <v>883</v>
      </c>
      <c r="AK624" s="274"/>
    </row>
    <row r="625" spans="1:37" x14ac:dyDescent="0.3">
      <c r="A625" s="273">
        <v>113634</v>
      </c>
      <c r="B625" s="274" t="s">
        <v>1694</v>
      </c>
      <c r="C625" s="146" t="s">
        <v>31</v>
      </c>
      <c r="D625" s="275">
        <v>15.25</v>
      </c>
      <c r="E625" s="274"/>
      <c r="F625" s="274"/>
      <c r="G625" s="274" t="s">
        <v>883</v>
      </c>
      <c r="H625" s="276">
        <v>63</v>
      </c>
      <c r="I625" s="24">
        <v>103003</v>
      </c>
      <c r="J625" s="277">
        <v>15.25</v>
      </c>
      <c r="K625" s="276">
        <v>4</v>
      </c>
      <c r="L625" s="278">
        <v>190.90909090909091</v>
      </c>
      <c r="M625" s="279">
        <v>0</v>
      </c>
      <c r="N625" s="277">
        <v>0</v>
      </c>
      <c r="O625" s="280" t="s">
        <v>882</v>
      </c>
      <c r="P625" s="279">
        <v>0</v>
      </c>
      <c r="Q625" s="281">
        <v>0</v>
      </c>
      <c r="R625" s="282" t="s">
        <v>883</v>
      </c>
      <c r="S625" s="274" t="s">
        <v>979</v>
      </c>
      <c r="T625" s="44">
        <v>1</v>
      </c>
      <c r="U625" s="283">
        <v>55</v>
      </c>
      <c r="V625" s="284">
        <v>31</v>
      </c>
      <c r="W625" s="285" t="s">
        <v>883</v>
      </c>
      <c r="X625" s="286" t="s">
        <v>883</v>
      </c>
      <c r="Y625" s="287">
        <v>0</v>
      </c>
      <c r="Z625" s="287" t="s">
        <v>883</v>
      </c>
      <c r="AA625" s="286" t="s">
        <v>883</v>
      </c>
      <c r="AB625" s="287">
        <v>0</v>
      </c>
      <c r="AC625" s="287"/>
      <c r="AD625" s="288" t="s">
        <v>883</v>
      </c>
      <c r="AE625" s="289" t="s">
        <v>883</v>
      </c>
      <c r="AF625" s="279">
        <v>2</v>
      </c>
      <c r="AG625" s="282">
        <v>43916</v>
      </c>
      <c r="AH625" s="282">
        <v>40150</v>
      </c>
      <c r="AI625" s="282">
        <v>43865</v>
      </c>
      <c r="AJ625" s="282" t="s">
        <v>883</v>
      </c>
      <c r="AK625" s="274"/>
    </row>
    <row r="626" spans="1:37" x14ac:dyDescent="0.3">
      <c r="A626" s="273">
        <v>113846</v>
      </c>
      <c r="B626" s="274" t="s">
        <v>1695</v>
      </c>
      <c r="C626" s="146" t="s">
        <v>604</v>
      </c>
      <c r="D626" s="275">
        <v>2.93</v>
      </c>
      <c r="E626" s="274"/>
      <c r="F626" s="274"/>
      <c r="G626" s="274" t="s">
        <v>883</v>
      </c>
      <c r="H626" s="276">
        <v>2255</v>
      </c>
      <c r="I626" s="24">
        <v>103003</v>
      </c>
      <c r="J626" s="277">
        <v>2.93</v>
      </c>
      <c r="K626" s="276">
        <v>997</v>
      </c>
      <c r="L626" s="278">
        <v>23.8422499471347</v>
      </c>
      <c r="M626" s="279">
        <v>0</v>
      </c>
      <c r="N626" s="277">
        <v>0</v>
      </c>
      <c r="O626" s="280" t="s">
        <v>882</v>
      </c>
      <c r="P626" s="279">
        <v>0</v>
      </c>
      <c r="Q626" s="281">
        <v>0</v>
      </c>
      <c r="R626" s="282" t="s">
        <v>883</v>
      </c>
      <c r="S626" s="274" t="s">
        <v>1304</v>
      </c>
      <c r="T626" s="44">
        <v>1</v>
      </c>
      <c r="U626" s="283">
        <v>51</v>
      </c>
      <c r="V626" s="284">
        <v>19</v>
      </c>
      <c r="W626" s="285" t="s">
        <v>883</v>
      </c>
      <c r="X626" s="286" t="s">
        <v>883</v>
      </c>
      <c r="Y626" s="287">
        <v>0</v>
      </c>
      <c r="Z626" s="287" t="s">
        <v>883</v>
      </c>
      <c r="AA626" s="286" t="s">
        <v>883</v>
      </c>
      <c r="AB626" s="287">
        <v>0</v>
      </c>
      <c r="AC626" s="287"/>
      <c r="AD626" s="288" t="s">
        <v>883</v>
      </c>
      <c r="AE626" s="289" t="s">
        <v>883</v>
      </c>
      <c r="AF626" s="279">
        <v>378</v>
      </c>
      <c r="AG626" s="282">
        <v>45201</v>
      </c>
      <c r="AH626" s="282">
        <v>40198</v>
      </c>
      <c r="AI626" s="282">
        <v>45161</v>
      </c>
      <c r="AJ626" s="282" t="s">
        <v>883</v>
      </c>
      <c r="AK626" s="274"/>
    </row>
    <row r="627" spans="1:37" x14ac:dyDescent="0.3">
      <c r="A627" s="273">
        <v>114297</v>
      </c>
      <c r="B627" s="274" t="s">
        <v>1696</v>
      </c>
      <c r="C627" s="146" t="s">
        <v>256</v>
      </c>
      <c r="D627" s="275">
        <v>2.06</v>
      </c>
      <c r="E627" s="274"/>
      <c r="F627" s="274"/>
      <c r="G627" s="274" t="s">
        <v>883</v>
      </c>
      <c r="H627" s="276">
        <v>4224</v>
      </c>
      <c r="I627" s="24">
        <v>103003</v>
      </c>
      <c r="J627" s="277">
        <v>2.06</v>
      </c>
      <c r="K627" s="276">
        <v>53</v>
      </c>
      <c r="L627" s="278">
        <v>955.65610859728497</v>
      </c>
      <c r="M627" s="279">
        <v>0</v>
      </c>
      <c r="N627" s="277">
        <v>0</v>
      </c>
      <c r="O627" s="280" t="s">
        <v>882</v>
      </c>
      <c r="P627" s="279">
        <v>0</v>
      </c>
      <c r="Q627" s="281">
        <v>0</v>
      </c>
      <c r="R627" s="282" t="s">
        <v>883</v>
      </c>
      <c r="S627" s="274" t="s">
        <v>1270</v>
      </c>
      <c r="T627" s="44">
        <v>1</v>
      </c>
      <c r="U627" s="283">
        <v>51</v>
      </c>
      <c r="V627" s="284">
        <v>17</v>
      </c>
      <c r="W627" s="285" t="s">
        <v>883</v>
      </c>
      <c r="X627" s="286" t="s">
        <v>883</v>
      </c>
      <c r="Y627" s="287">
        <v>0</v>
      </c>
      <c r="Z627" s="287" t="s">
        <v>883</v>
      </c>
      <c r="AA627" s="286" t="s">
        <v>883</v>
      </c>
      <c r="AB627" s="287">
        <v>0</v>
      </c>
      <c r="AC627" s="287"/>
      <c r="AD627" s="288" t="s">
        <v>883</v>
      </c>
      <c r="AE627" s="289" t="s">
        <v>883</v>
      </c>
      <c r="AF627" s="279">
        <v>18</v>
      </c>
      <c r="AG627" s="282">
        <v>42552</v>
      </c>
      <c r="AH627" s="282">
        <v>40240</v>
      </c>
      <c r="AI627" s="282">
        <v>42543</v>
      </c>
      <c r="AJ627" s="282" t="s">
        <v>883</v>
      </c>
      <c r="AK627" s="274"/>
    </row>
    <row r="628" spans="1:37" x14ac:dyDescent="0.3">
      <c r="A628" s="273">
        <v>114299</v>
      </c>
      <c r="B628" s="274" t="s">
        <v>1697</v>
      </c>
      <c r="C628" s="146" t="s">
        <v>256</v>
      </c>
      <c r="D628" s="275">
        <v>16.850000000000001</v>
      </c>
      <c r="E628" s="274"/>
      <c r="F628" s="274"/>
      <c r="G628" s="274" t="s">
        <v>883</v>
      </c>
      <c r="H628" s="276">
        <v>174</v>
      </c>
      <c r="I628" s="24">
        <v>103003</v>
      </c>
      <c r="J628" s="277">
        <v>16.850000000000001</v>
      </c>
      <c r="K628" s="276"/>
      <c r="L628" s="278">
        <v>0</v>
      </c>
      <c r="M628" s="279">
        <v>0</v>
      </c>
      <c r="N628" s="277">
        <v>0</v>
      </c>
      <c r="O628" s="280" t="s">
        <v>882</v>
      </c>
      <c r="P628" s="279">
        <v>0</v>
      </c>
      <c r="Q628" s="281">
        <v>0</v>
      </c>
      <c r="R628" s="282" t="s">
        <v>883</v>
      </c>
      <c r="S628" s="274" t="s">
        <v>1270</v>
      </c>
      <c r="T628" s="44">
        <v>1</v>
      </c>
      <c r="U628" s="283">
        <v>51</v>
      </c>
      <c r="V628" s="284">
        <v>17</v>
      </c>
      <c r="W628" s="285" t="s">
        <v>883</v>
      </c>
      <c r="X628" s="286" t="s">
        <v>883</v>
      </c>
      <c r="Y628" s="287">
        <v>0</v>
      </c>
      <c r="Z628" s="287" t="s">
        <v>883</v>
      </c>
      <c r="AA628" s="286" t="s">
        <v>883</v>
      </c>
      <c r="AB628" s="287">
        <v>0</v>
      </c>
      <c r="AC628" s="287"/>
      <c r="AD628" s="288" t="s">
        <v>883</v>
      </c>
      <c r="AE628" s="289" t="s">
        <v>883</v>
      </c>
      <c r="AF628" s="279">
        <v>0</v>
      </c>
      <c r="AG628" s="282">
        <v>43070</v>
      </c>
      <c r="AH628" s="282">
        <v>40240</v>
      </c>
      <c r="AI628" s="282">
        <v>42996</v>
      </c>
      <c r="AJ628" s="282" t="s">
        <v>883</v>
      </c>
      <c r="AK628" s="274"/>
    </row>
    <row r="629" spans="1:37" x14ac:dyDescent="0.3">
      <c r="A629" s="273">
        <v>114430</v>
      </c>
      <c r="B629" s="274" t="s">
        <v>1698</v>
      </c>
      <c r="C629" s="146" t="s">
        <v>31</v>
      </c>
      <c r="D629" s="275">
        <v>25.14</v>
      </c>
      <c r="E629" s="274"/>
      <c r="F629" s="274"/>
      <c r="G629" s="274" t="s">
        <v>883</v>
      </c>
      <c r="H629" s="276">
        <v>132</v>
      </c>
      <c r="I629" s="24">
        <v>103003</v>
      </c>
      <c r="J629" s="277">
        <v>18.645340000000001</v>
      </c>
      <c r="K629" s="276">
        <v>269</v>
      </c>
      <c r="L629" s="278">
        <v>3.9699248120300754</v>
      </c>
      <c r="M629" s="279">
        <v>267</v>
      </c>
      <c r="N629" s="277">
        <v>6712.38</v>
      </c>
      <c r="O629" s="280" t="s">
        <v>882</v>
      </c>
      <c r="P629" s="279">
        <v>0</v>
      </c>
      <c r="Q629" s="281">
        <v>0</v>
      </c>
      <c r="R629" s="282" t="s">
        <v>883</v>
      </c>
      <c r="S629" s="274" t="s">
        <v>1699</v>
      </c>
      <c r="T629" s="44">
        <v>1</v>
      </c>
      <c r="U629" s="283">
        <v>62</v>
      </c>
      <c r="V629" s="284">
        <v>25</v>
      </c>
      <c r="W629" s="285" t="s">
        <v>883</v>
      </c>
      <c r="X629" s="286" t="s">
        <v>883</v>
      </c>
      <c r="Y629" s="287">
        <v>0</v>
      </c>
      <c r="Z629" s="287" t="s">
        <v>883</v>
      </c>
      <c r="AA629" s="286" t="s">
        <v>883</v>
      </c>
      <c r="AB629" s="287">
        <v>0</v>
      </c>
      <c r="AC629" s="287"/>
      <c r="AD629" s="288" t="s">
        <v>883</v>
      </c>
      <c r="AE629" s="289" t="s">
        <v>883</v>
      </c>
      <c r="AF629" s="279">
        <v>134</v>
      </c>
      <c r="AG629" s="282">
        <v>45167</v>
      </c>
      <c r="AH629" s="282">
        <v>40249</v>
      </c>
      <c r="AI629" s="282">
        <v>45153</v>
      </c>
      <c r="AJ629" s="282" t="s">
        <v>883</v>
      </c>
      <c r="AK629" s="274"/>
    </row>
    <row r="630" spans="1:37" x14ac:dyDescent="0.3">
      <c r="A630" s="273">
        <v>114771</v>
      </c>
      <c r="B630" s="274" t="s">
        <v>1700</v>
      </c>
      <c r="C630" s="146" t="s">
        <v>256</v>
      </c>
      <c r="D630" s="275">
        <v>40.35</v>
      </c>
      <c r="E630" s="274"/>
      <c r="F630" s="274"/>
      <c r="G630" s="274" t="s">
        <v>883</v>
      </c>
      <c r="H630" s="276">
        <v>105</v>
      </c>
      <c r="I630" s="24">
        <v>103003</v>
      </c>
      <c r="J630" s="277">
        <v>40.35</v>
      </c>
      <c r="K630" s="276"/>
      <c r="L630" s="278">
        <v>0</v>
      </c>
      <c r="M630" s="279">
        <v>0</v>
      </c>
      <c r="N630" s="277">
        <v>0</v>
      </c>
      <c r="O630" s="280" t="s">
        <v>882</v>
      </c>
      <c r="P630" s="279">
        <v>0</v>
      </c>
      <c r="Q630" s="281">
        <v>0</v>
      </c>
      <c r="R630" s="282" t="s">
        <v>883</v>
      </c>
      <c r="S630" s="274" t="s">
        <v>979</v>
      </c>
      <c r="T630" s="44">
        <v>1</v>
      </c>
      <c r="U630" s="283">
        <v>55</v>
      </c>
      <c r="V630" s="284">
        <v>31</v>
      </c>
      <c r="W630" s="285" t="s">
        <v>883</v>
      </c>
      <c r="X630" s="286" t="s">
        <v>883</v>
      </c>
      <c r="Y630" s="287">
        <v>0</v>
      </c>
      <c r="Z630" s="287" t="s">
        <v>883</v>
      </c>
      <c r="AA630" s="286" t="s">
        <v>883</v>
      </c>
      <c r="AB630" s="287">
        <v>0</v>
      </c>
      <c r="AC630" s="287"/>
      <c r="AD630" s="288" t="s">
        <v>883</v>
      </c>
      <c r="AE630" s="289" t="s">
        <v>883</v>
      </c>
      <c r="AF630" s="279">
        <v>0</v>
      </c>
      <c r="AG630" s="282">
        <v>40581</v>
      </c>
      <c r="AH630" s="282">
        <v>40275</v>
      </c>
      <c r="AI630" s="282">
        <v>40527</v>
      </c>
      <c r="AJ630" s="282" t="s">
        <v>883</v>
      </c>
      <c r="AK630" s="274"/>
    </row>
    <row r="631" spans="1:37" x14ac:dyDescent="0.3">
      <c r="A631" s="273">
        <v>114772</v>
      </c>
      <c r="B631" s="274" t="s">
        <v>1701</v>
      </c>
      <c r="C631" s="146" t="s">
        <v>256</v>
      </c>
      <c r="D631" s="275">
        <v>51.4</v>
      </c>
      <c r="E631" s="274"/>
      <c r="F631" s="274"/>
      <c r="G631" s="274" t="s">
        <v>883</v>
      </c>
      <c r="H631" s="276">
        <v>35</v>
      </c>
      <c r="I631" s="24">
        <v>103003</v>
      </c>
      <c r="J631" s="277">
        <v>51.4</v>
      </c>
      <c r="K631" s="276"/>
      <c r="L631" s="278">
        <v>0</v>
      </c>
      <c r="M631" s="279">
        <v>0</v>
      </c>
      <c r="N631" s="277">
        <v>0</v>
      </c>
      <c r="O631" s="280" t="s">
        <v>882</v>
      </c>
      <c r="P631" s="279">
        <v>0</v>
      </c>
      <c r="Q631" s="281">
        <v>0</v>
      </c>
      <c r="R631" s="282" t="s">
        <v>883</v>
      </c>
      <c r="S631" s="274" t="s">
        <v>979</v>
      </c>
      <c r="T631" s="44">
        <v>1</v>
      </c>
      <c r="U631" s="283">
        <v>55</v>
      </c>
      <c r="V631" s="284">
        <v>31</v>
      </c>
      <c r="W631" s="285" t="s">
        <v>883</v>
      </c>
      <c r="X631" s="286" t="s">
        <v>883</v>
      </c>
      <c r="Y631" s="287">
        <v>0</v>
      </c>
      <c r="Z631" s="287" t="s">
        <v>883</v>
      </c>
      <c r="AA631" s="286" t="s">
        <v>883</v>
      </c>
      <c r="AB631" s="287">
        <v>0</v>
      </c>
      <c r="AC631" s="287"/>
      <c r="AD631" s="288" t="s">
        <v>883</v>
      </c>
      <c r="AE631" s="289" t="s">
        <v>883</v>
      </c>
      <c r="AF631" s="279">
        <v>0</v>
      </c>
      <c r="AG631" s="282">
        <v>40403</v>
      </c>
      <c r="AH631" s="282">
        <v>40275</v>
      </c>
      <c r="AI631" s="282">
        <v>40337</v>
      </c>
      <c r="AJ631" s="282" t="s">
        <v>883</v>
      </c>
      <c r="AK631" s="274"/>
    </row>
    <row r="632" spans="1:37" x14ac:dyDescent="0.3">
      <c r="A632" s="273">
        <v>114773</v>
      </c>
      <c r="B632" s="274" t="s">
        <v>1702</v>
      </c>
      <c r="C632" s="146" t="s">
        <v>256</v>
      </c>
      <c r="D632" s="275">
        <v>151.62</v>
      </c>
      <c r="E632" s="274"/>
      <c r="F632" s="274"/>
      <c r="G632" s="274" t="s">
        <v>883</v>
      </c>
      <c r="H632" s="276">
        <v>11</v>
      </c>
      <c r="I632" s="24">
        <v>103003</v>
      </c>
      <c r="J632" s="277">
        <v>151.62</v>
      </c>
      <c r="K632" s="276">
        <v>10</v>
      </c>
      <c r="L632" s="278">
        <v>13.253012048192772</v>
      </c>
      <c r="M632" s="279">
        <v>0</v>
      </c>
      <c r="N632" s="277">
        <v>0</v>
      </c>
      <c r="O632" s="280" t="s">
        <v>882</v>
      </c>
      <c r="P632" s="279">
        <v>0</v>
      </c>
      <c r="Q632" s="281">
        <v>0</v>
      </c>
      <c r="R632" s="282" t="s">
        <v>883</v>
      </c>
      <c r="S632" s="274" t="s">
        <v>1655</v>
      </c>
      <c r="T632" s="44">
        <v>1</v>
      </c>
      <c r="U632" s="283">
        <v>55</v>
      </c>
      <c r="V632" s="284">
        <v>30</v>
      </c>
      <c r="W632" s="285">
        <v>2956</v>
      </c>
      <c r="X632" s="286">
        <v>2023</v>
      </c>
      <c r="Y632" s="287">
        <v>5</v>
      </c>
      <c r="Z632" s="287" t="s">
        <v>883</v>
      </c>
      <c r="AA632" s="286" t="s">
        <v>883</v>
      </c>
      <c r="AB632" s="287">
        <v>0</v>
      </c>
      <c r="AC632" s="287"/>
      <c r="AD632" s="288" t="s">
        <v>883</v>
      </c>
      <c r="AE632" s="289" t="s">
        <v>883</v>
      </c>
      <c r="AF632" s="279">
        <v>4</v>
      </c>
      <c r="AG632" s="282">
        <v>44628</v>
      </c>
      <c r="AH632" s="282">
        <v>40275</v>
      </c>
      <c r="AI632" s="282">
        <v>44616</v>
      </c>
      <c r="AJ632" s="282" t="s">
        <v>883</v>
      </c>
      <c r="AK632" s="274"/>
    </row>
    <row r="633" spans="1:37" x14ac:dyDescent="0.3">
      <c r="A633" s="273">
        <v>114822</v>
      </c>
      <c r="B633" s="274" t="s">
        <v>1703</v>
      </c>
      <c r="C633" s="146" t="s">
        <v>31</v>
      </c>
      <c r="D633" s="275">
        <v>280</v>
      </c>
      <c r="E633" s="274"/>
      <c r="F633" s="274"/>
      <c r="G633" s="274" t="s">
        <v>883</v>
      </c>
      <c r="H633" s="276">
        <v>39</v>
      </c>
      <c r="I633" s="24">
        <v>103003</v>
      </c>
      <c r="J633" s="277">
        <v>280</v>
      </c>
      <c r="K633" s="276">
        <v>24</v>
      </c>
      <c r="L633" s="278">
        <v>19.5</v>
      </c>
      <c r="M633" s="279">
        <v>0</v>
      </c>
      <c r="N633" s="277">
        <v>0</v>
      </c>
      <c r="O633" s="280" t="s">
        <v>882</v>
      </c>
      <c r="P633" s="279">
        <v>0</v>
      </c>
      <c r="Q633" s="281">
        <v>0</v>
      </c>
      <c r="R633" s="282" t="s">
        <v>883</v>
      </c>
      <c r="S633" s="274" t="s">
        <v>960</v>
      </c>
      <c r="T633" s="44">
        <v>1</v>
      </c>
      <c r="U633" s="283">
        <v>61</v>
      </c>
      <c r="V633" s="284">
        <v>8</v>
      </c>
      <c r="W633" s="285" t="s">
        <v>883</v>
      </c>
      <c r="X633" s="286" t="s">
        <v>883</v>
      </c>
      <c r="Y633" s="287">
        <v>0</v>
      </c>
      <c r="Z633" s="287" t="s">
        <v>883</v>
      </c>
      <c r="AA633" s="286" t="s">
        <v>883</v>
      </c>
      <c r="AB633" s="287">
        <v>0</v>
      </c>
      <c r="AC633" s="287"/>
      <c r="AD633" s="288" t="s">
        <v>883</v>
      </c>
      <c r="AE633" s="289" t="s">
        <v>883</v>
      </c>
      <c r="AF633" s="279">
        <v>8</v>
      </c>
      <c r="AG633" s="282">
        <v>43803</v>
      </c>
      <c r="AH633" s="282">
        <v>40277</v>
      </c>
      <c r="AI633" s="282">
        <v>43788</v>
      </c>
      <c r="AJ633" s="282" t="s">
        <v>883</v>
      </c>
      <c r="AK633" s="274"/>
    </row>
    <row r="634" spans="1:37" x14ac:dyDescent="0.3">
      <c r="A634" s="273">
        <v>114852</v>
      </c>
      <c r="B634" s="274" t="s">
        <v>1704</v>
      </c>
      <c r="C634" s="146" t="s">
        <v>256</v>
      </c>
      <c r="D634" s="275">
        <v>160</v>
      </c>
      <c r="E634" s="274"/>
      <c r="F634" s="274"/>
      <c r="G634" s="274" t="s">
        <v>883</v>
      </c>
      <c r="H634" s="276">
        <v>133</v>
      </c>
      <c r="I634" s="24">
        <v>103003</v>
      </c>
      <c r="J634" s="277">
        <v>160</v>
      </c>
      <c r="K634" s="276">
        <v>69</v>
      </c>
      <c r="L634" s="278">
        <v>9.7938144329896897</v>
      </c>
      <c r="M634" s="279">
        <v>29.96</v>
      </c>
      <c r="N634" s="277">
        <v>4793.6000000000004</v>
      </c>
      <c r="O634" s="280" t="s">
        <v>882</v>
      </c>
      <c r="P634" s="279">
        <v>0</v>
      </c>
      <c r="Q634" s="281">
        <v>0</v>
      </c>
      <c r="R634" s="282" t="s">
        <v>883</v>
      </c>
      <c r="S634" s="274" t="s">
        <v>1335</v>
      </c>
      <c r="T634" s="44">
        <v>1</v>
      </c>
      <c r="U634" s="283">
        <v>74</v>
      </c>
      <c r="V634" s="284">
        <v>3</v>
      </c>
      <c r="W634" s="285" t="s">
        <v>883</v>
      </c>
      <c r="X634" s="286" t="s">
        <v>883</v>
      </c>
      <c r="Y634" s="287">
        <v>0</v>
      </c>
      <c r="Z634" s="287" t="s">
        <v>883</v>
      </c>
      <c r="AA634" s="286" t="s">
        <v>883</v>
      </c>
      <c r="AB634" s="287">
        <v>0</v>
      </c>
      <c r="AC634" s="287"/>
      <c r="AD634" s="288" t="s">
        <v>883</v>
      </c>
      <c r="AE634" s="289" t="s">
        <v>883</v>
      </c>
      <c r="AF634" s="279">
        <v>54</v>
      </c>
      <c r="AG634" s="282">
        <v>44195</v>
      </c>
      <c r="AH634" s="282">
        <v>40280</v>
      </c>
      <c r="AI634" s="282">
        <v>44372</v>
      </c>
      <c r="AJ634" s="282" t="s">
        <v>883</v>
      </c>
      <c r="AK634" s="274"/>
    </row>
    <row r="635" spans="1:37" x14ac:dyDescent="0.3">
      <c r="A635" s="273">
        <v>114853</v>
      </c>
      <c r="B635" s="274" t="s">
        <v>1705</v>
      </c>
      <c r="C635" s="146" t="s">
        <v>256</v>
      </c>
      <c r="D635" s="275">
        <v>168.35</v>
      </c>
      <c r="E635" s="274"/>
      <c r="F635" s="274"/>
      <c r="G635" s="274" t="s">
        <v>883</v>
      </c>
      <c r="H635" s="276">
        <v>161</v>
      </c>
      <c r="I635" s="24">
        <v>103003</v>
      </c>
      <c r="J635" s="277">
        <v>168.35</v>
      </c>
      <c r="K635" s="276">
        <v>47</v>
      </c>
      <c r="L635" s="278">
        <v>41.071428571428569</v>
      </c>
      <c r="M635" s="279">
        <v>0</v>
      </c>
      <c r="N635" s="277">
        <v>0</v>
      </c>
      <c r="O635" s="280" t="s">
        <v>882</v>
      </c>
      <c r="P635" s="279">
        <v>0</v>
      </c>
      <c r="Q635" s="281">
        <v>0</v>
      </c>
      <c r="R635" s="282" t="s">
        <v>883</v>
      </c>
      <c r="S635" s="274" t="s">
        <v>1335</v>
      </c>
      <c r="T635" s="44">
        <v>1</v>
      </c>
      <c r="U635" s="283">
        <v>74</v>
      </c>
      <c r="V635" s="284">
        <v>3</v>
      </c>
      <c r="W635" s="285" t="s">
        <v>883</v>
      </c>
      <c r="X635" s="286" t="s">
        <v>883</v>
      </c>
      <c r="Y635" s="287">
        <v>0</v>
      </c>
      <c r="Z635" s="287" t="s">
        <v>883</v>
      </c>
      <c r="AA635" s="286" t="s">
        <v>883</v>
      </c>
      <c r="AB635" s="287">
        <v>0</v>
      </c>
      <c r="AC635" s="287"/>
      <c r="AD635" s="288" t="s">
        <v>883</v>
      </c>
      <c r="AE635" s="289" t="s">
        <v>883</v>
      </c>
      <c r="AF635" s="279">
        <v>16</v>
      </c>
      <c r="AG635" s="282">
        <v>44165</v>
      </c>
      <c r="AH635" s="282">
        <v>40280</v>
      </c>
      <c r="AI635" s="282">
        <v>44133</v>
      </c>
      <c r="AJ635" s="282" t="s">
        <v>883</v>
      </c>
      <c r="AK635" s="274"/>
    </row>
    <row r="636" spans="1:37" x14ac:dyDescent="0.3">
      <c r="A636" s="273">
        <v>114923</v>
      </c>
      <c r="B636" s="274" t="s">
        <v>1706</v>
      </c>
      <c r="C636" s="146" t="s">
        <v>256</v>
      </c>
      <c r="D636" s="275">
        <v>0.24</v>
      </c>
      <c r="E636" s="274"/>
      <c r="F636" s="274"/>
      <c r="G636" s="274" t="s">
        <v>883</v>
      </c>
      <c r="H636" s="276">
        <v>5742</v>
      </c>
      <c r="I636" s="24">
        <v>103003</v>
      </c>
      <c r="J636" s="277">
        <v>0.24</v>
      </c>
      <c r="K636" s="276">
        <v>1318</v>
      </c>
      <c r="L636" s="278">
        <v>48.118662532472968</v>
      </c>
      <c r="M636" s="279">
        <v>0</v>
      </c>
      <c r="N636" s="277">
        <v>0</v>
      </c>
      <c r="O636" s="280" t="s">
        <v>882</v>
      </c>
      <c r="P636" s="279">
        <v>0</v>
      </c>
      <c r="Q636" s="281">
        <v>0</v>
      </c>
      <c r="R636" s="282" t="s">
        <v>883</v>
      </c>
      <c r="S636" s="274" t="s">
        <v>1447</v>
      </c>
      <c r="T636" s="44">
        <v>1</v>
      </c>
      <c r="U636" s="283">
        <v>67</v>
      </c>
      <c r="V636" s="284">
        <v>18</v>
      </c>
      <c r="W636" s="285" t="s">
        <v>883</v>
      </c>
      <c r="X636" s="286" t="s">
        <v>883</v>
      </c>
      <c r="Y636" s="287">
        <v>0</v>
      </c>
      <c r="Z636" s="287" t="s">
        <v>883</v>
      </c>
      <c r="AA636" s="286" t="s">
        <v>883</v>
      </c>
      <c r="AB636" s="287">
        <v>0</v>
      </c>
      <c r="AC636" s="287"/>
      <c r="AD636" s="288" t="s">
        <v>883</v>
      </c>
      <c r="AE636" s="289" t="s">
        <v>883</v>
      </c>
      <c r="AF636" s="279">
        <v>478</v>
      </c>
      <c r="AG636" s="282">
        <v>44071</v>
      </c>
      <c r="AH636" s="282">
        <v>40288</v>
      </c>
      <c r="AI636" s="282">
        <v>44040</v>
      </c>
      <c r="AJ636" s="282" t="s">
        <v>883</v>
      </c>
      <c r="AK636" s="274"/>
    </row>
    <row r="637" spans="1:37" x14ac:dyDescent="0.3">
      <c r="A637" s="273">
        <v>114976</v>
      </c>
      <c r="B637" s="274" t="s">
        <v>1707</v>
      </c>
      <c r="C637" s="146" t="s">
        <v>265</v>
      </c>
      <c r="D637" s="275">
        <v>90.5</v>
      </c>
      <c r="E637" s="274"/>
      <c r="F637" s="274"/>
      <c r="G637" s="274" t="s">
        <v>883</v>
      </c>
      <c r="H637" s="276">
        <v>634</v>
      </c>
      <c r="I637" s="24">
        <v>103003</v>
      </c>
      <c r="J637" s="277">
        <v>90.5</v>
      </c>
      <c r="K637" s="276">
        <v>53</v>
      </c>
      <c r="L637" s="278">
        <v>143.43891402714931</v>
      </c>
      <c r="M637" s="279">
        <v>0</v>
      </c>
      <c r="N637" s="277">
        <v>0</v>
      </c>
      <c r="O637" s="280" t="s">
        <v>882</v>
      </c>
      <c r="P637" s="279">
        <v>0</v>
      </c>
      <c r="Q637" s="281">
        <v>0</v>
      </c>
      <c r="R637" s="282" t="s">
        <v>883</v>
      </c>
      <c r="S637" s="274" t="s">
        <v>1671</v>
      </c>
      <c r="T637" s="44">
        <v>1</v>
      </c>
      <c r="U637" s="283">
        <v>55</v>
      </c>
      <c r="V637" s="284">
        <v>19</v>
      </c>
      <c r="W637" s="285" t="s">
        <v>883</v>
      </c>
      <c r="X637" s="286" t="s">
        <v>883</v>
      </c>
      <c r="Y637" s="287">
        <v>0</v>
      </c>
      <c r="Z637" s="287" t="s">
        <v>883</v>
      </c>
      <c r="AA637" s="286" t="s">
        <v>883</v>
      </c>
      <c r="AB637" s="287">
        <v>0</v>
      </c>
      <c r="AC637" s="287"/>
      <c r="AD637" s="288" t="s">
        <v>883</v>
      </c>
      <c r="AE637" s="289" t="s">
        <v>883</v>
      </c>
      <c r="AF637" s="279">
        <v>18</v>
      </c>
      <c r="AG637" s="282">
        <v>41884</v>
      </c>
      <c r="AH637" s="282">
        <v>40291</v>
      </c>
      <c r="AI637" s="282">
        <v>43580</v>
      </c>
      <c r="AJ637" s="282" t="s">
        <v>883</v>
      </c>
      <c r="AK637" s="274"/>
    </row>
    <row r="638" spans="1:37" x14ac:dyDescent="0.3">
      <c r="A638" s="273">
        <v>115060</v>
      </c>
      <c r="B638" s="274" t="s">
        <v>1708</v>
      </c>
      <c r="C638" s="146" t="s">
        <v>31</v>
      </c>
      <c r="D638" s="275">
        <v>572.15</v>
      </c>
      <c r="E638" s="274"/>
      <c r="F638" s="274"/>
      <c r="G638" s="274" t="s">
        <v>883</v>
      </c>
      <c r="H638" s="276">
        <v>37</v>
      </c>
      <c r="I638" s="24">
        <v>103003</v>
      </c>
      <c r="J638" s="277">
        <v>572.15</v>
      </c>
      <c r="K638" s="276"/>
      <c r="L638" s="278">
        <v>0</v>
      </c>
      <c r="M638" s="279">
        <v>0</v>
      </c>
      <c r="N638" s="277">
        <v>0</v>
      </c>
      <c r="O638" s="280" t="s">
        <v>882</v>
      </c>
      <c r="P638" s="279">
        <v>0</v>
      </c>
      <c r="Q638" s="281">
        <v>0</v>
      </c>
      <c r="R638" s="282" t="s">
        <v>883</v>
      </c>
      <c r="S638" s="274" t="s">
        <v>1709</v>
      </c>
      <c r="T638" s="44">
        <v>1</v>
      </c>
      <c r="U638" s="283">
        <v>69</v>
      </c>
      <c r="V638" s="284">
        <v>11</v>
      </c>
      <c r="W638" s="285" t="s">
        <v>883</v>
      </c>
      <c r="X638" s="286" t="s">
        <v>883</v>
      </c>
      <c r="Y638" s="287">
        <v>0</v>
      </c>
      <c r="Z638" s="287" t="s">
        <v>883</v>
      </c>
      <c r="AA638" s="286" t="s">
        <v>883</v>
      </c>
      <c r="AB638" s="287">
        <v>0</v>
      </c>
      <c r="AC638" s="287"/>
      <c r="AD638" s="288" t="s">
        <v>883</v>
      </c>
      <c r="AE638" s="289" t="s">
        <v>883</v>
      </c>
      <c r="AF638" s="279">
        <v>0</v>
      </c>
      <c r="AG638" s="282">
        <v>43749</v>
      </c>
      <c r="AH638" s="282">
        <v>40295</v>
      </c>
      <c r="AI638" s="282">
        <v>43997</v>
      </c>
      <c r="AJ638" s="282" t="s">
        <v>883</v>
      </c>
      <c r="AK638" s="274"/>
    </row>
    <row r="639" spans="1:37" x14ac:dyDescent="0.3">
      <c r="A639" s="273">
        <v>115135</v>
      </c>
      <c r="B639" s="274" t="s">
        <v>710</v>
      </c>
      <c r="C639" s="146" t="s">
        <v>256</v>
      </c>
      <c r="D639" s="275">
        <v>15</v>
      </c>
      <c r="E639" s="274"/>
      <c r="F639" s="274"/>
      <c r="G639" s="274" t="s">
        <v>883</v>
      </c>
      <c r="H639" s="276">
        <v>177</v>
      </c>
      <c r="I639" s="24">
        <v>103003</v>
      </c>
      <c r="J639" s="277">
        <v>15</v>
      </c>
      <c r="K639" s="276">
        <v>3</v>
      </c>
      <c r="L639" s="278">
        <v>708</v>
      </c>
      <c r="M639" s="279">
        <v>0</v>
      </c>
      <c r="N639" s="277">
        <v>0</v>
      </c>
      <c r="O639" s="280" t="s">
        <v>882</v>
      </c>
      <c r="P639" s="279">
        <v>0</v>
      </c>
      <c r="Q639" s="281">
        <v>0</v>
      </c>
      <c r="R639" s="282" t="s">
        <v>883</v>
      </c>
      <c r="S639" s="274" t="s">
        <v>1270</v>
      </c>
      <c r="T639" s="44">
        <v>1</v>
      </c>
      <c r="U639" s="283">
        <v>51</v>
      </c>
      <c r="V639" s="284">
        <v>17</v>
      </c>
      <c r="W639" s="285" t="s">
        <v>883</v>
      </c>
      <c r="X639" s="286" t="s">
        <v>883</v>
      </c>
      <c r="Y639" s="287">
        <v>0</v>
      </c>
      <c r="Z639" s="287" t="s">
        <v>883</v>
      </c>
      <c r="AA639" s="286" t="s">
        <v>883</v>
      </c>
      <c r="AB639" s="287">
        <v>0</v>
      </c>
      <c r="AC639" s="287"/>
      <c r="AD639" s="288" t="s">
        <v>883</v>
      </c>
      <c r="AE639" s="289" t="s">
        <v>883</v>
      </c>
      <c r="AF639" s="279">
        <v>2</v>
      </c>
      <c r="AG639" s="282">
        <v>40673</v>
      </c>
      <c r="AH639" s="282">
        <v>40303</v>
      </c>
      <c r="AI639" s="282">
        <v>40613</v>
      </c>
      <c r="AJ639" s="282" t="s">
        <v>883</v>
      </c>
      <c r="AK639" s="274"/>
    </row>
    <row r="640" spans="1:37" x14ac:dyDescent="0.3">
      <c r="A640" s="273">
        <v>115282</v>
      </c>
      <c r="B640" s="274" t="s">
        <v>1710</v>
      </c>
      <c r="C640" s="146" t="s">
        <v>386</v>
      </c>
      <c r="D640" s="275">
        <v>39.9</v>
      </c>
      <c r="E640" s="274"/>
      <c r="F640" s="274"/>
      <c r="G640" s="274" t="s">
        <v>883</v>
      </c>
      <c r="H640" s="276">
        <v>1080</v>
      </c>
      <c r="I640" s="24">
        <v>103003</v>
      </c>
      <c r="J640" s="277">
        <v>39.9</v>
      </c>
      <c r="K640" s="276">
        <v>477</v>
      </c>
      <c r="L640" s="278">
        <v>21.928934010152286</v>
      </c>
      <c r="M640" s="279">
        <v>0</v>
      </c>
      <c r="N640" s="277">
        <v>0</v>
      </c>
      <c r="O640" s="280" t="s">
        <v>882</v>
      </c>
      <c r="P640" s="279">
        <v>0</v>
      </c>
      <c r="Q640" s="281">
        <v>0</v>
      </c>
      <c r="R640" s="282" t="s">
        <v>883</v>
      </c>
      <c r="S640" s="274" t="s">
        <v>1711</v>
      </c>
      <c r="T640" s="44">
        <v>1</v>
      </c>
      <c r="U640" s="283">
        <v>73</v>
      </c>
      <c r="V640" s="284">
        <v>10</v>
      </c>
      <c r="W640" s="285">
        <v>2924</v>
      </c>
      <c r="X640" s="286">
        <v>2023</v>
      </c>
      <c r="Y640" s="287">
        <v>1000</v>
      </c>
      <c r="Z640" s="287" t="s">
        <v>883</v>
      </c>
      <c r="AA640" s="286" t="s">
        <v>883</v>
      </c>
      <c r="AB640" s="287">
        <v>0</v>
      </c>
      <c r="AC640" s="287"/>
      <c r="AD640" s="288" t="s">
        <v>883</v>
      </c>
      <c r="AE640" s="289" t="s">
        <v>883</v>
      </c>
      <c r="AF640" s="279">
        <v>198</v>
      </c>
      <c r="AG640" s="282">
        <v>44914</v>
      </c>
      <c r="AH640" s="282">
        <v>40312</v>
      </c>
      <c r="AI640" s="282">
        <v>45076</v>
      </c>
      <c r="AJ640" s="282" t="s">
        <v>883</v>
      </c>
      <c r="AK640" s="274"/>
    </row>
    <row r="641" spans="1:37" x14ac:dyDescent="0.3">
      <c r="A641" s="273">
        <v>115765</v>
      </c>
      <c r="B641" s="274" t="s">
        <v>1712</v>
      </c>
      <c r="C641" s="146" t="s">
        <v>262</v>
      </c>
      <c r="D641" s="275">
        <v>145</v>
      </c>
      <c r="E641" s="274"/>
      <c r="F641" s="274"/>
      <c r="G641" s="274" t="s">
        <v>883</v>
      </c>
      <c r="H641" s="276">
        <v>766</v>
      </c>
      <c r="I641" s="24">
        <v>103003</v>
      </c>
      <c r="J641" s="277">
        <v>145</v>
      </c>
      <c r="K641" s="276">
        <v>1030</v>
      </c>
      <c r="L641" s="278">
        <v>6.8392857142857144</v>
      </c>
      <c r="M641" s="279">
        <v>578</v>
      </c>
      <c r="N641" s="277">
        <v>83810</v>
      </c>
      <c r="O641" s="280" t="s">
        <v>882</v>
      </c>
      <c r="P641" s="279">
        <v>0</v>
      </c>
      <c r="Q641" s="281">
        <v>0</v>
      </c>
      <c r="R641" s="282" t="s">
        <v>883</v>
      </c>
      <c r="S641" s="274" t="s">
        <v>1713</v>
      </c>
      <c r="T641" s="44">
        <v>1</v>
      </c>
      <c r="U641" s="283">
        <v>45</v>
      </c>
      <c r="V641" s="284">
        <v>20</v>
      </c>
      <c r="W641" s="285" t="s">
        <v>883</v>
      </c>
      <c r="X641" s="286" t="s">
        <v>883</v>
      </c>
      <c r="Y641" s="287">
        <v>0</v>
      </c>
      <c r="Z641" s="287" t="s">
        <v>883</v>
      </c>
      <c r="AA641" s="286" t="s">
        <v>883</v>
      </c>
      <c r="AB641" s="287">
        <v>0</v>
      </c>
      <c r="AC641" s="287"/>
      <c r="AD641" s="288" t="s">
        <v>883</v>
      </c>
      <c r="AE641" s="289" t="s">
        <v>883</v>
      </c>
      <c r="AF641" s="279">
        <v>448</v>
      </c>
      <c r="AG641" s="282">
        <v>44970</v>
      </c>
      <c r="AH641" s="282">
        <v>40347</v>
      </c>
      <c r="AI641" s="282">
        <v>44959</v>
      </c>
      <c r="AJ641" s="282" t="s">
        <v>883</v>
      </c>
      <c r="AK641" s="274"/>
    </row>
    <row r="642" spans="1:37" x14ac:dyDescent="0.3">
      <c r="A642" s="273">
        <v>115805</v>
      </c>
      <c r="B642" s="274" t="s">
        <v>1714</v>
      </c>
      <c r="C642" s="146" t="s">
        <v>256</v>
      </c>
      <c r="D642" s="275">
        <v>37.799999999999997</v>
      </c>
      <c r="E642" s="274"/>
      <c r="F642" s="274"/>
      <c r="G642" s="274" t="s">
        <v>883</v>
      </c>
      <c r="H642" s="276">
        <v>155</v>
      </c>
      <c r="I642" s="24">
        <v>103003</v>
      </c>
      <c r="J642" s="277">
        <v>37.799999999999997</v>
      </c>
      <c r="K642" s="276">
        <v>219</v>
      </c>
      <c r="L642" s="278">
        <v>7.2667604313173939</v>
      </c>
      <c r="M642" s="279">
        <v>100.96</v>
      </c>
      <c r="N642" s="277">
        <v>3816.288</v>
      </c>
      <c r="O642" s="280" t="s">
        <v>882</v>
      </c>
      <c r="P642" s="279">
        <v>0</v>
      </c>
      <c r="Q642" s="281">
        <v>0</v>
      </c>
      <c r="R642" s="282" t="s">
        <v>883</v>
      </c>
      <c r="S642" s="274" t="s">
        <v>1005</v>
      </c>
      <c r="T642" s="44">
        <v>1</v>
      </c>
      <c r="U642" s="283">
        <v>61</v>
      </c>
      <c r="V642" s="284">
        <v>15</v>
      </c>
      <c r="W642" s="285" t="s">
        <v>883</v>
      </c>
      <c r="X642" s="286" t="s">
        <v>883</v>
      </c>
      <c r="Y642" s="287">
        <v>0</v>
      </c>
      <c r="Z642" s="287" t="s">
        <v>883</v>
      </c>
      <c r="AA642" s="286" t="s">
        <v>883</v>
      </c>
      <c r="AB642" s="287">
        <v>0</v>
      </c>
      <c r="AC642" s="287"/>
      <c r="AD642" s="288" t="s">
        <v>883</v>
      </c>
      <c r="AE642" s="289" t="s">
        <v>883</v>
      </c>
      <c r="AF642" s="279">
        <v>86</v>
      </c>
      <c r="AG642" s="282">
        <v>45156</v>
      </c>
      <c r="AH642" s="282">
        <v>40352</v>
      </c>
      <c r="AI642" s="282">
        <v>45145</v>
      </c>
      <c r="AJ642" s="282" t="s">
        <v>883</v>
      </c>
      <c r="AK642" s="274"/>
    </row>
    <row r="643" spans="1:37" x14ac:dyDescent="0.3">
      <c r="A643" s="273">
        <v>115807</v>
      </c>
      <c r="B643" s="274" t="s">
        <v>1715</v>
      </c>
      <c r="C643" s="146" t="s">
        <v>31</v>
      </c>
      <c r="D643" s="275">
        <v>332.59</v>
      </c>
      <c r="E643" s="274"/>
      <c r="F643" s="274"/>
      <c r="G643" s="274" t="s">
        <v>883</v>
      </c>
      <c r="H643" s="276">
        <v>0</v>
      </c>
      <c r="I643" s="24">
        <v>103003</v>
      </c>
      <c r="J643" s="277">
        <v>332.59</v>
      </c>
      <c r="K643" s="276">
        <v>322</v>
      </c>
      <c r="L643" s="278">
        <v>0</v>
      </c>
      <c r="M643" s="279">
        <v>232</v>
      </c>
      <c r="N643" s="277">
        <v>77160.88</v>
      </c>
      <c r="O643" s="280" t="s">
        <v>882</v>
      </c>
      <c r="P643" s="279">
        <v>0</v>
      </c>
      <c r="Q643" s="281">
        <v>0</v>
      </c>
      <c r="R643" s="282" t="s">
        <v>883</v>
      </c>
      <c r="S643" s="274" t="s">
        <v>1110</v>
      </c>
      <c r="T643" s="44">
        <v>1</v>
      </c>
      <c r="U643" s="283">
        <v>74</v>
      </c>
      <c r="V643" s="284">
        <v>8</v>
      </c>
      <c r="W643" s="285">
        <v>8994</v>
      </c>
      <c r="X643" s="286">
        <v>2023</v>
      </c>
      <c r="Y643" s="287">
        <v>170</v>
      </c>
      <c r="Z643" s="287" t="s">
        <v>883</v>
      </c>
      <c r="AA643" s="286" t="s">
        <v>883</v>
      </c>
      <c r="AB643" s="287">
        <v>0</v>
      </c>
      <c r="AC643" s="287"/>
      <c r="AD643" s="288" t="s">
        <v>883</v>
      </c>
      <c r="AE643" s="289" t="s">
        <v>883</v>
      </c>
      <c r="AF643" s="279">
        <v>134</v>
      </c>
      <c r="AG643" s="282">
        <v>44792</v>
      </c>
      <c r="AH643" s="282">
        <v>40352</v>
      </c>
      <c r="AI643" s="282">
        <v>44720</v>
      </c>
      <c r="AJ643" s="282" t="s">
        <v>883</v>
      </c>
      <c r="AK643" s="274"/>
    </row>
    <row r="644" spans="1:37" x14ac:dyDescent="0.3">
      <c r="A644" s="273">
        <v>115840</v>
      </c>
      <c r="B644" s="274" t="s">
        <v>1716</v>
      </c>
      <c r="C644" s="146" t="s">
        <v>31</v>
      </c>
      <c r="D644" s="275">
        <v>849.2</v>
      </c>
      <c r="E644" s="274"/>
      <c r="F644" s="274"/>
      <c r="G644" s="274" t="s">
        <v>883</v>
      </c>
      <c r="H644" s="276">
        <v>25</v>
      </c>
      <c r="I644" s="24">
        <v>103003</v>
      </c>
      <c r="J644" s="277">
        <v>849.2</v>
      </c>
      <c r="K644" s="276">
        <v>7</v>
      </c>
      <c r="L644" s="278">
        <v>43.103448275862064</v>
      </c>
      <c r="M644" s="279">
        <v>0</v>
      </c>
      <c r="N644" s="277">
        <v>0</v>
      </c>
      <c r="O644" s="280" t="s">
        <v>882</v>
      </c>
      <c r="P644" s="279">
        <v>0</v>
      </c>
      <c r="Q644" s="281">
        <v>0</v>
      </c>
      <c r="R644" s="282" t="s">
        <v>883</v>
      </c>
      <c r="S644" s="274" t="s">
        <v>1207</v>
      </c>
      <c r="T644" s="44">
        <v>1</v>
      </c>
      <c r="U644" s="283">
        <v>51</v>
      </c>
      <c r="V644" s="284">
        <v>26</v>
      </c>
      <c r="W644" s="285" t="s">
        <v>883</v>
      </c>
      <c r="X644" s="286" t="s">
        <v>883</v>
      </c>
      <c r="Y644" s="287">
        <v>0</v>
      </c>
      <c r="Z644" s="287" t="s">
        <v>883</v>
      </c>
      <c r="AA644" s="286" t="s">
        <v>883</v>
      </c>
      <c r="AB644" s="287">
        <v>0</v>
      </c>
      <c r="AC644" s="287"/>
      <c r="AD644" s="288" t="s">
        <v>883</v>
      </c>
      <c r="AE644" s="289" t="s">
        <v>883</v>
      </c>
      <c r="AF644" s="279">
        <v>2</v>
      </c>
      <c r="AG644" s="282">
        <v>44188</v>
      </c>
      <c r="AH644" s="282">
        <v>40357</v>
      </c>
      <c r="AI644" s="282">
        <v>44176</v>
      </c>
      <c r="AJ644" s="282" t="s">
        <v>883</v>
      </c>
      <c r="AK644" s="274"/>
    </row>
    <row r="645" spans="1:37" x14ac:dyDescent="0.3">
      <c r="A645" s="273">
        <v>115841</v>
      </c>
      <c r="B645" s="274" t="s">
        <v>1717</v>
      </c>
      <c r="C645" s="146" t="s">
        <v>31</v>
      </c>
      <c r="D645" s="275">
        <v>719.5</v>
      </c>
      <c r="E645" s="274"/>
      <c r="F645" s="274"/>
      <c r="G645" s="274" t="s">
        <v>883</v>
      </c>
      <c r="H645" s="276">
        <v>14</v>
      </c>
      <c r="I645" s="24">
        <v>103003</v>
      </c>
      <c r="J645" s="277">
        <v>719.5</v>
      </c>
      <c r="K645" s="276"/>
      <c r="L645" s="278">
        <v>0</v>
      </c>
      <c r="M645" s="279">
        <v>0</v>
      </c>
      <c r="N645" s="277">
        <v>0</v>
      </c>
      <c r="O645" s="280" t="s">
        <v>882</v>
      </c>
      <c r="P645" s="279">
        <v>0</v>
      </c>
      <c r="Q645" s="281">
        <v>0</v>
      </c>
      <c r="R645" s="282" t="s">
        <v>883</v>
      </c>
      <c r="S645" s="274" t="s">
        <v>1207</v>
      </c>
      <c r="T645" s="44">
        <v>1</v>
      </c>
      <c r="U645" s="283">
        <v>51</v>
      </c>
      <c r="V645" s="284">
        <v>26</v>
      </c>
      <c r="W645" s="285" t="s">
        <v>883</v>
      </c>
      <c r="X645" s="286" t="s">
        <v>883</v>
      </c>
      <c r="Y645" s="287">
        <v>0</v>
      </c>
      <c r="Z645" s="287" t="s">
        <v>883</v>
      </c>
      <c r="AA645" s="286" t="s">
        <v>883</v>
      </c>
      <c r="AB645" s="287">
        <v>0</v>
      </c>
      <c r="AC645" s="287"/>
      <c r="AD645" s="288" t="s">
        <v>883</v>
      </c>
      <c r="AE645" s="289" t="s">
        <v>883</v>
      </c>
      <c r="AF645" s="279">
        <v>0</v>
      </c>
      <c r="AG645" s="282">
        <v>43455</v>
      </c>
      <c r="AH645" s="282">
        <v>40357</v>
      </c>
      <c r="AI645" s="282">
        <v>44377</v>
      </c>
      <c r="AJ645" s="282" t="s">
        <v>883</v>
      </c>
      <c r="AK645" s="274"/>
    </row>
    <row r="646" spans="1:37" x14ac:dyDescent="0.3">
      <c r="A646" s="273">
        <v>116466</v>
      </c>
      <c r="B646" s="274" t="s">
        <v>1718</v>
      </c>
      <c r="C646" s="146" t="s">
        <v>31</v>
      </c>
      <c r="D646" s="275">
        <v>1.44</v>
      </c>
      <c r="E646" s="274"/>
      <c r="F646" s="274"/>
      <c r="G646" s="274" t="s">
        <v>883</v>
      </c>
      <c r="H646" s="276">
        <v>2339</v>
      </c>
      <c r="I646" s="24">
        <v>103003</v>
      </c>
      <c r="J646" s="277">
        <v>1.44</v>
      </c>
      <c r="K646" s="276">
        <v>7256</v>
      </c>
      <c r="L646" s="278">
        <v>3.5058530809239028</v>
      </c>
      <c r="M646" s="279">
        <v>5667.04</v>
      </c>
      <c r="N646" s="277">
        <v>8160.5375999999997</v>
      </c>
      <c r="O646" s="280" t="s">
        <v>882</v>
      </c>
      <c r="P646" s="279">
        <v>0</v>
      </c>
      <c r="Q646" s="281">
        <v>0</v>
      </c>
      <c r="R646" s="282" t="s">
        <v>883</v>
      </c>
      <c r="S646" s="274" t="s">
        <v>1255</v>
      </c>
      <c r="T646" s="44">
        <v>1</v>
      </c>
      <c r="U646" s="283">
        <v>69</v>
      </c>
      <c r="V646" s="284">
        <v>3</v>
      </c>
      <c r="W646" s="285" t="s">
        <v>883</v>
      </c>
      <c r="X646" s="286" t="s">
        <v>883</v>
      </c>
      <c r="Y646" s="287">
        <v>0</v>
      </c>
      <c r="Z646" s="287" t="s">
        <v>883</v>
      </c>
      <c r="AA646" s="286" t="s">
        <v>883</v>
      </c>
      <c r="AB646" s="287">
        <v>0</v>
      </c>
      <c r="AC646" s="287"/>
      <c r="AD646" s="288" t="s">
        <v>883</v>
      </c>
      <c r="AE646" s="289" t="s">
        <v>883</v>
      </c>
      <c r="AF646" s="279">
        <v>2668</v>
      </c>
      <c r="AG646" s="282">
        <v>45215</v>
      </c>
      <c r="AH646" s="282">
        <v>40382</v>
      </c>
      <c r="AI646" s="282">
        <v>45189</v>
      </c>
      <c r="AJ646" s="282" t="s">
        <v>883</v>
      </c>
      <c r="AK646" s="274"/>
    </row>
    <row r="647" spans="1:37" x14ac:dyDescent="0.3">
      <c r="A647" s="273">
        <v>116751</v>
      </c>
      <c r="B647" s="274" t="s">
        <v>1719</v>
      </c>
      <c r="C647" s="146" t="s">
        <v>338</v>
      </c>
      <c r="D647" s="275">
        <v>35.47</v>
      </c>
      <c r="E647" s="274"/>
      <c r="F647" s="274"/>
      <c r="G647" s="274" t="s">
        <v>883</v>
      </c>
      <c r="H647" s="276">
        <v>906</v>
      </c>
      <c r="I647" s="24">
        <v>103003</v>
      </c>
      <c r="J647" s="277">
        <v>35.47</v>
      </c>
      <c r="K647" s="276">
        <v>19</v>
      </c>
      <c r="L647" s="278">
        <v>573.41772151898738</v>
      </c>
      <c r="M647" s="279">
        <v>0</v>
      </c>
      <c r="N647" s="277">
        <v>0</v>
      </c>
      <c r="O647" s="280" t="s">
        <v>882</v>
      </c>
      <c r="P647" s="279">
        <v>0</v>
      </c>
      <c r="Q647" s="281">
        <v>0</v>
      </c>
      <c r="R647" s="282" t="s">
        <v>883</v>
      </c>
      <c r="S647" s="274" t="s">
        <v>1333</v>
      </c>
      <c r="T647" s="44">
        <v>1</v>
      </c>
      <c r="U647" s="283">
        <v>69</v>
      </c>
      <c r="V647" s="284">
        <v>2</v>
      </c>
      <c r="W647" s="285" t="s">
        <v>883</v>
      </c>
      <c r="X647" s="286" t="s">
        <v>883</v>
      </c>
      <c r="Y647" s="287">
        <v>0</v>
      </c>
      <c r="Z647" s="287" t="s">
        <v>883</v>
      </c>
      <c r="AA647" s="286" t="s">
        <v>883</v>
      </c>
      <c r="AB647" s="287">
        <v>0</v>
      </c>
      <c r="AC647" s="287"/>
      <c r="AD647" s="288" t="s">
        <v>883</v>
      </c>
      <c r="AE647" s="289" t="s">
        <v>883</v>
      </c>
      <c r="AF647" s="279">
        <v>6</v>
      </c>
      <c r="AG647" s="282">
        <v>43622</v>
      </c>
      <c r="AH647" s="282">
        <v>40395</v>
      </c>
      <c r="AI647" s="282">
        <v>43614</v>
      </c>
      <c r="AJ647" s="282" t="s">
        <v>883</v>
      </c>
      <c r="AK647" s="274"/>
    </row>
    <row r="648" spans="1:37" x14ac:dyDescent="0.3">
      <c r="A648" s="273">
        <v>116754</v>
      </c>
      <c r="B648" s="274" t="s">
        <v>1720</v>
      </c>
      <c r="C648" s="146" t="s">
        <v>338</v>
      </c>
      <c r="D648" s="275">
        <v>98.43</v>
      </c>
      <c r="E648" s="274"/>
      <c r="F648" s="274"/>
      <c r="G648" s="274" t="s">
        <v>883</v>
      </c>
      <c r="H648" s="276">
        <v>365</v>
      </c>
      <c r="I648" s="24">
        <v>103003</v>
      </c>
      <c r="J648" s="277">
        <v>98.43</v>
      </c>
      <c r="K648" s="276">
        <v>81</v>
      </c>
      <c r="L648" s="278">
        <v>54.074074074074076</v>
      </c>
      <c r="M648" s="279">
        <v>0</v>
      </c>
      <c r="N648" s="277">
        <v>0</v>
      </c>
      <c r="O648" s="280" t="s">
        <v>882</v>
      </c>
      <c r="P648" s="279">
        <v>0</v>
      </c>
      <c r="Q648" s="281">
        <v>0</v>
      </c>
      <c r="R648" s="282" t="s">
        <v>883</v>
      </c>
      <c r="S648" s="274" t="s">
        <v>1333</v>
      </c>
      <c r="T648" s="44">
        <v>1</v>
      </c>
      <c r="U648" s="283">
        <v>69</v>
      </c>
      <c r="V648" s="284">
        <v>2</v>
      </c>
      <c r="W648" s="285" t="s">
        <v>883</v>
      </c>
      <c r="X648" s="286" t="s">
        <v>883</v>
      </c>
      <c r="Y648" s="287">
        <v>0</v>
      </c>
      <c r="Z648" s="287" t="s">
        <v>883</v>
      </c>
      <c r="AA648" s="286" t="s">
        <v>883</v>
      </c>
      <c r="AB648" s="287">
        <v>0</v>
      </c>
      <c r="AC648" s="287"/>
      <c r="AD648" s="288" t="s">
        <v>883</v>
      </c>
      <c r="AE648" s="289" t="s">
        <v>883</v>
      </c>
      <c r="AF648" s="279">
        <v>28</v>
      </c>
      <c r="AG648" s="282">
        <v>44526</v>
      </c>
      <c r="AH648" s="282">
        <v>40395</v>
      </c>
      <c r="AI648" s="282">
        <v>44483</v>
      </c>
      <c r="AJ648" s="282" t="s">
        <v>883</v>
      </c>
      <c r="AK648" s="274"/>
    </row>
    <row r="649" spans="1:37" x14ac:dyDescent="0.3">
      <c r="A649" s="273">
        <v>116771</v>
      </c>
      <c r="B649" s="274" t="s">
        <v>719</v>
      </c>
      <c r="C649" s="146" t="s">
        <v>720</v>
      </c>
      <c r="D649" s="275">
        <v>299</v>
      </c>
      <c r="E649" s="274"/>
      <c r="F649" s="274"/>
      <c r="G649" s="274" t="s">
        <v>883</v>
      </c>
      <c r="H649" s="276">
        <v>28</v>
      </c>
      <c r="I649" s="24">
        <v>103003</v>
      </c>
      <c r="J649" s="277">
        <v>299</v>
      </c>
      <c r="K649" s="276">
        <v>11</v>
      </c>
      <c r="L649" s="278">
        <v>30.434782608695652</v>
      </c>
      <c r="M649" s="279">
        <v>0</v>
      </c>
      <c r="N649" s="277">
        <v>0</v>
      </c>
      <c r="O649" s="280" t="s">
        <v>882</v>
      </c>
      <c r="P649" s="279">
        <v>0</v>
      </c>
      <c r="Q649" s="281">
        <v>0</v>
      </c>
      <c r="R649" s="282" t="s">
        <v>883</v>
      </c>
      <c r="S649" s="274" t="s">
        <v>1158</v>
      </c>
      <c r="T649" s="44">
        <v>1</v>
      </c>
      <c r="U649" s="283">
        <v>69</v>
      </c>
      <c r="V649" s="284">
        <v>1</v>
      </c>
      <c r="W649" s="285" t="s">
        <v>883</v>
      </c>
      <c r="X649" s="286" t="s">
        <v>883</v>
      </c>
      <c r="Y649" s="287">
        <v>0</v>
      </c>
      <c r="Z649" s="287" t="s">
        <v>883</v>
      </c>
      <c r="AA649" s="286" t="s">
        <v>883</v>
      </c>
      <c r="AB649" s="287">
        <v>0</v>
      </c>
      <c r="AC649" s="287"/>
      <c r="AD649" s="288" t="s">
        <v>883</v>
      </c>
      <c r="AE649" s="289" t="s">
        <v>883</v>
      </c>
      <c r="AF649" s="279">
        <v>4</v>
      </c>
      <c r="AG649" s="282">
        <v>42360</v>
      </c>
      <c r="AH649" s="282">
        <v>40396</v>
      </c>
      <c r="AI649" s="282">
        <v>44040</v>
      </c>
      <c r="AJ649" s="282" t="s">
        <v>883</v>
      </c>
      <c r="AK649" s="274"/>
    </row>
    <row r="650" spans="1:37" x14ac:dyDescent="0.3">
      <c r="A650" s="273">
        <v>116874</v>
      </c>
      <c r="B650" s="274" t="s">
        <v>1721</v>
      </c>
      <c r="C650" s="146" t="s">
        <v>31</v>
      </c>
      <c r="D650" s="275">
        <v>5.08</v>
      </c>
      <c r="E650" s="274"/>
      <c r="F650" s="274"/>
      <c r="G650" s="274" t="s">
        <v>883</v>
      </c>
      <c r="H650" s="276">
        <v>203</v>
      </c>
      <c r="I650" s="24">
        <v>103003</v>
      </c>
      <c r="J650" s="277">
        <v>5.08</v>
      </c>
      <c r="K650" s="276">
        <v>1211</v>
      </c>
      <c r="L650" s="278">
        <v>1.3261039979095899</v>
      </c>
      <c r="M650" s="279">
        <v>1133.96</v>
      </c>
      <c r="N650" s="277">
        <v>5760.5168000000003</v>
      </c>
      <c r="O650" s="280" t="s">
        <v>882</v>
      </c>
      <c r="P650" s="279">
        <v>0</v>
      </c>
      <c r="Q650" s="281">
        <v>0</v>
      </c>
      <c r="R650" s="282" t="s">
        <v>883</v>
      </c>
      <c r="S650" s="274" t="s">
        <v>1682</v>
      </c>
      <c r="T650" s="44">
        <v>1</v>
      </c>
      <c r="U650" s="283">
        <v>55</v>
      </c>
      <c r="V650" s="284">
        <v>37</v>
      </c>
      <c r="W650" s="285">
        <v>10083</v>
      </c>
      <c r="X650" s="286">
        <v>2023</v>
      </c>
      <c r="Y650" s="287">
        <v>500</v>
      </c>
      <c r="Z650" s="287" t="s">
        <v>883</v>
      </c>
      <c r="AA650" s="286" t="s">
        <v>883</v>
      </c>
      <c r="AB650" s="287">
        <v>0</v>
      </c>
      <c r="AC650" s="287"/>
      <c r="AD650" s="288" t="s">
        <v>883</v>
      </c>
      <c r="AE650" s="289" t="s">
        <v>883</v>
      </c>
      <c r="AF650" s="279">
        <v>612</v>
      </c>
      <c r="AG650" s="282">
        <v>44638</v>
      </c>
      <c r="AH650" s="282">
        <v>40406</v>
      </c>
      <c r="AI650" s="282">
        <v>45195</v>
      </c>
      <c r="AJ650" s="282" t="s">
        <v>883</v>
      </c>
      <c r="AK650" s="274"/>
    </row>
    <row r="651" spans="1:37" x14ac:dyDescent="0.3">
      <c r="A651" s="273">
        <v>117734</v>
      </c>
      <c r="B651" s="274" t="s">
        <v>1722</v>
      </c>
      <c r="C651" s="146" t="s">
        <v>256</v>
      </c>
      <c r="D651" s="275">
        <v>25.62</v>
      </c>
      <c r="E651" s="274"/>
      <c r="F651" s="274"/>
      <c r="G651" s="274" t="s">
        <v>883</v>
      </c>
      <c r="H651" s="276">
        <v>114</v>
      </c>
      <c r="I651" s="24">
        <v>103003</v>
      </c>
      <c r="J651" s="277">
        <v>25.62</v>
      </c>
      <c r="K651" s="276">
        <v>4</v>
      </c>
      <c r="L651" s="278">
        <v>345.45454545454544</v>
      </c>
      <c r="M651" s="279">
        <v>0</v>
      </c>
      <c r="N651" s="277">
        <v>0</v>
      </c>
      <c r="O651" s="280" t="s">
        <v>882</v>
      </c>
      <c r="P651" s="279">
        <v>0</v>
      </c>
      <c r="Q651" s="281">
        <v>0</v>
      </c>
      <c r="R651" s="282" t="s">
        <v>883</v>
      </c>
      <c r="S651" s="274" t="s">
        <v>979</v>
      </c>
      <c r="T651" s="44">
        <v>1</v>
      </c>
      <c r="U651" s="283">
        <v>55</v>
      </c>
      <c r="V651" s="284">
        <v>31</v>
      </c>
      <c r="W651" s="285" t="s">
        <v>883</v>
      </c>
      <c r="X651" s="286" t="s">
        <v>883</v>
      </c>
      <c r="Y651" s="287">
        <v>0</v>
      </c>
      <c r="Z651" s="287" t="s">
        <v>883</v>
      </c>
      <c r="AA651" s="286" t="s">
        <v>883</v>
      </c>
      <c r="AB651" s="287">
        <v>0</v>
      </c>
      <c r="AC651" s="287"/>
      <c r="AD651" s="288" t="s">
        <v>883</v>
      </c>
      <c r="AE651" s="289" t="s">
        <v>883</v>
      </c>
      <c r="AF651" s="279">
        <v>2</v>
      </c>
      <c r="AG651" s="282">
        <v>43892</v>
      </c>
      <c r="AH651" s="282">
        <v>40438</v>
      </c>
      <c r="AI651" s="282">
        <v>43865</v>
      </c>
      <c r="AJ651" s="282" t="s">
        <v>883</v>
      </c>
      <c r="AK651" s="274"/>
    </row>
    <row r="652" spans="1:37" x14ac:dyDescent="0.3">
      <c r="A652" s="273">
        <v>118244</v>
      </c>
      <c r="B652" s="274" t="s">
        <v>1723</v>
      </c>
      <c r="C652" s="146" t="s">
        <v>256</v>
      </c>
      <c r="D652" s="275">
        <v>5.99</v>
      </c>
      <c r="E652" s="274"/>
      <c r="F652" s="274"/>
      <c r="G652" s="274" t="s">
        <v>883</v>
      </c>
      <c r="H652" s="276">
        <v>173</v>
      </c>
      <c r="I652" s="24">
        <v>103003</v>
      </c>
      <c r="J652" s="277">
        <v>5.99</v>
      </c>
      <c r="K652" s="276">
        <v>5</v>
      </c>
      <c r="L652" s="278">
        <v>411.90476190476193</v>
      </c>
      <c r="M652" s="279">
        <v>0</v>
      </c>
      <c r="N652" s="277">
        <v>0</v>
      </c>
      <c r="O652" s="280" t="s">
        <v>882</v>
      </c>
      <c r="P652" s="279">
        <v>0</v>
      </c>
      <c r="Q652" s="281">
        <v>0</v>
      </c>
      <c r="R652" s="282" t="s">
        <v>883</v>
      </c>
      <c r="S652" s="274" t="s">
        <v>1262</v>
      </c>
      <c r="T652" s="44">
        <v>1</v>
      </c>
      <c r="U652" s="283">
        <v>89</v>
      </c>
      <c r="V652" s="284">
        <v>12</v>
      </c>
      <c r="W652" s="285" t="s">
        <v>883</v>
      </c>
      <c r="X652" s="286" t="s">
        <v>883</v>
      </c>
      <c r="Y652" s="287">
        <v>0</v>
      </c>
      <c r="Z652" s="287" t="s">
        <v>883</v>
      </c>
      <c r="AA652" s="286" t="s">
        <v>883</v>
      </c>
      <c r="AB652" s="287">
        <v>0</v>
      </c>
      <c r="AC652" s="287"/>
      <c r="AD652" s="288" t="s">
        <v>883</v>
      </c>
      <c r="AE652" s="289" t="s">
        <v>883</v>
      </c>
      <c r="AF652" s="279">
        <v>2</v>
      </c>
      <c r="AG652" s="282">
        <v>40955</v>
      </c>
      <c r="AH652" s="282">
        <v>40466</v>
      </c>
      <c r="AI652" s="282">
        <v>44974</v>
      </c>
      <c r="AJ652" s="282" t="s">
        <v>883</v>
      </c>
      <c r="AK652" s="274"/>
    </row>
    <row r="653" spans="1:37" x14ac:dyDescent="0.3">
      <c r="A653" s="273">
        <v>118245</v>
      </c>
      <c r="B653" s="274" t="s">
        <v>1724</v>
      </c>
      <c r="C653" s="146" t="s">
        <v>256</v>
      </c>
      <c r="D653" s="275">
        <v>2.72</v>
      </c>
      <c r="E653" s="274"/>
      <c r="F653" s="274"/>
      <c r="G653" s="274" t="s">
        <v>883</v>
      </c>
      <c r="H653" s="276">
        <v>33</v>
      </c>
      <c r="I653" s="24">
        <v>103003</v>
      </c>
      <c r="J653" s="277">
        <v>2.72</v>
      </c>
      <c r="K653" s="276">
        <v>5</v>
      </c>
      <c r="L653" s="278">
        <v>78.571428571428569</v>
      </c>
      <c r="M653" s="279">
        <v>0</v>
      </c>
      <c r="N653" s="277">
        <v>0</v>
      </c>
      <c r="O653" s="280" t="s">
        <v>882</v>
      </c>
      <c r="P653" s="279">
        <v>0</v>
      </c>
      <c r="Q653" s="281">
        <v>0</v>
      </c>
      <c r="R653" s="282" t="s">
        <v>883</v>
      </c>
      <c r="S653" s="274" t="s">
        <v>1262</v>
      </c>
      <c r="T653" s="44">
        <v>1</v>
      </c>
      <c r="U653" s="283">
        <v>89</v>
      </c>
      <c r="V653" s="284">
        <v>12</v>
      </c>
      <c r="W653" s="285" t="s">
        <v>883</v>
      </c>
      <c r="X653" s="286" t="s">
        <v>883</v>
      </c>
      <c r="Y653" s="287">
        <v>0</v>
      </c>
      <c r="Z653" s="287" t="s">
        <v>883</v>
      </c>
      <c r="AA653" s="286" t="s">
        <v>883</v>
      </c>
      <c r="AB653" s="287">
        <v>0</v>
      </c>
      <c r="AC653" s="287"/>
      <c r="AD653" s="288" t="s">
        <v>883</v>
      </c>
      <c r="AE653" s="289" t="s">
        <v>883</v>
      </c>
      <c r="AF653" s="279">
        <v>2</v>
      </c>
      <c r="AG653" s="282">
        <v>40955</v>
      </c>
      <c r="AH653" s="282">
        <v>40466</v>
      </c>
      <c r="AI653" s="282">
        <v>40941</v>
      </c>
      <c r="AJ653" s="282" t="s">
        <v>883</v>
      </c>
      <c r="AK653" s="274"/>
    </row>
    <row r="654" spans="1:37" x14ac:dyDescent="0.3">
      <c r="A654" s="273">
        <v>118246</v>
      </c>
      <c r="B654" s="274" t="s">
        <v>1725</v>
      </c>
      <c r="C654" s="146" t="s">
        <v>256</v>
      </c>
      <c r="D654" s="275">
        <v>1.1000000000000001</v>
      </c>
      <c r="E654" s="274"/>
      <c r="F654" s="274"/>
      <c r="G654" s="274" t="s">
        <v>883</v>
      </c>
      <c r="H654" s="276">
        <v>60</v>
      </c>
      <c r="I654" s="24">
        <v>103003</v>
      </c>
      <c r="J654" s="277">
        <v>1.1000000000000001</v>
      </c>
      <c r="K654" s="276">
        <v>5</v>
      </c>
      <c r="L654" s="278">
        <v>142.85714285714283</v>
      </c>
      <c r="M654" s="279">
        <v>0</v>
      </c>
      <c r="N654" s="277">
        <v>0</v>
      </c>
      <c r="O654" s="280" t="s">
        <v>882</v>
      </c>
      <c r="P654" s="279">
        <v>0</v>
      </c>
      <c r="Q654" s="281">
        <v>0</v>
      </c>
      <c r="R654" s="282" t="s">
        <v>883</v>
      </c>
      <c r="S654" s="274" t="s">
        <v>1262</v>
      </c>
      <c r="T654" s="44">
        <v>1</v>
      </c>
      <c r="U654" s="283">
        <v>89</v>
      </c>
      <c r="V654" s="284">
        <v>12</v>
      </c>
      <c r="W654" s="285" t="s">
        <v>883</v>
      </c>
      <c r="X654" s="286" t="s">
        <v>883</v>
      </c>
      <c r="Y654" s="287">
        <v>0</v>
      </c>
      <c r="Z654" s="287" t="s">
        <v>883</v>
      </c>
      <c r="AA654" s="286" t="s">
        <v>883</v>
      </c>
      <c r="AB654" s="287">
        <v>0</v>
      </c>
      <c r="AC654" s="287"/>
      <c r="AD654" s="288" t="s">
        <v>883</v>
      </c>
      <c r="AE654" s="289" t="s">
        <v>883</v>
      </c>
      <c r="AF654" s="279">
        <v>2</v>
      </c>
      <c r="AG654" s="282">
        <v>40955</v>
      </c>
      <c r="AH654" s="282">
        <v>40466</v>
      </c>
      <c r="AI654" s="282">
        <v>40941</v>
      </c>
      <c r="AJ654" s="282" t="s">
        <v>883</v>
      </c>
      <c r="AK654" s="274"/>
    </row>
    <row r="655" spans="1:37" x14ac:dyDescent="0.3">
      <c r="A655" s="273">
        <v>118427</v>
      </c>
      <c r="B655" s="274" t="s">
        <v>1726</v>
      </c>
      <c r="C655" s="146" t="s">
        <v>265</v>
      </c>
      <c r="D655" s="275">
        <v>29.32</v>
      </c>
      <c r="E655" s="274" t="s">
        <v>1727</v>
      </c>
      <c r="F655" s="274" t="s">
        <v>1276</v>
      </c>
      <c r="G655" s="274" t="s">
        <v>1277</v>
      </c>
      <c r="H655" s="276">
        <v>0</v>
      </c>
      <c r="I655" s="24">
        <v>103003</v>
      </c>
      <c r="J655" s="277">
        <v>29.32</v>
      </c>
      <c r="K655" s="276">
        <v>4196</v>
      </c>
      <c r="L655" s="278">
        <v>0</v>
      </c>
      <c r="M655" s="279">
        <v>4817.04</v>
      </c>
      <c r="N655" s="277">
        <v>141235.6128</v>
      </c>
      <c r="O655" s="280" t="s">
        <v>1278</v>
      </c>
      <c r="P655" s="279">
        <v>7115</v>
      </c>
      <c r="Q655" s="281">
        <v>208611.8</v>
      </c>
      <c r="R655" s="282">
        <v>45540</v>
      </c>
      <c r="S655" s="274" t="s">
        <v>1428</v>
      </c>
      <c r="T655" s="44">
        <v>1</v>
      </c>
      <c r="U655" s="283">
        <v>74</v>
      </c>
      <c r="V655" s="284">
        <v>2</v>
      </c>
      <c r="W655" s="285" t="s">
        <v>883</v>
      </c>
      <c r="X655" s="286" t="s">
        <v>883</v>
      </c>
      <c r="Y655" s="287">
        <v>0</v>
      </c>
      <c r="Z655" s="287" t="s">
        <v>883</v>
      </c>
      <c r="AA655" s="286" t="s">
        <v>883</v>
      </c>
      <c r="AB655" s="287">
        <v>0</v>
      </c>
      <c r="AC655" s="287"/>
      <c r="AD655" s="288" t="s">
        <v>883</v>
      </c>
      <c r="AE655" s="289" t="s">
        <v>883</v>
      </c>
      <c r="AF655" s="279">
        <v>1606</v>
      </c>
      <c r="AG655" s="282">
        <v>44974</v>
      </c>
      <c r="AH655" s="282">
        <v>40490</v>
      </c>
      <c r="AI655" s="282">
        <v>45209</v>
      </c>
      <c r="AJ655" s="282" t="s">
        <v>883</v>
      </c>
      <c r="AK655" s="274"/>
    </row>
    <row r="656" spans="1:37" x14ac:dyDescent="0.3">
      <c r="A656" s="273">
        <v>118515</v>
      </c>
      <c r="B656" s="274" t="s">
        <v>1728</v>
      </c>
      <c r="C656" s="146" t="s">
        <v>553</v>
      </c>
      <c r="D656" s="275">
        <v>69.97</v>
      </c>
      <c r="E656" s="274"/>
      <c r="F656" s="274"/>
      <c r="G656" s="274" t="s">
        <v>883</v>
      </c>
      <c r="H656" s="276">
        <v>0</v>
      </c>
      <c r="I656" s="24">
        <v>103003</v>
      </c>
      <c r="J656" s="277">
        <v>69.97</v>
      </c>
      <c r="K656" s="276">
        <v>314</v>
      </c>
      <c r="L656" s="278">
        <v>0</v>
      </c>
      <c r="M656" s="279">
        <v>178.14</v>
      </c>
      <c r="N656" s="277">
        <v>12464.4558</v>
      </c>
      <c r="O656" s="280" t="s">
        <v>882</v>
      </c>
      <c r="P656" s="279">
        <v>0</v>
      </c>
      <c r="Q656" s="281">
        <v>0</v>
      </c>
      <c r="R656" s="282" t="s">
        <v>883</v>
      </c>
      <c r="S656" s="274" t="s">
        <v>1729</v>
      </c>
      <c r="T656" s="44">
        <v>1</v>
      </c>
      <c r="U656" s="283">
        <v>51</v>
      </c>
      <c r="V656" s="284">
        <v>21</v>
      </c>
      <c r="W656" s="285">
        <v>7340</v>
      </c>
      <c r="X656" s="286">
        <v>2023</v>
      </c>
      <c r="Y656" s="287">
        <v>135.9</v>
      </c>
      <c r="Z656" s="287" t="s">
        <v>883</v>
      </c>
      <c r="AA656" s="286" t="s">
        <v>883</v>
      </c>
      <c r="AB656" s="287">
        <v>0</v>
      </c>
      <c r="AC656" s="287"/>
      <c r="AD656" s="288" t="s">
        <v>883</v>
      </c>
      <c r="AE656" s="289" t="s">
        <v>883</v>
      </c>
      <c r="AF656" s="279">
        <v>104</v>
      </c>
      <c r="AG656" s="282">
        <v>44417</v>
      </c>
      <c r="AH656" s="282">
        <v>40498</v>
      </c>
      <c r="AI656" s="282">
        <v>44405</v>
      </c>
      <c r="AJ656" s="282" t="s">
        <v>883</v>
      </c>
      <c r="AK656" s="274"/>
    </row>
    <row r="657" spans="1:37" x14ac:dyDescent="0.3">
      <c r="A657" s="273">
        <v>118577</v>
      </c>
      <c r="B657" s="274" t="s">
        <v>1730</v>
      </c>
      <c r="C657" s="146" t="s">
        <v>553</v>
      </c>
      <c r="D657" s="275">
        <v>81.25</v>
      </c>
      <c r="E657" s="274"/>
      <c r="F657" s="274"/>
      <c r="G657" s="274" t="s">
        <v>883</v>
      </c>
      <c r="H657" s="276">
        <v>0</v>
      </c>
      <c r="I657" s="24">
        <v>103003</v>
      </c>
      <c r="J657" s="277">
        <v>81.25</v>
      </c>
      <c r="K657" s="276">
        <v>726.5</v>
      </c>
      <c r="L657" s="278">
        <v>0</v>
      </c>
      <c r="M657" s="279">
        <v>0</v>
      </c>
      <c r="N657" s="277">
        <v>0</v>
      </c>
      <c r="O657" s="280" t="s">
        <v>882</v>
      </c>
      <c r="P657" s="279">
        <v>0</v>
      </c>
      <c r="Q657" s="281">
        <v>0</v>
      </c>
      <c r="R657" s="282" t="s">
        <v>883</v>
      </c>
      <c r="S657" s="274" t="s">
        <v>1729</v>
      </c>
      <c r="T657" s="44">
        <v>1</v>
      </c>
      <c r="U657" s="283">
        <v>51</v>
      </c>
      <c r="V657" s="284">
        <v>21</v>
      </c>
      <c r="W657" s="285">
        <v>2231</v>
      </c>
      <c r="X657" s="286">
        <v>2023</v>
      </c>
      <c r="Y657" s="287">
        <v>2000</v>
      </c>
      <c r="Z657" s="287" t="s">
        <v>883</v>
      </c>
      <c r="AA657" s="286" t="s">
        <v>883</v>
      </c>
      <c r="AB657" s="287">
        <v>0</v>
      </c>
      <c r="AC657" s="287"/>
      <c r="AD657" s="288" t="s">
        <v>883</v>
      </c>
      <c r="AE657" s="289" t="s">
        <v>883</v>
      </c>
      <c r="AF657" s="279">
        <v>242</v>
      </c>
      <c r="AG657" s="282">
        <v>44551</v>
      </c>
      <c r="AH657" s="282">
        <v>40501</v>
      </c>
      <c r="AI657" s="282">
        <v>44544</v>
      </c>
      <c r="AJ657" s="282" t="s">
        <v>883</v>
      </c>
      <c r="AK657" s="274"/>
    </row>
    <row r="658" spans="1:37" x14ac:dyDescent="0.3">
      <c r="A658" s="273">
        <v>119087</v>
      </c>
      <c r="B658" s="274" t="s">
        <v>734</v>
      </c>
      <c r="C658" s="146" t="s">
        <v>256</v>
      </c>
      <c r="D658" s="275">
        <v>5.48</v>
      </c>
      <c r="E658" s="274"/>
      <c r="F658" s="274"/>
      <c r="G658" s="274" t="s">
        <v>883</v>
      </c>
      <c r="H658" s="276">
        <v>255</v>
      </c>
      <c r="I658" s="24">
        <v>103003</v>
      </c>
      <c r="J658" s="277">
        <v>5.48</v>
      </c>
      <c r="K658" s="276">
        <v>30</v>
      </c>
      <c r="L658" s="278">
        <v>58.891454965357966</v>
      </c>
      <c r="M658" s="279">
        <v>0</v>
      </c>
      <c r="N658" s="277">
        <v>0</v>
      </c>
      <c r="O658" s="280" t="s">
        <v>882</v>
      </c>
      <c r="P658" s="279">
        <v>0</v>
      </c>
      <c r="Q658" s="281">
        <v>0</v>
      </c>
      <c r="R658" s="282" t="s">
        <v>883</v>
      </c>
      <c r="S658" s="274" t="s">
        <v>1267</v>
      </c>
      <c r="T658" s="44">
        <v>1</v>
      </c>
      <c r="U658" s="283">
        <v>59</v>
      </c>
      <c r="V658" s="284">
        <v>18</v>
      </c>
      <c r="W658" s="285" t="s">
        <v>883</v>
      </c>
      <c r="X658" s="286" t="s">
        <v>883</v>
      </c>
      <c r="Y658" s="287">
        <v>0</v>
      </c>
      <c r="Z658" s="287" t="s">
        <v>883</v>
      </c>
      <c r="AA658" s="286" t="s">
        <v>883</v>
      </c>
      <c r="AB658" s="287">
        <v>0</v>
      </c>
      <c r="AC658" s="287"/>
      <c r="AD658" s="288" t="s">
        <v>883</v>
      </c>
      <c r="AE658" s="289" t="s">
        <v>883</v>
      </c>
      <c r="AF658" s="279">
        <v>18</v>
      </c>
      <c r="AG658" s="282">
        <v>40842</v>
      </c>
      <c r="AH658" s="282">
        <v>40575</v>
      </c>
      <c r="AI658" s="282">
        <v>40834</v>
      </c>
      <c r="AJ658" s="282" t="s">
        <v>883</v>
      </c>
      <c r="AK658" s="274"/>
    </row>
    <row r="659" spans="1:37" x14ac:dyDescent="0.3">
      <c r="A659" s="273">
        <v>119180</v>
      </c>
      <c r="B659" s="274" t="s">
        <v>1731</v>
      </c>
      <c r="C659" s="146" t="s">
        <v>31</v>
      </c>
      <c r="D659" s="275">
        <v>6.28</v>
      </c>
      <c r="E659" s="274"/>
      <c r="F659" s="274"/>
      <c r="G659" s="274" t="s">
        <v>883</v>
      </c>
      <c r="H659" s="276">
        <v>157</v>
      </c>
      <c r="I659" s="24">
        <v>103003</v>
      </c>
      <c r="J659" s="277">
        <v>6.28</v>
      </c>
      <c r="K659" s="276">
        <v>59</v>
      </c>
      <c r="L659" s="278">
        <v>31.910569105691057</v>
      </c>
      <c r="M659" s="279">
        <v>0</v>
      </c>
      <c r="N659" s="277">
        <v>0</v>
      </c>
      <c r="O659" s="280" t="s">
        <v>882</v>
      </c>
      <c r="P659" s="279">
        <v>0</v>
      </c>
      <c r="Q659" s="281">
        <v>0</v>
      </c>
      <c r="R659" s="282" t="s">
        <v>883</v>
      </c>
      <c r="S659" s="274" t="s">
        <v>1682</v>
      </c>
      <c r="T659" s="44">
        <v>1</v>
      </c>
      <c r="U659" s="283">
        <v>55</v>
      </c>
      <c r="V659" s="284">
        <v>37</v>
      </c>
      <c r="W659" s="285" t="s">
        <v>883</v>
      </c>
      <c r="X659" s="286" t="s">
        <v>883</v>
      </c>
      <c r="Y659" s="287">
        <v>0</v>
      </c>
      <c r="Z659" s="287" t="s">
        <v>883</v>
      </c>
      <c r="AA659" s="286" t="s">
        <v>883</v>
      </c>
      <c r="AB659" s="287">
        <v>0</v>
      </c>
      <c r="AC659" s="287"/>
      <c r="AD659" s="288" t="s">
        <v>883</v>
      </c>
      <c r="AE659" s="289" t="s">
        <v>883</v>
      </c>
      <c r="AF659" s="279">
        <v>20</v>
      </c>
      <c r="AG659" s="282">
        <v>41460</v>
      </c>
      <c r="AH659" s="282">
        <v>40581</v>
      </c>
      <c r="AI659" s="282">
        <v>42075</v>
      </c>
      <c r="AJ659" s="282" t="s">
        <v>883</v>
      </c>
      <c r="AK659" s="274"/>
    </row>
    <row r="660" spans="1:37" x14ac:dyDescent="0.3">
      <c r="A660" s="273">
        <v>119181</v>
      </c>
      <c r="B660" s="274" t="s">
        <v>1732</v>
      </c>
      <c r="C660" s="146" t="s">
        <v>31</v>
      </c>
      <c r="D660" s="275">
        <v>2.68</v>
      </c>
      <c r="E660" s="274"/>
      <c r="F660" s="274"/>
      <c r="G660" s="274" t="s">
        <v>883</v>
      </c>
      <c r="H660" s="276">
        <v>610</v>
      </c>
      <c r="I660" s="24">
        <v>103003</v>
      </c>
      <c r="J660" s="277">
        <v>2.68</v>
      </c>
      <c r="K660" s="276">
        <v>385</v>
      </c>
      <c r="L660" s="278">
        <v>14.437869822485208</v>
      </c>
      <c r="M660" s="279">
        <v>0</v>
      </c>
      <c r="N660" s="277">
        <v>0</v>
      </c>
      <c r="O660" s="280" t="s">
        <v>882</v>
      </c>
      <c r="P660" s="279">
        <v>0</v>
      </c>
      <c r="Q660" s="281">
        <v>0</v>
      </c>
      <c r="R660" s="282" t="s">
        <v>883</v>
      </c>
      <c r="S660" s="274" t="s">
        <v>1682</v>
      </c>
      <c r="T660" s="44">
        <v>1</v>
      </c>
      <c r="U660" s="283">
        <v>55</v>
      </c>
      <c r="V660" s="284">
        <v>37</v>
      </c>
      <c r="W660" s="285" t="s">
        <v>883</v>
      </c>
      <c r="X660" s="286" t="s">
        <v>883</v>
      </c>
      <c r="Y660" s="287">
        <v>0</v>
      </c>
      <c r="Z660" s="287" t="s">
        <v>883</v>
      </c>
      <c r="AA660" s="286" t="s">
        <v>883</v>
      </c>
      <c r="AB660" s="287">
        <v>0</v>
      </c>
      <c r="AC660" s="287"/>
      <c r="AD660" s="288" t="s">
        <v>883</v>
      </c>
      <c r="AE660" s="289" t="s">
        <v>883</v>
      </c>
      <c r="AF660" s="279">
        <v>170</v>
      </c>
      <c r="AG660" s="282">
        <v>44544</v>
      </c>
      <c r="AH660" s="282">
        <v>40581</v>
      </c>
      <c r="AI660" s="282">
        <v>44470</v>
      </c>
      <c r="AJ660" s="282" t="s">
        <v>883</v>
      </c>
      <c r="AK660" s="274"/>
    </row>
    <row r="661" spans="1:37" x14ac:dyDescent="0.3">
      <c r="A661" s="273">
        <v>119318</v>
      </c>
      <c r="B661" s="274" t="s">
        <v>1733</v>
      </c>
      <c r="C661" s="146" t="s">
        <v>328</v>
      </c>
      <c r="D661" s="275">
        <v>3.2</v>
      </c>
      <c r="E661" s="274"/>
      <c r="F661" s="274"/>
      <c r="G661" s="274" t="s">
        <v>883</v>
      </c>
      <c r="H661" s="276">
        <v>0</v>
      </c>
      <c r="I661" s="24">
        <v>103003</v>
      </c>
      <c r="J661" s="277">
        <v>3.2</v>
      </c>
      <c r="K661" s="276">
        <v>137</v>
      </c>
      <c r="L661" s="278">
        <v>0</v>
      </c>
      <c r="M661" s="279">
        <v>118</v>
      </c>
      <c r="N661" s="277">
        <v>377.6</v>
      </c>
      <c r="O661" s="280" t="s">
        <v>882</v>
      </c>
      <c r="P661" s="279">
        <v>0</v>
      </c>
      <c r="Q661" s="281">
        <v>0</v>
      </c>
      <c r="R661" s="282" t="s">
        <v>883</v>
      </c>
      <c r="S661" s="274" t="s">
        <v>1734</v>
      </c>
      <c r="T661" s="44">
        <v>1</v>
      </c>
      <c r="U661" s="283">
        <v>45</v>
      </c>
      <c r="V661" s="284">
        <v>8</v>
      </c>
      <c r="W661" s="285">
        <v>6209</v>
      </c>
      <c r="X661" s="286">
        <v>2023</v>
      </c>
      <c r="Y661" s="287">
        <v>50</v>
      </c>
      <c r="Z661" s="287" t="s">
        <v>883</v>
      </c>
      <c r="AA661" s="286" t="s">
        <v>883</v>
      </c>
      <c r="AB661" s="287">
        <v>0</v>
      </c>
      <c r="AC661" s="287"/>
      <c r="AD661" s="288" t="s">
        <v>883</v>
      </c>
      <c r="AE661" s="289" t="s">
        <v>883</v>
      </c>
      <c r="AF661" s="279">
        <v>56</v>
      </c>
      <c r="AG661" s="282">
        <v>43874</v>
      </c>
      <c r="AH661" s="282">
        <v>40598</v>
      </c>
      <c r="AI661" s="282">
        <v>43866</v>
      </c>
      <c r="AJ661" s="282" t="s">
        <v>883</v>
      </c>
      <c r="AK661" s="274"/>
    </row>
    <row r="662" spans="1:37" x14ac:dyDescent="0.3">
      <c r="A662" s="273">
        <v>119554</v>
      </c>
      <c r="B662" s="274" t="s">
        <v>1735</v>
      </c>
      <c r="C662" s="146" t="s">
        <v>720</v>
      </c>
      <c r="D662" s="275">
        <v>482.5</v>
      </c>
      <c r="E662" s="274"/>
      <c r="F662" s="274"/>
      <c r="G662" s="274" t="s">
        <v>883</v>
      </c>
      <c r="H662" s="276">
        <v>146</v>
      </c>
      <c r="I662" s="24">
        <v>103003</v>
      </c>
      <c r="J662" s="277">
        <v>482.5</v>
      </c>
      <c r="K662" s="276">
        <v>168</v>
      </c>
      <c r="L662" s="278">
        <v>10.428571428571429</v>
      </c>
      <c r="M662" s="279">
        <v>22</v>
      </c>
      <c r="N662" s="277">
        <v>10615</v>
      </c>
      <c r="O662" s="280" t="s">
        <v>882</v>
      </c>
      <c r="P662" s="279">
        <v>0</v>
      </c>
      <c r="Q662" s="281">
        <v>0</v>
      </c>
      <c r="R662" s="282" t="s">
        <v>883</v>
      </c>
      <c r="S662" s="274" t="s">
        <v>1205</v>
      </c>
      <c r="T662" s="44">
        <v>1</v>
      </c>
      <c r="U662" s="283">
        <v>74</v>
      </c>
      <c r="V662" s="284">
        <v>9</v>
      </c>
      <c r="W662" s="285" t="s">
        <v>883</v>
      </c>
      <c r="X662" s="286" t="s">
        <v>883</v>
      </c>
      <c r="Y662" s="287">
        <v>0</v>
      </c>
      <c r="Z662" s="287" t="s">
        <v>883</v>
      </c>
      <c r="AA662" s="286" t="s">
        <v>883</v>
      </c>
      <c r="AB662" s="287">
        <v>0</v>
      </c>
      <c r="AC662" s="287"/>
      <c r="AD662" s="288" t="s">
        <v>883</v>
      </c>
      <c r="AE662" s="289" t="s">
        <v>883</v>
      </c>
      <c r="AF662" s="279">
        <v>56</v>
      </c>
      <c r="AG662" s="282">
        <v>44545</v>
      </c>
      <c r="AH662" s="282">
        <v>40632</v>
      </c>
      <c r="AI662" s="282">
        <v>44539</v>
      </c>
      <c r="AJ662" s="282" t="s">
        <v>883</v>
      </c>
      <c r="AK662" s="274"/>
    </row>
    <row r="663" spans="1:37" x14ac:dyDescent="0.3">
      <c r="A663" s="273">
        <v>119595</v>
      </c>
      <c r="B663" s="274" t="s">
        <v>1736</v>
      </c>
      <c r="C663" s="146" t="s">
        <v>253</v>
      </c>
      <c r="D663" s="275">
        <v>4.33</v>
      </c>
      <c r="E663" s="274"/>
      <c r="F663" s="274"/>
      <c r="G663" s="274" t="s">
        <v>883</v>
      </c>
      <c r="H663" s="276">
        <v>311</v>
      </c>
      <c r="I663" s="24">
        <v>103003</v>
      </c>
      <c r="J663" s="277">
        <v>4.33</v>
      </c>
      <c r="K663" s="276">
        <v>33</v>
      </c>
      <c r="L663" s="278">
        <v>103.66666666666666</v>
      </c>
      <c r="M663" s="279">
        <v>0</v>
      </c>
      <c r="N663" s="277">
        <v>0</v>
      </c>
      <c r="O663" s="280" t="s">
        <v>882</v>
      </c>
      <c r="P663" s="279">
        <v>0</v>
      </c>
      <c r="Q663" s="281">
        <v>0</v>
      </c>
      <c r="R663" s="282" t="s">
        <v>883</v>
      </c>
      <c r="S663" s="274" t="s">
        <v>1737</v>
      </c>
      <c r="T663" s="44">
        <v>1</v>
      </c>
      <c r="U663" s="283">
        <v>62</v>
      </c>
      <c r="V663" s="284">
        <v>26</v>
      </c>
      <c r="W663" s="285" t="s">
        <v>883</v>
      </c>
      <c r="X663" s="286" t="s">
        <v>883</v>
      </c>
      <c r="Y663" s="287">
        <v>0</v>
      </c>
      <c r="Z663" s="287" t="s">
        <v>883</v>
      </c>
      <c r="AA663" s="286" t="s">
        <v>883</v>
      </c>
      <c r="AB663" s="287">
        <v>0</v>
      </c>
      <c r="AC663" s="287"/>
      <c r="AD663" s="288" t="s">
        <v>883</v>
      </c>
      <c r="AE663" s="289" t="s">
        <v>883</v>
      </c>
      <c r="AF663" s="279">
        <v>12</v>
      </c>
      <c r="AG663" s="282">
        <v>44145</v>
      </c>
      <c r="AH663" s="282">
        <v>40638</v>
      </c>
      <c r="AI663" s="282">
        <v>45148</v>
      </c>
      <c r="AJ663" s="282" t="s">
        <v>883</v>
      </c>
      <c r="AK663" s="274"/>
    </row>
    <row r="664" spans="1:37" x14ac:dyDescent="0.3">
      <c r="A664" s="273">
        <v>119621</v>
      </c>
      <c r="B664" s="274" t="s">
        <v>1738</v>
      </c>
      <c r="C664" s="146" t="s">
        <v>720</v>
      </c>
      <c r="D664" s="275">
        <v>284.83</v>
      </c>
      <c r="E664" s="274"/>
      <c r="F664" s="274"/>
      <c r="G664" s="274" t="s">
        <v>883</v>
      </c>
      <c r="H664" s="276">
        <v>100</v>
      </c>
      <c r="I664" s="24">
        <v>103003</v>
      </c>
      <c r="J664" s="277">
        <v>284.83</v>
      </c>
      <c r="K664" s="276">
        <v>495</v>
      </c>
      <c r="L664" s="278">
        <v>2.1052631578947367</v>
      </c>
      <c r="M664" s="279">
        <v>470</v>
      </c>
      <c r="N664" s="277">
        <v>133870.1</v>
      </c>
      <c r="O664" s="280" t="s">
        <v>882</v>
      </c>
      <c r="P664" s="279">
        <v>0</v>
      </c>
      <c r="Q664" s="281">
        <v>0</v>
      </c>
      <c r="R664" s="282" t="s">
        <v>883</v>
      </c>
      <c r="S664" s="274" t="s">
        <v>1205</v>
      </c>
      <c r="T664" s="44">
        <v>1</v>
      </c>
      <c r="U664" s="283">
        <v>74</v>
      </c>
      <c r="V664" s="284">
        <v>9</v>
      </c>
      <c r="W664" s="285" t="s">
        <v>883</v>
      </c>
      <c r="X664" s="286" t="s">
        <v>883</v>
      </c>
      <c r="Y664" s="287">
        <v>0</v>
      </c>
      <c r="Z664" s="287" t="s">
        <v>883</v>
      </c>
      <c r="AA664" s="286" t="s">
        <v>883</v>
      </c>
      <c r="AB664" s="287">
        <v>0</v>
      </c>
      <c r="AC664" s="287"/>
      <c r="AD664" s="288" t="s">
        <v>883</v>
      </c>
      <c r="AE664" s="289" t="s">
        <v>883</v>
      </c>
      <c r="AF664" s="279">
        <v>190</v>
      </c>
      <c r="AG664" s="282">
        <v>44244</v>
      </c>
      <c r="AH664" s="282">
        <v>40641</v>
      </c>
      <c r="AI664" s="282">
        <v>45210</v>
      </c>
      <c r="AJ664" s="282" t="s">
        <v>883</v>
      </c>
      <c r="AK664" s="274"/>
    </row>
    <row r="665" spans="1:37" x14ac:dyDescent="0.3">
      <c r="A665" s="273">
        <v>120615</v>
      </c>
      <c r="B665" s="274" t="s">
        <v>1739</v>
      </c>
      <c r="C665" s="146" t="s">
        <v>265</v>
      </c>
      <c r="D665" s="275">
        <v>1.05</v>
      </c>
      <c r="E665" s="274"/>
      <c r="F665" s="274"/>
      <c r="G665" s="274" t="s">
        <v>883</v>
      </c>
      <c r="H665" s="276">
        <v>1276</v>
      </c>
      <c r="I665" s="24">
        <v>103003</v>
      </c>
      <c r="J665" s="277">
        <v>1.05</v>
      </c>
      <c r="K665" s="276"/>
      <c r="L665" s="278">
        <v>0</v>
      </c>
      <c r="M665" s="279">
        <v>0</v>
      </c>
      <c r="N665" s="277">
        <v>0</v>
      </c>
      <c r="O665" s="280" t="s">
        <v>882</v>
      </c>
      <c r="P665" s="279">
        <v>0</v>
      </c>
      <c r="Q665" s="281">
        <v>0</v>
      </c>
      <c r="R665" s="282" t="s">
        <v>883</v>
      </c>
      <c r="S665" s="274" t="s">
        <v>1740</v>
      </c>
      <c r="T665" s="44">
        <v>1</v>
      </c>
      <c r="U665" s="283">
        <v>80</v>
      </c>
      <c r="V665" s="284">
        <v>13</v>
      </c>
      <c r="W665" s="285" t="s">
        <v>883</v>
      </c>
      <c r="X665" s="286" t="s">
        <v>883</v>
      </c>
      <c r="Y665" s="287">
        <v>0</v>
      </c>
      <c r="Z665" s="287" t="s">
        <v>883</v>
      </c>
      <c r="AA665" s="286" t="s">
        <v>883</v>
      </c>
      <c r="AB665" s="287">
        <v>0</v>
      </c>
      <c r="AC665" s="287"/>
      <c r="AD665" s="288" t="s">
        <v>883</v>
      </c>
      <c r="AE665" s="289" t="s">
        <v>883</v>
      </c>
      <c r="AF665" s="279">
        <v>0</v>
      </c>
      <c r="AG665" s="282">
        <v>42333</v>
      </c>
      <c r="AH665" s="282">
        <v>40756</v>
      </c>
      <c r="AI665" s="282">
        <v>42297</v>
      </c>
      <c r="AJ665" s="282" t="s">
        <v>883</v>
      </c>
      <c r="AK665" s="274"/>
    </row>
    <row r="666" spans="1:37" x14ac:dyDescent="0.3">
      <c r="A666" s="273">
        <v>120995</v>
      </c>
      <c r="B666" s="274" t="s">
        <v>1741</v>
      </c>
      <c r="C666" s="146" t="s">
        <v>265</v>
      </c>
      <c r="D666" s="275">
        <v>3.39</v>
      </c>
      <c r="E666" s="274"/>
      <c r="F666" s="274"/>
      <c r="G666" s="274" t="s">
        <v>883</v>
      </c>
      <c r="H666" s="276">
        <v>80</v>
      </c>
      <c r="I666" s="24">
        <v>103003</v>
      </c>
      <c r="J666" s="277">
        <v>3.39</v>
      </c>
      <c r="K666" s="276">
        <v>140</v>
      </c>
      <c r="L666" s="278">
        <v>6.8551842330762645</v>
      </c>
      <c r="M666" s="279">
        <v>0</v>
      </c>
      <c r="N666" s="277">
        <v>0</v>
      </c>
      <c r="O666" s="280" t="s">
        <v>882</v>
      </c>
      <c r="P666" s="279">
        <v>0</v>
      </c>
      <c r="Q666" s="281">
        <v>0</v>
      </c>
      <c r="R666" s="282" t="s">
        <v>883</v>
      </c>
      <c r="S666" s="274" t="s">
        <v>984</v>
      </c>
      <c r="T666" s="44">
        <v>1</v>
      </c>
      <c r="U666" s="283">
        <v>55</v>
      </c>
      <c r="V666" s="284">
        <v>32</v>
      </c>
      <c r="W666" s="285">
        <v>2442</v>
      </c>
      <c r="X666" s="286">
        <v>2023</v>
      </c>
      <c r="Y666" s="287">
        <v>100</v>
      </c>
      <c r="Z666" s="287" t="s">
        <v>883</v>
      </c>
      <c r="AA666" s="286" t="s">
        <v>883</v>
      </c>
      <c r="AB666" s="287">
        <v>0</v>
      </c>
      <c r="AC666" s="287"/>
      <c r="AD666" s="288" t="s">
        <v>883</v>
      </c>
      <c r="AE666" s="289" t="s">
        <v>883</v>
      </c>
      <c r="AF666" s="279">
        <v>46</v>
      </c>
      <c r="AG666" s="282">
        <v>44883</v>
      </c>
      <c r="AH666" s="282">
        <v>40794</v>
      </c>
      <c r="AI666" s="282">
        <v>44917</v>
      </c>
      <c r="AJ666" s="282" t="s">
        <v>883</v>
      </c>
      <c r="AK666" s="274"/>
    </row>
    <row r="667" spans="1:37" x14ac:dyDescent="0.3">
      <c r="A667" s="273">
        <v>121054</v>
      </c>
      <c r="B667" s="274" t="s">
        <v>1742</v>
      </c>
      <c r="C667" s="146" t="s">
        <v>338</v>
      </c>
      <c r="D667" s="275">
        <v>498.9</v>
      </c>
      <c r="E667" s="274"/>
      <c r="F667" s="274"/>
      <c r="G667" s="274" t="s">
        <v>883</v>
      </c>
      <c r="H667" s="276">
        <v>95</v>
      </c>
      <c r="I667" s="24">
        <v>103003</v>
      </c>
      <c r="J667" s="277">
        <v>498.9</v>
      </c>
      <c r="K667" s="276">
        <v>1</v>
      </c>
      <c r="L667" s="278">
        <v>1187.5</v>
      </c>
      <c r="M667" s="279">
        <v>0</v>
      </c>
      <c r="N667" s="277">
        <v>0</v>
      </c>
      <c r="O667" s="280" t="s">
        <v>882</v>
      </c>
      <c r="P667" s="279">
        <v>0</v>
      </c>
      <c r="Q667" s="281">
        <v>0</v>
      </c>
      <c r="R667" s="282" t="s">
        <v>883</v>
      </c>
      <c r="S667" s="274" t="s">
        <v>1033</v>
      </c>
      <c r="T667" s="44">
        <v>1</v>
      </c>
      <c r="U667" s="283">
        <v>69</v>
      </c>
      <c r="V667" s="284">
        <v>10</v>
      </c>
      <c r="W667" s="285" t="s">
        <v>883</v>
      </c>
      <c r="X667" s="286" t="s">
        <v>883</v>
      </c>
      <c r="Y667" s="287">
        <v>0</v>
      </c>
      <c r="Z667" s="287" t="s">
        <v>883</v>
      </c>
      <c r="AA667" s="286" t="s">
        <v>883</v>
      </c>
      <c r="AB667" s="287">
        <v>0</v>
      </c>
      <c r="AC667" s="287"/>
      <c r="AD667" s="288" t="s">
        <v>883</v>
      </c>
      <c r="AE667" s="289" t="s">
        <v>883</v>
      </c>
      <c r="AF667" s="279">
        <v>0</v>
      </c>
      <c r="AG667" s="282">
        <v>44117</v>
      </c>
      <c r="AH667" s="282">
        <v>40805</v>
      </c>
      <c r="AI667" s="282">
        <v>44881</v>
      </c>
      <c r="AJ667" s="282" t="s">
        <v>883</v>
      </c>
      <c r="AK667" s="274"/>
    </row>
    <row r="668" spans="1:37" x14ac:dyDescent="0.3">
      <c r="A668" s="273">
        <v>121086</v>
      </c>
      <c r="B668" s="274" t="s">
        <v>1743</v>
      </c>
      <c r="C668" s="146" t="s">
        <v>294</v>
      </c>
      <c r="D668" s="275">
        <v>162</v>
      </c>
      <c r="E668" s="274"/>
      <c r="F668" s="274"/>
      <c r="G668" s="274" t="s">
        <v>883</v>
      </c>
      <c r="H668" s="276">
        <v>0</v>
      </c>
      <c r="I668" s="24">
        <v>103003</v>
      </c>
      <c r="J668" s="277">
        <v>162</v>
      </c>
      <c r="K668" s="276">
        <v>14</v>
      </c>
      <c r="L668" s="278">
        <v>0</v>
      </c>
      <c r="M668" s="279">
        <v>15</v>
      </c>
      <c r="N668" s="277">
        <v>2430</v>
      </c>
      <c r="O668" s="280" t="s">
        <v>882</v>
      </c>
      <c r="P668" s="279">
        <v>0</v>
      </c>
      <c r="Q668" s="281">
        <v>0</v>
      </c>
      <c r="R668" s="282" t="s">
        <v>883</v>
      </c>
      <c r="S668" s="274" t="s">
        <v>1744</v>
      </c>
      <c r="T668" s="44">
        <v>1</v>
      </c>
      <c r="U668" s="283">
        <v>75</v>
      </c>
      <c r="V668" s="284">
        <v>5</v>
      </c>
      <c r="W668" s="285" t="s">
        <v>883</v>
      </c>
      <c r="X668" s="286" t="s">
        <v>883</v>
      </c>
      <c r="Y668" s="287">
        <v>0</v>
      </c>
      <c r="Z668" s="287" t="s">
        <v>883</v>
      </c>
      <c r="AA668" s="286" t="s">
        <v>883</v>
      </c>
      <c r="AB668" s="287">
        <v>0</v>
      </c>
      <c r="AC668" s="287"/>
      <c r="AD668" s="288" t="s">
        <v>883</v>
      </c>
      <c r="AE668" s="289" t="s">
        <v>883</v>
      </c>
      <c r="AF668" s="279">
        <v>6</v>
      </c>
      <c r="AG668" s="282">
        <v>45184</v>
      </c>
      <c r="AH668" s="282">
        <v>40807</v>
      </c>
      <c r="AI668" s="282">
        <v>45173</v>
      </c>
      <c r="AJ668" s="282" t="s">
        <v>883</v>
      </c>
      <c r="AK668" s="274"/>
    </row>
    <row r="669" spans="1:37" x14ac:dyDescent="0.3">
      <c r="A669" s="273">
        <v>121126</v>
      </c>
      <c r="B669" s="274" t="s">
        <v>1745</v>
      </c>
      <c r="C669" s="146" t="s">
        <v>31</v>
      </c>
      <c r="D669" s="275">
        <v>0.12</v>
      </c>
      <c r="E669" s="274"/>
      <c r="F669" s="274"/>
      <c r="G669" s="274" t="s">
        <v>883</v>
      </c>
      <c r="H669" s="276">
        <v>0</v>
      </c>
      <c r="I669" s="24">
        <v>103003</v>
      </c>
      <c r="J669" s="277">
        <v>0.12</v>
      </c>
      <c r="K669" s="276">
        <v>34508</v>
      </c>
      <c r="L669" s="278">
        <v>0</v>
      </c>
      <c r="M669" s="279">
        <v>0</v>
      </c>
      <c r="N669" s="277">
        <v>0</v>
      </c>
      <c r="O669" s="280" t="s">
        <v>882</v>
      </c>
      <c r="P669" s="279">
        <v>0</v>
      </c>
      <c r="Q669" s="281">
        <v>0</v>
      </c>
      <c r="R669" s="282" t="s">
        <v>883</v>
      </c>
      <c r="S669" s="274" t="s">
        <v>1214</v>
      </c>
      <c r="T669" s="44">
        <v>1</v>
      </c>
      <c r="U669" s="283">
        <v>62</v>
      </c>
      <c r="V669" s="284">
        <v>10</v>
      </c>
      <c r="W669" s="285">
        <v>5544</v>
      </c>
      <c r="X669" s="286">
        <v>2023</v>
      </c>
      <c r="Y669" s="287">
        <v>200000</v>
      </c>
      <c r="Z669" s="287" t="s">
        <v>883</v>
      </c>
      <c r="AA669" s="286" t="s">
        <v>883</v>
      </c>
      <c r="AB669" s="287">
        <v>0</v>
      </c>
      <c r="AC669" s="287"/>
      <c r="AD669" s="288" t="s">
        <v>883</v>
      </c>
      <c r="AE669" s="289" t="s">
        <v>883</v>
      </c>
      <c r="AF669" s="279">
        <v>11502</v>
      </c>
      <c r="AG669" s="282">
        <v>44736</v>
      </c>
      <c r="AH669" s="282">
        <v>40814</v>
      </c>
      <c r="AI669" s="282">
        <v>44711</v>
      </c>
      <c r="AJ669" s="282" t="s">
        <v>883</v>
      </c>
      <c r="AK669" s="274"/>
    </row>
    <row r="670" spans="1:37" x14ac:dyDescent="0.3">
      <c r="A670" s="273">
        <v>122304</v>
      </c>
      <c r="B670" s="274" t="s">
        <v>1746</v>
      </c>
      <c r="C670" s="146" t="s">
        <v>31</v>
      </c>
      <c r="D670" s="275">
        <v>1.99</v>
      </c>
      <c r="E670" s="274"/>
      <c r="F670" s="274"/>
      <c r="G670" s="274" t="s">
        <v>883</v>
      </c>
      <c r="H670" s="276">
        <v>3000</v>
      </c>
      <c r="I670" s="24">
        <v>103003</v>
      </c>
      <c r="J670" s="277">
        <v>1.99</v>
      </c>
      <c r="K670" s="276">
        <v>1985</v>
      </c>
      <c r="L670" s="278">
        <v>17.561318269624774</v>
      </c>
      <c r="M670" s="279">
        <v>0</v>
      </c>
      <c r="N670" s="277">
        <v>0</v>
      </c>
      <c r="O670" s="280" t="s">
        <v>882</v>
      </c>
      <c r="P670" s="279">
        <v>0</v>
      </c>
      <c r="Q670" s="281">
        <v>0</v>
      </c>
      <c r="R670" s="282" t="s">
        <v>883</v>
      </c>
      <c r="S670" s="274" t="s">
        <v>1272</v>
      </c>
      <c r="T670" s="44">
        <v>1</v>
      </c>
      <c r="U670" s="283">
        <v>83</v>
      </c>
      <c r="V670" s="284">
        <v>4</v>
      </c>
      <c r="W670" s="285" t="s">
        <v>883</v>
      </c>
      <c r="X670" s="286" t="s">
        <v>883</v>
      </c>
      <c r="Y670" s="287">
        <v>0</v>
      </c>
      <c r="Z670" s="287" t="s">
        <v>883</v>
      </c>
      <c r="AA670" s="286" t="s">
        <v>883</v>
      </c>
      <c r="AB670" s="287">
        <v>0</v>
      </c>
      <c r="AC670" s="287"/>
      <c r="AD670" s="288" t="s">
        <v>883</v>
      </c>
      <c r="AE670" s="289" t="s">
        <v>883</v>
      </c>
      <c r="AF670" s="279">
        <v>684</v>
      </c>
      <c r="AG670" s="282">
        <v>45203</v>
      </c>
      <c r="AH670" s="282">
        <v>40946</v>
      </c>
      <c r="AI670" s="282">
        <v>45189</v>
      </c>
      <c r="AJ670" s="282" t="s">
        <v>883</v>
      </c>
      <c r="AK670" s="274"/>
    </row>
    <row r="671" spans="1:37" x14ac:dyDescent="0.3">
      <c r="A671" s="273">
        <v>122305</v>
      </c>
      <c r="B671" s="274" t="s">
        <v>1747</v>
      </c>
      <c r="C671" s="146" t="s">
        <v>31</v>
      </c>
      <c r="D671" s="275">
        <v>2.14</v>
      </c>
      <c r="E671" s="274"/>
      <c r="F671" s="274"/>
      <c r="G671" s="274" t="s">
        <v>883</v>
      </c>
      <c r="H671" s="276">
        <v>426</v>
      </c>
      <c r="I671" s="24">
        <v>103003</v>
      </c>
      <c r="J671" s="277">
        <v>2.14</v>
      </c>
      <c r="K671" s="276">
        <v>899</v>
      </c>
      <c r="L671" s="278">
        <v>5.661129568106313</v>
      </c>
      <c r="M671" s="279">
        <v>477</v>
      </c>
      <c r="N671" s="277">
        <v>1020.78</v>
      </c>
      <c r="O671" s="280" t="s">
        <v>882</v>
      </c>
      <c r="P671" s="279">
        <v>0</v>
      </c>
      <c r="Q671" s="281">
        <v>0</v>
      </c>
      <c r="R671" s="282" t="s">
        <v>883</v>
      </c>
      <c r="S671" s="274" t="s">
        <v>1272</v>
      </c>
      <c r="T671" s="44">
        <v>1</v>
      </c>
      <c r="U671" s="283">
        <v>83</v>
      </c>
      <c r="V671" s="284">
        <v>4</v>
      </c>
      <c r="W671" s="285" t="s">
        <v>883</v>
      </c>
      <c r="X671" s="286" t="s">
        <v>883</v>
      </c>
      <c r="Y671" s="287">
        <v>0</v>
      </c>
      <c r="Z671" s="287" t="s">
        <v>883</v>
      </c>
      <c r="AA671" s="286" t="s">
        <v>883</v>
      </c>
      <c r="AB671" s="287">
        <v>0</v>
      </c>
      <c r="AC671" s="287"/>
      <c r="AD671" s="288" t="s">
        <v>883</v>
      </c>
      <c r="AE671" s="289" t="s">
        <v>883</v>
      </c>
      <c r="AF671" s="279">
        <v>302</v>
      </c>
      <c r="AG671" s="282">
        <v>43818</v>
      </c>
      <c r="AH671" s="282">
        <v>40946</v>
      </c>
      <c r="AI671" s="282">
        <v>44214</v>
      </c>
      <c r="AJ671" s="282" t="s">
        <v>883</v>
      </c>
      <c r="AK671" s="274"/>
    </row>
    <row r="672" spans="1:37" x14ac:dyDescent="0.3">
      <c r="A672" s="273">
        <v>122818</v>
      </c>
      <c r="B672" s="274" t="s">
        <v>1748</v>
      </c>
      <c r="C672" s="146" t="s">
        <v>553</v>
      </c>
      <c r="D672" s="275">
        <v>319.89999999999998</v>
      </c>
      <c r="E672" s="274"/>
      <c r="F672" s="274"/>
      <c r="G672" s="274" t="s">
        <v>883</v>
      </c>
      <c r="H672" s="276">
        <v>2259.25</v>
      </c>
      <c r="I672" s="24">
        <v>103003</v>
      </c>
      <c r="J672" s="277">
        <v>319.89999999999998</v>
      </c>
      <c r="K672" s="276">
        <v>589</v>
      </c>
      <c r="L672" s="278">
        <v>46.031988590057047</v>
      </c>
      <c r="M672" s="279">
        <v>0</v>
      </c>
      <c r="N672" s="277">
        <v>0</v>
      </c>
      <c r="O672" s="280" t="s">
        <v>882</v>
      </c>
      <c r="P672" s="279">
        <v>0</v>
      </c>
      <c r="Q672" s="281">
        <v>0</v>
      </c>
      <c r="R672" s="282" t="s">
        <v>883</v>
      </c>
      <c r="S672" s="274" t="s">
        <v>1729</v>
      </c>
      <c r="T672" s="44">
        <v>1</v>
      </c>
      <c r="U672" s="283">
        <v>51</v>
      </c>
      <c r="V672" s="284">
        <v>21</v>
      </c>
      <c r="W672" s="285" t="s">
        <v>883</v>
      </c>
      <c r="X672" s="286" t="s">
        <v>883</v>
      </c>
      <c r="Y672" s="287">
        <v>0</v>
      </c>
      <c r="Z672" s="287" t="s">
        <v>883</v>
      </c>
      <c r="AA672" s="286" t="s">
        <v>883</v>
      </c>
      <c r="AB672" s="287">
        <v>0</v>
      </c>
      <c r="AC672" s="287"/>
      <c r="AD672" s="288" t="s">
        <v>883</v>
      </c>
      <c r="AE672" s="289" t="s">
        <v>883</v>
      </c>
      <c r="AF672" s="279">
        <v>196</v>
      </c>
      <c r="AG672" s="282">
        <v>44553</v>
      </c>
      <c r="AH672" s="282">
        <v>41003</v>
      </c>
      <c r="AI672" s="282">
        <v>44412</v>
      </c>
      <c r="AJ672" s="282" t="s">
        <v>883</v>
      </c>
      <c r="AK672" s="274"/>
    </row>
    <row r="673" spans="1:37" x14ac:dyDescent="0.3">
      <c r="A673" s="273">
        <v>123131</v>
      </c>
      <c r="B673" s="274" t="s">
        <v>1749</v>
      </c>
      <c r="C673" s="146" t="s">
        <v>338</v>
      </c>
      <c r="D673" s="275">
        <v>30</v>
      </c>
      <c r="E673" s="274"/>
      <c r="F673" s="274"/>
      <c r="G673" s="274" t="s">
        <v>883</v>
      </c>
      <c r="H673" s="276">
        <v>332</v>
      </c>
      <c r="I673" s="24">
        <v>103003</v>
      </c>
      <c r="J673" s="277">
        <v>30</v>
      </c>
      <c r="K673" s="276"/>
      <c r="L673" s="278">
        <v>0</v>
      </c>
      <c r="M673" s="279">
        <v>0</v>
      </c>
      <c r="N673" s="277">
        <v>0</v>
      </c>
      <c r="O673" s="280" t="s">
        <v>882</v>
      </c>
      <c r="P673" s="279">
        <v>0</v>
      </c>
      <c r="Q673" s="281">
        <v>0</v>
      </c>
      <c r="R673" s="282" t="s">
        <v>883</v>
      </c>
      <c r="S673" s="274" t="s">
        <v>1333</v>
      </c>
      <c r="T673" s="44">
        <v>1</v>
      </c>
      <c r="U673" s="283">
        <v>69</v>
      </c>
      <c r="V673" s="284">
        <v>2</v>
      </c>
      <c r="W673" s="285" t="s">
        <v>883</v>
      </c>
      <c r="X673" s="286" t="s">
        <v>883</v>
      </c>
      <c r="Y673" s="287">
        <v>0</v>
      </c>
      <c r="Z673" s="287" t="s">
        <v>883</v>
      </c>
      <c r="AA673" s="286" t="s">
        <v>883</v>
      </c>
      <c r="AB673" s="287">
        <v>0</v>
      </c>
      <c r="AC673" s="287"/>
      <c r="AD673" s="288" t="s">
        <v>883</v>
      </c>
      <c r="AE673" s="289" t="s">
        <v>883</v>
      </c>
      <c r="AF673" s="279">
        <v>0</v>
      </c>
      <c r="AG673" s="282">
        <v>43622</v>
      </c>
      <c r="AH673" s="282">
        <v>41053</v>
      </c>
      <c r="AI673" s="282">
        <v>43614</v>
      </c>
      <c r="AJ673" s="282" t="s">
        <v>883</v>
      </c>
      <c r="AK673" s="274"/>
    </row>
    <row r="674" spans="1:37" x14ac:dyDescent="0.3">
      <c r="A674" s="273">
        <v>123132</v>
      </c>
      <c r="B674" s="274" t="s">
        <v>1750</v>
      </c>
      <c r="C674" s="146" t="s">
        <v>338</v>
      </c>
      <c r="D674" s="275">
        <v>53.47</v>
      </c>
      <c r="E674" s="274"/>
      <c r="F674" s="274"/>
      <c r="G674" s="274" t="s">
        <v>883</v>
      </c>
      <c r="H674" s="276">
        <v>527</v>
      </c>
      <c r="I674" s="24">
        <v>103003</v>
      </c>
      <c r="J674" s="277">
        <v>53.47</v>
      </c>
      <c r="K674" s="276"/>
      <c r="L674" s="278">
        <v>0</v>
      </c>
      <c r="M674" s="279">
        <v>0</v>
      </c>
      <c r="N674" s="277">
        <v>0</v>
      </c>
      <c r="O674" s="280" t="s">
        <v>882</v>
      </c>
      <c r="P674" s="279">
        <v>0</v>
      </c>
      <c r="Q674" s="281">
        <v>0</v>
      </c>
      <c r="R674" s="282" t="s">
        <v>883</v>
      </c>
      <c r="S674" s="274" t="s">
        <v>1333</v>
      </c>
      <c r="T674" s="44">
        <v>1</v>
      </c>
      <c r="U674" s="283">
        <v>69</v>
      </c>
      <c r="V674" s="284">
        <v>2</v>
      </c>
      <c r="W674" s="285" t="s">
        <v>883</v>
      </c>
      <c r="X674" s="286" t="s">
        <v>883</v>
      </c>
      <c r="Y674" s="287">
        <v>0</v>
      </c>
      <c r="Z674" s="287" t="s">
        <v>883</v>
      </c>
      <c r="AA674" s="286" t="s">
        <v>883</v>
      </c>
      <c r="AB674" s="287">
        <v>0</v>
      </c>
      <c r="AC674" s="287"/>
      <c r="AD674" s="288" t="s">
        <v>883</v>
      </c>
      <c r="AE674" s="289" t="s">
        <v>883</v>
      </c>
      <c r="AF674" s="279">
        <v>0</v>
      </c>
      <c r="AG674" s="282">
        <v>43690</v>
      </c>
      <c r="AH674" s="282">
        <v>41053</v>
      </c>
      <c r="AI674" s="282">
        <v>43671</v>
      </c>
      <c r="AJ674" s="282" t="s">
        <v>883</v>
      </c>
      <c r="AK674" s="274"/>
    </row>
    <row r="675" spans="1:37" x14ac:dyDescent="0.3">
      <c r="A675" s="273">
        <v>123133</v>
      </c>
      <c r="B675" s="274" t="s">
        <v>1751</v>
      </c>
      <c r="C675" s="146" t="s">
        <v>338</v>
      </c>
      <c r="D675" s="275">
        <v>15.97</v>
      </c>
      <c r="E675" s="274"/>
      <c r="F675" s="274"/>
      <c r="G675" s="274" t="s">
        <v>883</v>
      </c>
      <c r="H675" s="276">
        <v>382</v>
      </c>
      <c r="I675" s="24">
        <v>103003</v>
      </c>
      <c r="J675" s="277">
        <v>15.97</v>
      </c>
      <c r="K675" s="276">
        <v>8</v>
      </c>
      <c r="L675" s="278">
        <v>570.14925373134326</v>
      </c>
      <c r="M675" s="279">
        <v>0</v>
      </c>
      <c r="N675" s="277">
        <v>0</v>
      </c>
      <c r="O675" s="280" t="s">
        <v>882</v>
      </c>
      <c r="P675" s="279">
        <v>0</v>
      </c>
      <c r="Q675" s="281">
        <v>0</v>
      </c>
      <c r="R675" s="282" t="s">
        <v>883</v>
      </c>
      <c r="S675" s="274" t="s">
        <v>1333</v>
      </c>
      <c r="T675" s="44">
        <v>1</v>
      </c>
      <c r="U675" s="283">
        <v>69</v>
      </c>
      <c r="V675" s="284">
        <v>2</v>
      </c>
      <c r="W675" s="285" t="s">
        <v>883</v>
      </c>
      <c r="X675" s="286" t="s">
        <v>883</v>
      </c>
      <c r="Y675" s="287">
        <v>0</v>
      </c>
      <c r="Z675" s="287" t="s">
        <v>883</v>
      </c>
      <c r="AA675" s="286" t="s">
        <v>883</v>
      </c>
      <c r="AB675" s="287">
        <v>0</v>
      </c>
      <c r="AC675" s="287"/>
      <c r="AD675" s="288" t="s">
        <v>883</v>
      </c>
      <c r="AE675" s="289" t="s">
        <v>883</v>
      </c>
      <c r="AF675" s="279">
        <v>2</v>
      </c>
      <c r="AG675" s="282">
        <v>43690</v>
      </c>
      <c r="AH675" s="282">
        <v>41053</v>
      </c>
      <c r="AI675" s="282">
        <v>43671</v>
      </c>
      <c r="AJ675" s="282" t="s">
        <v>883</v>
      </c>
      <c r="AK675" s="274"/>
    </row>
    <row r="676" spans="1:37" x14ac:dyDescent="0.3">
      <c r="A676" s="273">
        <v>123349</v>
      </c>
      <c r="B676" s="274" t="s">
        <v>1752</v>
      </c>
      <c r="C676" s="146" t="s">
        <v>262</v>
      </c>
      <c r="D676" s="275">
        <v>12.78</v>
      </c>
      <c r="E676" s="274"/>
      <c r="F676" s="274"/>
      <c r="G676" s="274" t="s">
        <v>883</v>
      </c>
      <c r="H676" s="276">
        <v>164</v>
      </c>
      <c r="I676" s="24">
        <v>103003</v>
      </c>
      <c r="J676" s="277">
        <v>12.78</v>
      </c>
      <c r="K676" s="276"/>
      <c r="L676" s="278">
        <v>0</v>
      </c>
      <c r="M676" s="279">
        <v>0</v>
      </c>
      <c r="N676" s="277">
        <v>0</v>
      </c>
      <c r="O676" s="280" t="s">
        <v>882</v>
      </c>
      <c r="P676" s="279">
        <v>0</v>
      </c>
      <c r="Q676" s="281">
        <v>0</v>
      </c>
      <c r="R676" s="282" t="s">
        <v>883</v>
      </c>
      <c r="S676" s="274" t="s">
        <v>1164</v>
      </c>
      <c r="T676" s="44">
        <v>1</v>
      </c>
      <c r="U676" s="283">
        <v>67</v>
      </c>
      <c r="V676" s="284">
        <v>7</v>
      </c>
      <c r="W676" s="285" t="s">
        <v>883</v>
      </c>
      <c r="X676" s="286" t="s">
        <v>883</v>
      </c>
      <c r="Y676" s="287">
        <v>0</v>
      </c>
      <c r="Z676" s="287" t="s">
        <v>883</v>
      </c>
      <c r="AA676" s="286" t="s">
        <v>883</v>
      </c>
      <c r="AB676" s="287">
        <v>0</v>
      </c>
      <c r="AC676" s="287"/>
      <c r="AD676" s="288" t="s">
        <v>883</v>
      </c>
      <c r="AE676" s="289" t="s">
        <v>883</v>
      </c>
      <c r="AF676" s="279">
        <v>0</v>
      </c>
      <c r="AG676" s="282">
        <v>44055</v>
      </c>
      <c r="AH676" s="282">
        <v>41096</v>
      </c>
      <c r="AI676" s="282">
        <v>44040</v>
      </c>
      <c r="AJ676" s="282" t="s">
        <v>883</v>
      </c>
      <c r="AK676" s="274"/>
    </row>
    <row r="677" spans="1:37" x14ac:dyDescent="0.3">
      <c r="A677" s="273">
        <v>123350</v>
      </c>
      <c r="B677" s="274" t="s">
        <v>1753</v>
      </c>
      <c r="C677" s="146" t="s">
        <v>262</v>
      </c>
      <c r="D677" s="275">
        <v>20.47</v>
      </c>
      <c r="E677" s="274"/>
      <c r="F677" s="274"/>
      <c r="G677" s="274" t="s">
        <v>883</v>
      </c>
      <c r="H677" s="276">
        <v>91</v>
      </c>
      <c r="I677" s="24">
        <v>103003</v>
      </c>
      <c r="J677" s="277">
        <v>20.47</v>
      </c>
      <c r="K677" s="276"/>
      <c r="L677" s="278">
        <v>0</v>
      </c>
      <c r="M677" s="279">
        <v>0</v>
      </c>
      <c r="N677" s="277">
        <v>0</v>
      </c>
      <c r="O677" s="280" t="s">
        <v>882</v>
      </c>
      <c r="P677" s="279">
        <v>0</v>
      </c>
      <c r="Q677" s="281">
        <v>0</v>
      </c>
      <c r="R677" s="282" t="s">
        <v>883</v>
      </c>
      <c r="S677" s="274" t="s">
        <v>1164</v>
      </c>
      <c r="T677" s="44">
        <v>1</v>
      </c>
      <c r="U677" s="283">
        <v>67</v>
      </c>
      <c r="V677" s="284">
        <v>7</v>
      </c>
      <c r="W677" s="285" t="s">
        <v>883</v>
      </c>
      <c r="X677" s="286" t="s">
        <v>883</v>
      </c>
      <c r="Y677" s="287">
        <v>0</v>
      </c>
      <c r="Z677" s="287" t="s">
        <v>883</v>
      </c>
      <c r="AA677" s="286" t="s">
        <v>883</v>
      </c>
      <c r="AB677" s="287">
        <v>0</v>
      </c>
      <c r="AC677" s="287"/>
      <c r="AD677" s="288" t="s">
        <v>883</v>
      </c>
      <c r="AE677" s="289" t="s">
        <v>883</v>
      </c>
      <c r="AF677" s="279">
        <v>0</v>
      </c>
      <c r="AG677" s="282">
        <v>43560</v>
      </c>
      <c r="AH677" s="282">
        <v>41096</v>
      </c>
      <c r="AI677" s="282">
        <v>43524</v>
      </c>
      <c r="AJ677" s="282" t="s">
        <v>883</v>
      </c>
      <c r="AK677" s="274"/>
    </row>
    <row r="678" spans="1:37" x14ac:dyDescent="0.3">
      <c r="A678" s="273">
        <v>123370</v>
      </c>
      <c r="B678" s="274" t="s">
        <v>1754</v>
      </c>
      <c r="C678" s="146" t="s">
        <v>265</v>
      </c>
      <c r="D678" s="275">
        <v>65.45</v>
      </c>
      <c r="E678" s="274"/>
      <c r="F678" s="274"/>
      <c r="G678" s="274" t="s">
        <v>883</v>
      </c>
      <c r="H678" s="276">
        <v>49</v>
      </c>
      <c r="I678" s="24">
        <v>103003</v>
      </c>
      <c r="J678" s="277">
        <v>65.45</v>
      </c>
      <c r="K678" s="276">
        <v>120</v>
      </c>
      <c r="L678" s="278">
        <v>4.9000000000000004</v>
      </c>
      <c r="M678" s="279">
        <v>71</v>
      </c>
      <c r="N678" s="277">
        <v>4646.95</v>
      </c>
      <c r="O678" s="280" t="s">
        <v>882</v>
      </c>
      <c r="P678" s="279">
        <v>0</v>
      </c>
      <c r="Q678" s="281">
        <v>0</v>
      </c>
      <c r="R678" s="282" t="s">
        <v>883</v>
      </c>
      <c r="S678" s="274" t="s">
        <v>1671</v>
      </c>
      <c r="T678" s="44">
        <v>1</v>
      </c>
      <c r="U678" s="283">
        <v>55</v>
      </c>
      <c r="V678" s="284">
        <v>19</v>
      </c>
      <c r="W678" s="285" t="s">
        <v>883</v>
      </c>
      <c r="X678" s="286" t="s">
        <v>883</v>
      </c>
      <c r="Y678" s="287">
        <v>0</v>
      </c>
      <c r="Z678" s="287" t="s">
        <v>883</v>
      </c>
      <c r="AA678" s="286" t="s">
        <v>883</v>
      </c>
      <c r="AB678" s="287">
        <v>0</v>
      </c>
      <c r="AC678" s="287"/>
      <c r="AD678" s="288" t="s">
        <v>883</v>
      </c>
      <c r="AE678" s="289" t="s">
        <v>883</v>
      </c>
      <c r="AF678" s="279">
        <v>0</v>
      </c>
      <c r="AG678" s="282">
        <v>42643</v>
      </c>
      <c r="AH678" s="282">
        <v>41101</v>
      </c>
      <c r="AI678" s="282">
        <v>42577</v>
      </c>
      <c r="AJ678" s="282" t="s">
        <v>883</v>
      </c>
      <c r="AK678" s="274"/>
    </row>
    <row r="679" spans="1:37" x14ac:dyDescent="0.3">
      <c r="A679" s="273">
        <v>123372</v>
      </c>
      <c r="B679" s="274" t="s">
        <v>1755</v>
      </c>
      <c r="C679" s="146" t="s">
        <v>265</v>
      </c>
      <c r="D679" s="275">
        <v>33</v>
      </c>
      <c r="E679" s="274"/>
      <c r="F679" s="274"/>
      <c r="G679" s="274" t="s">
        <v>883</v>
      </c>
      <c r="H679" s="276">
        <v>651</v>
      </c>
      <c r="I679" s="24">
        <v>103003</v>
      </c>
      <c r="J679" s="277">
        <v>33</v>
      </c>
      <c r="K679" s="276">
        <v>27</v>
      </c>
      <c r="L679" s="278">
        <v>289.33333333333331</v>
      </c>
      <c r="M679" s="279">
        <v>0</v>
      </c>
      <c r="N679" s="277">
        <v>0</v>
      </c>
      <c r="O679" s="280" t="s">
        <v>882</v>
      </c>
      <c r="P679" s="279">
        <v>0</v>
      </c>
      <c r="Q679" s="281">
        <v>0</v>
      </c>
      <c r="R679" s="282" t="s">
        <v>883</v>
      </c>
      <c r="S679" s="274" t="s">
        <v>1671</v>
      </c>
      <c r="T679" s="44">
        <v>1</v>
      </c>
      <c r="U679" s="283">
        <v>55</v>
      </c>
      <c r="V679" s="284">
        <v>19</v>
      </c>
      <c r="W679" s="285" t="s">
        <v>883</v>
      </c>
      <c r="X679" s="286" t="s">
        <v>883</v>
      </c>
      <c r="Y679" s="287">
        <v>0</v>
      </c>
      <c r="Z679" s="287" t="s">
        <v>883</v>
      </c>
      <c r="AA679" s="286" t="s">
        <v>883</v>
      </c>
      <c r="AB679" s="287">
        <v>0</v>
      </c>
      <c r="AC679" s="287"/>
      <c r="AD679" s="288" t="s">
        <v>883</v>
      </c>
      <c r="AE679" s="289" t="s">
        <v>883</v>
      </c>
      <c r="AF679" s="279">
        <v>10</v>
      </c>
      <c r="AG679" s="282">
        <v>41471</v>
      </c>
      <c r="AH679" s="282">
        <v>41101</v>
      </c>
      <c r="AI679" s="282">
        <v>43584</v>
      </c>
      <c r="AJ679" s="282" t="s">
        <v>883</v>
      </c>
      <c r="AK679" s="274"/>
    </row>
    <row r="680" spans="1:37" x14ac:dyDescent="0.3">
      <c r="A680" s="273">
        <v>123618</v>
      </c>
      <c r="B680" s="274" t="s">
        <v>1756</v>
      </c>
      <c r="C680" s="146" t="s">
        <v>338</v>
      </c>
      <c r="D680" s="275">
        <v>29.45</v>
      </c>
      <c r="E680" s="274"/>
      <c r="F680" s="274"/>
      <c r="G680" s="274" t="s">
        <v>883</v>
      </c>
      <c r="H680" s="276">
        <v>999</v>
      </c>
      <c r="I680" s="24">
        <v>103003</v>
      </c>
      <c r="J680" s="277">
        <v>29.445920000000001</v>
      </c>
      <c r="K680" s="276"/>
      <c r="L680" s="278">
        <v>0</v>
      </c>
      <c r="M680" s="279">
        <v>0</v>
      </c>
      <c r="N680" s="277">
        <v>0</v>
      </c>
      <c r="O680" s="280" t="s">
        <v>882</v>
      </c>
      <c r="P680" s="279">
        <v>0</v>
      </c>
      <c r="Q680" s="281">
        <v>0</v>
      </c>
      <c r="R680" s="282" t="s">
        <v>883</v>
      </c>
      <c r="S680" s="274" t="s">
        <v>1333</v>
      </c>
      <c r="T680" s="44">
        <v>1</v>
      </c>
      <c r="U680" s="283">
        <v>69</v>
      </c>
      <c r="V680" s="284">
        <v>2</v>
      </c>
      <c r="W680" s="285" t="s">
        <v>883</v>
      </c>
      <c r="X680" s="286" t="s">
        <v>883</v>
      </c>
      <c r="Y680" s="287">
        <v>0</v>
      </c>
      <c r="Z680" s="287" t="s">
        <v>883</v>
      </c>
      <c r="AA680" s="286" t="s">
        <v>883</v>
      </c>
      <c r="AB680" s="287">
        <v>0</v>
      </c>
      <c r="AC680" s="287"/>
      <c r="AD680" s="288" t="s">
        <v>883</v>
      </c>
      <c r="AE680" s="289" t="s">
        <v>883</v>
      </c>
      <c r="AF680" s="279">
        <v>0</v>
      </c>
      <c r="AG680" s="282">
        <v>43658</v>
      </c>
      <c r="AH680" s="282">
        <v>41142</v>
      </c>
      <c r="AI680" s="282">
        <v>43614</v>
      </c>
      <c r="AJ680" s="282" t="s">
        <v>883</v>
      </c>
      <c r="AK680" s="274"/>
    </row>
    <row r="681" spans="1:37" x14ac:dyDescent="0.3">
      <c r="A681" s="273">
        <v>123710</v>
      </c>
      <c r="B681" s="274" t="s">
        <v>1757</v>
      </c>
      <c r="C681" s="146" t="s">
        <v>253</v>
      </c>
      <c r="D681" s="275">
        <v>178</v>
      </c>
      <c r="E681" s="274"/>
      <c r="F681" s="274"/>
      <c r="G681" s="274" t="s">
        <v>883</v>
      </c>
      <c r="H681" s="276">
        <v>73</v>
      </c>
      <c r="I681" s="24">
        <v>103003</v>
      </c>
      <c r="J681" s="277">
        <v>178</v>
      </c>
      <c r="K681" s="276">
        <v>126</v>
      </c>
      <c r="L681" s="278">
        <v>5.4074074074074074</v>
      </c>
      <c r="M681" s="279">
        <v>89</v>
      </c>
      <c r="N681" s="277">
        <v>15842</v>
      </c>
      <c r="O681" s="280" t="s">
        <v>882</v>
      </c>
      <c r="P681" s="279">
        <v>0</v>
      </c>
      <c r="Q681" s="281">
        <v>0</v>
      </c>
      <c r="R681" s="282" t="s">
        <v>883</v>
      </c>
      <c r="S681" s="274" t="s">
        <v>1758</v>
      </c>
      <c r="T681" s="44">
        <v>1</v>
      </c>
      <c r="U681" s="283">
        <v>61</v>
      </c>
      <c r="V681" s="284">
        <v>4</v>
      </c>
      <c r="W681" s="285" t="s">
        <v>883</v>
      </c>
      <c r="X681" s="286" t="s">
        <v>883</v>
      </c>
      <c r="Y681" s="287">
        <v>0</v>
      </c>
      <c r="Z681" s="287" t="s">
        <v>883</v>
      </c>
      <c r="AA681" s="286" t="s">
        <v>883</v>
      </c>
      <c r="AB681" s="287">
        <v>0</v>
      </c>
      <c r="AC681" s="287"/>
      <c r="AD681" s="288" t="s">
        <v>883</v>
      </c>
      <c r="AE681" s="289" t="s">
        <v>883</v>
      </c>
      <c r="AF681" s="279">
        <v>54</v>
      </c>
      <c r="AG681" s="282">
        <v>45170</v>
      </c>
      <c r="AH681" s="282">
        <v>41143</v>
      </c>
      <c r="AI681" s="282">
        <v>45145</v>
      </c>
      <c r="AJ681" s="282" t="s">
        <v>883</v>
      </c>
      <c r="AK681" s="274"/>
    </row>
    <row r="682" spans="1:37" x14ac:dyDescent="0.3">
      <c r="A682" s="273">
        <v>124261</v>
      </c>
      <c r="B682" s="274" t="s">
        <v>1759</v>
      </c>
      <c r="C682" s="146" t="s">
        <v>373</v>
      </c>
      <c r="D682" s="275">
        <v>0.86</v>
      </c>
      <c r="E682" s="274"/>
      <c r="F682" s="274"/>
      <c r="G682" s="274" t="s">
        <v>883</v>
      </c>
      <c r="H682" s="276">
        <v>310</v>
      </c>
      <c r="I682" s="24">
        <v>103003</v>
      </c>
      <c r="J682" s="277">
        <v>0.86</v>
      </c>
      <c r="K682" s="276">
        <v>5210</v>
      </c>
      <c r="L682" s="278">
        <v>0.44497394749307423</v>
      </c>
      <c r="M682" s="279">
        <v>7550.04</v>
      </c>
      <c r="N682" s="277">
        <v>6493.0343999999996</v>
      </c>
      <c r="O682" s="280" t="s">
        <v>882</v>
      </c>
      <c r="P682" s="279">
        <v>0</v>
      </c>
      <c r="Q682" s="281">
        <v>0</v>
      </c>
      <c r="R682" s="282" t="s">
        <v>883</v>
      </c>
      <c r="S682" s="274" t="s">
        <v>1125</v>
      </c>
      <c r="T682" s="44">
        <v>1</v>
      </c>
      <c r="U682" s="283">
        <v>57</v>
      </c>
      <c r="V682" s="284">
        <v>15</v>
      </c>
      <c r="W682" s="285">
        <v>6216</v>
      </c>
      <c r="X682" s="286">
        <v>2023</v>
      </c>
      <c r="Y682" s="287">
        <v>500</v>
      </c>
      <c r="Z682" s="287" t="s">
        <v>883</v>
      </c>
      <c r="AA682" s="286" t="s">
        <v>883</v>
      </c>
      <c r="AB682" s="287">
        <v>0</v>
      </c>
      <c r="AC682" s="287"/>
      <c r="AD682" s="288" t="s">
        <v>883</v>
      </c>
      <c r="AE682" s="289" t="s">
        <v>883</v>
      </c>
      <c r="AF682" s="279">
        <v>2786</v>
      </c>
      <c r="AG682" s="282">
        <v>44974</v>
      </c>
      <c r="AH682" s="282">
        <v>41170</v>
      </c>
      <c r="AI682" s="282">
        <v>44959</v>
      </c>
      <c r="AJ682" s="282" t="s">
        <v>883</v>
      </c>
      <c r="AK682" s="274"/>
    </row>
    <row r="683" spans="1:37" x14ac:dyDescent="0.3">
      <c r="A683" s="273">
        <v>124963</v>
      </c>
      <c r="B683" s="274" t="s">
        <v>1760</v>
      </c>
      <c r="C683" s="146" t="s">
        <v>262</v>
      </c>
      <c r="D683" s="275">
        <v>22</v>
      </c>
      <c r="E683" s="274"/>
      <c r="F683" s="274"/>
      <c r="G683" s="274" t="s">
        <v>883</v>
      </c>
      <c r="H683" s="276">
        <v>156</v>
      </c>
      <c r="I683" s="24">
        <v>103003</v>
      </c>
      <c r="J683" s="277">
        <v>22</v>
      </c>
      <c r="K683" s="276">
        <v>106</v>
      </c>
      <c r="L683" s="278">
        <v>14.511627906976743</v>
      </c>
      <c r="M683" s="279">
        <v>0</v>
      </c>
      <c r="N683" s="277">
        <v>0</v>
      </c>
      <c r="O683" s="280" t="s">
        <v>882</v>
      </c>
      <c r="P683" s="279">
        <v>0</v>
      </c>
      <c r="Q683" s="281">
        <v>0</v>
      </c>
      <c r="R683" s="282" t="s">
        <v>883</v>
      </c>
      <c r="S683" s="274" t="s">
        <v>1523</v>
      </c>
      <c r="T683" s="44">
        <v>1</v>
      </c>
      <c r="U683" s="283">
        <v>67</v>
      </c>
      <c r="V683" s="284">
        <v>3</v>
      </c>
      <c r="W683" s="285" t="s">
        <v>883</v>
      </c>
      <c r="X683" s="286" t="s">
        <v>883</v>
      </c>
      <c r="Y683" s="287">
        <v>0</v>
      </c>
      <c r="Z683" s="287" t="s">
        <v>883</v>
      </c>
      <c r="AA683" s="286" t="s">
        <v>883</v>
      </c>
      <c r="AB683" s="287">
        <v>0</v>
      </c>
      <c r="AC683" s="287"/>
      <c r="AD683" s="288" t="s">
        <v>883</v>
      </c>
      <c r="AE683" s="289" t="s">
        <v>883</v>
      </c>
      <c r="AF683" s="279">
        <v>44</v>
      </c>
      <c r="AG683" s="282">
        <v>45201</v>
      </c>
      <c r="AH683" s="282">
        <v>41309</v>
      </c>
      <c r="AI683" s="282">
        <v>45189</v>
      </c>
      <c r="AJ683" s="282" t="s">
        <v>883</v>
      </c>
      <c r="AK683" s="274"/>
    </row>
    <row r="684" spans="1:37" x14ac:dyDescent="0.3">
      <c r="A684" s="273">
        <v>125173</v>
      </c>
      <c r="B684" s="274" t="s">
        <v>1761</v>
      </c>
      <c r="C684" s="146" t="s">
        <v>31</v>
      </c>
      <c r="D684" s="275">
        <v>2.37</v>
      </c>
      <c r="E684" s="274"/>
      <c r="F684" s="274"/>
      <c r="G684" s="274" t="s">
        <v>883</v>
      </c>
      <c r="H684" s="276">
        <v>185</v>
      </c>
      <c r="I684" s="24">
        <v>103003</v>
      </c>
      <c r="J684" s="277">
        <v>2.37</v>
      </c>
      <c r="K684" s="276">
        <v>47</v>
      </c>
      <c r="L684" s="278">
        <v>44.364508393285369</v>
      </c>
      <c r="M684" s="279">
        <v>0</v>
      </c>
      <c r="N684" s="277">
        <v>0</v>
      </c>
      <c r="O684" s="280" t="s">
        <v>882</v>
      </c>
      <c r="P684" s="279">
        <v>0</v>
      </c>
      <c r="Q684" s="281">
        <v>0</v>
      </c>
      <c r="R684" s="282" t="s">
        <v>883</v>
      </c>
      <c r="S684" s="274" t="s">
        <v>960</v>
      </c>
      <c r="T684" s="44">
        <v>1</v>
      </c>
      <c r="U684" s="283">
        <v>61</v>
      </c>
      <c r="V684" s="284">
        <v>8</v>
      </c>
      <c r="W684" s="285" t="s">
        <v>883</v>
      </c>
      <c r="X684" s="286" t="s">
        <v>883</v>
      </c>
      <c r="Y684" s="287">
        <v>0</v>
      </c>
      <c r="Z684" s="287" t="s">
        <v>883</v>
      </c>
      <c r="AA684" s="286" t="s">
        <v>883</v>
      </c>
      <c r="AB684" s="287">
        <v>0</v>
      </c>
      <c r="AC684" s="287"/>
      <c r="AD684" s="288" t="s">
        <v>883</v>
      </c>
      <c r="AE684" s="289" t="s">
        <v>883</v>
      </c>
      <c r="AF684" s="279">
        <v>16</v>
      </c>
      <c r="AG684" s="282">
        <v>44526</v>
      </c>
      <c r="AH684" s="282">
        <v>41345</v>
      </c>
      <c r="AI684" s="282">
        <v>45096</v>
      </c>
      <c r="AJ684" s="282" t="s">
        <v>883</v>
      </c>
      <c r="AK684" s="274"/>
    </row>
    <row r="685" spans="1:37" x14ac:dyDescent="0.3">
      <c r="A685" s="273">
        <v>125201</v>
      </c>
      <c r="B685" s="274" t="s">
        <v>1762</v>
      </c>
      <c r="C685" s="146" t="s">
        <v>262</v>
      </c>
      <c r="D685" s="275">
        <v>23.94</v>
      </c>
      <c r="E685" s="274"/>
      <c r="F685" s="274"/>
      <c r="G685" s="274" t="s">
        <v>883</v>
      </c>
      <c r="H685" s="276">
        <v>668</v>
      </c>
      <c r="I685" s="24">
        <v>103003</v>
      </c>
      <c r="J685" s="277">
        <v>23.94</v>
      </c>
      <c r="K685" s="276">
        <v>96</v>
      </c>
      <c r="L685" s="278">
        <v>80.19207683073229</v>
      </c>
      <c r="M685" s="279">
        <v>0</v>
      </c>
      <c r="N685" s="277">
        <v>0</v>
      </c>
      <c r="O685" s="280" t="s">
        <v>882</v>
      </c>
      <c r="P685" s="279">
        <v>0</v>
      </c>
      <c r="Q685" s="281">
        <v>0</v>
      </c>
      <c r="R685" s="282" t="s">
        <v>883</v>
      </c>
      <c r="S685" s="274" t="s">
        <v>1523</v>
      </c>
      <c r="T685" s="44">
        <v>1</v>
      </c>
      <c r="U685" s="283">
        <v>67</v>
      </c>
      <c r="V685" s="284">
        <v>3</v>
      </c>
      <c r="W685" s="285" t="s">
        <v>883</v>
      </c>
      <c r="X685" s="286" t="s">
        <v>883</v>
      </c>
      <c r="Y685" s="287">
        <v>0</v>
      </c>
      <c r="Z685" s="287" t="s">
        <v>883</v>
      </c>
      <c r="AA685" s="286" t="s">
        <v>883</v>
      </c>
      <c r="AB685" s="287">
        <v>0</v>
      </c>
      <c r="AC685" s="287"/>
      <c r="AD685" s="288" t="s">
        <v>883</v>
      </c>
      <c r="AE685" s="289" t="s">
        <v>883</v>
      </c>
      <c r="AF685" s="279">
        <v>34</v>
      </c>
      <c r="AG685" s="282">
        <v>43640</v>
      </c>
      <c r="AH685" s="282">
        <v>41348</v>
      </c>
      <c r="AI685" s="282">
        <v>43612</v>
      </c>
      <c r="AJ685" s="282" t="s">
        <v>883</v>
      </c>
      <c r="AK685" s="274"/>
    </row>
    <row r="686" spans="1:37" x14ac:dyDescent="0.3">
      <c r="A686" s="273">
        <v>125262</v>
      </c>
      <c r="B686" s="274" t="s">
        <v>1763</v>
      </c>
      <c r="C686" s="146" t="s">
        <v>553</v>
      </c>
      <c r="D686" s="275">
        <v>433.47</v>
      </c>
      <c r="E686" s="274"/>
      <c r="F686" s="274"/>
      <c r="G686" s="274" t="s">
        <v>883</v>
      </c>
      <c r="H686" s="276">
        <v>2038.56</v>
      </c>
      <c r="I686" s="24">
        <v>103003</v>
      </c>
      <c r="J686" s="277">
        <v>433.47</v>
      </c>
      <c r="K686" s="276">
        <v>589</v>
      </c>
      <c r="L686" s="278">
        <v>41.535452322738386</v>
      </c>
      <c r="M686" s="279">
        <v>0</v>
      </c>
      <c r="N686" s="277">
        <v>0</v>
      </c>
      <c r="O686" s="280" t="s">
        <v>882</v>
      </c>
      <c r="P686" s="279">
        <v>0</v>
      </c>
      <c r="Q686" s="281">
        <v>0</v>
      </c>
      <c r="R686" s="282" t="s">
        <v>883</v>
      </c>
      <c r="S686" s="274" t="s">
        <v>1729</v>
      </c>
      <c r="T686" s="44">
        <v>1</v>
      </c>
      <c r="U686" s="283">
        <v>51</v>
      </c>
      <c r="V686" s="284">
        <v>21</v>
      </c>
      <c r="W686" s="285" t="s">
        <v>883</v>
      </c>
      <c r="X686" s="286" t="s">
        <v>883</v>
      </c>
      <c r="Y686" s="287">
        <v>0</v>
      </c>
      <c r="Z686" s="287" t="s">
        <v>883</v>
      </c>
      <c r="AA686" s="286" t="s">
        <v>883</v>
      </c>
      <c r="AB686" s="287">
        <v>0</v>
      </c>
      <c r="AC686" s="287"/>
      <c r="AD686" s="288" t="s">
        <v>883</v>
      </c>
      <c r="AE686" s="289" t="s">
        <v>883</v>
      </c>
      <c r="AF686" s="279">
        <v>196</v>
      </c>
      <c r="AG686" s="282">
        <v>45208</v>
      </c>
      <c r="AH686" s="282">
        <v>41366</v>
      </c>
      <c r="AI686" s="282">
        <v>45161</v>
      </c>
      <c r="AJ686" s="282" t="s">
        <v>883</v>
      </c>
      <c r="AK686" s="274"/>
    </row>
    <row r="687" spans="1:37" x14ac:dyDescent="0.3">
      <c r="A687" s="273">
        <v>125269</v>
      </c>
      <c r="B687" s="274" t="s">
        <v>1764</v>
      </c>
      <c r="C687" s="146" t="s">
        <v>31</v>
      </c>
      <c r="D687" s="275">
        <v>0.26</v>
      </c>
      <c r="E687" s="274"/>
      <c r="F687" s="274"/>
      <c r="G687" s="274" t="s">
        <v>883</v>
      </c>
      <c r="H687" s="276">
        <v>2965</v>
      </c>
      <c r="I687" s="24">
        <v>103003</v>
      </c>
      <c r="J687" s="277">
        <v>0.26</v>
      </c>
      <c r="K687" s="276">
        <v>165</v>
      </c>
      <c r="L687" s="278">
        <v>215.63636363636363</v>
      </c>
      <c r="M687" s="279">
        <v>0</v>
      </c>
      <c r="N687" s="277">
        <v>0</v>
      </c>
      <c r="O687" s="280" t="s">
        <v>882</v>
      </c>
      <c r="P687" s="279">
        <v>0</v>
      </c>
      <c r="Q687" s="281">
        <v>0</v>
      </c>
      <c r="R687" s="282" t="s">
        <v>883</v>
      </c>
      <c r="S687" s="274" t="s">
        <v>1625</v>
      </c>
      <c r="T687" s="44">
        <v>1</v>
      </c>
      <c r="U687" s="283">
        <v>60</v>
      </c>
      <c r="V687" s="284">
        <v>21</v>
      </c>
      <c r="W687" s="285" t="s">
        <v>883</v>
      </c>
      <c r="X687" s="286" t="s">
        <v>883</v>
      </c>
      <c r="Y687" s="287">
        <v>0</v>
      </c>
      <c r="Z687" s="287" t="s">
        <v>883</v>
      </c>
      <c r="AA687" s="286" t="s">
        <v>883</v>
      </c>
      <c r="AB687" s="287">
        <v>0</v>
      </c>
      <c r="AC687" s="287"/>
      <c r="AD687" s="288" t="s">
        <v>883</v>
      </c>
      <c r="AE687" s="289" t="s">
        <v>883</v>
      </c>
      <c r="AF687" s="279">
        <v>56</v>
      </c>
      <c r="AG687" s="282">
        <v>44747</v>
      </c>
      <c r="AH687" s="282">
        <v>41368</v>
      </c>
      <c r="AI687" s="282">
        <v>45148</v>
      </c>
      <c r="AJ687" s="282" t="s">
        <v>883</v>
      </c>
      <c r="AK687" s="274"/>
    </row>
    <row r="688" spans="1:37" x14ac:dyDescent="0.3">
      <c r="A688" s="273">
        <v>125576</v>
      </c>
      <c r="B688" s="274" t="s">
        <v>771</v>
      </c>
      <c r="C688" s="146" t="s">
        <v>31</v>
      </c>
      <c r="D688" s="275">
        <v>1559</v>
      </c>
      <c r="E688" s="274"/>
      <c r="F688" s="274"/>
      <c r="G688" s="274" t="s">
        <v>883</v>
      </c>
      <c r="H688" s="276">
        <v>4</v>
      </c>
      <c r="I688" s="24">
        <v>103003</v>
      </c>
      <c r="J688" s="277">
        <v>1559</v>
      </c>
      <c r="K688" s="276"/>
      <c r="L688" s="278">
        <v>0</v>
      </c>
      <c r="M688" s="279">
        <v>0</v>
      </c>
      <c r="N688" s="277">
        <v>0</v>
      </c>
      <c r="O688" s="280" t="s">
        <v>882</v>
      </c>
      <c r="P688" s="279">
        <v>0</v>
      </c>
      <c r="Q688" s="281">
        <v>0</v>
      </c>
      <c r="R688" s="282" t="s">
        <v>883</v>
      </c>
      <c r="S688" s="274" t="s">
        <v>1765</v>
      </c>
      <c r="T688" s="44">
        <v>1</v>
      </c>
      <c r="U688" s="283">
        <v>84</v>
      </c>
      <c r="V688" s="284">
        <v>7</v>
      </c>
      <c r="W688" s="285" t="s">
        <v>883</v>
      </c>
      <c r="X688" s="286" t="s">
        <v>883</v>
      </c>
      <c r="Y688" s="287">
        <v>0</v>
      </c>
      <c r="Z688" s="287" t="s">
        <v>883</v>
      </c>
      <c r="AA688" s="286" t="s">
        <v>883</v>
      </c>
      <c r="AB688" s="287">
        <v>0</v>
      </c>
      <c r="AC688" s="287"/>
      <c r="AD688" s="288" t="s">
        <v>883</v>
      </c>
      <c r="AE688" s="289" t="s">
        <v>883</v>
      </c>
      <c r="AF688" s="279">
        <v>0</v>
      </c>
      <c r="AG688" s="282">
        <v>41890</v>
      </c>
      <c r="AH688" s="282">
        <v>41422</v>
      </c>
      <c r="AI688" s="282">
        <v>44840</v>
      </c>
      <c r="AJ688" s="282" t="s">
        <v>883</v>
      </c>
      <c r="AK688" s="274"/>
    </row>
    <row r="689" spans="1:37" x14ac:dyDescent="0.3">
      <c r="A689" s="273">
        <v>125641</v>
      </c>
      <c r="B689" s="274" t="s">
        <v>1766</v>
      </c>
      <c r="C689" s="146" t="s">
        <v>253</v>
      </c>
      <c r="D689" s="275">
        <v>1.02</v>
      </c>
      <c r="E689" s="274"/>
      <c r="F689" s="274"/>
      <c r="G689" s="274" t="s">
        <v>883</v>
      </c>
      <c r="H689" s="276">
        <v>7202</v>
      </c>
      <c r="I689" s="24">
        <v>103003</v>
      </c>
      <c r="J689" s="277">
        <v>1.02</v>
      </c>
      <c r="K689" s="276">
        <v>18272</v>
      </c>
      <c r="L689" s="278">
        <v>2.7971647732789591</v>
      </c>
      <c r="M689" s="279">
        <v>23695</v>
      </c>
      <c r="N689" s="277">
        <v>24168.9</v>
      </c>
      <c r="O689" s="280" t="s">
        <v>882</v>
      </c>
      <c r="P689" s="279">
        <v>0</v>
      </c>
      <c r="Q689" s="281">
        <v>0</v>
      </c>
      <c r="R689" s="282" t="s">
        <v>883</v>
      </c>
      <c r="S689" s="274" t="s">
        <v>1737</v>
      </c>
      <c r="T689" s="44">
        <v>1</v>
      </c>
      <c r="U689" s="283">
        <v>62</v>
      </c>
      <c r="V689" s="284">
        <v>26</v>
      </c>
      <c r="W689" s="285" t="s">
        <v>883</v>
      </c>
      <c r="X689" s="286" t="s">
        <v>883</v>
      </c>
      <c r="Y689" s="287">
        <v>0</v>
      </c>
      <c r="Z689" s="287" t="s">
        <v>883</v>
      </c>
      <c r="AA689" s="286" t="s">
        <v>883</v>
      </c>
      <c r="AB689" s="287">
        <v>0</v>
      </c>
      <c r="AC689" s="287"/>
      <c r="AD689" s="288" t="s">
        <v>883</v>
      </c>
      <c r="AE689" s="289" t="s">
        <v>883</v>
      </c>
      <c r="AF689" s="279">
        <v>10300</v>
      </c>
      <c r="AG689" s="282">
        <v>44949</v>
      </c>
      <c r="AH689" s="282">
        <v>41439</v>
      </c>
      <c r="AI689" s="282">
        <v>45187</v>
      </c>
      <c r="AJ689" s="282" t="s">
        <v>883</v>
      </c>
      <c r="AK689" s="274"/>
    </row>
    <row r="690" spans="1:37" x14ac:dyDescent="0.3">
      <c r="A690" s="273">
        <v>126044</v>
      </c>
      <c r="B690" s="274" t="s">
        <v>1767</v>
      </c>
      <c r="C690" s="146" t="s">
        <v>720</v>
      </c>
      <c r="D690" s="275">
        <v>407.35</v>
      </c>
      <c r="E690" s="274"/>
      <c r="F690" s="274"/>
      <c r="G690" s="274" t="s">
        <v>883</v>
      </c>
      <c r="H690" s="276">
        <v>160</v>
      </c>
      <c r="I690" s="24">
        <v>103003</v>
      </c>
      <c r="J690" s="277">
        <v>407.35</v>
      </c>
      <c r="K690" s="276">
        <v>39</v>
      </c>
      <c r="L690" s="278">
        <v>49.230769230769226</v>
      </c>
      <c r="M690" s="279">
        <v>0</v>
      </c>
      <c r="N690" s="277">
        <v>0</v>
      </c>
      <c r="O690" s="280" t="s">
        <v>882</v>
      </c>
      <c r="P690" s="279">
        <v>0</v>
      </c>
      <c r="Q690" s="281">
        <v>0</v>
      </c>
      <c r="R690" s="282" t="s">
        <v>883</v>
      </c>
      <c r="S690" s="274" t="s">
        <v>1110</v>
      </c>
      <c r="T690" s="44">
        <v>1</v>
      </c>
      <c r="U690" s="283">
        <v>74</v>
      </c>
      <c r="V690" s="284">
        <v>8</v>
      </c>
      <c r="W690" s="285" t="s">
        <v>883</v>
      </c>
      <c r="X690" s="286" t="s">
        <v>883</v>
      </c>
      <c r="Y690" s="287">
        <v>0</v>
      </c>
      <c r="Z690" s="287" t="s">
        <v>883</v>
      </c>
      <c r="AA690" s="286" t="s">
        <v>883</v>
      </c>
      <c r="AB690" s="287">
        <v>0</v>
      </c>
      <c r="AC690" s="287"/>
      <c r="AD690" s="288" t="s">
        <v>883</v>
      </c>
      <c r="AE690" s="289" t="s">
        <v>883</v>
      </c>
      <c r="AF690" s="279">
        <v>14</v>
      </c>
      <c r="AG690" s="282">
        <v>44461</v>
      </c>
      <c r="AH690" s="282">
        <v>41508</v>
      </c>
      <c r="AI690" s="282">
        <v>44453</v>
      </c>
      <c r="AJ690" s="282" t="s">
        <v>883</v>
      </c>
      <c r="AK690" s="274"/>
    </row>
    <row r="691" spans="1:37" x14ac:dyDescent="0.3">
      <c r="A691" s="273">
        <v>126059</v>
      </c>
      <c r="B691" s="274" t="s">
        <v>1768</v>
      </c>
      <c r="C691" s="146" t="s">
        <v>262</v>
      </c>
      <c r="D691" s="275">
        <v>13</v>
      </c>
      <c r="E691" s="274"/>
      <c r="F691" s="274"/>
      <c r="G691" s="274" t="s">
        <v>883</v>
      </c>
      <c r="H691" s="276">
        <v>0</v>
      </c>
      <c r="I691" s="24">
        <v>103003</v>
      </c>
      <c r="J691" s="277">
        <v>13</v>
      </c>
      <c r="K691" s="276">
        <v>38</v>
      </c>
      <c r="L691" s="278">
        <v>0</v>
      </c>
      <c r="M691" s="279">
        <v>0</v>
      </c>
      <c r="N691" s="277">
        <v>0</v>
      </c>
      <c r="O691" s="280" t="s">
        <v>882</v>
      </c>
      <c r="P691" s="279">
        <v>0</v>
      </c>
      <c r="Q691" s="281">
        <v>0</v>
      </c>
      <c r="R691" s="282" t="s">
        <v>883</v>
      </c>
      <c r="S691" s="274" t="s">
        <v>1447</v>
      </c>
      <c r="T691" s="44">
        <v>1</v>
      </c>
      <c r="U691" s="283">
        <v>67</v>
      </c>
      <c r="V691" s="284">
        <v>18</v>
      </c>
      <c r="W691" s="285" t="s">
        <v>883</v>
      </c>
      <c r="X691" s="286" t="s">
        <v>883</v>
      </c>
      <c r="Y691" s="287">
        <v>0</v>
      </c>
      <c r="Z691" s="287">
        <v>11883</v>
      </c>
      <c r="AA691" s="286">
        <v>2023</v>
      </c>
      <c r="AB691" s="287">
        <v>100</v>
      </c>
      <c r="AC691" s="287">
        <v>100</v>
      </c>
      <c r="AD691" s="288" t="s">
        <v>2061</v>
      </c>
      <c r="AE691" s="289">
        <v>45209</v>
      </c>
      <c r="AF691" s="279">
        <v>14</v>
      </c>
      <c r="AG691" s="282">
        <v>43882</v>
      </c>
      <c r="AH691" s="282">
        <v>41509</v>
      </c>
      <c r="AI691" s="282">
        <v>45189</v>
      </c>
      <c r="AJ691" s="282" t="s">
        <v>883</v>
      </c>
      <c r="AK691" s="274"/>
    </row>
    <row r="692" spans="1:37" x14ac:dyDescent="0.3">
      <c r="A692" s="273">
        <v>126060</v>
      </c>
      <c r="B692" s="274" t="s">
        <v>1769</v>
      </c>
      <c r="C692" s="146" t="s">
        <v>262</v>
      </c>
      <c r="D692" s="275">
        <v>15.06</v>
      </c>
      <c r="E692" s="274"/>
      <c r="F692" s="274"/>
      <c r="G692" s="274" t="s">
        <v>883</v>
      </c>
      <c r="H692" s="276">
        <v>107</v>
      </c>
      <c r="I692" s="24">
        <v>103003</v>
      </c>
      <c r="J692" s="277">
        <v>15.06</v>
      </c>
      <c r="K692" s="276">
        <v>146</v>
      </c>
      <c r="L692" s="278">
        <v>8.6780210867802108</v>
      </c>
      <c r="M692" s="279">
        <v>0</v>
      </c>
      <c r="N692" s="277">
        <v>0</v>
      </c>
      <c r="O692" s="280" t="s">
        <v>882</v>
      </c>
      <c r="P692" s="279">
        <v>0</v>
      </c>
      <c r="Q692" s="281">
        <v>0</v>
      </c>
      <c r="R692" s="282" t="s">
        <v>883</v>
      </c>
      <c r="S692" s="274" t="s">
        <v>1447</v>
      </c>
      <c r="T692" s="44">
        <v>1</v>
      </c>
      <c r="U692" s="283">
        <v>67</v>
      </c>
      <c r="V692" s="284">
        <v>18</v>
      </c>
      <c r="W692" s="285" t="s">
        <v>883</v>
      </c>
      <c r="X692" s="286" t="s">
        <v>883</v>
      </c>
      <c r="Y692" s="287">
        <v>0</v>
      </c>
      <c r="Z692" s="287">
        <v>11884</v>
      </c>
      <c r="AA692" s="286">
        <v>2023</v>
      </c>
      <c r="AB692" s="287">
        <v>150</v>
      </c>
      <c r="AC692" s="287">
        <v>150</v>
      </c>
      <c r="AD692" s="288" t="s">
        <v>2061</v>
      </c>
      <c r="AE692" s="289">
        <v>45209</v>
      </c>
      <c r="AF692" s="279">
        <v>50</v>
      </c>
      <c r="AG692" s="282">
        <v>45019</v>
      </c>
      <c r="AH692" s="282">
        <v>41509</v>
      </c>
      <c r="AI692" s="282">
        <v>45189</v>
      </c>
      <c r="AJ692" s="282" t="s">
        <v>883</v>
      </c>
      <c r="AK692" s="274"/>
    </row>
    <row r="693" spans="1:37" x14ac:dyDescent="0.3">
      <c r="A693" s="273">
        <v>126345</v>
      </c>
      <c r="B693" s="274" t="s">
        <v>1770</v>
      </c>
      <c r="C693" s="146" t="s">
        <v>1666</v>
      </c>
      <c r="D693" s="275">
        <v>2.79</v>
      </c>
      <c r="E693" s="274"/>
      <c r="F693" s="274"/>
      <c r="G693" s="274" t="s">
        <v>883</v>
      </c>
      <c r="H693" s="276">
        <v>300</v>
      </c>
      <c r="I693" s="24">
        <v>103003</v>
      </c>
      <c r="J693" s="277">
        <v>2.79</v>
      </c>
      <c r="K693" s="276">
        <v>42</v>
      </c>
      <c r="L693" s="278">
        <v>67.873303167420815</v>
      </c>
      <c r="M693" s="279">
        <v>0</v>
      </c>
      <c r="N693" s="277">
        <v>0</v>
      </c>
      <c r="O693" s="280" t="s">
        <v>882</v>
      </c>
      <c r="P693" s="279">
        <v>0</v>
      </c>
      <c r="Q693" s="281">
        <v>0</v>
      </c>
      <c r="R693" s="282" t="s">
        <v>883</v>
      </c>
      <c r="S693" s="274" t="s">
        <v>1771</v>
      </c>
      <c r="T693" s="44">
        <v>1</v>
      </c>
      <c r="U693" s="283">
        <v>89</v>
      </c>
      <c r="V693" s="284">
        <v>7</v>
      </c>
      <c r="W693" s="285" t="s">
        <v>883</v>
      </c>
      <c r="X693" s="286" t="s">
        <v>883</v>
      </c>
      <c r="Y693" s="287">
        <v>0</v>
      </c>
      <c r="Z693" s="287" t="s">
        <v>883</v>
      </c>
      <c r="AA693" s="286" t="s">
        <v>883</v>
      </c>
      <c r="AB693" s="287">
        <v>0</v>
      </c>
      <c r="AC693" s="287"/>
      <c r="AD693" s="288" t="s">
        <v>883</v>
      </c>
      <c r="AE693" s="289" t="s">
        <v>883</v>
      </c>
      <c r="AF693" s="279">
        <v>18</v>
      </c>
      <c r="AG693" s="282">
        <v>44085</v>
      </c>
      <c r="AH693" s="282">
        <v>41543</v>
      </c>
      <c r="AI693" s="282">
        <v>44082</v>
      </c>
      <c r="AJ693" s="282" t="s">
        <v>883</v>
      </c>
      <c r="AK693" s="274"/>
    </row>
    <row r="694" spans="1:37" x14ac:dyDescent="0.3">
      <c r="A694" s="273">
        <v>126837</v>
      </c>
      <c r="B694" s="274" t="s">
        <v>1772</v>
      </c>
      <c r="C694" s="146" t="s">
        <v>31</v>
      </c>
      <c r="D694" s="275">
        <v>10</v>
      </c>
      <c r="E694" s="274"/>
      <c r="F694" s="274"/>
      <c r="G694" s="274" t="s">
        <v>883</v>
      </c>
      <c r="H694" s="276">
        <v>3515</v>
      </c>
      <c r="I694" s="24">
        <v>103003</v>
      </c>
      <c r="J694" s="277">
        <v>10</v>
      </c>
      <c r="K694" s="276">
        <v>866</v>
      </c>
      <c r="L694" s="278">
        <v>63.333333333333336</v>
      </c>
      <c r="M694" s="279">
        <v>0</v>
      </c>
      <c r="N694" s="277">
        <v>0</v>
      </c>
      <c r="O694" s="280" t="s">
        <v>882</v>
      </c>
      <c r="P694" s="279">
        <v>0</v>
      </c>
      <c r="Q694" s="281">
        <v>0</v>
      </c>
      <c r="R694" s="282" t="s">
        <v>883</v>
      </c>
      <c r="S694" s="274" t="s">
        <v>1071</v>
      </c>
      <c r="T694" s="44">
        <v>1</v>
      </c>
      <c r="U694" s="283">
        <v>78</v>
      </c>
      <c r="V694" s="284">
        <v>2</v>
      </c>
      <c r="W694" s="285" t="s">
        <v>883</v>
      </c>
      <c r="X694" s="286" t="s">
        <v>883</v>
      </c>
      <c r="Y694" s="287">
        <v>0</v>
      </c>
      <c r="Z694" s="287" t="s">
        <v>883</v>
      </c>
      <c r="AA694" s="286" t="s">
        <v>883</v>
      </c>
      <c r="AB694" s="287">
        <v>0</v>
      </c>
      <c r="AC694" s="287"/>
      <c r="AD694" s="288" t="s">
        <v>883</v>
      </c>
      <c r="AE694" s="289" t="s">
        <v>883</v>
      </c>
      <c r="AF694" s="279">
        <v>222</v>
      </c>
      <c r="AG694" s="282">
        <v>43845</v>
      </c>
      <c r="AH694" s="282">
        <v>41596</v>
      </c>
      <c r="AI694" s="282">
        <v>44785</v>
      </c>
      <c r="AJ694" s="282" t="s">
        <v>883</v>
      </c>
      <c r="AK694" s="274"/>
    </row>
    <row r="695" spans="1:37" x14ac:dyDescent="0.3">
      <c r="A695" s="273">
        <v>126838</v>
      </c>
      <c r="B695" s="274" t="s">
        <v>1773</v>
      </c>
      <c r="C695" s="146" t="s">
        <v>256</v>
      </c>
      <c r="D695" s="275">
        <v>0.33</v>
      </c>
      <c r="E695" s="274"/>
      <c r="F695" s="274"/>
      <c r="G695" s="274" t="s">
        <v>883</v>
      </c>
      <c r="H695" s="276">
        <v>2421</v>
      </c>
      <c r="I695" s="24">
        <v>103003</v>
      </c>
      <c r="J695" s="277">
        <v>0.33</v>
      </c>
      <c r="K695" s="276"/>
      <c r="L695" s="278">
        <v>0</v>
      </c>
      <c r="M695" s="279">
        <v>0</v>
      </c>
      <c r="N695" s="277">
        <v>0</v>
      </c>
      <c r="O695" s="280" t="s">
        <v>882</v>
      </c>
      <c r="P695" s="279">
        <v>0</v>
      </c>
      <c r="Q695" s="281">
        <v>0</v>
      </c>
      <c r="R695" s="282" t="s">
        <v>883</v>
      </c>
      <c r="S695" s="274" t="s">
        <v>1774</v>
      </c>
      <c r="T695" s="44">
        <v>1</v>
      </c>
      <c r="U695" s="283">
        <v>67</v>
      </c>
      <c r="V695" s="284">
        <v>2</v>
      </c>
      <c r="W695" s="285" t="s">
        <v>883</v>
      </c>
      <c r="X695" s="286" t="s">
        <v>883</v>
      </c>
      <c r="Y695" s="287">
        <v>0</v>
      </c>
      <c r="Z695" s="287" t="s">
        <v>883</v>
      </c>
      <c r="AA695" s="286" t="s">
        <v>883</v>
      </c>
      <c r="AB695" s="287">
        <v>0</v>
      </c>
      <c r="AC695" s="287"/>
      <c r="AD695" s="288" t="s">
        <v>883</v>
      </c>
      <c r="AE695" s="289" t="s">
        <v>883</v>
      </c>
      <c r="AF695" s="279">
        <v>0</v>
      </c>
      <c r="AG695" s="282">
        <v>43759</v>
      </c>
      <c r="AH695" s="282">
        <v>41596</v>
      </c>
      <c r="AI695" s="282">
        <v>43747</v>
      </c>
      <c r="AJ695" s="282" t="s">
        <v>883</v>
      </c>
      <c r="AK695" s="274"/>
    </row>
    <row r="696" spans="1:37" x14ac:dyDescent="0.3">
      <c r="A696" s="273">
        <v>127105</v>
      </c>
      <c r="B696" s="274" t="s">
        <v>1775</v>
      </c>
      <c r="C696" s="146" t="s">
        <v>256</v>
      </c>
      <c r="D696" s="275">
        <v>54.98</v>
      </c>
      <c r="E696" s="274"/>
      <c r="F696" s="274"/>
      <c r="G696" s="274" t="s">
        <v>883</v>
      </c>
      <c r="H696" s="276">
        <v>10</v>
      </c>
      <c r="I696" s="24">
        <v>103003</v>
      </c>
      <c r="J696" s="277">
        <v>54.98</v>
      </c>
      <c r="K696" s="276"/>
      <c r="L696" s="278">
        <v>0</v>
      </c>
      <c r="M696" s="279">
        <v>0</v>
      </c>
      <c r="N696" s="277">
        <v>0</v>
      </c>
      <c r="O696" s="280" t="s">
        <v>882</v>
      </c>
      <c r="P696" s="279">
        <v>0</v>
      </c>
      <c r="Q696" s="281">
        <v>0</v>
      </c>
      <c r="R696" s="282" t="s">
        <v>883</v>
      </c>
      <c r="S696" s="274" t="s">
        <v>1607</v>
      </c>
      <c r="T696" s="44">
        <v>1</v>
      </c>
      <c r="U696" s="283">
        <v>62</v>
      </c>
      <c r="V696" s="284">
        <v>4</v>
      </c>
      <c r="W696" s="285" t="s">
        <v>883</v>
      </c>
      <c r="X696" s="286" t="s">
        <v>883</v>
      </c>
      <c r="Y696" s="287">
        <v>0</v>
      </c>
      <c r="Z696" s="287" t="s">
        <v>883</v>
      </c>
      <c r="AA696" s="286" t="s">
        <v>883</v>
      </c>
      <c r="AB696" s="287">
        <v>0</v>
      </c>
      <c r="AC696" s="287"/>
      <c r="AD696" s="288" t="s">
        <v>883</v>
      </c>
      <c r="AE696" s="289" t="s">
        <v>883</v>
      </c>
      <c r="AF696" s="279">
        <v>0</v>
      </c>
      <c r="AG696" s="282">
        <v>44018</v>
      </c>
      <c r="AH696" s="282">
        <v>41648</v>
      </c>
      <c r="AI696" s="282">
        <v>44791</v>
      </c>
      <c r="AJ696" s="282" t="s">
        <v>883</v>
      </c>
      <c r="AK696" s="274"/>
    </row>
    <row r="697" spans="1:37" x14ac:dyDescent="0.3">
      <c r="A697" s="273">
        <v>127106</v>
      </c>
      <c r="B697" s="274" t="s">
        <v>1776</v>
      </c>
      <c r="C697" s="146" t="s">
        <v>256</v>
      </c>
      <c r="D697" s="275">
        <v>39.5</v>
      </c>
      <c r="E697" s="274"/>
      <c r="F697" s="274"/>
      <c r="G697" s="274" t="s">
        <v>883</v>
      </c>
      <c r="H697" s="276">
        <v>10</v>
      </c>
      <c r="I697" s="24">
        <v>103003</v>
      </c>
      <c r="J697" s="277">
        <v>39.5</v>
      </c>
      <c r="K697" s="276"/>
      <c r="L697" s="278">
        <v>0</v>
      </c>
      <c r="M697" s="279">
        <v>0</v>
      </c>
      <c r="N697" s="277">
        <v>0</v>
      </c>
      <c r="O697" s="280" t="s">
        <v>882</v>
      </c>
      <c r="P697" s="279">
        <v>0</v>
      </c>
      <c r="Q697" s="281">
        <v>0</v>
      </c>
      <c r="R697" s="282" t="s">
        <v>883</v>
      </c>
      <c r="S697" s="274" t="s">
        <v>1607</v>
      </c>
      <c r="T697" s="44">
        <v>1</v>
      </c>
      <c r="U697" s="283">
        <v>62</v>
      </c>
      <c r="V697" s="284">
        <v>4</v>
      </c>
      <c r="W697" s="285" t="s">
        <v>883</v>
      </c>
      <c r="X697" s="286" t="s">
        <v>883</v>
      </c>
      <c r="Y697" s="287">
        <v>0</v>
      </c>
      <c r="Z697" s="287" t="s">
        <v>883</v>
      </c>
      <c r="AA697" s="286" t="s">
        <v>883</v>
      </c>
      <c r="AB697" s="287">
        <v>0</v>
      </c>
      <c r="AC697" s="287"/>
      <c r="AD697" s="288" t="s">
        <v>883</v>
      </c>
      <c r="AE697" s="289" t="s">
        <v>883</v>
      </c>
      <c r="AF697" s="279">
        <v>0</v>
      </c>
      <c r="AG697" s="282">
        <v>42601</v>
      </c>
      <c r="AH697" s="282">
        <v>41648</v>
      </c>
      <c r="AI697" s="282">
        <v>42487</v>
      </c>
      <c r="AJ697" s="282" t="s">
        <v>883</v>
      </c>
      <c r="AK697" s="274"/>
    </row>
    <row r="698" spans="1:37" x14ac:dyDescent="0.3">
      <c r="A698" s="273">
        <v>127107</v>
      </c>
      <c r="B698" s="274" t="s">
        <v>1777</v>
      </c>
      <c r="C698" s="146" t="s">
        <v>256</v>
      </c>
      <c r="D698" s="275">
        <v>64.62</v>
      </c>
      <c r="E698" s="274"/>
      <c r="F698" s="274"/>
      <c r="G698" s="274" t="s">
        <v>883</v>
      </c>
      <c r="H698" s="276">
        <v>14</v>
      </c>
      <c r="I698" s="24">
        <v>103003</v>
      </c>
      <c r="J698" s="277">
        <v>64.62</v>
      </c>
      <c r="K698" s="276">
        <v>4</v>
      </c>
      <c r="L698" s="278">
        <v>42.424242424242429</v>
      </c>
      <c r="M698" s="279">
        <v>0</v>
      </c>
      <c r="N698" s="277">
        <v>0</v>
      </c>
      <c r="O698" s="280" t="s">
        <v>882</v>
      </c>
      <c r="P698" s="279">
        <v>0</v>
      </c>
      <c r="Q698" s="281">
        <v>0</v>
      </c>
      <c r="R698" s="282" t="s">
        <v>883</v>
      </c>
      <c r="S698" s="274" t="s">
        <v>1607</v>
      </c>
      <c r="T698" s="44">
        <v>1</v>
      </c>
      <c r="U698" s="283">
        <v>62</v>
      </c>
      <c r="V698" s="284">
        <v>4</v>
      </c>
      <c r="W698" s="285" t="s">
        <v>883</v>
      </c>
      <c r="X698" s="286" t="s">
        <v>883</v>
      </c>
      <c r="Y698" s="287">
        <v>0</v>
      </c>
      <c r="Z698" s="287" t="s">
        <v>883</v>
      </c>
      <c r="AA698" s="286" t="s">
        <v>883</v>
      </c>
      <c r="AB698" s="287">
        <v>0</v>
      </c>
      <c r="AC698" s="287"/>
      <c r="AD698" s="288" t="s">
        <v>883</v>
      </c>
      <c r="AE698" s="289" t="s">
        <v>883</v>
      </c>
      <c r="AF698" s="279">
        <v>2</v>
      </c>
      <c r="AG698" s="282">
        <v>43872</v>
      </c>
      <c r="AH698" s="282">
        <v>41648</v>
      </c>
      <c r="AI698" s="282">
        <v>44791</v>
      </c>
      <c r="AJ698" s="282" t="s">
        <v>883</v>
      </c>
      <c r="AK698" s="274"/>
    </row>
    <row r="699" spans="1:37" x14ac:dyDescent="0.3">
      <c r="A699" s="273">
        <v>127384</v>
      </c>
      <c r="B699" s="274" t="s">
        <v>1778</v>
      </c>
      <c r="C699" s="146" t="s">
        <v>253</v>
      </c>
      <c r="D699" s="275">
        <v>22.9</v>
      </c>
      <c r="E699" s="274"/>
      <c r="F699" s="274"/>
      <c r="G699" s="274" t="s">
        <v>883</v>
      </c>
      <c r="H699" s="276">
        <v>258</v>
      </c>
      <c r="I699" s="24">
        <v>103003</v>
      </c>
      <c r="J699" s="277">
        <v>22.9</v>
      </c>
      <c r="K699" s="276">
        <v>285</v>
      </c>
      <c r="L699" s="278">
        <v>8.6</v>
      </c>
      <c r="M699" s="279">
        <v>102</v>
      </c>
      <c r="N699" s="277">
        <v>2335.8000000000002</v>
      </c>
      <c r="O699" s="280" t="s">
        <v>882</v>
      </c>
      <c r="P699" s="279">
        <v>0</v>
      </c>
      <c r="Q699" s="281">
        <v>0</v>
      </c>
      <c r="R699" s="282" t="s">
        <v>883</v>
      </c>
      <c r="S699" s="274" t="s">
        <v>1108</v>
      </c>
      <c r="T699" s="44">
        <v>1</v>
      </c>
      <c r="U699" s="283">
        <v>51</v>
      </c>
      <c r="V699" s="284">
        <v>33</v>
      </c>
      <c r="W699" s="285" t="s">
        <v>883</v>
      </c>
      <c r="X699" s="286" t="s">
        <v>883</v>
      </c>
      <c r="Y699" s="287">
        <v>0</v>
      </c>
      <c r="Z699" s="287" t="s">
        <v>883</v>
      </c>
      <c r="AA699" s="286" t="s">
        <v>883</v>
      </c>
      <c r="AB699" s="287">
        <v>0</v>
      </c>
      <c r="AC699" s="287"/>
      <c r="AD699" s="288" t="s">
        <v>883</v>
      </c>
      <c r="AE699" s="289" t="s">
        <v>883</v>
      </c>
      <c r="AF699" s="279">
        <v>120</v>
      </c>
      <c r="AG699" s="282">
        <v>45181</v>
      </c>
      <c r="AH699" s="282">
        <v>41688</v>
      </c>
      <c r="AI699" s="282">
        <v>45160</v>
      </c>
      <c r="AJ699" s="282" t="s">
        <v>883</v>
      </c>
      <c r="AK699" s="274"/>
    </row>
    <row r="700" spans="1:37" x14ac:dyDescent="0.3">
      <c r="A700" s="273">
        <v>127664</v>
      </c>
      <c r="B700" s="274" t="s">
        <v>1779</v>
      </c>
      <c r="C700" s="146" t="s">
        <v>262</v>
      </c>
      <c r="D700" s="275">
        <v>6.52</v>
      </c>
      <c r="E700" s="274" t="s">
        <v>1780</v>
      </c>
      <c r="F700" s="274" t="s">
        <v>1781</v>
      </c>
      <c r="G700" s="274" t="s">
        <v>1782</v>
      </c>
      <c r="H700" s="276">
        <v>3053</v>
      </c>
      <c r="I700" s="24">
        <v>103003</v>
      </c>
      <c r="J700" s="277">
        <v>3.63</v>
      </c>
      <c r="K700" s="276">
        <v>3352</v>
      </c>
      <c r="L700" s="278">
        <v>6.313329748955705</v>
      </c>
      <c r="M700" s="279">
        <v>2749.96</v>
      </c>
      <c r="N700" s="277">
        <v>17929.7392</v>
      </c>
      <c r="O700" s="280" t="s">
        <v>1783</v>
      </c>
      <c r="P700" s="279">
        <v>7000</v>
      </c>
      <c r="Q700" s="281">
        <v>45640</v>
      </c>
      <c r="R700" s="282">
        <v>45570</v>
      </c>
      <c r="S700" s="274" t="s">
        <v>1784</v>
      </c>
      <c r="T700" s="44">
        <v>1</v>
      </c>
      <c r="U700" s="283">
        <v>71</v>
      </c>
      <c r="V700" s="284">
        <v>34</v>
      </c>
      <c r="W700" s="285" t="s">
        <v>883</v>
      </c>
      <c r="X700" s="286" t="s">
        <v>883</v>
      </c>
      <c r="Y700" s="287">
        <v>0</v>
      </c>
      <c r="Z700" s="287" t="s">
        <v>883</v>
      </c>
      <c r="AA700" s="286" t="s">
        <v>883</v>
      </c>
      <c r="AB700" s="287">
        <v>0</v>
      </c>
      <c r="AC700" s="287"/>
      <c r="AD700" s="288" t="s">
        <v>883</v>
      </c>
      <c r="AE700" s="289" t="s">
        <v>883</v>
      </c>
      <c r="AF700" s="279">
        <v>1934</v>
      </c>
      <c r="AG700" s="282">
        <v>45090</v>
      </c>
      <c r="AH700" s="282">
        <v>41733</v>
      </c>
      <c r="AI700" s="282">
        <v>45072</v>
      </c>
      <c r="AJ700" s="282" t="s">
        <v>883</v>
      </c>
      <c r="AK700" s="274"/>
    </row>
    <row r="701" spans="1:37" x14ac:dyDescent="0.3">
      <c r="A701" s="273">
        <v>127664</v>
      </c>
      <c r="B701" s="274" t="s">
        <v>1779</v>
      </c>
      <c r="C701" s="146" t="s">
        <v>262</v>
      </c>
      <c r="D701" s="275">
        <v>6.52</v>
      </c>
      <c r="E701" s="274" t="s">
        <v>1780</v>
      </c>
      <c r="F701" s="274" t="s">
        <v>1781</v>
      </c>
      <c r="G701" s="274" t="s">
        <v>1782</v>
      </c>
      <c r="H701" s="276">
        <v>3053</v>
      </c>
      <c r="I701" s="24">
        <v>103003</v>
      </c>
      <c r="J701" s="277">
        <v>3.63</v>
      </c>
      <c r="K701" s="276">
        <v>3352</v>
      </c>
      <c r="L701" s="278">
        <v>6.313329748955705</v>
      </c>
      <c r="M701" s="279">
        <v>2749.96</v>
      </c>
      <c r="N701" s="277">
        <v>17929.7392</v>
      </c>
      <c r="O701" s="280" t="s">
        <v>1783</v>
      </c>
      <c r="P701" s="279">
        <v>7000</v>
      </c>
      <c r="Q701" s="281">
        <v>45640</v>
      </c>
      <c r="R701" s="282">
        <v>45570</v>
      </c>
      <c r="S701" s="274" t="s">
        <v>1784</v>
      </c>
      <c r="T701" s="44">
        <v>1</v>
      </c>
      <c r="U701" s="283">
        <v>71</v>
      </c>
      <c r="V701" s="284">
        <v>34</v>
      </c>
      <c r="W701" s="285" t="s">
        <v>883</v>
      </c>
      <c r="X701" s="286" t="s">
        <v>883</v>
      </c>
      <c r="Y701" s="287">
        <v>0</v>
      </c>
      <c r="Z701" s="287" t="s">
        <v>883</v>
      </c>
      <c r="AA701" s="286" t="s">
        <v>883</v>
      </c>
      <c r="AB701" s="287">
        <v>0</v>
      </c>
      <c r="AC701" s="287"/>
      <c r="AD701" s="288" t="s">
        <v>883</v>
      </c>
      <c r="AE701" s="289" t="s">
        <v>883</v>
      </c>
      <c r="AF701" s="279">
        <v>1934</v>
      </c>
      <c r="AG701" s="282">
        <v>45090</v>
      </c>
      <c r="AH701" s="282">
        <v>41733</v>
      </c>
      <c r="AI701" s="282">
        <v>45072</v>
      </c>
      <c r="AJ701" s="282" t="s">
        <v>883</v>
      </c>
      <c r="AK701" s="274"/>
    </row>
    <row r="702" spans="1:37" x14ac:dyDescent="0.3">
      <c r="A702" s="273">
        <v>128229</v>
      </c>
      <c r="B702" s="274" t="s">
        <v>1785</v>
      </c>
      <c r="C702" s="146" t="s">
        <v>31</v>
      </c>
      <c r="D702" s="275">
        <v>5.88</v>
      </c>
      <c r="E702" s="274"/>
      <c r="F702" s="274"/>
      <c r="G702" s="274" t="s">
        <v>883</v>
      </c>
      <c r="H702" s="276">
        <v>108</v>
      </c>
      <c r="I702" s="24">
        <v>103003</v>
      </c>
      <c r="J702" s="277">
        <v>5.88</v>
      </c>
      <c r="K702" s="276">
        <v>18</v>
      </c>
      <c r="L702" s="278">
        <v>68.35443037974683</v>
      </c>
      <c r="M702" s="279">
        <v>0</v>
      </c>
      <c r="N702" s="277">
        <v>0</v>
      </c>
      <c r="O702" s="280" t="s">
        <v>882</v>
      </c>
      <c r="P702" s="279">
        <v>0</v>
      </c>
      <c r="Q702" s="281">
        <v>0</v>
      </c>
      <c r="R702" s="282" t="s">
        <v>883</v>
      </c>
      <c r="S702" s="274" t="s">
        <v>960</v>
      </c>
      <c r="T702" s="44">
        <v>1</v>
      </c>
      <c r="U702" s="283">
        <v>61</v>
      </c>
      <c r="V702" s="284">
        <v>8</v>
      </c>
      <c r="W702" s="285" t="s">
        <v>883</v>
      </c>
      <c r="X702" s="286" t="s">
        <v>883</v>
      </c>
      <c r="Y702" s="287">
        <v>0</v>
      </c>
      <c r="Z702" s="287" t="s">
        <v>883</v>
      </c>
      <c r="AA702" s="286" t="s">
        <v>883</v>
      </c>
      <c r="AB702" s="287">
        <v>0</v>
      </c>
      <c r="AC702" s="287"/>
      <c r="AD702" s="288" t="s">
        <v>883</v>
      </c>
      <c r="AE702" s="289" t="s">
        <v>883</v>
      </c>
      <c r="AF702" s="279">
        <v>6</v>
      </c>
      <c r="AG702" s="282">
        <v>44573</v>
      </c>
      <c r="AH702" s="282">
        <v>41814</v>
      </c>
      <c r="AI702" s="282">
        <v>44522</v>
      </c>
      <c r="AJ702" s="282" t="s">
        <v>883</v>
      </c>
      <c r="AK702" s="274"/>
    </row>
    <row r="703" spans="1:37" x14ac:dyDescent="0.3">
      <c r="A703" s="273">
        <v>128287</v>
      </c>
      <c r="B703" s="274" t="s">
        <v>1786</v>
      </c>
      <c r="C703" s="146" t="s">
        <v>280</v>
      </c>
      <c r="D703" s="275">
        <v>62.57</v>
      </c>
      <c r="E703" s="274"/>
      <c r="F703" s="274"/>
      <c r="G703" s="274" t="s">
        <v>883</v>
      </c>
      <c r="H703" s="276">
        <v>677</v>
      </c>
      <c r="I703" s="24">
        <v>103003</v>
      </c>
      <c r="J703" s="277">
        <v>62.57</v>
      </c>
      <c r="K703" s="276">
        <v>283</v>
      </c>
      <c r="L703" s="278">
        <v>28.009929664873813</v>
      </c>
      <c r="M703" s="279">
        <v>0</v>
      </c>
      <c r="N703" s="277">
        <v>0</v>
      </c>
      <c r="O703" s="280" t="s">
        <v>882</v>
      </c>
      <c r="P703" s="279">
        <v>0</v>
      </c>
      <c r="Q703" s="281">
        <v>0</v>
      </c>
      <c r="R703" s="282" t="s">
        <v>883</v>
      </c>
      <c r="S703" s="274" t="s">
        <v>1179</v>
      </c>
      <c r="T703" s="44">
        <v>1</v>
      </c>
      <c r="U703" s="283">
        <v>76</v>
      </c>
      <c r="V703" s="284">
        <v>16</v>
      </c>
      <c r="W703" s="285" t="s">
        <v>883</v>
      </c>
      <c r="X703" s="286" t="s">
        <v>883</v>
      </c>
      <c r="Y703" s="287">
        <v>0</v>
      </c>
      <c r="Z703" s="287" t="s">
        <v>883</v>
      </c>
      <c r="AA703" s="286" t="s">
        <v>883</v>
      </c>
      <c r="AB703" s="287">
        <v>0</v>
      </c>
      <c r="AC703" s="287"/>
      <c r="AD703" s="288" t="s">
        <v>883</v>
      </c>
      <c r="AE703" s="289" t="s">
        <v>883</v>
      </c>
      <c r="AF703" s="279">
        <v>96</v>
      </c>
      <c r="AG703" s="282">
        <v>45190</v>
      </c>
      <c r="AH703" s="282">
        <v>41828</v>
      </c>
      <c r="AI703" s="282">
        <v>45181</v>
      </c>
      <c r="AJ703" s="282" t="s">
        <v>883</v>
      </c>
      <c r="AK703" s="274"/>
    </row>
    <row r="704" spans="1:37" x14ac:dyDescent="0.3">
      <c r="A704" s="273">
        <v>128288</v>
      </c>
      <c r="B704" s="274" t="s">
        <v>1787</v>
      </c>
      <c r="C704" s="146" t="s">
        <v>294</v>
      </c>
      <c r="D704" s="275">
        <v>135.71</v>
      </c>
      <c r="E704" s="274"/>
      <c r="F704" s="274"/>
      <c r="G704" s="274" t="s">
        <v>883</v>
      </c>
      <c r="H704" s="276">
        <v>0</v>
      </c>
      <c r="I704" s="24">
        <v>103003</v>
      </c>
      <c r="J704" s="277">
        <v>135.71</v>
      </c>
      <c r="K704" s="276">
        <v>15</v>
      </c>
      <c r="L704" s="278">
        <v>0</v>
      </c>
      <c r="M704" s="279">
        <v>0</v>
      </c>
      <c r="N704" s="277">
        <v>0</v>
      </c>
      <c r="O704" s="280" t="s">
        <v>882</v>
      </c>
      <c r="P704" s="279">
        <v>0</v>
      </c>
      <c r="Q704" s="281">
        <v>0</v>
      </c>
      <c r="R704" s="282" t="s">
        <v>883</v>
      </c>
      <c r="S704" s="274" t="s">
        <v>1516</v>
      </c>
      <c r="T704" s="44">
        <v>1</v>
      </c>
      <c r="U704" s="283">
        <v>76</v>
      </c>
      <c r="V704" s="284">
        <v>13</v>
      </c>
      <c r="W704" s="285" t="s">
        <v>883</v>
      </c>
      <c r="X704" s="286" t="s">
        <v>883</v>
      </c>
      <c r="Y704" s="287">
        <v>0</v>
      </c>
      <c r="Z704" s="287">
        <v>14002</v>
      </c>
      <c r="AA704" s="286">
        <v>2022</v>
      </c>
      <c r="AB704" s="287">
        <v>20</v>
      </c>
      <c r="AC704" s="287">
        <v>20</v>
      </c>
      <c r="AD704" s="288" t="s">
        <v>2063</v>
      </c>
      <c r="AE704" s="289">
        <v>44875</v>
      </c>
      <c r="AF704" s="279">
        <v>6</v>
      </c>
      <c r="AG704" s="282">
        <v>44742</v>
      </c>
      <c r="AH704" s="282">
        <v>41830</v>
      </c>
      <c r="AI704" s="282">
        <v>44865</v>
      </c>
      <c r="AJ704" s="282" t="s">
        <v>883</v>
      </c>
      <c r="AK704" s="274"/>
    </row>
    <row r="705" spans="1:37" x14ac:dyDescent="0.3">
      <c r="A705" s="273">
        <v>128392</v>
      </c>
      <c r="B705" s="274" t="s">
        <v>790</v>
      </c>
      <c r="C705" s="146" t="s">
        <v>253</v>
      </c>
      <c r="D705" s="275">
        <v>210.5</v>
      </c>
      <c r="E705" s="274"/>
      <c r="F705" s="274"/>
      <c r="G705" s="274" t="s">
        <v>883</v>
      </c>
      <c r="H705" s="276">
        <v>103</v>
      </c>
      <c r="I705" s="24">
        <v>103003</v>
      </c>
      <c r="J705" s="277">
        <v>210.5</v>
      </c>
      <c r="K705" s="276"/>
      <c r="L705" s="278">
        <v>0</v>
      </c>
      <c r="M705" s="279">
        <v>0</v>
      </c>
      <c r="N705" s="277">
        <v>0</v>
      </c>
      <c r="O705" s="280" t="s">
        <v>882</v>
      </c>
      <c r="P705" s="279">
        <v>0</v>
      </c>
      <c r="Q705" s="281">
        <v>0</v>
      </c>
      <c r="R705" s="282" t="s">
        <v>883</v>
      </c>
      <c r="S705" s="274" t="s">
        <v>1559</v>
      </c>
      <c r="T705" s="44">
        <v>1</v>
      </c>
      <c r="U705" s="283">
        <v>70</v>
      </c>
      <c r="V705" s="284">
        <v>47</v>
      </c>
      <c r="W705" s="285" t="s">
        <v>883</v>
      </c>
      <c r="X705" s="286" t="s">
        <v>883</v>
      </c>
      <c r="Y705" s="287">
        <v>0</v>
      </c>
      <c r="Z705" s="287" t="s">
        <v>883</v>
      </c>
      <c r="AA705" s="286" t="s">
        <v>883</v>
      </c>
      <c r="AB705" s="287">
        <v>0</v>
      </c>
      <c r="AC705" s="287"/>
      <c r="AD705" s="288" t="s">
        <v>883</v>
      </c>
      <c r="AE705" s="289" t="s">
        <v>883</v>
      </c>
      <c r="AF705" s="279">
        <v>0</v>
      </c>
      <c r="AG705" s="282">
        <v>42522</v>
      </c>
      <c r="AH705" s="282">
        <v>41851</v>
      </c>
      <c r="AI705" s="282">
        <v>42499</v>
      </c>
      <c r="AJ705" s="282" t="s">
        <v>883</v>
      </c>
      <c r="AK705" s="274"/>
    </row>
    <row r="706" spans="1:37" x14ac:dyDescent="0.3">
      <c r="A706" s="273">
        <v>128782</v>
      </c>
      <c r="B706" s="274" t="s">
        <v>1788</v>
      </c>
      <c r="C706" s="146" t="s">
        <v>253</v>
      </c>
      <c r="D706" s="275">
        <v>188</v>
      </c>
      <c r="E706" s="274"/>
      <c r="F706" s="274"/>
      <c r="G706" s="274" t="s">
        <v>883</v>
      </c>
      <c r="H706" s="276">
        <v>97</v>
      </c>
      <c r="I706" s="24">
        <v>103003</v>
      </c>
      <c r="J706" s="277">
        <v>188</v>
      </c>
      <c r="K706" s="276"/>
      <c r="L706" s="278">
        <v>0</v>
      </c>
      <c r="M706" s="279">
        <v>0</v>
      </c>
      <c r="N706" s="277">
        <v>0</v>
      </c>
      <c r="O706" s="280" t="s">
        <v>882</v>
      </c>
      <c r="P706" s="279">
        <v>0</v>
      </c>
      <c r="Q706" s="281">
        <v>0</v>
      </c>
      <c r="R706" s="282" t="s">
        <v>883</v>
      </c>
      <c r="S706" s="274" t="s">
        <v>1071</v>
      </c>
      <c r="T706" s="44">
        <v>1</v>
      </c>
      <c r="U706" s="283">
        <v>78</v>
      </c>
      <c r="V706" s="284">
        <v>2</v>
      </c>
      <c r="W706" s="285" t="s">
        <v>883</v>
      </c>
      <c r="X706" s="286" t="s">
        <v>883</v>
      </c>
      <c r="Y706" s="287">
        <v>0</v>
      </c>
      <c r="Z706" s="287" t="s">
        <v>883</v>
      </c>
      <c r="AA706" s="286" t="s">
        <v>883</v>
      </c>
      <c r="AB706" s="287">
        <v>0</v>
      </c>
      <c r="AC706" s="287"/>
      <c r="AD706" s="288" t="s">
        <v>883</v>
      </c>
      <c r="AE706" s="289" t="s">
        <v>883</v>
      </c>
      <c r="AF706" s="279">
        <v>0</v>
      </c>
      <c r="AG706" s="282">
        <v>42522</v>
      </c>
      <c r="AH706" s="282">
        <v>41914</v>
      </c>
      <c r="AI706" s="282">
        <v>42893</v>
      </c>
      <c r="AJ706" s="282" t="s">
        <v>883</v>
      </c>
      <c r="AK706" s="274"/>
    </row>
    <row r="707" spans="1:37" x14ac:dyDescent="0.3">
      <c r="A707" s="273">
        <v>128815</v>
      </c>
      <c r="B707" s="274" t="s">
        <v>1789</v>
      </c>
      <c r="C707" s="146" t="s">
        <v>31</v>
      </c>
      <c r="D707" s="275">
        <v>0.25</v>
      </c>
      <c r="E707" s="274"/>
      <c r="F707" s="274"/>
      <c r="G707" s="274" t="s">
        <v>883</v>
      </c>
      <c r="H707" s="276">
        <v>2191</v>
      </c>
      <c r="I707" s="24">
        <v>103003</v>
      </c>
      <c r="J707" s="277">
        <v>0.25</v>
      </c>
      <c r="K707" s="276">
        <v>2874</v>
      </c>
      <c r="L707" s="278">
        <v>7.7442386540364776</v>
      </c>
      <c r="M707" s="279">
        <v>0</v>
      </c>
      <c r="N707" s="277">
        <v>0</v>
      </c>
      <c r="O707" s="280" t="s">
        <v>882</v>
      </c>
      <c r="P707" s="279">
        <v>0</v>
      </c>
      <c r="Q707" s="281">
        <v>0</v>
      </c>
      <c r="R707" s="282" t="s">
        <v>883</v>
      </c>
      <c r="S707" s="274" t="s">
        <v>984</v>
      </c>
      <c r="T707" s="44">
        <v>1</v>
      </c>
      <c r="U707" s="283">
        <v>55</v>
      </c>
      <c r="V707" s="284">
        <v>32</v>
      </c>
      <c r="W707" s="285">
        <v>2956</v>
      </c>
      <c r="X707" s="286">
        <v>2023</v>
      </c>
      <c r="Y707" s="287">
        <v>3000</v>
      </c>
      <c r="Z707" s="287" t="s">
        <v>883</v>
      </c>
      <c r="AA707" s="286" t="s">
        <v>883</v>
      </c>
      <c r="AB707" s="287">
        <v>0</v>
      </c>
      <c r="AC707" s="287"/>
      <c r="AD707" s="288" t="s">
        <v>883</v>
      </c>
      <c r="AE707" s="289" t="s">
        <v>883</v>
      </c>
      <c r="AF707" s="279">
        <v>1132</v>
      </c>
      <c r="AG707" s="282">
        <v>44628</v>
      </c>
      <c r="AH707" s="282">
        <v>41926</v>
      </c>
      <c r="AI707" s="282">
        <v>44616</v>
      </c>
      <c r="AJ707" s="282" t="s">
        <v>883</v>
      </c>
      <c r="AK707" s="274"/>
    </row>
    <row r="708" spans="1:37" x14ac:dyDescent="0.3">
      <c r="A708" s="273">
        <v>128816</v>
      </c>
      <c r="B708" s="274" t="s">
        <v>1790</v>
      </c>
      <c r="C708" s="146" t="s">
        <v>31</v>
      </c>
      <c r="D708" s="275">
        <v>0.39</v>
      </c>
      <c r="E708" s="274"/>
      <c r="F708" s="274"/>
      <c r="G708" s="274" t="s">
        <v>883</v>
      </c>
      <c r="H708" s="276">
        <v>805</v>
      </c>
      <c r="I708" s="24">
        <v>103003</v>
      </c>
      <c r="J708" s="277">
        <v>0.39</v>
      </c>
      <c r="K708" s="276">
        <v>185</v>
      </c>
      <c r="L708" s="278">
        <v>52.204928664072639</v>
      </c>
      <c r="M708" s="279">
        <v>0</v>
      </c>
      <c r="N708" s="277">
        <v>0</v>
      </c>
      <c r="O708" s="280" t="s">
        <v>882</v>
      </c>
      <c r="P708" s="279">
        <v>0</v>
      </c>
      <c r="Q708" s="281">
        <v>0</v>
      </c>
      <c r="R708" s="282" t="s">
        <v>883</v>
      </c>
      <c r="S708" s="274" t="s">
        <v>984</v>
      </c>
      <c r="T708" s="44">
        <v>1</v>
      </c>
      <c r="U708" s="283">
        <v>55</v>
      </c>
      <c r="V708" s="284">
        <v>32</v>
      </c>
      <c r="W708" s="285" t="s">
        <v>883</v>
      </c>
      <c r="X708" s="286" t="s">
        <v>883</v>
      </c>
      <c r="Y708" s="287">
        <v>0</v>
      </c>
      <c r="Z708" s="287" t="s">
        <v>883</v>
      </c>
      <c r="AA708" s="286" t="s">
        <v>883</v>
      </c>
      <c r="AB708" s="287">
        <v>0</v>
      </c>
      <c r="AC708" s="287"/>
      <c r="AD708" s="288" t="s">
        <v>883</v>
      </c>
      <c r="AE708" s="289" t="s">
        <v>883</v>
      </c>
      <c r="AF708" s="279">
        <v>62</v>
      </c>
      <c r="AG708" s="282">
        <v>42220</v>
      </c>
      <c r="AH708" s="282">
        <v>41926</v>
      </c>
      <c r="AI708" s="282">
        <v>42205</v>
      </c>
      <c r="AJ708" s="282" t="s">
        <v>883</v>
      </c>
      <c r="AK708" s="274"/>
    </row>
    <row r="709" spans="1:37" x14ac:dyDescent="0.3">
      <c r="A709" s="273">
        <v>128818</v>
      </c>
      <c r="B709" s="274" t="s">
        <v>1791</v>
      </c>
      <c r="C709" s="146" t="s">
        <v>31</v>
      </c>
      <c r="D709" s="275">
        <v>1.1499999999999999</v>
      </c>
      <c r="E709" s="274"/>
      <c r="F709" s="274"/>
      <c r="G709" s="274" t="s">
        <v>883</v>
      </c>
      <c r="H709" s="276">
        <v>1795</v>
      </c>
      <c r="I709" s="24">
        <v>103003</v>
      </c>
      <c r="J709" s="277">
        <v>1.1499999999999999</v>
      </c>
      <c r="K709" s="276">
        <v>4625</v>
      </c>
      <c r="L709" s="278">
        <v>3.3266614774454206</v>
      </c>
      <c r="M709" s="279">
        <v>3679.96</v>
      </c>
      <c r="N709" s="277">
        <v>4231.9539999999997</v>
      </c>
      <c r="O709" s="280" t="s">
        <v>882</v>
      </c>
      <c r="P709" s="279">
        <v>0</v>
      </c>
      <c r="Q709" s="281">
        <v>0</v>
      </c>
      <c r="R709" s="282" t="s">
        <v>883</v>
      </c>
      <c r="S709" s="274" t="s">
        <v>1083</v>
      </c>
      <c r="T709" s="44">
        <v>1</v>
      </c>
      <c r="U709" s="283">
        <v>55</v>
      </c>
      <c r="V709" s="284">
        <v>34</v>
      </c>
      <c r="W709" s="285">
        <v>10083</v>
      </c>
      <c r="X709" s="286">
        <v>2023</v>
      </c>
      <c r="Y709" s="287">
        <v>1000</v>
      </c>
      <c r="Z709" s="287" t="s">
        <v>883</v>
      </c>
      <c r="AA709" s="286" t="s">
        <v>883</v>
      </c>
      <c r="AB709" s="287">
        <v>0</v>
      </c>
      <c r="AC709" s="287"/>
      <c r="AD709" s="288" t="s">
        <v>883</v>
      </c>
      <c r="AE709" s="289" t="s">
        <v>883</v>
      </c>
      <c r="AF709" s="279">
        <v>2158</v>
      </c>
      <c r="AG709" s="282">
        <v>44659</v>
      </c>
      <c r="AH709" s="282">
        <v>41926</v>
      </c>
      <c r="AI709" s="282">
        <v>44616</v>
      </c>
      <c r="AJ709" s="282" t="s">
        <v>883</v>
      </c>
      <c r="AK709" s="274"/>
    </row>
    <row r="710" spans="1:37" x14ac:dyDescent="0.3">
      <c r="A710" s="273">
        <v>128819</v>
      </c>
      <c r="B710" s="274" t="s">
        <v>1792</v>
      </c>
      <c r="C710" s="146" t="s">
        <v>31</v>
      </c>
      <c r="D710" s="275">
        <v>5.6</v>
      </c>
      <c r="E710" s="274"/>
      <c r="F710" s="274"/>
      <c r="G710" s="274" t="s">
        <v>883</v>
      </c>
      <c r="H710" s="276">
        <v>251</v>
      </c>
      <c r="I710" s="24">
        <v>103003</v>
      </c>
      <c r="J710" s="277">
        <v>5.6</v>
      </c>
      <c r="K710" s="276">
        <v>192</v>
      </c>
      <c r="L710" s="278">
        <v>15.6875</v>
      </c>
      <c r="M710" s="279">
        <v>0</v>
      </c>
      <c r="N710" s="277">
        <v>0</v>
      </c>
      <c r="O710" s="280" t="s">
        <v>882</v>
      </c>
      <c r="P710" s="279">
        <v>0</v>
      </c>
      <c r="Q710" s="281">
        <v>0</v>
      </c>
      <c r="R710" s="282" t="s">
        <v>883</v>
      </c>
      <c r="S710" s="274" t="s">
        <v>1083</v>
      </c>
      <c r="T710" s="44">
        <v>1</v>
      </c>
      <c r="U710" s="283">
        <v>55</v>
      </c>
      <c r="V710" s="284">
        <v>34</v>
      </c>
      <c r="W710" s="285">
        <v>2546</v>
      </c>
      <c r="X710" s="286">
        <v>2023</v>
      </c>
      <c r="Y710" s="287">
        <v>100</v>
      </c>
      <c r="Z710" s="287" t="s">
        <v>883</v>
      </c>
      <c r="AA710" s="286" t="s">
        <v>883</v>
      </c>
      <c r="AB710" s="287">
        <v>0</v>
      </c>
      <c r="AC710" s="287"/>
      <c r="AD710" s="288" t="s">
        <v>883</v>
      </c>
      <c r="AE710" s="289" t="s">
        <v>883</v>
      </c>
      <c r="AF710" s="279">
        <v>64</v>
      </c>
      <c r="AG710" s="282">
        <v>44659</v>
      </c>
      <c r="AH710" s="282">
        <v>41926</v>
      </c>
      <c r="AI710" s="282">
        <v>44616</v>
      </c>
      <c r="AJ710" s="282" t="s">
        <v>883</v>
      </c>
      <c r="AK710" s="274"/>
    </row>
    <row r="711" spans="1:37" x14ac:dyDescent="0.3">
      <c r="A711" s="273">
        <v>128832</v>
      </c>
      <c r="B711" s="274" t="s">
        <v>793</v>
      </c>
      <c r="C711" s="146" t="s">
        <v>31</v>
      </c>
      <c r="D711" s="275">
        <v>1310</v>
      </c>
      <c r="E711" s="274"/>
      <c r="F711" s="274"/>
      <c r="G711" s="274" t="s">
        <v>883</v>
      </c>
      <c r="H711" s="276">
        <v>2</v>
      </c>
      <c r="I711" s="24">
        <v>103003</v>
      </c>
      <c r="J711" s="277">
        <v>1310</v>
      </c>
      <c r="K711" s="276"/>
      <c r="L711" s="278">
        <v>0</v>
      </c>
      <c r="M711" s="279">
        <v>0</v>
      </c>
      <c r="N711" s="277">
        <v>0</v>
      </c>
      <c r="O711" s="280" t="s">
        <v>882</v>
      </c>
      <c r="P711" s="279">
        <v>0</v>
      </c>
      <c r="Q711" s="281">
        <v>0</v>
      </c>
      <c r="R711" s="282" t="s">
        <v>883</v>
      </c>
      <c r="S711" s="274" t="s">
        <v>1793</v>
      </c>
      <c r="T711" s="44">
        <v>1</v>
      </c>
      <c r="U711" s="283">
        <v>84</v>
      </c>
      <c r="V711" s="284">
        <v>5</v>
      </c>
      <c r="W711" s="285" t="s">
        <v>883</v>
      </c>
      <c r="X711" s="286" t="s">
        <v>883</v>
      </c>
      <c r="Y711" s="287">
        <v>0</v>
      </c>
      <c r="Z711" s="287" t="s">
        <v>883</v>
      </c>
      <c r="AA711" s="286" t="s">
        <v>883</v>
      </c>
      <c r="AB711" s="287">
        <v>0</v>
      </c>
      <c r="AC711" s="287"/>
      <c r="AD711" s="288" t="s">
        <v>883</v>
      </c>
      <c r="AE711" s="289" t="s">
        <v>883</v>
      </c>
      <c r="AF711" s="279">
        <v>0</v>
      </c>
      <c r="AG711" s="282">
        <v>42146</v>
      </c>
      <c r="AH711" s="282">
        <v>41932</v>
      </c>
      <c r="AI711" s="282">
        <v>42142</v>
      </c>
      <c r="AJ711" s="282" t="s">
        <v>883</v>
      </c>
      <c r="AK711" s="274"/>
    </row>
    <row r="712" spans="1:37" x14ac:dyDescent="0.3">
      <c r="A712" s="273">
        <v>129960</v>
      </c>
      <c r="B712" s="274" t="s">
        <v>1794</v>
      </c>
      <c r="C712" s="146" t="s">
        <v>265</v>
      </c>
      <c r="D712" s="275">
        <v>136</v>
      </c>
      <c r="E712" s="274"/>
      <c r="F712" s="274"/>
      <c r="G712" s="274" t="s">
        <v>883</v>
      </c>
      <c r="H712" s="276">
        <v>240</v>
      </c>
      <c r="I712" s="24">
        <v>103003</v>
      </c>
      <c r="J712" s="277">
        <v>136</v>
      </c>
      <c r="K712" s="276">
        <v>10</v>
      </c>
      <c r="L712" s="278">
        <v>289.15662650602411</v>
      </c>
      <c r="M712" s="279">
        <v>0</v>
      </c>
      <c r="N712" s="277">
        <v>0</v>
      </c>
      <c r="O712" s="280" t="s">
        <v>882</v>
      </c>
      <c r="P712" s="279">
        <v>0</v>
      </c>
      <c r="Q712" s="281">
        <v>0</v>
      </c>
      <c r="R712" s="282" t="s">
        <v>883</v>
      </c>
      <c r="S712" s="274" t="s">
        <v>1671</v>
      </c>
      <c r="T712" s="44">
        <v>1</v>
      </c>
      <c r="U712" s="283">
        <v>55</v>
      </c>
      <c r="V712" s="284">
        <v>19</v>
      </c>
      <c r="W712" s="285" t="s">
        <v>883</v>
      </c>
      <c r="X712" s="286" t="s">
        <v>883</v>
      </c>
      <c r="Y712" s="287">
        <v>0</v>
      </c>
      <c r="Z712" s="287" t="s">
        <v>883</v>
      </c>
      <c r="AA712" s="286" t="s">
        <v>883</v>
      </c>
      <c r="AB712" s="287">
        <v>0</v>
      </c>
      <c r="AC712" s="287"/>
      <c r="AD712" s="288" t="s">
        <v>883</v>
      </c>
      <c r="AE712" s="289" t="s">
        <v>883</v>
      </c>
      <c r="AF712" s="279">
        <v>4</v>
      </c>
      <c r="AG712" s="282">
        <v>44960</v>
      </c>
      <c r="AH712" s="282">
        <v>42046</v>
      </c>
      <c r="AI712" s="282">
        <v>44845</v>
      </c>
      <c r="AJ712" s="282" t="s">
        <v>883</v>
      </c>
      <c r="AK712" s="274"/>
    </row>
    <row r="713" spans="1:37" x14ac:dyDescent="0.3">
      <c r="A713" s="273">
        <v>129961</v>
      </c>
      <c r="B713" s="274" t="s">
        <v>1795</v>
      </c>
      <c r="C713" s="146" t="s">
        <v>256</v>
      </c>
      <c r="D713" s="275">
        <v>574.29999999999995</v>
      </c>
      <c r="E713" s="274"/>
      <c r="F713" s="274"/>
      <c r="G713" s="274" t="s">
        <v>883</v>
      </c>
      <c r="H713" s="276">
        <v>4</v>
      </c>
      <c r="I713" s="24">
        <v>103003</v>
      </c>
      <c r="J713" s="277">
        <v>574.29999999999995</v>
      </c>
      <c r="K713" s="276">
        <v>1</v>
      </c>
      <c r="L713" s="278">
        <v>50</v>
      </c>
      <c r="M713" s="279">
        <v>0</v>
      </c>
      <c r="N713" s="277">
        <v>0</v>
      </c>
      <c r="O713" s="280" t="s">
        <v>882</v>
      </c>
      <c r="P713" s="279">
        <v>0</v>
      </c>
      <c r="Q713" s="281">
        <v>0</v>
      </c>
      <c r="R713" s="282" t="s">
        <v>883</v>
      </c>
      <c r="S713" s="274" t="s">
        <v>1498</v>
      </c>
      <c r="T713" s="44">
        <v>1</v>
      </c>
      <c r="U713" s="283">
        <v>55</v>
      </c>
      <c r="V713" s="284">
        <v>26</v>
      </c>
      <c r="W713" s="285" t="s">
        <v>883</v>
      </c>
      <c r="X713" s="286" t="s">
        <v>883</v>
      </c>
      <c r="Y713" s="287">
        <v>0</v>
      </c>
      <c r="Z713" s="287" t="s">
        <v>883</v>
      </c>
      <c r="AA713" s="286" t="s">
        <v>883</v>
      </c>
      <c r="AB713" s="287">
        <v>0</v>
      </c>
      <c r="AC713" s="287"/>
      <c r="AD713" s="288" t="s">
        <v>883</v>
      </c>
      <c r="AE713" s="289" t="s">
        <v>883</v>
      </c>
      <c r="AF713" s="279">
        <v>0</v>
      </c>
      <c r="AG713" s="282">
        <v>43790</v>
      </c>
      <c r="AH713" s="282">
        <v>42046</v>
      </c>
      <c r="AI713" s="282">
        <v>43783</v>
      </c>
      <c r="AJ713" s="282" t="s">
        <v>883</v>
      </c>
      <c r="AK713" s="274"/>
    </row>
    <row r="714" spans="1:37" x14ac:dyDescent="0.3">
      <c r="A714" s="273">
        <v>129962</v>
      </c>
      <c r="B714" s="274" t="s">
        <v>1796</v>
      </c>
      <c r="C714" s="146" t="s">
        <v>256</v>
      </c>
      <c r="D714" s="275">
        <v>351.97</v>
      </c>
      <c r="E714" s="274"/>
      <c r="F714" s="274"/>
      <c r="G714" s="274" t="s">
        <v>883</v>
      </c>
      <c r="H714" s="276">
        <v>7</v>
      </c>
      <c r="I714" s="24">
        <v>103003</v>
      </c>
      <c r="J714" s="277">
        <v>351.97</v>
      </c>
      <c r="K714" s="276">
        <v>3</v>
      </c>
      <c r="L714" s="278">
        <v>28</v>
      </c>
      <c r="M714" s="279">
        <v>0</v>
      </c>
      <c r="N714" s="277">
        <v>0</v>
      </c>
      <c r="O714" s="280" t="s">
        <v>882</v>
      </c>
      <c r="P714" s="279">
        <v>0</v>
      </c>
      <c r="Q714" s="281">
        <v>0</v>
      </c>
      <c r="R714" s="282" t="s">
        <v>883</v>
      </c>
      <c r="S714" s="274" t="s">
        <v>1498</v>
      </c>
      <c r="T714" s="44">
        <v>1</v>
      </c>
      <c r="U714" s="283">
        <v>55</v>
      </c>
      <c r="V714" s="284">
        <v>26</v>
      </c>
      <c r="W714" s="285">
        <v>2956</v>
      </c>
      <c r="X714" s="286">
        <v>2023</v>
      </c>
      <c r="Y714" s="287">
        <v>3</v>
      </c>
      <c r="Z714" s="287" t="s">
        <v>883</v>
      </c>
      <c r="AA714" s="286" t="s">
        <v>883</v>
      </c>
      <c r="AB714" s="287">
        <v>0</v>
      </c>
      <c r="AC714" s="287"/>
      <c r="AD714" s="288" t="s">
        <v>883</v>
      </c>
      <c r="AE714" s="289" t="s">
        <v>883</v>
      </c>
      <c r="AF714" s="279">
        <v>2</v>
      </c>
      <c r="AG714" s="282">
        <v>43642</v>
      </c>
      <c r="AH714" s="282">
        <v>42046</v>
      </c>
      <c r="AI714" s="282">
        <v>43859</v>
      </c>
      <c r="AJ714" s="282" t="s">
        <v>883</v>
      </c>
      <c r="AK714" s="274"/>
    </row>
    <row r="715" spans="1:37" x14ac:dyDescent="0.3">
      <c r="A715" s="273">
        <v>129991</v>
      </c>
      <c r="B715" s="274" t="s">
        <v>1797</v>
      </c>
      <c r="C715" s="146" t="s">
        <v>265</v>
      </c>
      <c r="D715" s="275">
        <v>12.24</v>
      </c>
      <c r="E715" s="274"/>
      <c r="F715" s="274"/>
      <c r="G715" s="274" t="s">
        <v>883</v>
      </c>
      <c r="H715" s="276">
        <v>324</v>
      </c>
      <c r="I715" s="24">
        <v>103003</v>
      </c>
      <c r="J715" s="277">
        <v>12.24</v>
      </c>
      <c r="K715" s="276">
        <v>128</v>
      </c>
      <c r="L715" s="278">
        <v>30.365510777881912</v>
      </c>
      <c r="M715" s="279">
        <v>0</v>
      </c>
      <c r="N715" s="277">
        <v>0</v>
      </c>
      <c r="O715" s="280" t="s">
        <v>882</v>
      </c>
      <c r="P715" s="279">
        <v>0</v>
      </c>
      <c r="Q715" s="281">
        <v>0</v>
      </c>
      <c r="R715" s="282" t="s">
        <v>883</v>
      </c>
      <c r="S715" s="274" t="s">
        <v>984</v>
      </c>
      <c r="T715" s="44">
        <v>1</v>
      </c>
      <c r="U715" s="283">
        <v>55</v>
      </c>
      <c r="V715" s="284">
        <v>32</v>
      </c>
      <c r="W715" s="285" t="s">
        <v>883</v>
      </c>
      <c r="X715" s="286" t="s">
        <v>883</v>
      </c>
      <c r="Y715" s="287">
        <v>0</v>
      </c>
      <c r="Z715" s="287" t="s">
        <v>883</v>
      </c>
      <c r="AA715" s="286" t="s">
        <v>883</v>
      </c>
      <c r="AB715" s="287">
        <v>0</v>
      </c>
      <c r="AC715" s="287"/>
      <c r="AD715" s="288" t="s">
        <v>883</v>
      </c>
      <c r="AE715" s="289" t="s">
        <v>883</v>
      </c>
      <c r="AF715" s="279">
        <v>42</v>
      </c>
      <c r="AG715" s="282">
        <v>44945</v>
      </c>
      <c r="AH715" s="282">
        <v>42055</v>
      </c>
      <c r="AI715" s="282">
        <v>44917</v>
      </c>
      <c r="AJ715" s="282" t="s">
        <v>883</v>
      </c>
      <c r="AK715" s="274"/>
    </row>
    <row r="716" spans="1:37" x14ac:dyDescent="0.3">
      <c r="A716" s="273">
        <v>130024</v>
      </c>
      <c r="B716" s="274" t="s">
        <v>1798</v>
      </c>
      <c r="C716" s="146" t="s">
        <v>262</v>
      </c>
      <c r="D716" s="275">
        <v>3.12</v>
      </c>
      <c r="E716" s="274"/>
      <c r="F716" s="274"/>
      <c r="G716" s="274" t="s">
        <v>883</v>
      </c>
      <c r="H716" s="276">
        <v>467</v>
      </c>
      <c r="I716" s="24">
        <v>103003</v>
      </c>
      <c r="J716" s="277">
        <v>3.12</v>
      </c>
      <c r="K716" s="276">
        <v>2332</v>
      </c>
      <c r="L716" s="278">
        <v>1.3968234977417522</v>
      </c>
      <c r="M716" s="279">
        <v>3544.96</v>
      </c>
      <c r="N716" s="277">
        <v>11060.2752</v>
      </c>
      <c r="O716" s="280" t="s">
        <v>882</v>
      </c>
      <c r="P716" s="279">
        <v>0</v>
      </c>
      <c r="Q716" s="281">
        <v>0</v>
      </c>
      <c r="R716" s="282" t="s">
        <v>883</v>
      </c>
      <c r="S716" s="274" t="s">
        <v>1799</v>
      </c>
      <c r="T716" s="44">
        <v>1</v>
      </c>
      <c r="U716" s="283">
        <v>52</v>
      </c>
      <c r="V716" s="284">
        <v>8</v>
      </c>
      <c r="W716" s="285" t="s">
        <v>883</v>
      </c>
      <c r="X716" s="286" t="s">
        <v>883</v>
      </c>
      <c r="Y716" s="287">
        <v>0</v>
      </c>
      <c r="Z716" s="287" t="s">
        <v>883</v>
      </c>
      <c r="AA716" s="286" t="s">
        <v>883</v>
      </c>
      <c r="AB716" s="287">
        <v>0</v>
      </c>
      <c r="AC716" s="287"/>
      <c r="AD716" s="288" t="s">
        <v>883</v>
      </c>
      <c r="AE716" s="289" t="s">
        <v>883</v>
      </c>
      <c r="AF716" s="279">
        <v>1338</v>
      </c>
      <c r="AG716" s="282">
        <v>45117</v>
      </c>
      <c r="AH716" s="282">
        <v>42065</v>
      </c>
      <c r="AI716" s="282">
        <v>45187</v>
      </c>
      <c r="AJ716" s="282" t="s">
        <v>883</v>
      </c>
      <c r="AK716" s="274"/>
    </row>
    <row r="717" spans="1:37" x14ac:dyDescent="0.3">
      <c r="A717" s="273">
        <v>130572</v>
      </c>
      <c r="B717" s="274" t="s">
        <v>1800</v>
      </c>
      <c r="C717" s="146" t="s">
        <v>429</v>
      </c>
      <c r="D717" s="275">
        <v>6.47</v>
      </c>
      <c r="E717" s="274"/>
      <c r="F717" s="274"/>
      <c r="G717" s="274" t="s">
        <v>883</v>
      </c>
      <c r="H717" s="276">
        <v>0</v>
      </c>
      <c r="I717" s="24">
        <v>103003</v>
      </c>
      <c r="J717" s="277">
        <v>6.47</v>
      </c>
      <c r="K717" s="276"/>
      <c r="L717" s="278">
        <v>0</v>
      </c>
      <c r="M717" s="279">
        <v>0</v>
      </c>
      <c r="N717" s="277">
        <v>0</v>
      </c>
      <c r="O717" s="280" t="s">
        <v>882</v>
      </c>
      <c r="P717" s="279">
        <v>0</v>
      </c>
      <c r="Q717" s="281">
        <v>0</v>
      </c>
      <c r="R717" s="282" t="s">
        <v>883</v>
      </c>
      <c r="S717" s="274" t="s">
        <v>1488</v>
      </c>
      <c r="T717" s="44">
        <v>1</v>
      </c>
      <c r="U717" s="283">
        <v>54</v>
      </c>
      <c r="V717" s="284">
        <v>4</v>
      </c>
      <c r="W717" s="285">
        <v>2825</v>
      </c>
      <c r="X717" s="286">
        <v>2023</v>
      </c>
      <c r="Y717" s="287">
        <v>20</v>
      </c>
      <c r="Z717" s="287" t="s">
        <v>883</v>
      </c>
      <c r="AA717" s="286" t="s">
        <v>883</v>
      </c>
      <c r="AB717" s="287">
        <v>0</v>
      </c>
      <c r="AC717" s="287"/>
      <c r="AD717" s="288" t="s">
        <v>883</v>
      </c>
      <c r="AE717" s="289" t="s">
        <v>883</v>
      </c>
      <c r="AF717" s="279">
        <v>0</v>
      </c>
      <c r="AG717" s="282">
        <v>43819</v>
      </c>
      <c r="AH717" s="282">
        <v>42188</v>
      </c>
      <c r="AI717" s="282">
        <v>44232</v>
      </c>
      <c r="AJ717" s="282" t="s">
        <v>883</v>
      </c>
      <c r="AK717" s="274"/>
    </row>
    <row r="718" spans="1:37" x14ac:dyDescent="0.3">
      <c r="A718" s="273">
        <v>130614</v>
      </c>
      <c r="B718" s="274" t="s">
        <v>799</v>
      </c>
      <c r="C718" s="146" t="s">
        <v>328</v>
      </c>
      <c r="D718" s="275">
        <v>47.85</v>
      </c>
      <c r="E718" s="274"/>
      <c r="F718" s="274"/>
      <c r="G718" s="274" t="s">
        <v>883</v>
      </c>
      <c r="H718" s="276">
        <v>726</v>
      </c>
      <c r="I718" s="24">
        <v>103003</v>
      </c>
      <c r="J718" s="277">
        <v>47.85</v>
      </c>
      <c r="K718" s="276">
        <v>36</v>
      </c>
      <c r="L718" s="278">
        <v>242</v>
      </c>
      <c r="M718" s="279">
        <v>0</v>
      </c>
      <c r="N718" s="277">
        <v>0</v>
      </c>
      <c r="O718" s="280" t="s">
        <v>882</v>
      </c>
      <c r="P718" s="279">
        <v>0</v>
      </c>
      <c r="Q718" s="281">
        <v>0</v>
      </c>
      <c r="R718" s="282" t="s">
        <v>883</v>
      </c>
      <c r="S718" s="274" t="s">
        <v>1744</v>
      </c>
      <c r="T718" s="44">
        <v>1</v>
      </c>
      <c r="U718" s="283">
        <v>75</v>
      </c>
      <c r="V718" s="284">
        <v>5</v>
      </c>
      <c r="W718" s="285" t="s">
        <v>883</v>
      </c>
      <c r="X718" s="286" t="s">
        <v>883</v>
      </c>
      <c r="Y718" s="287">
        <v>0</v>
      </c>
      <c r="Z718" s="287" t="s">
        <v>883</v>
      </c>
      <c r="AA718" s="286" t="s">
        <v>883</v>
      </c>
      <c r="AB718" s="287">
        <v>0</v>
      </c>
      <c r="AC718" s="287"/>
      <c r="AD718" s="288" t="s">
        <v>883</v>
      </c>
      <c r="AE718" s="289" t="s">
        <v>883</v>
      </c>
      <c r="AF718" s="279">
        <v>12</v>
      </c>
      <c r="AG718" s="282">
        <v>43826</v>
      </c>
      <c r="AH718" s="282">
        <v>42201</v>
      </c>
      <c r="AI718" s="282">
        <v>45197</v>
      </c>
      <c r="AJ718" s="282" t="s">
        <v>883</v>
      </c>
      <c r="AK718" s="274"/>
    </row>
    <row r="719" spans="1:37" x14ac:dyDescent="0.3">
      <c r="A719" s="273">
        <v>130618</v>
      </c>
      <c r="B719" s="274" t="s">
        <v>1801</v>
      </c>
      <c r="C719" s="146" t="s">
        <v>253</v>
      </c>
      <c r="D719" s="275">
        <v>67.42</v>
      </c>
      <c r="E719" s="274"/>
      <c r="F719" s="274"/>
      <c r="G719" s="274" t="s">
        <v>883</v>
      </c>
      <c r="H719" s="276">
        <v>0</v>
      </c>
      <c r="I719" s="24">
        <v>103003</v>
      </c>
      <c r="J719" s="277">
        <v>67.42</v>
      </c>
      <c r="K719" s="276">
        <v>71</v>
      </c>
      <c r="L719" s="278">
        <v>0</v>
      </c>
      <c r="M719" s="279">
        <v>71.040000000000006</v>
      </c>
      <c r="N719" s="277">
        <v>4789.5168000000003</v>
      </c>
      <c r="O719" s="280" t="s">
        <v>882</v>
      </c>
      <c r="P719" s="279">
        <v>0</v>
      </c>
      <c r="Q719" s="281">
        <v>0</v>
      </c>
      <c r="R719" s="282" t="s">
        <v>883</v>
      </c>
      <c r="S719" s="274" t="s">
        <v>1071</v>
      </c>
      <c r="T719" s="44">
        <v>1</v>
      </c>
      <c r="U719" s="283">
        <v>78</v>
      </c>
      <c r="V719" s="284">
        <v>2</v>
      </c>
      <c r="W719" s="285" t="s">
        <v>883</v>
      </c>
      <c r="X719" s="286" t="s">
        <v>883</v>
      </c>
      <c r="Y719" s="287">
        <v>0</v>
      </c>
      <c r="Z719" s="287" t="s">
        <v>883</v>
      </c>
      <c r="AA719" s="286" t="s">
        <v>883</v>
      </c>
      <c r="AB719" s="287">
        <v>0</v>
      </c>
      <c r="AC719" s="287"/>
      <c r="AD719" s="288" t="s">
        <v>883</v>
      </c>
      <c r="AE719" s="289" t="s">
        <v>883</v>
      </c>
      <c r="AF719" s="279">
        <v>24</v>
      </c>
      <c r="AG719" s="282">
        <v>42535</v>
      </c>
      <c r="AH719" s="282">
        <v>42201</v>
      </c>
      <c r="AI719" s="282">
        <v>45210</v>
      </c>
      <c r="AJ719" s="282" t="s">
        <v>883</v>
      </c>
      <c r="AK719" s="274"/>
    </row>
    <row r="720" spans="1:37" x14ac:dyDescent="0.3">
      <c r="A720" s="273">
        <v>130624</v>
      </c>
      <c r="B720" s="274" t="s">
        <v>1802</v>
      </c>
      <c r="C720" s="146" t="s">
        <v>260</v>
      </c>
      <c r="D720" s="275">
        <v>9.5500000000000007</v>
      </c>
      <c r="E720" s="274"/>
      <c r="F720" s="274"/>
      <c r="G720" s="274" t="s">
        <v>883</v>
      </c>
      <c r="H720" s="276">
        <v>6998</v>
      </c>
      <c r="I720" s="24">
        <v>103003</v>
      </c>
      <c r="J720" s="277">
        <v>9.5500000000000007</v>
      </c>
      <c r="K720" s="276">
        <v>21534</v>
      </c>
      <c r="L720" s="278">
        <v>3.0691905547173781</v>
      </c>
      <c r="M720" s="279">
        <v>19362.96</v>
      </c>
      <c r="N720" s="277">
        <v>184916.26800000001</v>
      </c>
      <c r="O720" s="280" t="s">
        <v>882</v>
      </c>
      <c r="P720" s="279">
        <v>0</v>
      </c>
      <c r="Q720" s="281">
        <v>0</v>
      </c>
      <c r="R720" s="282" t="s">
        <v>883</v>
      </c>
      <c r="S720" s="274" t="s">
        <v>1360</v>
      </c>
      <c r="T720" s="44">
        <v>1</v>
      </c>
      <c r="U720" s="283">
        <v>57</v>
      </c>
      <c r="V720" s="284">
        <v>17</v>
      </c>
      <c r="W720" s="285">
        <v>6217</v>
      </c>
      <c r="X720" s="286">
        <v>2023</v>
      </c>
      <c r="Y720" s="287">
        <v>1000</v>
      </c>
      <c r="Z720" s="287" t="s">
        <v>883</v>
      </c>
      <c r="AA720" s="286" t="s">
        <v>883</v>
      </c>
      <c r="AB720" s="287">
        <v>0</v>
      </c>
      <c r="AC720" s="287"/>
      <c r="AD720" s="288" t="s">
        <v>883</v>
      </c>
      <c r="AE720" s="289" t="s">
        <v>883</v>
      </c>
      <c r="AF720" s="279">
        <v>9120</v>
      </c>
      <c r="AG720" s="282">
        <v>44991</v>
      </c>
      <c r="AH720" s="282">
        <v>42205</v>
      </c>
      <c r="AI720" s="282">
        <v>45043</v>
      </c>
      <c r="AJ720" s="282" t="s">
        <v>883</v>
      </c>
      <c r="AK720" s="274"/>
    </row>
    <row r="721" spans="1:37" x14ac:dyDescent="0.3">
      <c r="A721" s="273">
        <v>130632</v>
      </c>
      <c r="B721" s="274" t="s">
        <v>1803</v>
      </c>
      <c r="C721" s="146" t="s">
        <v>31</v>
      </c>
      <c r="D721" s="275">
        <v>38.33</v>
      </c>
      <c r="E721" s="274"/>
      <c r="F721" s="274"/>
      <c r="G721" s="274" t="s">
        <v>883</v>
      </c>
      <c r="H721" s="276">
        <v>0</v>
      </c>
      <c r="I721" s="24">
        <v>103003</v>
      </c>
      <c r="J721" s="277">
        <v>38.33</v>
      </c>
      <c r="K721" s="276">
        <v>23</v>
      </c>
      <c r="L721" s="278">
        <v>0</v>
      </c>
      <c r="M721" s="279">
        <v>23.04</v>
      </c>
      <c r="N721" s="277">
        <v>883.1232</v>
      </c>
      <c r="O721" s="280" t="s">
        <v>882</v>
      </c>
      <c r="P721" s="279">
        <v>0</v>
      </c>
      <c r="Q721" s="281">
        <v>0</v>
      </c>
      <c r="R721" s="282" t="s">
        <v>883</v>
      </c>
      <c r="S721" s="274" t="s">
        <v>957</v>
      </c>
      <c r="T721" s="44">
        <v>1</v>
      </c>
      <c r="U721" s="283">
        <v>51</v>
      </c>
      <c r="V721" s="284">
        <v>3</v>
      </c>
      <c r="W721" s="285" t="s">
        <v>883</v>
      </c>
      <c r="X721" s="286" t="s">
        <v>883</v>
      </c>
      <c r="Y721" s="287">
        <v>0</v>
      </c>
      <c r="Z721" s="287" t="s">
        <v>883</v>
      </c>
      <c r="AA721" s="286" t="s">
        <v>883</v>
      </c>
      <c r="AB721" s="287">
        <v>0</v>
      </c>
      <c r="AC721" s="287"/>
      <c r="AD721" s="288" t="s">
        <v>883</v>
      </c>
      <c r="AE721" s="289" t="s">
        <v>883</v>
      </c>
      <c r="AF721" s="279">
        <v>8</v>
      </c>
      <c r="AG721" s="282">
        <v>44785</v>
      </c>
      <c r="AH721" s="282">
        <v>42207</v>
      </c>
      <c r="AI721" s="282">
        <v>44755</v>
      </c>
      <c r="AJ721" s="282" t="s">
        <v>883</v>
      </c>
      <c r="AK721" s="274"/>
    </row>
    <row r="722" spans="1:37" x14ac:dyDescent="0.3">
      <c r="A722" s="273">
        <v>130634</v>
      </c>
      <c r="B722" s="274" t="s">
        <v>1804</v>
      </c>
      <c r="C722" s="146" t="s">
        <v>256</v>
      </c>
      <c r="D722" s="275">
        <v>15.95</v>
      </c>
      <c r="E722" s="274"/>
      <c r="F722" s="274"/>
      <c r="G722" s="274" t="s">
        <v>883</v>
      </c>
      <c r="H722" s="276">
        <v>752</v>
      </c>
      <c r="I722" s="24">
        <v>103003</v>
      </c>
      <c r="J722" s="277">
        <v>15.95</v>
      </c>
      <c r="K722" s="276">
        <v>1148</v>
      </c>
      <c r="L722" s="278">
        <v>3.6139946174548254</v>
      </c>
      <c r="M722" s="279">
        <v>1744.96</v>
      </c>
      <c r="N722" s="277">
        <v>27832.112000000001</v>
      </c>
      <c r="O722" s="280" t="s">
        <v>882</v>
      </c>
      <c r="P722" s="279">
        <v>0</v>
      </c>
      <c r="Q722" s="281">
        <v>0</v>
      </c>
      <c r="R722" s="282" t="s">
        <v>883</v>
      </c>
      <c r="S722" s="274" t="s">
        <v>1561</v>
      </c>
      <c r="T722" s="44">
        <v>1</v>
      </c>
      <c r="U722" s="283">
        <v>51</v>
      </c>
      <c r="V722" s="284">
        <v>24</v>
      </c>
      <c r="W722" s="285" t="s">
        <v>883</v>
      </c>
      <c r="X722" s="286" t="s">
        <v>883</v>
      </c>
      <c r="Y722" s="287">
        <v>0</v>
      </c>
      <c r="Z722" s="287" t="s">
        <v>883</v>
      </c>
      <c r="AA722" s="286" t="s">
        <v>883</v>
      </c>
      <c r="AB722" s="287">
        <v>0</v>
      </c>
      <c r="AC722" s="287"/>
      <c r="AD722" s="288" t="s">
        <v>883</v>
      </c>
      <c r="AE722" s="289" t="s">
        <v>883</v>
      </c>
      <c r="AF722" s="279">
        <v>832</v>
      </c>
      <c r="AG722" s="282">
        <v>44924</v>
      </c>
      <c r="AH722" s="282">
        <v>42208</v>
      </c>
      <c r="AI722" s="282">
        <v>45000</v>
      </c>
      <c r="AJ722" s="282" t="s">
        <v>883</v>
      </c>
      <c r="AK722" s="274"/>
    </row>
    <row r="723" spans="1:37" x14ac:dyDescent="0.3">
      <c r="A723" s="273">
        <v>130695</v>
      </c>
      <c r="B723" s="274" t="s">
        <v>1805</v>
      </c>
      <c r="C723" s="146" t="s">
        <v>262</v>
      </c>
      <c r="D723" s="275">
        <v>18.989999999999998</v>
      </c>
      <c r="E723" s="274" t="s">
        <v>1806</v>
      </c>
      <c r="F723" s="274" t="s">
        <v>1807</v>
      </c>
      <c r="G723" s="274" t="s">
        <v>1808</v>
      </c>
      <c r="H723" s="276">
        <v>2080</v>
      </c>
      <c r="I723" s="24">
        <v>103003</v>
      </c>
      <c r="J723" s="277">
        <v>18.989999999999998</v>
      </c>
      <c r="K723" s="276">
        <v>3063</v>
      </c>
      <c r="L723" s="278">
        <v>5.251464350636236</v>
      </c>
      <c r="M723" s="279">
        <v>2672.96</v>
      </c>
      <c r="N723" s="277">
        <v>50759.510399999999</v>
      </c>
      <c r="O723" s="280" t="s">
        <v>1809</v>
      </c>
      <c r="P723" s="279">
        <v>0</v>
      </c>
      <c r="Q723" s="281">
        <v>0</v>
      </c>
      <c r="R723" s="282">
        <v>45238</v>
      </c>
      <c r="S723" s="274" t="s">
        <v>1737</v>
      </c>
      <c r="T723" s="44">
        <v>1</v>
      </c>
      <c r="U723" s="283">
        <v>62</v>
      </c>
      <c r="V723" s="284">
        <v>26</v>
      </c>
      <c r="W723" s="285" t="s">
        <v>883</v>
      </c>
      <c r="X723" s="286" t="s">
        <v>883</v>
      </c>
      <c r="Y723" s="287">
        <v>0</v>
      </c>
      <c r="Z723" s="287" t="s">
        <v>883</v>
      </c>
      <c r="AA723" s="286" t="s">
        <v>883</v>
      </c>
      <c r="AB723" s="287">
        <v>0</v>
      </c>
      <c r="AC723" s="287"/>
      <c r="AD723" s="288" t="s">
        <v>883</v>
      </c>
      <c r="AE723" s="289" t="s">
        <v>883</v>
      </c>
      <c r="AF723" s="279">
        <v>1584</v>
      </c>
      <c r="AG723" s="282">
        <v>45147</v>
      </c>
      <c r="AH723" s="282">
        <v>42230</v>
      </c>
      <c r="AI723" s="282">
        <v>45113</v>
      </c>
      <c r="AJ723" s="282" t="s">
        <v>883</v>
      </c>
      <c r="AK723" s="274"/>
    </row>
    <row r="724" spans="1:37" x14ac:dyDescent="0.3">
      <c r="A724" s="273">
        <v>131138</v>
      </c>
      <c r="B724" s="274" t="s">
        <v>1810</v>
      </c>
      <c r="C724" s="146" t="s">
        <v>262</v>
      </c>
      <c r="D724" s="275">
        <v>133.46</v>
      </c>
      <c r="E724" s="274"/>
      <c r="F724" s="274"/>
      <c r="G724" s="274" t="s">
        <v>883</v>
      </c>
      <c r="H724" s="276">
        <v>396</v>
      </c>
      <c r="I724" s="24">
        <v>103003</v>
      </c>
      <c r="J724" s="277">
        <v>133.46</v>
      </c>
      <c r="K724" s="276">
        <v>5</v>
      </c>
      <c r="L724" s="278">
        <v>942.85714285714278</v>
      </c>
      <c r="M724" s="279">
        <v>0</v>
      </c>
      <c r="N724" s="277">
        <v>0</v>
      </c>
      <c r="O724" s="280" t="s">
        <v>882</v>
      </c>
      <c r="P724" s="279">
        <v>0</v>
      </c>
      <c r="Q724" s="281">
        <v>0</v>
      </c>
      <c r="R724" s="282" t="s">
        <v>883</v>
      </c>
      <c r="S724" s="274" t="s">
        <v>1449</v>
      </c>
      <c r="T724" s="44">
        <v>1</v>
      </c>
      <c r="U724" s="283">
        <v>67</v>
      </c>
      <c r="V724" s="284">
        <v>16</v>
      </c>
      <c r="W724" s="285" t="s">
        <v>883</v>
      </c>
      <c r="X724" s="286" t="s">
        <v>883</v>
      </c>
      <c r="Y724" s="287">
        <v>0</v>
      </c>
      <c r="Z724" s="287" t="s">
        <v>883</v>
      </c>
      <c r="AA724" s="286" t="s">
        <v>883</v>
      </c>
      <c r="AB724" s="287">
        <v>0</v>
      </c>
      <c r="AC724" s="287"/>
      <c r="AD724" s="288" t="s">
        <v>883</v>
      </c>
      <c r="AE724" s="289" t="s">
        <v>883</v>
      </c>
      <c r="AF724" s="279">
        <v>2</v>
      </c>
      <c r="AG724" s="282">
        <v>44186</v>
      </c>
      <c r="AH724" s="282">
        <v>42342</v>
      </c>
      <c r="AI724" s="282">
        <v>44176</v>
      </c>
      <c r="AJ724" s="282" t="s">
        <v>883</v>
      </c>
      <c r="AK724" s="274"/>
    </row>
    <row r="725" spans="1:37" x14ac:dyDescent="0.3">
      <c r="A725" s="273">
        <v>131482</v>
      </c>
      <c r="B725" s="274" t="s">
        <v>1811</v>
      </c>
      <c r="C725" s="146" t="s">
        <v>31</v>
      </c>
      <c r="D725" s="275">
        <v>4.5</v>
      </c>
      <c r="E725" s="274"/>
      <c r="F725" s="274"/>
      <c r="G725" s="274" t="s">
        <v>883</v>
      </c>
      <c r="H725" s="276">
        <v>94</v>
      </c>
      <c r="I725" s="24">
        <v>103003</v>
      </c>
      <c r="J725" s="277">
        <v>4.5</v>
      </c>
      <c r="K725" s="276">
        <v>45</v>
      </c>
      <c r="L725" s="278">
        <v>25.066666666666666</v>
      </c>
      <c r="M725" s="279">
        <v>0</v>
      </c>
      <c r="N725" s="277">
        <v>0</v>
      </c>
      <c r="O725" s="280" t="s">
        <v>882</v>
      </c>
      <c r="P725" s="279">
        <v>0</v>
      </c>
      <c r="Q725" s="281">
        <v>0</v>
      </c>
      <c r="R725" s="282" t="s">
        <v>883</v>
      </c>
      <c r="S725" s="274" t="s">
        <v>1436</v>
      </c>
      <c r="T725" s="44">
        <v>1</v>
      </c>
      <c r="U725" s="283">
        <v>72</v>
      </c>
      <c r="V725" s="284">
        <v>5</v>
      </c>
      <c r="W725" s="285" t="s">
        <v>883</v>
      </c>
      <c r="X725" s="286" t="s">
        <v>883</v>
      </c>
      <c r="Y725" s="287">
        <v>0</v>
      </c>
      <c r="Z725" s="287" t="s">
        <v>883</v>
      </c>
      <c r="AA725" s="286" t="s">
        <v>883</v>
      </c>
      <c r="AB725" s="287">
        <v>0</v>
      </c>
      <c r="AC725" s="287"/>
      <c r="AD725" s="288" t="s">
        <v>883</v>
      </c>
      <c r="AE725" s="289" t="s">
        <v>883</v>
      </c>
      <c r="AF725" s="279">
        <v>16</v>
      </c>
      <c r="AG725" s="282">
        <v>42559</v>
      </c>
      <c r="AH725" s="282">
        <v>42464</v>
      </c>
      <c r="AI725" s="282">
        <v>44582</v>
      </c>
      <c r="AJ725" s="282" t="s">
        <v>883</v>
      </c>
      <c r="AK725" s="274"/>
    </row>
    <row r="726" spans="1:37" x14ac:dyDescent="0.3">
      <c r="A726" s="273">
        <v>131917</v>
      </c>
      <c r="B726" s="274" t="s">
        <v>1812</v>
      </c>
      <c r="C726" s="146" t="s">
        <v>31</v>
      </c>
      <c r="D726" s="275">
        <v>2.0699999999999998</v>
      </c>
      <c r="E726" s="274"/>
      <c r="F726" s="274"/>
      <c r="G726" s="274" t="s">
        <v>883</v>
      </c>
      <c r="H726" s="276">
        <v>3605</v>
      </c>
      <c r="I726" s="24">
        <v>103003</v>
      </c>
      <c r="J726" s="277">
        <v>2.0699999999999998</v>
      </c>
      <c r="K726" s="276">
        <v>8810</v>
      </c>
      <c r="L726" s="278">
        <v>4.6040868454661554</v>
      </c>
      <c r="M726" s="279">
        <v>5791</v>
      </c>
      <c r="N726" s="277">
        <v>11987.37</v>
      </c>
      <c r="O726" s="280" t="s">
        <v>882</v>
      </c>
      <c r="P726" s="279">
        <v>0</v>
      </c>
      <c r="Q726" s="281">
        <v>0</v>
      </c>
      <c r="R726" s="282" t="s">
        <v>883</v>
      </c>
      <c r="S726" s="274" t="s">
        <v>931</v>
      </c>
      <c r="T726" s="44">
        <v>1</v>
      </c>
      <c r="U726" s="283">
        <v>45</v>
      </c>
      <c r="V726" s="284">
        <v>9</v>
      </c>
      <c r="W726" s="285" t="s">
        <v>883</v>
      </c>
      <c r="X726" s="286" t="s">
        <v>883</v>
      </c>
      <c r="Y726" s="287">
        <v>0</v>
      </c>
      <c r="Z726" s="287" t="s">
        <v>883</v>
      </c>
      <c r="AA726" s="286" t="s">
        <v>883</v>
      </c>
      <c r="AB726" s="287">
        <v>0</v>
      </c>
      <c r="AC726" s="287"/>
      <c r="AD726" s="288" t="s">
        <v>883</v>
      </c>
      <c r="AE726" s="289" t="s">
        <v>883</v>
      </c>
      <c r="AF726" s="279">
        <v>3132</v>
      </c>
      <c r="AG726" s="282">
        <v>44950</v>
      </c>
      <c r="AH726" s="282">
        <v>42590</v>
      </c>
      <c r="AI726" s="282">
        <v>44910</v>
      </c>
      <c r="AJ726" s="282" t="s">
        <v>883</v>
      </c>
      <c r="AK726" s="274"/>
    </row>
    <row r="727" spans="1:37" x14ac:dyDescent="0.3">
      <c r="A727" s="273">
        <v>131926</v>
      </c>
      <c r="B727" s="274" t="s">
        <v>1813</v>
      </c>
      <c r="C727" s="146" t="s">
        <v>31</v>
      </c>
      <c r="D727" s="275">
        <v>3.32</v>
      </c>
      <c r="E727" s="274"/>
      <c r="F727" s="274"/>
      <c r="G727" s="274" t="s">
        <v>883</v>
      </c>
      <c r="H727" s="276">
        <v>9434</v>
      </c>
      <c r="I727" s="24">
        <v>103003</v>
      </c>
      <c r="J727" s="277">
        <v>3.32</v>
      </c>
      <c r="K727" s="276">
        <v>2062</v>
      </c>
      <c r="L727" s="278">
        <v>54.903101903043705</v>
      </c>
      <c r="M727" s="279">
        <v>0</v>
      </c>
      <c r="N727" s="277">
        <v>0</v>
      </c>
      <c r="O727" s="280" t="s">
        <v>882</v>
      </c>
      <c r="P727" s="279">
        <v>0</v>
      </c>
      <c r="Q727" s="281">
        <v>0</v>
      </c>
      <c r="R727" s="282" t="s">
        <v>883</v>
      </c>
      <c r="S727" s="274" t="s">
        <v>931</v>
      </c>
      <c r="T727" s="44">
        <v>1</v>
      </c>
      <c r="U727" s="283">
        <v>45</v>
      </c>
      <c r="V727" s="284">
        <v>9</v>
      </c>
      <c r="W727" s="285" t="s">
        <v>883</v>
      </c>
      <c r="X727" s="286" t="s">
        <v>883</v>
      </c>
      <c r="Y727" s="287">
        <v>0</v>
      </c>
      <c r="Z727" s="287" t="s">
        <v>883</v>
      </c>
      <c r="AA727" s="286" t="s">
        <v>883</v>
      </c>
      <c r="AB727" s="287">
        <v>0</v>
      </c>
      <c r="AC727" s="287"/>
      <c r="AD727" s="288" t="s">
        <v>883</v>
      </c>
      <c r="AE727" s="289" t="s">
        <v>883</v>
      </c>
      <c r="AF727" s="279">
        <v>688</v>
      </c>
      <c r="AG727" s="282">
        <v>45105</v>
      </c>
      <c r="AH727" s="282">
        <v>42590</v>
      </c>
      <c r="AI727" s="282">
        <v>45079</v>
      </c>
      <c r="AJ727" s="282" t="s">
        <v>883</v>
      </c>
      <c r="AK727" s="274"/>
    </row>
    <row r="728" spans="1:37" x14ac:dyDescent="0.3">
      <c r="A728" s="273">
        <v>131927</v>
      </c>
      <c r="B728" s="274" t="s">
        <v>1814</v>
      </c>
      <c r="C728" s="146" t="s">
        <v>31</v>
      </c>
      <c r="D728" s="275">
        <v>1.19</v>
      </c>
      <c r="E728" s="274"/>
      <c r="F728" s="274"/>
      <c r="G728" s="274" t="s">
        <v>883</v>
      </c>
      <c r="H728" s="276">
        <v>0</v>
      </c>
      <c r="I728" s="24">
        <v>103003</v>
      </c>
      <c r="J728" s="277">
        <v>1.19</v>
      </c>
      <c r="K728" s="276">
        <v>5027</v>
      </c>
      <c r="L728" s="278">
        <v>0</v>
      </c>
      <c r="M728" s="279">
        <v>5118</v>
      </c>
      <c r="N728" s="277">
        <v>6090.42</v>
      </c>
      <c r="O728" s="280" t="s">
        <v>882</v>
      </c>
      <c r="P728" s="279">
        <v>0</v>
      </c>
      <c r="Q728" s="281">
        <v>0</v>
      </c>
      <c r="R728" s="282" t="s">
        <v>883</v>
      </c>
      <c r="S728" s="274" t="s">
        <v>931</v>
      </c>
      <c r="T728" s="44">
        <v>1</v>
      </c>
      <c r="U728" s="283">
        <v>45</v>
      </c>
      <c r="V728" s="284">
        <v>9</v>
      </c>
      <c r="W728" s="285" t="s">
        <v>883</v>
      </c>
      <c r="X728" s="286" t="s">
        <v>883</v>
      </c>
      <c r="Y728" s="287">
        <v>0</v>
      </c>
      <c r="Z728" s="287" t="s">
        <v>883</v>
      </c>
      <c r="AA728" s="286" t="s">
        <v>883</v>
      </c>
      <c r="AB728" s="287">
        <v>0</v>
      </c>
      <c r="AC728" s="287"/>
      <c r="AD728" s="288" t="s">
        <v>883</v>
      </c>
      <c r="AE728" s="289" t="s">
        <v>883</v>
      </c>
      <c r="AF728" s="279">
        <v>1706</v>
      </c>
      <c r="AG728" s="282">
        <v>44608</v>
      </c>
      <c r="AH728" s="282">
        <v>42590</v>
      </c>
      <c r="AI728" s="282">
        <v>44551</v>
      </c>
      <c r="AJ728" s="282" t="s">
        <v>883</v>
      </c>
      <c r="AK728" s="274"/>
    </row>
    <row r="729" spans="1:37" x14ac:dyDescent="0.3">
      <c r="A729" s="273">
        <v>131930</v>
      </c>
      <c r="B729" s="274" t="s">
        <v>1815</v>
      </c>
      <c r="C729" s="146" t="s">
        <v>31</v>
      </c>
      <c r="D729" s="275">
        <v>5.18</v>
      </c>
      <c r="E729" s="274"/>
      <c r="F729" s="274"/>
      <c r="G729" s="274" t="s">
        <v>883</v>
      </c>
      <c r="H729" s="276">
        <v>8272</v>
      </c>
      <c r="I729" s="24">
        <v>103003</v>
      </c>
      <c r="J729" s="277">
        <v>4.4969000000000001</v>
      </c>
      <c r="K729" s="276">
        <v>11167</v>
      </c>
      <c r="L729" s="278">
        <v>5.9421872306189307</v>
      </c>
      <c r="M729" s="279">
        <v>8432.9599999999991</v>
      </c>
      <c r="N729" s="277">
        <v>43682.732799999998</v>
      </c>
      <c r="O729" s="280" t="s">
        <v>882</v>
      </c>
      <c r="P729" s="279">
        <v>0</v>
      </c>
      <c r="Q729" s="281">
        <v>0</v>
      </c>
      <c r="R729" s="282" t="s">
        <v>883</v>
      </c>
      <c r="S729" s="274" t="s">
        <v>931</v>
      </c>
      <c r="T729" s="44">
        <v>1</v>
      </c>
      <c r="U729" s="283">
        <v>45</v>
      </c>
      <c r="V729" s="284">
        <v>9</v>
      </c>
      <c r="W729" s="285" t="s">
        <v>883</v>
      </c>
      <c r="X729" s="286" t="s">
        <v>883</v>
      </c>
      <c r="Y729" s="287">
        <v>0</v>
      </c>
      <c r="Z729" s="287" t="s">
        <v>883</v>
      </c>
      <c r="AA729" s="286" t="s">
        <v>883</v>
      </c>
      <c r="AB729" s="287">
        <v>0</v>
      </c>
      <c r="AC729" s="287"/>
      <c r="AD729" s="288" t="s">
        <v>883</v>
      </c>
      <c r="AE729" s="289" t="s">
        <v>883</v>
      </c>
      <c r="AF729" s="279">
        <v>5568</v>
      </c>
      <c r="AG729" s="282">
        <v>44998</v>
      </c>
      <c r="AH729" s="282">
        <v>42590</v>
      </c>
      <c r="AI729" s="282">
        <v>44986</v>
      </c>
      <c r="AJ729" s="282" t="s">
        <v>883</v>
      </c>
      <c r="AK729" s="274"/>
    </row>
    <row r="730" spans="1:37" x14ac:dyDescent="0.3">
      <c r="A730" s="273">
        <v>131935</v>
      </c>
      <c r="B730" s="274" t="s">
        <v>1816</v>
      </c>
      <c r="C730" s="146" t="s">
        <v>31</v>
      </c>
      <c r="D730" s="275">
        <v>2.56</v>
      </c>
      <c r="E730" s="274"/>
      <c r="F730" s="274"/>
      <c r="G730" s="274" t="s">
        <v>883</v>
      </c>
      <c r="H730" s="276">
        <v>2297</v>
      </c>
      <c r="I730" s="24">
        <v>103003</v>
      </c>
      <c r="J730" s="277">
        <v>2.56</v>
      </c>
      <c r="K730" s="276">
        <v>7280</v>
      </c>
      <c r="L730" s="278">
        <v>3.6144767899291899</v>
      </c>
      <c r="M730" s="279">
        <v>5329</v>
      </c>
      <c r="N730" s="277">
        <v>13642.24</v>
      </c>
      <c r="O730" s="280" t="s">
        <v>882</v>
      </c>
      <c r="P730" s="279">
        <v>0</v>
      </c>
      <c r="Q730" s="281">
        <v>0</v>
      </c>
      <c r="R730" s="282" t="s">
        <v>883</v>
      </c>
      <c r="S730" s="274" t="s">
        <v>931</v>
      </c>
      <c r="T730" s="44">
        <v>1</v>
      </c>
      <c r="U730" s="283">
        <v>45</v>
      </c>
      <c r="V730" s="284">
        <v>9</v>
      </c>
      <c r="W730" s="285" t="s">
        <v>883</v>
      </c>
      <c r="X730" s="286" t="s">
        <v>883</v>
      </c>
      <c r="Y730" s="287">
        <v>0</v>
      </c>
      <c r="Z730" s="287" t="s">
        <v>883</v>
      </c>
      <c r="AA730" s="286" t="s">
        <v>883</v>
      </c>
      <c r="AB730" s="287">
        <v>0</v>
      </c>
      <c r="AC730" s="287"/>
      <c r="AD730" s="288" t="s">
        <v>883</v>
      </c>
      <c r="AE730" s="289" t="s">
        <v>883</v>
      </c>
      <c r="AF730" s="279">
        <v>2542</v>
      </c>
      <c r="AG730" s="282">
        <v>44950</v>
      </c>
      <c r="AH730" s="282">
        <v>42590</v>
      </c>
      <c r="AI730" s="282">
        <v>44910</v>
      </c>
      <c r="AJ730" s="282" t="s">
        <v>883</v>
      </c>
      <c r="AK730" s="274"/>
    </row>
    <row r="731" spans="1:37" x14ac:dyDescent="0.3">
      <c r="A731" s="273">
        <v>131937</v>
      </c>
      <c r="B731" s="274" t="s">
        <v>1817</v>
      </c>
      <c r="C731" s="146" t="s">
        <v>31</v>
      </c>
      <c r="D731" s="275">
        <v>3.4</v>
      </c>
      <c r="E731" s="274"/>
      <c r="F731" s="274"/>
      <c r="G731" s="274" t="s">
        <v>883</v>
      </c>
      <c r="H731" s="276">
        <v>13</v>
      </c>
      <c r="I731" s="24">
        <v>103003</v>
      </c>
      <c r="J731" s="277">
        <v>3.4</v>
      </c>
      <c r="K731" s="276">
        <v>3971</v>
      </c>
      <c r="L731" s="278">
        <v>3.4165571616294348E-2</v>
      </c>
      <c r="M731" s="279">
        <v>3253</v>
      </c>
      <c r="N731" s="277">
        <v>11060.2</v>
      </c>
      <c r="O731" s="280" t="s">
        <v>882</v>
      </c>
      <c r="P731" s="279">
        <v>0</v>
      </c>
      <c r="Q731" s="281">
        <v>0</v>
      </c>
      <c r="R731" s="282" t="s">
        <v>883</v>
      </c>
      <c r="S731" s="274" t="s">
        <v>931</v>
      </c>
      <c r="T731" s="44">
        <v>1</v>
      </c>
      <c r="U731" s="283">
        <v>45</v>
      </c>
      <c r="V731" s="284">
        <v>9</v>
      </c>
      <c r="W731" s="285">
        <v>6978</v>
      </c>
      <c r="X731" s="286">
        <v>2023</v>
      </c>
      <c r="Y731" s="287">
        <v>1300</v>
      </c>
      <c r="Z731" s="287" t="s">
        <v>883</v>
      </c>
      <c r="AA731" s="286" t="s">
        <v>883</v>
      </c>
      <c r="AB731" s="287">
        <v>0</v>
      </c>
      <c r="AC731" s="287"/>
      <c r="AD731" s="288" t="s">
        <v>883</v>
      </c>
      <c r="AE731" s="289" t="s">
        <v>883</v>
      </c>
      <c r="AF731" s="279">
        <v>1522</v>
      </c>
      <c r="AG731" s="282">
        <v>44952</v>
      </c>
      <c r="AH731" s="282">
        <v>42590</v>
      </c>
      <c r="AI731" s="282">
        <v>44910</v>
      </c>
      <c r="AJ731" s="282" t="s">
        <v>883</v>
      </c>
      <c r="AK731" s="274"/>
    </row>
    <row r="732" spans="1:37" x14ac:dyDescent="0.3">
      <c r="A732" s="273">
        <v>132229</v>
      </c>
      <c r="B732" s="274" t="s">
        <v>1818</v>
      </c>
      <c r="C732" s="146" t="s">
        <v>265</v>
      </c>
      <c r="D732" s="275">
        <v>0</v>
      </c>
      <c r="E732" s="274"/>
      <c r="F732" s="274"/>
      <c r="G732" s="274" t="s">
        <v>883</v>
      </c>
      <c r="H732" s="276">
        <v>960.5</v>
      </c>
      <c r="I732" s="24">
        <v>103003</v>
      </c>
      <c r="J732" s="277">
        <v>0</v>
      </c>
      <c r="K732" s="276">
        <v>226</v>
      </c>
      <c r="L732" s="278">
        <v>51.009028146574614</v>
      </c>
      <c r="M732" s="279">
        <v>0</v>
      </c>
      <c r="N732" s="277">
        <v>0</v>
      </c>
      <c r="O732" s="280" t="s">
        <v>882</v>
      </c>
      <c r="P732" s="279">
        <v>0</v>
      </c>
      <c r="Q732" s="281">
        <v>0</v>
      </c>
      <c r="R732" s="282" t="s">
        <v>883</v>
      </c>
      <c r="S732" s="274" t="s">
        <v>1671</v>
      </c>
      <c r="T732" s="44">
        <v>1</v>
      </c>
      <c r="U732" s="283">
        <v>55</v>
      </c>
      <c r="V732" s="284">
        <v>19</v>
      </c>
      <c r="W732" s="285" t="s">
        <v>883</v>
      </c>
      <c r="X732" s="286" t="s">
        <v>883</v>
      </c>
      <c r="Y732" s="287">
        <v>0</v>
      </c>
      <c r="Z732" s="287" t="s">
        <v>883</v>
      </c>
      <c r="AA732" s="286" t="s">
        <v>883</v>
      </c>
      <c r="AB732" s="287">
        <v>0</v>
      </c>
      <c r="AC732" s="287"/>
      <c r="AD732" s="288" t="s">
        <v>883</v>
      </c>
      <c r="AE732" s="289" t="s">
        <v>883</v>
      </c>
      <c r="AF732" s="279">
        <v>76</v>
      </c>
      <c r="AG732" s="282" t="s">
        <v>883</v>
      </c>
      <c r="AH732" s="282">
        <v>42656</v>
      </c>
      <c r="AI732" s="282" t="s">
        <v>883</v>
      </c>
      <c r="AJ732" s="282" t="s">
        <v>883</v>
      </c>
      <c r="AK732" s="274"/>
    </row>
    <row r="733" spans="1:37" x14ac:dyDescent="0.3">
      <c r="A733" s="273">
        <v>132232</v>
      </c>
      <c r="B733" s="274" t="s">
        <v>1819</v>
      </c>
      <c r="C733" s="146" t="s">
        <v>338</v>
      </c>
      <c r="D733" s="275">
        <v>255</v>
      </c>
      <c r="E733" s="274"/>
      <c r="F733" s="274"/>
      <c r="G733" s="274" t="s">
        <v>883</v>
      </c>
      <c r="H733" s="276">
        <v>64</v>
      </c>
      <c r="I733" s="24">
        <v>103003</v>
      </c>
      <c r="J733" s="277">
        <v>255</v>
      </c>
      <c r="K733" s="276">
        <v>30</v>
      </c>
      <c r="L733" s="278">
        <v>25.6</v>
      </c>
      <c r="M733" s="279">
        <v>0</v>
      </c>
      <c r="N733" s="277">
        <v>0</v>
      </c>
      <c r="O733" s="280" t="s">
        <v>882</v>
      </c>
      <c r="P733" s="279">
        <v>0</v>
      </c>
      <c r="Q733" s="281">
        <v>0</v>
      </c>
      <c r="R733" s="282" t="s">
        <v>883</v>
      </c>
      <c r="S733" s="274" t="s">
        <v>1221</v>
      </c>
      <c r="T733" s="44">
        <v>1</v>
      </c>
      <c r="U733" s="283">
        <v>51</v>
      </c>
      <c r="V733" s="284">
        <v>13</v>
      </c>
      <c r="W733" s="285" t="s">
        <v>883</v>
      </c>
      <c r="X733" s="286" t="s">
        <v>883</v>
      </c>
      <c r="Y733" s="287">
        <v>0</v>
      </c>
      <c r="Z733" s="287" t="s">
        <v>883</v>
      </c>
      <c r="AA733" s="286" t="s">
        <v>883</v>
      </c>
      <c r="AB733" s="287">
        <v>0</v>
      </c>
      <c r="AC733" s="287"/>
      <c r="AD733" s="288" t="s">
        <v>883</v>
      </c>
      <c r="AE733" s="289" t="s">
        <v>883</v>
      </c>
      <c r="AF733" s="279">
        <v>10</v>
      </c>
      <c r="AG733" s="282">
        <v>45181</v>
      </c>
      <c r="AH733" s="282">
        <v>42656</v>
      </c>
      <c r="AI733" s="282">
        <v>45156</v>
      </c>
      <c r="AJ733" s="282" t="s">
        <v>883</v>
      </c>
      <c r="AK733" s="274"/>
    </row>
    <row r="734" spans="1:37" x14ac:dyDescent="0.3">
      <c r="A734" s="273">
        <v>132290</v>
      </c>
      <c r="B734" s="274" t="s">
        <v>1820</v>
      </c>
      <c r="C734" s="146" t="s">
        <v>253</v>
      </c>
      <c r="D734" s="275">
        <v>0.6</v>
      </c>
      <c r="E734" s="274"/>
      <c r="F734" s="274"/>
      <c r="G734" s="274" t="s">
        <v>883</v>
      </c>
      <c r="H734" s="276">
        <v>2474</v>
      </c>
      <c r="I734" s="24">
        <v>103003</v>
      </c>
      <c r="J734" s="277">
        <v>0.6</v>
      </c>
      <c r="K734" s="276">
        <v>6084</v>
      </c>
      <c r="L734" s="278">
        <v>3.7399848828420259</v>
      </c>
      <c r="M734" s="279">
        <v>5464</v>
      </c>
      <c r="N734" s="277">
        <v>3278.4</v>
      </c>
      <c r="O734" s="280" t="s">
        <v>882</v>
      </c>
      <c r="P734" s="279">
        <v>0</v>
      </c>
      <c r="Q734" s="281">
        <v>0</v>
      </c>
      <c r="R734" s="282" t="s">
        <v>883</v>
      </c>
      <c r="S734" s="274" t="s">
        <v>911</v>
      </c>
      <c r="T734" s="44">
        <v>1</v>
      </c>
      <c r="U734" s="283">
        <v>45</v>
      </c>
      <c r="V734" s="284">
        <v>14</v>
      </c>
      <c r="W734" s="285" t="s">
        <v>883</v>
      </c>
      <c r="X734" s="286" t="s">
        <v>883</v>
      </c>
      <c r="Y734" s="287">
        <v>0</v>
      </c>
      <c r="Z734" s="287" t="s">
        <v>883</v>
      </c>
      <c r="AA734" s="286" t="s">
        <v>883</v>
      </c>
      <c r="AB734" s="287">
        <v>0</v>
      </c>
      <c r="AC734" s="287"/>
      <c r="AD734" s="288" t="s">
        <v>883</v>
      </c>
      <c r="AE734" s="289" t="s">
        <v>883</v>
      </c>
      <c r="AF734" s="279">
        <v>2646</v>
      </c>
      <c r="AG734" s="282">
        <v>44967</v>
      </c>
      <c r="AH734" s="282">
        <v>42685</v>
      </c>
      <c r="AI734" s="282">
        <v>44959</v>
      </c>
      <c r="AJ734" s="282" t="s">
        <v>883</v>
      </c>
      <c r="AK734" s="274"/>
    </row>
    <row r="735" spans="1:37" x14ac:dyDescent="0.3">
      <c r="A735" s="273">
        <v>132296</v>
      </c>
      <c r="B735" s="274" t="s">
        <v>1821</v>
      </c>
      <c r="C735" s="146" t="s">
        <v>253</v>
      </c>
      <c r="D735" s="275">
        <v>1.49</v>
      </c>
      <c r="E735" s="274"/>
      <c r="F735" s="274"/>
      <c r="G735" s="274" t="s">
        <v>883</v>
      </c>
      <c r="H735" s="276">
        <v>3019</v>
      </c>
      <c r="I735" s="24">
        <v>103003</v>
      </c>
      <c r="J735" s="277">
        <v>1.49</v>
      </c>
      <c r="K735" s="276">
        <v>5796</v>
      </c>
      <c r="L735" s="278">
        <v>5.6748120300751879</v>
      </c>
      <c r="M735" s="279">
        <v>3365</v>
      </c>
      <c r="N735" s="277">
        <v>5013.8500000000004</v>
      </c>
      <c r="O735" s="280" t="s">
        <v>882</v>
      </c>
      <c r="P735" s="279">
        <v>0</v>
      </c>
      <c r="Q735" s="281">
        <v>0</v>
      </c>
      <c r="R735" s="282" t="s">
        <v>883</v>
      </c>
      <c r="S735" s="274" t="s">
        <v>911</v>
      </c>
      <c r="T735" s="44">
        <v>1</v>
      </c>
      <c r="U735" s="283">
        <v>45</v>
      </c>
      <c r="V735" s="284">
        <v>14</v>
      </c>
      <c r="W735" s="285" t="s">
        <v>883</v>
      </c>
      <c r="X735" s="286" t="s">
        <v>883</v>
      </c>
      <c r="Y735" s="287">
        <v>0</v>
      </c>
      <c r="Z735" s="287" t="s">
        <v>883</v>
      </c>
      <c r="AA735" s="286" t="s">
        <v>883</v>
      </c>
      <c r="AB735" s="287">
        <v>0</v>
      </c>
      <c r="AC735" s="287"/>
      <c r="AD735" s="288" t="s">
        <v>883</v>
      </c>
      <c r="AE735" s="289" t="s">
        <v>883</v>
      </c>
      <c r="AF735" s="279">
        <v>2128</v>
      </c>
      <c r="AG735" s="282">
        <v>44998</v>
      </c>
      <c r="AH735" s="282">
        <v>42685</v>
      </c>
      <c r="AI735" s="282">
        <v>44910</v>
      </c>
      <c r="AJ735" s="282" t="s">
        <v>883</v>
      </c>
      <c r="AK735" s="274"/>
    </row>
    <row r="736" spans="1:37" x14ac:dyDescent="0.3">
      <c r="A736" s="273">
        <v>132297</v>
      </c>
      <c r="B736" s="274" t="s">
        <v>1822</v>
      </c>
      <c r="C736" s="146" t="s">
        <v>253</v>
      </c>
      <c r="D736" s="275">
        <v>3.57</v>
      </c>
      <c r="E736" s="274"/>
      <c r="F736" s="274"/>
      <c r="G736" s="274" t="s">
        <v>883</v>
      </c>
      <c r="H736" s="276">
        <v>0</v>
      </c>
      <c r="I736" s="24">
        <v>103003</v>
      </c>
      <c r="J736" s="277">
        <v>3.14</v>
      </c>
      <c r="K736" s="276">
        <v>16444</v>
      </c>
      <c r="L736" s="278">
        <v>0</v>
      </c>
      <c r="M736" s="279">
        <v>28037</v>
      </c>
      <c r="N736" s="277">
        <v>100092.09</v>
      </c>
      <c r="O736" s="280" t="s">
        <v>882</v>
      </c>
      <c r="P736" s="279">
        <v>0</v>
      </c>
      <c r="Q736" s="281">
        <v>0</v>
      </c>
      <c r="R736" s="282" t="s">
        <v>883</v>
      </c>
      <c r="S736" s="274" t="s">
        <v>911</v>
      </c>
      <c r="T736" s="44">
        <v>1</v>
      </c>
      <c r="U736" s="283">
        <v>45</v>
      </c>
      <c r="V736" s="284">
        <v>14</v>
      </c>
      <c r="W736" s="285">
        <v>6982</v>
      </c>
      <c r="X736" s="286">
        <v>2023</v>
      </c>
      <c r="Y736" s="287">
        <v>4000</v>
      </c>
      <c r="Z736" s="287" t="s">
        <v>883</v>
      </c>
      <c r="AA736" s="286" t="s">
        <v>883</v>
      </c>
      <c r="AB736" s="287">
        <v>0</v>
      </c>
      <c r="AC736" s="287"/>
      <c r="AD736" s="288" t="s">
        <v>883</v>
      </c>
      <c r="AE736" s="289" t="s">
        <v>883</v>
      </c>
      <c r="AF736" s="279">
        <v>10680</v>
      </c>
      <c r="AG736" s="282">
        <v>45019</v>
      </c>
      <c r="AH736" s="282">
        <v>42685</v>
      </c>
      <c r="AI736" s="282">
        <v>44999</v>
      </c>
      <c r="AJ736" s="282" t="s">
        <v>883</v>
      </c>
      <c r="AK736" s="274"/>
    </row>
    <row r="737" spans="1:37" x14ac:dyDescent="0.3">
      <c r="A737" s="273">
        <v>132299</v>
      </c>
      <c r="B737" s="274" t="s">
        <v>1823</v>
      </c>
      <c r="C737" s="146" t="s">
        <v>262</v>
      </c>
      <c r="D737" s="275">
        <v>7.96</v>
      </c>
      <c r="E737" s="274"/>
      <c r="F737" s="274"/>
      <c r="G737" s="274" t="s">
        <v>883</v>
      </c>
      <c r="H737" s="276">
        <v>2283</v>
      </c>
      <c r="I737" s="24">
        <v>103003</v>
      </c>
      <c r="J737" s="277">
        <v>7.96</v>
      </c>
      <c r="K737" s="276">
        <v>3403</v>
      </c>
      <c r="L737" s="278">
        <v>6.5415472779369637</v>
      </c>
      <c r="M737" s="279">
        <v>1905</v>
      </c>
      <c r="N737" s="277">
        <v>15163.8</v>
      </c>
      <c r="O737" s="280" t="s">
        <v>882</v>
      </c>
      <c r="P737" s="279">
        <v>0</v>
      </c>
      <c r="Q737" s="281">
        <v>0</v>
      </c>
      <c r="R737" s="282" t="s">
        <v>883</v>
      </c>
      <c r="S737" s="274" t="s">
        <v>1824</v>
      </c>
      <c r="T737" s="44">
        <v>1</v>
      </c>
      <c r="U737" s="283">
        <v>45</v>
      </c>
      <c r="V737" s="284">
        <v>16</v>
      </c>
      <c r="W737" s="285" t="s">
        <v>883</v>
      </c>
      <c r="X737" s="286" t="s">
        <v>883</v>
      </c>
      <c r="Y737" s="287">
        <v>0</v>
      </c>
      <c r="Z737" s="287" t="s">
        <v>883</v>
      </c>
      <c r="AA737" s="286" t="s">
        <v>883</v>
      </c>
      <c r="AB737" s="287">
        <v>0</v>
      </c>
      <c r="AC737" s="287"/>
      <c r="AD737" s="288" t="s">
        <v>883</v>
      </c>
      <c r="AE737" s="289" t="s">
        <v>883</v>
      </c>
      <c r="AF737" s="279">
        <v>1396</v>
      </c>
      <c r="AG737" s="282">
        <v>45020</v>
      </c>
      <c r="AH737" s="282">
        <v>42685</v>
      </c>
      <c r="AI737" s="282">
        <v>44998</v>
      </c>
      <c r="AJ737" s="282" t="s">
        <v>883</v>
      </c>
      <c r="AK737" s="274"/>
    </row>
    <row r="738" spans="1:37" x14ac:dyDescent="0.3">
      <c r="A738" s="273">
        <v>132300</v>
      </c>
      <c r="B738" s="274" t="s">
        <v>1825</v>
      </c>
      <c r="C738" s="146" t="s">
        <v>262</v>
      </c>
      <c r="D738" s="275">
        <v>10.37</v>
      </c>
      <c r="E738" s="274"/>
      <c r="F738" s="274"/>
      <c r="G738" s="274" t="s">
        <v>883</v>
      </c>
      <c r="H738" s="276">
        <v>3287</v>
      </c>
      <c r="I738" s="24">
        <v>103003</v>
      </c>
      <c r="J738" s="277">
        <v>10.37</v>
      </c>
      <c r="K738" s="276">
        <v>11385</v>
      </c>
      <c r="L738" s="278">
        <v>2.9920442753372534</v>
      </c>
      <c r="M738" s="279">
        <v>8895.9599999999991</v>
      </c>
      <c r="N738" s="277">
        <v>92251.105200000005</v>
      </c>
      <c r="O738" s="280" t="s">
        <v>882</v>
      </c>
      <c r="P738" s="279">
        <v>0</v>
      </c>
      <c r="Q738" s="281">
        <v>0</v>
      </c>
      <c r="R738" s="282" t="s">
        <v>883</v>
      </c>
      <c r="S738" s="274" t="s">
        <v>1824</v>
      </c>
      <c r="T738" s="44">
        <v>1</v>
      </c>
      <c r="U738" s="283">
        <v>45</v>
      </c>
      <c r="V738" s="284">
        <v>16</v>
      </c>
      <c r="W738" s="285">
        <v>6209</v>
      </c>
      <c r="X738" s="286">
        <v>2023</v>
      </c>
      <c r="Y738" s="287">
        <v>1000</v>
      </c>
      <c r="Z738" s="287" t="s">
        <v>883</v>
      </c>
      <c r="AA738" s="286" t="s">
        <v>883</v>
      </c>
      <c r="AB738" s="287">
        <v>0</v>
      </c>
      <c r="AC738" s="287"/>
      <c r="AD738" s="288" t="s">
        <v>883</v>
      </c>
      <c r="AE738" s="289" t="s">
        <v>883</v>
      </c>
      <c r="AF738" s="279">
        <v>4394</v>
      </c>
      <c r="AG738" s="282">
        <v>44956</v>
      </c>
      <c r="AH738" s="282">
        <v>42685</v>
      </c>
      <c r="AI738" s="282">
        <v>44910</v>
      </c>
      <c r="AJ738" s="282" t="s">
        <v>883</v>
      </c>
      <c r="AK738" s="274"/>
    </row>
    <row r="739" spans="1:37" x14ac:dyDescent="0.3">
      <c r="A739" s="273">
        <v>132303</v>
      </c>
      <c r="B739" s="274" t="s">
        <v>1826</v>
      </c>
      <c r="C739" s="146" t="s">
        <v>1339</v>
      </c>
      <c r="D739" s="275">
        <v>6.22</v>
      </c>
      <c r="E739" s="274"/>
      <c r="F739" s="274"/>
      <c r="G739" s="274" t="s">
        <v>883</v>
      </c>
      <c r="H739" s="276">
        <v>6832</v>
      </c>
      <c r="I739" s="24">
        <v>103003</v>
      </c>
      <c r="J739" s="277">
        <v>6.22</v>
      </c>
      <c r="K739" s="276">
        <v>15996</v>
      </c>
      <c r="L739" s="278">
        <v>3.9313396592301895</v>
      </c>
      <c r="M739" s="279">
        <v>14021.96</v>
      </c>
      <c r="N739" s="277">
        <v>87216.591199999995</v>
      </c>
      <c r="O739" s="280" t="s">
        <v>882</v>
      </c>
      <c r="P739" s="279">
        <v>0</v>
      </c>
      <c r="Q739" s="281">
        <v>0</v>
      </c>
      <c r="R739" s="282" t="s">
        <v>883</v>
      </c>
      <c r="S739" s="274" t="s">
        <v>1360</v>
      </c>
      <c r="T739" s="44">
        <v>1</v>
      </c>
      <c r="U739" s="283">
        <v>57</v>
      </c>
      <c r="V739" s="284">
        <v>17</v>
      </c>
      <c r="W739" s="285" t="s">
        <v>883</v>
      </c>
      <c r="X739" s="286" t="s">
        <v>883</v>
      </c>
      <c r="Y739" s="287">
        <v>0</v>
      </c>
      <c r="Z739" s="287" t="s">
        <v>883</v>
      </c>
      <c r="AA739" s="286" t="s">
        <v>883</v>
      </c>
      <c r="AB739" s="287">
        <v>0</v>
      </c>
      <c r="AC739" s="287"/>
      <c r="AD739" s="288" t="s">
        <v>883</v>
      </c>
      <c r="AE739" s="289" t="s">
        <v>883</v>
      </c>
      <c r="AF739" s="279">
        <v>6952</v>
      </c>
      <c r="AG739" s="282">
        <v>44466</v>
      </c>
      <c r="AH739" s="282">
        <v>42685</v>
      </c>
      <c r="AI739" s="282">
        <v>44460</v>
      </c>
      <c r="AJ739" s="282" t="s">
        <v>883</v>
      </c>
      <c r="AK739" s="274"/>
    </row>
    <row r="740" spans="1:37" x14ac:dyDescent="0.3">
      <c r="A740" s="273">
        <v>132394</v>
      </c>
      <c r="B740" s="274" t="s">
        <v>1827</v>
      </c>
      <c r="C740" s="146" t="s">
        <v>253</v>
      </c>
      <c r="D740" s="275">
        <v>0.53</v>
      </c>
      <c r="E740" s="274"/>
      <c r="F740" s="274"/>
      <c r="G740" s="274" t="s">
        <v>883</v>
      </c>
      <c r="H740" s="276">
        <v>2790</v>
      </c>
      <c r="I740" s="24">
        <v>103003</v>
      </c>
      <c r="J740" s="277">
        <v>0.53</v>
      </c>
      <c r="K740" s="276">
        <v>6071</v>
      </c>
      <c r="L740" s="278">
        <v>4.2315684103559681</v>
      </c>
      <c r="M740" s="279">
        <v>5121.96</v>
      </c>
      <c r="N740" s="277">
        <v>2714.6388000000002</v>
      </c>
      <c r="O740" s="280" t="s">
        <v>882</v>
      </c>
      <c r="P740" s="279">
        <v>0</v>
      </c>
      <c r="Q740" s="281">
        <v>0</v>
      </c>
      <c r="R740" s="282" t="s">
        <v>883</v>
      </c>
      <c r="S740" s="274" t="s">
        <v>911</v>
      </c>
      <c r="T740" s="44">
        <v>1</v>
      </c>
      <c r="U740" s="283">
        <v>45</v>
      </c>
      <c r="V740" s="284">
        <v>14</v>
      </c>
      <c r="W740" s="285" t="s">
        <v>883</v>
      </c>
      <c r="X740" s="286" t="s">
        <v>883</v>
      </c>
      <c r="Y740" s="287">
        <v>0</v>
      </c>
      <c r="Z740" s="287" t="s">
        <v>883</v>
      </c>
      <c r="AA740" s="286" t="s">
        <v>883</v>
      </c>
      <c r="AB740" s="287">
        <v>0</v>
      </c>
      <c r="AC740" s="287"/>
      <c r="AD740" s="288" t="s">
        <v>883</v>
      </c>
      <c r="AE740" s="289" t="s">
        <v>883</v>
      </c>
      <c r="AF740" s="279">
        <v>2638</v>
      </c>
      <c r="AG740" s="282">
        <v>44967</v>
      </c>
      <c r="AH740" s="282">
        <v>42765</v>
      </c>
      <c r="AI740" s="282">
        <v>44959</v>
      </c>
      <c r="AJ740" s="282" t="s">
        <v>883</v>
      </c>
      <c r="AK740" s="274"/>
    </row>
    <row r="741" spans="1:37" x14ac:dyDescent="0.3">
      <c r="A741" s="273">
        <v>132395</v>
      </c>
      <c r="B741" s="274" t="s">
        <v>1828</v>
      </c>
      <c r="C741" s="146" t="s">
        <v>253</v>
      </c>
      <c r="D741" s="275">
        <v>0.56000000000000005</v>
      </c>
      <c r="E741" s="274"/>
      <c r="F741" s="274"/>
      <c r="G741" s="274" t="s">
        <v>883</v>
      </c>
      <c r="H741" s="276">
        <v>2592</v>
      </c>
      <c r="I741" s="24">
        <v>103003</v>
      </c>
      <c r="J741" s="277">
        <v>0.56000000000000005</v>
      </c>
      <c r="K741" s="276">
        <v>6128</v>
      </c>
      <c r="L741" s="278">
        <v>3.8875140607424075</v>
      </c>
      <c r="M741" s="279">
        <v>5409</v>
      </c>
      <c r="N741" s="277">
        <v>3029.04</v>
      </c>
      <c r="O741" s="280" t="s">
        <v>882</v>
      </c>
      <c r="P741" s="279">
        <v>0</v>
      </c>
      <c r="Q741" s="281">
        <v>0</v>
      </c>
      <c r="R741" s="282" t="s">
        <v>883</v>
      </c>
      <c r="S741" s="274" t="s">
        <v>911</v>
      </c>
      <c r="T741" s="44">
        <v>1</v>
      </c>
      <c r="U741" s="283">
        <v>45</v>
      </c>
      <c r="V741" s="284">
        <v>14</v>
      </c>
      <c r="W741" s="285" t="s">
        <v>883</v>
      </c>
      <c r="X741" s="286" t="s">
        <v>883</v>
      </c>
      <c r="Y741" s="287">
        <v>0</v>
      </c>
      <c r="Z741" s="287" t="s">
        <v>883</v>
      </c>
      <c r="AA741" s="286" t="s">
        <v>883</v>
      </c>
      <c r="AB741" s="287">
        <v>0</v>
      </c>
      <c r="AC741" s="287"/>
      <c r="AD741" s="288" t="s">
        <v>883</v>
      </c>
      <c r="AE741" s="289" t="s">
        <v>883</v>
      </c>
      <c r="AF741" s="279">
        <v>2668</v>
      </c>
      <c r="AG741" s="282">
        <v>44967</v>
      </c>
      <c r="AH741" s="282">
        <v>42765</v>
      </c>
      <c r="AI741" s="282">
        <v>44959</v>
      </c>
      <c r="AJ741" s="282" t="s">
        <v>883</v>
      </c>
      <c r="AK741" s="274"/>
    </row>
    <row r="742" spans="1:37" x14ac:dyDescent="0.3">
      <c r="A742" s="273">
        <v>132400</v>
      </c>
      <c r="B742" s="274" t="s">
        <v>1829</v>
      </c>
      <c r="C742" s="146" t="s">
        <v>328</v>
      </c>
      <c r="D742" s="275">
        <v>1.61</v>
      </c>
      <c r="E742" s="274"/>
      <c r="F742" s="274"/>
      <c r="G742" s="274" t="s">
        <v>883</v>
      </c>
      <c r="H742" s="276">
        <v>0</v>
      </c>
      <c r="I742" s="24">
        <v>103003</v>
      </c>
      <c r="J742" s="277">
        <v>1.61</v>
      </c>
      <c r="K742" s="276">
        <v>2822</v>
      </c>
      <c r="L742" s="278">
        <v>0</v>
      </c>
      <c r="M742" s="279">
        <v>1888.96</v>
      </c>
      <c r="N742" s="277">
        <v>3041.2256000000002</v>
      </c>
      <c r="O742" s="280" t="s">
        <v>882</v>
      </c>
      <c r="P742" s="279">
        <v>0</v>
      </c>
      <c r="Q742" s="281">
        <v>0</v>
      </c>
      <c r="R742" s="282" t="s">
        <v>883</v>
      </c>
      <c r="S742" s="274" t="s">
        <v>1470</v>
      </c>
      <c r="T742" s="44">
        <v>1</v>
      </c>
      <c r="U742" s="283">
        <v>71</v>
      </c>
      <c r="V742" s="284">
        <v>33</v>
      </c>
      <c r="W742" s="285">
        <v>6219</v>
      </c>
      <c r="X742" s="286">
        <v>2023</v>
      </c>
      <c r="Y742" s="287">
        <v>1700</v>
      </c>
      <c r="Z742" s="287" t="s">
        <v>883</v>
      </c>
      <c r="AA742" s="286" t="s">
        <v>883</v>
      </c>
      <c r="AB742" s="287">
        <v>0</v>
      </c>
      <c r="AC742" s="287"/>
      <c r="AD742" s="288" t="s">
        <v>883</v>
      </c>
      <c r="AE742" s="289" t="s">
        <v>883</v>
      </c>
      <c r="AF742" s="279">
        <v>1196</v>
      </c>
      <c r="AG742" s="282">
        <v>45027</v>
      </c>
      <c r="AH742" s="282">
        <v>42765</v>
      </c>
      <c r="AI742" s="282">
        <v>44998</v>
      </c>
      <c r="AJ742" s="282" t="s">
        <v>883</v>
      </c>
      <c r="AK742" s="274"/>
    </row>
    <row r="743" spans="1:37" x14ac:dyDescent="0.3">
      <c r="A743" s="273">
        <v>132405</v>
      </c>
      <c r="B743" s="274" t="s">
        <v>1830</v>
      </c>
      <c r="C743" s="146" t="s">
        <v>260</v>
      </c>
      <c r="D743" s="275">
        <v>4.9000000000000004</v>
      </c>
      <c r="E743" s="274"/>
      <c r="F743" s="274"/>
      <c r="G743" s="274" t="s">
        <v>883</v>
      </c>
      <c r="H743" s="276">
        <v>2248</v>
      </c>
      <c r="I743" s="24">
        <v>103003</v>
      </c>
      <c r="J743" s="277">
        <v>4.9000000000000004</v>
      </c>
      <c r="K743" s="276">
        <v>128</v>
      </c>
      <c r="L743" s="278">
        <v>138.33846153846153</v>
      </c>
      <c r="M743" s="279">
        <v>0</v>
      </c>
      <c r="N743" s="277">
        <v>0</v>
      </c>
      <c r="O743" s="280" t="s">
        <v>882</v>
      </c>
      <c r="P743" s="279">
        <v>0</v>
      </c>
      <c r="Q743" s="281">
        <v>0</v>
      </c>
      <c r="R743" s="282" t="s">
        <v>883</v>
      </c>
      <c r="S743" s="274" t="s">
        <v>1403</v>
      </c>
      <c r="T743" s="44">
        <v>1</v>
      </c>
      <c r="U743" s="283">
        <v>57</v>
      </c>
      <c r="V743" s="284">
        <v>6</v>
      </c>
      <c r="W743" s="285" t="s">
        <v>883</v>
      </c>
      <c r="X743" s="286" t="s">
        <v>883</v>
      </c>
      <c r="Y743" s="287">
        <v>0</v>
      </c>
      <c r="Z743" s="287" t="s">
        <v>883</v>
      </c>
      <c r="AA743" s="286" t="s">
        <v>883</v>
      </c>
      <c r="AB743" s="287">
        <v>0</v>
      </c>
      <c r="AC743" s="287"/>
      <c r="AD743" s="288" t="s">
        <v>883</v>
      </c>
      <c r="AE743" s="289" t="s">
        <v>883</v>
      </c>
      <c r="AF743" s="279">
        <v>66</v>
      </c>
      <c r="AG743" s="282">
        <v>43628</v>
      </c>
      <c r="AH743" s="282">
        <v>42773</v>
      </c>
      <c r="AI743" s="282">
        <v>43607</v>
      </c>
      <c r="AJ743" s="282" t="s">
        <v>883</v>
      </c>
      <c r="AK743" s="274"/>
    </row>
    <row r="744" spans="1:37" x14ac:dyDescent="0.3">
      <c r="A744" s="273">
        <v>132407</v>
      </c>
      <c r="B744" s="274" t="s">
        <v>1831</v>
      </c>
      <c r="C744" s="146" t="s">
        <v>260</v>
      </c>
      <c r="D744" s="275">
        <v>9.4700000000000006</v>
      </c>
      <c r="E744" s="274"/>
      <c r="F744" s="274"/>
      <c r="G744" s="274" t="s">
        <v>883</v>
      </c>
      <c r="H744" s="276">
        <v>2247</v>
      </c>
      <c r="I744" s="24">
        <v>103003</v>
      </c>
      <c r="J744" s="277">
        <v>9.4700000000000006</v>
      </c>
      <c r="K744" s="276">
        <v>133</v>
      </c>
      <c r="L744" s="278">
        <v>139.73880597014926</v>
      </c>
      <c r="M744" s="279">
        <v>0</v>
      </c>
      <c r="N744" s="277">
        <v>0</v>
      </c>
      <c r="O744" s="280" t="s">
        <v>882</v>
      </c>
      <c r="P744" s="279">
        <v>0</v>
      </c>
      <c r="Q744" s="281">
        <v>0</v>
      </c>
      <c r="R744" s="282" t="s">
        <v>883</v>
      </c>
      <c r="S744" s="274" t="s">
        <v>1403</v>
      </c>
      <c r="T744" s="44">
        <v>1</v>
      </c>
      <c r="U744" s="283">
        <v>57</v>
      </c>
      <c r="V744" s="284">
        <v>6</v>
      </c>
      <c r="W744" s="285" t="s">
        <v>883</v>
      </c>
      <c r="X744" s="286" t="s">
        <v>883</v>
      </c>
      <c r="Y744" s="287">
        <v>0</v>
      </c>
      <c r="Z744" s="287" t="s">
        <v>883</v>
      </c>
      <c r="AA744" s="286" t="s">
        <v>883</v>
      </c>
      <c r="AB744" s="287">
        <v>0</v>
      </c>
      <c r="AC744" s="287"/>
      <c r="AD744" s="288" t="s">
        <v>883</v>
      </c>
      <c r="AE744" s="289" t="s">
        <v>883</v>
      </c>
      <c r="AF744" s="279">
        <v>64</v>
      </c>
      <c r="AG744" s="282">
        <v>43627</v>
      </c>
      <c r="AH744" s="282">
        <v>42773</v>
      </c>
      <c r="AI744" s="282">
        <v>43608</v>
      </c>
      <c r="AJ744" s="282" t="s">
        <v>883</v>
      </c>
      <c r="AK744" s="274"/>
    </row>
    <row r="745" spans="1:37" x14ac:dyDescent="0.3">
      <c r="A745" s="273">
        <v>132465</v>
      </c>
      <c r="B745" s="274" t="s">
        <v>1832</v>
      </c>
      <c r="C745" s="146" t="s">
        <v>31</v>
      </c>
      <c r="D745" s="275">
        <v>20.45</v>
      </c>
      <c r="E745" s="274"/>
      <c r="F745" s="274"/>
      <c r="G745" s="274" t="s">
        <v>883</v>
      </c>
      <c r="H745" s="276">
        <v>50</v>
      </c>
      <c r="I745" s="24">
        <v>103003</v>
      </c>
      <c r="J745" s="277">
        <v>20.45</v>
      </c>
      <c r="K745" s="276">
        <v>123</v>
      </c>
      <c r="L745" s="278">
        <v>4.8780487804878048</v>
      </c>
      <c r="M745" s="279">
        <v>73</v>
      </c>
      <c r="N745" s="277">
        <v>1492.85</v>
      </c>
      <c r="O745" s="280" t="s">
        <v>882</v>
      </c>
      <c r="P745" s="279">
        <v>0</v>
      </c>
      <c r="Q745" s="281">
        <v>0</v>
      </c>
      <c r="R745" s="282" t="s">
        <v>883</v>
      </c>
      <c r="S745" s="274" t="s">
        <v>999</v>
      </c>
      <c r="T745" s="44">
        <v>1</v>
      </c>
      <c r="U745" s="283">
        <v>51</v>
      </c>
      <c r="V745" s="284">
        <v>11</v>
      </c>
      <c r="W745" s="285" t="s">
        <v>883</v>
      </c>
      <c r="X745" s="286" t="s">
        <v>883</v>
      </c>
      <c r="Y745" s="287">
        <v>0</v>
      </c>
      <c r="Z745" s="287" t="s">
        <v>883</v>
      </c>
      <c r="AA745" s="286" t="s">
        <v>883</v>
      </c>
      <c r="AB745" s="287">
        <v>0</v>
      </c>
      <c r="AC745" s="287"/>
      <c r="AD745" s="288" t="s">
        <v>883</v>
      </c>
      <c r="AE745" s="289" t="s">
        <v>883</v>
      </c>
      <c r="AF745" s="279">
        <v>42</v>
      </c>
      <c r="AG745" s="282">
        <v>45195</v>
      </c>
      <c r="AH745" s="282">
        <v>42796</v>
      </c>
      <c r="AI745" s="282">
        <v>45189</v>
      </c>
      <c r="AJ745" s="282" t="s">
        <v>883</v>
      </c>
      <c r="AK745" s="274"/>
    </row>
    <row r="746" spans="1:37" x14ac:dyDescent="0.3">
      <c r="A746" s="273">
        <v>132623</v>
      </c>
      <c r="B746" s="274" t="s">
        <v>1833</v>
      </c>
      <c r="C746" s="146" t="s">
        <v>31</v>
      </c>
      <c r="D746" s="275">
        <v>179.54</v>
      </c>
      <c r="E746" s="274"/>
      <c r="F746" s="274"/>
      <c r="G746" s="274" t="s">
        <v>883</v>
      </c>
      <c r="H746" s="276">
        <v>65</v>
      </c>
      <c r="I746" s="24">
        <v>103003</v>
      </c>
      <c r="J746" s="277">
        <v>179.54</v>
      </c>
      <c r="K746" s="276">
        <v>14</v>
      </c>
      <c r="L746" s="278">
        <v>52</v>
      </c>
      <c r="M746" s="279">
        <v>0</v>
      </c>
      <c r="N746" s="277">
        <v>0</v>
      </c>
      <c r="O746" s="280" t="s">
        <v>882</v>
      </c>
      <c r="P746" s="279">
        <v>0</v>
      </c>
      <c r="Q746" s="281">
        <v>0</v>
      </c>
      <c r="R746" s="282" t="s">
        <v>883</v>
      </c>
      <c r="S746" s="274" t="s">
        <v>1020</v>
      </c>
      <c r="T746" s="44">
        <v>1</v>
      </c>
      <c r="U746" s="283">
        <v>51</v>
      </c>
      <c r="V746" s="284">
        <v>35</v>
      </c>
      <c r="W746" s="285" t="s">
        <v>883</v>
      </c>
      <c r="X746" s="286" t="s">
        <v>883</v>
      </c>
      <c r="Y746" s="287">
        <v>0</v>
      </c>
      <c r="Z746" s="287" t="s">
        <v>883</v>
      </c>
      <c r="AA746" s="286" t="s">
        <v>883</v>
      </c>
      <c r="AB746" s="287">
        <v>0</v>
      </c>
      <c r="AC746" s="287"/>
      <c r="AD746" s="288" t="s">
        <v>883</v>
      </c>
      <c r="AE746" s="289" t="s">
        <v>883</v>
      </c>
      <c r="AF746" s="279">
        <v>6</v>
      </c>
      <c r="AG746" s="282">
        <v>44362</v>
      </c>
      <c r="AH746" s="282">
        <v>42850</v>
      </c>
      <c r="AI746" s="282">
        <v>44257</v>
      </c>
      <c r="AJ746" s="282" t="s">
        <v>883</v>
      </c>
      <c r="AK746" s="274"/>
    </row>
    <row r="747" spans="1:37" x14ac:dyDescent="0.3">
      <c r="A747" s="273">
        <v>132624</v>
      </c>
      <c r="B747" s="274" t="s">
        <v>1834</v>
      </c>
      <c r="C747" s="146" t="s">
        <v>31</v>
      </c>
      <c r="D747" s="275">
        <v>153.97999999999999</v>
      </c>
      <c r="E747" s="274"/>
      <c r="F747" s="274"/>
      <c r="G747" s="274" t="s">
        <v>883</v>
      </c>
      <c r="H747" s="276">
        <v>89</v>
      </c>
      <c r="I747" s="24">
        <v>103003</v>
      </c>
      <c r="J747" s="277">
        <v>153.97999999999999</v>
      </c>
      <c r="K747" s="276">
        <v>11</v>
      </c>
      <c r="L747" s="278">
        <v>96.739130434782595</v>
      </c>
      <c r="M747" s="279">
        <v>0</v>
      </c>
      <c r="N747" s="277">
        <v>0</v>
      </c>
      <c r="O747" s="280" t="s">
        <v>882</v>
      </c>
      <c r="P747" s="279">
        <v>0</v>
      </c>
      <c r="Q747" s="281">
        <v>0</v>
      </c>
      <c r="R747" s="282" t="s">
        <v>883</v>
      </c>
      <c r="S747" s="274" t="s">
        <v>1442</v>
      </c>
      <c r="T747" s="44">
        <v>1</v>
      </c>
      <c r="U747" s="283">
        <v>51</v>
      </c>
      <c r="V747" s="284">
        <v>36</v>
      </c>
      <c r="W747" s="285" t="s">
        <v>883</v>
      </c>
      <c r="X747" s="286" t="s">
        <v>883</v>
      </c>
      <c r="Y747" s="287">
        <v>0</v>
      </c>
      <c r="Z747" s="287" t="s">
        <v>883</v>
      </c>
      <c r="AA747" s="286" t="s">
        <v>883</v>
      </c>
      <c r="AB747" s="287">
        <v>0</v>
      </c>
      <c r="AC747" s="287"/>
      <c r="AD747" s="288" t="s">
        <v>883</v>
      </c>
      <c r="AE747" s="289" t="s">
        <v>883</v>
      </c>
      <c r="AF747" s="279">
        <v>4</v>
      </c>
      <c r="AG747" s="282">
        <v>44547</v>
      </c>
      <c r="AH747" s="282">
        <v>42850</v>
      </c>
      <c r="AI747" s="282">
        <v>44508</v>
      </c>
      <c r="AJ747" s="282" t="s">
        <v>883</v>
      </c>
      <c r="AK747" s="274"/>
    </row>
    <row r="748" spans="1:37" x14ac:dyDescent="0.3">
      <c r="A748" s="273">
        <v>132646</v>
      </c>
      <c r="B748" s="274" t="s">
        <v>1835</v>
      </c>
      <c r="C748" s="146" t="s">
        <v>840</v>
      </c>
      <c r="D748" s="275">
        <v>18.510000000000002</v>
      </c>
      <c r="E748" s="274"/>
      <c r="F748" s="274"/>
      <c r="G748" s="274" t="s">
        <v>883</v>
      </c>
      <c r="H748" s="276">
        <v>5672</v>
      </c>
      <c r="I748" s="24">
        <v>103003</v>
      </c>
      <c r="J748" s="277">
        <v>18.510000000000002</v>
      </c>
      <c r="K748" s="276">
        <v>9687</v>
      </c>
      <c r="L748" s="278">
        <v>3.3972615867463674</v>
      </c>
      <c r="M748" s="279">
        <v>14362.96</v>
      </c>
      <c r="N748" s="277">
        <v>265858.38959999999</v>
      </c>
      <c r="O748" s="280" t="s">
        <v>882</v>
      </c>
      <c r="P748" s="279">
        <v>0</v>
      </c>
      <c r="Q748" s="281">
        <v>0</v>
      </c>
      <c r="R748" s="282" t="s">
        <v>883</v>
      </c>
      <c r="S748" s="274" t="s">
        <v>903</v>
      </c>
      <c r="T748" s="44">
        <v>1</v>
      </c>
      <c r="U748" s="283">
        <v>45</v>
      </c>
      <c r="V748" s="284">
        <v>10</v>
      </c>
      <c r="W748" s="285" t="s">
        <v>883</v>
      </c>
      <c r="X748" s="286" t="s">
        <v>883</v>
      </c>
      <c r="Y748" s="287">
        <v>0</v>
      </c>
      <c r="Z748" s="287" t="s">
        <v>883</v>
      </c>
      <c r="AA748" s="286" t="s">
        <v>883</v>
      </c>
      <c r="AB748" s="287">
        <v>0</v>
      </c>
      <c r="AC748" s="287"/>
      <c r="AD748" s="288" t="s">
        <v>883</v>
      </c>
      <c r="AE748" s="289" t="s">
        <v>883</v>
      </c>
      <c r="AF748" s="279">
        <v>6678</v>
      </c>
      <c r="AG748" s="282">
        <v>45009</v>
      </c>
      <c r="AH748" s="282">
        <v>42860</v>
      </c>
      <c r="AI748" s="282">
        <v>45156</v>
      </c>
      <c r="AJ748" s="282" t="s">
        <v>883</v>
      </c>
      <c r="AK748" s="274"/>
    </row>
    <row r="749" spans="1:37" x14ac:dyDescent="0.3">
      <c r="A749" s="273">
        <v>132647</v>
      </c>
      <c r="B749" s="274" t="s">
        <v>1836</v>
      </c>
      <c r="C749" s="146" t="s">
        <v>31</v>
      </c>
      <c r="D749" s="275">
        <v>1.49</v>
      </c>
      <c r="E749" s="274"/>
      <c r="F749" s="274"/>
      <c r="G749" s="274" t="s">
        <v>883</v>
      </c>
      <c r="H749" s="276">
        <v>0</v>
      </c>
      <c r="I749" s="24">
        <v>103003</v>
      </c>
      <c r="J749" s="277">
        <v>1.49</v>
      </c>
      <c r="K749" s="276">
        <v>11463</v>
      </c>
      <c r="L749" s="278">
        <v>0</v>
      </c>
      <c r="M749" s="279">
        <v>20539</v>
      </c>
      <c r="N749" s="277">
        <v>30603.11</v>
      </c>
      <c r="O749" s="280" t="s">
        <v>882</v>
      </c>
      <c r="P749" s="279">
        <v>0</v>
      </c>
      <c r="Q749" s="281">
        <v>0</v>
      </c>
      <c r="R749" s="282" t="s">
        <v>883</v>
      </c>
      <c r="S749" s="274" t="s">
        <v>903</v>
      </c>
      <c r="T749" s="44">
        <v>1</v>
      </c>
      <c r="U749" s="283">
        <v>45</v>
      </c>
      <c r="V749" s="284">
        <v>10</v>
      </c>
      <c r="W749" s="285">
        <v>6979</v>
      </c>
      <c r="X749" s="286">
        <v>2023</v>
      </c>
      <c r="Y749" s="287">
        <v>3800</v>
      </c>
      <c r="Z749" s="287" t="s">
        <v>883</v>
      </c>
      <c r="AA749" s="286" t="s">
        <v>883</v>
      </c>
      <c r="AB749" s="287">
        <v>0</v>
      </c>
      <c r="AC749" s="287"/>
      <c r="AD749" s="288" t="s">
        <v>883</v>
      </c>
      <c r="AE749" s="289" t="s">
        <v>883</v>
      </c>
      <c r="AF749" s="279">
        <v>8114</v>
      </c>
      <c r="AG749" s="282">
        <v>44924</v>
      </c>
      <c r="AH749" s="282">
        <v>42860</v>
      </c>
      <c r="AI749" s="282">
        <v>44910</v>
      </c>
      <c r="AJ749" s="282" t="s">
        <v>883</v>
      </c>
      <c r="AK749" s="274"/>
    </row>
    <row r="750" spans="1:37" x14ac:dyDescent="0.3">
      <c r="A750" s="273">
        <v>132649</v>
      </c>
      <c r="B750" s="274" t="s">
        <v>1837</v>
      </c>
      <c r="C750" s="146" t="s">
        <v>31</v>
      </c>
      <c r="D750" s="275">
        <v>0.99</v>
      </c>
      <c r="E750" s="274"/>
      <c r="F750" s="274"/>
      <c r="G750" s="274" t="s">
        <v>883</v>
      </c>
      <c r="H750" s="276">
        <v>0</v>
      </c>
      <c r="I750" s="24">
        <v>103003</v>
      </c>
      <c r="J750" s="277">
        <v>0.99</v>
      </c>
      <c r="K750" s="276">
        <v>8217</v>
      </c>
      <c r="L750" s="278">
        <v>0</v>
      </c>
      <c r="M750" s="279">
        <v>3917</v>
      </c>
      <c r="N750" s="277">
        <v>3877.83</v>
      </c>
      <c r="O750" s="280" t="s">
        <v>882</v>
      </c>
      <c r="P750" s="279">
        <v>0</v>
      </c>
      <c r="Q750" s="281">
        <v>0</v>
      </c>
      <c r="R750" s="282" t="s">
        <v>883</v>
      </c>
      <c r="S750" s="274" t="s">
        <v>903</v>
      </c>
      <c r="T750" s="44">
        <v>1</v>
      </c>
      <c r="U750" s="283">
        <v>45</v>
      </c>
      <c r="V750" s="284">
        <v>10</v>
      </c>
      <c r="W750" s="285">
        <v>6979</v>
      </c>
      <c r="X750" s="286">
        <v>2023</v>
      </c>
      <c r="Y750" s="287">
        <v>4300</v>
      </c>
      <c r="Z750" s="287" t="s">
        <v>883</v>
      </c>
      <c r="AA750" s="286" t="s">
        <v>883</v>
      </c>
      <c r="AB750" s="287">
        <v>0</v>
      </c>
      <c r="AC750" s="287"/>
      <c r="AD750" s="288" t="s">
        <v>883</v>
      </c>
      <c r="AE750" s="289" t="s">
        <v>883</v>
      </c>
      <c r="AF750" s="279">
        <v>2740</v>
      </c>
      <c r="AG750" s="282">
        <v>44951</v>
      </c>
      <c r="AH750" s="282">
        <v>42860</v>
      </c>
      <c r="AI750" s="282">
        <v>44910</v>
      </c>
      <c r="AJ750" s="282" t="s">
        <v>883</v>
      </c>
      <c r="AK750" s="274"/>
    </row>
    <row r="751" spans="1:37" x14ac:dyDescent="0.3">
      <c r="A751" s="273">
        <v>132650</v>
      </c>
      <c r="B751" s="274" t="s">
        <v>1838</v>
      </c>
      <c r="C751" s="146" t="s">
        <v>31</v>
      </c>
      <c r="D751" s="275">
        <v>19</v>
      </c>
      <c r="E751" s="274"/>
      <c r="F751" s="274"/>
      <c r="G751" s="274" t="s">
        <v>883</v>
      </c>
      <c r="H751" s="276">
        <v>0</v>
      </c>
      <c r="I751" s="24">
        <v>103003</v>
      </c>
      <c r="J751" s="277">
        <v>19</v>
      </c>
      <c r="K751" s="276">
        <v>1223</v>
      </c>
      <c r="L751" s="278">
        <v>0</v>
      </c>
      <c r="M751" s="279">
        <v>341</v>
      </c>
      <c r="N751" s="277">
        <v>6479</v>
      </c>
      <c r="O751" s="280" t="s">
        <v>882</v>
      </c>
      <c r="P751" s="279">
        <v>0</v>
      </c>
      <c r="Q751" s="281">
        <v>0</v>
      </c>
      <c r="R751" s="282" t="s">
        <v>883</v>
      </c>
      <c r="S751" s="274" t="s">
        <v>911</v>
      </c>
      <c r="T751" s="44">
        <v>1</v>
      </c>
      <c r="U751" s="283">
        <v>45</v>
      </c>
      <c r="V751" s="284">
        <v>14</v>
      </c>
      <c r="W751" s="285">
        <v>6979</v>
      </c>
      <c r="X751" s="286">
        <v>2023</v>
      </c>
      <c r="Y751" s="287">
        <v>1000</v>
      </c>
      <c r="Z751" s="287" t="s">
        <v>883</v>
      </c>
      <c r="AA751" s="286" t="s">
        <v>883</v>
      </c>
      <c r="AB751" s="287">
        <v>0</v>
      </c>
      <c r="AC751" s="287"/>
      <c r="AD751" s="288" t="s">
        <v>883</v>
      </c>
      <c r="AE751" s="289" t="s">
        <v>883</v>
      </c>
      <c r="AF751" s="279">
        <v>448</v>
      </c>
      <c r="AG751" s="282">
        <v>44375</v>
      </c>
      <c r="AH751" s="282">
        <v>42860</v>
      </c>
      <c r="AI751" s="282">
        <v>45049</v>
      </c>
      <c r="AJ751" s="282" t="s">
        <v>883</v>
      </c>
      <c r="AK751" s="274"/>
    </row>
    <row r="752" spans="1:37" x14ac:dyDescent="0.3">
      <c r="A752" s="273">
        <v>132655</v>
      </c>
      <c r="B752" s="274" t="s">
        <v>1839</v>
      </c>
      <c r="C752" s="146" t="s">
        <v>31</v>
      </c>
      <c r="D752" s="275">
        <v>1.48</v>
      </c>
      <c r="E752" s="274"/>
      <c r="F752" s="274"/>
      <c r="G752" s="274" t="s">
        <v>883</v>
      </c>
      <c r="H752" s="276">
        <v>1384</v>
      </c>
      <c r="I752" s="24">
        <v>103003</v>
      </c>
      <c r="J752" s="277">
        <v>1.48</v>
      </c>
      <c r="K752" s="276">
        <v>29376</v>
      </c>
      <c r="L752" s="278">
        <v>0.47173830794558647</v>
      </c>
      <c r="M752" s="279">
        <v>30821.96</v>
      </c>
      <c r="N752" s="277">
        <v>45616.500800000002</v>
      </c>
      <c r="O752" s="280" t="s">
        <v>882</v>
      </c>
      <c r="P752" s="279">
        <v>0</v>
      </c>
      <c r="Q752" s="281">
        <v>0</v>
      </c>
      <c r="R752" s="282" t="s">
        <v>883</v>
      </c>
      <c r="S752" s="274" t="s">
        <v>903</v>
      </c>
      <c r="T752" s="44">
        <v>1</v>
      </c>
      <c r="U752" s="283">
        <v>45</v>
      </c>
      <c r="V752" s="284">
        <v>10</v>
      </c>
      <c r="W752" s="285">
        <v>6209</v>
      </c>
      <c r="X752" s="286">
        <v>2023</v>
      </c>
      <c r="Y752" s="287">
        <v>3000</v>
      </c>
      <c r="Z752" s="287" t="s">
        <v>883</v>
      </c>
      <c r="AA752" s="286" t="s">
        <v>883</v>
      </c>
      <c r="AB752" s="287">
        <v>0</v>
      </c>
      <c r="AC752" s="287"/>
      <c r="AD752" s="288" t="s">
        <v>883</v>
      </c>
      <c r="AE752" s="289" t="s">
        <v>883</v>
      </c>
      <c r="AF752" s="279">
        <v>11736</v>
      </c>
      <c r="AG752" s="282">
        <v>44993</v>
      </c>
      <c r="AH752" s="282">
        <v>42860</v>
      </c>
      <c r="AI752" s="282">
        <v>44959</v>
      </c>
      <c r="AJ752" s="282" t="s">
        <v>883</v>
      </c>
      <c r="AK752" s="274"/>
    </row>
    <row r="753" spans="1:37" x14ac:dyDescent="0.3">
      <c r="A753" s="273">
        <v>132656</v>
      </c>
      <c r="B753" s="274" t="s">
        <v>1840</v>
      </c>
      <c r="C753" s="146" t="s">
        <v>31</v>
      </c>
      <c r="D753" s="275">
        <v>2.19</v>
      </c>
      <c r="E753" s="274"/>
      <c r="F753" s="274"/>
      <c r="G753" s="274" t="s">
        <v>883</v>
      </c>
      <c r="H753" s="276">
        <v>0</v>
      </c>
      <c r="I753" s="24">
        <v>103003</v>
      </c>
      <c r="J753" s="277">
        <v>2.19</v>
      </c>
      <c r="K753" s="276">
        <v>28901</v>
      </c>
      <c r="L753" s="278">
        <v>0</v>
      </c>
      <c r="M753" s="279">
        <v>58642</v>
      </c>
      <c r="N753" s="277">
        <v>128425.98</v>
      </c>
      <c r="O753" s="280" t="s">
        <v>882</v>
      </c>
      <c r="P753" s="279">
        <v>0</v>
      </c>
      <c r="Q753" s="281">
        <v>0</v>
      </c>
      <c r="R753" s="282" t="s">
        <v>883</v>
      </c>
      <c r="S753" s="274" t="s">
        <v>903</v>
      </c>
      <c r="T753" s="44">
        <v>1</v>
      </c>
      <c r="U753" s="283">
        <v>45</v>
      </c>
      <c r="V753" s="284">
        <v>10</v>
      </c>
      <c r="W753" s="285">
        <v>6211</v>
      </c>
      <c r="X753" s="286">
        <v>2023</v>
      </c>
      <c r="Y753" s="287">
        <v>8000</v>
      </c>
      <c r="Z753" s="287" t="s">
        <v>883</v>
      </c>
      <c r="AA753" s="286" t="s">
        <v>883</v>
      </c>
      <c r="AB753" s="287">
        <v>0</v>
      </c>
      <c r="AC753" s="287"/>
      <c r="AD753" s="288" t="s">
        <v>883</v>
      </c>
      <c r="AE753" s="289" t="s">
        <v>883</v>
      </c>
      <c r="AF753" s="279">
        <v>22214</v>
      </c>
      <c r="AG753" s="282">
        <v>44924</v>
      </c>
      <c r="AH753" s="282">
        <v>42860</v>
      </c>
      <c r="AI753" s="282">
        <v>44910</v>
      </c>
      <c r="AJ753" s="282" t="s">
        <v>883</v>
      </c>
      <c r="AK753" s="274"/>
    </row>
    <row r="754" spans="1:37" x14ac:dyDescent="0.3">
      <c r="A754" s="273">
        <v>132714</v>
      </c>
      <c r="B754" s="274" t="s">
        <v>819</v>
      </c>
      <c r="C754" s="146" t="s">
        <v>256</v>
      </c>
      <c r="D754" s="275">
        <v>20.3</v>
      </c>
      <c r="E754" s="274"/>
      <c r="F754" s="274"/>
      <c r="G754" s="274" t="s">
        <v>883</v>
      </c>
      <c r="H754" s="276">
        <v>153</v>
      </c>
      <c r="I754" s="24">
        <v>103003</v>
      </c>
      <c r="J754" s="277">
        <v>20.3</v>
      </c>
      <c r="K754" s="276"/>
      <c r="L754" s="278">
        <v>0</v>
      </c>
      <c r="M754" s="279">
        <v>0</v>
      </c>
      <c r="N754" s="277">
        <v>0</v>
      </c>
      <c r="O754" s="280" t="s">
        <v>882</v>
      </c>
      <c r="P754" s="279">
        <v>0</v>
      </c>
      <c r="Q754" s="281">
        <v>0</v>
      </c>
      <c r="R754" s="282" t="s">
        <v>883</v>
      </c>
      <c r="S754" s="274" t="s">
        <v>1270</v>
      </c>
      <c r="T754" s="44">
        <v>1</v>
      </c>
      <c r="U754" s="283">
        <v>51</v>
      </c>
      <c r="V754" s="284">
        <v>17</v>
      </c>
      <c r="W754" s="285" t="s">
        <v>883</v>
      </c>
      <c r="X754" s="286" t="s">
        <v>883</v>
      </c>
      <c r="Y754" s="287">
        <v>0</v>
      </c>
      <c r="Z754" s="287" t="s">
        <v>883</v>
      </c>
      <c r="AA754" s="286" t="s">
        <v>883</v>
      </c>
      <c r="AB754" s="287">
        <v>0</v>
      </c>
      <c r="AC754" s="287"/>
      <c r="AD754" s="288" t="s">
        <v>883</v>
      </c>
      <c r="AE754" s="289" t="s">
        <v>883</v>
      </c>
      <c r="AF754" s="279">
        <v>0</v>
      </c>
      <c r="AG754" s="282">
        <v>43754</v>
      </c>
      <c r="AH754" s="282">
        <v>42880</v>
      </c>
      <c r="AI754" s="282">
        <v>43731</v>
      </c>
      <c r="AJ754" s="282" t="s">
        <v>883</v>
      </c>
      <c r="AK754" s="274"/>
    </row>
    <row r="755" spans="1:37" x14ac:dyDescent="0.3">
      <c r="A755" s="273">
        <v>132715</v>
      </c>
      <c r="B755" s="274" t="s">
        <v>820</v>
      </c>
      <c r="C755" s="146" t="s">
        <v>256</v>
      </c>
      <c r="D755" s="275">
        <v>20.3</v>
      </c>
      <c r="E755" s="274"/>
      <c r="F755" s="274"/>
      <c r="G755" s="274" t="s">
        <v>883</v>
      </c>
      <c r="H755" s="276">
        <v>172</v>
      </c>
      <c r="I755" s="24">
        <v>103003</v>
      </c>
      <c r="J755" s="277">
        <v>20.3</v>
      </c>
      <c r="K755" s="276"/>
      <c r="L755" s="278">
        <v>0</v>
      </c>
      <c r="M755" s="279">
        <v>0</v>
      </c>
      <c r="N755" s="277">
        <v>0</v>
      </c>
      <c r="O755" s="280" t="s">
        <v>882</v>
      </c>
      <c r="P755" s="279">
        <v>0</v>
      </c>
      <c r="Q755" s="281">
        <v>0</v>
      </c>
      <c r="R755" s="282" t="s">
        <v>883</v>
      </c>
      <c r="S755" s="274" t="s">
        <v>1270</v>
      </c>
      <c r="T755" s="44">
        <v>1</v>
      </c>
      <c r="U755" s="283">
        <v>51</v>
      </c>
      <c r="V755" s="284">
        <v>17</v>
      </c>
      <c r="W755" s="285" t="s">
        <v>883</v>
      </c>
      <c r="X755" s="286" t="s">
        <v>883</v>
      </c>
      <c r="Y755" s="287">
        <v>0</v>
      </c>
      <c r="Z755" s="287" t="s">
        <v>883</v>
      </c>
      <c r="AA755" s="286" t="s">
        <v>883</v>
      </c>
      <c r="AB755" s="287">
        <v>0</v>
      </c>
      <c r="AC755" s="287"/>
      <c r="AD755" s="288" t="s">
        <v>883</v>
      </c>
      <c r="AE755" s="289" t="s">
        <v>883</v>
      </c>
      <c r="AF755" s="279">
        <v>0</v>
      </c>
      <c r="AG755" s="282">
        <v>43754</v>
      </c>
      <c r="AH755" s="282">
        <v>42880</v>
      </c>
      <c r="AI755" s="282">
        <v>43731</v>
      </c>
      <c r="AJ755" s="282" t="s">
        <v>883</v>
      </c>
      <c r="AK755" s="274"/>
    </row>
    <row r="756" spans="1:37" x14ac:dyDescent="0.3">
      <c r="A756" s="273">
        <v>132751</v>
      </c>
      <c r="B756" s="274" t="s">
        <v>1841</v>
      </c>
      <c r="C756" s="146" t="s">
        <v>253</v>
      </c>
      <c r="D756" s="275">
        <v>217.5</v>
      </c>
      <c r="E756" s="274"/>
      <c r="F756" s="274"/>
      <c r="G756" s="274" t="s">
        <v>883</v>
      </c>
      <c r="H756" s="276">
        <v>3</v>
      </c>
      <c r="I756" s="24">
        <v>103003</v>
      </c>
      <c r="J756" s="277">
        <v>217.5</v>
      </c>
      <c r="K756" s="276">
        <v>1</v>
      </c>
      <c r="L756" s="278">
        <v>37.5</v>
      </c>
      <c r="M756" s="279">
        <v>0</v>
      </c>
      <c r="N756" s="277">
        <v>0</v>
      </c>
      <c r="O756" s="280" t="s">
        <v>882</v>
      </c>
      <c r="P756" s="279">
        <v>0</v>
      </c>
      <c r="Q756" s="281">
        <v>0</v>
      </c>
      <c r="R756" s="282" t="s">
        <v>883</v>
      </c>
      <c r="S756" s="274" t="s">
        <v>1068</v>
      </c>
      <c r="T756" s="44">
        <v>1</v>
      </c>
      <c r="U756" s="283">
        <v>55</v>
      </c>
      <c r="V756" s="284">
        <v>40</v>
      </c>
      <c r="W756" s="285" t="s">
        <v>883</v>
      </c>
      <c r="X756" s="286" t="s">
        <v>883</v>
      </c>
      <c r="Y756" s="287">
        <v>0</v>
      </c>
      <c r="Z756" s="287" t="s">
        <v>883</v>
      </c>
      <c r="AA756" s="286" t="s">
        <v>883</v>
      </c>
      <c r="AB756" s="287">
        <v>0</v>
      </c>
      <c r="AC756" s="287"/>
      <c r="AD756" s="288" t="s">
        <v>883</v>
      </c>
      <c r="AE756" s="289" t="s">
        <v>883</v>
      </c>
      <c r="AF756" s="279">
        <v>0</v>
      </c>
      <c r="AG756" s="282">
        <v>43763</v>
      </c>
      <c r="AH756" s="282">
        <v>42892</v>
      </c>
      <c r="AI756" s="282">
        <v>43747</v>
      </c>
      <c r="AJ756" s="282" t="s">
        <v>883</v>
      </c>
      <c r="AK756" s="274"/>
    </row>
    <row r="757" spans="1:37" x14ac:dyDescent="0.3">
      <c r="A757" s="273">
        <v>132799</v>
      </c>
      <c r="B757" s="274" t="s">
        <v>1842</v>
      </c>
      <c r="C757" s="146" t="s">
        <v>31</v>
      </c>
      <c r="D757" s="275">
        <v>78.819999999999993</v>
      </c>
      <c r="E757" s="274"/>
      <c r="F757" s="274"/>
      <c r="G757" s="274" t="s">
        <v>883</v>
      </c>
      <c r="H757" s="276">
        <v>6</v>
      </c>
      <c r="I757" s="24">
        <v>103003</v>
      </c>
      <c r="J757" s="277">
        <v>78.819999999999993</v>
      </c>
      <c r="K757" s="276"/>
      <c r="L757" s="278">
        <v>0</v>
      </c>
      <c r="M757" s="279">
        <v>0</v>
      </c>
      <c r="N757" s="277">
        <v>0</v>
      </c>
      <c r="O757" s="280" t="s">
        <v>882</v>
      </c>
      <c r="P757" s="279">
        <v>0</v>
      </c>
      <c r="Q757" s="281">
        <v>0</v>
      </c>
      <c r="R757" s="282" t="s">
        <v>883</v>
      </c>
      <c r="S757" s="274" t="s">
        <v>1488</v>
      </c>
      <c r="T757" s="44">
        <v>1</v>
      </c>
      <c r="U757" s="283">
        <v>54</v>
      </c>
      <c r="V757" s="284">
        <v>4</v>
      </c>
      <c r="W757" s="285">
        <v>2813</v>
      </c>
      <c r="X757" s="286">
        <v>2023</v>
      </c>
      <c r="Y757" s="287">
        <v>4</v>
      </c>
      <c r="Z757" s="287" t="s">
        <v>883</v>
      </c>
      <c r="AA757" s="286" t="s">
        <v>883</v>
      </c>
      <c r="AB757" s="287">
        <v>0</v>
      </c>
      <c r="AC757" s="287"/>
      <c r="AD757" s="288" t="s">
        <v>883</v>
      </c>
      <c r="AE757" s="289" t="s">
        <v>883</v>
      </c>
      <c r="AF757" s="279">
        <v>0</v>
      </c>
      <c r="AG757" s="282">
        <v>43819</v>
      </c>
      <c r="AH757" s="282">
        <v>42905</v>
      </c>
      <c r="AI757" s="282">
        <v>43780</v>
      </c>
      <c r="AJ757" s="282" t="s">
        <v>883</v>
      </c>
      <c r="AK757" s="274"/>
    </row>
    <row r="758" spans="1:37" x14ac:dyDescent="0.3">
      <c r="A758" s="273">
        <v>133021</v>
      </c>
      <c r="B758" s="274" t="s">
        <v>1843</v>
      </c>
      <c r="C758" s="146" t="s">
        <v>31</v>
      </c>
      <c r="D758" s="275">
        <v>2.2999999999999998</v>
      </c>
      <c r="E758" s="274" t="s">
        <v>1844</v>
      </c>
      <c r="F758" s="274" t="s">
        <v>1845</v>
      </c>
      <c r="G758" s="274" t="s">
        <v>890</v>
      </c>
      <c r="H758" s="276">
        <v>85</v>
      </c>
      <c r="I758" s="24">
        <v>103003</v>
      </c>
      <c r="J758" s="277">
        <v>2.2999999999999998</v>
      </c>
      <c r="K758" s="276">
        <v>543</v>
      </c>
      <c r="L758" s="278">
        <v>1.6559516851743619</v>
      </c>
      <c r="M758" s="279">
        <v>530.96</v>
      </c>
      <c r="N758" s="277">
        <v>1221.2080000000001</v>
      </c>
      <c r="O758" s="280" t="s">
        <v>891</v>
      </c>
      <c r="P758" s="279">
        <v>17600</v>
      </c>
      <c r="Q758" s="281">
        <v>40480</v>
      </c>
      <c r="R758" s="282">
        <v>45377</v>
      </c>
      <c r="S758" s="274" t="s">
        <v>950</v>
      </c>
      <c r="T758" s="44">
        <v>1</v>
      </c>
      <c r="U758" s="283">
        <v>72</v>
      </c>
      <c r="V758" s="284">
        <v>7</v>
      </c>
      <c r="W758" s="285" t="s">
        <v>883</v>
      </c>
      <c r="X758" s="286" t="s">
        <v>883</v>
      </c>
      <c r="Y758" s="287">
        <v>0</v>
      </c>
      <c r="Z758" s="287" t="s">
        <v>883</v>
      </c>
      <c r="AA758" s="286" t="s">
        <v>883</v>
      </c>
      <c r="AB758" s="287">
        <v>0</v>
      </c>
      <c r="AC758" s="287"/>
      <c r="AD758" s="288" t="s">
        <v>883</v>
      </c>
      <c r="AE758" s="289" t="s">
        <v>883</v>
      </c>
      <c r="AF758" s="279">
        <v>206</v>
      </c>
      <c r="AG758" s="282">
        <v>45208</v>
      </c>
      <c r="AH758" s="282">
        <v>42926</v>
      </c>
      <c r="AI758" s="282">
        <v>45181</v>
      </c>
      <c r="AJ758" s="282" t="s">
        <v>883</v>
      </c>
      <c r="AK758" s="274"/>
    </row>
    <row r="759" spans="1:37" x14ac:dyDescent="0.3">
      <c r="A759" s="273">
        <v>133042</v>
      </c>
      <c r="B759" s="274" t="s">
        <v>822</v>
      </c>
      <c r="C759" s="146" t="s">
        <v>31</v>
      </c>
      <c r="D759" s="275">
        <v>55.26</v>
      </c>
      <c r="E759" s="274"/>
      <c r="F759" s="274"/>
      <c r="G759" s="274" t="s">
        <v>883</v>
      </c>
      <c r="H759" s="276">
        <v>50</v>
      </c>
      <c r="I759" s="24">
        <v>103003</v>
      </c>
      <c r="J759" s="277">
        <v>55.26</v>
      </c>
      <c r="K759" s="276"/>
      <c r="L759" s="278">
        <v>0</v>
      </c>
      <c r="M759" s="279">
        <v>0</v>
      </c>
      <c r="N759" s="277">
        <v>0</v>
      </c>
      <c r="O759" s="280" t="s">
        <v>882</v>
      </c>
      <c r="P759" s="279">
        <v>0</v>
      </c>
      <c r="Q759" s="281">
        <v>0</v>
      </c>
      <c r="R759" s="282" t="s">
        <v>883</v>
      </c>
      <c r="S759" s="274" t="s">
        <v>1270</v>
      </c>
      <c r="T759" s="44">
        <v>1</v>
      </c>
      <c r="U759" s="283">
        <v>51</v>
      </c>
      <c r="V759" s="284">
        <v>17</v>
      </c>
      <c r="W759" s="285" t="s">
        <v>883</v>
      </c>
      <c r="X759" s="286" t="s">
        <v>883</v>
      </c>
      <c r="Y759" s="287">
        <v>0</v>
      </c>
      <c r="Z759" s="287" t="s">
        <v>883</v>
      </c>
      <c r="AA759" s="286" t="s">
        <v>883</v>
      </c>
      <c r="AB759" s="287">
        <v>0</v>
      </c>
      <c r="AC759" s="287"/>
      <c r="AD759" s="288" t="s">
        <v>883</v>
      </c>
      <c r="AE759" s="289" t="s">
        <v>883</v>
      </c>
      <c r="AF759" s="279">
        <v>0</v>
      </c>
      <c r="AG759" s="282">
        <v>43026</v>
      </c>
      <c r="AH759" s="282">
        <v>42930</v>
      </c>
      <c r="AI759" s="282">
        <v>42996</v>
      </c>
      <c r="AJ759" s="282" t="s">
        <v>883</v>
      </c>
      <c r="AK759" s="274"/>
    </row>
    <row r="760" spans="1:37" x14ac:dyDescent="0.3">
      <c r="A760" s="273">
        <v>133043</v>
      </c>
      <c r="B760" s="274" t="s">
        <v>823</v>
      </c>
      <c r="C760" s="146" t="s">
        <v>31</v>
      </c>
      <c r="D760" s="275">
        <v>42</v>
      </c>
      <c r="E760" s="274"/>
      <c r="F760" s="274"/>
      <c r="G760" s="274" t="s">
        <v>883</v>
      </c>
      <c r="H760" s="276">
        <v>25</v>
      </c>
      <c r="I760" s="24">
        <v>103003</v>
      </c>
      <c r="J760" s="277">
        <v>42</v>
      </c>
      <c r="K760" s="276"/>
      <c r="L760" s="278">
        <v>0</v>
      </c>
      <c r="M760" s="279">
        <v>0</v>
      </c>
      <c r="N760" s="277">
        <v>0</v>
      </c>
      <c r="O760" s="280" t="s">
        <v>882</v>
      </c>
      <c r="P760" s="279">
        <v>0</v>
      </c>
      <c r="Q760" s="281">
        <v>0</v>
      </c>
      <c r="R760" s="282" t="s">
        <v>883</v>
      </c>
      <c r="S760" s="274" t="s">
        <v>1270</v>
      </c>
      <c r="T760" s="44">
        <v>1</v>
      </c>
      <c r="U760" s="283">
        <v>51</v>
      </c>
      <c r="V760" s="284">
        <v>17</v>
      </c>
      <c r="W760" s="285" t="s">
        <v>883</v>
      </c>
      <c r="X760" s="286" t="s">
        <v>883</v>
      </c>
      <c r="Y760" s="287">
        <v>0</v>
      </c>
      <c r="Z760" s="287" t="s">
        <v>883</v>
      </c>
      <c r="AA760" s="286" t="s">
        <v>883</v>
      </c>
      <c r="AB760" s="287">
        <v>0</v>
      </c>
      <c r="AC760" s="287"/>
      <c r="AD760" s="288" t="s">
        <v>883</v>
      </c>
      <c r="AE760" s="289" t="s">
        <v>883</v>
      </c>
      <c r="AF760" s="279">
        <v>0</v>
      </c>
      <c r="AG760" s="282">
        <v>43026</v>
      </c>
      <c r="AH760" s="282">
        <v>42930</v>
      </c>
      <c r="AI760" s="282">
        <v>42996</v>
      </c>
      <c r="AJ760" s="282" t="s">
        <v>883</v>
      </c>
      <c r="AK760" s="274"/>
    </row>
    <row r="761" spans="1:37" x14ac:dyDescent="0.3">
      <c r="A761" s="273">
        <v>133191</v>
      </c>
      <c r="B761" s="274" t="s">
        <v>1846</v>
      </c>
      <c r="C761" s="146" t="s">
        <v>31</v>
      </c>
      <c r="D761" s="275">
        <v>7.0000000000000007E-2</v>
      </c>
      <c r="E761" s="274"/>
      <c r="F761" s="274"/>
      <c r="G761" s="274" t="s">
        <v>883</v>
      </c>
      <c r="H761" s="276">
        <v>178050</v>
      </c>
      <c r="I761" s="24">
        <v>103003</v>
      </c>
      <c r="J761" s="277">
        <v>7.0000000000000007E-2</v>
      </c>
      <c r="K761" s="276">
        <v>333857</v>
      </c>
      <c r="L761" s="278">
        <v>6.1628892649426268</v>
      </c>
      <c r="M761" s="279">
        <v>168638.04</v>
      </c>
      <c r="N761" s="277">
        <v>11804.6628</v>
      </c>
      <c r="O761" s="280" t="s">
        <v>882</v>
      </c>
      <c r="P761" s="279">
        <v>0</v>
      </c>
      <c r="Q761" s="281">
        <v>0</v>
      </c>
      <c r="R761" s="282" t="s">
        <v>883</v>
      </c>
      <c r="S761" s="274" t="s">
        <v>892</v>
      </c>
      <c r="T761" s="44">
        <v>1</v>
      </c>
      <c r="U761" s="283">
        <v>72</v>
      </c>
      <c r="V761" s="284">
        <v>6</v>
      </c>
      <c r="W761" s="285" t="s">
        <v>883</v>
      </c>
      <c r="X761" s="286" t="s">
        <v>883</v>
      </c>
      <c r="Y761" s="287">
        <v>0</v>
      </c>
      <c r="Z761" s="287" t="s">
        <v>883</v>
      </c>
      <c r="AA761" s="286" t="s">
        <v>883</v>
      </c>
      <c r="AB761" s="287">
        <v>0</v>
      </c>
      <c r="AC761" s="287"/>
      <c r="AD761" s="288" t="s">
        <v>883</v>
      </c>
      <c r="AE761" s="289" t="s">
        <v>883</v>
      </c>
      <c r="AF761" s="279">
        <v>115562</v>
      </c>
      <c r="AG761" s="282">
        <v>43040</v>
      </c>
      <c r="AH761" s="282">
        <v>42968</v>
      </c>
      <c r="AI761" s="282">
        <v>43031</v>
      </c>
      <c r="AJ761" s="282" t="s">
        <v>883</v>
      </c>
      <c r="AK761" s="274"/>
    </row>
    <row r="762" spans="1:37" x14ac:dyDescent="0.3">
      <c r="A762" s="273">
        <v>133301</v>
      </c>
      <c r="B762" s="274" t="s">
        <v>1847</v>
      </c>
      <c r="C762" s="146" t="s">
        <v>256</v>
      </c>
      <c r="D762" s="275">
        <v>5.31</v>
      </c>
      <c r="E762" s="274"/>
      <c r="F762" s="274"/>
      <c r="G762" s="274" t="s">
        <v>883</v>
      </c>
      <c r="H762" s="276">
        <v>0</v>
      </c>
      <c r="I762" s="24">
        <v>103003</v>
      </c>
      <c r="J762" s="277">
        <v>5.31</v>
      </c>
      <c r="K762" s="276">
        <v>2172</v>
      </c>
      <c r="L762" s="278">
        <v>0</v>
      </c>
      <c r="M762" s="279">
        <v>0</v>
      </c>
      <c r="N762" s="277">
        <v>0</v>
      </c>
      <c r="O762" s="280" t="s">
        <v>882</v>
      </c>
      <c r="P762" s="279">
        <v>0</v>
      </c>
      <c r="Q762" s="281">
        <v>0</v>
      </c>
      <c r="R762" s="282" t="s">
        <v>883</v>
      </c>
      <c r="S762" s="274" t="s">
        <v>1071</v>
      </c>
      <c r="T762" s="44">
        <v>1</v>
      </c>
      <c r="U762" s="283">
        <v>55</v>
      </c>
      <c r="V762" s="284">
        <v>27</v>
      </c>
      <c r="W762" s="285">
        <v>2235</v>
      </c>
      <c r="X762" s="286">
        <v>2023</v>
      </c>
      <c r="Y762" s="287">
        <v>7000</v>
      </c>
      <c r="Z762" s="287" t="s">
        <v>883</v>
      </c>
      <c r="AA762" s="286" t="s">
        <v>883</v>
      </c>
      <c r="AB762" s="287">
        <v>0</v>
      </c>
      <c r="AC762" s="287"/>
      <c r="AD762" s="288" t="s">
        <v>883</v>
      </c>
      <c r="AE762" s="289" t="s">
        <v>883</v>
      </c>
      <c r="AF762" s="279">
        <v>724</v>
      </c>
      <c r="AG762" s="282">
        <v>44629</v>
      </c>
      <c r="AH762" s="282">
        <v>42978</v>
      </c>
      <c r="AI762" s="282">
        <v>44917</v>
      </c>
      <c r="AJ762" s="282" t="s">
        <v>883</v>
      </c>
      <c r="AK762" s="274"/>
    </row>
    <row r="763" spans="1:37" x14ac:dyDescent="0.3">
      <c r="A763" s="273">
        <v>133366</v>
      </c>
      <c r="B763" s="274" t="s">
        <v>1848</v>
      </c>
      <c r="C763" s="146" t="s">
        <v>256</v>
      </c>
      <c r="D763" s="275">
        <v>0</v>
      </c>
      <c r="E763" s="274"/>
      <c r="F763" s="274"/>
      <c r="G763" s="274" t="s">
        <v>883</v>
      </c>
      <c r="H763" s="276">
        <v>28282</v>
      </c>
      <c r="I763" s="24">
        <v>103003</v>
      </c>
      <c r="J763" s="277">
        <v>0</v>
      </c>
      <c r="K763" s="276">
        <v>3010</v>
      </c>
      <c r="L763" s="278">
        <v>110.90980392156861</v>
      </c>
      <c r="M763" s="279">
        <v>0</v>
      </c>
      <c r="N763" s="277">
        <v>0</v>
      </c>
      <c r="O763" s="280" t="s">
        <v>882</v>
      </c>
      <c r="P763" s="279">
        <v>0</v>
      </c>
      <c r="Q763" s="281">
        <v>0</v>
      </c>
      <c r="R763" s="282" t="s">
        <v>883</v>
      </c>
      <c r="S763" s="274" t="s">
        <v>1012</v>
      </c>
      <c r="T763" s="44">
        <v>1</v>
      </c>
      <c r="U763" s="283">
        <v>67</v>
      </c>
      <c r="V763" s="284">
        <v>9</v>
      </c>
      <c r="W763" s="285" t="s">
        <v>883</v>
      </c>
      <c r="X763" s="286" t="s">
        <v>883</v>
      </c>
      <c r="Y763" s="287">
        <v>0</v>
      </c>
      <c r="Z763" s="287" t="s">
        <v>883</v>
      </c>
      <c r="AA763" s="286" t="s">
        <v>883</v>
      </c>
      <c r="AB763" s="287">
        <v>0</v>
      </c>
      <c r="AC763" s="287"/>
      <c r="AD763" s="288" t="s">
        <v>883</v>
      </c>
      <c r="AE763" s="289" t="s">
        <v>883</v>
      </c>
      <c r="AF763" s="279">
        <v>1020</v>
      </c>
      <c r="AG763" s="282" t="s">
        <v>883</v>
      </c>
      <c r="AH763" s="282">
        <v>42982</v>
      </c>
      <c r="AI763" s="282" t="s">
        <v>883</v>
      </c>
      <c r="AJ763" s="282" t="s">
        <v>883</v>
      </c>
      <c r="AK763" s="274"/>
    </row>
    <row r="764" spans="1:37" x14ac:dyDescent="0.3">
      <c r="A764" s="273">
        <v>133371</v>
      </c>
      <c r="B764" s="274" t="s">
        <v>1849</v>
      </c>
      <c r="C764" s="146" t="s">
        <v>313</v>
      </c>
      <c r="D764" s="275">
        <v>20.74</v>
      </c>
      <c r="E764" s="274"/>
      <c r="F764" s="274"/>
      <c r="G764" s="274" t="s">
        <v>883</v>
      </c>
      <c r="H764" s="276">
        <v>220</v>
      </c>
      <c r="I764" s="24">
        <v>103003</v>
      </c>
      <c r="J764" s="277">
        <v>20.74</v>
      </c>
      <c r="K764" s="276">
        <v>420</v>
      </c>
      <c r="L764" s="278">
        <v>6.2857142857142856</v>
      </c>
      <c r="M764" s="279">
        <v>0</v>
      </c>
      <c r="N764" s="277">
        <v>0</v>
      </c>
      <c r="O764" s="280" t="s">
        <v>882</v>
      </c>
      <c r="P764" s="279">
        <v>0</v>
      </c>
      <c r="Q764" s="281">
        <v>0</v>
      </c>
      <c r="R764" s="282" t="s">
        <v>883</v>
      </c>
      <c r="S764" s="274" t="s">
        <v>1850</v>
      </c>
      <c r="T764" s="44">
        <v>1</v>
      </c>
      <c r="U764" s="283">
        <v>70</v>
      </c>
      <c r="V764" s="284">
        <v>33</v>
      </c>
      <c r="W764" s="285">
        <v>10092</v>
      </c>
      <c r="X764" s="286">
        <v>2023</v>
      </c>
      <c r="Y764" s="287">
        <v>200</v>
      </c>
      <c r="Z764" s="287" t="s">
        <v>883</v>
      </c>
      <c r="AA764" s="286" t="s">
        <v>883</v>
      </c>
      <c r="AB764" s="287">
        <v>0</v>
      </c>
      <c r="AC764" s="287"/>
      <c r="AD764" s="288" t="s">
        <v>883</v>
      </c>
      <c r="AE764" s="289" t="s">
        <v>883</v>
      </c>
      <c r="AF764" s="279">
        <v>140</v>
      </c>
      <c r="AG764" s="282">
        <v>44937</v>
      </c>
      <c r="AH764" s="282">
        <v>42983</v>
      </c>
      <c r="AI764" s="282">
        <v>44917</v>
      </c>
      <c r="AJ764" s="282" t="s">
        <v>883</v>
      </c>
      <c r="AK764" s="274"/>
    </row>
    <row r="765" spans="1:37" x14ac:dyDescent="0.3">
      <c r="A765" s="273">
        <v>133433</v>
      </c>
      <c r="B765" s="274" t="s">
        <v>1851</v>
      </c>
      <c r="C765" s="146" t="s">
        <v>253</v>
      </c>
      <c r="D765" s="275">
        <v>2072.5</v>
      </c>
      <c r="E765" s="274"/>
      <c r="F765" s="274"/>
      <c r="G765" s="274" t="s">
        <v>883</v>
      </c>
      <c r="H765" s="276">
        <v>153</v>
      </c>
      <c r="I765" s="24">
        <v>103003</v>
      </c>
      <c r="J765" s="277">
        <v>1956.61826</v>
      </c>
      <c r="K765" s="276">
        <v>11</v>
      </c>
      <c r="L765" s="278">
        <v>166.30434782608694</v>
      </c>
      <c r="M765" s="279">
        <v>0</v>
      </c>
      <c r="N765" s="277">
        <v>0</v>
      </c>
      <c r="O765" s="280" t="s">
        <v>882</v>
      </c>
      <c r="P765" s="279">
        <v>0</v>
      </c>
      <c r="Q765" s="281">
        <v>0</v>
      </c>
      <c r="R765" s="282" t="s">
        <v>883</v>
      </c>
      <c r="S765" s="274" t="s">
        <v>1322</v>
      </c>
      <c r="T765" s="44">
        <v>1</v>
      </c>
      <c r="U765" s="283">
        <v>51</v>
      </c>
      <c r="V765" s="284">
        <v>30</v>
      </c>
      <c r="W765" s="285" t="s">
        <v>883</v>
      </c>
      <c r="X765" s="286" t="s">
        <v>883</v>
      </c>
      <c r="Y765" s="287">
        <v>0</v>
      </c>
      <c r="Z765" s="287" t="s">
        <v>883</v>
      </c>
      <c r="AA765" s="286" t="s">
        <v>883</v>
      </c>
      <c r="AB765" s="287">
        <v>0</v>
      </c>
      <c r="AC765" s="287"/>
      <c r="AD765" s="288" t="s">
        <v>883</v>
      </c>
      <c r="AE765" s="289" t="s">
        <v>883</v>
      </c>
      <c r="AF765" s="279">
        <v>4</v>
      </c>
      <c r="AG765" s="282">
        <v>44579</v>
      </c>
      <c r="AH765" s="282">
        <v>42996</v>
      </c>
      <c r="AI765" s="282">
        <v>44544</v>
      </c>
      <c r="AJ765" s="282" t="s">
        <v>883</v>
      </c>
      <c r="AK765" s="274"/>
    </row>
    <row r="766" spans="1:37" x14ac:dyDescent="0.3">
      <c r="A766" s="273">
        <v>133450</v>
      </c>
      <c r="B766" s="274" t="s">
        <v>1852</v>
      </c>
      <c r="C766" s="146" t="s">
        <v>31</v>
      </c>
      <c r="D766" s="275">
        <v>4.38</v>
      </c>
      <c r="E766" s="274"/>
      <c r="F766" s="274"/>
      <c r="G766" s="274" t="s">
        <v>883</v>
      </c>
      <c r="H766" s="276">
        <v>3073</v>
      </c>
      <c r="I766" s="24">
        <v>103003</v>
      </c>
      <c r="J766" s="277">
        <v>4.38</v>
      </c>
      <c r="K766" s="276">
        <v>434</v>
      </c>
      <c r="L766" s="278">
        <v>54.14977973568282</v>
      </c>
      <c r="M766" s="279">
        <v>0</v>
      </c>
      <c r="N766" s="277">
        <v>0</v>
      </c>
      <c r="O766" s="280" t="s">
        <v>882</v>
      </c>
      <c r="P766" s="279">
        <v>0</v>
      </c>
      <c r="Q766" s="281">
        <v>0</v>
      </c>
      <c r="R766" s="282" t="s">
        <v>883</v>
      </c>
      <c r="S766" s="274" t="s">
        <v>935</v>
      </c>
      <c r="T766" s="44">
        <v>1</v>
      </c>
      <c r="U766" s="283">
        <v>45</v>
      </c>
      <c r="V766" s="284">
        <v>11</v>
      </c>
      <c r="W766" s="285" t="s">
        <v>883</v>
      </c>
      <c r="X766" s="286" t="s">
        <v>883</v>
      </c>
      <c r="Y766" s="287">
        <v>0</v>
      </c>
      <c r="Z766" s="287" t="s">
        <v>883</v>
      </c>
      <c r="AA766" s="286" t="s">
        <v>883</v>
      </c>
      <c r="AB766" s="287">
        <v>0</v>
      </c>
      <c r="AC766" s="287"/>
      <c r="AD766" s="288" t="s">
        <v>883</v>
      </c>
      <c r="AE766" s="289" t="s">
        <v>883</v>
      </c>
      <c r="AF766" s="279">
        <v>228</v>
      </c>
      <c r="AG766" s="282">
        <v>43626</v>
      </c>
      <c r="AH766" s="282">
        <v>42998</v>
      </c>
      <c r="AI766" s="282">
        <v>43607</v>
      </c>
      <c r="AJ766" s="282" t="s">
        <v>883</v>
      </c>
      <c r="AK766" s="274"/>
    </row>
    <row r="767" spans="1:37" x14ac:dyDescent="0.3">
      <c r="A767" s="273">
        <v>133451</v>
      </c>
      <c r="B767" s="274" t="s">
        <v>1853</v>
      </c>
      <c r="C767" s="146" t="s">
        <v>31</v>
      </c>
      <c r="D767" s="275">
        <v>6.5</v>
      </c>
      <c r="E767" s="274"/>
      <c r="F767" s="274"/>
      <c r="G767" s="274" t="s">
        <v>883</v>
      </c>
      <c r="H767" s="276">
        <v>2195</v>
      </c>
      <c r="I767" s="24">
        <v>103003</v>
      </c>
      <c r="J767" s="277">
        <v>6.5</v>
      </c>
      <c r="K767" s="276">
        <v>825</v>
      </c>
      <c r="L767" s="278">
        <v>23.146683538964464</v>
      </c>
      <c r="M767" s="279">
        <v>0</v>
      </c>
      <c r="N767" s="277">
        <v>0</v>
      </c>
      <c r="O767" s="280" t="s">
        <v>882</v>
      </c>
      <c r="P767" s="279">
        <v>0</v>
      </c>
      <c r="Q767" s="281">
        <v>0</v>
      </c>
      <c r="R767" s="282" t="s">
        <v>883</v>
      </c>
      <c r="S767" s="274" t="s">
        <v>935</v>
      </c>
      <c r="T767" s="44">
        <v>1</v>
      </c>
      <c r="U767" s="283">
        <v>45</v>
      </c>
      <c r="V767" s="284">
        <v>11</v>
      </c>
      <c r="W767" s="285" t="s">
        <v>883</v>
      </c>
      <c r="X767" s="286" t="s">
        <v>883</v>
      </c>
      <c r="Y767" s="287">
        <v>0</v>
      </c>
      <c r="Z767" s="287" t="s">
        <v>883</v>
      </c>
      <c r="AA767" s="286" t="s">
        <v>883</v>
      </c>
      <c r="AB767" s="287">
        <v>0</v>
      </c>
      <c r="AC767" s="287"/>
      <c r="AD767" s="288" t="s">
        <v>883</v>
      </c>
      <c r="AE767" s="289" t="s">
        <v>883</v>
      </c>
      <c r="AF767" s="279">
        <v>380</v>
      </c>
      <c r="AG767" s="282">
        <v>43622</v>
      </c>
      <c r="AH767" s="282">
        <v>42998</v>
      </c>
      <c r="AI767" s="282">
        <v>43607</v>
      </c>
      <c r="AJ767" s="282" t="s">
        <v>883</v>
      </c>
      <c r="AK767" s="274"/>
    </row>
    <row r="768" spans="1:37" x14ac:dyDescent="0.3">
      <c r="A768" s="273">
        <v>133788</v>
      </c>
      <c r="B768" s="274" t="s">
        <v>1854</v>
      </c>
      <c r="C768" s="146" t="s">
        <v>31</v>
      </c>
      <c r="D768" s="275">
        <v>1.3</v>
      </c>
      <c r="E768" s="274"/>
      <c r="F768" s="274"/>
      <c r="G768" s="274" t="s">
        <v>883</v>
      </c>
      <c r="H768" s="276">
        <v>385</v>
      </c>
      <c r="I768" s="24">
        <v>103003</v>
      </c>
      <c r="J768" s="277">
        <v>1.3</v>
      </c>
      <c r="K768" s="276">
        <v>1518</v>
      </c>
      <c r="L768" s="278">
        <v>0.44590118366496029</v>
      </c>
      <c r="M768" s="279">
        <v>0</v>
      </c>
      <c r="N768" s="277">
        <v>0</v>
      </c>
      <c r="O768" s="280" t="s">
        <v>882</v>
      </c>
      <c r="P768" s="279">
        <v>0</v>
      </c>
      <c r="Q768" s="281">
        <v>0</v>
      </c>
      <c r="R768" s="282" t="s">
        <v>883</v>
      </c>
      <c r="S768" s="274" t="s">
        <v>1824</v>
      </c>
      <c r="T768" s="44">
        <v>1</v>
      </c>
      <c r="U768" s="283">
        <v>45</v>
      </c>
      <c r="V768" s="284">
        <v>16</v>
      </c>
      <c r="W768" s="285">
        <v>11430</v>
      </c>
      <c r="X768" s="286">
        <v>2023</v>
      </c>
      <c r="Y768" s="287">
        <v>17710</v>
      </c>
      <c r="Z768" s="287" t="s">
        <v>883</v>
      </c>
      <c r="AA768" s="286" t="s">
        <v>883</v>
      </c>
      <c r="AB768" s="287">
        <v>0</v>
      </c>
      <c r="AC768" s="287"/>
      <c r="AD768" s="288" t="s">
        <v>883</v>
      </c>
      <c r="AE768" s="289" t="s">
        <v>883</v>
      </c>
      <c r="AF768" s="279">
        <v>3454</v>
      </c>
      <c r="AG768" s="282" t="s">
        <v>883</v>
      </c>
      <c r="AH768" s="282">
        <v>43038</v>
      </c>
      <c r="AI768" s="282">
        <v>44896</v>
      </c>
      <c r="AJ768" s="282" t="s">
        <v>883</v>
      </c>
      <c r="AK768" s="274"/>
    </row>
    <row r="769" spans="1:37" x14ac:dyDescent="0.3">
      <c r="A769" s="273">
        <v>133790</v>
      </c>
      <c r="B769" s="274" t="s">
        <v>1855</v>
      </c>
      <c r="C769" s="146" t="s">
        <v>31</v>
      </c>
      <c r="D769" s="275">
        <v>1.27</v>
      </c>
      <c r="E769" s="274"/>
      <c r="F769" s="274"/>
      <c r="G769" s="274" t="s">
        <v>883</v>
      </c>
      <c r="H769" s="276">
        <v>1493</v>
      </c>
      <c r="I769" s="24">
        <v>103003</v>
      </c>
      <c r="J769" s="277">
        <v>1.27</v>
      </c>
      <c r="K769" s="276">
        <v>935</v>
      </c>
      <c r="L769" s="278">
        <v>1.9522719843085976</v>
      </c>
      <c r="M769" s="279">
        <v>0</v>
      </c>
      <c r="N769" s="277">
        <v>0</v>
      </c>
      <c r="O769" s="280" t="s">
        <v>882</v>
      </c>
      <c r="P769" s="279">
        <v>0</v>
      </c>
      <c r="Q769" s="281">
        <v>0</v>
      </c>
      <c r="R769" s="282" t="s">
        <v>883</v>
      </c>
      <c r="S769" s="274" t="s">
        <v>1824</v>
      </c>
      <c r="T769" s="44">
        <v>1</v>
      </c>
      <c r="U769" s="283">
        <v>45</v>
      </c>
      <c r="V769" s="284">
        <v>16</v>
      </c>
      <c r="W769" s="285">
        <v>11430</v>
      </c>
      <c r="X769" s="286">
        <v>2023</v>
      </c>
      <c r="Y769" s="287">
        <v>16409</v>
      </c>
      <c r="Z769" s="287" t="s">
        <v>883</v>
      </c>
      <c r="AA769" s="286" t="s">
        <v>883</v>
      </c>
      <c r="AB769" s="287">
        <v>0</v>
      </c>
      <c r="AC769" s="287"/>
      <c r="AD769" s="288" t="s">
        <v>883</v>
      </c>
      <c r="AE769" s="289" t="s">
        <v>883</v>
      </c>
      <c r="AF769" s="279">
        <v>3060</v>
      </c>
      <c r="AG769" s="282" t="s">
        <v>883</v>
      </c>
      <c r="AH769" s="282">
        <v>43038</v>
      </c>
      <c r="AI769" s="282">
        <v>44896</v>
      </c>
      <c r="AJ769" s="282" t="s">
        <v>883</v>
      </c>
      <c r="AK769" s="274"/>
    </row>
    <row r="770" spans="1:37" x14ac:dyDescent="0.3">
      <c r="A770" s="273">
        <v>133791</v>
      </c>
      <c r="B770" s="274" t="s">
        <v>1856</v>
      </c>
      <c r="C770" s="146" t="s">
        <v>31</v>
      </c>
      <c r="D770" s="275">
        <v>1.95</v>
      </c>
      <c r="E770" s="274"/>
      <c r="F770" s="274"/>
      <c r="G770" s="274" t="s">
        <v>883</v>
      </c>
      <c r="H770" s="276">
        <v>1529</v>
      </c>
      <c r="I770" s="24">
        <v>103003</v>
      </c>
      <c r="J770" s="277">
        <v>1.95</v>
      </c>
      <c r="K770" s="276">
        <v>550</v>
      </c>
      <c r="L770" s="278">
        <v>1.7216917394829296</v>
      </c>
      <c r="M770" s="279">
        <v>0</v>
      </c>
      <c r="N770" s="277">
        <v>0</v>
      </c>
      <c r="O770" s="280" t="s">
        <v>882</v>
      </c>
      <c r="P770" s="279">
        <v>0</v>
      </c>
      <c r="Q770" s="281">
        <v>0</v>
      </c>
      <c r="R770" s="282" t="s">
        <v>883</v>
      </c>
      <c r="S770" s="274" t="s">
        <v>1824</v>
      </c>
      <c r="T770" s="44">
        <v>1</v>
      </c>
      <c r="U770" s="283">
        <v>45</v>
      </c>
      <c r="V770" s="284">
        <v>16</v>
      </c>
      <c r="W770" s="285">
        <v>11430</v>
      </c>
      <c r="X770" s="286">
        <v>2023</v>
      </c>
      <c r="Y770" s="287">
        <v>22886</v>
      </c>
      <c r="Z770" s="287" t="s">
        <v>883</v>
      </c>
      <c r="AA770" s="286" t="s">
        <v>883</v>
      </c>
      <c r="AB770" s="287">
        <v>0</v>
      </c>
      <c r="AC770" s="287"/>
      <c r="AD770" s="288" t="s">
        <v>883</v>
      </c>
      <c r="AE770" s="289" t="s">
        <v>883</v>
      </c>
      <c r="AF770" s="279">
        <v>3552</v>
      </c>
      <c r="AG770" s="282" t="s">
        <v>883</v>
      </c>
      <c r="AH770" s="282">
        <v>43038</v>
      </c>
      <c r="AI770" s="282">
        <v>44938</v>
      </c>
      <c r="AJ770" s="282" t="s">
        <v>883</v>
      </c>
      <c r="AK770" s="274"/>
    </row>
    <row r="771" spans="1:37" x14ac:dyDescent="0.3">
      <c r="A771" s="273">
        <v>133819</v>
      </c>
      <c r="B771" s="274" t="s">
        <v>1857</v>
      </c>
      <c r="C771" s="146" t="s">
        <v>256</v>
      </c>
      <c r="D771" s="275">
        <v>2.39</v>
      </c>
      <c r="E771" s="274"/>
      <c r="F771" s="274"/>
      <c r="G771" s="274" t="s">
        <v>883</v>
      </c>
      <c r="H771" s="276">
        <v>370</v>
      </c>
      <c r="I771" s="24">
        <v>103003</v>
      </c>
      <c r="J771" s="277">
        <v>2.39</v>
      </c>
      <c r="K771" s="276">
        <v>331</v>
      </c>
      <c r="L771" s="278">
        <v>9.8221396336607381</v>
      </c>
      <c r="M771" s="279">
        <v>82.04</v>
      </c>
      <c r="N771" s="277">
        <v>196.07560000000001</v>
      </c>
      <c r="O771" s="280" t="s">
        <v>882</v>
      </c>
      <c r="P771" s="279">
        <v>0</v>
      </c>
      <c r="Q771" s="281">
        <v>0</v>
      </c>
      <c r="R771" s="282" t="s">
        <v>883</v>
      </c>
      <c r="S771" s="274" t="s">
        <v>997</v>
      </c>
      <c r="T771" s="44">
        <v>1</v>
      </c>
      <c r="U771" s="283">
        <v>61</v>
      </c>
      <c r="V771" s="284">
        <v>11</v>
      </c>
      <c r="W771" s="285" t="s">
        <v>883</v>
      </c>
      <c r="X771" s="286" t="s">
        <v>883</v>
      </c>
      <c r="Y771" s="287">
        <v>0</v>
      </c>
      <c r="Z771" s="287" t="s">
        <v>883</v>
      </c>
      <c r="AA771" s="286" t="s">
        <v>883</v>
      </c>
      <c r="AB771" s="287">
        <v>0</v>
      </c>
      <c r="AC771" s="287"/>
      <c r="AD771" s="288" t="s">
        <v>883</v>
      </c>
      <c r="AE771" s="289" t="s">
        <v>883</v>
      </c>
      <c r="AF771" s="279">
        <v>150</v>
      </c>
      <c r="AG771" s="282">
        <v>45184</v>
      </c>
      <c r="AH771" s="282">
        <v>43052</v>
      </c>
      <c r="AI771" s="282">
        <v>45180</v>
      </c>
      <c r="AJ771" s="282" t="s">
        <v>883</v>
      </c>
      <c r="AK771" s="274"/>
    </row>
    <row r="772" spans="1:37" x14ac:dyDescent="0.3">
      <c r="A772" s="273">
        <v>133843</v>
      </c>
      <c r="B772" s="274" t="s">
        <v>1858</v>
      </c>
      <c r="C772" s="146" t="s">
        <v>373</v>
      </c>
      <c r="D772" s="275">
        <v>0.69</v>
      </c>
      <c r="E772" s="274"/>
      <c r="F772" s="274"/>
      <c r="G772" s="274" t="s">
        <v>883</v>
      </c>
      <c r="H772" s="276">
        <v>0</v>
      </c>
      <c r="I772" s="24">
        <v>103003</v>
      </c>
      <c r="J772" s="277">
        <v>0.69</v>
      </c>
      <c r="K772" s="276">
        <v>10985</v>
      </c>
      <c r="L772" s="278">
        <v>0</v>
      </c>
      <c r="M772" s="279">
        <v>16297.04</v>
      </c>
      <c r="N772" s="277">
        <v>11244.9576</v>
      </c>
      <c r="O772" s="280" t="s">
        <v>882</v>
      </c>
      <c r="P772" s="279">
        <v>0</v>
      </c>
      <c r="Q772" s="281">
        <v>0</v>
      </c>
      <c r="R772" s="282" t="s">
        <v>883</v>
      </c>
      <c r="S772" s="274" t="s">
        <v>941</v>
      </c>
      <c r="T772" s="44">
        <v>1</v>
      </c>
      <c r="U772" s="283">
        <v>57</v>
      </c>
      <c r="V772" s="284">
        <v>16</v>
      </c>
      <c r="W772" s="285">
        <v>6985</v>
      </c>
      <c r="X772" s="286">
        <v>2023</v>
      </c>
      <c r="Y772" s="287">
        <v>2200</v>
      </c>
      <c r="Z772" s="287" t="s">
        <v>883</v>
      </c>
      <c r="AA772" s="286" t="s">
        <v>883</v>
      </c>
      <c r="AB772" s="287">
        <v>0</v>
      </c>
      <c r="AC772" s="287"/>
      <c r="AD772" s="288" t="s">
        <v>883</v>
      </c>
      <c r="AE772" s="289" t="s">
        <v>883</v>
      </c>
      <c r="AF772" s="279">
        <v>6166</v>
      </c>
      <c r="AG772" s="282">
        <v>44973</v>
      </c>
      <c r="AH772" s="282">
        <v>43074</v>
      </c>
      <c r="AI772" s="282">
        <v>44959</v>
      </c>
      <c r="AJ772" s="282" t="s">
        <v>883</v>
      </c>
      <c r="AK772" s="274"/>
    </row>
    <row r="773" spans="1:37" x14ac:dyDescent="0.3">
      <c r="A773" s="273">
        <v>133844</v>
      </c>
      <c r="B773" s="274" t="s">
        <v>1859</v>
      </c>
      <c r="C773" s="146" t="s">
        <v>373</v>
      </c>
      <c r="D773" s="275">
        <v>0.69</v>
      </c>
      <c r="E773" s="274"/>
      <c r="F773" s="274"/>
      <c r="G773" s="274" t="s">
        <v>883</v>
      </c>
      <c r="H773" s="276">
        <v>0</v>
      </c>
      <c r="I773" s="24">
        <v>103003</v>
      </c>
      <c r="J773" s="277">
        <v>0.69</v>
      </c>
      <c r="K773" s="276">
        <v>11806</v>
      </c>
      <c r="L773" s="278">
        <v>0</v>
      </c>
      <c r="M773" s="279">
        <v>13841</v>
      </c>
      <c r="N773" s="277">
        <v>9550.2900000000009</v>
      </c>
      <c r="O773" s="280" t="s">
        <v>882</v>
      </c>
      <c r="P773" s="279">
        <v>0</v>
      </c>
      <c r="Q773" s="281">
        <v>0</v>
      </c>
      <c r="R773" s="282" t="s">
        <v>883</v>
      </c>
      <c r="S773" s="274" t="s">
        <v>941</v>
      </c>
      <c r="T773" s="44">
        <v>1</v>
      </c>
      <c r="U773" s="283">
        <v>57</v>
      </c>
      <c r="V773" s="284">
        <v>16</v>
      </c>
      <c r="W773" s="285">
        <v>6985</v>
      </c>
      <c r="X773" s="286">
        <v>2023</v>
      </c>
      <c r="Y773" s="287">
        <v>4300</v>
      </c>
      <c r="Z773" s="287" t="s">
        <v>883</v>
      </c>
      <c r="AA773" s="286" t="s">
        <v>883</v>
      </c>
      <c r="AB773" s="287">
        <v>0</v>
      </c>
      <c r="AC773" s="287"/>
      <c r="AD773" s="288" t="s">
        <v>883</v>
      </c>
      <c r="AE773" s="289" t="s">
        <v>883</v>
      </c>
      <c r="AF773" s="279">
        <v>6048</v>
      </c>
      <c r="AG773" s="282">
        <v>44973</v>
      </c>
      <c r="AH773" s="282">
        <v>43074</v>
      </c>
      <c r="AI773" s="282">
        <v>44959</v>
      </c>
      <c r="AJ773" s="282" t="s">
        <v>883</v>
      </c>
      <c r="AK773" s="274"/>
    </row>
    <row r="774" spans="1:37" x14ac:dyDescent="0.3">
      <c r="A774" s="273">
        <v>133845</v>
      </c>
      <c r="B774" s="274" t="s">
        <v>1860</v>
      </c>
      <c r="C774" s="146" t="s">
        <v>373</v>
      </c>
      <c r="D774" s="275">
        <v>0.69</v>
      </c>
      <c r="E774" s="274"/>
      <c r="F774" s="274"/>
      <c r="G774" s="274" t="s">
        <v>883</v>
      </c>
      <c r="H774" s="276">
        <v>1230</v>
      </c>
      <c r="I774" s="24">
        <v>103003</v>
      </c>
      <c r="J774" s="277">
        <v>0.69</v>
      </c>
      <c r="K774" s="276">
        <v>10600</v>
      </c>
      <c r="L774" s="278">
        <v>0.83758937691521962</v>
      </c>
      <c r="M774" s="279">
        <v>15392</v>
      </c>
      <c r="N774" s="277">
        <v>10620.48</v>
      </c>
      <c r="O774" s="280" t="s">
        <v>882</v>
      </c>
      <c r="P774" s="279">
        <v>0</v>
      </c>
      <c r="Q774" s="281">
        <v>0</v>
      </c>
      <c r="R774" s="282" t="s">
        <v>883</v>
      </c>
      <c r="S774" s="274" t="s">
        <v>941</v>
      </c>
      <c r="T774" s="44">
        <v>1</v>
      </c>
      <c r="U774" s="283">
        <v>57</v>
      </c>
      <c r="V774" s="284">
        <v>16</v>
      </c>
      <c r="W774" s="285">
        <v>6216</v>
      </c>
      <c r="X774" s="286">
        <v>2023</v>
      </c>
      <c r="Y774" s="287">
        <v>1000</v>
      </c>
      <c r="Z774" s="287" t="s">
        <v>883</v>
      </c>
      <c r="AA774" s="286" t="s">
        <v>883</v>
      </c>
      <c r="AB774" s="287">
        <v>0</v>
      </c>
      <c r="AC774" s="287"/>
      <c r="AD774" s="288" t="s">
        <v>883</v>
      </c>
      <c r="AE774" s="289" t="s">
        <v>883</v>
      </c>
      <c r="AF774" s="279">
        <v>5874</v>
      </c>
      <c r="AG774" s="282">
        <v>44973</v>
      </c>
      <c r="AH774" s="282">
        <v>43074</v>
      </c>
      <c r="AI774" s="282">
        <v>44959</v>
      </c>
      <c r="AJ774" s="282" t="s">
        <v>883</v>
      </c>
      <c r="AK774" s="274"/>
    </row>
    <row r="775" spans="1:37" x14ac:dyDescent="0.3">
      <c r="A775" s="273">
        <v>133846</v>
      </c>
      <c r="B775" s="274" t="s">
        <v>1861</v>
      </c>
      <c r="C775" s="146" t="s">
        <v>373</v>
      </c>
      <c r="D775" s="275">
        <v>0.53</v>
      </c>
      <c r="E775" s="274"/>
      <c r="F775" s="274"/>
      <c r="G775" s="274" t="s">
        <v>883</v>
      </c>
      <c r="H775" s="276">
        <v>0</v>
      </c>
      <c r="I775" s="24">
        <v>103003</v>
      </c>
      <c r="J775" s="277">
        <v>0.53</v>
      </c>
      <c r="K775" s="276">
        <v>8799</v>
      </c>
      <c r="L775" s="278">
        <v>0</v>
      </c>
      <c r="M775" s="279">
        <v>8769</v>
      </c>
      <c r="N775" s="277">
        <v>4647.57</v>
      </c>
      <c r="O775" s="280" t="s">
        <v>882</v>
      </c>
      <c r="P775" s="279">
        <v>0</v>
      </c>
      <c r="Q775" s="281">
        <v>0</v>
      </c>
      <c r="R775" s="282" t="s">
        <v>883</v>
      </c>
      <c r="S775" s="274" t="s">
        <v>941</v>
      </c>
      <c r="T775" s="44">
        <v>1</v>
      </c>
      <c r="U775" s="283">
        <v>57</v>
      </c>
      <c r="V775" s="284">
        <v>16</v>
      </c>
      <c r="W775" s="285">
        <v>6984</v>
      </c>
      <c r="X775" s="286">
        <v>2023</v>
      </c>
      <c r="Y775" s="287">
        <v>4500</v>
      </c>
      <c r="Z775" s="287" t="s">
        <v>883</v>
      </c>
      <c r="AA775" s="286" t="s">
        <v>883</v>
      </c>
      <c r="AB775" s="287">
        <v>0</v>
      </c>
      <c r="AC775" s="287"/>
      <c r="AD775" s="288" t="s">
        <v>883</v>
      </c>
      <c r="AE775" s="289" t="s">
        <v>883</v>
      </c>
      <c r="AF775" s="279">
        <v>4424</v>
      </c>
      <c r="AG775" s="282">
        <v>44441</v>
      </c>
      <c r="AH775" s="282">
        <v>43074</v>
      </c>
      <c r="AI775" s="282">
        <v>44412</v>
      </c>
      <c r="AJ775" s="282" t="s">
        <v>883</v>
      </c>
      <c r="AK775" s="274"/>
    </row>
    <row r="776" spans="1:37" x14ac:dyDescent="0.3">
      <c r="A776" s="273">
        <v>133847</v>
      </c>
      <c r="B776" s="274" t="s">
        <v>1862</v>
      </c>
      <c r="C776" s="146" t="s">
        <v>373</v>
      </c>
      <c r="D776" s="275">
        <v>0.69</v>
      </c>
      <c r="E776" s="274"/>
      <c r="F776" s="274"/>
      <c r="G776" s="274" t="s">
        <v>883</v>
      </c>
      <c r="H776" s="276">
        <v>0</v>
      </c>
      <c r="I776" s="24">
        <v>103003</v>
      </c>
      <c r="J776" s="277">
        <v>0.69</v>
      </c>
      <c r="K776" s="276">
        <v>12070</v>
      </c>
      <c r="L776" s="278">
        <v>0</v>
      </c>
      <c r="M776" s="279">
        <v>8307.0400000000009</v>
      </c>
      <c r="N776" s="277">
        <v>5731.8576000000003</v>
      </c>
      <c r="O776" s="280" t="s">
        <v>882</v>
      </c>
      <c r="P776" s="279">
        <v>0</v>
      </c>
      <c r="Q776" s="281">
        <v>0</v>
      </c>
      <c r="R776" s="282" t="s">
        <v>883</v>
      </c>
      <c r="S776" s="274" t="s">
        <v>941</v>
      </c>
      <c r="T776" s="44">
        <v>1</v>
      </c>
      <c r="U776" s="283">
        <v>57</v>
      </c>
      <c r="V776" s="284">
        <v>16</v>
      </c>
      <c r="W776" s="285">
        <v>6984</v>
      </c>
      <c r="X776" s="286">
        <v>2023</v>
      </c>
      <c r="Y776" s="287">
        <v>6500</v>
      </c>
      <c r="Z776" s="287" t="s">
        <v>883</v>
      </c>
      <c r="AA776" s="286" t="s">
        <v>883</v>
      </c>
      <c r="AB776" s="287">
        <v>0</v>
      </c>
      <c r="AC776" s="287"/>
      <c r="AD776" s="288" t="s">
        <v>883</v>
      </c>
      <c r="AE776" s="289" t="s">
        <v>883</v>
      </c>
      <c r="AF776" s="279">
        <v>4936</v>
      </c>
      <c r="AG776" s="282">
        <v>44970</v>
      </c>
      <c r="AH776" s="282">
        <v>43074</v>
      </c>
      <c r="AI776" s="282">
        <v>44910</v>
      </c>
      <c r="AJ776" s="282" t="s">
        <v>883</v>
      </c>
      <c r="AK776" s="274"/>
    </row>
    <row r="777" spans="1:37" x14ac:dyDescent="0.3">
      <c r="A777" s="273">
        <v>133848</v>
      </c>
      <c r="B777" s="274" t="s">
        <v>1863</v>
      </c>
      <c r="C777" s="146" t="s">
        <v>373</v>
      </c>
      <c r="D777" s="275">
        <v>0.53</v>
      </c>
      <c r="E777" s="274"/>
      <c r="F777" s="274"/>
      <c r="G777" s="274" t="s">
        <v>883</v>
      </c>
      <c r="H777" s="276">
        <v>0</v>
      </c>
      <c r="I777" s="24">
        <v>103003</v>
      </c>
      <c r="J777" s="277">
        <v>0.53</v>
      </c>
      <c r="K777" s="276">
        <v>9179</v>
      </c>
      <c r="L777" s="278">
        <v>0</v>
      </c>
      <c r="M777" s="279">
        <v>6403</v>
      </c>
      <c r="N777" s="277">
        <v>3393.59</v>
      </c>
      <c r="O777" s="280" t="s">
        <v>882</v>
      </c>
      <c r="P777" s="279">
        <v>0</v>
      </c>
      <c r="Q777" s="281">
        <v>0</v>
      </c>
      <c r="R777" s="282" t="s">
        <v>883</v>
      </c>
      <c r="S777" s="274" t="s">
        <v>941</v>
      </c>
      <c r="T777" s="44">
        <v>1</v>
      </c>
      <c r="U777" s="283">
        <v>57</v>
      </c>
      <c r="V777" s="284">
        <v>16</v>
      </c>
      <c r="W777" s="285">
        <v>6984</v>
      </c>
      <c r="X777" s="286">
        <v>2023</v>
      </c>
      <c r="Y777" s="287">
        <v>6200</v>
      </c>
      <c r="Z777" s="287" t="s">
        <v>883</v>
      </c>
      <c r="AA777" s="286" t="s">
        <v>883</v>
      </c>
      <c r="AB777" s="287">
        <v>0</v>
      </c>
      <c r="AC777" s="287"/>
      <c r="AD777" s="288" t="s">
        <v>883</v>
      </c>
      <c r="AE777" s="289" t="s">
        <v>883</v>
      </c>
      <c r="AF777" s="279">
        <v>4202</v>
      </c>
      <c r="AG777" s="282">
        <v>44441</v>
      </c>
      <c r="AH777" s="282">
        <v>43074</v>
      </c>
      <c r="AI777" s="282">
        <v>44412</v>
      </c>
      <c r="AJ777" s="282" t="s">
        <v>883</v>
      </c>
      <c r="AK777" s="274"/>
    </row>
    <row r="778" spans="1:37" x14ac:dyDescent="0.3">
      <c r="A778" s="273">
        <v>133849</v>
      </c>
      <c r="B778" s="274" t="s">
        <v>1864</v>
      </c>
      <c r="C778" s="146" t="s">
        <v>373</v>
      </c>
      <c r="D778" s="275">
        <v>0.69</v>
      </c>
      <c r="E778" s="274"/>
      <c r="F778" s="274"/>
      <c r="G778" s="274" t="s">
        <v>883</v>
      </c>
      <c r="H778" s="276">
        <v>735</v>
      </c>
      <c r="I778" s="24">
        <v>103003</v>
      </c>
      <c r="J778" s="277">
        <v>0.69</v>
      </c>
      <c r="K778" s="276">
        <v>10781</v>
      </c>
      <c r="L778" s="278">
        <v>0.48544330550565362</v>
      </c>
      <c r="M778" s="279">
        <v>14933.96</v>
      </c>
      <c r="N778" s="277">
        <v>10304.4324</v>
      </c>
      <c r="O778" s="280" t="s">
        <v>882</v>
      </c>
      <c r="P778" s="279">
        <v>0</v>
      </c>
      <c r="Q778" s="281">
        <v>0</v>
      </c>
      <c r="R778" s="282" t="s">
        <v>883</v>
      </c>
      <c r="S778" s="274" t="s">
        <v>941</v>
      </c>
      <c r="T778" s="44">
        <v>1</v>
      </c>
      <c r="U778" s="283">
        <v>57</v>
      </c>
      <c r="V778" s="284">
        <v>16</v>
      </c>
      <c r="W778" s="285">
        <v>6217</v>
      </c>
      <c r="X778" s="286">
        <v>2023</v>
      </c>
      <c r="Y778" s="287">
        <v>2500</v>
      </c>
      <c r="Z778" s="287" t="s">
        <v>883</v>
      </c>
      <c r="AA778" s="286" t="s">
        <v>883</v>
      </c>
      <c r="AB778" s="287">
        <v>0</v>
      </c>
      <c r="AC778" s="287"/>
      <c r="AD778" s="288" t="s">
        <v>883</v>
      </c>
      <c r="AE778" s="289" t="s">
        <v>883</v>
      </c>
      <c r="AF778" s="279">
        <v>6056</v>
      </c>
      <c r="AG778" s="282">
        <v>44973</v>
      </c>
      <c r="AH778" s="282">
        <v>43074</v>
      </c>
      <c r="AI778" s="282">
        <v>44959</v>
      </c>
      <c r="AJ778" s="282" t="s">
        <v>883</v>
      </c>
      <c r="AK778" s="274"/>
    </row>
    <row r="779" spans="1:37" x14ac:dyDescent="0.3">
      <c r="A779" s="273">
        <v>133850</v>
      </c>
      <c r="B779" s="274" t="s">
        <v>1865</v>
      </c>
      <c r="C779" s="146" t="s">
        <v>373</v>
      </c>
      <c r="D779" s="275">
        <v>0.69</v>
      </c>
      <c r="E779" s="274"/>
      <c r="F779" s="274"/>
      <c r="G779" s="274" t="s">
        <v>883</v>
      </c>
      <c r="H779" s="276">
        <v>0</v>
      </c>
      <c r="I779" s="24">
        <v>103003</v>
      </c>
      <c r="J779" s="277">
        <v>0.69</v>
      </c>
      <c r="K779" s="276">
        <v>10601</v>
      </c>
      <c r="L779" s="278">
        <v>0</v>
      </c>
      <c r="M779" s="279">
        <v>9333.9599999999991</v>
      </c>
      <c r="N779" s="277">
        <v>6440.4323999999997</v>
      </c>
      <c r="O779" s="280" t="s">
        <v>882</v>
      </c>
      <c r="P779" s="279">
        <v>0</v>
      </c>
      <c r="Q779" s="281">
        <v>0</v>
      </c>
      <c r="R779" s="282" t="s">
        <v>883</v>
      </c>
      <c r="S779" s="274" t="s">
        <v>941</v>
      </c>
      <c r="T779" s="44">
        <v>1</v>
      </c>
      <c r="U779" s="283">
        <v>57</v>
      </c>
      <c r="V779" s="284">
        <v>16</v>
      </c>
      <c r="W779" s="285">
        <v>6985</v>
      </c>
      <c r="X779" s="286">
        <v>2023</v>
      </c>
      <c r="Y779" s="287">
        <v>5700</v>
      </c>
      <c r="Z779" s="287" t="s">
        <v>883</v>
      </c>
      <c r="AA779" s="286" t="s">
        <v>883</v>
      </c>
      <c r="AB779" s="287">
        <v>0</v>
      </c>
      <c r="AC779" s="287"/>
      <c r="AD779" s="288" t="s">
        <v>883</v>
      </c>
      <c r="AE779" s="289" t="s">
        <v>883</v>
      </c>
      <c r="AF779" s="279">
        <v>5012</v>
      </c>
      <c r="AG779" s="282">
        <v>44928</v>
      </c>
      <c r="AH779" s="282">
        <v>43074</v>
      </c>
      <c r="AI779" s="282">
        <v>44910</v>
      </c>
      <c r="AJ779" s="282" t="s">
        <v>883</v>
      </c>
      <c r="AK779" s="274"/>
    </row>
    <row r="780" spans="1:37" x14ac:dyDescent="0.3">
      <c r="A780" s="273">
        <v>133953</v>
      </c>
      <c r="B780" s="274" t="s">
        <v>839</v>
      </c>
      <c r="C780" s="146" t="s">
        <v>840</v>
      </c>
      <c r="D780" s="275">
        <v>7.62</v>
      </c>
      <c r="E780" s="274"/>
      <c r="F780" s="274"/>
      <c r="G780" s="274" t="s">
        <v>883</v>
      </c>
      <c r="H780" s="276">
        <v>0</v>
      </c>
      <c r="I780" s="24">
        <v>103003</v>
      </c>
      <c r="J780" s="277">
        <v>7.62</v>
      </c>
      <c r="K780" s="276"/>
      <c r="L780" s="278">
        <v>0</v>
      </c>
      <c r="M780" s="279">
        <v>0</v>
      </c>
      <c r="N780" s="277">
        <v>0</v>
      </c>
      <c r="O780" s="280" t="s">
        <v>882</v>
      </c>
      <c r="P780" s="279">
        <v>0</v>
      </c>
      <c r="Q780" s="281">
        <v>0</v>
      </c>
      <c r="R780" s="282" t="s">
        <v>883</v>
      </c>
      <c r="S780" s="274" t="s">
        <v>931</v>
      </c>
      <c r="T780" s="44">
        <v>1</v>
      </c>
      <c r="U780" s="283">
        <v>45</v>
      </c>
      <c r="V780" s="284">
        <v>9</v>
      </c>
      <c r="W780" s="285">
        <v>11434</v>
      </c>
      <c r="X780" s="286">
        <v>2023</v>
      </c>
      <c r="Y780" s="287">
        <v>32671</v>
      </c>
      <c r="Z780" s="287" t="s">
        <v>883</v>
      </c>
      <c r="AA780" s="286" t="s">
        <v>883</v>
      </c>
      <c r="AB780" s="287">
        <v>0</v>
      </c>
      <c r="AC780" s="287"/>
      <c r="AD780" s="288" t="s">
        <v>883</v>
      </c>
      <c r="AE780" s="289" t="s">
        <v>883</v>
      </c>
      <c r="AF780" s="279">
        <v>4184</v>
      </c>
      <c r="AG780" s="282">
        <v>43514</v>
      </c>
      <c r="AH780" s="282">
        <v>43104</v>
      </c>
      <c r="AI780" s="282">
        <v>44938</v>
      </c>
      <c r="AJ780" s="282" t="s">
        <v>883</v>
      </c>
      <c r="AK780" s="274"/>
    </row>
    <row r="781" spans="1:37" x14ac:dyDescent="0.3">
      <c r="A781" s="273">
        <v>134246</v>
      </c>
      <c r="B781" s="274" t="s">
        <v>1866</v>
      </c>
      <c r="C781" s="146" t="s">
        <v>1867</v>
      </c>
      <c r="D781" s="275">
        <v>111.29</v>
      </c>
      <c r="E781" s="274" t="s">
        <v>1868</v>
      </c>
      <c r="F781" s="274" t="s">
        <v>1869</v>
      </c>
      <c r="G781" s="274" t="s">
        <v>1870</v>
      </c>
      <c r="H781" s="276">
        <v>35.53</v>
      </c>
      <c r="I781" s="24">
        <v>103003</v>
      </c>
      <c r="J781" s="277">
        <v>123</v>
      </c>
      <c r="K781" s="276">
        <v>726.94</v>
      </c>
      <c r="L781" s="278">
        <v>0.34646513895660652</v>
      </c>
      <c r="M781" s="279">
        <v>1195.07</v>
      </c>
      <c r="N781" s="277">
        <v>132999.34030000001</v>
      </c>
      <c r="O781" s="280" t="s">
        <v>1871</v>
      </c>
      <c r="P781" s="279">
        <v>4950</v>
      </c>
      <c r="Q781" s="281">
        <v>579820.9</v>
      </c>
      <c r="R781" s="282">
        <v>45569</v>
      </c>
      <c r="S781" s="274" t="s">
        <v>1872</v>
      </c>
      <c r="T781" s="44">
        <v>1</v>
      </c>
      <c r="U781" s="283">
        <v>51</v>
      </c>
      <c r="V781" s="284">
        <v>2</v>
      </c>
      <c r="W781" s="285" t="s">
        <v>883</v>
      </c>
      <c r="X781" s="286" t="s">
        <v>883</v>
      </c>
      <c r="Y781" s="287">
        <v>0</v>
      </c>
      <c r="Z781" s="287" t="s">
        <v>883</v>
      </c>
      <c r="AA781" s="286" t="s">
        <v>883</v>
      </c>
      <c r="AB781" s="287">
        <v>0</v>
      </c>
      <c r="AC781" s="287"/>
      <c r="AD781" s="288" t="s">
        <v>883</v>
      </c>
      <c r="AE781" s="289" t="s">
        <v>883</v>
      </c>
      <c r="AF781" s="279">
        <v>410</v>
      </c>
      <c r="AG781" s="282">
        <v>45147</v>
      </c>
      <c r="AH781" s="282">
        <v>43138</v>
      </c>
      <c r="AI781" s="282">
        <v>45188</v>
      </c>
      <c r="AJ781" s="282" t="s">
        <v>883</v>
      </c>
      <c r="AK781" s="274"/>
    </row>
    <row r="782" spans="1:37" x14ac:dyDescent="0.3">
      <c r="A782" s="273">
        <v>134246</v>
      </c>
      <c r="B782" s="274" t="s">
        <v>1866</v>
      </c>
      <c r="C782" s="146" t="s">
        <v>1867</v>
      </c>
      <c r="D782" s="275">
        <v>111.29</v>
      </c>
      <c r="E782" s="274" t="s">
        <v>1868</v>
      </c>
      <c r="F782" s="274" t="s">
        <v>1869</v>
      </c>
      <c r="G782" s="274" t="s">
        <v>1870</v>
      </c>
      <c r="H782" s="276">
        <v>35.53</v>
      </c>
      <c r="I782" s="24">
        <v>103003</v>
      </c>
      <c r="J782" s="277">
        <v>123</v>
      </c>
      <c r="K782" s="276">
        <v>726.94</v>
      </c>
      <c r="L782" s="278">
        <v>0.34646513895660652</v>
      </c>
      <c r="M782" s="279">
        <v>1195.07</v>
      </c>
      <c r="N782" s="277">
        <v>132999.34030000001</v>
      </c>
      <c r="O782" s="280" t="s">
        <v>1871</v>
      </c>
      <c r="P782" s="279">
        <v>4950</v>
      </c>
      <c r="Q782" s="281">
        <v>579820.9</v>
      </c>
      <c r="R782" s="282">
        <v>45569</v>
      </c>
      <c r="S782" s="274" t="s">
        <v>1872</v>
      </c>
      <c r="T782" s="44">
        <v>1</v>
      </c>
      <c r="U782" s="283">
        <v>51</v>
      </c>
      <c r="V782" s="284">
        <v>2</v>
      </c>
      <c r="W782" s="285" t="s">
        <v>883</v>
      </c>
      <c r="X782" s="286" t="s">
        <v>883</v>
      </c>
      <c r="Y782" s="287">
        <v>0</v>
      </c>
      <c r="Z782" s="287" t="s">
        <v>883</v>
      </c>
      <c r="AA782" s="286" t="s">
        <v>883</v>
      </c>
      <c r="AB782" s="287">
        <v>0</v>
      </c>
      <c r="AC782" s="287"/>
      <c r="AD782" s="288" t="s">
        <v>883</v>
      </c>
      <c r="AE782" s="289" t="s">
        <v>883</v>
      </c>
      <c r="AF782" s="279">
        <v>410</v>
      </c>
      <c r="AG782" s="282">
        <v>45147</v>
      </c>
      <c r="AH782" s="282">
        <v>43138</v>
      </c>
      <c r="AI782" s="282">
        <v>45188</v>
      </c>
      <c r="AJ782" s="282" t="s">
        <v>883</v>
      </c>
      <c r="AK782" s="274"/>
    </row>
    <row r="783" spans="1:37" x14ac:dyDescent="0.3">
      <c r="A783" s="273">
        <v>134247</v>
      </c>
      <c r="B783" s="274" t="s">
        <v>1873</v>
      </c>
      <c r="C783" s="146" t="s">
        <v>1867</v>
      </c>
      <c r="D783" s="275">
        <v>108</v>
      </c>
      <c r="E783" s="274" t="s">
        <v>1874</v>
      </c>
      <c r="F783" s="274" t="s">
        <v>1869</v>
      </c>
      <c r="G783" s="274" t="s">
        <v>1870</v>
      </c>
      <c r="H783" s="276">
        <v>75.39</v>
      </c>
      <c r="I783" s="24">
        <v>103003</v>
      </c>
      <c r="J783" s="277">
        <v>141.37022999999999</v>
      </c>
      <c r="K783" s="276">
        <v>338</v>
      </c>
      <c r="L783" s="278">
        <v>1.8937452901281087</v>
      </c>
      <c r="M783" s="279">
        <v>340.65004829899999</v>
      </c>
      <c r="N783" s="277">
        <v>36790.205216292001</v>
      </c>
      <c r="O783" s="280" t="s">
        <v>1871</v>
      </c>
      <c r="P783" s="279">
        <v>3728</v>
      </c>
      <c r="Q783" s="281">
        <v>402624</v>
      </c>
      <c r="R783" s="282">
        <v>45569</v>
      </c>
      <c r="S783" s="274" t="s">
        <v>1872</v>
      </c>
      <c r="T783" s="44">
        <v>1</v>
      </c>
      <c r="U783" s="283">
        <v>51</v>
      </c>
      <c r="V783" s="284">
        <v>2</v>
      </c>
      <c r="W783" s="285" t="s">
        <v>883</v>
      </c>
      <c r="X783" s="286" t="s">
        <v>883</v>
      </c>
      <c r="Y783" s="287">
        <v>0</v>
      </c>
      <c r="Z783" s="287">
        <v>4827</v>
      </c>
      <c r="AA783" s="286">
        <v>2023</v>
      </c>
      <c r="AB783" s="287">
        <v>61.679951701</v>
      </c>
      <c r="AC783" s="287">
        <v>200</v>
      </c>
      <c r="AD783" s="288" t="s">
        <v>2064</v>
      </c>
      <c r="AE783" s="289">
        <v>45072</v>
      </c>
      <c r="AF783" s="279">
        <v>160</v>
      </c>
      <c r="AG783" s="282">
        <v>45098</v>
      </c>
      <c r="AH783" s="282">
        <v>43138</v>
      </c>
      <c r="AI783" s="282">
        <v>45072</v>
      </c>
      <c r="AJ783" s="282" t="s">
        <v>883</v>
      </c>
      <c r="AK783" s="274"/>
    </row>
    <row r="784" spans="1:37" x14ac:dyDescent="0.3">
      <c r="A784" s="273">
        <v>134247</v>
      </c>
      <c r="B784" s="274" t="s">
        <v>1873</v>
      </c>
      <c r="C784" s="146" t="s">
        <v>1867</v>
      </c>
      <c r="D784" s="275">
        <v>108</v>
      </c>
      <c r="E784" s="274" t="s">
        <v>1874</v>
      </c>
      <c r="F784" s="274" t="s">
        <v>1869</v>
      </c>
      <c r="G784" s="274" t="s">
        <v>1870</v>
      </c>
      <c r="H784" s="276">
        <v>75.39</v>
      </c>
      <c r="I784" s="24">
        <v>103003</v>
      </c>
      <c r="J784" s="277">
        <v>141.37022999999999</v>
      </c>
      <c r="K784" s="276">
        <v>338</v>
      </c>
      <c r="L784" s="278">
        <v>1.8937452901281087</v>
      </c>
      <c r="M784" s="279">
        <v>340.65004829899999</v>
      </c>
      <c r="N784" s="277">
        <v>36790.205216292001</v>
      </c>
      <c r="O784" s="280" t="s">
        <v>1871</v>
      </c>
      <c r="P784" s="279">
        <v>3728</v>
      </c>
      <c r="Q784" s="281">
        <v>402624</v>
      </c>
      <c r="R784" s="282">
        <v>45569</v>
      </c>
      <c r="S784" s="274" t="s">
        <v>1872</v>
      </c>
      <c r="T784" s="44">
        <v>1</v>
      </c>
      <c r="U784" s="283">
        <v>51</v>
      </c>
      <c r="V784" s="284">
        <v>2</v>
      </c>
      <c r="W784" s="285" t="s">
        <v>883</v>
      </c>
      <c r="X784" s="286" t="s">
        <v>883</v>
      </c>
      <c r="Y784" s="287">
        <v>0</v>
      </c>
      <c r="Z784" s="287">
        <v>4827</v>
      </c>
      <c r="AA784" s="286">
        <v>2023</v>
      </c>
      <c r="AB784" s="287">
        <v>61.679951701</v>
      </c>
      <c r="AC784" s="287">
        <v>200</v>
      </c>
      <c r="AD784" s="288" t="s">
        <v>2064</v>
      </c>
      <c r="AE784" s="289">
        <v>45072</v>
      </c>
      <c r="AF784" s="279">
        <v>160</v>
      </c>
      <c r="AG784" s="282">
        <v>45098</v>
      </c>
      <c r="AH784" s="282">
        <v>43138</v>
      </c>
      <c r="AI784" s="282">
        <v>45072</v>
      </c>
      <c r="AJ784" s="282" t="s">
        <v>883</v>
      </c>
      <c r="AK784" s="274"/>
    </row>
    <row r="785" spans="1:37" x14ac:dyDescent="0.3">
      <c r="A785" s="273">
        <v>134373</v>
      </c>
      <c r="B785" s="274" t="s">
        <v>1875</v>
      </c>
      <c r="C785" s="146" t="s">
        <v>31</v>
      </c>
      <c r="D785" s="275">
        <v>18.88</v>
      </c>
      <c r="E785" s="274"/>
      <c r="F785" s="274"/>
      <c r="G785" s="274" t="s">
        <v>883</v>
      </c>
      <c r="H785" s="276">
        <v>0</v>
      </c>
      <c r="I785" s="24">
        <v>103003</v>
      </c>
      <c r="J785" s="277">
        <v>18.88</v>
      </c>
      <c r="K785" s="276">
        <v>4131</v>
      </c>
      <c r="L785" s="278">
        <v>0</v>
      </c>
      <c r="M785" s="279">
        <v>2910</v>
      </c>
      <c r="N785" s="277">
        <v>54940.800000000003</v>
      </c>
      <c r="O785" s="280" t="s">
        <v>882</v>
      </c>
      <c r="P785" s="279">
        <v>0</v>
      </c>
      <c r="Q785" s="281">
        <v>0</v>
      </c>
      <c r="R785" s="282" t="s">
        <v>883</v>
      </c>
      <c r="S785" s="274" t="s">
        <v>1876</v>
      </c>
      <c r="T785" s="44">
        <v>1</v>
      </c>
      <c r="U785" s="283">
        <v>55</v>
      </c>
      <c r="V785" s="284">
        <v>66</v>
      </c>
      <c r="W785" s="285">
        <v>2376</v>
      </c>
      <c r="X785" s="286">
        <v>2023</v>
      </c>
      <c r="Y785" s="287">
        <v>3000</v>
      </c>
      <c r="Z785" s="287" t="s">
        <v>883</v>
      </c>
      <c r="AA785" s="286" t="s">
        <v>883</v>
      </c>
      <c r="AB785" s="287">
        <v>0</v>
      </c>
      <c r="AC785" s="287"/>
      <c r="AD785" s="288" t="s">
        <v>883</v>
      </c>
      <c r="AE785" s="289" t="s">
        <v>883</v>
      </c>
      <c r="AF785" s="279">
        <v>1970</v>
      </c>
      <c r="AG785" s="282">
        <v>44522</v>
      </c>
      <c r="AH785" s="282">
        <v>43154</v>
      </c>
      <c r="AI785" s="282">
        <v>44917</v>
      </c>
      <c r="AJ785" s="282" t="s">
        <v>883</v>
      </c>
      <c r="AK785" s="274"/>
    </row>
    <row r="786" spans="1:37" x14ac:dyDescent="0.3">
      <c r="A786" s="273">
        <v>134544</v>
      </c>
      <c r="B786" s="274" t="s">
        <v>1877</v>
      </c>
      <c r="C786" s="146" t="s">
        <v>553</v>
      </c>
      <c r="D786" s="275">
        <v>19.68</v>
      </c>
      <c r="E786" s="274"/>
      <c r="F786" s="274"/>
      <c r="G786" s="274" t="s">
        <v>883</v>
      </c>
      <c r="H786" s="276">
        <v>2655.3</v>
      </c>
      <c r="I786" s="24">
        <v>103003</v>
      </c>
      <c r="J786" s="277">
        <v>19.68</v>
      </c>
      <c r="K786" s="276">
        <v>806</v>
      </c>
      <c r="L786" s="278">
        <v>36.498969072164947</v>
      </c>
      <c r="M786" s="279">
        <v>0</v>
      </c>
      <c r="N786" s="277">
        <v>0</v>
      </c>
      <c r="O786" s="280" t="s">
        <v>882</v>
      </c>
      <c r="P786" s="279">
        <v>0</v>
      </c>
      <c r="Q786" s="281">
        <v>0</v>
      </c>
      <c r="R786" s="282" t="s">
        <v>883</v>
      </c>
      <c r="S786" s="274" t="s">
        <v>1729</v>
      </c>
      <c r="T786" s="44">
        <v>1</v>
      </c>
      <c r="U786" s="283">
        <v>51</v>
      </c>
      <c r="V786" s="284">
        <v>21</v>
      </c>
      <c r="W786" s="285" t="s">
        <v>883</v>
      </c>
      <c r="X786" s="286" t="s">
        <v>883</v>
      </c>
      <c r="Y786" s="287">
        <v>0</v>
      </c>
      <c r="Z786" s="287" t="s">
        <v>883</v>
      </c>
      <c r="AA786" s="286" t="s">
        <v>883</v>
      </c>
      <c r="AB786" s="287">
        <v>0</v>
      </c>
      <c r="AC786" s="287"/>
      <c r="AD786" s="288" t="s">
        <v>883</v>
      </c>
      <c r="AE786" s="289" t="s">
        <v>883</v>
      </c>
      <c r="AF786" s="279">
        <v>292</v>
      </c>
      <c r="AG786" s="282">
        <v>45189</v>
      </c>
      <c r="AH786" s="282">
        <v>43172</v>
      </c>
      <c r="AI786" s="282">
        <v>45160</v>
      </c>
      <c r="AJ786" s="282" t="s">
        <v>883</v>
      </c>
      <c r="AK786" s="274"/>
    </row>
    <row r="787" spans="1:37" x14ac:dyDescent="0.3">
      <c r="A787" s="273">
        <v>134545</v>
      </c>
      <c r="B787" s="274" t="s">
        <v>1878</v>
      </c>
      <c r="C787" s="146" t="s">
        <v>553</v>
      </c>
      <c r="D787" s="275">
        <v>32</v>
      </c>
      <c r="E787" s="274"/>
      <c r="F787" s="274"/>
      <c r="G787" s="274" t="s">
        <v>883</v>
      </c>
      <c r="H787" s="276">
        <v>894.81</v>
      </c>
      <c r="I787" s="24">
        <v>103003</v>
      </c>
      <c r="J787" s="277">
        <v>32</v>
      </c>
      <c r="K787" s="276">
        <v>43</v>
      </c>
      <c r="L787" s="278">
        <v>249.94692737430165</v>
      </c>
      <c r="M787" s="279">
        <v>0</v>
      </c>
      <c r="N787" s="277">
        <v>0</v>
      </c>
      <c r="O787" s="280" t="s">
        <v>882</v>
      </c>
      <c r="P787" s="279">
        <v>0</v>
      </c>
      <c r="Q787" s="281">
        <v>0</v>
      </c>
      <c r="R787" s="282" t="s">
        <v>883</v>
      </c>
      <c r="S787" s="274" t="s">
        <v>1304</v>
      </c>
      <c r="T787" s="44">
        <v>1</v>
      </c>
      <c r="U787" s="283">
        <v>51</v>
      </c>
      <c r="V787" s="284">
        <v>19</v>
      </c>
      <c r="W787" s="285" t="s">
        <v>883</v>
      </c>
      <c r="X787" s="286" t="s">
        <v>883</v>
      </c>
      <c r="Y787" s="287">
        <v>0</v>
      </c>
      <c r="Z787" s="287" t="s">
        <v>883</v>
      </c>
      <c r="AA787" s="286" t="s">
        <v>883</v>
      </c>
      <c r="AB787" s="287">
        <v>0</v>
      </c>
      <c r="AC787" s="287"/>
      <c r="AD787" s="288" t="s">
        <v>883</v>
      </c>
      <c r="AE787" s="289" t="s">
        <v>883</v>
      </c>
      <c r="AF787" s="279">
        <v>14</v>
      </c>
      <c r="AG787" s="282">
        <v>43731</v>
      </c>
      <c r="AH787" s="282">
        <v>43172</v>
      </c>
      <c r="AI787" s="282">
        <v>43720</v>
      </c>
      <c r="AJ787" s="282" t="s">
        <v>883</v>
      </c>
      <c r="AK787" s="274"/>
    </row>
    <row r="788" spans="1:37" x14ac:dyDescent="0.3">
      <c r="A788" s="273">
        <v>134546</v>
      </c>
      <c r="B788" s="274" t="s">
        <v>1879</v>
      </c>
      <c r="C788" s="146" t="s">
        <v>553</v>
      </c>
      <c r="D788" s="275">
        <v>45.2</v>
      </c>
      <c r="E788" s="274"/>
      <c r="F788" s="274"/>
      <c r="G788" s="274" t="s">
        <v>883</v>
      </c>
      <c r="H788" s="276">
        <v>1035.5</v>
      </c>
      <c r="I788" s="24">
        <v>103003</v>
      </c>
      <c r="J788" s="277">
        <v>45.2</v>
      </c>
      <c r="K788" s="276">
        <v>773</v>
      </c>
      <c r="L788" s="278">
        <v>15.950400492914357</v>
      </c>
      <c r="M788" s="279">
        <v>0</v>
      </c>
      <c r="N788" s="277">
        <v>0</v>
      </c>
      <c r="O788" s="280" t="s">
        <v>882</v>
      </c>
      <c r="P788" s="279">
        <v>0</v>
      </c>
      <c r="Q788" s="281">
        <v>0</v>
      </c>
      <c r="R788" s="282" t="s">
        <v>883</v>
      </c>
      <c r="S788" s="274" t="s">
        <v>1304</v>
      </c>
      <c r="T788" s="44">
        <v>1</v>
      </c>
      <c r="U788" s="283">
        <v>51</v>
      </c>
      <c r="V788" s="284">
        <v>19</v>
      </c>
      <c r="W788" s="285" t="s">
        <v>883</v>
      </c>
      <c r="X788" s="286" t="s">
        <v>883</v>
      </c>
      <c r="Y788" s="287">
        <v>0</v>
      </c>
      <c r="Z788" s="287" t="s">
        <v>883</v>
      </c>
      <c r="AA788" s="286" t="s">
        <v>883</v>
      </c>
      <c r="AB788" s="287">
        <v>0</v>
      </c>
      <c r="AC788" s="287"/>
      <c r="AD788" s="288" t="s">
        <v>883</v>
      </c>
      <c r="AE788" s="289" t="s">
        <v>883</v>
      </c>
      <c r="AF788" s="279">
        <v>260</v>
      </c>
      <c r="AG788" s="282">
        <v>45190</v>
      </c>
      <c r="AH788" s="282">
        <v>43172</v>
      </c>
      <c r="AI788" s="282">
        <v>45160</v>
      </c>
      <c r="AJ788" s="282" t="s">
        <v>883</v>
      </c>
      <c r="AK788" s="274"/>
    </row>
    <row r="789" spans="1:37" x14ac:dyDescent="0.3">
      <c r="A789" s="273">
        <v>134547</v>
      </c>
      <c r="B789" s="274" t="s">
        <v>1880</v>
      </c>
      <c r="C789" s="146" t="s">
        <v>553</v>
      </c>
      <c r="D789" s="275">
        <v>45</v>
      </c>
      <c r="E789" s="274"/>
      <c r="F789" s="274"/>
      <c r="G789" s="274" t="s">
        <v>883</v>
      </c>
      <c r="H789" s="276">
        <v>1095.44</v>
      </c>
      <c r="I789" s="24">
        <v>103003</v>
      </c>
      <c r="J789" s="277">
        <v>45</v>
      </c>
      <c r="K789" s="276">
        <v>752</v>
      </c>
      <c r="L789" s="278">
        <v>16.680980660880159</v>
      </c>
      <c r="M789" s="279">
        <v>0</v>
      </c>
      <c r="N789" s="277">
        <v>0</v>
      </c>
      <c r="O789" s="280" t="s">
        <v>882</v>
      </c>
      <c r="P789" s="279">
        <v>0</v>
      </c>
      <c r="Q789" s="281">
        <v>0</v>
      </c>
      <c r="R789" s="282" t="s">
        <v>883</v>
      </c>
      <c r="S789" s="274" t="s">
        <v>1304</v>
      </c>
      <c r="T789" s="44">
        <v>1</v>
      </c>
      <c r="U789" s="283">
        <v>51</v>
      </c>
      <c r="V789" s="284">
        <v>19</v>
      </c>
      <c r="W789" s="285" t="s">
        <v>883</v>
      </c>
      <c r="X789" s="286" t="s">
        <v>883</v>
      </c>
      <c r="Y789" s="287">
        <v>0</v>
      </c>
      <c r="Z789" s="287" t="s">
        <v>883</v>
      </c>
      <c r="AA789" s="286" t="s">
        <v>883</v>
      </c>
      <c r="AB789" s="287">
        <v>0</v>
      </c>
      <c r="AC789" s="287"/>
      <c r="AD789" s="288" t="s">
        <v>883</v>
      </c>
      <c r="AE789" s="289" t="s">
        <v>883</v>
      </c>
      <c r="AF789" s="279">
        <v>262</v>
      </c>
      <c r="AG789" s="282">
        <v>45184</v>
      </c>
      <c r="AH789" s="282">
        <v>43172</v>
      </c>
      <c r="AI789" s="282">
        <v>45160</v>
      </c>
      <c r="AJ789" s="282" t="s">
        <v>883</v>
      </c>
      <c r="AK789" s="274"/>
    </row>
    <row r="790" spans="1:37" x14ac:dyDescent="0.3">
      <c r="A790" s="273">
        <v>134548</v>
      </c>
      <c r="B790" s="274" t="s">
        <v>1881</v>
      </c>
      <c r="C790" s="146" t="s">
        <v>553</v>
      </c>
      <c r="D790" s="275">
        <v>42.3</v>
      </c>
      <c r="E790" s="274"/>
      <c r="F790" s="274"/>
      <c r="G790" s="274" t="s">
        <v>883</v>
      </c>
      <c r="H790" s="276">
        <v>3021.18</v>
      </c>
      <c r="I790" s="24">
        <v>103003</v>
      </c>
      <c r="J790" s="277">
        <v>42.3</v>
      </c>
      <c r="K790" s="276">
        <v>1364</v>
      </c>
      <c r="L790" s="278">
        <v>25.895088711751093</v>
      </c>
      <c r="M790" s="279">
        <v>0</v>
      </c>
      <c r="N790" s="277">
        <v>0</v>
      </c>
      <c r="O790" s="280" t="s">
        <v>882</v>
      </c>
      <c r="P790" s="279">
        <v>0</v>
      </c>
      <c r="Q790" s="281">
        <v>0</v>
      </c>
      <c r="R790" s="282" t="s">
        <v>883</v>
      </c>
      <c r="S790" s="274" t="s">
        <v>1304</v>
      </c>
      <c r="T790" s="44">
        <v>1</v>
      </c>
      <c r="U790" s="283">
        <v>51</v>
      </c>
      <c r="V790" s="284">
        <v>19</v>
      </c>
      <c r="W790" s="285" t="s">
        <v>883</v>
      </c>
      <c r="X790" s="286" t="s">
        <v>883</v>
      </c>
      <c r="Y790" s="287">
        <v>0</v>
      </c>
      <c r="Z790" s="287" t="s">
        <v>883</v>
      </c>
      <c r="AA790" s="286" t="s">
        <v>883</v>
      </c>
      <c r="AB790" s="287">
        <v>0</v>
      </c>
      <c r="AC790" s="287"/>
      <c r="AD790" s="288" t="s">
        <v>883</v>
      </c>
      <c r="AE790" s="289" t="s">
        <v>883</v>
      </c>
      <c r="AF790" s="279">
        <v>466</v>
      </c>
      <c r="AG790" s="282">
        <v>45201</v>
      </c>
      <c r="AH790" s="282">
        <v>43172</v>
      </c>
      <c r="AI790" s="282">
        <v>45160</v>
      </c>
      <c r="AJ790" s="282" t="s">
        <v>883</v>
      </c>
      <c r="AK790" s="274"/>
    </row>
    <row r="791" spans="1:37" x14ac:dyDescent="0.3">
      <c r="A791" s="273">
        <v>134549</v>
      </c>
      <c r="B791" s="274" t="s">
        <v>1882</v>
      </c>
      <c r="C791" s="146" t="s">
        <v>553</v>
      </c>
      <c r="D791" s="275">
        <v>44</v>
      </c>
      <c r="E791" s="274"/>
      <c r="F791" s="274"/>
      <c r="G791" s="274" t="s">
        <v>883</v>
      </c>
      <c r="H791" s="276">
        <v>1451.15</v>
      </c>
      <c r="I791" s="24">
        <v>103003</v>
      </c>
      <c r="J791" s="277">
        <v>44</v>
      </c>
      <c r="K791" s="276">
        <v>32</v>
      </c>
      <c r="L791" s="278">
        <v>543.501872659176</v>
      </c>
      <c r="M791" s="279">
        <v>0</v>
      </c>
      <c r="N791" s="277">
        <v>0</v>
      </c>
      <c r="O791" s="280" t="s">
        <v>882</v>
      </c>
      <c r="P791" s="279">
        <v>0</v>
      </c>
      <c r="Q791" s="281">
        <v>0</v>
      </c>
      <c r="R791" s="282" t="s">
        <v>883</v>
      </c>
      <c r="S791" s="274" t="s">
        <v>1304</v>
      </c>
      <c r="T791" s="44">
        <v>1</v>
      </c>
      <c r="U791" s="283">
        <v>51</v>
      </c>
      <c r="V791" s="284">
        <v>19</v>
      </c>
      <c r="W791" s="285" t="s">
        <v>883</v>
      </c>
      <c r="X791" s="286" t="s">
        <v>883</v>
      </c>
      <c r="Y791" s="287">
        <v>0</v>
      </c>
      <c r="Z791" s="287" t="s">
        <v>883</v>
      </c>
      <c r="AA791" s="286" t="s">
        <v>883</v>
      </c>
      <c r="AB791" s="287">
        <v>0</v>
      </c>
      <c r="AC791" s="287"/>
      <c r="AD791" s="288" t="s">
        <v>883</v>
      </c>
      <c r="AE791" s="289" t="s">
        <v>883</v>
      </c>
      <c r="AF791" s="279">
        <v>10</v>
      </c>
      <c r="AG791" s="282">
        <v>45201</v>
      </c>
      <c r="AH791" s="282">
        <v>43172</v>
      </c>
      <c r="AI791" s="282">
        <v>45160</v>
      </c>
      <c r="AJ791" s="282" t="s">
        <v>883</v>
      </c>
      <c r="AK791" s="274"/>
    </row>
    <row r="792" spans="1:37" x14ac:dyDescent="0.3">
      <c r="A792" s="273">
        <v>134556</v>
      </c>
      <c r="B792" s="274" t="s">
        <v>1883</v>
      </c>
      <c r="C792" s="146" t="s">
        <v>253</v>
      </c>
      <c r="D792" s="275">
        <v>40.159999999999997</v>
      </c>
      <c r="E792" s="274" t="s">
        <v>1884</v>
      </c>
      <c r="F792" s="274" t="s">
        <v>1415</v>
      </c>
      <c r="G792" s="274" t="s">
        <v>1277</v>
      </c>
      <c r="H792" s="276">
        <v>580</v>
      </c>
      <c r="I792" s="24">
        <v>103003</v>
      </c>
      <c r="J792" s="277">
        <v>40.159999999999997</v>
      </c>
      <c r="K792" s="276">
        <v>93</v>
      </c>
      <c r="L792" s="278">
        <v>74.838709677419345</v>
      </c>
      <c r="M792" s="279">
        <v>0</v>
      </c>
      <c r="N792" s="277">
        <v>0</v>
      </c>
      <c r="O792" s="280" t="s">
        <v>1278</v>
      </c>
      <c r="P792" s="279">
        <v>322</v>
      </c>
      <c r="Q792" s="281">
        <v>12931.52</v>
      </c>
      <c r="R792" s="282">
        <v>45540</v>
      </c>
      <c r="S792" s="274" t="s">
        <v>1428</v>
      </c>
      <c r="T792" s="44">
        <v>1</v>
      </c>
      <c r="U792" s="283">
        <v>74</v>
      </c>
      <c r="V792" s="284">
        <v>2</v>
      </c>
      <c r="W792" s="285" t="s">
        <v>883</v>
      </c>
      <c r="X792" s="286" t="s">
        <v>883</v>
      </c>
      <c r="Y792" s="287">
        <v>0</v>
      </c>
      <c r="Z792" s="287" t="s">
        <v>883</v>
      </c>
      <c r="AA792" s="286" t="s">
        <v>883</v>
      </c>
      <c r="AB792" s="287">
        <v>0</v>
      </c>
      <c r="AC792" s="287"/>
      <c r="AD792" s="288" t="s">
        <v>883</v>
      </c>
      <c r="AE792" s="289" t="s">
        <v>883</v>
      </c>
      <c r="AF792" s="279">
        <v>32</v>
      </c>
      <c r="AG792" s="282">
        <v>45201</v>
      </c>
      <c r="AH792" s="282">
        <v>43174</v>
      </c>
      <c r="AI792" s="282">
        <v>45203</v>
      </c>
      <c r="AJ792" s="282" t="s">
        <v>883</v>
      </c>
      <c r="AK792" s="274"/>
    </row>
    <row r="793" spans="1:37" x14ac:dyDescent="0.3">
      <c r="A793" s="273">
        <v>134558</v>
      </c>
      <c r="B793" s="274" t="s">
        <v>1885</v>
      </c>
      <c r="C793" s="146" t="s">
        <v>256</v>
      </c>
      <c r="D793" s="275">
        <v>0.25</v>
      </c>
      <c r="E793" s="274"/>
      <c r="F793" s="274"/>
      <c r="G793" s="274" t="s">
        <v>883</v>
      </c>
      <c r="H793" s="276">
        <v>17660</v>
      </c>
      <c r="I793" s="24">
        <v>103003</v>
      </c>
      <c r="J793" s="277">
        <v>0.25</v>
      </c>
      <c r="K793" s="276">
        <v>200</v>
      </c>
      <c r="L793" s="278">
        <v>1059.3881223755247</v>
      </c>
      <c r="M793" s="279">
        <v>0</v>
      </c>
      <c r="N793" s="277">
        <v>0</v>
      </c>
      <c r="O793" s="280" t="s">
        <v>882</v>
      </c>
      <c r="P793" s="279">
        <v>0</v>
      </c>
      <c r="Q793" s="281">
        <v>0</v>
      </c>
      <c r="R793" s="282" t="s">
        <v>883</v>
      </c>
      <c r="S793" s="274" t="s">
        <v>1886</v>
      </c>
      <c r="T793" s="44">
        <v>1</v>
      </c>
      <c r="U793" s="283">
        <v>70</v>
      </c>
      <c r="V793" s="284">
        <v>16</v>
      </c>
      <c r="W793" s="285" t="s">
        <v>883</v>
      </c>
      <c r="X793" s="286" t="s">
        <v>883</v>
      </c>
      <c r="Y793" s="287">
        <v>0</v>
      </c>
      <c r="Z793" s="287" t="s">
        <v>883</v>
      </c>
      <c r="AA793" s="286" t="s">
        <v>883</v>
      </c>
      <c r="AB793" s="287">
        <v>0</v>
      </c>
      <c r="AC793" s="287"/>
      <c r="AD793" s="288" t="s">
        <v>883</v>
      </c>
      <c r="AE793" s="289" t="s">
        <v>883</v>
      </c>
      <c r="AF793" s="279">
        <v>66</v>
      </c>
      <c r="AG793" s="282">
        <v>43689</v>
      </c>
      <c r="AH793" s="282">
        <v>43174</v>
      </c>
      <c r="AI793" s="282">
        <v>43683</v>
      </c>
      <c r="AJ793" s="282" t="s">
        <v>883</v>
      </c>
      <c r="AK793" s="274"/>
    </row>
    <row r="794" spans="1:37" x14ac:dyDescent="0.3">
      <c r="A794" s="273">
        <v>134559</v>
      </c>
      <c r="B794" s="274" t="s">
        <v>1887</v>
      </c>
      <c r="C794" s="146" t="s">
        <v>256</v>
      </c>
      <c r="D794" s="275">
        <v>0.6</v>
      </c>
      <c r="E794" s="274"/>
      <c r="F794" s="274"/>
      <c r="G794" s="274" t="s">
        <v>883</v>
      </c>
      <c r="H794" s="276">
        <v>14800</v>
      </c>
      <c r="I794" s="24">
        <v>103003</v>
      </c>
      <c r="J794" s="277">
        <v>0.20522000000000001</v>
      </c>
      <c r="K794" s="276">
        <v>2900</v>
      </c>
      <c r="L794" s="278">
        <v>61.240534613315674</v>
      </c>
      <c r="M794" s="279">
        <v>0</v>
      </c>
      <c r="N794" s="277">
        <v>0</v>
      </c>
      <c r="O794" s="280" t="s">
        <v>882</v>
      </c>
      <c r="P794" s="279">
        <v>0</v>
      </c>
      <c r="Q794" s="281">
        <v>0</v>
      </c>
      <c r="R794" s="282" t="s">
        <v>883</v>
      </c>
      <c r="S794" s="274" t="s">
        <v>1886</v>
      </c>
      <c r="T794" s="44">
        <v>1</v>
      </c>
      <c r="U794" s="283">
        <v>70</v>
      </c>
      <c r="V794" s="284">
        <v>16</v>
      </c>
      <c r="W794" s="285" t="s">
        <v>883</v>
      </c>
      <c r="X794" s="286" t="s">
        <v>883</v>
      </c>
      <c r="Y794" s="287">
        <v>0</v>
      </c>
      <c r="Z794" s="287" t="s">
        <v>883</v>
      </c>
      <c r="AA794" s="286" t="s">
        <v>883</v>
      </c>
      <c r="AB794" s="287">
        <v>0</v>
      </c>
      <c r="AC794" s="287"/>
      <c r="AD794" s="288" t="s">
        <v>883</v>
      </c>
      <c r="AE794" s="289" t="s">
        <v>883</v>
      </c>
      <c r="AF794" s="279">
        <v>966</v>
      </c>
      <c r="AG794" s="282">
        <v>43641</v>
      </c>
      <c r="AH794" s="282">
        <v>43174</v>
      </c>
      <c r="AI794" s="282">
        <v>43619</v>
      </c>
      <c r="AJ794" s="282" t="s">
        <v>883</v>
      </c>
      <c r="AK794" s="274"/>
    </row>
    <row r="795" spans="1:37" x14ac:dyDescent="0.3">
      <c r="A795" s="273">
        <v>134560</v>
      </c>
      <c r="B795" s="274" t="s">
        <v>1888</v>
      </c>
      <c r="C795" s="146" t="s">
        <v>256</v>
      </c>
      <c r="D795" s="275">
        <v>7.08</v>
      </c>
      <c r="E795" s="274"/>
      <c r="F795" s="274"/>
      <c r="G795" s="274" t="s">
        <v>883</v>
      </c>
      <c r="H795" s="276">
        <v>0</v>
      </c>
      <c r="I795" s="24">
        <v>103003</v>
      </c>
      <c r="J795" s="277">
        <v>7.08</v>
      </c>
      <c r="K795" s="276">
        <v>470</v>
      </c>
      <c r="L795" s="278">
        <v>0</v>
      </c>
      <c r="M795" s="279">
        <v>530.04</v>
      </c>
      <c r="N795" s="277">
        <v>3752.6831999999999</v>
      </c>
      <c r="O795" s="280" t="s">
        <v>882</v>
      </c>
      <c r="P795" s="279">
        <v>0</v>
      </c>
      <c r="Q795" s="281">
        <v>0</v>
      </c>
      <c r="R795" s="282" t="s">
        <v>883</v>
      </c>
      <c r="S795" s="274" t="s">
        <v>1300</v>
      </c>
      <c r="T795" s="44">
        <v>1</v>
      </c>
      <c r="U795" s="283">
        <v>70</v>
      </c>
      <c r="V795" s="284">
        <v>30</v>
      </c>
      <c r="W795" s="285" t="s">
        <v>883</v>
      </c>
      <c r="X795" s="286" t="s">
        <v>883</v>
      </c>
      <c r="Y795" s="287">
        <v>0</v>
      </c>
      <c r="Z795" s="287" t="s">
        <v>883</v>
      </c>
      <c r="AA795" s="286" t="s">
        <v>883</v>
      </c>
      <c r="AB795" s="287">
        <v>0</v>
      </c>
      <c r="AC795" s="287"/>
      <c r="AD795" s="288" t="s">
        <v>883</v>
      </c>
      <c r="AE795" s="289" t="s">
        <v>883</v>
      </c>
      <c r="AF795" s="279">
        <v>176</v>
      </c>
      <c r="AG795" s="282">
        <v>44944</v>
      </c>
      <c r="AH795" s="282">
        <v>43174</v>
      </c>
      <c r="AI795" s="282">
        <v>44915</v>
      </c>
      <c r="AJ795" s="282" t="s">
        <v>883</v>
      </c>
      <c r="AK795" s="274"/>
    </row>
    <row r="796" spans="1:37" x14ac:dyDescent="0.3">
      <c r="A796" s="273">
        <v>134561</v>
      </c>
      <c r="B796" s="274" t="s">
        <v>1889</v>
      </c>
      <c r="C796" s="146" t="s">
        <v>262</v>
      </c>
      <c r="D796" s="275">
        <v>17.72</v>
      </c>
      <c r="E796" s="274"/>
      <c r="F796" s="274"/>
      <c r="G796" s="274" t="s">
        <v>883</v>
      </c>
      <c r="H796" s="276">
        <v>390</v>
      </c>
      <c r="I796" s="24">
        <v>103003</v>
      </c>
      <c r="J796" s="277">
        <v>17.72</v>
      </c>
      <c r="K796" s="276">
        <v>44</v>
      </c>
      <c r="L796" s="278">
        <v>108.93854748603351</v>
      </c>
      <c r="M796" s="279">
        <v>0</v>
      </c>
      <c r="N796" s="277">
        <v>0</v>
      </c>
      <c r="O796" s="280" t="s">
        <v>882</v>
      </c>
      <c r="P796" s="279">
        <v>0</v>
      </c>
      <c r="Q796" s="281">
        <v>0</v>
      </c>
      <c r="R796" s="282" t="s">
        <v>883</v>
      </c>
      <c r="S796" s="274" t="s">
        <v>1523</v>
      </c>
      <c r="T796" s="44">
        <v>1</v>
      </c>
      <c r="U796" s="283">
        <v>67</v>
      </c>
      <c r="V796" s="284">
        <v>3</v>
      </c>
      <c r="W796" s="285" t="s">
        <v>883</v>
      </c>
      <c r="X796" s="286" t="s">
        <v>883</v>
      </c>
      <c r="Y796" s="287">
        <v>0</v>
      </c>
      <c r="Z796" s="287" t="s">
        <v>883</v>
      </c>
      <c r="AA796" s="286" t="s">
        <v>883</v>
      </c>
      <c r="AB796" s="287">
        <v>0</v>
      </c>
      <c r="AC796" s="287"/>
      <c r="AD796" s="288" t="s">
        <v>883</v>
      </c>
      <c r="AE796" s="289" t="s">
        <v>883</v>
      </c>
      <c r="AF796" s="279">
        <v>14</v>
      </c>
      <c r="AG796" s="282">
        <v>43853</v>
      </c>
      <c r="AH796" s="282">
        <v>43174</v>
      </c>
      <c r="AI796" s="282">
        <v>45175</v>
      </c>
      <c r="AJ796" s="282" t="s">
        <v>883</v>
      </c>
      <c r="AK796" s="274"/>
    </row>
    <row r="797" spans="1:37" x14ac:dyDescent="0.3">
      <c r="A797" s="273">
        <v>134562</v>
      </c>
      <c r="B797" s="274" t="s">
        <v>1890</v>
      </c>
      <c r="C797" s="146" t="s">
        <v>262</v>
      </c>
      <c r="D797" s="275">
        <v>19.38</v>
      </c>
      <c r="E797" s="274"/>
      <c r="F797" s="274"/>
      <c r="G797" s="274" t="s">
        <v>883</v>
      </c>
      <c r="H797" s="276">
        <v>396</v>
      </c>
      <c r="I797" s="24">
        <v>103003</v>
      </c>
      <c r="J797" s="277">
        <v>19.38</v>
      </c>
      <c r="K797" s="276">
        <v>56</v>
      </c>
      <c r="L797" s="278">
        <v>84.796573875803006</v>
      </c>
      <c r="M797" s="279">
        <v>0</v>
      </c>
      <c r="N797" s="277">
        <v>0</v>
      </c>
      <c r="O797" s="280" t="s">
        <v>882</v>
      </c>
      <c r="P797" s="279">
        <v>0</v>
      </c>
      <c r="Q797" s="281">
        <v>0</v>
      </c>
      <c r="R797" s="282" t="s">
        <v>883</v>
      </c>
      <c r="S797" s="274" t="s">
        <v>1523</v>
      </c>
      <c r="T797" s="44">
        <v>1</v>
      </c>
      <c r="U797" s="283">
        <v>67</v>
      </c>
      <c r="V797" s="284">
        <v>3</v>
      </c>
      <c r="W797" s="285" t="s">
        <v>883</v>
      </c>
      <c r="X797" s="286" t="s">
        <v>883</v>
      </c>
      <c r="Y797" s="287">
        <v>0</v>
      </c>
      <c r="Z797" s="287" t="s">
        <v>883</v>
      </c>
      <c r="AA797" s="286" t="s">
        <v>883</v>
      </c>
      <c r="AB797" s="287">
        <v>0</v>
      </c>
      <c r="AC797" s="287"/>
      <c r="AD797" s="288" t="s">
        <v>883</v>
      </c>
      <c r="AE797" s="289" t="s">
        <v>883</v>
      </c>
      <c r="AF797" s="279">
        <v>18</v>
      </c>
      <c r="AG797" s="282">
        <v>43853</v>
      </c>
      <c r="AH797" s="282">
        <v>43174</v>
      </c>
      <c r="AI797" s="282">
        <v>45175</v>
      </c>
      <c r="AJ797" s="282" t="s">
        <v>883</v>
      </c>
      <c r="AK797" s="274"/>
    </row>
    <row r="798" spans="1:37" x14ac:dyDescent="0.3">
      <c r="A798" s="273">
        <v>134563</v>
      </c>
      <c r="B798" s="274" t="s">
        <v>1891</v>
      </c>
      <c r="C798" s="146" t="s">
        <v>262</v>
      </c>
      <c r="D798" s="275">
        <v>13</v>
      </c>
      <c r="E798" s="274"/>
      <c r="F798" s="274"/>
      <c r="G798" s="274" t="s">
        <v>883</v>
      </c>
      <c r="H798" s="276">
        <v>364</v>
      </c>
      <c r="I798" s="24">
        <v>103003</v>
      </c>
      <c r="J798" s="277">
        <v>13</v>
      </c>
      <c r="K798" s="276">
        <v>124</v>
      </c>
      <c r="L798" s="278">
        <v>32.587287376902417</v>
      </c>
      <c r="M798" s="279">
        <v>0</v>
      </c>
      <c r="N798" s="277">
        <v>0</v>
      </c>
      <c r="O798" s="280" t="s">
        <v>882</v>
      </c>
      <c r="P798" s="279">
        <v>0</v>
      </c>
      <c r="Q798" s="281">
        <v>0</v>
      </c>
      <c r="R798" s="282" t="s">
        <v>883</v>
      </c>
      <c r="S798" s="274" t="s">
        <v>1523</v>
      </c>
      <c r="T798" s="44">
        <v>1</v>
      </c>
      <c r="U798" s="283">
        <v>67</v>
      </c>
      <c r="V798" s="284">
        <v>3</v>
      </c>
      <c r="W798" s="285" t="s">
        <v>883</v>
      </c>
      <c r="X798" s="286" t="s">
        <v>883</v>
      </c>
      <c r="Y798" s="287">
        <v>0</v>
      </c>
      <c r="Z798" s="287" t="s">
        <v>883</v>
      </c>
      <c r="AA798" s="286" t="s">
        <v>883</v>
      </c>
      <c r="AB798" s="287">
        <v>0</v>
      </c>
      <c r="AC798" s="287"/>
      <c r="AD798" s="288" t="s">
        <v>883</v>
      </c>
      <c r="AE798" s="289" t="s">
        <v>883</v>
      </c>
      <c r="AF798" s="279">
        <v>44</v>
      </c>
      <c r="AG798" s="282">
        <v>45201</v>
      </c>
      <c r="AH798" s="282">
        <v>43174</v>
      </c>
      <c r="AI798" s="282">
        <v>45189</v>
      </c>
      <c r="AJ798" s="282" t="s">
        <v>883</v>
      </c>
      <c r="AK798" s="274"/>
    </row>
    <row r="799" spans="1:37" x14ac:dyDescent="0.3">
      <c r="A799" s="273">
        <v>134564</v>
      </c>
      <c r="B799" s="274" t="s">
        <v>1892</v>
      </c>
      <c r="C799" s="146" t="s">
        <v>262</v>
      </c>
      <c r="D799" s="275">
        <v>29</v>
      </c>
      <c r="E799" s="274"/>
      <c r="F799" s="274"/>
      <c r="G799" s="274" t="s">
        <v>883</v>
      </c>
      <c r="H799" s="276">
        <v>258</v>
      </c>
      <c r="I799" s="24">
        <v>103003</v>
      </c>
      <c r="J799" s="277">
        <v>29</v>
      </c>
      <c r="K799" s="276">
        <v>46</v>
      </c>
      <c r="L799" s="278">
        <v>65.816326530612244</v>
      </c>
      <c r="M799" s="279">
        <v>0</v>
      </c>
      <c r="N799" s="277">
        <v>0</v>
      </c>
      <c r="O799" s="280" t="s">
        <v>882</v>
      </c>
      <c r="P799" s="279">
        <v>0</v>
      </c>
      <c r="Q799" s="281">
        <v>0</v>
      </c>
      <c r="R799" s="282" t="s">
        <v>883</v>
      </c>
      <c r="S799" s="274" t="s">
        <v>1523</v>
      </c>
      <c r="T799" s="44">
        <v>1</v>
      </c>
      <c r="U799" s="283">
        <v>67</v>
      </c>
      <c r="V799" s="284">
        <v>3</v>
      </c>
      <c r="W799" s="285" t="s">
        <v>883</v>
      </c>
      <c r="X799" s="286" t="s">
        <v>883</v>
      </c>
      <c r="Y799" s="287">
        <v>0</v>
      </c>
      <c r="Z799" s="287" t="s">
        <v>883</v>
      </c>
      <c r="AA799" s="286" t="s">
        <v>883</v>
      </c>
      <c r="AB799" s="287">
        <v>0</v>
      </c>
      <c r="AC799" s="287"/>
      <c r="AD799" s="288" t="s">
        <v>883</v>
      </c>
      <c r="AE799" s="289" t="s">
        <v>883</v>
      </c>
      <c r="AF799" s="279">
        <v>16</v>
      </c>
      <c r="AG799" s="282">
        <v>45201</v>
      </c>
      <c r="AH799" s="282">
        <v>43174</v>
      </c>
      <c r="AI799" s="282">
        <v>45189</v>
      </c>
      <c r="AJ799" s="282" t="s">
        <v>883</v>
      </c>
      <c r="AK799" s="274"/>
    </row>
    <row r="800" spans="1:37" x14ac:dyDescent="0.3">
      <c r="A800" s="273">
        <v>134565</v>
      </c>
      <c r="B800" s="274" t="s">
        <v>1893</v>
      </c>
      <c r="C800" s="146" t="s">
        <v>262</v>
      </c>
      <c r="D800" s="275">
        <v>22.1</v>
      </c>
      <c r="E800" s="274"/>
      <c r="F800" s="274"/>
      <c r="G800" s="274" t="s">
        <v>883</v>
      </c>
      <c r="H800" s="276">
        <v>229</v>
      </c>
      <c r="I800" s="24">
        <v>103003</v>
      </c>
      <c r="J800" s="277">
        <v>22.1</v>
      </c>
      <c r="K800" s="276">
        <v>44</v>
      </c>
      <c r="L800" s="278">
        <v>61.066666666666663</v>
      </c>
      <c r="M800" s="279">
        <v>0</v>
      </c>
      <c r="N800" s="277">
        <v>0</v>
      </c>
      <c r="O800" s="280" t="s">
        <v>882</v>
      </c>
      <c r="P800" s="279">
        <v>0</v>
      </c>
      <c r="Q800" s="281">
        <v>0</v>
      </c>
      <c r="R800" s="282" t="s">
        <v>883</v>
      </c>
      <c r="S800" s="274" t="s">
        <v>1523</v>
      </c>
      <c r="T800" s="44">
        <v>1</v>
      </c>
      <c r="U800" s="283">
        <v>67</v>
      </c>
      <c r="V800" s="284">
        <v>3</v>
      </c>
      <c r="W800" s="285" t="s">
        <v>883</v>
      </c>
      <c r="X800" s="286" t="s">
        <v>883</v>
      </c>
      <c r="Y800" s="287">
        <v>0</v>
      </c>
      <c r="Z800" s="287" t="s">
        <v>883</v>
      </c>
      <c r="AA800" s="286" t="s">
        <v>883</v>
      </c>
      <c r="AB800" s="287">
        <v>0</v>
      </c>
      <c r="AC800" s="287"/>
      <c r="AD800" s="288" t="s">
        <v>883</v>
      </c>
      <c r="AE800" s="289" t="s">
        <v>883</v>
      </c>
      <c r="AF800" s="279">
        <v>16</v>
      </c>
      <c r="AG800" s="282">
        <v>43998</v>
      </c>
      <c r="AH800" s="282">
        <v>43174</v>
      </c>
      <c r="AI800" s="282">
        <v>45175</v>
      </c>
      <c r="AJ800" s="282" t="s">
        <v>883</v>
      </c>
      <c r="AK800" s="274"/>
    </row>
    <row r="801" spans="1:37" x14ac:dyDescent="0.3">
      <c r="A801" s="273">
        <v>134566</v>
      </c>
      <c r="B801" s="274" t="s">
        <v>1894</v>
      </c>
      <c r="C801" s="146" t="s">
        <v>256</v>
      </c>
      <c r="D801" s="275">
        <v>0.23</v>
      </c>
      <c r="E801" s="274"/>
      <c r="F801" s="274"/>
      <c r="G801" s="274" t="s">
        <v>883</v>
      </c>
      <c r="H801" s="276">
        <v>19783</v>
      </c>
      <c r="I801" s="24">
        <v>103003</v>
      </c>
      <c r="J801" s="277">
        <v>0.23</v>
      </c>
      <c r="K801" s="276">
        <v>1562</v>
      </c>
      <c r="L801" s="278">
        <v>147.44726839084743</v>
      </c>
      <c r="M801" s="279">
        <v>0</v>
      </c>
      <c r="N801" s="277">
        <v>0</v>
      </c>
      <c r="O801" s="280" t="s">
        <v>882</v>
      </c>
      <c r="P801" s="279">
        <v>0</v>
      </c>
      <c r="Q801" s="281">
        <v>0</v>
      </c>
      <c r="R801" s="282" t="s">
        <v>883</v>
      </c>
      <c r="S801" s="274" t="s">
        <v>1447</v>
      </c>
      <c r="T801" s="44">
        <v>1</v>
      </c>
      <c r="U801" s="283">
        <v>67</v>
      </c>
      <c r="V801" s="284">
        <v>18</v>
      </c>
      <c r="W801" s="285" t="s">
        <v>883</v>
      </c>
      <c r="X801" s="286" t="s">
        <v>883</v>
      </c>
      <c r="Y801" s="287">
        <v>0</v>
      </c>
      <c r="Z801" s="287" t="s">
        <v>883</v>
      </c>
      <c r="AA801" s="286" t="s">
        <v>883</v>
      </c>
      <c r="AB801" s="287">
        <v>0</v>
      </c>
      <c r="AC801" s="287"/>
      <c r="AD801" s="288" t="s">
        <v>883</v>
      </c>
      <c r="AE801" s="289" t="s">
        <v>883</v>
      </c>
      <c r="AF801" s="279">
        <v>536</v>
      </c>
      <c r="AG801" s="282">
        <v>43857</v>
      </c>
      <c r="AH801" s="282">
        <v>43174</v>
      </c>
      <c r="AI801" s="282">
        <v>43826</v>
      </c>
      <c r="AJ801" s="282" t="s">
        <v>883</v>
      </c>
      <c r="AK801" s="274"/>
    </row>
    <row r="802" spans="1:37" x14ac:dyDescent="0.3">
      <c r="A802" s="273">
        <v>134567</v>
      </c>
      <c r="B802" s="274" t="s">
        <v>1895</v>
      </c>
      <c r="C802" s="146" t="s">
        <v>256</v>
      </c>
      <c r="D802" s="275">
        <v>0.06</v>
      </c>
      <c r="E802" s="274"/>
      <c r="F802" s="274"/>
      <c r="G802" s="274" t="s">
        <v>883</v>
      </c>
      <c r="H802" s="276">
        <v>14107</v>
      </c>
      <c r="I802" s="24">
        <v>103003</v>
      </c>
      <c r="J802" s="277">
        <v>0.06</v>
      </c>
      <c r="K802" s="276">
        <v>5800</v>
      </c>
      <c r="L802" s="278">
        <v>27.787736127799555</v>
      </c>
      <c r="M802" s="279">
        <v>0</v>
      </c>
      <c r="N802" s="277">
        <v>0</v>
      </c>
      <c r="O802" s="280" t="s">
        <v>882</v>
      </c>
      <c r="P802" s="279">
        <v>0</v>
      </c>
      <c r="Q802" s="281">
        <v>0</v>
      </c>
      <c r="R802" s="282" t="s">
        <v>883</v>
      </c>
      <c r="S802" s="274" t="s">
        <v>1012</v>
      </c>
      <c r="T802" s="44">
        <v>1</v>
      </c>
      <c r="U802" s="283">
        <v>67</v>
      </c>
      <c r="V802" s="284">
        <v>9</v>
      </c>
      <c r="W802" s="285" t="s">
        <v>883</v>
      </c>
      <c r="X802" s="286" t="s">
        <v>883</v>
      </c>
      <c r="Y802" s="287">
        <v>0</v>
      </c>
      <c r="Z802" s="287" t="s">
        <v>883</v>
      </c>
      <c r="AA802" s="286" t="s">
        <v>883</v>
      </c>
      <c r="AB802" s="287">
        <v>0</v>
      </c>
      <c r="AC802" s="287"/>
      <c r="AD802" s="288" t="s">
        <v>883</v>
      </c>
      <c r="AE802" s="289" t="s">
        <v>883</v>
      </c>
      <c r="AF802" s="279">
        <v>2030</v>
      </c>
      <c r="AG802" s="282">
        <v>43847</v>
      </c>
      <c r="AH802" s="282">
        <v>43174</v>
      </c>
      <c r="AI802" s="282">
        <v>43826</v>
      </c>
      <c r="AJ802" s="282" t="s">
        <v>883</v>
      </c>
      <c r="AK802" s="274"/>
    </row>
    <row r="803" spans="1:37" x14ac:dyDescent="0.3">
      <c r="A803" s="273">
        <v>134568</v>
      </c>
      <c r="B803" s="274" t="s">
        <v>1896</v>
      </c>
      <c r="C803" s="146" t="s">
        <v>256</v>
      </c>
      <c r="D803" s="275">
        <v>0.08</v>
      </c>
      <c r="E803" s="274"/>
      <c r="F803" s="274"/>
      <c r="G803" s="274" t="s">
        <v>883</v>
      </c>
      <c r="H803" s="276">
        <v>6706</v>
      </c>
      <c r="I803" s="24">
        <v>103003</v>
      </c>
      <c r="J803" s="277">
        <v>0.08</v>
      </c>
      <c r="K803" s="276">
        <v>6260</v>
      </c>
      <c r="L803" s="278">
        <v>12.266998371961147</v>
      </c>
      <c r="M803" s="279">
        <v>0</v>
      </c>
      <c r="N803" s="277">
        <v>0</v>
      </c>
      <c r="O803" s="280" t="s">
        <v>882</v>
      </c>
      <c r="P803" s="279">
        <v>0</v>
      </c>
      <c r="Q803" s="281">
        <v>0</v>
      </c>
      <c r="R803" s="282" t="s">
        <v>883</v>
      </c>
      <c r="S803" s="274" t="s">
        <v>1012</v>
      </c>
      <c r="T803" s="44">
        <v>1</v>
      </c>
      <c r="U803" s="283">
        <v>67</v>
      </c>
      <c r="V803" s="284">
        <v>9</v>
      </c>
      <c r="W803" s="285" t="s">
        <v>883</v>
      </c>
      <c r="X803" s="286" t="s">
        <v>883</v>
      </c>
      <c r="Y803" s="287">
        <v>0</v>
      </c>
      <c r="Z803" s="287" t="s">
        <v>883</v>
      </c>
      <c r="AA803" s="286" t="s">
        <v>883</v>
      </c>
      <c r="AB803" s="287">
        <v>0</v>
      </c>
      <c r="AC803" s="287"/>
      <c r="AD803" s="288" t="s">
        <v>883</v>
      </c>
      <c r="AE803" s="289" t="s">
        <v>883</v>
      </c>
      <c r="AF803" s="279">
        <v>2186</v>
      </c>
      <c r="AG803" s="282">
        <v>43837</v>
      </c>
      <c r="AH803" s="282">
        <v>43174</v>
      </c>
      <c r="AI803" s="282">
        <v>43797</v>
      </c>
      <c r="AJ803" s="282" t="s">
        <v>883</v>
      </c>
      <c r="AK803" s="274"/>
    </row>
    <row r="804" spans="1:37" x14ac:dyDescent="0.3">
      <c r="A804" s="273">
        <v>134569</v>
      </c>
      <c r="B804" s="274" t="s">
        <v>1897</v>
      </c>
      <c r="C804" s="146" t="s">
        <v>429</v>
      </c>
      <c r="D804" s="275">
        <v>19</v>
      </c>
      <c r="E804" s="274"/>
      <c r="F804" s="274"/>
      <c r="G804" s="274" t="s">
        <v>883</v>
      </c>
      <c r="H804" s="276">
        <v>100</v>
      </c>
      <c r="I804" s="24">
        <v>103003</v>
      </c>
      <c r="J804" s="277">
        <v>19</v>
      </c>
      <c r="K804" s="276">
        <v>279</v>
      </c>
      <c r="L804" s="278">
        <v>4.301075268817204</v>
      </c>
      <c r="M804" s="279">
        <v>179</v>
      </c>
      <c r="N804" s="277">
        <v>3401</v>
      </c>
      <c r="O804" s="280" t="s">
        <v>882</v>
      </c>
      <c r="P804" s="279">
        <v>0</v>
      </c>
      <c r="Q804" s="281">
        <v>0</v>
      </c>
      <c r="R804" s="282" t="s">
        <v>883</v>
      </c>
      <c r="S804" s="274" t="s">
        <v>1071</v>
      </c>
      <c r="T804" s="44">
        <v>1</v>
      </c>
      <c r="U804" s="283">
        <v>78</v>
      </c>
      <c r="V804" s="284">
        <v>2</v>
      </c>
      <c r="W804" s="285" t="s">
        <v>883</v>
      </c>
      <c r="X804" s="286" t="s">
        <v>883</v>
      </c>
      <c r="Y804" s="287">
        <v>0</v>
      </c>
      <c r="Z804" s="287" t="s">
        <v>883</v>
      </c>
      <c r="AA804" s="286" t="s">
        <v>883</v>
      </c>
      <c r="AB804" s="287">
        <v>0</v>
      </c>
      <c r="AC804" s="287"/>
      <c r="AD804" s="288" t="s">
        <v>883</v>
      </c>
      <c r="AE804" s="289" t="s">
        <v>883</v>
      </c>
      <c r="AF804" s="279">
        <v>94</v>
      </c>
      <c r="AG804" s="282">
        <v>45209</v>
      </c>
      <c r="AH804" s="282">
        <v>43174</v>
      </c>
      <c r="AI804" s="282">
        <v>45189</v>
      </c>
      <c r="AJ804" s="282" t="s">
        <v>883</v>
      </c>
      <c r="AK804" s="274"/>
    </row>
    <row r="805" spans="1:37" x14ac:dyDescent="0.3">
      <c r="A805" s="273">
        <v>134570</v>
      </c>
      <c r="B805" s="274" t="s">
        <v>1898</v>
      </c>
      <c r="C805" s="146" t="s">
        <v>256</v>
      </c>
      <c r="D805" s="275">
        <v>3.04</v>
      </c>
      <c r="E805" s="274"/>
      <c r="F805" s="274"/>
      <c r="G805" s="274" t="s">
        <v>883</v>
      </c>
      <c r="H805" s="276">
        <v>0</v>
      </c>
      <c r="I805" s="24">
        <v>103003</v>
      </c>
      <c r="J805" s="277">
        <v>3.04</v>
      </c>
      <c r="K805" s="276">
        <v>106</v>
      </c>
      <c r="L805" s="278">
        <v>0</v>
      </c>
      <c r="M805" s="279">
        <v>105.96</v>
      </c>
      <c r="N805" s="277">
        <v>322.11840000000001</v>
      </c>
      <c r="O805" s="280" t="s">
        <v>882</v>
      </c>
      <c r="P805" s="279">
        <v>0</v>
      </c>
      <c r="Q805" s="281">
        <v>0</v>
      </c>
      <c r="R805" s="282" t="s">
        <v>883</v>
      </c>
      <c r="S805" s="274" t="s">
        <v>1899</v>
      </c>
      <c r="T805" s="44">
        <v>1</v>
      </c>
      <c r="U805" s="283">
        <v>70</v>
      </c>
      <c r="V805" s="284">
        <v>25</v>
      </c>
      <c r="W805" s="285" t="s">
        <v>883</v>
      </c>
      <c r="X805" s="286" t="s">
        <v>883</v>
      </c>
      <c r="Y805" s="287">
        <v>0</v>
      </c>
      <c r="Z805" s="287" t="s">
        <v>883</v>
      </c>
      <c r="AA805" s="286" t="s">
        <v>883</v>
      </c>
      <c r="AB805" s="287">
        <v>0</v>
      </c>
      <c r="AC805" s="287"/>
      <c r="AD805" s="288" t="s">
        <v>883</v>
      </c>
      <c r="AE805" s="289" t="s">
        <v>883</v>
      </c>
      <c r="AF805" s="279">
        <v>36</v>
      </c>
      <c r="AG805" s="282">
        <v>44550</v>
      </c>
      <c r="AH805" s="282">
        <v>43174</v>
      </c>
      <c r="AI805" s="282">
        <v>44536</v>
      </c>
      <c r="AJ805" s="282" t="s">
        <v>883</v>
      </c>
      <c r="AK805" s="274"/>
    </row>
    <row r="806" spans="1:37" x14ac:dyDescent="0.3">
      <c r="A806" s="273">
        <v>134581</v>
      </c>
      <c r="B806" s="274" t="s">
        <v>1900</v>
      </c>
      <c r="C806" s="146" t="s">
        <v>256</v>
      </c>
      <c r="D806" s="275">
        <v>94.93</v>
      </c>
      <c r="E806" s="274"/>
      <c r="F806" s="274"/>
      <c r="G806" s="274" t="s">
        <v>883</v>
      </c>
      <c r="H806" s="276">
        <v>10</v>
      </c>
      <c r="I806" s="24">
        <v>103003</v>
      </c>
      <c r="J806" s="277">
        <v>94.93</v>
      </c>
      <c r="K806" s="276">
        <v>63</v>
      </c>
      <c r="L806" s="278">
        <v>1.9342359767891684</v>
      </c>
      <c r="M806" s="279">
        <v>52.04</v>
      </c>
      <c r="N806" s="277">
        <v>4940.1571999999996</v>
      </c>
      <c r="O806" s="280" t="s">
        <v>882</v>
      </c>
      <c r="P806" s="279">
        <v>0</v>
      </c>
      <c r="Q806" s="281">
        <v>0</v>
      </c>
      <c r="R806" s="282" t="s">
        <v>883</v>
      </c>
      <c r="S806" s="274" t="s">
        <v>1009</v>
      </c>
      <c r="T806" s="44">
        <v>1</v>
      </c>
      <c r="U806" s="283">
        <v>61</v>
      </c>
      <c r="V806" s="284">
        <v>14</v>
      </c>
      <c r="W806" s="285" t="s">
        <v>883</v>
      </c>
      <c r="X806" s="286" t="s">
        <v>883</v>
      </c>
      <c r="Y806" s="287">
        <v>0</v>
      </c>
      <c r="Z806" s="287" t="s">
        <v>883</v>
      </c>
      <c r="AA806" s="286" t="s">
        <v>883</v>
      </c>
      <c r="AB806" s="287">
        <v>0</v>
      </c>
      <c r="AC806" s="287"/>
      <c r="AD806" s="288" t="s">
        <v>883</v>
      </c>
      <c r="AE806" s="289" t="s">
        <v>883</v>
      </c>
      <c r="AF806" s="279">
        <v>20</v>
      </c>
      <c r="AG806" s="282">
        <v>45189</v>
      </c>
      <c r="AH806" s="282">
        <v>43174</v>
      </c>
      <c r="AI806" s="282">
        <v>45145</v>
      </c>
      <c r="AJ806" s="282" t="s">
        <v>883</v>
      </c>
      <c r="AK806" s="274"/>
    </row>
    <row r="807" spans="1:37" x14ac:dyDescent="0.3">
      <c r="A807" s="273">
        <v>134582</v>
      </c>
      <c r="B807" s="274" t="s">
        <v>1901</v>
      </c>
      <c r="C807" s="146" t="s">
        <v>256</v>
      </c>
      <c r="D807" s="275">
        <v>66.45</v>
      </c>
      <c r="E807" s="274"/>
      <c r="F807" s="274"/>
      <c r="G807" s="274" t="s">
        <v>883</v>
      </c>
      <c r="H807" s="276">
        <v>57</v>
      </c>
      <c r="I807" s="24">
        <v>103003</v>
      </c>
      <c r="J807" s="277">
        <v>66.45</v>
      </c>
      <c r="K807" s="276">
        <v>69</v>
      </c>
      <c r="L807" s="278">
        <v>7.0544554455445549</v>
      </c>
      <c r="M807" s="279">
        <v>39.96</v>
      </c>
      <c r="N807" s="277">
        <v>2655.3420000000001</v>
      </c>
      <c r="O807" s="280" t="s">
        <v>882</v>
      </c>
      <c r="P807" s="279">
        <v>0</v>
      </c>
      <c r="Q807" s="281">
        <v>0</v>
      </c>
      <c r="R807" s="282" t="s">
        <v>883</v>
      </c>
      <c r="S807" s="274" t="s">
        <v>1009</v>
      </c>
      <c r="T807" s="44">
        <v>1</v>
      </c>
      <c r="U807" s="283">
        <v>61</v>
      </c>
      <c r="V807" s="284">
        <v>14</v>
      </c>
      <c r="W807" s="285" t="s">
        <v>883</v>
      </c>
      <c r="X807" s="286" t="s">
        <v>883</v>
      </c>
      <c r="Y807" s="287">
        <v>0</v>
      </c>
      <c r="Z807" s="287" t="s">
        <v>883</v>
      </c>
      <c r="AA807" s="286" t="s">
        <v>883</v>
      </c>
      <c r="AB807" s="287">
        <v>0</v>
      </c>
      <c r="AC807" s="287"/>
      <c r="AD807" s="288" t="s">
        <v>883</v>
      </c>
      <c r="AE807" s="289" t="s">
        <v>883</v>
      </c>
      <c r="AF807" s="279">
        <v>32</v>
      </c>
      <c r="AG807" s="282">
        <v>45189</v>
      </c>
      <c r="AH807" s="282">
        <v>43174</v>
      </c>
      <c r="AI807" s="282">
        <v>45145</v>
      </c>
      <c r="AJ807" s="282" t="s">
        <v>883</v>
      </c>
      <c r="AK807" s="274"/>
    </row>
    <row r="808" spans="1:37" x14ac:dyDescent="0.3">
      <c r="A808" s="273">
        <v>135013</v>
      </c>
      <c r="B808" s="274" t="s">
        <v>1902</v>
      </c>
      <c r="C808" s="146" t="s">
        <v>429</v>
      </c>
      <c r="D808" s="275">
        <v>51.52</v>
      </c>
      <c r="E808" s="274"/>
      <c r="F808" s="274"/>
      <c r="G808" s="274" t="s">
        <v>883</v>
      </c>
      <c r="H808" s="276">
        <v>1</v>
      </c>
      <c r="I808" s="24">
        <v>103003</v>
      </c>
      <c r="J808" s="277">
        <v>51.52</v>
      </c>
      <c r="K808" s="276"/>
      <c r="L808" s="278">
        <v>0</v>
      </c>
      <c r="M808" s="279">
        <v>0</v>
      </c>
      <c r="N808" s="277">
        <v>0</v>
      </c>
      <c r="O808" s="280" t="s">
        <v>882</v>
      </c>
      <c r="P808" s="279">
        <v>0</v>
      </c>
      <c r="Q808" s="281">
        <v>0</v>
      </c>
      <c r="R808" s="282" t="s">
        <v>883</v>
      </c>
      <c r="S808" s="274" t="s">
        <v>1488</v>
      </c>
      <c r="T808" s="44">
        <v>1</v>
      </c>
      <c r="U808" s="283">
        <v>54</v>
      </c>
      <c r="V808" s="284">
        <v>4</v>
      </c>
      <c r="W808" s="285" t="s">
        <v>883</v>
      </c>
      <c r="X808" s="286" t="s">
        <v>883</v>
      </c>
      <c r="Y808" s="287">
        <v>0</v>
      </c>
      <c r="Z808" s="287" t="s">
        <v>883</v>
      </c>
      <c r="AA808" s="286" t="s">
        <v>883</v>
      </c>
      <c r="AB808" s="287">
        <v>0</v>
      </c>
      <c r="AC808" s="287"/>
      <c r="AD808" s="288" t="s">
        <v>883</v>
      </c>
      <c r="AE808" s="289" t="s">
        <v>883</v>
      </c>
      <c r="AF808" s="279">
        <v>0</v>
      </c>
      <c r="AG808" s="282">
        <v>43818</v>
      </c>
      <c r="AH808" s="282">
        <v>43235</v>
      </c>
      <c r="AI808" s="282">
        <v>43780</v>
      </c>
      <c r="AJ808" s="282" t="s">
        <v>883</v>
      </c>
      <c r="AK808" s="274"/>
    </row>
    <row r="809" spans="1:37" x14ac:dyDescent="0.3">
      <c r="A809" s="273">
        <v>135014</v>
      </c>
      <c r="B809" s="274" t="s">
        <v>1903</v>
      </c>
      <c r="C809" s="146" t="s">
        <v>429</v>
      </c>
      <c r="D809" s="275">
        <v>51.52</v>
      </c>
      <c r="E809" s="274"/>
      <c r="F809" s="274"/>
      <c r="G809" s="274" t="s">
        <v>883</v>
      </c>
      <c r="H809" s="276">
        <v>0</v>
      </c>
      <c r="I809" s="24">
        <v>103003</v>
      </c>
      <c r="J809" s="277">
        <v>51.52</v>
      </c>
      <c r="K809" s="276">
        <v>4</v>
      </c>
      <c r="L809" s="278">
        <v>0</v>
      </c>
      <c r="M809" s="279">
        <v>3.96</v>
      </c>
      <c r="N809" s="277">
        <v>204.01920000000001</v>
      </c>
      <c r="O809" s="280" t="s">
        <v>882</v>
      </c>
      <c r="P809" s="279">
        <v>0</v>
      </c>
      <c r="Q809" s="281">
        <v>0</v>
      </c>
      <c r="R809" s="282" t="s">
        <v>883</v>
      </c>
      <c r="S809" s="274" t="s">
        <v>1488</v>
      </c>
      <c r="T809" s="44">
        <v>1</v>
      </c>
      <c r="U809" s="283">
        <v>54</v>
      </c>
      <c r="V809" s="284">
        <v>4</v>
      </c>
      <c r="W809" s="285" t="s">
        <v>883</v>
      </c>
      <c r="X809" s="286" t="s">
        <v>883</v>
      </c>
      <c r="Y809" s="287">
        <v>0</v>
      </c>
      <c r="Z809" s="287" t="s">
        <v>883</v>
      </c>
      <c r="AA809" s="286" t="s">
        <v>883</v>
      </c>
      <c r="AB809" s="287">
        <v>0</v>
      </c>
      <c r="AC809" s="287"/>
      <c r="AD809" s="288" t="s">
        <v>883</v>
      </c>
      <c r="AE809" s="289" t="s">
        <v>883</v>
      </c>
      <c r="AF809" s="279">
        <v>2</v>
      </c>
      <c r="AG809" s="282">
        <v>43819</v>
      </c>
      <c r="AH809" s="282">
        <v>43235</v>
      </c>
      <c r="AI809" s="282">
        <v>43780</v>
      </c>
      <c r="AJ809" s="282" t="s">
        <v>883</v>
      </c>
      <c r="AK809" s="274"/>
    </row>
    <row r="810" spans="1:37" x14ac:dyDescent="0.3">
      <c r="A810" s="273">
        <v>135088</v>
      </c>
      <c r="B810" s="274" t="s">
        <v>1904</v>
      </c>
      <c r="C810" s="146" t="s">
        <v>31</v>
      </c>
      <c r="D810" s="275">
        <v>10.83</v>
      </c>
      <c r="E810" s="274"/>
      <c r="F810" s="274"/>
      <c r="G810" s="274" t="s">
        <v>883</v>
      </c>
      <c r="H810" s="276">
        <v>354</v>
      </c>
      <c r="I810" s="24">
        <v>103003</v>
      </c>
      <c r="J810" s="277">
        <v>10.83</v>
      </c>
      <c r="K810" s="276">
        <v>257</v>
      </c>
      <c r="L810" s="278">
        <v>16.526610644257705</v>
      </c>
      <c r="M810" s="279">
        <v>0</v>
      </c>
      <c r="N810" s="277">
        <v>0</v>
      </c>
      <c r="O810" s="280" t="s">
        <v>882</v>
      </c>
      <c r="P810" s="279">
        <v>0</v>
      </c>
      <c r="Q810" s="281">
        <v>0</v>
      </c>
      <c r="R810" s="282" t="s">
        <v>883</v>
      </c>
      <c r="S810" s="274" t="s">
        <v>1876</v>
      </c>
      <c r="T810" s="44">
        <v>1</v>
      </c>
      <c r="U810" s="283">
        <v>55</v>
      </c>
      <c r="V810" s="284">
        <v>66</v>
      </c>
      <c r="W810" s="285">
        <v>2664</v>
      </c>
      <c r="X810" s="286">
        <v>2023</v>
      </c>
      <c r="Y810" s="287">
        <v>300</v>
      </c>
      <c r="Z810" s="287" t="s">
        <v>883</v>
      </c>
      <c r="AA810" s="286" t="s">
        <v>883</v>
      </c>
      <c r="AB810" s="287">
        <v>0</v>
      </c>
      <c r="AC810" s="287"/>
      <c r="AD810" s="288" t="s">
        <v>883</v>
      </c>
      <c r="AE810" s="289" t="s">
        <v>883</v>
      </c>
      <c r="AF810" s="279">
        <v>86</v>
      </c>
      <c r="AG810" s="282">
        <v>44742</v>
      </c>
      <c r="AH810" s="282">
        <v>43238</v>
      </c>
      <c r="AI810" s="282">
        <v>44722</v>
      </c>
      <c r="AJ810" s="282" t="s">
        <v>883</v>
      </c>
      <c r="AK810" s="274"/>
    </row>
    <row r="811" spans="1:37" x14ac:dyDescent="0.3">
      <c r="A811" s="273">
        <v>135297</v>
      </c>
      <c r="B811" s="274" t="s">
        <v>1905</v>
      </c>
      <c r="C811" s="146" t="s">
        <v>262</v>
      </c>
      <c r="D811" s="275">
        <v>9.1199999999999992</v>
      </c>
      <c r="E811" s="274"/>
      <c r="F811" s="274"/>
      <c r="G811" s="274" t="s">
        <v>883</v>
      </c>
      <c r="H811" s="276">
        <v>1472</v>
      </c>
      <c r="I811" s="24">
        <v>103003</v>
      </c>
      <c r="J811" s="277">
        <v>9.1199999999999992</v>
      </c>
      <c r="K811" s="276">
        <v>13614</v>
      </c>
      <c r="L811" s="278">
        <v>1.2599180026191232</v>
      </c>
      <c r="M811" s="279">
        <v>12547.96</v>
      </c>
      <c r="N811" s="277">
        <v>114437.3952</v>
      </c>
      <c r="O811" s="280" t="s">
        <v>882</v>
      </c>
      <c r="P811" s="279">
        <v>0</v>
      </c>
      <c r="Q811" s="281">
        <v>0</v>
      </c>
      <c r="R811" s="282" t="s">
        <v>883</v>
      </c>
      <c r="S811" s="274" t="s">
        <v>931</v>
      </c>
      <c r="T811" s="44">
        <v>1</v>
      </c>
      <c r="U811" s="283">
        <v>45</v>
      </c>
      <c r="V811" s="284">
        <v>9</v>
      </c>
      <c r="W811" s="285" t="s">
        <v>883</v>
      </c>
      <c r="X811" s="286" t="s">
        <v>883</v>
      </c>
      <c r="Y811" s="287">
        <v>0</v>
      </c>
      <c r="Z811" s="287" t="s">
        <v>883</v>
      </c>
      <c r="AA811" s="286" t="s">
        <v>883</v>
      </c>
      <c r="AB811" s="287">
        <v>0</v>
      </c>
      <c r="AC811" s="287"/>
      <c r="AD811" s="288" t="s">
        <v>883</v>
      </c>
      <c r="AE811" s="289" t="s">
        <v>883</v>
      </c>
      <c r="AF811" s="279">
        <v>4674</v>
      </c>
      <c r="AG811" s="282">
        <v>44991</v>
      </c>
      <c r="AH811" s="282">
        <v>43277</v>
      </c>
      <c r="AI811" s="282">
        <v>44959</v>
      </c>
      <c r="AJ811" s="282" t="s">
        <v>883</v>
      </c>
      <c r="AK811" s="274"/>
    </row>
    <row r="812" spans="1:37" x14ac:dyDescent="0.3">
      <c r="A812" s="273">
        <v>135299</v>
      </c>
      <c r="B812" s="274" t="s">
        <v>1906</v>
      </c>
      <c r="C812" s="146" t="s">
        <v>256</v>
      </c>
      <c r="D812" s="275">
        <v>2</v>
      </c>
      <c r="E812" s="274"/>
      <c r="F812" s="274"/>
      <c r="G812" s="274" t="s">
        <v>883</v>
      </c>
      <c r="H812" s="276">
        <v>45</v>
      </c>
      <c r="I812" s="24">
        <v>103003</v>
      </c>
      <c r="J812" s="277">
        <v>2</v>
      </c>
      <c r="K812" s="276">
        <v>47</v>
      </c>
      <c r="L812" s="278">
        <v>10.180995475113122</v>
      </c>
      <c r="M812" s="279">
        <v>8.0399999999999991</v>
      </c>
      <c r="N812" s="277">
        <v>16.079999999999998</v>
      </c>
      <c r="O812" s="280" t="s">
        <v>882</v>
      </c>
      <c r="P812" s="279">
        <v>0</v>
      </c>
      <c r="Q812" s="281">
        <v>0</v>
      </c>
      <c r="R812" s="282" t="s">
        <v>883</v>
      </c>
      <c r="S812" s="274" t="s">
        <v>960</v>
      </c>
      <c r="T812" s="44">
        <v>1</v>
      </c>
      <c r="U812" s="283">
        <v>61</v>
      </c>
      <c r="V812" s="284">
        <v>8</v>
      </c>
      <c r="W812" s="285" t="s">
        <v>883</v>
      </c>
      <c r="X812" s="286" t="s">
        <v>883</v>
      </c>
      <c r="Y812" s="287">
        <v>0</v>
      </c>
      <c r="Z812" s="287" t="s">
        <v>883</v>
      </c>
      <c r="AA812" s="286" t="s">
        <v>883</v>
      </c>
      <c r="AB812" s="287">
        <v>0</v>
      </c>
      <c r="AC812" s="287"/>
      <c r="AD812" s="288" t="s">
        <v>883</v>
      </c>
      <c r="AE812" s="289" t="s">
        <v>883</v>
      </c>
      <c r="AF812" s="279">
        <v>18</v>
      </c>
      <c r="AG812" s="282">
        <v>45160</v>
      </c>
      <c r="AH812" s="282">
        <v>43277</v>
      </c>
      <c r="AI812" s="282">
        <v>45145</v>
      </c>
      <c r="AJ812" s="282" t="s">
        <v>883</v>
      </c>
      <c r="AK812" s="274"/>
    </row>
    <row r="813" spans="1:37" x14ac:dyDescent="0.3">
      <c r="A813" s="273">
        <v>135300</v>
      </c>
      <c r="B813" s="274" t="s">
        <v>1907</v>
      </c>
      <c r="C813" s="146" t="s">
        <v>256</v>
      </c>
      <c r="D813" s="275">
        <v>3</v>
      </c>
      <c r="E813" s="274"/>
      <c r="F813" s="274"/>
      <c r="G813" s="274" t="s">
        <v>883</v>
      </c>
      <c r="H813" s="276">
        <v>323</v>
      </c>
      <c r="I813" s="24">
        <v>103003</v>
      </c>
      <c r="J813" s="277">
        <v>3</v>
      </c>
      <c r="K813" s="276">
        <v>82</v>
      </c>
      <c r="L813" s="278">
        <v>39.975247524752476</v>
      </c>
      <c r="M813" s="279">
        <v>0</v>
      </c>
      <c r="N813" s="277">
        <v>0</v>
      </c>
      <c r="O813" s="280" t="s">
        <v>882</v>
      </c>
      <c r="P813" s="279">
        <v>0</v>
      </c>
      <c r="Q813" s="281">
        <v>0</v>
      </c>
      <c r="R813" s="282" t="s">
        <v>883</v>
      </c>
      <c r="S813" s="274" t="s">
        <v>960</v>
      </c>
      <c r="T813" s="44">
        <v>1</v>
      </c>
      <c r="U813" s="283">
        <v>61</v>
      </c>
      <c r="V813" s="284">
        <v>8</v>
      </c>
      <c r="W813" s="285" t="s">
        <v>883</v>
      </c>
      <c r="X813" s="286" t="s">
        <v>883</v>
      </c>
      <c r="Y813" s="287">
        <v>0</v>
      </c>
      <c r="Z813" s="287" t="s">
        <v>883</v>
      </c>
      <c r="AA813" s="286" t="s">
        <v>883</v>
      </c>
      <c r="AB813" s="287">
        <v>0</v>
      </c>
      <c r="AC813" s="287"/>
      <c r="AD813" s="288" t="s">
        <v>883</v>
      </c>
      <c r="AE813" s="289" t="s">
        <v>883</v>
      </c>
      <c r="AF813" s="279">
        <v>32</v>
      </c>
      <c r="AG813" s="282">
        <v>45160</v>
      </c>
      <c r="AH813" s="282">
        <v>43277</v>
      </c>
      <c r="AI813" s="282">
        <v>45145</v>
      </c>
      <c r="AJ813" s="282" t="s">
        <v>883</v>
      </c>
      <c r="AK813" s="274"/>
    </row>
    <row r="814" spans="1:37" x14ac:dyDescent="0.3">
      <c r="A814" s="273">
        <v>135301</v>
      </c>
      <c r="B814" s="274" t="s">
        <v>1908</v>
      </c>
      <c r="C814" s="146" t="s">
        <v>256</v>
      </c>
      <c r="D814" s="275">
        <v>4.29</v>
      </c>
      <c r="E814" s="274"/>
      <c r="F814" s="274"/>
      <c r="G814" s="274" t="s">
        <v>883</v>
      </c>
      <c r="H814" s="276">
        <v>345</v>
      </c>
      <c r="I814" s="24">
        <v>103003</v>
      </c>
      <c r="J814" s="277">
        <v>4.29</v>
      </c>
      <c r="K814" s="276">
        <v>153</v>
      </c>
      <c r="L814" s="278">
        <v>22.622950819672131</v>
      </c>
      <c r="M814" s="279">
        <v>0</v>
      </c>
      <c r="N814" s="277">
        <v>0</v>
      </c>
      <c r="O814" s="280" t="s">
        <v>882</v>
      </c>
      <c r="P814" s="279">
        <v>0</v>
      </c>
      <c r="Q814" s="281">
        <v>0</v>
      </c>
      <c r="R814" s="282" t="s">
        <v>883</v>
      </c>
      <c r="S814" s="274" t="s">
        <v>960</v>
      </c>
      <c r="T814" s="44">
        <v>1</v>
      </c>
      <c r="U814" s="283">
        <v>61</v>
      </c>
      <c r="V814" s="284">
        <v>8</v>
      </c>
      <c r="W814" s="285" t="s">
        <v>883</v>
      </c>
      <c r="X814" s="286" t="s">
        <v>883</v>
      </c>
      <c r="Y814" s="287">
        <v>0</v>
      </c>
      <c r="Z814" s="287" t="s">
        <v>883</v>
      </c>
      <c r="AA814" s="286" t="s">
        <v>883</v>
      </c>
      <c r="AB814" s="287">
        <v>0</v>
      </c>
      <c r="AC814" s="287"/>
      <c r="AD814" s="288" t="s">
        <v>883</v>
      </c>
      <c r="AE814" s="289" t="s">
        <v>883</v>
      </c>
      <c r="AF814" s="279">
        <v>62</v>
      </c>
      <c r="AG814" s="282">
        <v>45180</v>
      </c>
      <c r="AH814" s="282">
        <v>43277</v>
      </c>
      <c r="AI814" s="282">
        <v>45145</v>
      </c>
      <c r="AJ814" s="282" t="s">
        <v>883</v>
      </c>
      <c r="AK814" s="274"/>
    </row>
    <row r="815" spans="1:37" x14ac:dyDescent="0.3">
      <c r="A815" s="273">
        <v>135302</v>
      </c>
      <c r="B815" s="274" t="s">
        <v>1909</v>
      </c>
      <c r="C815" s="146" t="s">
        <v>256</v>
      </c>
      <c r="D815" s="275">
        <v>3.58</v>
      </c>
      <c r="E815" s="274"/>
      <c r="F815" s="274"/>
      <c r="G815" s="274" t="s">
        <v>883</v>
      </c>
      <c r="H815" s="276">
        <v>593</v>
      </c>
      <c r="I815" s="24">
        <v>103003</v>
      </c>
      <c r="J815" s="277">
        <v>3.58</v>
      </c>
      <c r="K815" s="276">
        <v>203</v>
      </c>
      <c r="L815" s="278">
        <v>33.408450704225352</v>
      </c>
      <c r="M815" s="279">
        <v>0</v>
      </c>
      <c r="N815" s="277">
        <v>0</v>
      </c>
      <c r="O815" s="280" t="s">
        <v>882</v>
      </c>
      <c r="P815" s="279">
        <v>0</v>
      </c>
      <c r="Q815" s="281">
        <v>0</v>
      </c>
      <c r="R815" s="282" t="s">
        <v>883</v>
      </c>
      <c r="S815" s="274" t="s">
        <v>960</v>
      </c>
      <c r="T815" s="44">
        <v>1</v>
      </c>
      <c r="U815" s="283">
        <v>61</v>
      </c>
      <c r="V815" s="284">
        <v>8</v>
      </c>
      <c r="W815" s="285" t="s">
        <v>883</v>
      </c>
      <c r="X815" s="286" t="s">
        <v>883</v>
      </c>
      <c r="Y815" s="287">
        <v>0</v>
      </c>
      <c r="Z815" s="287" t="s">
        <v>883</v>
      </c>
      <c r="AA815" s="286" t="s">
        <v>883</v>
      </c>
      <c r="AB815" s="287">
        <v>0</v>
      </c>
      <c r="AC815" s="287"/>
      <c r="AD815" s="288" t="s">
        <v>883</v>
      </c>
      <c r="AE815" s="289" t="s">
        <v>883</v>
      </c>
      <c r="AF815" s="279">
        <v>72</v>
      </c>
      <c r="AG815" s="282">
        <v>44188</v>
      </c>
      <c r="AH815" s="282">
        <v>43277</v>
      </c>
      <c r="AI815" s="282">
        <v>44133</v>
      </c>
      <c r="AJ815" s="282" t="s">
        <v>883</v>
      </c>
      <c r="AK815" s="274"/>
    </row>
    <row r="816" spans="1:37" x14ac:dyDescent="0.3">
      <c r="A816" s="273">
        <v>135303</v>
      </c>
      <c r="B816" s="274" t="s">
        <v>1910</v>
      </c>
      <c r="C816" s="146" t="s">
        <v>256</v>
      </c>
      <c r="D816" s="275">
        <v>56</v>
      </c>
      <c r="E816" s="274"/>
      <c r="F816" s="274"/>
      <c r="G816" s="274" t="s">
        <v>883</v>
      </c>
      <c r="H816" s="276">
        <v>106</v>
      </c>
      <c r="I816" s="24">
        <v>103003</v>
      </c>
      <c r="J816" s="277">
        <v>56</v>
      </c>
      <c r="K816" s="276">
        <v>34</v>
      </c>
      <c r="L816" s="278">
        <v>28.266666666666666</v>
      </c>
      <c r="M816" s="279">
        <v>0</v>
      </c>
      <c r="N816" s="277">
        <v>0</v>
      </c>
      <c r="O816" s="280" t="s">
        <v>882</v>
      </c>
      <c r="P816" s="279">
        <v>0</v>
      </c>
      <c r="Q816" s="281">
        <v>0</v>
      </c>
      <c r="R816" s="282" t="s">
        <v>883</v>
      </c>
      <c r="S816" s="274" t="s">
        <v>1911</v>
      </c>
      <c r="T816" s="44">
        <v>1</v>
      </c>
      <c r="U816" s="283">
        <v>49</v>
      </c>
      <c r="V816" s="284">
        <v>7</v>
      </c>
      <c r="W816" s="285" t="s">
        <v>883</v>
      </c>
      <c r="X816" s="286" t="s">
        <v>883</v>
      </c>
      <c r="Y816" s="287">
        <v>0</v>
      </c>
      <c r="Z816" s="287" t="s">
        <v>883</v>
      </c>
      <c r="AA816" s="286" t="s">
        <v>883</v>
      </c>
      <c r="AB816" s="287">
        <v>0</v>
      </c>
      <c r="AC816" s="287"/>
      <c r="AD816" s="288" t="s">
        <v>883</v>
      </c>
      <c r="AE816" s="289" t="s">
        <v>883</v>
      </c>
      <c r="AF816" s="279">
        <v>16</v>
      </c>
      <c r="AG816" s="282">
        <v>43866</v>
      </c>
      <c r="AH816" s="282">
        <v>43277</v>
      </c>
      <c r="AI816" s="282">
        <v>43826</v>
      </c>
      <c r="AJ816" s="282" t="s">
        <v>883</v>
      </c>
      <c r="AK816" s="274"/>
    </row>
    <row r="817" spans="1:37" x14ac:dyDescent="0.3">
      <c r="A817" s="273">
        <v>135304</v>
      </c>
      <c r="B817" s="274" t="s">
        <v>1912</v>
      </c>
      <c r="C817" s="146" t="s">
        <v>256</v>
      </c>
      <c r="D817" s="275">
        <v>4.75</v>
      </c>
      <c r="E817" s="274"/>
      <c r="F817" s="274"/>
      <c r="G817" s="274" t="s">
        <v>883</v>
      </c>
      <c r="H817" s="276">
        <v>722</v>
      </c>
      <c r="I817" s="24">
        <v>103003</v>
      </c>
      <c r="J817" s="277">
        <v>4.75</v>
      </c>
      <c r="K817" s="276">
        <v>206</v>
      </c>
      <c r="L817" s="278">
        <v>38.343069569835372</v>
      </c>
      <c r="M817" s="279">
        <v>0</v>
      </c>
      <c r="N817" s="277">
        <v>0</v>
      </c>
      <c r="O817" s="280" t="s">
        <v>882</v>
      </c>
      <c r="P817" s="279">
        <v>0</v>
      </c>
      <c r="Q817" s="281">
        <v>0</v>
      </c>
      <c r="R817" s="282" t="s">
        <v>883</v>
      </c>
      <c r="S817" s="274" t="s">
        <v>960</v>
      </c>
      <c r="T817" s="44">
        <v>1</v>
      </c>
      <c r="U817" s="283">
        <v>61</v>
      </c>
      <c r="V817" s="284">
        <v>8</v>
      </c>
      <c r="W817" s="285" t="s">
        <v>883</v>
      </c>
      <c r="X817" s="286" t="s">
        <v>883</v>
      </c>
      <c r="Y817" s="287">
        <v>0</v>
      </c>
      <c r="Z817" s="287" t="s">
        <v>883</v>
      </c>
      <c r="AA817" s="286" t="s">
        <v>883</v>
      </c>
      <c r="AB817" s="287">
        <v>0</v>
      </c>
      <c r="AC817" s="287"/>
      <c r="AD817" s="288" t="s">
        <v>883</v>
      </c>
      <c r="AE817" s="289" t="s">
        <v>883</v>
      </c>
      <c r="AF817" s="279">
        <v>76</v>
      </c>
      <c r="AG817" s="282">
        <v>43796</v>
      </c>
      <c r="AH817" s="282">
        <v>43277</v>
      </c>
      <c r="AI817" s="282">
        <v>43788</v>
      </c>
      <c r="AJ817" s="282" t="s">
        <v>883</v>
      </c>
      <c r="AK817" s="274"/>
    </row>
    <row r="818" spans="1:37" x14ac:dyDescent="0.3">
      <c r="A818" s="273">
        <v>135414</v>
      </c>
      <c r="B818" s="274" t="s">
        <v>1913</v>
      </c>
      <c r="C818" s="146" t="s">
        <v>256</v>
      </c>
      <c r="D818" s="275">
        <v>55</v>
      </c>
      <c r="E818" s="274"/>
      <c r="F818" s="274"/>
      <c r="G818" s="274" t="s">
        <v>883</v>
      </c>
      <c r="H818" s="276">
        <v>432</v>
      </c>
      <c r="I818" s="24">
        <v>103003</v>
      </c>
      <c r="J818" s="277">
        <v>55</v>
      </c>
      <c r="K818" s="276">
        <v>187</v>
      </c>
      <c r="L818" s="278">
        <v>27.72785622593068</v>
      </c>
      <c r="M818" s="279">
        <v>0</v>
      </c>
      <c r="N818" s="277">
        <v>0</v>
      </c>
      <c r="O818" s="280" t="s">
        <v>882</v>
      </c>
      <c r="P818" s="279">
        <v>0</v>
      </c>
      <c r="Q818" s="281">
        <v>0</v>
      </c>
      <c r="R818" s="282" t="s">
        <v>883</v>
      </c>
      <c r="S818" s="274" t="s">
        <v>1009</v>
      </c>
      <c r="T818" s="44">
        <v>1</v>
      </c>
      <c r="U818" s="283">
        <v>61</v>
      </c>
      <c r="V818" s="284">
        <v>14</v>
      </c>
      <c r="W818" s="285" t="s">
        <v>883</v>
      </c>
      <c r="X818" s="286" t="s">
        <v>883</v>
      </c>
      <c r="Y818" s="287">
        <v>0</v>
      </c>
      <c r="Z818" s="287" t="s">
        <v>883</v>
      </c>
      <c r="AA818" s="286" t="s">
        <v>883</v>
      </c>
      <c r="AB818" s="287">
        <v>0</v>
      </c>
      <c r="AC818" s="287"/>
      <c r="AD818" s="288" t="s">
        <v>883</v>
      </c>
      <c r="AE818" s="289" t="s">
        <v>883</v>
      </c>
      <c r="AF818" s="279">
        <v>62</v>
      </c>
      <c r="AG818" s="282">
        <v>45166</v>
      </c>
      <c r="AH818" s="282">
        <v>43294</v>
      </c>
      <c r="AI818" s="282">
        <v>45145</v>
      </c>
      <c r="AJ818" s="282" t="s">
        <v>883</v>
      </c>
      <c r="AK818" s="274"/>
    </row>
    <row r="819" spans="1:37" x14ac:dyDescent="0.3">
      <c r="A819" s="273">
        <v>135699</v>
      </c>
      <c r="B819" s="274" t="s">
        <v>857</v>
      </c>
      <c r="C819" s="146" t="s">
        <v>31</v>
      </c>
      <c r="D819" s="275">
        <v>1.01</v>
      </c>
      <c r="E819" s="274"/>
      <c r="F819" s="274"/>
      <c r="G819" s="274" t="s">
        <v>883</v>
      </c>
      <c r="H819" s="276">
        <v>0</v>
      </c>
      <c r="I819" s="24">
        <v>103003</v>
      </c>
      <c r="J819" s="277">
        <v>1.01</v>
      </c>
      <c r="K819" s="276"/>
      <c r="L819" s="278">
        <v>0</v>
      </c>
      <c r="M819" s="279">
        <v>0</v>
      </c>
      <c r="N819" s="277">
        <v>0</v>
      </c>
      <c r="O819" s="280" t="s">
        <v>882</v>
      </c>
      <c r="P819" s="279">
        <v>0</v>
      </c>
      <c r="Q819" s="281">
        <v>0</v>
      </c>
      <c r="R819" s="282" t="s">
        <v>883</v>
      </c>
      <c r="S819" s="274" t="s">
        <v>931</v>
      </c>
      <c r="T819" s="44">
        <v>1</v>
      </c>
      <c r="U819" s="283">
        <v>45</v>
      </c>
      <c r="V819" s="284">
        <v>9</v>
      </c>
      <c r="W819" s="285">
        <v>11440</v>
      </c>
      <c r="X819" s="286">
        <v>2023</v>
      </c>
      <c r="Y819" s="287">
        <v>40830</v>
      </c>
      <c r="Z819" s="287" t="s">
        <v>883</v>
      </c>
      <c r="AA819" s="286" t="s">
        <v>883</v>
      </c>
      <c r="AB819" s="287">
        <v>0</v>
      </c>
      <c r="AC819" s="287"/>
      <c r="AD819" s="288" t="s">
        <v>883</v>
      </c>
      <c r="AE819" s="289" t="s">
        <v>883</v>
      </c>
      <c r="AF819" s="279">
        <v>0</v>
      </c>
      <c r="AG819" s="282" t="s">
        <v>883</v>
      </c>
      <c r="AH819" s="282">
        <v>43333</v>
      </c>
      <c r="AI819" s="282">
        <v>44938</v>
      </c>
      <c r="AJ819" s="282" t="s">
        <v>883</v>
      </c>
      <c r="AK819" s="274"/>
    </row>
    <row r="820" spans="1:37" x14ac:dyDescent="0.3">
      <c r="A820" s="273">
        <v>135701</v>
      </c>
      <c r="B820" s="274" t="s">
        <v>1914</v>
      </c>
      <c r="C820" s="146" t="s">
        <v>31</v>
      </c>
      <c r="D820" s="275">
        <v>3.32</v>
      </c>
      <c r="E820" s="274"/>
      <c r="F820" s="274"/>
      <c r="G820" s="274" t="s">
        <v>883</v>
      </c>
      <c r="H820" s="276">
        <v>2006</v>
      </c>
      <c r="I820" s="24">
        <v>103003</v>
      </c>
      <c r="J820" s="277">
        <v>3.32</v>
      </c>
      <c r="K820" s="276">
        <v>122</v>
      </c>
      <c r="L820" s="278">
        <v>119.76119402985074</v>
      </c>
      <c r="M820" s="279">
        <v>0</v>
      </c>
      <c r="N820" s="277">
        <v>0</v>
      </c>
      <c r="O820" s="280" t="s">
        <v>882</v>
      </c>
      <c r="P820" s="279">
        <v>0</v>
      </c>
      <c r="Q820" s="281">
        <v>0</v>
      </c>
      <c r="R820" s="282" t="s">
        <v>883</v>
      </c>
      <c r="S820" s="274" t="s">
        <v>1915</v>
      </c>
      <c r="T820" s="44">
        <v>1</v>
      </c>
      <c r="U820" s="283">
        <v>46</v>
      </c>
      <c r="V820" s="284">
        <v>2</v>
      </c>
      <c r="W820" s="285" t="s">
        <v>883</v>
      </c>
      <c r="X820" s="286" t="s">
        <v>883</v>
      </c>
      <c r="Y820" s="287">
        <v>0</v>
      </c>
      <c r="Z820" s="287" t="s">
        <v>883</v>
      </c>
      <c r="AA820" s="286" t="s">
        <v>883</v>
      </c>
      <c r="AB820" s="287">
        <v>0</v>
      </c>
      <c r="AC820" s="287"/>
      <c r="AD820" s="288" t="s">
        <v>883</v>
      </c>
      <c r="AE820" s="289" t="s">
        <v>883</v>
      </c>
      <c r="AF820" s="279">
        <v>68</v>
      </c>
      <c r="AG820" s="282" t="s">
        <v>883</v>
      </c>
      <c r="AH820" s="282">
        <v>43333</v>
      </c>
      <c r="AI820" s="282">
        <v>44525</v>
      </c>
      <c r="AJ820" s="282" t="s">
        <v>883</v>
      </c>
      <c r="AK820" s="274"/>
    </row>
    <row r="821" spans="1:37" x14ac:dyDescent="0.3">
      <c r="A821" s="273">
        <v>135703</v>
      </c>
      <c r="B821" s="274" t="s">
        <v>1916</v>
      </c>
      <c r="C821" s="146" t="s">
        <v>31</v>
      </c>
      <c r="D821" s="275">
        <v>1.49</v>
      </c>
      <c r="E821" s="274"/>
      <c r="F821" s="274"/>
      <c r="G821" s="274" t="s">
        <v>883</v>
      </c>
      <c r="H821" s="276">
        <v>6143</v>
      </c>
      <c r="I821" s="24">
        <v>103003</v>
      </c>
      <c r="J821" s="277">
        <v>1.49</v>
      </c>
      <c r="K821" s="276">
        <v>7515</v>
      </c>
      <c r="L821" s="278">
        <v>3.1722179189258974</v>
      </c>
      <c r="M821" s="279">
        <v>17095</v>
      </c>
      <c r="N821" s="277">
        <v>25471.55</v>
      </c>
      <c r="O821" s="280" t="s">
        <v>882</v>
      </c>
      <c r="P821" s="279">
        <v>0</v>
      </c>
      <c r="Q821" s="281">
        <v>0</v>
      </c>
      <c r="R821" s="282" t="s">
        <v>883</v>
      </c>
      <c r="S821" s="274" t="s">
        <v>931</v>
      </c>
      <c r="T821" s="44">
        <v>1</v>
      </c>
      <c r="U821" s="283">
        <v>45</v>
      </c>
      <c r="V821" s="284">
        <v>9</v>
      </c>
      <c r="W821" s="285" t="s">
        <v>883</v>
      </c>
      <c r="X821" s="286" t="s">
        <v>883</v>
      </c>
      <c r="Y821" s="287">
        <v>0</v>
      </c>
      <c r="Z821" s="287" t="s">
        <v>883</v>
      </c>
      <c r="AA821" s="286" t="s">
        <v>883</v>
      </c>
      <c r="AB821" s="287">
        <v>0</v>
      </c>
      <c r="AC821" s="287"/>
      <c r="AD821" s="288" t="s">
        <v>883</v>
      </c>
      <c r="AE821" s="289" t="s">
        <v>883</v>
      </c>
      <c r="AF821" s="279">
        <v>7746</v>
      </c>
      <c r="AG821" s="282">
        <v>44151</v>
      </c>
      <c r="AH821" s="282">
        <v>43333</v>
      </c>
      <c r="AI821" s="282">
        <v>44999</v>
      </c>
      <c r="AJ821" s="282" t="s">
        <v>883</v>
      </c>
      <c r="AK821" s="274"/>
    </row>
    <row r="822" spans="1:37" x14ac:dyDescent="0.3">
      <c r="A822" s="273">
        <v>136082</v>
      </c>
      <c r="B822" s="274" t="s">
        <v>1917</v>
      </c>
      <c r="C822" s="146" t="s">
        <v>31</v>
      </c>
      <c r="D822" s="275">
        <v>9.1999999999999993</v>
      </c>
      <c r="E822" s="274"/>
      <c r="F822" s="274"/>
      <c r="G822" s="274" t="s">
        <v>883</v>
      </c>
      <c r="H822" s="276">
        <v>0</v>
      </c>
      <c r="I822" s="24">
        <v>103003</v>
      </c>
      <c r="J822" s="277">
        <v>9.1999999999999993</v>
      </c>
      <c r="K822" s="276">
        <v>281</v>
      </c>
      <c r="L822" s="278">
        <v>0</v>
      </c>
      <c r="M822" s="279">
        <v>0</v>
      </c>
      <c r="N822" s="277">
        <v>0</v>
      </c>
      <c r="O822" s="280" t="s">
        <v>882</v>
      </c>
      <c r="P822" s="279">
        <v>0</v>
      </c>
      <c r="Q822" s="281">
        <v>0</v>
      </c>
      <c r="R822" s="282" t="s">
        <v>883</v>
      </c>
      <c r="S822" s="274" t="s">
        <v>1682</v>
      </c>
      <c r="T822" s="44">
        <v>1</v>
      </c>
      <c r="U822" s="283">
        <v>55</v>
      </c>
      <c r="V822" s="284">
        <v>37</v>
      </c>
      <c r="W822" s="285">
        <v>10090</v>
      </c>
      <c r="X822" s="286">
        <v>2023</v>
      </c>
      <c r="Y822" s="287">
        <v>700</v>
      </c>
      <c r="Z822" s="287" t="s">
        <v>883</v>
      </c>
      <c r="AA822" s="286" t="s">
        <v>883</v>
      </c>
      <c r="AB822" s="287">
        <v>0</v>
      </c>
      <c r="AC822" s="287"/>
      <c r="AD822" s="288" t="s">
        <v>883</v>
      </c>
      <c r="AE822" s="289" t="s">
        <v>883</v>
      </c>
      <c r="AF822" s="279">
        <v>94</v>
      </c>
      <c r="AG822" s="282">
        <v>44568</v>
      </c>
      <c r="AH822" s="282">
        <v>43446</v>
      </c>
      <c r="AI822" s="282">
        <v>45195</v>
      </c>
      <c r="AJ822" s="282" t="s">
        <v>883</v>
      </c>
      <c r="AK822" s="274"/>
    </row>
    <row r="823" spans="1:37" x14ac:dyDescent="0.3">
      <c r="A823" s="273">
        <v>136083</v>
      </c>
      <c r="B823" s="274" t="s">
        <v>1918</v>
      </c>
      <c r="C823" s="146" t="s">
        <v>31</v>
      </c>
      <c r="D823" s="275">
        <v>5.83</v>
      </c>
      <c r="E823" s="274"/>
      <c r="F823" s="274"/>
      <c r="G823" s="274" t="s">
        <v>883</v>
      </c>
      <c r="H823" s="276">
        <v>436</v>
      </c>
      <c r="I823" s="24">
        <v>103003</v>
      </c>
      <c r="J823" s="277">
        <v>5.83</v>
      </c>
      <c r="K823" s="276">
        <v>110</v>
      </c>
      <c r="L823" s="278">
        <v>47.54634678298801</v>
      </c>
      <c r="M823" s="279">
        <v>0</v>
      </c>
      <c r="N823" s="277">
        <v>0</v>
      </c>
      <c r="O823" s="280" t="s">
        <v>882</v>
      </c>
      <c r="P823" s="279">
        <v>0</v>
      </c>
      <c r="Q823" s="281">
        <v>0</v>
      </c>
      <c r="R823" s="282" t="s">
        <v>883</v>
      </c>
      <c r="S823" s="274" t="s">
        <v>1682</v>
      </c>
      <c r="T823" s="44">
        <v>1</v>
      </c>
      <c r="U823" s="283">
        <v>55</v>
      </c>
      <c r="V823" s="284">
        <v>37</v>
      </c>
      <c r="W823" s="285" t="s">
        <v>883</v>
      </c>
      <c r="X823" s="286" t="s">
        <v>883</v>
      </c>
      <c r="Y823" s="287">
        <v>0</v>
      </c>
      <c r="Z823" s="287" t="s">
        <v>883</v>
      </c>
      <c r="AA823" s="286" t="s">
        <v>883</v>
      </c>
      <c r="AB823" s="287">
        <v>0</v>
      </c>
      <c r="AC823" s="287"/>
      <c r="AD823" s="288" t="s">
        <v>883</v>
      </c>
      <c r="AE823" s="289" t="s">
        <v>883</v>
      </c>
      <c r="AF823" s="279">
        <v>36</v>
      </c>
      <c r="AG823" s="282">
        <v>44448</v>
      </c>
      <c r="AH823" s="282">
        <v>43446</v>
      </c>
      <c r="AI823" s="282">
        <v>44725</v>
      </c>
      <c r="AJ823" s="282" t="s">
        <v>883</v>
      </c>
      <c r="AK823" s="274"/>
    </row>
    <row r="824" spans="1:37" x14ac:dyDescent="0.3">
      <c r="A824" s="273">
        <v>136273</v>
      </c>
      <c r="B824" s="274" t="s">
        <v>1919</v>
      </c>
      <c r="C824" s="146" t="s">
        <v>31</v>
      </c>
      <c r="D824" s="275">
        <v>1.46</v>
      </c>
      <c r="E824" s="274"/>
      <c r="F824" s="274"/>
      <c r="G824" s="274" t="s">
        <v>883</v>
      </c>
      <c r="H824" s="276">
        <v>1588</v>
      </c>
      <c r="I824" s="24">
        <v>103003</v>
      </c>
      <c r="J824" s="277">
        <v>1.46</v>
      </c>
      <c r="K824" s="276">
        <v>960</v>
      </c>
      <c r="L824" s="278">
        <v>19.346978557504872</v>
      </c>
      <c r="M824" s="279">
        <v>0</v>
      </c>
      <c r="N824" s="277">
        <v>0</v>
      </c>
      <c r="O824" s="280" t="s">
        <v>882</v>
      </c>
      <c r="P824" s="279">
        <v>0</v>
      </c>
      <c r="Q824" s="281">
        <v>0</v>
      </c>
      <c r="R824" s="282" t="s">
        <v>883</v>
      </c>
      <c r="S824" s="274" t="s">
        <v>999</v>
      </c>
      <c r="T824" s="44">
        <v>1</v>
      </c>
      <c r="U824" s="283">
        <v>51</v>
      </c>
      <c r="V824" s="284">
        <v>11</v>
      </c>
      <c r="W824" s="285" t="s">
        <v>883</v>
      </c>
      <c r="X824" s="286" t="s">
        <v>883</v>
      </c>
      <c r="Y824" s="287">
        <v>0</v>
      </c>
      <c r="Z824" s="287" t="s">
        <v>883</v>
      </c>
      <c r="AA824" s="286" t="s">
        <v>883</v>
      </c>
      <c r="AB824" s="287">
        <v>0</v>
      </c>
      <c r="AC824" s="287"/>
      <c r="AD824" s="288" t="s">
        <v>883</v>
      </c>
      <c r="AE824" s="289" t="s">
        <v>883</v>
      </c>
      <c r="AF824" s="279">
        <v>328</v>
      </c>
      <c r="AG824" s="282">
        <v>45181</v>
      </c>
      <c r="AH824" s="282">
        <v>43483</v>
      </c>
      <c r="AI824" s="282">
        <v>45160</v>
      </c>
      <c r="AJ824" s="282" t="s">
        <v>883</v>
      </c>
      <c r="AK824" s="274"/>
    </row>
    <row r="825" spans="1:37" x14ac:dyDescent="0.3">
      <c r="A825" s="273">
        <v>136408</v>
      </c>
      <c r="B825" s="274" t="s">
        <v>1920</v>
      </c>
      <c r="C825" s="146" t="s">
        <v>31</v>
      </c>
      <c r="D825" s="275">
        <v>1.47</v>
      </c>
      <c r="E825" s="274"/>
      <c r="F825" s="274"/>
      <c r="G825" s="274" t="s">
        <v>883</v>
      </c>
      <c r="H825" s="276">
        <v>0</v>
      </c>
      <c r="I825" s="24">
        <v>103003</v>
      </c>
      <c r="J825" s="277">
        <v>1.47</v>
      </c>
      <c r="K825" s="276">
        <v>24866</v>
      </c>
      <c r="L825" s="278">
        <v>0</v>
      </c>
      <c r="M825" s="279">
        <v>22857</v>
      </c>
      <c r="N825" s="277">
        <v>33599.79</v>
      </c>
      <c r="O825" s="280" t="s">
        <v>882</v>
      </c>
      <c r="P825" s="279">
        <v>0</v>
      </c>
      <c r="Q825" s="281">
        <v>0</v>
      </c>
      <c r="R825" s="282" t="s">
        <v>883</v>
      </c>
      <c r="S825" s="274" t="s">
        <v>911</v>
      </c>
      <c r="T825" s="44">
        <v>1</v>
      </c>
      <c r="U825" s="283">
        <v>45</v>
      </c>
      <c r="V825" s="284">
        <v>14</v>
      </c>
      <c r="W825" s="285">
        <v>6982</v>
      </c>
      <c r="X825" s="286">
        <v>2023</v>
      </c>
      <c r="Y825" s="287">
        <v>11700</v>
      </c>
      <c r="Z825" s="287" t="s">
        <v>883</v>
      </c>
      <c r="AA825" s="286" t="s">
        <v>883</v>
      </c>
      <c r="AB825" s="287">
        <v>0</v>
      </c>
      <c r="AC825" s="287"/>
      <c r="AD825" s="288" t="s">
        <v>883</v>
      </c>
      <c r="AE825" s="289" t="s">
        <v>883</v>
      </c>
      <c r="AF825" s="279">
        <v>11520</v>
      </c>
      <c r="AG825" s="282">
        <v>44924</v>
      </c>
      <c r="AH825" s="282">
        <v>43500</v>
      </c>
      <c r="AI825" s="282">
        <v>44910</v>
      </c>
      <c r="AJ825" s="282" t="s">
        <v>883</v>
      </c>
      <c r="AK825" s="274"/>
    </row>
    <row r="826" spans="1:37" x14ac:dyDescent="0.3">
      <c r="A826" s="273">
        <v>136553</v>
      </c>
      <c r="B826" s="274" t="s">
        <v>1921</v>
      </c>
      <c r="C826" s="146" t="s">
        <v>256</v>
      </c>
      <c r="D826" s="275">
        <v>1.6</v>
      </c>
      <c r="E826" s="274"/>
      <c r="F826" s="274"/>
      <c r="G826" s="274" t="s">
        <v>883</v>
      </c>
      <c r="H826" s="276">
        <v>1500</v>
      </c>
      <c r="I826" s="24">
        <v>103003</v>
      </c>
      <c r="J826" s="277">
        <v>1.6</v>
      </c>
      <c r="K826" s="276">
        <v>1799</v>
      </c>
      <c r="L826" s="278">
        <v>9.2925288068393019</v>
      </c>
      <c r="M826" s="279">
        <v>437.04</v>
      </c>
      <c r="N826" s="277">
        <v>699.26400000000001</v>
      </c>
      <c r="O826" s="280" t="s">
        <v>882</v>
      </c>
      <c r="P826" s="279">
        <v>0</v>
      </c>
      <c r="Q826" s="281">
        <v>0</v>
      </c>
      <c r="R826" s="282" t="s">
        <v>883</v>
      </c>
      <c r="S826" s="274" t="s">
        <v>1922</v>
      </c>
      <c r="T826" s="44">
        <v>1</v>
      </c>
      <c r="U826" s="283">
        <v>51</v>
      </c>
      <c r="V826" s="284">
        <v>10</v>
      </c>
      <c r="W826" s="285" t="s">
        <v>883</v>
      </c>
      <c r="X826" s="286" t="s">
        <v>883</v>
      </c>
      <c r="Y826" s="287">
        <v>0</v>
      </c>
      <c r="Z826" s="287" t="s">
        <v>883</v>
      </c>
      <c r="AA826" s="286" t="s">
        <v>883</v>
      </c>
      <c r="AB826" s="287">
        <v>0</v>
      </c>
      <c r="AC826" s="287"/>
      <c r="AD826" s="288" t="s">
        <v>883</v>
      </c>
      <c r="AE826" s="289" t="s">
        <v>883</v>
      </c>
      <c r="AF826" s="279">
        <v>646</v>
      </c>
      <c r="AG826" s="282">
        <v>45209</v>
      </c>
      <c r="AH826" s="282">
        <v>43518</v>
      </c>
      <c r="AI826" s="282">
        <v>45189</v>
      </c>
      <c r="AJ826" s="282" t="s">
        <v>883</v>
      </c>
      <c r="AK826" s="274"/>
    </row>
    <row r="827" spans="1:37" x14ac:dyDescent="0.3">
      <c r="A827" s="273">
        <v>136554</v>
      </c>
      <c r="B827" s="274" t="s">
        <v>1923</v>
      </c>
      <c r="C827" s="146" t="s">
        <v>256</v>
      </c>
      <c r="D827" s="275">
        <v>5.5</v>
      </c>
      <c r="E827" s="274"/>
      <c r="F827" s="274"/>
      <c r="G827" s="274" t="s">
        <v>883</v>
      </c>
      <c r="H827" s="276">
        <v>2000</v>
      </c>
      <c r="I827" s="24">
        <v>103003</v>
      </c>
      <c r="J827" s="277">
        <v>5.5</v>
      </c>
      <c r="K827" s="276">
        <v>496</v>
      </c>
      <c r="L827" s="278">
        <v>48.390999274135012</v>
      </c>
      <c r="M827" s="279">
        <v>0</v>
      </c>
      <c r="N827" s="277">
        <v>0</v>
      </c>
      <c r="O827" s="280" t="s">
        <v>882</v>
      </c>
      <c r="P827" s="279">
        <v>0</v>
      </c>
      <c r="Q827" s="281">
        <v>0</v>
      </c>
      <c r="R827" s="282" t="s">
        <v>883</v>
      </c>
      <c r="S827" s="274" t="s">
        <v>1088</v>
      </c>
      <c r="T827" s="44">
        <v>1</v>
      </c>
      <c r="U827" s="283">
        <v>51</v>
      </c>
      <c r="V827" s="284">
        <v>9</v>
      </c>
      <c r="W827" s="285" t="s">
        <v>883</v>
      </c>
      <c r="X827" s="286" t="s">
        <v>883</v>
      </c>
      <c r="Y827" s="287">
        <v>0</v>
      </c>
      <c r="Z827" s="287" t="s">
        <v>883</v>
      </c>
      <c r="AA827" s="286" t="s">
        <v>883</v>
      </c>
      <c r="AB827" s="287">
        <v>0</v>
      </c>
      <c r="AC827" s="287"/>
      <c r="AD827" s="288" t="s">
        <v>883</v>
      </c>
      <c r="AE827" s="289" t="s">
        <v>883</v>
      </c>
      <c r="AF827" s="279">
        <v>166</v>
      </c>
      <c r="AG827" s="282">
        <v>45201</v>
      </c>
      <c r="AH827" s="282">
        <v>43518</v>
      </c>
      <c r="AI827" s="282">
        <v>45189</v>
      </c>
      <c r="AJ827" s="282" t="s">
        <v>883</v>
      </c>
      <c r="AK827" s="274"/>
    </row>
    <row r="828" spans="1:37" x14ac:dyDescent="0.3">
      <c r="A828" s="273">
        <v>136555</v>
      </c>
      <c r="B828" s="274" t="s">
        <v>1924</v>
      </c>
      <c r="C828" s="146" t="s">
        <v>256</v>
      </c>
      <c r="D828" s="275">
        <v>7.49</v>
      </c>
      <c r="E828" s="274"/>
      <c r="F828" s="274"/>
      <c r="G828" s="274" t="s">
        <v>883</v>
      </c>
      <c r="H828" s="276">
        <v>750</v>
      </c>
      <c r="I828" s="24">
        <v>103003</v>
      </c>
      <c r="J828" s="277">
        <v>7.74</v>
      </c>
      <c r="K828" s="276">
        <v>1044</v>
      </c>
      <c r="L828" s="278">
        <v>4.4032172840955797</v>
      </c>
      <c r="M828" s="279">
        <v>1293.96</v>
      </c>
      <c r="N828" s="277">
        <v>9691.7603999999992</v>
      </c>
      <c r="O828" s="280" t="s">
        <v>882</v>
      </c>
      <c r="P828" s="279">
        <v>0</v>
      </c>
      <c r="Q828" s="281">
        <v>0</v>
      </c>
      <c r="R828" s="282" t="s">
        <v>883</v>
      </c>
      <c r="S828" s="274" t="s">
        <v>1088</v>
      </c>
      <c r="T828" s="44">
        <v>1</v>
      </c>
      <c r="U828" s="283">
        <v>51</v>
      </c>
      <c r="V828" s="284">
        <v>9</v>
      </c>
      <c r="W828" s="285" t="s">
        <v>883</v>
      </c>
      <c r="X828" s="286" t="s">
        <v>883</v>
      </c>
      <c r="Y828" s="287">
        <v>0</v>
      </c>
      <c r="Z828" s="287" t="s">
        <v>883</v>
      </c>
      <c r="AA828" s="286" t="s">
        <v>883</v>
      </c>
      <c r="AB828" s="287">
        <v>0</v>
      </c>
      <c r="AC828" s="287"/>
      <c r="AD828" s="288" t="s">
        <v>883</v>
      </c>
      <c r="AE828" s="289" t="s">
        <v>883</v>
      </c>
      <c r="AF828" s="279">
        <v>682</v>
      </c>
      <c r="AG828" s="282">
        <v>45180</v>
      </c>
      <c r="AH828" s="282">
        <v>43518</v>
      </c>
      <c r="AI828" s="282">
        <v>45152</v>
      </c>
      <c r="AJ828" s="282" t="s">
        <v>883</v>
      </c>
      <c r="AK828" s="274"/>
    </row>
    <row r="829" spans="1:37" x14ac:dyDescent="0.3">
      <c r="A829" s="273">
        <v>136556</v>
      </c>
      <c r="B829" s="274" t="s">
        <v>1925</v>
      </c>
      <c r="C829" s="146" t="s">
        <v>256</v>
      </c>
      <c r="D829" s="275">
        <v>6.13</v>
      </c>
      <c r="E829" s="274"/>
      <c r="F829" s="274"/>
      <c r="G829" s="274" t="s">
        <v>883</v>
      </c>
      <c r="H829" s="276">
        <v>0</v>
      </c>
      <c r="I829" s="24">
        <v>103003</v>
      </c>
      <c r="J829" s="277">
        <v>6.13</v>
      </c>
      <c r="K829" s="276">
        <v>682</v>
      </c>
      <c r="L829" s="278">
        <v>0</v>
      </c>
      <c r="M829" s="279">
        <v>0</v>
      </c>
      <c r="N829" s="277">
        <v>0</v>
      </c>
      <c r="O829" s="280" t="s">
        <v>882</v>
      </c>
      <c r="P829" s="279">
        <v>0</v>
      </c>
      <c r="Q829" s="281">
        <v>0</v>
      </c>
      <c r="R829" s="282" t="s">
        <v>883</v>
      </c>
      <c r="S829" s="274" t="s">
        <v>1922</v>
      </c>
      <c r="T829" s="44">
        <v>1</v>
      </c>
      <c r="U829" s="283">
        <v>51</v>
      </c>
      <c r="V829" s="284">
        <v>10</v>
      </c>
      <c r="W829" s="285" t="s">
        <v>883</v>
      </c>
      <c r="X829" s="286" t="s">
        <v>883</v>
      </c>
      <c r="Y829" s="287">
        <v>0</v>
      </c>
      <c r="Z829" s="287">
        <v>11869</v>
      </c>
      <c r="AA829" s="286">
        <v>2023</v>
      </c>
      <c r="AB829" s="287">
        <v>2000</v>
      </c>
      <c r="AC829" s="287">
        <v>2000</v>
      </c>
      <c r="AD829" s="288" t="s">
        <v>2065</v>
      </c>
      <c r="AE829" s="289">
        <v>45209</v>
      </c>
      <c r="AF829" s="279">
        <v>272</v>
      </c>
      <c r="AG829" s="282">
        <v>44946</v>
      </c>
      <c r="AH829" s="282">
        <v>43518</v>
      </c>
      <c r="AI829" s="282">
        <v>45189</v>
      </c>
      <c r="AJ829" s="282" t="s">
        <v>883</v>
      </c>
      <c r="AK829" s="274"/>
    </row>
    <row r="830" spans="1:37" x14ac:dyDescent="0.3">
      <c r="A830" s="273">
        <v>136564</v>
      </c>
      <c r="B830" s="274" t="s">
        <v>1926</v>
      </c>
      <c r="C830" s="146" t="s">
        <v>265</v>
      </c>
      <c r="D830" s="275">
        <v>2.7</v>
      </c>
      <c r="E830" s="274"/>
      <c r="F830" s="274"/>
      <c r="G830" s="274" t="s">
        <v>883</v>
      </c>
      <c r="H830" s="276">
        <v>13115</v>
      </c>
      <c r="I830" s="24">
        <v>103003</v>
      </c>
      <c r="J830" s="277">
        <v>2.7</v>
      </c>
      <c r="K830" s="276">
        <v>23180</v>
      </c>
      <c r="L830" s="278">
        <v>4.6909146836538698</v>
      </c>
      <c r="M830" s="279">
        <v>19214.96</v>
      </c>
      <c r="N830" s="277">
        <v>51880.392</v>
      </c>
      <c r="O830" s="280" t="s">
        <v>882</v>
      </c>
      <c r="P830" s="279">
        <v>0</v>
      </c>
      <c r="Q830" s="281">
        <v>0</v>
      </c>
      <c r="R830" s="282" t="s">
        <v>883</v>
      </c>
      <c r="S830" s="274" t="s">
        <v>1625</v>
      </c>
      <c r="T830" s="44">
        <v>1</v>
      </c>
      <c r="U830" s="283">
        <v>60</v>
      </c>
      <c r="V830" s="284">
        <v>21</v>
      </c>
      <c r="W830" s="285">
        <v>2773</v>
      </c>
      <c r="X830" s="286">
        <v>2023</v>
      </c>
      <c r="Y830" s="287">
        <v>1220</v>
      </c>
      <c r="Z830" s="287" t="s">
        <v>883</v>
      </c>
      <c r="AA830" s="286" t="s">
        <v>883</v>
      </c>
      <c r="AB830" s="287">
        <v>0</v>
      </c>
      <c r="AC830" s="287"/>
      <c r="AD830" s="288" t="s">
        <v>883</v>
      </c>
      <c r="AE830" s="289" t="s">
        <v>883</v>
      </c>
      <c r="AF830" s="279">
        <v>11184</v>
      </c>
      <c r="AG830" s="282">
        <v>44809</v>
      </c>
      <c r="AH830" s="282">
        <v>43521</v>
      </c>
      <c r="AI830" s="282">
        <v>44803</v>
      </c>
      <c r="AJ830" s="282" t="s">
        <v>883</v>
      </c>
      <c r="AK830" s="274"/>
    </row>
    <row r="831" spans="1:37" x14ac:dyDescent="0.3">
      <c r="A831" s="273">
        <v>136674</v>
      </c>
      <c r="B831" s="274" t="s">
        <v>1927</v>
      </c>
      <c r="C831" s="146" t="s">
        <v>256</v>
      </c>
      <c r="D831" s="275">
        <v>41</v>
      </c>
      <c r="E831" s="274"/>
      <c r="F831" s="274"/>
      <c r="G831" s="274" t="s">
        <v>883</v>
      </c>
      <c r="H831" s="276">
        <v>6</v>
      </c>
      <c r="I831" s="24">
        <v>103003</v>
      </c>
      <c r="J831" s="277">
        <v>41</v>
      </c>
      <c r="K831" s="276"/>
      <c r="L831" s="278">
        <v>0</v>
      </c>
      <c r="M831" s="279">
        <v>0</v>
      </c>
      <c r="N831" s="277">
        <v>0</v>
      </c>
      <c r="O831" s="280" t="s">
        <v>882</v>
      </c>
      <c r="P831" s="279">
        <v>0</v>
      </c>
      <c r="Q831" s="281">
        <v>0</v>
      </c>
      <c r="R831" s="282" t="s">
        <v>883</v>
      </c>
      <c r="S831" s="274" t="s">
        <v>1614</v>
      </c>
      <c r="T831" s="44">
        <v>1</v>
      </c>
      <c r="U831" s="283">
        <v>62</v>
      </c>
      <c r="V831" s="284">
        <v>1</v>
      </c>
      <c r="W831" s="285" t="s">
        <v>883</v>
      </c>
      <c r="X831" s="286" t="s">
        <v>883</v>
      </c>
      <c r="Y831" s="287">
        <v>0</v>
      </c>
      <c r="Z831" s="287" t="s">
        <v>883</v>
      </c>
      <c r="AA831" s="286" t="s">
        <v>883</v>
      </c>
      <c r="AB831" s="287">
        <v>0</v>
      </c>
      <c r="AC831" s="287"/>
      <c r="AD831" s="288" t="s">
        <v>883</v>
      </c>
      <c r="AE831" s="289" t="s">
        <v>883</v>
      </c>
      <c r="AF831" s="279">
        <v>0</v>
      </c>
      <c r="AG831" s="282">
        <v>44011</v>
      </c>
      <c r="AH831" s="282">
        <v>43549</v>
      </c>
      <c r="AI831" s="282">
        <v>43970</v>
      </c>
      <c r="AJ831" s="282" t="s">
        <v>883</v>
      </c>
      <c r="AK831" s="274"/>
    </row>
    <row r="832" spans="1:37" x14ac:dyDescent="0.3">
      <c r="A832" s="273">
        <v>136675</v>
      </c>
      <c r="B832" s="274" t="s">
        <v>1928</v>
      </c>
      <c r="C832" s="146" t="s">
        <v>256</v>
      </c>
      <c r="D832" s="275">
        <v>65.260000000000005</v>
      </c>
      <c r="E832" s="274"/>
      <c r="F832" s="274"/>
      <c r="G832" s="274" t="s">
        <v>883</v>
      </c>
      <c r="H832" s="276">
        <v>0</v>
      </c>
      <c r="I832" s="24">
        <v>103003</v>
      </c>
      <c r="J832" s="277">
        <v>65.260000000000005</v>
      </c>
      <c r="K832" s="276"/>
      <c r="L832" s="278">
        <v>0</v>
      </c>
      <c r="M832" s="279">
        <v>0</v>
      </c>
      <c r="N832" s="277">
        <v>0</v>
      </c>
      <c r="O832" s="280" t="s">
        <v>882</v>
      </c>
      <c r="P832" s="279">
        <v>0</v>
      </c>
      <c r="Q832" s="281">
        <v>0</v>
      </c>
      <c r="R832" s="282" t="s">
        <v>883</v>
      </c>
      <c r="S832" s="274" t="s">
        <v>1614</v>
      </c>
      <c r="T832" s="44">
        <v>1</v>
      </c>
      <c r="U832" s="283">
        <v>62</v>
      </c>
      <c r="V832" s="284">
        <v>1</v>
      </c>
      <c r="W832" s="285">
        <v>2830</v>
      </c>
      <c r="X832" s="286">
        <v>2023</v>
      </c>
      <c r="Y832" s="287">
        <v>2</v>
      </c>
      <c r="Z832" s="287" t="s">
        <v>883</v>
      </c>
      <c r="AA832" s="286" t="s">
        <v>883</v>
      </c>
      <c r="AB832" s="287">
        <v>0</v>
      </c>
      <c r="AC832" s="287"/>
      <c r="AD832" s="288" t="s">
        <v>883</v>
      </c>
      <c r="AE832" s="289" t="s">
        <v>883</v>
      </c>
      <c r="AF832" s="279">
        <v>0</v>
      </c>
      <c r="AG832" s="282">
        <v>44011</v>
      </c>
      <c r="AH832" s="282">
        <v>43549</v>
      </c>
      <c r="AI832" s="282">
        <v>45005</v>
      </c>
      <c r="AJ832" s="282" t="s">
        <v>883</v>
      </c>
      <c r="AK832" s="274"/>
    </row>
    <row r="833" spans="1:37" x14ac:dyDescent="0.3">
      <c r="A833" s="273">
        <v>136818</v>
      </c>
      <c r="B833" s="274" t="s">
        <v>1929</v>
      </c>
      <c r="C833" s="146" t="s">
        <v>31</v>
      </c>
      <c r="D833" s="275">
        <v>5.45</v>
      </c>
      <c r="E833" s="274"/>
      <c r="F833" s="274"/>
      <c r="G833" s="274" t="s">
        <v>883</v>
      </c>
      <c r="H833" s="276">
        <v>1161</v>
      </c>
      <c r="I833" s="24">
        <v>103003</v>
      </c>
      <c r="J833" s="277">
        <v>5.45</v>
      </c>
      <c r="K833" s="276">
        <v>21</v>
      </c>
      <c r="L833" s="278">
        <v>663.42857142857144</v>
      </c>
      <c r="M833" s="279">
        <v>0</v>
      </c>
      <c r="N833" s="277">
        <v>0</v>
      </c>
      <c r="O833" s="280" t="s">
        <v>882</v>
      </c>
      <c r="P833" s="279">
        <v>0</v>
      </c>
      <c r="Q833" s="281">
        <v>0</v>
      </c>
      <c r="R833" s="282" t="s">
        <v>883</v>
      </c>
      <c r="S833" s="274" t="s">
        <v>1488</v>
      </c>
      <c r="T833" s="44">
        <v>1</v>
      </c>
      <c r="U833" s="283">
        <v>54</v>
      </c>
      <c r="V833" s="284">
        <v>4</v>
      </c>
      <c r="W833" s="285" t="s">
        <v>883</v>
      </c>
      <c r="X833" s="286" t="s">
        <v>883</v>
      </c>
      <c r="Y833" s="287">
        <v>0</v>
      </c>
      <c r="Z833" s="287" t="s">
        <v>883</v>
      </c>
      <c r="AA833" s="286" t="s">
        <v>883</v>
      </c>
      <c r="AB833" s="287">
        <v>0</v>
      </c>
      <c r="AC833" s="287"/>
      <c r="AD833" s="288" t="s">
        <v>883</v>
      </c>
      <c r="AE833" s="289" t="s">
        <v>883</v>
      </c>
      <c r="AF833" s="279">
        <v>8</v>
      </c>
      <c r="AG833" s="282">
        <v>44517</v>
      </c>
      <c r="AH833" s="282">
        <v>43572</v>
      </c>
      <c r="AI833" s="282">
        <v>44803</v>
      </c>
      <c r="AJ833" s="282" t="s">
        <v>883</v>
      </c>
      <c r="AK833" s="274"/>
    </row>
    <row r="834" spans="1:37" x14ac:dyDescent="0.3">
      <c r="A834" s="273">
        <v>136819</v>
      </c>
      <c r="B834" s="274" t="s">
        <v>1930</v>
      </c>
      <c r="C834" s="146" t="s">
        <v>429</v>
      </c>
      <c r="D834" s="275">
        <v>12.33</v>
      </c>
      <c r="E834" s="274"/>
      <c r="F834" s="274"/>
      <c r="G834" s="274" t="s">
        <v>883</v>
      </c>
      <c r="H834" s="276">
        <v>239</v>
      </c>
      <c r="I834" s="24">
        <v>103003</v>
      </c>
      <c r="J834" s="277">
        <v>12.33</v>
      </c>
      <c r="K834" s="276">
        <v>16</v>
      </c>
      <c r="L834" s="278">
        <v>143.11377245508982</v>
      </c>
      <c r="M834" s="279">
        <v>0</v>
      </c>
      <c r="N834" s="277">
        <v>0</v>
      </c>
      <c r="O834" s="280" t="s">
        <v>882</v>
      </c>
      <c r="P834" s="279">
        <v>0</v>
      </c>
      <c r="Q834" s="281">
        <v>0</v>
      </c>
      <c r="R834" s="282" t="s">
        <v>883</v>
      </c>
      <c r="S834" s="274" t="s">
        <v>1488</v>
      </c>
      <c r="T834" s="44">
        <v>1</v>
      </c>
      <c r="U834" s="283">
        <v>54</v>
      </c>
      <c r="V834" s="284">
        <v>4</v>
      </c>
      <c r="W834" s="285" t="s">
        <v>883</v>
      </c>
      <c r="X834" s="286" t="s">
        <v>883</v>
      </c>
      <c r="Y834" s="287">
        <v>0</v>
      </c>
      <c r="Z834" s="287" t="s">
        <v>883</v>
      </c>
      <c r="AA834" s="286" t="s">
        <v>883</v>
      </c>
      <c r="AB834" s="287">
        <v>0</v>
      </c>
      <c r="AC834" s="287"/>
      <c r="AD834" s="288" t="s">
        <v>883</v>
      </c>
      <c r="AE834" s="289" t="s">
        <v>883</v>
      </c>
      <c r="AF834" s="279">
        <v>6</v>
      </c>
      <c r="AG834" s="282">
        <v>44431</v>
      </c>
      <c r="AH834" s="282">
        <v>43572</v>
      </c>
      <c r="AI834" s="282">
        <v>45142</v>
      </c>
      <c r="AJ834" s="282" t="s">
        <v>883</v>
      </c>
      <c r="AK834" s="274"/>
    </row>
    <row r="835" spans="1:37" x14ac:dyDescent="0.3">
      <c r="A835" s="273">
        <v>136820</v>
      </c>
      <c r="B835" s="274" t="s">
        <v>867</v>
      </c>
      <c r="C835" s="146" t="s">
        <v>429</v>
      </c>
      <c r="D835" s="275">
        <v>115.78</v>
      </c>
      <c r="E835" s="274"/>
      <c r="F835" s="274"/>
      <c r="G835" s="274" t="s">
        <v>883</v>
      </c>
      <c r="H835" s="276">
        <v>12</v>
      </c>
      <c r="I835" s="24">
        <v>103003</v>
      </c>
      <c r="J835" s="277">
        <v>115.78</v>
      </c>
      <c r="K835" s="276">
        <v>3</v>
      </c>
      <c r="L835" s="278">
        <v>48</v>
      </c>
      <c r="M835" s="279">
        <v>0</v>
      </c>
      <c r="N835" s="277">
        <v>0</v>
      </c>
      <c r="O835" s="280" t="s">
        <v>882</v>
      </c>
      <c r="P835" s="279">
        <v>0</v>
      </c>
      <c r="Q835" s="281">
        <v>0</v>
      </c>
      <c r="R835" s="282" t="s">
        <v>883</v>
      </c>
      <c r="S835" s="274" t="s">
        <v>1488</v>
      </c>
      <c r="T835" s="44">
        <v>1</v>
      </c>
      <c r="U835" s="283">
        <v>54</v>
      </c>
      <c r="V835" s="284">
        <v>4</v>
      </c>
      <c r="W835" s="285" t="s">
        <v>883</v>
      </c>
      <c r="X835" s="286" t="s">
        <v>883</v>
      </c>
      <c r="Y835" s="287">
        <v>0</v>
      </c>
      <c r="Z835" s="287" t="s">
        <v>883</v>
      </c>
      <c r="AA835" s="286" t="s">
        <v>883</v>
      </c>
      <c r="AB835" s="287">
        <v>0</v>
      </c>
      <c r="AC835" s="287"/>
      <c r="AD835" s="288" t="s">
        <v>883</v>
      </c>
      <c r="AE835" s="289" t="s">
        <v>883</v>
      </c>
      <c r="AF835" s="279">
        <v>2</v>
      </c>
      <c r="AG835" s="282">
        <v>43837</v>
      </c>
      <c r="AH835" s="282">
        <v>43572</v>
      </c>
      <c r="AI835" s="282">
        <v>45142</v>
      </c>
      <c r="AJ835" s="282" t="s">
        <v>883</v>
      </c>
      <c r="AK835" s="274"/>
    </row>
    <row r="836" spans="1:37" x14ac:dyDescent="0.3">
      <c r="A836" s="273">
        <v>136821</v>
      </c>
      <c r="B836" s="274" t="s">
        <v>868</v>
      </c>
      <c r="C836" s="146" t="s">
        <v>429</v>
      </c>
      <c r="D836" s="275">
        <v>131</v>
      </c>
      <c r="E836" s="274"/>
      <c r="F836" s="274"/>
      <c r="G836" s="274" t="s">
        <v>883</v>
      </c>
      <c r="H836" s="276">
        <v>5</v>
      </c>
      <c r="I836" s="24">
        <v>103003</v>
      </c>
      <c r="J836" s="277">
        <v>131</v>
      </c>
      <c r="K836" s="276">
        <v>1</v>
      </c>
      <c r="L836" s="278">
        <v>62.5</v>
      </c>
      <c r="M836" s="279">
        <v>0</v>
      </c>
      <c r="N836" s="277">
        <v>0</v>
      </c>
      <c r="O836" s="280" t="s">
        <v>882</v>
      </c>
      <c r="P836" s="279">
        <v>0</v>
      </c>
      <c r="Q836" s="281">
        <v>0</v>
      </c>
      <c r="R836" s="282" t="s">
        <v>883</v>
      </c>
      <c r="S836" s="274" t="s">
        <v>1488</v>
      </c>
      <c r="T836" s="44">
        <v>1</v>
      </c>
      <c r="U836" s="283">
        <v>54</v>
      </c>
      <c r="V836" s="284">
        <v>4</v>
      </c>
      <c r="W836" s="285" t="s">
        <v>883</v>
      </c>
      <c r="X836" s="286" t="s">
        <v>883</v>
      </c>
      <c r="Y836" s="287">
        <v>0</v>
      </c>
      <c r="Z836" s="287" t="s">
        <v>883</v>
      </c>
      <c r="AA836" s="286" t="s">
        <v>883</v>
      </c>
      <c r="AB836" s="287">
        <v>0</v>
      </c>
      <c r="AC836" s="287"/>
      <c r="AD836" s="288" t="s">
        <v>883</v>
      </c>
      <c r="AE836" s="289" t="s">
        <v>883</v>
      </c>
      <c r="AF836" s="279">
        <v>0</v>
      </c>
      <c r="AG836" s="282">
        <v>43837</v>
      </c>
      <c r="AH836" s="282">
        <v>43572</v>
      </c>
      <c r="AI836" s="282">
        <v>45198</v>
      </c>
      <c r="AJ836" s="282" t="s">
        <v>883</v>
      </c>
      <c r="AK836" s="274"/>
    </row>
    <row r="837" spans="1:37" x14ac:dyDescent="0.3">
      <c r="A837" s="273">
        <v>136822</v>
      </c>
      <c r="B837" s="274" t="s">
        <v>869</v>
      </c>
      <c r="C837" s="146" t="s">
        <v>429</v>
      </c>
      <c r="D837" s="275">
        <v>61.58</v>
      </c>
      <c r="E837" s="274"/>
      <c r="F837" s="274"/>
      <c r="G837" s="274" t="s">
        <v>883</v>
      </c>
      <c r="H837" s="276">
        <v>77</v>
      </c>
      <c r="I837" s="24">
        <v>103003</v>
      </c>
      <c r="J837" s="277">
        <v>61.58</v>
      </c>
      <c r="K837" s="276">
        <v>3</v>
      </c>
      <c r="L837" s="278">
        <v>308</v>
      </c>
      <c r="M837" s="279">
        <v>0</v>
      </c>
      <c r="N837" s="277">
        <v>0</v>
      </c>
      <c r="O837" s="280" t="s">
        <v>882</v>
      </c>
      <c r="P837" s="279">
        <v>0</v>
      </c>
      <c r="Q837" s="281">
        <v>0</v>
      </c>
      <c r="R837" s="282" t="s">
        <v>883</v>
      </c>
      <c r="S837" s="274" t="s">
        <v>1488</v>
      </c>
      <c r="T837" s="44">
        <v>1</v>
      </c>
      <c r="U837" s="283">
        <v>54</v>
      </c>
      <c r="V837" s="284">
        <v>4</v>
      </c>
      <c r="W837" s="285" t="s">
        <v>883</v>
      </c>
      <c r="X837" s="286" t="s">
        <v>883</v>
      </c>
      <c r="Y837" s="287">
        <v>0</v>
      </c>
      <c r="Z837" s="287" t="s">
        <v>883</v>
      </c>
      <c r="AA837" s="286" t="s">
        <v>883</v>
      </c>
      <c r="AB837" s="287">
        <v>0</v>
      </c>
      <c r="AC837" s="287"/>
      <c r="AD837" s="288" t="s">
        <v>883</v>
      </c>
      <c r="AE837" s="289" t="s">
        <v>883</v>
      </c>
      <c r="AF837" s="279">
        <v>0</v>
      </c>
      <c r="AG837" s="282">
        <v>43837</v>
      </c>
      <c r="AH837" s="282">
        <v>43572</v>
      </c>
      <c r="AI837" s="282">
        <v>44379</v>
      </c>
      <c r="AJ837" s="282" t="s">
        <v>883</v>
      </c>
      <c r="AK837" s="274"/>
    </row>
    <row r="838" spans="1:37" x14ac:dyDescent="0.3">
      <c r="A838" s="273">
        <v>136823</v>
      </c>
      <c r="B838" s="274" t="s">
        <v>1931</v>
      </c>
      <c r="C838" s="146" t="s">
        <v>429</v>
      </c>
      <c r="D838" s="275">
        <v>131</v>
      </c>
      <c r="E838" s="274"/>
      <c r="F838" s="274"/>
      <c r="G838" s="274" t="s">
        <v>883</v>
      </c>
      <c r="H838" s="276">
        <v>51</v>
      </c>
      <c r="I838" s="24">
        <v>103003</v>
      </c>
      <c r="J838" s="277">
        <v>131</v>
      </c>
      <c r="K838" s="276">
        <v>2</v>
      </c>
      <c r="L838" s="278">
        <v>300</v>
      </c>
      <c r="M838" s="279">
        <v>0</v>
      </c>
      <c r="N838" s="277">
        <v>0</v>
      </c>
      <c r="O838" s="280" t="s">
        <v>882</v>
      </c>
      <c r="P838" s="279">
        <v>0</v>
      </c>
      <c r="Q838" s="281">
        <v>0</v>
      </c>
      <c r="R838" s="282" t="s">
        <v>883</v>
      </c>
      <c r="S838" s="274" t="s">
        <v>1488</v>
      </c>
      <c r="T838" s="44">
        <v>1</v>
      </c>
      <c r="U838" s="283">
        <v>54</v>
      </c>
      <c r="V838" s="284">
        <v>4</v>
      </c>
      <c r="W838" s="285" t="s">
        <v>883</v>
      </c>
      <c r="X838" s="286" t="s">
        <v>883</v>
      </c>
      <c r="Y838" s="287">
        <v>0</v>
      </c>
      <c r="Z838" s="287" t="s">
        <v>883</v>
      </c>
      <c r="AA838" s="286" t="s">
        <v>883</v>
      </c>
      <c r="AB838" s="287">
        <v>0</v>
      </c>
      <c r="AC838" s="287"/>
      <c r="AD838" s="288" t="s">
        <v>883</v>
      </c>
      <c r="AE838" s="289" t="s">
        <v>883</v>
      </c>
      <c r="AF838" s="279">
        <v>0</v>
      </c>
      <c r="AG838" s="282">
        <v>43837</v>
      </c>
      <c r="AH838" s="282">
        <v>43572</v>
      </c>
      <c r="AI838" s="282">
        <v>45198</v>
      </c>
      <c r="AJ838" s="282" t="s">
        <v>883</v>
      </c>
      <c r="AK838" s="274"/>
    </row>
    <row r="839" spans="1:37" x14ac:dyDescent="0.3">
      <c r="A839" s="273">
        <v>136824</v>
      </c>
      <c r="B839" s="274" t="s">
        <v>1932</v>
      </c>
      <c r="C839" s="146" t="s">
        <v>429</v>
      </c>
      <c r="D839" s="275">
        <v>131</v>
      </c>
      <c r="E839" s="274"/>
      <c r="F839" s="274"/>
      <c r="G839" s="274" t="s">
        <v>883</v>
      </c>
      <c r="H839" s="276">
        <v>11</v>
      </c>
      <c r="I839" s="24">
        <v>103003</v>
      </c>
      <c r="J839" s="277">
        <v>131</v>
      </c>
      <c r="K839" s="276">
        <v>5</v>
      </c>
      <c r="L839" s="278">
        <v>26.19047619047619</v>
      </c>
      <c r="M839" s="279">
        <v>0</v>
      </c>
      <c r="N839" s="277">
        <v>0</v>
      </c>
      <c r="O839" s="280" t="s">
        <v>882</v>
      </c>
      <c r="P839" s="279">
        <v>0</v>
      </c>
      <c r="Q839" s="281">
        <v>0</v>
      </c>
      <c r="R839" s="282" t="s">
        <v>883</v>
      </c>
      <c r="S839" s="274" t="s">
        <v>1488</v>
      </c>
      <c r="T839" s="44">
        <v>1</v>
      </c>
      <c r="U839" s="283">
        <v>54</v>
      </c>
      <c r="V839" s="284">
        <v>4</v>
      </c>
      <c r="W839" s="285" t="s">
        <v>883</v>
      </c>
      <c r="X839" s="286" t="s">
        <v>883</v>
      </c>
      <c r="Y839" s="287">
        <v>0</v>
      </c>
      <c r="Z839" s="287" t="s">
        <v>883</v>
      </c>
      <c r="AA839" s="286" t="s">
        <v>883</v>
      </c>
      <c r="AB839" s="287">
        <v>0</v>
      </c>
      <c r="AC839" s="287"/>
      <c r="AD839" s="288" t="s">
        <v>883</v>
      </c>
      <c r="AE839" s="289" t="s">
        <v>883</v>
      </c>
      <c r="AF839" s="279">
        <v>2</v>
      </c>
      <c r="AG839" s="282">
        <v>45181</v>
      </c>
      <c r="AH839" s="282">
        <v>43572</v>
      </c>
      <c r="AI839" s="282">
        <v>45198</v>
      </c>
      <c r="AJ839" s="282" t="s">
        <v>883</v>
      </c>
      <c r="AK839" s="274"/>
    </row>
    <row r="840" spans="1:37" x14ac:dyDescent="0.3">
      <c r="A840" s="273">
        <v>136825</v>
      </c>
      <c r="B840" s="274" t="s">
        <v>1933</v>
      </c>
      <c r="C840" s="146" t="s">
        <v>429</v>
      </c>
      <c r="D840" s="275">
        <v>131</v>
      </c>
      <c r="E840" s="274"/>
      <c r="F840" s="274"/>
      <c r="G840" s="274" t="s">
        <v>883</v>
      </c>
      <c r="H840" s="276">
        <v>2</v>
      </c>
      <c r="I840" s="24">
        <v>103003</v>
      </c>
      <c r="J840" s="277">
        <v>131</v>
      </c>
      <c r="K840" s="276">
        <v>4</v>
      </c>
      <c r="L840" s="278">
        <v>6.0606060606060606</v>
      </c>
      <c r="M840" s="279">
        <v>1.96</v>
      </c>
      <c r="N840" s="277">
        <v>256.76</v>
      </c>
      <c r="O840" s="280" t="s">
        <v>882</v>
      </c>
      <c r="P840" s="279">
        <v>0</v>
      </c>
      <c r="Q840" s="281">
        <v>0</v>
      </c>
      <c r="R840" s="282" t="s">
        <v>883</v>
      </c>
      <c r="S840" s="274" t="s">
        <v>1488</v>
      </c>
      <c r="T840" s="44">
        <v>1</v>
      </c>
      <c r="U840" s="283">
        <v>54</v>
      </c>
      <c r="V840" s="284">
        <v>4</v>
      </c>
      <c r="W840" s="285" t="s">
        <v>883</v>
      </c>
      <c r="X840" s="286" t="s">
        <v>883</v>
      </c>
      <c r="Y840" s="287">
        <v>0</v>
      </c>
      <c r="Z840" s="287" t="s">
        <v>883</v>
      </c>
      <c r="AA840" s="286" t="s">
        <v>883</v>
      </c>
      <c r="AB840" s="287">
        <v>0</v>
      </c>
      <c r="AC840" s="287"/>
      <c r="AD840" s="288" t="s">
        <v>883</v>
      </c>
      <c r="AE840" s="289" t="s">
        <v>883</v>
      </c>
      <c r="AF840" s="279">
        <v>2</v>
      </c>
      <c r="AG840" s="282">
        <v>45181</v>
      </c>
      <c r="AH840" s="282">
        <v>43572</v>
      </c>
      <c r="AI840" s="282">
        <v>45198</v>
      </c>
      <c r="AJ840" s="282" t="s">
        <v>883</v>
      </c>
      <c r="AK840" s="274"/>
    </row>
    <row r="841" spans="1:37" x14ac:dyDescent="0.3">
      <c r="A841" s="273">
        <v>136826</v>
      </c>
      <c r="B841" s="274" t="s">
        <v>1934</v>
      </c>
      <c r="C841" s="146" t="s">
        <v>429</v>
      </c>
      <c r="D841" s="275">
        <v>131</v>
      </c>
      <c r="E841" s="274"/>
      <c r="F841" s="274"/>
      <c r="G841" s="274" t="s">
        <v>883</v>
      </c>
      <c r="H841" s="276">
        <v>15</v>
      </c>
      <c r="I841" s="24">
        <v>103003</v>
      </c>
      <c r="J841" s="277">
        <v>131</v>
      </c>
      <c r="K841" s="276">
        <v>8</v>
      </c>
      <c r="L841" s="278">
        <v>22.388059701492537</v>
      </c>
      <c r="M841" s="279">
        <v>0</v>
      </c>
      <c r="N841" s="277">
        <v>0</v>
      </c>
      <c r="O841" s="280" t="s">
        <v>882</v>
      </c>
      <c r="P841" s="279">
        <v>0</v>
      </c>
      <c r="Q841" s="281">
        <v>0</v>
      </c>
      <c r="R841" s="282" t="s">
        <v>883</v>
      </c>
      <c r="S841" s="274" t="s">
        <v>1488</v>
      </c>
      <c r="T841" s="44">
        <v>1</v>
      </c>
      <c r="U841" s="283">
        <v>54</v>
      </c>
      <c r="V841" s="284">
        <v>4</v>
      </c>
      <c r="W841" s="285" t="s">
        <v>883</v>
      </c>
      <c r="X841" s="286" t="s">
        <v>883</v>
      </c>
      <c r="Y841" s="287">
        <v>0</v>
      </c>
      <c r="Z841" s="287" t="s">
        <v>883</v>
      </c>
      <c r="AA841" s="286" t="s">
        <v>883</v>
      </c>
      <c r="AB841" s="287">
        <v>0</v>
      </c>
      <c r="AC841" s="287"/>
      <c r="AD841" s="288" t="s">
        <v>883</v>
      </c>
      <c r="AE841" s="289" t="s">
        <v>883</v>
      </c>
      <c r="AF841" s="279">
        <v>2</v>
      </c>
      <c r="AG841" s="282">
        <v>45181</v>
      </c>
      <c r="AH841" s="282">
        <v>43572</v>
      </c>
      <c r="AI841" s="282">
        <v>45198</v>
      </c>
      <c r="AJ841" s="282" t="s">
        <v>883</v>
      </c>
      <c r="AK841" s="274"/>
    </row>
    <row r="842" spans="1:37" x14ac:dyDescent="0.3">
      <c r="A842" s="273">
        <v>136829</v>
      </c>
      <c r="B842" s="274" t="s">
        <v>1935</v>
      </c>
      <c r="C842" s="146" t="s">
        <v>429</v>
      </c>
      <c r="D842" s="275">
        <v>115.93</v>
      </c>
      <c r="E842" s="274"/>
      <c r="F842" s="274"/>
      <c r="G842" s="274" t="s">
        <v>883</v>
      </c>
      <c r="H842" s="276">
        <v>5</v>
      </c>
      <c r="I842" s="24">
        <v>103003</v>
      </c>
      <c r="J842" s="277">
        <v>115.93</v>
      </c>
      <c r="K842" s="276"/>
      <c r="L842" s="278">
        <v>0</v>
      </c>
      <c r="M842" s="279">
        <v>0</v>
      </c>
      <c r="N842" s="277">
        <v>0</v>
      </c>
      <c r="O842" s="280" t="s">
        <v>882</v>
      </c>
      <c r="P842" s="279">
        <v>0</v>
      </c>
      <c r="Q842" s="281">
        <v>0</v>
      </c>
      <c r="R842" s="282" t="s">
        <v>883</v>
      </c>
      <c r="S842" s="274" t="s">
        <v>1488</v>
      </c>
      <c r="T842" s="44">
        <v>1</v>
      </c>
      <c r="U842" s="283">
        <v>54</v>
      </c>
      <c r="V842" s="284">
        <v>4</v>
      </c>
      <c r="W842" s="285" t="s">
        <v>883</v>
      </c>
      <c r="X842" s="286" t="s">
        <v>883</v>
      </c>
      <c r="Y842" s="287">
        <v>0</v>
      </c>
      <c r="Z842" s="287" t="s">
        <v>883</v>
      </c>
      <c r="AA842" s="286" t="s">
        <v>883</v>
      </c>
      <c r="AB842" s="287">
        <v>0</v>
      </c>
      <c r="AC842" s="287"/>
      <c r="AD842" s="288" t="s">
        <v>883</v>
      </c>
      <c r="AE842" s="289" t="s">
        <v>883</v>
      </c>
      <c r="AF842" s="279">
        <v>0</v>
      </c>
      <c r="AG842" s="282">
        <v>43837</v>
      </c>
      <c r="AH842" s="282">
        <v>43572</v>
      </c>
      <c r="AI842" s="282">
        <v>45142</v>
      </c>
      <c r="AJ842" s="282" t="s">
        <v>883</v>
      </c>
      <c r="AK842" s="274"/>
    </row>
    <row r="843" spans="1:37" x14ac:dyDescent="0.3">
      <c r="A843" s="273">
        <v>136837</v>
      </c>
      <c r="B843" s="274" t="s">
        <v>870</v>
      </c>
      <c r="C843" s="146" t="s">
        <v>429</v>
      </c>
      <c r="D843" s="275">
        <v>56.6</v>
      </c>
      <c r="E843" s="274"/>
      <c r="F843" s="274"/>
      <c r="G843" s="274" t="s">
        <v>883</v>
      </c>
      <c r="H843" s="276">
        <v>3</v>
      </c>
      <c r="I843" s="24">
        <v>103003</v>
      </c>
      <c r="J843" s="277">
        <v>56.6</v>
      </c>
      <c r="K843" s="276"/>
      <c r="L843" s="278">
        <v>0</v>
      </c>
      <c r="M843" s="279">
        <v>0</v>
      </c>
      <c r="N843" s="277">
        <v>0</v>
      </c>
      <c r="O843" s="280" t="s">
        <v>882</v>
      </c>
      <c r="P843" s="279">
        <v>0</v>
      </c>
      <c r="Q843" s="281">
        <v>0</v>
      </c>
      <c r="R843" s="282" t="s">
        <v>883</v>
      </c>
      <c r="S843" s="274" t="s">
        <v>1488</v>
      </c>
      <c r="T843" s="44">
        <v>1</v>
      </c>
      <c r="U843" s="283">
        <v>54</v>
      </c>
      <c r="V843" s="284">
        <v>4</v>
      </c>
      <c r="W843" s="285" t="s">
        <v>883</v>
      </c>
      <c r="X843" s="286" t="s">
        <v>883</v>
      </c>
      <c r="Y843" s="287">
        <v>0</v>
      </c>
      <c r="Z843" s="287" t="s">
        <v>883</v>
      </c>
      <c r="AA843" s="286" t="s">
        <v>883</v>
      </c>
      <c r="AB843" s="287">
        <v>0</v>
      </c>
      <c r="AC843" s="287"/>
      <c r="AD843" s="288" t="s">
        <v>883</v>
      </c>
      <c r="AE843" s="289" t="s">
        <v>883</v>
      </c>
      <c r="AF843" s="279">
        <v>0</v>
      </c>
      <c r="AG843" s="282">
        <v>43819</v>
      </c>
      <c r="AH843" s="282">
        <v>43572</v>
      </c>
      <c r="AI843" s="282">
        <v>44461</v>
      </c>
      <c r="AJ843" s="282" t="s">
        <v>883</v>
      </c>
      <c r="AK843" s="274"/>
    </row>
    <row r="844" spans="1:37" x14ac:dyDescent="0.3">
      <c r="A844" s="273">
        <v>136838</v>
      </c>
      <c r="B844" s="274" t="s">
        <v>871</v>
      </c>
      <c r="C844" s="146" t="s">
        <v>429</v>
      </c>
      <c r="D844" s="275">
        <v>21.3</v>
      </c>
      <c r="E844" s="274"/>
      <c r="F844" s="274"/>
      <c r="G844" s="274" t="s">
        <v>883</v>
      </c>
      <c r="H844" s="276">
        <v>4</v>
      </c>
      <c r="I844" s="24">
        <v>103003</v>
      </c>
      <c r="J844" s="277">
        <v>21.3</v>
      </c>
      <c r="K844" s="276"/>
      <c r="L844" s="278">
        <v>0</v>
      </c>
      <c r="M844" s="279">
        <v>0</v>
      </c>
      <c r="N844" s="277">
        <v>0</v>
      </c>
      <c r="O844" s="280" t="s">
        <v>882</v>
      </c>
      <c r="P844" s="279">
        <v>0</v>
      </c>
      <c r="Q844" s="281">
        <v>0</v>
      </c>
      <c r="R844" s="282" t="s">
        <v>883</v>
      </c>
      <c r="S844" s="274" t="s">
        <v>1488</v>
      </c>
      <c r="T844" s="44">
        <v>1</v>
      </c>
      <c r="U844" s="283">
        <v>54</v>
      </c>
      <c r="V844" s="284">
        <v>4</v>
      </c>
      <c r="W844" s="285" t="s">
        <v>883</v>
      </c>
      <c r="X844" s="286" t="s">
        <v>883</v>
      </c>
      <c r="Y844" s="287">
        <v>0</v>
      </c>
      <c r="Z844" s="287" t="s">
        <v>883</v>
      </c>
      <c r="AA844" s="286" t="s">
        <v>883</v>
      </c>
      <c r="AB844" s="287">
        <v>0</v>
      </c>
      <c r="AC844" s="287"/>
      <c r="AD844" s="288" t="s">
        <v>883</v>
      </c>
      <c r="AE844" s="289" t="s">
        <v>883</v>
      </c>
      <c r="AF844" s="279">
        <v>0</v>
      </c>
      <c r="AG844" s="282">
        <v>43819</v>
      </c>
      <c r="AH844" s="282">
        <v>43572</v>
      </c>
      <c r="AI844" s="282">
        <v>43780</v>
      </c>
      <c r="AJ844" s="282" t="s">
        <v>883</v>
      </c>
      <c r="AK844" s="274"/>
    </row>
    <row r="845" spans="1:37" x14ac:dyDescent="0.3">
      <c r="A845" s="273">
        <v>136839</v>
      </c>
      <c r="B845" s="274" t="s">
        <v>872</v>
      </c>
      <c r="C845" s="146" t="s">
        <v>429</v>
      </c>
      <c r="D845" s="275">
        <v>21.3</v>
      </c>
      <c r="E845" s="274"/>
      <c r="F845" s="274"/>
      <c r="G845" s="274" t="s">
        <v>883</v>
      </c>
      <c r="H845" s="276">
        <v>16</v>
      </c>
      <c r="I845" s="24">
        <v>103003</v>
      </c>
      <c r="J845" s="277">
        <v>21.3</v>
      </c>
      <c r="K845" s="276"/>
      <c r="L845" s="278">
        <v>0</v>
      </c>
      <c r="M845" s="279">
        <v>0</v>
      </c>
      <c r="N845" s="277">
        <v>0</v>
      </c>
      <c r="O845" s="280" t="s">
        <v>882</v>
      </c>
      <c r="P845" s="279">
        <v>0</v>
      </c>
      <c r="Q845" s="281">
        <v>0</v>
      </c>
      <c r="R845" s="282" t="s">
        <v>883</v>
      </c>
      <c r="S845" s="274" t="s">
        <v>1488</v>
      </c>
      <c r="T845" s="44">
        <v>1</v>
      </c>
      <c r="U845" s="283">
        <v>54</v>
      </c>
      <c r="V845" s="284">
        <v>4</v>
      </c>
      <c r="W845" s="285" t="s">
        <v>883</v>
      </c>
      <c r="X845" s="286" t="s">
        <v>883</v>
      </c>
      <c r="Y845" s="287">
        <v>0</v>
      </c>
      <c r="Z845" s="287" t="s">
        <v>883</v>
      </c>
      <c r="AA845" s="286" t="s">
        <v>883</v>
      </c>
      <c r="AB845" s="287">
        <v>0</v>
      </c>
      <c r="AC845" s="287"/>
      <c r="AD845" s="288" t="s">
        <v>883</v>
      </c>
      <c r="AE845" s="289" t="s">
        <v>883</v>
      </c>
      <c r="AF845" s="279">
        <v>0</v>
      </c>
      <c r="AG845" s="282">
        <v>43819</v>
      </c>
      <c r="AH845" s="282">
        <v>43572</v>
      </c>
      <c r="AI845" s="282">
        <v>43780</v>
      </c>
      <c r="AJ845" s="282" t="s">
        <v>883</v>
      </c>
      <c r="AK845" s="274"/>
    </row>
    <row r="846" spans="1:37" x14ac:dyDescent="0.3">
      <c r="A846" s="273">
        <v>136840</v>
      </c>
      <c r="B846" s="274" t="s">
        <v>873</v>
      </c>
      <c r="C846" s="146" t="s">
        <v>429</v>
      </c>
      <c r="D846" s="275">
        <v>21.3</v>
      </c>
      <c r="E846" s="274"/>
      <c r="F846" s="274"/>
      <c r="G846" s="274" t="s">
        <v>883</v>
      </c>
      <c r="H846" s="276">
        <v>0</v>
      </c>
      <c r="I846" s="24">
        <v>103003</v>
      </c>
      <c r="J846" s="277">
        <v>21.3</v>
      </c>
      <c r="K846" s="276">
        <v>1</v>
      </c>
      <c r="L846" s="278">
        <v>0</v>
      </c>
      <c r="M846" s="279">
        <v>0.96</v>
      </c>
      <c r="N846" s="277">
        <v>20.448</v>
      </c>
      <c r="O846" s="280" t="s">
        <v>882</v>
      </c>
      <c r="P846" s="279">
        <v>0</v>
      </c>
      <c r="Q846" s="281">
        <v>0</v>
      </c>
      <c r="R846" s="282" t="s">
        <v>883</v>
      </c>
      <c r="S846" s="274" t="s">
        <v>1488</v>
      </c>
      <c r="T846" s="44">
        <v>1</v>
      </c>
      <c r="U846" s="283">
        <v>54</v>
      </c>
      <c r="V846" s="284">
        <v>4</v>
      </c>
      <c r="W846" s="285" t="s">
        <v>883</v>
      </c>
      <c r="X846" s="286" t="s">
        <v>883</v>
      </c>
      <c r="Y846" s="287">
        <v>0</v>
      </c>
      <c r="Z846" s="287" t="s">
        <v>883</v>
      </c>
      <c r="AA846" s="286" t="s">
        <v>883</v>
      </c>
      <c r="AB846" s="287">
        <v>0</v>
      </c>
      <c r="AC846" s="287"/>
      <c r="AD846" s="288" t="s">
        <v>883</v>
      </c>
      <c r="AE846" s="289" t="s">
        <v>883</v>
      </c>
      <c r="AF846" s="279">
        <v>0</v>
      </c>
      <c r="AG846" s="282">
        <v>43819</v>
      </c>
      <c r="AH846" s="282">
        <v>43572</v>
      </c>
      <c r="AI846" s="282">
        <v>43780</v>
      </c>
      <c r="AJ846" s="282" t="s">
        <v>883</v>
      </c>
      <c r="AK846" s="274"/>
    </row>
    <row r="847" spans="1:37" x14ac:dyDescent="0.3">
      <c r="A847" s="273">
        <v>136841</v>
      </c>
      <c r="B847" s="274" t="s">
        <v>874</v>
      </c>
      <c r="C847" s="146" t="s">
        <v>429</v>
      </c>
      <c r="D847" s="275">
        <v>21.3</v>
      </c>
      <c r="E847" s="274"/>
      <c r="F847" s="274"/>
      <c r="G847" s="274" t="s">
        <v>883</v>
      </c>
      <c r="H847" s="276">
        <v>0</v>
      </c>
      <c r="I847" s="24">
        <v>103003</v>
      </c>
      <c r="J847" s="277">
        <v>21.3</v>
      </c>
      <c r="K847" s="276">
        <v>7</v>
      </c>
      <c r="L847" s="278">
        <v>0</v>
      </c>
      <c r="M847" s="279">
        <v>12</v>
      </c>
      <c r="N847" s="277">
        <v>255.6</v>
      </c>
      <c r="O847" s="280" t="s">
        <v>882</v>
      </c>
      <c r="P847" s="279">
        <v>0</v>
      </c>
      <c r="Q847" s="281">
        <v>0</v>
      </c>
      <c r="R847" s="282" t="s">
        <v>883</v>
      </c>
      <c r="S847" s="274" t="s">
        <v>1488</v>
      </c>
      <c r="T847" s="44">
        <v>1</v>
      </c>
      <c r="U847" s="283">
        <v>54</v>
      </c>
      <c r="V847" s="284">
        <v>4</v>
      </c>
      <c r="W847" s="285" t="s">
        <v>883</v>
      </c>
      <c r="X847" s="286" t="s">
        <v>883</v>
      </c>
      <c r="Y847" s="287">
        <v>0</v>
      </c>
      <c r="Z847" s="287" t="s">
        <v>883</v>
      </c>
      <c r="AA847" s="286" t="s">
        <v>883</v>
      </c>
      <c r="AB847" s="287">
        <v>0</v>
      </c>
      <c r="AC847" s="287"/>
      <c r="AD847" s="288" t="s">
        <v>883</v>
      </c>
      <c r="AE847" s="289" t="s">
        <v>883</v>
      </c>
      <c r="AF847" s="279">
        <v>0</v>
      </c>
      <c r="AG847" s="282">
        <v>43819</v>
      </c>
      <c r="AH847" s="282">
        <v>43572</v>
      </c>
      <c r="AI847" s="282">
        <v>43780</v>
      </c>
      <c r="AJ847" s="282" t="s">
        <v>883</v>
      </c>
      <c r="AK847" s="274"/>
    </row>
    <row r="848" spans="1:37" x14ac:dyDescent="0.3">
      <c r="A848" s="273">
        <v>136842</v>
      </c>
      <c r="B848" s="274" t="s">
        <v>875</v>
      </c>
      <c r="C848" s="146" t="s">
        <v>429</v>
      </c>
      <c r="D848" s="275">
        <v>21.3</v>
      </c>
      <c r="E848" s="274"/>
      <c r="F848" s="274"/>
      <c r="G848" s="274" t="s">
        <v>883</v>
      </c>
      <c r="H848" s="276">
        <v>0</v>
      </c>
      <c r="I848" s="24">
        <v>103003</v>
      </c>
      <c r="J848" s="277">
        <v>21.3</v>
      </c>
      <c r="K848" s="276">
        <v>6</v>
      </c>
      <c r="L848" s="278">
        <v>0</v>
      </c>
      <c r="M848" s="279">
        <v>6</v>
      </c>
      <c r="N848" s="277">
        <v>127.8</v>
      </c>
      <c r="O848" s="280" t="s">
        <v>882</v>
      </c>
      <c r="P848" s="279">
        <v>0</v>
      </c>
      <c r="Q848" s="281">
        <v>0</v>
      </c>
      <c r="R848" s="282" t="s">
        <v>883</v>
      </c>
      <c r="S848" s="274" t="s">
        <v>1488</v>
      </c>
      <c r="T848" s="44">
        <v>1</v>
      </c>
      <c r="U848" s="283">
        <v>54</v>
      </c>
      <c r="V848" s="284">
        <v>4</v>
      </c>
      <c r="W848" s="285" t="s">
        <v>883</v>
      </c>
      <c r="X848" s="286" t="s">
        <v>883</v>
      </c>
      <c r="Y848" s="287">
        <v>0</v>
      </c>
      <c r="Z848" s="287" t="s">
        <v>883</v>
      </c>
      <c r="AA848" s="286" t="s">
        <v>883</v>
      </c>
      <c r="AB848" s="287">
        <v>0</v>
      </c>
      <c r="AC848" s="287"/>
      <c r="AD848" s="288" t="s">
        <v>883</v>
      </c>
      <c r="AE848" s="289" t="s">
        <v>883</v>
      </c>
      <c r="AF848" s="279">
        <v>0</v>
      </c>
      <c r="AG848" s="282">
        <v>43819</v>
      </c>
      <c r="AH848" s="282">
        <v>43572</v>
      </c>
      <c r="AI848" s="282">
        <v>43780</v>
      </c>
      <c r="AJ848" s="282" t="s">
        <v>883</v>
      </c>
      <c r="AK848" s="274"/>
    </row>
    <row r="849" spans="1:37" x14ac:dyDescent="0.3">
      <c r="A849" s="273">
        <v>136843</v>
      </c>
      <c r="B849" s="274" t="s">
        <v>876</v>
      </c>
      <c r="C849" s="146" t="s">
        <v>429</v>
      </c>
      <c r="D849" s="275">
        <v>56.6</v>
      </c>
      <c r="E849" s="274"/>
      <c r="F849" s="274"/>
      <c r="G849" s="274" t="s">
        <v>883</v>
      </c>
      <c r="H849" s="276">
        <v>4</v>
      </c>
      <c r="I849" s="24">
        <v>103003</v>
      </c>
      <c r="J849" s="277">
        <v>56.6</v>
      </c>
      <c r="K849" s="276">
        <v>3</v>
      </c>
      <c r="L849" s="278">
        <v>16</v>
      </c>
      <c r="M849" s="279">
        <v>0</v>
      </c>
      <c r="N849" s="277">
        <v>0</v>
      </c>
      <c r="O849" s="280" t="s">
        <v>882</v>
      </c>
      <c r="P849" s="279">
        <v>0</v>
      </c>
      <c r="Q849" s="281">
        <v>0</v>
      </c>
      <c r="R849" s="282" t="s">
        <v>883</v>
      </c>
      <c r="S849" s="274" t="s">
        <v>1488</v>
      </c>
      <c r="T849" s="44">
        <v>1</v>
      </c>
      <c r="U849" s="283">
        <v>54</v>
      </c>
      <c r="V849" s="284">
        <v>4</v>
      </c>
      <c r="W849" s="285" t="s">
        <v>883</v>
      </c>
      <c r="X849" s="286" t="s">
        <v>883</v>
      </c>
      <c r="Y849" s="287">
        <v>0</v>
      </c>
      <c r="Z849" s="287" t="s">
        <v>883</v>
      </c>
      <c r="AA849" s="286" t="s">
        <v>883</v>
      </c>
      <c r="AB849" s="287">
        <v>0</v>
      </c>
      <c r="AC849" s="287"/>
      <c r="AD849" s="288" t="s">
        <v>883</v>
      </c>
      <c r="AE849" s="289" t="s">
        <v>883</v>
      </c>
      <c r="AF849" s="279">
        <v>0</v>
      </c>
      <c r="AG849" s="282">
        <v>43819</v>
      </c>
      <c r="AH849" s="282">
        <v>43572</v>
      </c>
      <c r="AI849" s="282">
        <v>44461</v>
      </c>
      <c r="AJ849" s="282" t="s">
        <v>883</v>
      </c>
      <c r="AK849" s="274"/>
    </row>
    <row r="850" spans="1:37" x14ac:dyDescent="0.3">
      <c r="A850" s="273">
        <v>136853</v>
      </c>
      <c r="B850" s="274" t="s">
        <v>1936</v>
      </c>
      <c r="C850" s="146" t="s">
        <v>429</v>
      </c>
      <c r="D850" s="275">
        <v>1.76</v>
      </c>
      <c r="E850" s="274"/>
      <c r="F850" s="274"/>
      <c r="G850" s="274" t="s">
        <v>883</v>
      </c>
      <c r="H850" s="276">
        <v>55</v>
      </c>
      <c r="I850" s="24">
        <v>103003</v>
      </c>
      <c r="J850" s="277">
        <v>1.76</v>
      </c>
      <c r="K850" s="276">
        <v>21</v>
      </c>
      <c r="L850" s="278">
        <v>31.428571428571427</v>
      </c>
      <c r="M850" s="279">
        <v>0</v>
      </c>
      <c r="N850" s="277">
        <v>0</v>
      </c>
      <c r="O850" s="280" t="s">
        <v>882</v>
      </c>
      <c r="P850" s="279">
        <v>0</v>
      </c>
      <c r="Q850" s="281">
        <v>0</v>
      </c>
      <c r="R850" s="282" t="s">
        <v>883</v>
      </c>
      <c r="S850" s="274" t="s">
        <v>1488</v>
      </c>
      <c r="T850" s="44">
        <v>1</v>
      </c>
      <c r="U850" s="283">
        <v>54</v>
      </c>
      <c r="V850" s="284">
        <v>4</v>
      </c>
      <c r="W850" s="285" t="s">
        <v>883</v>
      </c>
      <c r="X850" s="286" t="s">
        <v>883</v>
      </c>
      <c r="Y850" s="287">
        <v>0</v>
      </c>
      <c r="Z850" s="287" t="s">
        <v>883</v>
      </c>
      <c r="AA850" s="286" t="s">
        <v>883</v>
      </c>
      <c r="AB850" s="287">
        <v>0</v>
      </c>
      <c r="AC850" s="287"/>
      <c r="AD850" s="288" t="s">
        <v>883</v>
      </c>
      <c r="AE850" s="289" t="s">
        <v>883</v>
      </c>
      <c r="AF850" s="279">
        <v>8</v>
      </c>
      <c r="AG850" s="282">
        <v>43802</v>
      </c>
      <c r="AH850" s="282">
        <v>43578</v>
      </c>
      <c r="AI850" s="282">
        <v>43780</v>
      </c>
      <c r="AJ850" s="282" t="s">
        <v>883</v>
      </c>
      <c r="AK850" s="274"/>
    </row>
    <row r="851" spans="1:37" x14ac:dyDescent="0.3">
      <c r="A851" s="273">
        <v>136854</v>
      </c>
      <c r="B851" s="274" t="s">
        <v>1937</v>
      </c>
      <c r="C851" s="146" t="s">
        <v>31</v>
      </c>
      <c r="D851" s="275">
        <v>3.5</v>
      </c>
      <c r="E851" s="274"/>
      <c r="F851" s="274"/>
      <c r="G851" s="274" t="s">
        <v>883</v>
      </c>
      <c r="H851" s="276">
        <v>66</v>
      </c>
      <c r="I851" s="24">
        <v>103003</v>
      </c>
      <c r="J851" s="277">
        <v>3.5</v>
      </c>
      <c r="K851" s="276">
        <v>4</v>
      </c>
      <c r="L851" s="278">
        <v>200</v>
      </c>
      <c r="M851" s="279">
        <v>0</v>
      </c>
      <c r="N851" s="277">
        <v>0</v>
      </c>
      <c r="O851" s="280" t="s">
        <v>882</v>
      </c>
      <c r="P851" s="279">
        <v>0</v>
      </c>
      <c r="Q851" s="281">
        <v>0</v>
      </c>
      <c r="R851" s="282" t="s">
        <v>883</v>
      </c>
      <c r="S851" s="274" t="s">
        <v>1488</v>
      </c>
      <c r="T851" s="44">
        <v>1</v>
      </c>
      <c r="U851" s="283">
        <v>54</v>
      </c>
      <c r="V851" s="284">
        <v>4</v>
      </c>
      <c r="W851" s="285" t="s">
        <v>883</v>
      </c>
      <c r="X851" s="286" t="s">
        <v>883</v>
      </c>
      <c r="Y851" s="287">
        <v>0</v>
      </c>
      <c r="Z851" s="287" t="s">
        <v>883</v>
      </c>
      <c r="AA851" s="286" t="s">
        <v>883</v>
      </c>
      <c r="AB851" s="287">
        <v>0</v>
      </c>
      <c r="AC851" s="287"/>
      <c r="AD851" s="288" t="s">
        <v>883</v>
      </c>
      <c r="AE851" s="289" t="s">
        <v>883</v>
      </c>
      <c r="AF851" s="279">
        <v>2</v>
      </c>
      <c r="AG851" s="282">
        <v>45203</v>
      </c>
      <c r="AH851" s="282">
        <v>43578</v>
      </c>
      <c r="AI851" s="282">
        <v>45142</v>
      </c>
      <c r="AJ851" s="282" t="s">
        <v>883</v>
      </c>
      <c r="AK851" s="274"/>
    </row>
    <row r="852" spans="1:37" x14ac:dyDescent="0.3">
      <c r="A852" s="273">
        <v>136855</v>
      </c>
      <c r="B852" s="274" t="s">
        <v>1938</v>
      </c>
      <c r="C852" s="146" t="s">
        <v>429</v>
      </c>
      <c r="D852" s="275">
        <v>6.9</v>
      </c>
      <c r="E852" s="274"/>
      <c r="F852" s="274"/>
      <c r="G852" s="274" t="s">
        <v>883</v>
      </c>
      <c r="H852" s="276">
        <v>80</v>
      </c>
      <c r="I852" s="24">
        <v>103003</v>
      </c>
      <c r="J852" s="277">
        <v>6.9</v>
      </c>
      <c r="K852" s="276">
        <v>3</v>
      </c>
      <c r="L852" s="278">
        <v>320</v>
      </c>
      <c r="M852" s="279">
        <v>0</v>
      </c>
      <c r="N852" s="277">
        <v>0</v>
      </c>
      <c r="O852" s="280" t="s">
        <v>882</v>
      </c>
      <c r="P852" s="279">
        <v>0</v>
      </c>
      <c r="Q852" s="281">
        <v>0</v>
      </c>
      <c r="R852" s="282" t="s">
        <v>883</v>
      </c>
      <c r="S852" s="274" t="s">
        <v>1488</v>
      </c>
      <c r="T852" s="44">
        <v>1</v>
      </c>
      <c r="U852" s="283">
        <v>54</v>
      </c>
      <c r="V852" s="284">
        <v>4</v>
      </c>
      <c r="W852" s="285" t="s">
        <v>883</v>
      </c>
      <c r="X852" s="286" t="s">
        <v>883</v>
      </c>
      <c r="Y852" s="287">
        <v>0</v>
      </c>
      <c r="Z852" s="287" t="s">
        <v>883</v>
      </c>
      <c r="AA852" s="286" t="s">
        <v>883</v>
      </c>
      <c r="AB852" s="287">
        <v>0</v>
      </c>
      <c r="AC852" s="287"/>
      <c r="AD852" s="288" t="s">
        <v>883</v>
      </c>
      <c r="AE852" s="289" t="s">
        <v>883</v>
      </c>
      <c r="AF852" s="279">
        <v>0</v>
      </c>
      <c r="AG852" s="282">
        <v>43962</v>
      </c>
      <c r="AH852" s="282">
        <v>43578</v>
      </c>
      <c r="AI852" s="282">
        <v>43929</v>
      </c>
      <c r="AJ852" s="282" t="s">
        <v>883</v>
      </c>
      <c r="AK852" s="274"/>
    </row>
    <row r="853" spans="1:37" x14ac:dyDescent="0.3">
      <c r="A853" s="273">
        <v>136858</v>
      </c>
      <c r="B853" s="274" t="s">
        <v>1939</v>
      </c>
      <c r="C853" s="146" t="s">
        <v>429</v>
      </c>
      <c r="D853" s="275">
        <v>8.8000000000000007</v>
      </c>
      <c r="E853" s="274"/>
      <c r="F853" s="274"/>
      <c r="G853" s="274" t="s">
        <v>883</v>
      </c>
      <c r="H853" s="276">
        <v>28</v>
      </c>
      <c r="I853" s="24">
        <v>103003</v>
      </c>
      <c r="J853" s="277">
        <v>8.8000000000000007</v>
      </c>
      <c r="K853" s="276"/>
      <c r="L853" s="278">
        <v>0</v>
      </c>
      <c r="M853" s="279">
        <v>0</v>
      </c>
      <c r="N853" s="277">
        <v>0</v>
      </c>
      <c r="O853" s="280" t="s">
        <v>882</v>
      </c>
      <c r="P853" s="279">
        <v>0</v>
      </c>
      <c r="Q853" s="281">
        <v>0</v>
      </c>
      <c r="R853" s="282" t="s">
        <v>883</v>
      </c>
      <c r="S853" s="274" t="s">
        <v>1488</v>
      </c>
      <c r="T853" s="44">
        <v>1</v>
      </c>
      <c r="U853" s="283">
        <v>54</v>
      </c>
      <c r="V853" s="284">
        <v>4</v>
      </c>
      <c r="W853" s="285" t="s">
        <v>883</v>
      </c>
      <c r="X853" s="286" t="s">
        <v>883</v>
      </c>
      <c r="Y853" s="287">
        <v>0</v>
      </c>
      <c r="Z853" s="287" t="s">
        <v>883</v>
      </c>
      <c r="AA853" s="286" t="s">
        <v>883</v>
      </c>
      <c r="AB853" s="287">
        <v>0</v>
      </c>
      <c r="AC853" s="287"/>
      <c r="AD853" s="288" t="s">
        <v>883</v>
      </c>
      <c r="AE853" s="289" t="s">
        <v>883</v>
      </c>
      <c r="AF853" s="279">
        <v>0</v>
      </c>
      <c r="AG853" s="282">
        <v>43965</v>
      </c>
      <c r="AH853" s="282">
        <v>43578</v>
      </c>
      <c r="AI853" s="282">
        <v>43929</v>
      </c>
      <c r="AJ853" s="282" t="s">
        <v>883</v>
      </c>
      <c r="AK853" s="274"/>
    </row>
    <row r="854" spans="1:37" x14ac:dyDescent="0.3">
      <c r="A854" s="273">
        <v>136859</v>
      </c>
      <c r="B854" s="274" t="s">
        <v>1940</v>
      </c>
      <c r="C854" s="146" t="s">
        <v>256</v>
      </c>
      <c r="D854" s="275">
        <v>30.66</v>
      </c>
      <c r="E854" s="274"/>
      <c r="F854" s="274"/>
      <c r="G854" s="274" t="s">
        <v>883</v>
      </c>
      <c r="H854" s="276">
        <v>44</v>
      </c>
      <c r="I854" s="24">
        <v>103003</v>
      </c>
      <c r="J854" s="277">
        <v>41.119259999999997</v>
      </c>
      <c r="K854" s="276"/>
      <c r="L854" s="278">
        <v>0</v>
      </c>
      <c r="M854" s="279">
        <v>0</v>
      </c>
      <c r="N854" s="277">
        <v>0</v>
      </c>
      <c r="O854" s="280" t="s">
        <v>882</v>
      </c>
      <c r="P854" s="279">
        <v>0</v>
      </c>
      <c r="Q854" s="281">
        <v>0</v>
      </c>
      <c r="R854" s="282" t="s">
        <v>883</v>
      </c>
      <c r="S854" s="274" t="s">
        <v>1488</v>
      </c>
      <c r="T854" s="44">
        <v>1</v>
      </c>
      <c r="U854" s="283">
        <v>54</v>
      </c>
      <c r="V854" s="284">
        <v>4</v>
      </c>
      <c r="W854" s="285" t="s">
        <v>883</v>
      </c>
      <c r="X854" s="286" t="s">
        <v>883</v>
      </c>
      <c r="Y854" s="287">
        <v>0</v>
      </c>
      <c r="Z854" s="287" t="s">
        <v>883</v>
      </c>
      <c r="AA854" s="286" t="s">
        <v>883</v>
      </c>
      <c r="AB854" s="287">
        <v>0</v>
      </c>
      <c r="AC854" s="287"/>
      <c r="AD854" s="288" t="s">
        <v>883</v>
      </c>
      <c r="AE854" s="289" t="s">
        <v>883</v>
      </c>
      <c r="AF854" s="279">
        <v>0</v>
      </c>
      <c r="AG854" s="282">
        <v>43826</v>
      </c>
      <c r="AH854" s="282">
        <v>43578</v>
      </c>
      <c r="AI854" s="282">
        <v>43805</v>
      </c>
      <c r="AJ854" s="282" t="s">
        <v>883</v>
      </c>
      <c r="AK854" s="274"/>
    </row>
    <row r="855" spans="1:37" x14ac:dyDescent="0.3">
      <c r="A855" s="273">
        <v>136860</v>
      </c>
      <c r="B855" s="274" t="s">
        <v>1941</v>
      </c>
      <c r="C855" s="146" t="s">
        <v>256</v>
      </c>
      <c r="D855" s="275">
        <v>26.14</v>
      </c>
      <c r="E855" s="274"/>
      <c r="F855" s="274"/>
      <c r="G855" s="274" t="s">
        <v>883</v>
      </c>
      <c r="H855" s="276">
        <v>9</v>
      </c>
      <c r="I855" s="24">
        <v>103003</v>
      </c>
      <c r="J855" s="277">
        <v>26.14</v>
      </c>
      <c r="K855" s="276">
        <v>2</v>
      </c>
      <c r="L855" s="278">
        <v>52.941176470588239</v>
      </c>
      <c r="M855" s="279">
        <v>0</v>
      </c>
      <c r="N855" s="277">
        <v>0</v>
      </c>
      <c r="O855" s="280" t="s">
        <v>882</v>
      </c>
      <c r="P855" s="279">
        <v>0</v>
      </c>
      <c r="Q855" s="281">
        <v>0</v>
      </c>
      <c r="R855" s="282" t="s">
        <v>883</v>
      </c>
      <c r="S855" s="274" t="s">
        <v>1488</v>
      </c>
      <c r="T855" s="44">
        <v>1</v>
      </c>
      <c r="U855" s="283">
        <v>54</v>
      </c>
      <c r="V855" s="284">
        <v>4</v>
      </c>
      <c r="W855" s="285" t="s">
        <v>883</v>
      </c>
      <c r="X855" s="286" t="s">
        <v>883</v>
      </c>
      <c r="Y855" s="287">
        <v>0</v>
      </c>
      <c r="Z855" s="287" t="s">
        <v>883</v>
      </c>
      <c r="AA855" s="286" t="s">
        <v>883</v>
      </c>
      <c r="AB855" s="287">
        <v>0</v>
      </c>
      <c r="AC855" s="287"/>
      <c r="AD855" s="288" t="s">
        <v>883</v>
      </c>
      <c r="AE855" s="289" t="s">
        <v>883</v>
      </c>
      <c r="AF855" s="279">
        <v>0</v>
      </c>
      <c r="AG855" s="282">
        <v>43819</v>
      </c>
      <c r="AH855" s="282">
        <v>43578</v>
      </c>
      <c r="AI855" s="282">
        <v>43780</v>
      </c>
      <c r="AJ855" s="282" t="s">
        <v>883</v>
      </c>
      <c r="AK855" s="274"/>
    </row>
    <row r="856" spans="1:37" x14ac:dyDescent="0.3">
      <c r="A856" s="273">
        <v>136876</v>
      </c>
      <c r="B856" s="274" t="s">
        <v>1942</v>
      </c>
      <c r="C856" s="146" t="s">
        <v>31</v>
      </c>
      <c r="D856" s="275">
        <v>278.92</v>
      </c>
      <c r="E856" s="274"/>
      <c r="F856" s="274"/>
      <c r="G856" s="274" t="s">
        <v>883</v>
      </c>
      <c r="H856" s="276">
        <v>1</v>
      </c>
      <c r="I856" s="24">
        <v>103003</v>
      </c>
      <c r="J856" s="277">
        <v>278.92</v>
      </c>
      <c r="K856" s="276"/>
      <c r="L856" s="278">
        <v>0</v>
      </c>
      <c r="M856" s="279">
        <v>0</v>
      </c>
      <c r="N856" s="277">
        <v>0</v>
      </c>
      <c r="O856" s="280" t="s">
        <v>882</v>
      </c>
      <c r="P856" s="279">
        <v>0</v>
      </c>
      <c r="Q856" s="281">
        <v>0</v>
      </c>
      <c r="R856" s="282" t="s">
        <v>883</v>
      </c>
      <c r="S856" s="274" t="s">
        <v>1488</v>
      </c>
      <c r="T856" s="44">
        <v>1</v>
      </c>
      <c r="U856" s="283">
        <v>54</v>
      </c>
      <c r="V856" s="284">
        <v>4</v>
      </c>
      <c r="W856" s="285">
        <v>2919</v>
      </c>
      <c r="X856" s="286">
        <v>2023</v>
      </c>
      <c r="Y856" s="287">
        <v>5</v>
      </c>
      <c r="Z856" s="287" t="s">
        <v>883</v>
      </c>
      <c r="AA856" s="286" t="s">
        <v>883</v>
      </c>
      <c r="AB856" s="287">
        <v>0</v>
      </c>
      <c r="AC856" s="287"/>
      <c r="AD856" s="288" t="s">
        <v>883</v>
      </c>
      <c r="AE856" s="289" t="s">
        <v>883</v>
      </c>
      <c r="AF856" s="279">
        <v>0</v>
      </c>
      <c r="AG856" s="282">
        <v>43945</v>
      </c>
      <c r="AH856" s="282">
        <v>43580</v>
      </c>
      <c r="AI856" s="282">
        <v>44594</v>
      </c>
      <c r="AJ856" s="282" t="s">
        <v>883</v>
      </c>
      <c r="AK856" s="274"/>
    </row>
    <row r="857" spans="1:37" x14ac:dyDescent="0.3">
      <c r="A857" s="273">
        <v>136877</v>
      </c>
      <c r="B857" s="274" t="s">
        <v>1943</v>
      </c>
      <c r="C857" s="146" t="s">
        <v>31</v>
      </c>
      <c r="D857" s="275">
        <v>9.9</v>
      </c>
      <c r="E857" s="274"/>
      <c r="F857" s="274"/>
      <c r="G857" s="274" t="s">
        <v>883</v>
      </c>
      <c r="H857" s="276">
        <v>13</v>
      </c>
      <c r="I857" s="24">
        <v>103003</v>
      </c>
      <c r="J857" s="277">
        <v>9.9</v>
      </c>
      <c r="K857" s="276"/>
      <c r="L857" s="278">
        <v>0</v>
      </c>
      <c r="M857" s="279">
        <v>0</v>
      </c>
      <c r="N857" s="277">
        <v>0</v>
      </c>
      <c r="O857" s="280" t="s">
        <v>882</v>
      </c>
      <c r="P857" s="279">
        <v>0</v>
      </c>
      <c r="Q857" s="281">
        <v>0</v>
      </c>
      <c r="R857" s="282" t="s">
        <v>883</v>
      </c>
      <c r="S857" s="274" t="s">
        <v>1488</v>
      </c>
      <c r="T857" s="44">
        <v>1</v>
      </c>
      <c r="U857" s="283">
        <v>54</v>
      </c>
      <c r="V857" s="284">
        <v>4</v>
      </c>
      <c r="W857" s="285" t="s">
        <v>883</v>
      </c>
      <c r="X857" s="286" t="s">
        <v>883</v>
      </c>
      <c r="Y857" s="287">
        <v>0</v>
      </c>
      <c r="Z857" s="287" t="s">
        <v>883</v>
      </c>
      <c r="AA857" s="286" t="s">
        <v>883</v>
      </c>
      <c r="AB857" s="287">
        <v>0</v>
      </c>
      <c r="AC857" s="287"/>
      <c r="AD857" s="288" t="s">
        <v>883</v>
      </c>
      <c r="AE857" s="289" t="s">
        <v>883</v>
      </c>
      <c r="AF857" s="279">
        <v>0</v>
      </c>
      <c r="AG857" s="282">
        <v>43955</v>
      </c>
      <c r="AH857" s="282">
        <v>43580</v>
      </c>
      <c r="AI857" s="282">
        <v>43929</v>
      </c>
      <c r="AJ857" s="282" t="s">
        <v>883</v>
      </c>
      <c r="AK857" s="274"/>
    </row>
    <row r="858" spans="1:37" x14ac:dyDescent="0.3">
      <c r="A858" s="273">
        <v>136880</v>
      </c>
      <c r="B858" s="274" t="s">
        <v>1944</v>
      </c>
      <c r="C858" s="146" t="s">
        <v>256</v>
      </c>
      <c r="D858" s="275">
        <v>18.32</v>
      </c>
      <c r="E858" s="274"/>
      <c r="F858" s="274"/>
      <c r="G858" s="274" t="s">
        <v>883</v>
      </c>
      <c r="H858" s="276">
        <v>0</v>
      </c>
      <c r="I858" s="24">
        <v>103003</v>
      </c>
      <c r="J858" s="277">
        <v>18.32</v>
      </c>
      <c r="K858" s="276">
        <v>35</v>
      </c>
      <c r="L858" s="278">
        <v>0</v>
      </c>
      <c r="M858" s="279">
        <v>5.04</v>
      </c>
      <c r="N858" s="277">
        <v>92.332800000000006</v>
      </c>
      <c r="O858" s="280" t="s">
        <v>882</v>
      </c>
      <c r="P858" s="279">
        <v>0</v>
      </c>
      <c r="Q858" s="281">
        <v>0</v>
      </c>
      <c r="R858" s="282" t="s">
        <v>883</v>
      </c>
      <c r="S858" s="274" t="s">
        <v>1488</v>
      </c>
      <c r="T858" s="44">
        <v>1</v>
      </c>
      <c r="U858" s="283">
        <v>54</v>
      </c>
      <c r="V858" s="284">
        <v>4</v>
      </c>
      <c r="W858" s="285">
        <v>2813</v>
      </c>
      <c r="X858" s="286">
        <v>2023</v>
      </c>
      <c r="Y858" s="287">
        <v>30</v>
      </c>
      <c r="Z858" s="287" t="s">
        <v>883</v>
      </c>
      <c r="AA858" s="286" t="s">
        <v>883</v>
      </c>
      <c r="AB858" s="287">
        <v>0</v>
      </c>
      <c r="AC858" s="287"/>
      <c r="AD858" s="288" t="s">
        <v>883</v>
      </c>
      <c r="AE858" s="289" t="s">
        <v>883</v>
      </c>
      <c r="AF858" s="279">
        <v>12</v>
      </c>
      <c r="AG858" s="282">
        <v>43819</v>
      </c>
      <c r="AH858" s="282">
        <v>43580</v>
      </c>
      <c r="AI858" s="282">
        <v>45056</v>
      </c>
      <c r="AJ858" s="282" t="s">
        <v>883</v>
      </c>
      <c r="AK858" s="274"/>
    </row>
    <row r="859" spans="1:37" x14ac:dyDescent="0.3">
      <c r="A859" s="273">
        <v>136881</v>
      </c>
      <c r="B859" s="274" t="s">
        <v>1945</v>
      </c>
      <c r="C859" s="146" t="s">
        <v>262</v>
      </c>
      <c r="D859" s="275">
        <v>43.38</v>
      </c>
      <c r="E859" s="274"/>
      <c r="F859" s="274"/>
      <c r="G859" s="274" t="s">
        <v>883</v>
      </c>
      <c r="H859" s="276">
        <v>0</v>
      </c>
      <c r="I859" s="24">
        <v>103003</v>
      </c>
      <c r="J859" s="277">
        <v>43.38</v>
      </c>
      <c r="K859" s="276">
        <v>163</v>
      </c>
      <c r="L859" s="278">
        <v>0</v>
      </c>
      <c r="M859" s="279">
        <v>43.96</v>
      </c>
      <c r="N859" s="277">
        <v>1906.9848</v>
      </c>
      <c r="O859" s="280" t="s">
        <v>882</v>
      </c>
      <c r="P859" s="279">
        <v>0</v>
      </c>
      <c r="Q859" s="281">
        <v>0</v>
      </c>
      <c r="R859" s="282" t="s">
        <v>883</v>
      </c>
      <c r="S859" s="274" t="s">
        <v>1488</v>
      </c>
      <c r="T859" s="44">
        <v>1</v>
      </c>
      <c r="U859" s="283">
        <v>54</v>
      </c>
      <c r="V859" s="284">
        <v>4</v>
      </c>
      <c r="W859" s="285">
        <v>2813</v>
      </c>
      <c r="X859" s="286">
        <v>2023</v>
      </c>
      <c r="Y859" s="287">
        <v>200</v>
      </c>
      <c r="Z859" s="287" t="s">
        <v>883</v>
      </c>
      <c r="AA859" s="286" t="s">
        <v>883</v>
      </c>
      <c r="AB859" s="287">
        <v>0</v>
      </c>
      <c r="AC859" s="287"/>
      <c r="AD859" s="288" t="s">
        <v>883</v>
      </c>
      <c r="AE859" s="289" t="s">
        <v>883</v>
      </c>
      <c r="AF859" s="279">
        <v>82</v>
      </c>
      <c r="AG859" s="282">
        <v>44538</v>
      </c>
      <c r="AH859" s="282">
        <v>43580</v>
      </c>
      <c r="AI859" s="282">
        <v>44519</v>
      </c>
      <c r="AJ859" s="282" t="s">
        <v>883</v>
      </c>
      <c r="AK859" s="274"/>
    </row>
    <row r="860" spans="1:37" x14ac:dyDescent="0.3">
      <c r="A860" s="273">
        <v>136895</v>
      </c>
      <c r="B860" s="274" t="s">
        <v>1946</v>
      </c>
      <c r="C860" s="146" t="s">
        <v>31</v>
      </c>
      <c r="D860" s="275">
        <v>3.8</v>
      </c>
      <c r="E860" s="274"/>
      <c r="F860" s="274"/>
      <c r="G860" s="274" t="s">
        <v>883</v>
      </c>
      <c r="H860" s="276">
        <v>15</v>
      </c>
      <c r="I860" s="24">
        <v>103003</v>
      </c>
      <c r="J860" s="277">
        <v>3.8</v>
      </c>
      <c r="K860" s="276">
        <v>524</v>
      </c>
      <c r="L860" s="278">
        <v>0.29365700861393895</v>
      </c>
      <c r="M860" s="279">
        <v>297.95999999999998</v>
      </c>
      <c r="N860" s="277">
        <v>1132.248</v>
      </c>
      <c r="O860" s="280" t="s">
        <v>882</v>
      </c>
      <c r="P860" s="279">
        <v>0</v>
      </c>
      <c r="Q860" s="281">
        <v>0</v>
      </c>
      <c r="R860" s="282" t="s">
        <v>883</v>
      </c>
      <c r="S860" s="274" t="s">
        <v>1876</v>
      </c>
      <c r="T860" s="44">
        <v>1</v>
      </c>
      <c r="U860" s="283">
        <v>55</v>
      </c>
      <c r="V860" s="284">
        <v>66</v>
      </c>
      <c r="W860" s="285">
        <v>2957</v>
      </c>
      <c r="X860" s="286">
        <v>2023</v>
      </c>
      <c r="Y860" s="287">
        <v>300</v>
      </c>
      <c r="Z860" s="287" t="s">
        <v>883</v>
      </c>
      <c r="AA860" s="286" t="s">
        <v>883</v>
      </c>
      <c r="AB860" s="287">
        <v>0</v>
      </c>
      <c r="AC860" s="287"/>
      <c r="AD860" s="288" t="s">
        <v>883</v>
      </c>
      <c r="AE860" s="289" t="s">
        <v>883</v>
      </c>
      <c r="AF860" s="279">
        <v>204</v>
      </c>
      <c r="AG860" s="282">
        <v>44883</v>
      </c>
      <c r="AH860" s="282">
        <v>43584</v>
      </c>
      <c r="AI860" s="282">
        <v>45163</v>
      </c>
      <c r="AJ860" s="282" t="s">
        <v>883</v>
      </c>
      <c r="AK860" s="274"/>
    </row>
    <row r="861" spans="1:37" x14ac:dyDescent="0.3">
      <c r="A861" s="273">
        <v>136896</v>
      </c>
      <c r="B861" s="274" t="s">
        <v>1947</v>
      </c>
      <c r="C861" s="146" t="s">
        <v>31</v>
      </c>
      <c r="D861" s="275">
        <v>12.6</v>
      </c>
      <c r="E861" s="274"/>
      <c r="F861" s="274"/>
      <c r="G861" s="274" t="s">
        <v>883</v>
      </c>
      <c r="H861" s="276">
        <v>27</v>
      </c>
      <c r="I861" s="24">
        <v>103003</v>
      </c>
      <c r="J861" s="277">
        <v>12.6</v>
      </c>
      <c r="K861" s="276">
        <v>849</v>
      </c>
      <c r="L861" s="278">
        <v>0.2961500493583416</v>
      </c>
      <c r="M861" s="279">
        <v>567.04</v>
      </c>
      <c r="N861" s="277">
        <v>7144.7039999999997</v>
      </c>
      <c r="O861" s="280" t="s">
        <v>882</v>
      </c>
      <c r="P861" s="279">
        <v>0</v>
      </c>
      <c r="Q861" s="281">
        <v>0</v>
      </c>
      <c r="R861" s="282" t="s">
        <v>883</v>
      </c>
      <c r="S861" s="274" t="s">
        <v>1876</v>
      </c>
      <c r="T861" s="44">
        <v>1</v>
      </c>
      <c r="U861" s="283">
        <v>55</v>
      </c>
      <c r="V861" s="284">
        <v>66</v>
      </c>
      <c r="W861" s="285">
        <v>2679</v>
      </c>
      <c r="X861" s="286">
        <v>2023</v>
      </c>
      <c r="Y861" s="287">
        <v>500</v>
      </c>
      <c r="Z861" s="287" t="s">
        <v>883</v>
      </c>
      <c r="AA861" s="286" t="s">
        <v>883</v>
      </c>
      <c r="AB861" s="287">
        <v>0</v>
      </c>
      <c r="AC861" s="287"/>
      <c r="AD861" s="288" t="s">
        <v>883</v>
      </c>
      <c r="AE861" s="289" t="s">
        <v>883</v>
      </c>
      <c r="AF861" s="279">
        <v>364</v>
      </c>
      <c r="AG861" s="282">
        <v>44635</v>
      </c>
      <c r="AH861" s="282">
        <v>43584</v>
      </c>
      <c r="AI861" s="282">
        <v>44616</v>
      </c>
      <c r="AJ861" s="282" t="s">
        <v>883</v>
      </c>
      <c r="AK861" s="274"/>
    </row>
    <row r="862" spans="1:37" x14ac:dyDescent="0.3">
      <c r="A862" s="273">
        <v>136898</v>
      </c>
      <c r="B862" s="274" t="s">
        <v>1948</v>
      </c>
      <c r="C862" s="146" t="s">
        <v>31</v>
      </c>
      <c r="D862" s="275">
        <v>19.920000000000002</v>
      </c>
      <c r="E862" s="274"/>
      <c r="F862" s="274"/>
      <c r="G862" s="274" t="s">
        <v>883</v>
      </c>
      <c r="H862" s="276">
        <v>0</v>
      </c>
      <c r="I862" s="24">
        <v>103003</v>
      </c>
      <c r="J862" s="277">
        <v>19.920000000000002</v>
      </c>
      <c r="K862" s="276">
        <v>122</v>
      </c>
      <c r="L862" s="278">
        <v>0</v>
      </c>
      <c r="M862" s="279">
        <v>0</v>
      </c>
      <c r="N862" s="277">
        <v>0</v>
      </c>
      <c r="O862" s="280" t="s">
        <v>882</v>
      </c>
      <c r="P862" s="279">
        <v>0</v>
      </c>
      <c r="Q862" s="281">
        <v>0</v>
      </c>
      <c r="R862" s="282" t="s">
        <v>883</v>
      </c>
      <c r="S862" s="274" t="s">
        <v>1081</v>
      </c>
      <c r="T862" s="44">
        <v>1</v>
      </c>
      <c r="U862" s="283">
        <v>55</v>
      </c>
      <c r="V862" s="284">
        <v>49</v>
      </c>
      <c r="W862" s="285">
        <v>2234</v>
      </c>
      <c r="X862" s="286">
        <v>2023</v>
      </c>
      <c r="Y862" s="287">
        <v>300</v>
      </c>
      <c r="Z862" s="287" t="s">
        <v>883</v>
      </c>
      <c r="AA862" s="286" t="s">
        <v>883</v>
      </c>
      <c r="AB862" s="287">
        <v>0</v>
      </c>
      <c r="AC862" s="287"/>
      <c r="AD862" s="288" t="s">
        <v>883</v>
      </c>
      <c r="AE862" s="289" t="s">
        <v>883</v>
      </c>
      <c r="AF862" s="279">
        <v>40</v>
      </c>
      <c r="AG862" s="282">
        <v>44957</v>
      </c>
      <c r="AH862" s="282">
        <v>43584</v>
      </c>
      <c r="AI862" s="282">
        <v>44917</v>
      </c>
      <c r="AJ862" s="282" t="s">
        <v>883</v>
      </c>
      <c r="AK862" s="274"/>
    </row>
    <row r="863" spans="1:37" x14ac:dyDescent="0.3">
      <c r="A863" s="273">
        <v>136941</v>
      </c>
      <c r="B863" s="274" t="s">
        <v>1949</v>
      </c>
      <c r="C863" s="146" t="s">
        <v>386</v>
      </c>
      <c r="D863" s="275">
        <v>67.5</v>
      </c>
      <c r="E863" s="274"/>
      <c r="F863" s="274"/>
      <c r="G863" s="274" t="s">
        <v>883</v>
      </c>
      <c r="H863" s="276">
        <v>131</v>
      </c>
      <c r="I863" s="24">
        <v>103003</v>
      </c>
      <c r="J863" s="277">
        <v>67.5</v>
      </c>
      <c r="K863" s="276">
        <v>832</v>
      </c>
      <c r="L863" s="278">
        <v>1.2157772621809746</v>
      </c>
      <c r="M863" s="279">
        <v>1162</v>
      </c>
      <c r="N863" s="277">
        <v>78435</v>
      </c>
      <c r="O863" s="280" t="s">
        <v>882</v>
      </c>
      <c r="P863" s="279">
        <v>0</v>
      </c>
      <c r="Q863" s="281">
        <v>0</v>
      </c>
      <c r="R863" s="282" t="s">
        <v>883</v>
      </c>
      <c r="S863" s="274" t="s">
        <v>1131</v>
      </c>
      <c r="T863" s="44">
        <v>1</v>
      </c>
      <c r="U863" s="283">
        <v>57</v>
      </c>
      <c r="V863" s="284">
        <v>2</v>
      </c>
      <c r="W863" s="285" t="s">
        <v>883</v>
      </c>
      <c r="X863" s="286" t="s">
        <v>883</v>
      </c>
      <c r="Y863" s="287">
        <v>0</v>
      </c>
      <c r="Z863" s="287" t="s">
        <v>883</v>
      </c>
      <c r="AA863" s="286" t="s">
        <v>883</v>
      </c>
      <c r="AB863" s="287">
        <v>0</v>
      </c>
      <c r="AC863" s="287"/>
      <c r="AD863" s="288" t="s">
        <v>883</v>
      </c>
      <c r="AE863" s="289" t="s">
        <v>883</v>
      </c>
      <c r="AF863" s="279">
        <v>432</v>
      </c>
      <c r="AG863" s="282">
        <v>44623</v>
      </c>
      <c r="AH863" s="282">
        <v>43606</v>
      </c>
      <c r="AI863" s="282">
        <v>44551</v>
      </c>
      <c r="AJ863" s="282" t="s">
        <v>883</v>
      </c>
      <c r="AK863" s="274"/>
    </row>
    <row r="864" spans="1:37" x14ac:dyDescent="0.3">
      <c r="A864" s="273">
        <v>137019</v>
      </c>
      <c r="B864" s="274" t="s">
        <v>1950</v>
      </c>
      <c r="C864" s="146" t="s">
        <v>31</v>
      </c>
      <c r="D864" s="275">
        <v>3.99</v>
      </c>
      <c r="E864" s="274"/>
      <c r="F864" s="274"/>
      <c r="G864" s="274" t="s">
        <v>883</v>
      </c>
      <c r="H864" s="276">
        <v>472</v>
      </c>
      <c r="I864" s="24">
        <v>103003</v>
      </c>
      <c r="J864" s="277">
        <v>3.99</v>
      </c>
      <c r="K864" s="276">
        <v>23</v>
      </c>
      <c r="L864" s="278">
        <v>245.83333333333331</v>
      </c>
      <c r="M864" s="279">
        <v>0</v>
      </c>
      <c r="N864" s="277">
        <v>0</v>
      </c>
      <c r="O864" s="280" t="s">
        <v>882</v>
      </c>
      <c r="P864" s="279">
        <v>0</v>
      </c>
      <c r="Q864" s="281">
        <v>0</v>
      </c>
      <c r="R864" s="282" t="s">
        <v>883</v>
      </c>
      <c r="S864" s="274" t="s">
        <v>1488</v>
      </c>
      <c r="T864" s="44">
        <v>1</v>
      </c>
      <c r="U864" s="283">
        <v>54</v>
      </c>
      <c r="V864" s="284">
        <v>4</v>
      </c>
      <c r="W864" s="285" t="s">
        <v>883</v>
      </c>
      <c r="X864" s="286" t="s">
        <v>883</v>
      </c>
      <c r="Y864" s="287">
        <v>0</v>
      </c>
      <c r="Z864" s="287" t="s">
        <v>883</v>
      </c>
      <c r="AA864" s="286" t="s">
        <v>883</v>
      </c>
      <c r="AB864" s="287">
        <v>0</v>
      </c>
      <c r="AC864" s="287"/>
      <c r="AD864" s="288" t="s">
        <v>883</v>
      </c>
      <c r="AE864" s="289" t="s">
        <v>883</v>
      </c>
      <c r="AF864" s="279">
        <v>8</v>
      </c>
      <c r="AG864" s="282">
        <v>43802</v>
      </c>
      <c r="AH864" s="282">
        <v>43620</v>
      </c>
      <c r="AI864" s="282">
        <v>44741</v>
      </c>
      <c r="AJ864" s="282" t="s">
        <v>883</v>
      </c>
      <c r="AK864" s="274"/>
    </row>
    <row r="865" spans="1:37" x14ac:dyDescent="0.3">
      <c r="A865" s="273">
        <v>137053</v>
      </c>
      <c r="B865" s="274" t="s">
        <v>1951</v>
      </c>
      <c r="C865" s="146" t="s">
        <v>256</v>
      </c>
      <c r="D865" s="275">
        <v>41.65</v>
      </c>
      <c r="E865" s="274"/>
      <c r="F865" s="274"/>
      <c r="G865" s="274" t="s">
        <v>883</v>
      </c>
      <c r="H865" s="276">
        <v>16</v>
      </c>
      <c r="I865" s="24">
        <v>103003</v>
      </c>
      <c r="J865" s="277">
        <v>41.65</v>
      </c>
      <c r="K865" s="276">
        <v>1</v>
      </c>
      <c r="L865" s="278">
        <v>200</v>
      </c>
      <c r="M865" s="279">
        <v>0</v>
      </c>
      <c r="N865" s="277">
        <v>0</v>
      </c>
      <c r="O865" s="280" t="s">
        <v>882</v>
      </c>
      <c r="P865" s="279">
        <v>0</v>
      </c>
      <c r="Q865" s="281">
        <v>0</v>
      </c>
      <c r="R865" s="282" t="s">
        <v>883</v>
      </c>
      <c r="S865" s="274" t="s">
        <v>1488</v>
      </c>
      <c r="T865" s="44">
        <v>1</v>
      </c>
      <c r="U865" s="283">
        <v>54</v>
      </c>
      <c r="V865" s="284">
        <v>4</v>
      </c>
      <c r="W865" s="285" t="s">
        <v>883</v>
      </c>
      <c r="X865" s="286" t="s">
        <v>883</v>
      </c>
      <c r="Y865" s="287">
        <v>0</v>
      </c>
      <c r="Z865" s="287" t="s">
        <v>883</v>
      </c>
      <c r="AA865" s="286" t="s">
        <v>883</v>
      </c>
      <c r="AB865" s="287">
        <v>0</v>
      </c>
      <c r="AC865" s="287"/>
      <c r="AD865" s="288" t="s">
        <v>883</v>
      </c>
      <c r="AE865" s="289" t="s">
        <v>883</v>
      </c>
      <c r="AF865" s="279">
        <v>0</v>
      </c>
      <c r="AG865" s="282">
        <v>43819</v>
      </c>
      <c r="AH865" s="282">
        <v>43626</v>
      </c>
      <c r="AI865" s="282">
        <v>43780</v>
      </c>
      <c r="AJ865" s="282" t="s">
        <v>883</v>
      </c>
      <c r="AK865" s="274"/>
    </row>
    <row r="866" spans="1:37" x14ac:dyDescent="0.3">
      <c r="A866" s="273">
        <v>137798</v>
      </c>
      <c r="B866" s="274" t="s">
        <v>1952</v>
      </c>
      <c r="C866" s="146" t="s">
        <v>256</v>
      </c>
      <c r="D866" s="275">
        <v>18.149999999999999</v>
      </c>
      <c r="E866" s="274"/>
      <c r="F866" s="274"/>
      <c r="G866" s="274" t="s">
        <v>883</v>
      </c>
      <c r="H866" s="276">
        <v>18</v>
      </c>
      <c r="I866" s="24">
        <v>103003</v>
      </c>
      <c r="J866" s="277">
        <v>18.149999999999999</v>
      </c>
      <c r="K866" s="276">
        <v>1</v>
      </c>
      <c r="L866" s="278">
        <v>225</v>
      </c>
      <c r="M866" s="279">
        <v>0</v>
      </c>
      <c r="N866" s="277">
        <v>0</v>
      </c>
      <c r="O866" s="280" t="s">
        <v>882</v>
      </c>
      <c r="P866" s="279">
        <v>0</v>
      </c>
      <c r="Q866" s="281">
        <v>0</v>
      </c>
      <c r="R866" s="282" t="s">
        <v>883</v>
      </c>
      <c r="S866" s="274" t="s">
        <v>1488</v>
      </c>
      <c r="T866" s="44">
        <v>1</v>
      </c>
      <c r="U866" s="283">
        <v>54</v>
      </c>
      <c r="V866" s="284">
        <v>4</v>
      </c>
      <c r="W866" s="285" t="s">
        <v>883</v>
      </c>
      <c r="X866" s="286" t="s">
        <v>883</v>
      </c>
      <c r="Y866" s="287">
        <v>0</v>
      </c>
      <c r="Z866" s="287" t="s">
        <v>883</v>
      </c>
      <c r="AA866" s="286" t="s">
        <v>883</v>
      </c>
      <c r="AB866" s="287">
        <v>0</v>
      </c>
      <c r="AC866" s="287"/>
      <c r="AD866" s="288" t="s">
        <v>883</v>
      </c>
      <c r="AE866" s="289" t="s">
        <v>883</v>
      </c>
      <c r="AF866" s="279">
        <v>0</v>
      </c>
      <c r="AG866" s="282">
        <v>43949</v>
      </c>
      <c r="AH866" s="282">
        <v>43629</v>
      </c>
      <c r="AI866" s="282">
        <v>43929</v>
      </c>
      <c r="AJ866" s="282" t="s">
        <v>883</v>
      </c>
      <c r="AK866" s="274"/>
    </row>
    <row r="867" spans="1:37" x14ac:dyDescent="0.3">
      <c r="A867" s="273">
        <v>137799</v>
      </c>
      <c r="B867" s="274" t="s">
        <v>1953</v>
      </c>
      <c r="C867" s="146" t="s">
        <v>429</v>
      </c>
      <c r="D867" s="275">
        <v>15.9</v>
      </c>
      <c r="E867" s="274"/>
      <c r="F867" s="274"/>
      <c r="G867" s="274" t="s">
        <v>883</v>
      </c>
      <c r="H867" s="276">
        <v>77</v>
      </c>
      <c r="I867" s="24">
        <v>103003</v>
      </c>
      <c r="J867" s="277">
        <v>15.9</v>
      </c>
      <c r="K867" s="276"/>
      <c r="L867" s="278">
        <v>0</v>
      </c>
      <c r="M867" s="279">
        <v>0</v>
      </c>
      <c r="N867" s="277">
        <v>0</v>
      </c>
      <c r="O867" s="280" t="s">
        <v>882</v>
      </c>
      <c r="P867" s="279">
        <v>0</v>
      </c>
      <c r="Q867" s="281">
        <v>0</v>
      </c>
      <c r="R867" s="282" t="s">
        <v>883</v>
      </c>
      <c r="S867" s="274" t="s">
        <v>1488</v>
      </c>
      <c r="T867" s="44">
        <v>1</v>
      </c>
      <c r="U867" s="283">
        <v>54</v>
      </c>
      <c r="V867" s="284">
        <v>4</v>
      </c>
      <c r="W867" s="285" t="s">
        <v>883</v>
      </c>
      <c r="X867" s="286" t="s">
        <v>883</v>
      </c>
      <c r="Y867" s="287">
        <v>0</v>
      </c>
      <c r="Z867" s="287" t="s">
        <v>883</v>
      </c>
      <c r="AA867" s="286" t="s">
        <v>883</v>
      </c>
      <c r="AB867" s="287">
        <v>0</v>
      </c>
      <c r="AC867" s="287"/>
      <c r="AD867" s="288" t="s">
        <v>883</v>
      </c>
      <c r="AE867" s="289" t="s">
        <v>883</v>
      </c>
      <c r="AF867" s="279">
        <v>0</v>
      </c>
      <c r="AG867" s="282">
        <v>43819</v>
      </c>
      <c r="AH867" s="282">
        <v>43629</v>
      </c>
      <c r="AI867" s="282">
        <v>44138</v>
      </c>
      <c r="AJ867" s="282" t="s">
        <v>883</v>
      </c>
      <c r="AK867" s="274"/>
    </row>
    <row r="868" spans="1:37" x14ac:dyDescent="0.3">
      <c r="A868" s="273">
        <v>137800</v>
      </c>
      <c r="B868" s="274" t="s">
        <v>1954</v>
      </c>
      <c r="C868" s="146" t="s">
        <v>429</v>
      </c>
      <c r="D868" s="275">
        <v>12.05</v>
      </c>
      <c r="E868" s="274"/>
      <c r="F868" s="274"/>
      <c r="G868" s="274" t="s">
        <v>883</v>
      </c>
      <c r="H868" s="276">
        <v>59</v>
      </c>
      <c r="I868" s="24">
        <v>103003</v>
      </c>
      <c r="J868" s="277">
        <v>12.05</v>
      </c>
      <c r="K868" s="276"/>
      <c r="L868" s="278">
        <v>0</v>
      </c>
      <c r="M868" s="279">
        <v>0</v>
      </c>
      <c r="N868" s="277">
        <v>0</v>
      </c>
      <c r="O868" s="280" t="s">
        <v>882</v>
      </c>
      <c r="P868" s="279">
        <v>0</v>
      </c>
      <c r="Q868" s="281">
        <v>0</v>
      </c>
      <c r="R868" s="282" t="s">
        <v>883</v>
      </c>
      <c r="S868" s="274" t="s">
        <v>1488</v>
      </c>
      <c r="T868" s="44">
        <v>1</v>
      </c>
      <c r="U868" s="283">
        <v>54</v>
      </c>
      <c r="V868" s="284">
        <v>4</v>
      </c>
      <c r="W868" s="285" t="s">
        <v>883</v>
      </c>
      <c r="X868" s="286" t="s">
        <v>883</v>
      </c>
      <c r="Y868" s="287">
        <v>0</v>
      </c>
      <c r="Z868" s="287" t="s">
        <v>883</v>
      </c>
      <c r="AA868" s="286" t="s">
        <v>883</v>
      </c>
      <c r="AB868" s="287">
        <v>0</v>
      </c>
      <c r="AC868" s="287"/>
      <c r="AD868" s="288" t="s">
        <v>883</v>
      </c>
      <c r="AE868" s="289" t="s">
        <v>883</v>
      </c>
      <c r="AF868" s="279">
        <v>0</v>
      </c>
      <c r="AG868" s="282">
        <v>43819</v>
      </c>
      <c r="AH868" s="282">
        <v>43629</v>
      </c>
      <c r="AI868" s="282">
        <v>43780</v>
      </c>
      <c r="AJ868" s="282" t="s">
        <v>883</v>
      </c>
      <c r="AK868" s="274"/>
    </row>
    <row r="869" spans="1:37" x14ac:dyDescent="0.3">
      <c r="A869" s="273">
        <v>138054</v>
      </c>
      <c r="B869" s="274" t="s">
        <v>1955</v>
      </c>
      <c r="C869" s="146" t="s">
        <v>256</v>
      </c>
      <c r="D869" s="275">
        <v>11.54</v>
      </c>
      <c r="E869" s="274"/>
      <c r="F869" s="274"/>
      <c r="G869" s="274" t="s">
        <v>883</v>
      </c>
      <c r="H869" s="276">
        <v>69</v>
      </c>
      <c r="I869" s="24">
        <v>103003</v>
      </c>
      <c r="J869" s="277">
        <v>11.54</v>
      </c>
      <c r="K869" s="276">
        <v>156</v>
      </c>
      <c r="L869" s="278">
        <v>4.8694424841213833</v>
      </c>
      <c r="M869" s="279">
        <v>101.04</v>
      </c>
      <c r="N869" s="277">
        <v>1166.0016000000001</v>
      </c>
      <c r="O869" s="280" t="s">
        <v>882</v>
      </c>
      <c r="P869" s="279">
        <v>0</v>
      </c>
      <c r="Q869" s="281">
        <v>0</v>
      </c>
      <c r="R869" s="282" t="s">
        <v>883</v>
      </c>
      <c r="S869" s="274" t="s">
        <v>1659</v>
      </c>
      <c r="T869" s="44">
        <v>1</v>
      </c>
      <c r="U869" s="283">
        <v>61</v>
      </c>
      <c r="V869" s="284">
        <v>10</v>
      </c>
      <c r="W869" s="285" t="s">
        <v>883</v>
      </c>
      <c r="X869" s="286" t="s">
        <v>883</v>
      </c>
      <c r="Y869" s="287">
        <v>0</v>
      </c>
      <c r="Z869" s="287" t="s">
        <v>883</v>
      </c>
      <c r="AA869" s="286" t="s">
        <v>883</v>
      </c>
      <c r="AB869" s="287">
        <v>0</v>
      </c>
      <c r="AC869" s="287"/>
      <c r="AD869" s="288" t="s">
        <v>883</v>
      </c>
      <c r="AE869" s="289" t="s">
        <v>883</v>
      </c>
      <c r="AF869" s="279">
        <v>56</v>
      </c>
      <c r="AG869" s="282">
        <v>44526</v>
      </c>
      <c r="AH869" s="282">
        <v>43656</v>
      </c>
      <c r="AI869" s="282">
        <v>44525</v>
      </c>
      <c r="AJ869" s="282" t="s">
        <v>883</v>
      </c>
      <c r="AK869" s="274"/>
    </row>
    <row r="870" spans="1:37" x14ac:dyDescent="0.3">
      <c r="A870" s="273">
        <v>138055</v>
      </c>
      <c r="B870" s="274" t="s">
        <v>1956</v>
      </c>
      <c r="C870" s="146" t="s">
        <v>256</v>
      </c>
      <c r="D870" s="275">
        <v>2.9</v>
      </c>
      <c r="E870" s="274"/>
      <c r="F870" s="274"/>
      <c r="G870" s="274" t="s">
        <v>883</v>
      </c>
      <c r="H870" s="276">
        <v>100</v>
      </c>
      <c r="I870" s="24">
        <v>103003</v>
      </c>
      <c r="J870" s="277">
        <v>2.9</v>
      </c>
      <c r="K870" s="276">
        <v>820</v>
      </c>
      <c r="L870" s="278">
        <v>1.3058239749281797</v>
      </c>
      <c r="M870" s="279">
        <v>818.96</v>
      </c>
      <c r="N870" s="277">
        <v>2374.9839999999999</v>
      </c>
      <c r="O870" s="280" t="s">
        <v>882</v>
      </c>
      <c r="P870" s="279">
        <v>0</v>
      </c>
      <c r="Q870" s="281">
        <v>0</v>
      </c>
      <c r="R870" s="282" t="s">
        <v>883</v>
      </c>
      <c r="S870" s="274" t="s">
        <v>997</v>
      </c>
      <c r="T870" s="44">
        <v>1</v>
      </c>
      <c r="U870" s="283">
        <v>61</v>
      </c>
      <c r="V870" s="284">
        <v>11</v>
      </c>
      <c r="W870" s="285" t="s">
        <v>883</v>
      </c>
      <c r="X870" s="286" t="s">
        <v>883</v>
      </c>
      <c r="Y870" s="287">
        <v>0</v>
      </c>
      <c r="Z870" s="287" t="s">
        <v>883</v>
      </c>
      <c r="AA870" s="286" t="s">
        <v>883</v>
      </c>
      <c r="AB870" s="287">
        <v>0</v>
      </c>
      <c r="AC870" s="287"/>
      <c r="AD870" s="288" t="s">
        <v>883</v>
      </c>
      <c r="AE870" s="289" t="s">
        <v>883</v>
      </c>
      <c r="AF870" s="279">
        <v>306</v>
      </c>
      <c r="AG870" s="282">
        <v>45203</v>
      </c>
      <c r="AH870" s="282">
        <v>43656</v>
      </c>
      <c r="AI870" s="282">
        <v>45145</v>
      </c>
      <c r="AJ870" s="282" t="s">
        <v>883</v>
      </c>
      <c r="AK870" s="274"/>
    </row>
    <row r="871" spans="1:37" x14ac:dyDescent="0.3">
      <c r="A871" s="273">
        <v>138352</v>
      </c>
      <c r="B871" s="274" t="s">
        <v>1957</v>
      </c>
      <c r="C871" s="146" t="s">
        <v>646</v>
      </c>
      <c r="D871" s="275">
        <v>9.98</v>
      </c>
      <c r="E871" s="274"/>
      <c r="F871" s="274"/>
      <c r="G871" s="274" t="s">
        <v>883</v>
      </c>
      <c r="H871" s="276">
        <v>81</v>
      </c>
      <c r="I871" s="24">
        <v>103003</v>
      </c>
      <c r="J871" s="277">
        <v>9.98</v>
      </c>
      <c r="K871" s="276">
        <v>94</v>
      </c>
      <c r="L871" s="278">
        <v>7.0928196147110336</v>
      </c>
      <c r="M871" s="279">
        <v>56.04</v>
      </c>
      <c r="N871" s="277">
        <v>559.27919999999995</v>
      </c>
      <c r="O871" s="280" t="s">
        <v>882</v>
      </c>
      <c r="P871" s="279">
        <v>0</v>
      </c>
      <c r="Q871" s="281">
        <v>0</v>
      </c>
      <c r="R871" s="282" t="s">
        <v>883</v>
      </c>
      <c r="S871" s="274" t="s">
        <v>1530</v>
      </c>
      <c r="T871" s="44">
        <v>1</v>
      </c>
      <c r="U871" s="283">
        <v>72</v>
      </c>
      <c r="V871" s="284">
        <v>9</v>
      </c>
      <c r="W871" s="285" t="s">
        <v>883</v>
      </c>
      <c r="X871" s="286" t="s">
        <v>883</v>
      </c>
      <c r="Y871" s="287">
        <v>0</v>
      </c>
      <c r="Z871" s="287" t="s">
        <v>883</v>
      </c>
      <c r="AA871" s="286" t="s">
        <v>883</v>
      </c>
      <c r="AB871" s="287">
        <v>0</v>
      </c>
      <c r="AC871" s="287"/>
      <c r="AD871" s="288" t="s">
        <v>883</v>
      </c>
      <c r="AE871" s="289" t="s">
        <v>883</v>
      </c>
      <c r="AF871" s="279">
        <v>46</v>
      </c>
      <c r="AG871" s="282">
        <v>45180</v>
      </c>
      <c r="AH871" s="282">
        <v>43696</v>
      </c>
      <c r="AI871" s="282">
        <v>45173</v>
      </c>
      <c r="AJ871" s="282" t="s">
        <v>883</v>
      </c>
      <c r="AK871" s="274"/>
    </row>
    <row r="872" spans="1:37" x14ac:dyDescent="0.3">
      <c r="A872" s="273">
        <v>138450</v>
      </c>
      <c r="B872" s="274" t="s">
        <v>1958</v>
      </c>
      <c r="C872" s="146" t="s">
        <v>31</v>
      </c>
      <c r="D872" s="275">
        <v>1.57</v>
      </c>
      <c r="E872" s="274"/>
      <c r="F872" s="274"/>
      <c r="G872" s="274" t="s">
        <v>883</v>
      </c>
      <c r="H872" s="276">
        <v>13510</v>
      </c>
      <c r="I872" s="24">
        <v>103003</v>
      </c>
      <c r="J872" s="277">
        <v>1.57</v>
      </c>
      <c r="K872" s="276">
        <v>5187</v>
      </c>
      <c r="L872" s="278">
        <v>5.6145454545454552</v>
      </c>
      <c r="M872" s="279">
        <v>10565</v>
      </c>
      <c r="N872" s="277">
        <v>16587.05</v>
      </c>
      <c r="O872" s="280" t="s">
        <v>882</v>
      </c>
      <c r="P872" s="279">
        <v>0</v>
      </c>
      <c r="Q872" s="281">
        <v>0</v>
      </c>
      <c r="R872" s="282" t="s">
        <v>883</v>
      </c>
      <c r="S872" s="274" t="s">
        <v>931</v>
      </c>
      <c r="T872" s="44">
        <v>1</v>
      </c>
      <c r="U872" s="283">
        <v>45</v>
      </c>
      <c r="V872" s="284">
        <v>9</v>
      </c>
      <c r="W872" s="285">
        <v>8971</v>
      </c>
      <c r="X872" s="286">
        <v>2023</v>
      </c>
      <c r="Y872" s="287">
        <v>4800</v>
      </c>
      <c r="Z872" s="287" t="s">
        <v>883</v>
      </c>
      <c r="AA872" s="286" t="s">
        <v>883</v>
      </c>
      <c r="AB872" s="287">
        <v>0</v>
      </c>
      <c r="AC872" s="287"/>
      <c r="AD872" s="288" t="s">
        <v>883</v>
      </c>
      <c r="AE872" s="289" t="s">
        <v>883</v>
      </c>
      <c r="AF872" s="279">
        <v>9626</v>
      </c>
      <c r="AG872" s="282">
        <v>44991</v>
      </c>
      <c r="AH872" s="282">
        <v>43720</v>
      </c>
      <c r="AI872" s="282">
        <v>45156</v>
      </c>
      <c r="AJ872" s="282" t="s">
        <v>883</v>
      </c>
      <c r="AK872" s="274"/>
    </row>
    <row r="873" spans="1:37" x14ac:dyDescent="0.3">
      <c r="A873" s="273">
        <v>138451</v>
      </c>
      <c r="B873" s="274" t="s">
        <v>1959</v>
      </c>
      <c r="C873" s="146" t="s">
        <v>31</v>
      </c>
      <c r="D873" s="275">
        <v>0.43</v>
      </c>
      <c r="E873" s="274"/>
      <c r="F873" s="274"/>
      <c r="G873" s="274" t="s">
        <v>883</v>
      </c>
      <c r="H873" s="276">
        <v>53521</v>
      </c>
      <c r="I873" s="24">
        <v>103003</v>
      </c>
      <c r="J873" s="277">
        <v>0.43</v>
      </c>
      <c r="K873" s="276">
        <v>35466</v>
      </c>
      <c r="L873" s="278">
        <v>13.922061841725347</v>
      </c>
      <c r="M873" s="279">
        <v>0</v>
      </c>
      <c r="N873" s="277">
        <v>0</v>
      </c>
      <c r="O873" s="280" t="s">
        <v>882</v>
      </c>
      <c r="P873" s="279">
        <v>0</v>
      </c>
      <c r="Q873" s="281">
        <v>0</v>
      </c>
      <c r="R873" s="282" t="s">
        <v>883</v>
      </c>
      <c r="S873" s="274" t="s">
        <v>931</v>
      </c>
      <c r="T873" s="44">
        <v>1</v>
      </c>
      <c r="U873" s="283">
        <v>45</v>
      </c>
      <c r="V873" s="284">
        <v>9</v>
      </c>
      <c r="W873" s="285">
        <v>6211</v>
      </c>
      <c r="X873" s="286">
        <v>2023</v>
      </c>
      <c r="Y873" s="287">
        <v>4000</v>
      </c>
      <c r="Z873" s="287" t="s">
        <v>883</v>
      </c>
      <c r="AA873" s="286" t="s">
        <v>883</v>
      </c>
      <c r="AB873" s="287">
        <v>0</v>
      </c>
      <c r="AC873" s="287"/>
      <c r="AD873" s="288" t="s">
        <v>883</v>
      </c>
      <c r="AE873" s="289" t="s">
        <v>883</v>
      </c>
      <c r="AF873" s="279">
        <v>15378</v>
      </c>
      <c r="AG873" s="282">
        <v>44949</v>
      </c>
      <c r="AH873" s="282">
        <v>43720</v>
      </c>
      <c r="AI873" s="282">
        <v>44910</v>
      </c>
      <c r="AJ873" s="282" t="s">
        <v>883</v>
      </c>
      <c r="AK873" s="274"/>
    </row>
    <row r="874" spans="1:37" x14ac:dyDescent="0.3">
      <c r="A874" s="273">
        <v>138453</v>
      </c>
      <c r="B874" s="274" t="s">
        <v>1960</v>
      </c>
      <c r="C874" s="146" t="s">
        <v>31</v>
      </c>
      <c r="D874" s="275">
        <v>3.5</v>
      </c>
      <c r="E874" s="274"/>
      <c r="F874" s="274"/>
      <c r="G874" s="274" t="s">
        <v>883</v>
      </c>
      <c r="H874" s="276">
        <v>32475</v>
      </c>
      <c r="I874" s="24">
        <v>103003</v>
      </c>
      <c r="J874" s="277">
        <v>3.5</v>
      </c>
      <c r="K874" s="276">
        <v>5343</v>
      </c>
      <c r="L874" s="278">
        <v>6.3973382345119409</v>
      </c>
      <c r="M874" s="279">
        <v>28440.959999999999</v>
      </c>
      <c r="N874" s="277">
        <v>99543.360000000001</v>
      </c>
      <c r="O874" s="280" t="s">
        <v>882</v>
      </c>
      <c r="P874" s="279">
        <v>0</v>
      </c>
      <c r="Q874" s="281">
        <v>0</v>
      </c>
      <c r="R874" s="282" t="s">
        <v>883</v>
      </c>
      <c r="S874" s="274" t="s">
        <v>935</v>
      </c>
      <c r="T874" s="44">
        <v>1</v>
      </c>
      <c r="U874" s="283">
        <v>45</v>
      </c>
      <c r="V874" s="284">
        <v>11</v>
      </c>
      <c r="W874" s="285" t="s">
        <v>883</v>
      </c>
      <c r="X874" s="286" t="s">
        <v>883</v>
      </c>
      <c r="Y874" s="287">
        <v>0</v>
      </c>
      <c r="Z874" s="287" t="s">
        <v>883</v>
      </c>
      <c r="AA874" s="286" t="s">
        <v>883</v>
      </c>
      <c r="AB874" s="287">
        <v>0</v>
      </c>
      <c r="AC874" s="287"/>
      <c r="AD874" s="288" t="s">
        <v>883</v>
      </c>
      <c r="AE874" s="289" t="s">
        <v>883</v>
      </c>
      <c r="AF874" s="279">
        <v>20306</v>
      </c>
      <c r="AG874" s="282">
        <v>44173</v>
      </c>
      <c r="AH874" s="282">
        <v>43720</v>
      </c>
      <c r="AI874" s="282">
        <v>44133</v>
      </c>
      <c r="AJ874" s="282" t="s">
        <v>883</v>
      </c>
      <c r="AK874" s="274"/>
    </row>
    <row r="875" spans="1:37" x14ac:dyDescent="0.3">
      <c r="A875" s="273">
        <v>138454</v>
      </c>
      <c r="B875" s="274" t="s">
        <v>1961</v>
      </c>
      <c r="C875" s="146" t="s">
        <v>31</v>
      </c>
      <c r="D875" s="275">
        <v>3.37</v>
      </c>
      <c r="E875" s="274"/>
      <c r="F875" s="274"/>
      <c r="G875" s="274" t="s">
        <v>883</v>
      </c>
      <c r="H875" s="276">
        <v>10549</v>
      </c>
      <c r="I875" s="24">
        <v>103003</v>
      </c>
      <c r="J875" s="277">
        <v>3.37</v>
      </c>
      <c r="K875" s="276">
        <v>11173</v>
      </c>
      <c r="L875" s="278">
        <v>2.7522744290772092</v>
      </c>
      <c r="M875" s="279">
        <v>35444.959999999999</v>
      </c>
      <c r="N875" s="277">
        <v>119449.51519999999</v>
      </c>
      <c r="O875" s="280" t="s">
        <v>882</v>
      </c>
      <c r="P875" s="279">
        <v>0</v>
      </c>
      <c r="Q875" s="281">
        <v>0</v>
      </c>
      <c r="R875" s="282" t="s">
        <v>883</v>
      </c>
      <c r="S875" s="274" t="s">
        <v>935</v>
      </c>
      <c r="T875" s="44">
        <v>1</v>
      </c>
      <c r="U875" s="283">
        <v>45</v>
      </c>
      <c r="V875" s="284">
        <v>11</v>
      </c>
      <c r="W875" s="285" t="s">
        <v>883</v>
      </c>
      <c r="X875" s="286" t="s">
        <v>883</v>
      </c>
      <c r="Y875" s="287">
        <v>0</v>
      </c>
      <c r="Z875" s="287" t="s">
        <v>883</v>
      </c>
      <c r="AA875" s="286" t="s">
        <v>883</v>
      </c>
      <c r="AB875" s="287">
        <v>0</v>
      </c>
      <c r="AC875" s="287"/>
      <c r="AD875" s="288" t="s">
        <v>883</v>
      </c>
      <c r="AE875" s="289" t="s">
        <v>883</v>
      </c>
      <c r="AF875" s="279">
        <v>15332</v>
      </c>
      <c r="AG875" s="282">
        <v>44214</v>
      </c>
      <c r="AH875" s="282">
        <v>43720</v>
      </c>
      <c r="AI875" s="282">
        <v>44110</v>
      </c>
      <c r="AJ875" s="282" t="s">
        <v>883</v>
      </c>
      <c r="AK875" s="274"/>
    </row>
    <row r="876" spans="1:37" x14ac:dyDescent="0.3">
      <c r="A876" s="273">
        <v>138456</v>
      </c>
      <c r="B876" s="274" t="s">
        <v>1962</v>
      </c>
      <c r="C876" s="146" t="s">
        <v>31</v>
      </c>
      <c r="D876" s="275">
        <v>5.92</v>
      </c>
      <c r="E876" s="274"/>
      <c r="F876" s="274"/>
      <c r="G876" s="274" t="s">
        <v>883</v>
      </c>
      <c r="H876" s="276">
        <v>5646</v>
      </c>
      <c r="I876" s="24">
        <v>103003</v>
      </c>
      <c r="J876" s="277">
        <v>5.92</v>
      </c>
      <c r="K876" s="276">
        <v>37861</v>
      </c>
      <c r="L876" s="278">
        <v>0.98179864259295013</v>
      </c>
      <c r="M876" s="279">
        <v>49862.04</v>
      </c>
      <c r="N876" s="277">
        <v>295183.27679999999</v>
      </c>
      <c r="O876" s="280" t="s">
        <v>882</v>
      </c>
      <c r="P876" s="279">
        <v>0</v>
      </c>
      <c r="Q876" s="281">
        <v>0</v>
      </c>
      <c r="R876" s="282" t="s">
        <v>883</v>
      </c>
      <c r="S876" s="274" t="s">
        <v>935</v>
      </c>
      <c r="T876" s="44">
        <v>1</v>
      </c>
      <c r="U876" s="283">
        <v>45</v>
      </c>
      <c r="V876" s="284">
        <v>11</v>
      </c>
      <c r="W876" s="285">
        <v>6982</v>
      </c>
      <c r="X876" s="286">
        <v>2023</v>
      </c>
      <c r="Y876" s="287">
        <v>13500</v>
      </c>
      <c r="Z876" s="287" t="s">
        <v>883</v>
      </c>
      <c r="AA876" s="286" t="s">
        <v>883</v>
      </c>
      <c r="AB876" s="287">
        <v>0</v>
      </c>
      <c r="AC876" s="287"/>
      <c r="AD876" s="288" t="s">
        <v>883</v>
      </c>
      <c r="AE876" s="289" t="s">
        <v>883</v>
      </c>
      <c r="AF876" s="279">
        <v>23002</v>
      </c>
      <c r="AG876" s="282">
        <v>44942</v>
      </c>
      <c r="AH876" s="282">
        <v>43720</v>
      </c>
      <c r="AI876" s="282">
        <v>44910</v>
      </c>
      <c r="AJ876" s="282" t="s">
        <v>883</v>
      </c>
      <c r="AK876" s="274"/>
    </row>
    <row r="877" spans="1:37" x14ac:dyDescent="0.3">
      <c r="A877" s="273">
        <v>138457</v>
      </c>
      <c r="B877" s="274" t="s">
        <v>1963</v>
      </c>
      <c r="C877" s="146" t="s">
        <v>31</v>
      </c>
      <c r="D877" s="275">
        <v>0</v>
      </c>
      <c r="E877" s="274"/>
      <c r="F877" s="274"/>
      <c r="G877" s="274" t="s">
        <v>883</v>
      </c>
      <c r="H877" s="276">
        <v>1488</v>
      </c>
      <c r="I877" s="24">
        <v>103003</v>
      </c>
      <c r="J877" s="277">
        <v>0</v>
      </c>
      <c r="K877" s="276">
        <v>192</v>
      </c>
      <c r="L877" s="278">
        <v>6.4415584415584419</v>
      </c>
      <c r="M877" s="279">
        <v>1284</v>
      </c>
      <c r="N877" s="277">
        <v>0</v>
      </c>
      <c r="O877" s="280" t="s">
        <v>882</v>
      </c>
      <c r="P877" s="279">
        <v>0</v>
      </c>
      <c r="Q877" s="281">
        <v>0</v>
      </c>
      <c r="R877" s="282" t="s">
        <v>883</v>
      </c>
      <c r="S877" s="274" t="s">
        <v>935</v>
      </c>
      <c r="T877" s="44">
        <v>1</v>
      </c>
      <c r="U877" s="283">
        <v>45</v>
      </c>
      <c r="V877" s="284">
        <v>11</v>
      </c>
      <c r="W877" s="285" t="s">
        <v>883</v>
      </c>
      <c r="X877" s="286" t="s">
        <v>883</v>
      </c>
      <c r="Y877" s="287">
        <v>0</v>
      </c>
      <c r="Z877" s="287" t="s">
        <v>883</v>
      </c>
      <c r="AA877" s="286" t="s">
        <v>883</v>
      </c>
      <c r="AB877" s="287">
        <v>0</v>
      </c>
      <c r="AC877" s="287"/>
      <c r="AD877" s="288" t="s">
        <v>883</v>
      </c>
      <c r="AE877" s="289" t="s">
        <v>883</v>
      </c>
      <c r="AF877" s="279">
        <v>924</v>
      </c>
      <c r="AG877" s="282" t="s">
        <v>883</v>
      </c>
      <c r="AH877" s="282">
        <v>43720</v>
      </c>
      <c r="AI877" s="282" t="s">
        <v>883</v>
      </c>
      <c r="AJ877" s="282" t="s">
        <v>883</v>
      </c>
      <c r="AK877" s="274"/>
    </row>
    <row r="878" spans="1:37" x14ac:dyDescent="0.3">
      <c r="A878" s="273">
        <v>138458</v>
      </c>
      <c r="B878" s="274" t="s">
        <v>1964</v>
      </c>
      <c r="C878" s="146" t="s">
        <v>31</v>
      </c>
      <c r="D878" s="275">
        <v>0</v>
      </c>
      <c r="E878" s="274"/>
      <c r="F878" s="274"/>
      <c r="G878" s="274" t="s">
        <v>883</v>
      </c>
      <c r="H878" s="276">
        <v>7093</v>
      </c>
      <c r="I878" s="24">
        <v>103003</v>
      </c>
      <c r="J878" s="277">
        <v>0</v>
      </c>
      <c r="K878" s="276">
        <v>4601</v>
      </c>
      <c r="L878" s="278">
        <v>1.1497811638839359</v>
      </c>
      <c r="M878" s="279">
        <v>66935</v>
      </c>
      <c r="N878" s="277">
        <v>0</v>
      </c>
      <c r="O878" s="280" t="s">
        <v>882</v>
      </c>
      <c r="P878" s="279">
        <v>0</v>
      </c>
      <c r="Q878" s="281">
        <v>0</v>
      </c>
      <c r="R878" s="282" t="s">
        <v>883</v>
      </c>
      <c r="S878" s="274" t="s">
        <v>935</v>
      </c>
      <c r="T878" s="44">
        <v>1</v>
      </c>
      <c r="U878" s="283">
        <v>45</v>
      </c>
      <c r="V878" s="284">
        <v>11</v>
      </c>
      <c r="W878" s="285" t="s">
        <v>883</v>
      </c>
      <c r="X878" s="286" t="s">
        <v>883</v>
      </c>
      <c r="Y878" s="287">
        <v>0</v>
      </c>
      <c r="Z878" s="287" t="s">
        <v>883</v>
      </c>
      <c r="AA878" s="286" t="s">
        <v>883</v>
      </c>
      <c r="AB878" s="287">
        <v>0</v>
      </c>
      <c r="AC878" s="287"/>
      <c r="AD878" s="288" t="s">
        <v>883</v>
      </c>
      <c r="AE878" s="289" t="s">
        <v>883</v>
      </c>
      <c r="AF878" s="279">
        <v>24676</v>
      </c>
      <c r="AG878" s="282" t="s">
        <v>883</v>
      </c>
      <c r="AH878" s="282">
        <v>43720</v>
      </c>
      <c r="AI878" s="282" t="s">
        <v>883</v>
      </c>
      <c r="AJ878" s="282" t="s">
        <v>883</v>
      </c>
      <c r="AK878" s="274"/>
    </row>
    <row r="879" spans="1:37" x14ac:dyDescent="0.3">
      <c r="A879" s="273">
        <v>138459</v>
      </c>
      <c r="B879" s="274" t="s">
        <v>1965</v>
      </c>
      <c r="C879" s="146" t="s">
        <v>31</v>
      </c>
      <c r="D879" s="275">
        <v>0.51</v>
      </c>
      <c r="E879" s="274"/>
      <c r="F879" s="274"/>
      <c r="G879" s="274" t="s">
        <v>883</v>
      </c>
      <c r="H879" s="276">
        <v>36881</v>
      </c>
      <c r="I879" s="24">
        <v>103003</v>
      </c>
      <c r="J879" s="277">
        <v>0.51</v>
      </c>
      <c r="K879" s="276">
        <v>23513</v>
      </c>
      <c r="L879" s="278">
        <v>13.295624963949933</v>
      </c>
      <c r="M879" s="279">
        <v>0</v>
      </c>
      <c r="N879" s="277">
        <v>0</v>
      </c>
      <c r="O879" s="280" t="s">
        <v>882</v>
      </c>
      <c r="P879" s="279">
        <v>0</v>
      </c>
      <c r="Q879" s="281">
        <v>0</v>
      </c>
      <c r="R879" s="282" t="s">
        <v>883</v>
      </c>
      <c r="S879" s="274" t="s">
        <v>903</v>
      </c>
      <c r="T879" s="44">
        <v>1</v>
      </c>
      <c r="U879" s="283">
        <v>45</v>
      </c>
      <c r="V879" s="284">
        <v>10</v>
      </c>
      <c r="W879" s="285" t="s">
        <v>883</v>
      </c>
      <c r="X879" s="286" t="s">
        <v>883</v>
      </c>
      <c r="Y879" s="287">
        <v>0</v>
      </c>
      <c r="Z879" s="287" t="s">
        <v>883</v>
      </c>
      <c r="AA879" s="286" t="s">
        <v>883</v>
      </c>
      <c r="AB879" s="287">
        <v>0</v>
      </c>
      <c r="AC879" s="287"/>
      <c r="AD879" s="288" t="s">
        <v>883</v>
      </c>
      <c r="AE879" s="289" t="s">
        <v>883</v>
      </c>
      <c r="AF879" s="279">
        <v>11096</v>
      </c>
      <c r="AG879" s="282">
        <v>45009</v>
      </c>
      <c r="AH879" s="282">
        <v>43720</v>
      </c>
      <c r="AI879" s="282">
        <v>45107</v>
      </c>
      <c r="AJ879" s="282" t="s">
        <v>883</v>
      </c>
      <c r="AK879" s="274"/>
    </row>
    <row r="880" spans="1:37" x14ac:dyDescent="0.3">
      <c r="A880" s="273">
        <v>138460</v>
      </c>
      <c r="B880" s="274" t="s">
        <v>1966</v>
      </c>
      <c r="C880" s="146" t="s">
        <v>31</v>
      </c>
      <c r="D880" s="275">
        <v>0.63</v>
      </c>
      <c r="E880" s="274"/>
      <c r="F880" s="274"/>
      <c r="G880" s="274" t="s">
        <v>883</v>
      </c>
      <c r="H880" s="276">
        <v>1856</v>
      </c>
      <c r="I880" s="24">
        <v>103003</v>
      </c>
      <c r="J880" s="277">
        <v>0.63</v>
      </c>
      <c r="K880" s="276">
        <v>8212</v>
      </c>
      <c r="L880" s="278">
        <v>0.69661040486726489</v>
      </c>
      <c r="M880" s="279">
        <v>28615.96</v>
      </c>
      <c r="N880" s="277">
        <v>18028.054800000002</v>
      </c>
      <c r="O880" s="280" t="s">
        <v>882</v>
      </c>
      <c r="P880" s="279">
        <v>0</v>
      </c>
      <c r="Q880" s="281">
        <v>0</v>
      </c>
      <c r="R880" s="282" t="s">
        <v>883</v>
      </c>
      <c r="S880" s="274" t="s">
        <v>903</v>
      </c>
      <c r="T880" s="44">
        <v>1</v>
      </c>
      <c r="U880" s="283">
        <v>45</v>
      </c>
      <c r="V880" s="284">
        <v>10</v>
      </c>
      <c r="W880" s="285">
        <v>6211</v>
      </c>
      <c r="X880" s="286">
        <v>2023</v>
      </c>
      <c r="Y880" s="287">
        <v>1500</v>
      </c>
      <c r="Z880" s="287" t="s">
        <v>883</v>
      </c>
      <c r="AA880" s="286" t="s">
        <v>883</v>
      </c>
      <c r="AB880" s="287">
        <v>0</v>
      </c>
      <c r="AC880" s="287"/>
      <c r="AD880" s="288" t="s">
        <v>883</v>
      </c>
      <c r="AE880" s="289" t="s">
        <v>883</v>
      </c>
      <c r="AF880" s="279">
        <v>10658</v>
      </c>
      <c r="AG880" s="282">
        <v>44151</v>
      </c>
      <c r="AH880" s="282">
        <v>43720</v>
      </c>
      <c r="AI880" s="282">
        <v>45050</v>
      </c>
      <c r="AJ880" s="282" t="s">
        <v>883</v>
      </c>
      <c r="AK880" s="274"/>
    </row>
    <row r="881" spans="1:37" x14ac:dyDescent="0.3">
      <c r="A881" s="273">
        <v>138461</v>
      </c>
      <c r="B881" s="274" t="s">
        <v>1967</v>
      </c>
      <c r="C881" s="146" t="s">
        <v>1968</v>
      </c>
      <c r="D881" s="275">
        <v>8.5299999999999994</v>
      </c>
      <c r="E881" s="274"/>
      <c r="F881" s="274"/>
      <c r="G881" s="274" t="s">
        <v>883</v>
      </c>
      <c r="H881" s="276">
        <v>4972</v>
      </c>
      <c r="I881" s="24">
        <v>103003</v>
      </c>
      <c r="J881" s="277">
        <v>8.5299999999999994</v>
      </c>
      <c r="K881" s="276">
        <v>10902</v>
      </c>
      <c r="L881" s="278">
        <v>2.7670953846496329</v>
      </c>
      <c r="M881" s="279">
        <v>16589.96</v>
      </c>
      <c r="N881" s="277">
        <v>141512.35879999999</v>
      </c>
      <c r="O881" s="280" t="s">
        <v>882</v>
      </c>
      <c r="P881" s="279">
        <v>0</v>
      </c>
      <c r="Q881" s="281">
        <v>0</v>
      </c>
      <c r="R881" s="282" t="s">
        <v>883</v>
      </c>
      <c r="S881" s="274" t="s">
        <v>931</v>
      </c>
      <c r="T881" s="44">
        <v>1</v>
      </c>
      <c r="U881" s="283">
        <v>45</v>
      </c>
      <c r="V881" s="284">
        <v>9</v>
      </c>
      <c r="W881" s="285" t="s">
        <v>883</v>
      </c>
      <c r="X881" s="286" t="s">
        <v>883</v>
      </c>
      <c r="Y881" s="287">
        <v>0</v>
      </c>
      <c r="Z881" s="287" t="s">
        <v>883</v>
      </c>
      <c r="AA881" s="286" t="s">
        <v>883</v>
      </c>
      <c r="AB881" s="287">
        <v>0</v>
      </c>
      <c r="AC881" s="287"/>
      <c r="AD881" s="288" t="s">
        <v>883</v>
      </c>
      <c r="AE881" s="289" t="s">
        <v>883</v>
      </c>
      <c r="AF881" s="279">
        <v>7188</v>
      </c>
      <c r="AG881" s="282">
        <v>45090</v>
      </c>
      <c r="AH881" s="282">
        <v>43720</v>
      </c>
      <c r="AI881" s="282">
        <v>45079</v>
      </c>
      <c r="AJ881" s="282" t="s">
        <v>883</v>
      </c>
      <c r="AK881" s="274"/>
    </row>
    <row r="882" spans="1:37" x14ac:dyDescent="0.3">
      <c r="A882" s="273">
        <v>138462</v>
      </c>
      <c r="B882" s="274" t="s">
        <v>1969</v>
      </c>
      <c r="C882" s="146" t="s">
        <v>1968</v>
      </c>
      <c r="D882" s="275">
        <v>2.95</v>
      </c>
      <c r="E882" s="274"/>
      <c r="F882" s="274"/>
      <c r="G882" s="274" t="s">
        <v>883</v>
      </c>
      <c r="H882" s="276">
        <v>7640</v>
      </c>
      <c r="I882" s="24">
        <v>103003</v>
      </c>
      <c r="J882" s="277">
        <v>2.95</v>
      </c>
      <c r="K882" s="276">
        <v>8479</v>
      </c>
      <c r="L882" s="278">
        <v>9.0529908048156216</v>
      </c>
      <c r="M882" s="279">
        <v>2487.04</v>
      </c>
      <c r="N882" s="277">
        <v>7336.768</v>
      </c>
      <c r="O882" s="280" t="s">
        <v>882</v>
      </c>
      <c r="P882" s="279">
        <v>0</v>
      </c>
      <c r="Q882" s="281">
        <v>0</v>
      </c>
      <c r="R882" s="282" t="s">
        <v>883</v>
      </c>
      <c r="S882" s="274" t="s">
        <v>1824</v>
      </c>
      <c r="T882" s="44">
        <v>1</v>
      </c>
      <c r="U882" s="283">
        <v>45</v>
      </c>
      <c r="V882" s="284">
        <v>16</v>
      </c>
      <c r="W882" s="285" t="s">
        <v>883</v>
      </c>
      <c r="X882" s="286" t="s">
        <v>883</v>
      </c>
      <c r="Y882" s="287">
        <v>0</v>
      </c>
      <c r="Z882" s="287" t="s">
        <v>883</v>
      </c>
      <c r="AA882" s="286" t="s">
        <v>883</v>
      </c>
      <c r="AB882" s="287">
        <v>0</v>
      </c>
      <c r="AC882" s="287"/>
      <c r="AD882" s="288" t="s">
        <v>883</v>
      </c>
      <c r="AE882" s="289" t="s">
        <v>883</v>
      </c>
      <c r="AF882" s="279">
        <v>3376</v>
      </c>
      <c r="AG882" s="282">
        <v>44991</v>
      </c>
      <c r="AH882" s="282">
        <v>43720</v>
      </c>
      <c r="AI882" s="282">
        <v>44910</v>
      </c>
      <c r="AJ882" s="282" t="s">
        <v>883</v>
      </c>
      <c r="AK882" s="274"/>
    </row>
    <row r="883" spans="1:37" x14ac:dyDescent="0.3">
      <c r="A883" s="273">
        <v>138463</v>
      </c>
      <c r="B883" s="274" t="s">
        <v>1970</v>
      </c>
      <c r="C883" s="146" t="s">
        <v>1968</v>
      </c>
      <c r="D883" s="275">
        <v>7.29</v>
      </c>
      <c r="E883" s="274"/>
      <c r="F883" s="274"/>
      <c r="G883" s="274" t="s">
        <v>883</v>
      </c>
      <c r="H883" s="276">
        <v>22837</v>
      </c>
      <c r="I883" s="24">
        <v>103003</v>
      </c>
      <c r="J883" s="277">
        <v>7.3499400000000001</v>
      </c>
      <c r="K883" s="276">
        <v>23569</v>
      </c>
      <c r="L883" s="278">
        <v>8.0129824561403495</v>
      </c>
      <c r="M883" s="279">
        <v>11363</v>
      </c>
      <c r="N883" s="277">
        <v>82836.27</v>
      </c>
      <c r="O883" s="280" t="s">
        <v>882</v>
      </c>
      <c r="P883" s="279">
        <v>0</v>
      </c>
      <c r="Q883" s="281">
        <v>0</v>
      </c>
      <c r="R883" s="282" t="s">
        <v>883</v>
      </c>
      <c r="S883" s="274" t="s">
        <v>931</v>
      </c>
      <c r="T883" s="44">
        <v>1</v>
      </c>
      <c r="U883" s="283">
        <v>45</v>
      </c>
      <c r="V883" s="284">
        <v>9</v>
      </c>
      <c r="W883" s="285" t="s">
        <v>883</v>
      </c>
      <c r="X883" s="286" t="s">
        <v>883</v>
      </c>
      <c r="Y883" s="287">
        <v>0</v>
      </c>
      <c r="Z883" s="287" t="s">
        <v>883</v>
      </c>
      <c r="AA883" s="286" t="s">
        <v>883</v>
      </c>
      <c r="AB883" s="287">
        <v>0</v>
      </c>
      <c r="AC883" s="287"/>
      <c r="AD883" s="288" t="s">
        <v>883</v>
      </c>
      <c r="AE883" s="289" t="s">
        <v>883</v>
      </c>
      <c r="AF883" s="279">
        <v>11400</v>
      </c>
      <c r="AG883" s="282">
        <v>45051</v>
      </c>
      <c r="AH883" s="282">
        <v>43720</v>
      </c>
      <c r="AI883" s="282">
        <v>44959</v>
      </c>
      <c r="AJ883" s="282" t="s">
        <v>883</v>
      </c>
      <c r="AK883" s="274"/>
    </row>
    <row r="884" spans="1:37" x14ac:dyDescent="0.3">
      <c r="A884" s="273">
        <v>138464</v>
      </c>
      <c r="B884" s="274" t="s">
        <v>1971</v>
      </c>
      <c r="C884" s="146" t="s">
        <v>31</v>
      </c>
      <c r="D884" s="275">
        <v>0.23</v>
      </c>
      <c r="E884" s="274"/>
      <c r="F884" s="274"/>
      <c r="G884" s="274" t="s">
        <v>883</v>
      </c>
      <c r="H884" s="276">
        <v>60181</v>
      </c>
      <c r="I884" s="24">
        <v>103003</v>
      </c>
      <c r="J884" s="277">
        <v>0.23</v>
      </c>
      <c r="K884" s="276">
        <v>42641</v>
      </c>
      <c r="L884" s="278">
        <v>3.8939073462148914</v>
      </c>
      <c r="M884" s="279">
        <v>125281.04</v>
      </c>
      <c r="N884" s="277">
        <v>28814.639200000001</v>
      </c>
      <c r="O884" s="280" t="s">
        <v>882</v>
      </c>
      <c r="P884" s="279">
        <v>0</v>
      </c>
      <c r="Q884" s="281">
        <v>0</v>
      </c>
      <c r="R884" s="282" t="s">
        <v>883</v>
      </c>
      <c r="S884" s="274" t="s">
        <v>931</v>
      </c>
      <c r="T884" s="44">
        <v>1</v>
      </c>
      <c r="U884" s="283">
        <v>45</v>
      </c>
      <c r="V884" s="284">
        <v>9</v>
      </c>
      <c r="W884" s="285" t="s">
        <v>883</v>
      </c>
      <c r="X884" s="286" t="s">
        <v>883</v>
      </c>
      <c r="Y884" s="287">
        <v>0</v>
      </c>
      <c r="Z884" s="287" t="s">
        <v>883</v>
      </c>
      <c r="AA884" s="286" t="s">
        <v>883</v>
      </c>
      <c r="AB884" s="287">
        <v>0</v>
      </c>
      <c r="AC884" s="287"/>
      <c r="AD884" s="288" t="s">
        <v>883</v>
      </c>
      <c r="AE884" s="289" t="s">
        <v>883</v>
      </c>
      <c r="AF884" s="279">
        <v>61820</v>
      </c>
      <c r="AG884" s="282">
        <v>44151</v>
      </c>
      <c r="AH884" s="282">
        <v>43720</v>
      </c>
      <c r="AI884" s="282">
        <v>44110</v>
      </c>
      <c r="AJ884" s="282" t="s">
        <v>883</v>
      </c>
      <c r="AK884" s="274"/>
    </row>
    <row r="885" spans="1:37" x14ac:dyDescent="0.3">
      <c r="A885" s="273">
        <v>138465</v>
      </c>
      <c r="B885" s="274" t="s">
        <v>1972</v>
      </c>
      <c r="C885" s="146" t="s">
        <v>31</v>
      </c>
      <c r="D885" s="275">
        <v>2.94</v>
      </c>
      <c r="E885" s="274"/>
      <c r="F885" s="274"/>
      <c r="G885" s="274" t="s">
        <v>883</v>
      </c>
      <c r="H885" s="276">
        <v>4384</v>
      </c>
      <c r="I885" s="24">
        <v>103003</v>
      </c>
      <c r="J885" s="277">
        <v>2.94</v>
      </c>
      <c r="K885" s="276">
        <v>2936</v>
      </c>
      <c r="L885" s="278">
        <v>1.7401451973342119</v>
      </c>
      <c r="M885" s="279">
        <v>25847.96</v>
      </c>
      <c r="N885" s="277">
        <v>75993.002399999998</v>
      </c>
      <c r="O885" s="280" t="s">
        <v>882</v>
      </c>
      <c r="P885" s="279">
        <v>0</v>
      </c>
      <c r="Q885" s="281">
        <v>0</v>
      </c>
      <c r="R885" s="282" t="s">
        <v>883</v>
      </c>
      <c r="S885" s="274" t="s">
        <v>931</v>
      </c>
      <c r="T885" s="44">
        <v>1</v>
      </c>
      <c r="U885" s="283">
        <v>45</v>
      </c>
      <c r="V885" s="284">
        <v>9</v>
      </c>
      <c r="W885" s="285" t="s">
        <v>883</v>
      </c>
      <c r="X885" s="286" t="s">
        <v>883</v>
      </c>
      <c r="Y885" s="287">
        <v>0</v>
      </c>
      <c r="Z885" s="287" t="s">
        <v>883</v>
      </c>
      <c r="AA885" s="286" t="s">
        <v>883</v>
      </c>
      <c r="AB885" s="287">
        <v>0</v>
      </c>
      <c r="AC885" s="287"/>
      <c r="AD885" s="288" t="s">
        <v>883</v>
      </c>
      <c r="AE885" s="289" t="s">
        <v>883</v>
      </c>
      <c r="AF885" s="279">
        <v>10078</v>
      </c>
      <c r="AG885" s="282" t="s">
        <v>883</v>
      </c>
      <c r="AH885" s="282">
        <v>43720</v>
      </c>
      <c r="AI885" s="282">
        <v>45125</v>
      </c>
      <c r="AJ885" s="282" t="s">
        <v>883</v>
      </c>
      <c r="AK885" s="274"/>
    </row>
    <row r="886" spans="1:37" x14ac:dyDescent="0.3">
      <c r="A886" s="273">
        <v>138471</v>
      </c>
      <c r="B886" s="274" t="s">
        <v>1973</v>
      </c>
      <c r="C886" s="146" t="s">
        <v>31</v>
      </c>
      <c r="D886" s="275">
        <v>3.84</v>
      </c>
      <c r="E886" s="274"/>
      <c r="F886" s="274"/>
      <c r="G886" s="274" t="s">
        <v>883</v>
      </c>
      <c r="H886" s="276">
        <v>4448</v>
      </c>
      <c r="I886" s="24">
        <v>103003</v>
      </c>
      <c r="J886" s="277">
        <v>3.84</v>
      </c>
      <c r="K886" s="276">
        <v>8087</v>
      </c>
      <c r="L886" s="278">
        <v>2.1990735018564571</v>
      </c>
      <c r="M886" s="279">
        <v>16724.04</v>
      </c>
      <c r="N886" s="277">
        <v>64220.313600000001</v>
      </c>
      <c r="O886" s="280" t="s">
        <v>882</v>
      </c>
      <c r="P886" s="279">
        <v>0</v>
      </c>
      <c r="Q886" s="281">
        <v>0</v>
      </c>
      <c r="R886" s="282" t="s">
        <v>883</v>
      </c>
      <c r="S886" s="274" t="s">
        <v>925</v>
      </c>
      <c r="T886" s="44">
        <v>1</v>
      </c>
      <c r="U886" s="283">
        <v>45</v>
      </c>
      <c r="V886" s="284">
        <v>12</v>
      </c>
      <c r="W886" s="285">
        <v>8971</v>
      </c>
      <c r="X886" s="286">
        <v>2023</v>
      </c>
      <c r="Y886" s="287">
        <v>3100</v>
      </c>
      <c r="Z886" s="287" t="s">
        <v>883</v>
      </c>
      <c r="AA886" s="286" t="s">
        <v>883</v>
      </c>
      <c r="AB886" s="287">
        <v>0</v>
      </c>
      <c r="AC886" s="287"/>
      <c r="AD886" s="288" t="s">
        <v>883</v>
      </c>
      <c r="AE886" s="289" t="s">
        <v>883</v>
      </c>
      <c r="AF886" s="279">
        <v>8090</v>
      </c>
      <c r="AG886" s="282">
        <v>44985</v>
      </c>
      <c r="AH886" s="282">
        <v>43720</v>
      </c>
      <c r="AI886" s="282">
        <v>44959</v>
      </c>
      <c r="AJ886" s="282" t="s">
        <v>883</v>
      </c>
      <c r="AK886" s="274"/>
    </row>
    <row r="887" spans="1:37" x14ac:dyDescent="0.3">
      <c r="A887" s="273">
        <v>138475</v>
      </c>
      <c r="B887" s="274" t="s">
        <v>1974</v>
      </c>
      <c r="C887" s="146" t="s">
        <v>256</v>
      </c>
      <c r="D887" s="275">
        <v>13.05</v>
      </c>
      <c r="E887" s="274"/>
      <c r="F887" s="274"/>
      <c r="G887" s="274" t="s">
        <v>883</v>
      </c>
      <c r="H887" s="276">
        <v>155</v>
      </c>
      <c r="I887" s="24">
        <v>103003</v>
      </c>
      <c r="J887" s="277">
        <v>13.05</v>
      </c>
      <c r="K887" s="276">
        <v>21</v>
      </c>
      <c r="L887" s="278">
        <v>88.571428571428569</v>
      </c>
      <c r="M887" s="279">
        <v>0</v>
      </c>
      <c r="N887" s="277">
        <v>0</v>
      </c>
      <c r="O887" s="280" t="s">
        <v>882</v>
      </c>
      <c r="P887" s="279">
        <v>0</v>
      </c>
      <c r="Q887" s="281">
        <v>0</v>
      </c>
      <c r="R887" s="282" t="s">
        <v>883</v>
      </c>
      <c r="S887" s="274" t="s">
        <v>1272</v>
      </c>
      <c r="T887" s="44">
        <v>1</v>
      </c>
      <c r="U887" s="283">
        <v>83</v>
      </c>
      <c r="V887" s="284">
        <v>4</v>
      </c>
      <c r="W887" s="285" t="s">
        <v>883</v>
      </c>
      <c r="X887" s="286" t="s">
        <v>883</v>
      </c>
      <c r="Y887" s="287">
        <v>0</v>
      </c>
      <c r="Z887" s="287" t="s">
        <v>883</v>
      </c>
      <c r="AA887" s="286" t="s">
        <v>883</v>
      </c>
      <c r="AB887" s="287">
        <v>0</v>
      </c>
      <c r="AC887" s="287"/>
      <c r="AD887" s="288" t="s">
        <v>883</v>
      </c>
      <c r="AE887" s="289" t="s">
        <v>883</v>
      </c>
      <c r="AF887" s="279">
        <v>8</v>
      </c>
      <c r="AG887" s="282">
        <v>43878</v>
      </c>
      <c r="AH887" s="282">
        <v>43721</v>
      </c>
      <c r="AI887" s="282">
        <v>43826</v>
      </c>
      <c r="AJ887" s="282" t="s">
        <v>883</v>
      </c>
      <c r="AK887" s="274"/>
    </row>
    <row r="888" spans="1:37" x14ac:dyDescent="0.3">
      <c r="A888" s="273">
        <v>138528</v>
      </c>
      <c r="B888" s="274" t="s">
        <v>1975</v>
      </c>
      <c r="C888" s="146" t="s">
        <v>31</v>
      </c>
      <c r="D888" s="275">
        <v>184</v>
      </c>
      <c r="E888" s="274"/>
      <c r="F888" s="274"/>
      <c r="G888" s="274" t="s">
        <v>883</v>
      </c>
      <c r="H888" s="276">
        <v>29</v>
      </c>
      <c r="I888" s="24">
        <v>103003</v>
      </c>
      <c r="J888" s="277">
        <v>184</v>
      </c>
      <c r="K888" s="276"/>
      <c r="L888" s="278">
        <v>0</v>
      </c>
      <c r="M888" s="279">
        <v>0</v>
      </c>
      <c r="N888" s="277">
        <v>0</v>
      </c>
      <c r="O888" s="280" t="s">
        <v>882</v>
      </c>
      <c r="P888" s="279">
        <v>0</v>
      </c>
      <c r="Q888" s="281">
        <v>0</v>
      </c>
      <c r="R888" s="282" t="s">
        <v>883</v>
      </c>
      <c r="S888" s="274" t="s">
        <v>1976</v>
      </c>
      <c r="T888" s="44">
        <v>1</v>
      </c>
      <c r="U888" s="283">
        <v>78</v>
      </c>
      <c r="V888" s="284">
        <v>4</v>
      </c>
      <c r="W888" s="285" t="s">
        <v>883</v>
      </c>
      <c r="X888" s="286" t="s">
        <v>883</v>
      </c>
      <c r="Y888" s="287">
        <v>0</v>
      </c>
      <c r="Z888" s="287" t="s">
        <v>883</v>
      </c>
      <c r="AA888" s="286" t="s">
        <v>883</v>
      </c>
      <c r="AB888" s="287">
        <v>0</v>
      </c>
      <c r="AC888" s="287"/>
      <c r="AD888" s="288" t="s">
        <v>883</v>
      </c>
      <c r="AE888" s="289" t="s">
        <v>883</v>
      </c>
      <c r="AF888" s="279">
        <v>0</v>
      </c>
      <c r="AG888" s="282">
        <v>43847</v>
      </c>
      <c r="AH888" s="282">
        <v>43727</v>
      </c>
      <c r="AI888" s="282">
        <v>43809</v>
      </c>
      <c r="AJ888" s="282" t="s">
        <v>883</v>
      </c>
      <c r="AK888" s="274"/>
    </row>
    <row r="889" spans="1:37" x14ac:dyDescent="0.3">
      <c r="A889" s="273">
        <v>138551</v>
      </c>
      <c r="B889" s="274" t="s">
        <v>1977</v>
      </c>
      <c r="C889" s="146" t="s">
        <v>31</v>
      </c>
      <c r="D889" s="275">
        <v>299.89</v>
      </c>
      <c r="E889" s="274"/>
      <c r="F889" s="274"/>
      <c r="G889" s="274" t="s">
        <v>883</v>
      </c>
      <c r="H889" s="276">
        <v>0</v>
      </c>
      <c r="I889" s="24">
        <v>103003</v>
      </c>
      <c r="J889" s="277">
        <v>299.89</v>
      </c>
      <c r="K889" s="276">
        <v>278</v>
      </c>
      <c r="L889" s="278">
        <v>0</v>
      </c>
      <c r="M889" s="279">
        <v>0</v>
      </c>
      <c r="N889" s="277">
        <v>0</v>
      </c>
      <c r="O889" s="280" t="s">
        <v>882</v>
      </c>
      <c r="P889" s="279">
        <v>0</v>
      </c>
      <c r="Q889" s="281">
        <v>0</v>
      </c>
      <c r="R889" s="282" t="s">
        <v>883</v>
      </c>
      <c r="S889" s="274" t="s">
        <v>1876</v>
      </c>
      <c r="T889" s="44">
        <v>1</v>
      </c>
      <c r="U889" s="283">
        <v>55</v>
      </c>
      <c r="V889" s="284">
        <v>66</v>
      </c>
      <c r="W889" s="285">
        <v>2376</v>
      </c>
      <c r="X889" s="286">
        <v>2023</v>
      </c>
      <c r="Y889" s="287">
        <v>500</v>
      </c>
      <c r="Z889" s="287" t="s">
        <v>883</v>
      </c>
      <c r="AA889" s="286" t="s">
        <v>883</v>
      </c>
      <c r="AB889" s="287">
        <v>0</v>
      </c>
      <c r="AC889" s="287"/>
      <c r="AD889" s="288" t="s">
        <v>883</v>
      </c>
      <c r="AE889" s="289" t="s">
        <v>883</v>
      </c>
      <c r="AF889" s="279">
        <v>100</v>
      </c>
      <c r="AG889" s="282">
        <v>44495</v>
      </c>
      <c r="AH889" s="282">
        <v>43734</v>
      </c>
      <c r="AI889" s="282">
        <v>44431</v>
      </c>
      <c r="AJ889" s="282" t="s">
        <v>883</v>
      </c>
      <c r="AK889" s="274"/>
    </row>
    <row r="890" spans="1:37" x14ac:dyDescent="0.3">
      <c r="A890" s="273">
        <v>138552</v>
      </c>
      <c r="B890" s="274" t="s">
        <v>1978</v>
      </c>
      <c r="C890" s="146" t="s">
        <v>31</v>
      </c>
      <c r="D890" s="275">
        <v>438.58</v>
      </c>
      <c r="E890" s="274"/>
      <c r="F890" s="274"/>
      <c r="G890" s="274" t="s">
        <v>883</v>
      </c>
      <c r="H890" s="276">
        <v>484</v>
      </c>
      <c r="I890" s="24">
        <v>103003</v>
      </c>
      <c r="J890" s="277">
        <v>438.58</v>
      </c>
      <c r="K890" s="276">
        <v>115</v>
      </c>
      <c r="L890" s="278">
        <v>50.521920668058456</v>
      </c>
      <c r="M890" s="279">
        <v>0</v>
      </c>
      <c r="N890" s="277">
        <v>0</v>
      </c>
      <c r="O890" s="280" t="s">
        <v>882</v>
      </c>
      <c r="P890" s="279">
        <v>0</v>
      </c>
      <c r="Q890" s="281">
        <v>0</v>
      </c>
      <c r="R890" s="282" t="s">
        <v>883</v>
      </c>
      <c r="S890" s="274" t="s">
        <v>1081</v>
      </c>
      <c r="T890" s="44">
        <v>1</v>
      </c>
      <c r="U890" s="283">
        <v>55</v>
      </c>
      <c r="V890" s="284">
        <v>49</v>
      </c>
      <c r="W890" s="285" t="s">
        <v>883</v>
      </c>
      <c r="X890" s="286" t="s">
        <v>883</v>
      </c>
      <c r="Y890" s="287">
        <v>0</v>
      </c>
      <c r="Z890" s="287" t="s">
        <v>883</v>
      </c>
      <c r="AA890" s="286" t="s">
        <v>883</v>
      </c>
      <c r="AB890" s="287">
        <v>0</v>
      </c>
      <c r="AC890" s="287"/>
      <c r="AD890" s="288" t="s">
        <v>883</v>
      </c>
      <c r="AE890" s="289" t="s">
        <v>883</v>
      </c>
      <c r="AF890" s="279">
        <v>38</v>
      </c>
      <c r="AG890" s="282">
        <v>44532</v>
      </c>
      <c r="AH890" s="282">
        <v>43734</v>
      </c>
      <c r="AI890" s="282">
        <v>44470</v>
      </c>
      <c r="AJ890" s="282" t="s">
        <v>883</v>
      </c>
      <c r="AK890" s="274"/>
    </row>
    <row r="891" spans="1:37" x14ac:dyDescent="0.3">
      <c r="A891" s="273">
        <v>138553</v>
      </c>
      <c r="B891" s="274" t="s">
        <v>1979</v>
      </c>
      <c r="C891" s="146" t="s">
        <v>31</v>
      </c>
      <c r="D891" s="275">
        <v>566.33000000000004</v>
      </c>
      <c r="E891" s="274"/>
      <c r="F891" s="274"/>
      <c r="G891" s="274" t="s">
        <v>883</v>
      </c>
      <c r="H891" s="276">
        <v>660</v>
      </c>
      <c r="I891" s="24">
        <v>103003</v>
      </c>
      <c r="J891" s="277">
        <v>566.33000000000004</v>
      </c>
      <c r="K891" s="276">
        <v>20</v>
      </c>
      <c r="L891" s="278">
        <v>395.20958083832335</v>
      </c>
      <c r="M891" s="279">
        <v>0</v>
      </c>
      <c r="N891" s="277">
        <v>0</v>
      </c>
      <c r="O891" s="280" t="s">
        <v>882</v>
      </c>
      <c r="P891" s="279">
        <v>0</v>
      </c>
      <c r="Q891" s="281">
        <v>0</v>
      </c>
      <c r="R891" s="282" t="s">
        <v>883</v>
      </c>
      <c r="S891" s="274" t="s">
        <v>1081</v>
      </c>
      <c r="T891" s="44">
        <v>1</v>
      </c>
      <c r="U891" s="283">
        <v>55</v>
      </c>
      <c r="V891" s="284">
        <v>49</v>
      </c>
      <c r="W891" s="285" t="s">
        <v>883</v>
      </c>
      <c r="X891" s="286" t="s">
        <v>883</v>
      </c>
      <c r="Y891" s="287">
        <v>0</v>
      </c>
      <c r="Z891" s="287" t="s">
        <v>883</v>
      </c>
      <c r="AA891" s="286" t="s">
        <v>883</v>
      </c>
      <c r="AB891" s="287">
        <v>0</v>
      </c>
      <c r="AC891" s="287"/>
      <c r="AD891" s="288" t="s">
        <v>883</v>
      </c>
      <c r="AE891" s="289" t="s">
        <v>883</v>
      </c>
      <c r="AF891" s="279">
        <v>6</v>
      </c>
      <c r="AG891" s="282">
        <v>44537</v>
      </c>
      <c r="AH891" s="282">
        <v>43734</v>
      </c>
      <c r="AI891" s="282">
        <v>44470</v>
      </c>
      <c r="AJ891" s="282" t="s">
        <v>883</v>
      </c>
      <c r="AK891" s="274"/>
    </row>
    <row r="892" spans="1:37" x14ac:dyDescent="0.3">
      <c r="A892" s="273">
        <v>138554</v>
      </c>
      <c r="B892" s="274" t="s">
        <v>1980</v>
      </c>
      <c r="C892" s="146" t="s">
        <v>31</v>
      </c>
      <c r="D892" s="275">
        <v>377.85</v>
      </c>
      <c r="E892" s="274"/>
      <c r="F892" s="274"/>
      <c r="G892" s="274" t="s">
        <v>883</v>
      </c>
      <c r="H892" s="276">
        <v>248</v>
      </c>
      <c r="I892" s="24">
        <v>103003</v>
      </c>
      <c r="J892" s="277">
        <v>377.85</v>
      </c>
      <c r="K892" s="276">
        <v>368</v>
      </c>
      <c r="L892" s="278">
        <v>8.0860776002608414</v>
      </c>
      <c r="M892" s="279">
        <v>120.04</v>
      </c>
      <c r="N892" s="277">
        <v>45357.114000000001</v>
      </c>
      <c r="O892" s="280" t="s">
        <v>882</v>
      </c>
      <c r="P892" s="279">
        <v>0</v>
      </c>
      <c r="Q892" s="281">
        <v>0</v>
      </c>
      <c r="R892" s="282" t="s">
        <v>883</v>
      </c>
      <c r="S892" s="274" t="s">
        <v>1081</v>
      </c>
      <c r="T892" s="44">
        <v>1</v>
      </c>
      <c r="U892" s="283">
        <v>55</v>
      </c>
      <c r="V892" s="284">
        <v>49</v>
      </c>
      <c r="W892" s="285" t="s">
        <v>883</v>
      </c>
      <c r="X892" s="286" t="s">
        <v>883</v>
      </c>
      <c r="Y892" s="287">
        <v>0</v>
      </c>
      <c r="Z892" s="287" t="s">
        <v>883</v>
      </c>
      <c r="AA892" s="286" t="s">
        <v>883</v>
      </c>
      <c r="AB892" s="287">
        <v>0</v>
      </c>
      <c r="AC892" s="287"/>
      <c r="AD892" s="288" t="s">
        <v>883</v>
      </c>
      <c r="AE892" s="289" t="s">
        <v>883</v>
      </c>
      <c r="AF892" s="279">
        <v>0</v>
      </c>
      <c r="AG892" s="282">
        <v>44525</v>
      </c>
      <c r="AH892" s="282">
        <v>43734</v>
      </c>
      <c r="AI892" s="282">
        <v>44431</v>
      </c>
      <c r="AJ892" s="282" t="s">
        <v>883</v>
      </c>
      <c r="AK892" s="274"/>
    </row>
    <row r="893" spans="1:37" x14ac:dyDescent="0.3">
      <c r="A893" s="273">
        <v>139141</v>
      </c>
      <c r="B893" s="274" t="s">
        <v>1981</v>
      </c>
      <c r="C893" s="146" t="s">
        <v>31</v>
      </c>
      <c r="D893" s="275">
        <v>5.65</v>
      </c>
      <c r="E893" s="274"/>
      <c r="F893" s="274"/>
      <c r="G893" s="274" t="s">
        <v>883</v>
      </c>
      <c r="H893" s="276">
        <v>1706</v>
      </c>
      <c r="I893" s="24">
        <v>103003</v>
      </c>
      <c r="J893" s="277">
        <v>3.7949999999999999</v>
      </c>
      <c r="K893" s="276">
        <v>3315</v>
      </c>
      <c r="L893" s="278">
        <v>5.3605655930871956</v>
      </c>
      <c r="M893" s="279">
        <v>2113</v>
      </c>
      <c r="N893" s="277">
        <v>11938.45</v>
      </c>
      <c r="O893" s="280" t="s">
        <v>882</v>
      </c>
      <c r="P893" s="279">
        <v>0</v>
      </c>
      <c r="Q893" s="281">
        <v>0</v>
      </c>
      <c r="R893" s="282" t="s">
        <v>883</v>
      </c>
      <c r="S893" s="274" t="s">
        <v>931</v>
      </c>
      <c r="T893" s="44">
        <v>1</v>
      </c>
      <c r="U893" s="283">
        <v>45</v>
      </c>
      <c r="V893" s="284">
        <v>9</v>
      </c>
      <c r="W893" s="285" t="s">
        <v>883</v>
      </c>
      <c r="X893" s="286" t="s">
        <v>883</v>
      </c>
      <c r="Y893" s="287">
        <v>0</v>
      </c>
      <c r="Z893" s="287" t="s">
        <v>883</v>
      </c>
      <c r="AA893" s="286" t="s">
        <v>883</v>
      </c>
      <c r="AB893" s="287">
        <v>0</v>
      </c>
      <c r="AC893" s="287"/>
      <c r="AD893" s="288" t="s">
        <v>883</v>
      </c>
      <c r="AE893" s="289" t="s">
        <v>883</v>
      </c>
      <c r="AF893" s="279">
        <v>1274</v>
      </c>
      <c r="AG893" s="282">
        <v>45057</v>
      </c>
      <c r="AH893" s="282">
        <v>43881</v>
      </c>
      <c r="AI893" s="282">
        <v>45044</v>
      </c>
      <c r="AJ893" s="282" t="s">
        <v>883</v>
      </c>
      <c r="AK893" s="274"/>
    </row>
    <row r="894" spans="1:37" x14ac:dyDescent="0.3">
      <c r="A894" s="273">
        <v>139142</v>
      </c>
      <c r="B894" s="274" t="s">
        <v>1982</v>
      </c>
      <c r="C894" s="146" t="s">
        <v>31</v>
      </c>
      <c r="D894" s="275">
        <v>6.85</v>
      </c>
      <c r="E894" s="274"/>
      <c r="F894" s="274"/>
      <c r="G894" s="274" t="s">
        <v>883</v>
      </c>
      <c r="H894" s="276">
        <v>1746</v>
      </c>
      <c r="I894" s="24">
        <v>103003</v>
      </c>
      <c r="J894" s="277">
        <v>4.625</v>
      </c>
      <c r="K894" s="276">
        <v>3522</v>
      </c>
      <c r="L894" s="278">
        <v>4.985010706638116</v>
      </c>
      <c r="M894" s="279">
        <v>2457</v>
      </c>
      <c r="N894" s="277">
        <v>16830.45</v>
      </c>
      <c r="O894" s="280" t="s">
        <v>882</v>
      </c>
      <c r="P894" s="279">
        <v>0</v>
      </c>
      <c r="Q894" s="281">
        <v>0</v>
      </c>
      <c r="R894" s="282" t="s">
        <v>883</v>
      </c>
      <c r="S894" s="274" t="s">
        <v>931</v>
      </c>
      <c r="T894" s="44">
        <v>1</v>
      </c>
      <c r="U894" s="283">
        <v>45</v>
      </c>
      <c r="V894" s="284">
        <v>9</v>
      </c>
      <c r="W894" s="285" t="s">
        <v>883</v>
      </c>
      <c r="X894" s="286" t="s">
        <v>883</v>
      </c>
      <c r="Y894" s="287">
        <v>0</v>
      </c>
      <c r="Z894" s="287" t="s">
        <v>883</v>
      </c>
      <c r="AA894" s="286" t="s">
        <v>883</v>
      </c>
      <c r="AB894" s="287">
        <v>0</v>
      </c>
      <c r="AC894" s="287"/>
      <c r="AD894" s="288" t="s">
        <v>883</v>
      </c>
      <c r="AE894" s="289" t="s">
        <v>883</v>
      </c>
      <c r="AF894" s="279">
        <v>1402</v>
      </c>
      <c r="AG894" s="282">
        <v>45057</v>
      </c>
      <c r="AH894" s="282">
        <v>43881</v>
      </c>
      <c r="AI894" s="282">
        <v>45044</v>
      </c>
      <c r="AJ894" s="282" t="s">
        <v>883</v>
      </c>
      <c r="AK894" s="274"/>
    </row>
    <row r="895" spans="1:37" x14ac:dyDescent="0.3">
      <c r="A895" s="273">
        <v>139143</v>
      </c>
      <c r="B895" s="274" t="s">
        <v>1983</v>
      </c>
      <c r="C895" s="146" t="s">
        <v>31</v>
      </c>
      <c r="D895" s="275">
        <v>10.4</v>
      </c>
      <c r="E895" s="274"/>
      <c r="F895" s="274"/>
      <c r="G895" s="274" t="s">
        <v>883</v>
      </c>
      <c r="H895" s="276">
        <v>250</v>
      </c>
      <c r="I895" s="24">
        <v>103003</v>
      </c>
      <c r="J895" s="277">
        <v>10.4</v>
      </c>
      <c r="K895" s="276">
        <v>4867</v>
      </c>
      <c r="L895" s="278">
        <v>0.54083288263926443</v>
      </c>
      <c r="M895" s="279">
        <v>4197</v>
      </c>
      <c r="N895" s="277">
        <v>43648.800000000003</v>
      </c>
      <c r="O895" s="280" t="s">
        <v>882</v>
      </c>
      <c r="P895" s="279">
        <v>0</v>
      </c>
      <c r="Q895" s="281">
        <v>0</v>
      </c>
      <c r="R895" s="282" t="s">
        <v>883</v>
      </c>
      <c r="S895" s="274" t="s">
        <v>931</v>
      </c>
      <c r="T895" s="44">
        <v>1</v>
      </c>
      <c r="U895" s="283">
        <v>45</v>
      </c>
      <c r="V895" s="284">
        <v>9</v>
      </c>
      <c r="W895" s="285">
        <v>6978</v>
      </c>
      <c r="X895" s="286">
        <v>2023</v>
      </c>
      <c r="Y895" s="287">
        <v>1100</v>
      </c>
      <c r="Z895" s="287" t="s">
        <v>883</v>
      </c>
      <c r="AA895" s="286" t="s">
        <v>883</v>
      </c>
      <c r="AB895" s="287">
        <v>0</v>
      </c>
      <c r="AC895" s="287"/>
      <c r="AD895" s="288" t="s">
        <v>883</v>
      </c>
      <c r="AE895" s="289" t="s">
        <v>883</v>
      </c>
      <c r="AF895" s="279">
        <v>1850</v>
      </c>
      <c r="AG895" s="282">
        <v>44974</v>
      </c>
      <c r="AH895" s="282">
        <v>43881</v>
      </c>
      <c r="AI895" s="282">
        <v>45044</v>
      </c>
      <c r="AJ895" s="282" t="s">
        <v>883</v>
      </c>
      <c r="AK895" s="274"/>
    </row>
    <row r="896" spans="1:37" x14ac:dyDescent="0.3">
      <c r="A896" s="273">
        <v>139144</v>
      </c>
      <c r="B896" s="274" t="s">
        <v>1984</v>
      </c>
      <c r="C896" s="146" t="s">
        <v>31</v>
      </c>
      <c r="D896" s="275">
        <v>14.1</v>
      </c>
      <c r="E896" s="274"/>
      <c r="F896" s="274"/>
      <c r="G896" s="274" t="s">
        <v>883</v>
      </c>
      <c r="H896" s="276">
        <v>542</v>
      </c>
      <c r="I896" s="24">
        <v>103003</v>
      </c>
      <c r="J896" s="277">
        <v>14.1</v>
      </c>
      <c r="K896" s="276">
        <v>4839</v>
      </c>
      <c r="L896" s="278">
        <v>1.3440793552386858</v>
      </c>
      <c r="M896" s="279">
        <v>3097</v>
      </c>
      <c r="N896" s="277">
        <v>43667.7</v>
      </c>
      <c r="O896" s="280" t="s">
        <v>882</v>
      </c>
      <c r="P896" s="279">
        <v>0</v>
      </c>
      <c r="Q896" s="281">
        <v>0</v>
      </c>
      <c r="R896" s="282" t="s">
        <v>883</v>
      </c>
      <c r="S896" s="274" t="s">
        <v>931</v>
      </c>
      <c r="T896" s="44">
        <v>1</v>
      </c>
      <c r="U896" s="283">
        <v>45</v>
      </c>
      <c r="V896" s="284">
        <v>9</v>
      </c>
      <c r="W896" s="285">
        <v>6982</v>
      </c>
      <c r="X896" s="286">
        <v>2023</v>
      </c>
      <c r="Y896" s="287">
        <v>1200</v>
      </c>
      <c r="Z896" s="287" t="s">
        <v>883</v>
      </c>
      <c r="AA896" s="286" t="s">
        <v>883</v>
      </c>
      <c r="AB896" s="287">
        <v>0</v>
      </c>
      <c r="AC896" s="287"/>
      <c r="AD896" s="288" t="s">
        <v>883</v>
      </c>
      <c r="AE896" s="289" t="s">
        <v>883</v>
      </c>
      <c r="AF896" s="279">
        <v>1614</v>
      </c>
      <c r="AG896" s="282">
        <v>44337</v>
      </c>
      <c r="AH896" s="282">
        <v>43881</v>
      </c>
      <c r="AI896" s="282">
        <v>45044</v>
      </c>
      <c r="AJ896" s="282" t="s">
        <v>883</v>
      </c>
      <c r="AK896" s="274"/>
    </row>
    <row r="897" spans="1:37" x14ac:dyDescent="0.3">
      <c r="A897" s="273">
        <v>139545</v>
      </c>
      <c r="B897" s="274" t="s">
        <v>1985</v>
      </c>
      <c r="C897" s="146" t="s">
        <v>31</v>
      </c>
      <c r="D897" s="275">
        <v>4.28</v>
      </c>
      <c r="E897" s="274"/>
      <c r="F897" s="274"/>
      <c r="G897" s="274" t="s">
        <v>883</v>
      </c>
      <c r="H897" s="276">
        <v>0</v>
      </c>
      <c r="I897" s="24">
        <v>103003</v>
      </c>
      <c r="J897" s="277">
        <v>4.28</v>
      </c>
      <c r="K897" s="276">
        <v>77</v>
      </c>
      <c r="L897" s="278">
        <v>0</v>
      </c>
      <c r="M897" s="279">
        <v>77.040000000000006</v>
      </c>
      <c r="N897" s="277">
        <v>329.7312</v>
      </c>
      <c r="O897" s="280" t="s">
        <v>882</v>
      </c>
      <c r="P897" s="279">
        <v>0</v>
      </c>
      <c r="Q897" s="281">
        <v>0</v>
      </c>
      <c r="R897" s="282" t="s">
        <v>883</v>
      </c>
      <c r="S897" s="274" t="s">
        <v>1272</v>
      </c>
      <c r="T897" s="44">
        <v>1</v>
      </c>
      <c r="U897" s="283">
        <v>83</v>
      </c>
      <c r="V897" s="284">
        <v>4</v>
      </c>
      <c r="W897" s="285" t="s">
        <v>883</v>
      </c>
      <c r="X897" s="286" t="s">
        <v>883</v>
      </c>
      <c r="Y897" s="287">
        <v>0</v>
      </c>
      <c r="Z897" s="287" t="s">
        <v>883</v>
      </c>
      <c r="AA897" s="286" t="s">
        <v>883</v>
      </c>
      <c r="AB897" s="287">
        <v>0</v>
      </c>
      <c r="AC897" s="287"/>
      <c r="AD897" s="288" t="s">
        <v>883</v>
      </c>
      <c r="AE897" s="289" t="s">
        <v>883</v>
      </c>
      <c r="AF897" s="279">
        <v>26</v>
      </c>
      <c r="AG897" s="282">
        <v>44166</v>
      </c>
      <c r="AH897" s="282">
        <v>43983</v>
      </c>
      <c r="AI897" s="282">
        <v>44125</v>
      </c>
      <c r="AJ897" s="282" t="s">
        <v>883</v>
      </c>
      <c r="AK897" s="274"/>
    </row>
    <row r="898" spans="1:37" x14ac:dyDescent="0.3">
      <c r="A898" s="273">
        <v>139767</v>
      </c>
      <c r="B898" s="274" t="s">
        <v>1986</v>
      </c>
      <c r="C898" s="146" t="s">
        <v>31</v>
      </c>
      <c r="D898" s="275">
        <v>0</v>
      </c>
      <c r="E898" s="274"/>
      <c r="F898" s="274"/>
      <c r="G898" s="274" t="s">
        <v>883</v>
      </c>
      <c r="H898" s="276">
        <v>1813</v>
      </c>
      <c r="I898" s="24">
        <v>103003</v>
      </c>
      <c r="J898" s="277">
        <v>0</v>
      </c>
      <c r="K898" s="276">
        <v>1369</v>
      </c>
      <c r="L898" s="278">
        <v>9.2147395171537489</v>
      </c>
      <c r="M898" s="279">
        <v>548</v>
      </c>
      <c r="N898" s="277">
        <v>0</v>
      </c>
      <c r="O898" s="280" t="s">
        <v>882</v>
      </c>
      <c r="P898" s="279">
        <v>0</v>
      </c>
      <c r="Q898" s="281">
        <v>0</v>
      </c>
      <c r="R898" s="282" t="s">
        <v>883</v>
      </c>
      <c r="S898" s="274" t="s">
        <v>935</v>
      </c>
      <c r="T898" s="44">
        <v>1</v>
      </c>
      <c r="U898" s="283">
        <v>45</v>
      </c>
      <c r="V898" s="284">
        <v>11</v>
      </c>
      <c r="W898" s="285" t="s">
        <v>883</v>
      </c>
      <c r="X898" s="286" t="s">
        <v>883</v>
      </c>
      <c r="Y898" s="287">
        <v>0</v>
      </c>
      <c r="Z898" s="287" t="s">
        <v>883</v>
      </c>
      <c r="AA898" s="286" t="s">
        <v>883</v>
      </c>
      <c r="AB898" s="287">
        <v>0</v>
      </c>
      <c r="AC898" s="287"/>
      <c r="AD898" s="288" t="s">
        <v>883</v>
      </c>
      <c r="AE898" s="289" t="s">
        <v>883</v>
      </c>
      <c r="AF898" s="279">
        <v>788</v>
      </c>
      <c r="AG898" s="282" t="s">
        <v>883</v>
      </c>
      <c r="AH898" s="282">
        <v>44020</v>
      </c>
      <c r="AI898" s="282" t="s">
        <v>883</v>
      </c>
      <c r="AJ898" s="282" t="s">
        <v>883</v>
      </c>
      <c r="AK898" s="274"/>
    </row>
    <row r="899" spans="1:37" x14ac:dyDescent="0.3">
      <c r="A899" s="273">
        <v>139957</v>
      </c>
      <c r="B899" s="274" t="s">
        <v>1987</v>
      </c>
      <c r="C899" s="146" t="s">
        <v>553</v>
      </c>
      <c r="D899" s="275">
        <v>47.5</v>
      </c>
      <c r="E899" s="274" t="s">
        <v>1988</v>
      </c>
      <c r="F899" s="274" t="s">
        <v>1989</v>
      </c>
      <c r="G899" s="274" t="s">
        <v>1990</v>
      </c>
      <c r="H899" s="276">
        <v>0</v>
      </c>
      <c r="I899" s="24">
        <v>103003</v>
      </c>
      <c r="J899" s="277">
        <v>47.5</v>
      </c>
      <c r="K899" s="276">
        <v>2521</v>
      </c>
      <c r="L899" s="278">
        <v>0</v>
      </c>
      <c r="M899" s="279">
        <v>6099.96</v>
      </c>
      <c r="N899" s="277">
        <v>289748.09999999998</v>
      </c>
      <c r="O899" s="280" t="s">
        <v>1991</v>
      </c>
      <c r="P899" s="279">
        <v>10691</v>
      </c>
      <c r="Q899" s="281">
        <v>507822.5</v>
      </c>
      <c r="R899" s="282">
        <v>45561</v>
      </c>
      <c r="S899" s="274" t="s">
        <v>1729</v>
      </c>
      <c r="T899" s="44">
        <v>1</v>
      </c>
      <c r="U899" s="283">
        <v>51</v>
      </c>
      <c r="V899" s="284">
        <v>21</v>
      </c>
      <c r="W899" s="285" t="s">
        <v>883</v>
      </c>
      <c r="X899" s="286" t="s">
        <v>883</v>
      </c>
      <c r="Y899" s="287">
        <v>0</v>
      </c>
      <c r="Z899" s="287" t="s">
        <v>883</v>
      </c>
      <c r="AA899" s="286" t="s">
        <v>883</v>
      </c>
      <c r="AB899" s="287">
        <v>0</v>
      </c>
      <c r="AC899" s="287"/>
      <c r="AD899" s="288" t="s">
        <v>883</v>
      </c>
      <c r="AE899" s="289" t="s">
        <v>883</v>
      </c>
      <c r="AF899" s="279">
        <v>2034</v>
      </c>
      <c r="AG899" s="282">
        <v>44922</v>
      </c>
      <c r="AH899" s="282">
        <v>44075</v>
      </c>
      <c r="AI899" s="282">
        <v>45215</v>
      </c>
      <c r="AJ899" s="282" t="s">
        <v>883</v>
      </c>
      <c r="AK899" s="274"/>
    </row>
    <row r="900" spans="1:37" x14ac:dyDescent="0.3">
      <c r="A900" s="273">
        <v>139958</v>
      </c>
      <c r="B900" s="274" t="s">
        <v>1992</v>
      </c>
      <c r="C900" s="146" t="s">
        <v>553</v>
      </c>
      <c r="D900" s="275">
        <v>59.34</v>
      </c>
      <c r="E900" s="274" t="s">
        <v>1988</v>
      </c>
      <c r="F900" s="274" t="s">
        <v>1989</v>
      </c>
      <c r="G900" s="274" t="s">
        <v>1990</v>
      </c>
      <c r="H900" s="276">
        <v>0</v>
      </c>
      <c r="I900" s="24">
        <v>103003</v>
      </c>
      <c r="J900" s="277">
        <v>59.34</v>
      </c>
      <c r="K900" s="276">
        <v>1757.55</v>
      </c>
      <c r="L900" s="278">
        <v>0</v>
      </c>
      <c r="M900" s="279">
        <v>1757.52</v>
      </c>
      <c r="N900" s="277">
        <v>104291.2368</v>
      </c>
      <c r="O900" s="280" t="s">
        <v>1991</v>
      </c>
      <c r="P900" s="279">
        <v>11495.9</v>
      </c>
      <c r="Q900" s="281">
        <v>682166.71</v>
      </c>
      <c r="R900" s="282">
        <v>45561</v>
      </c>
      <c r="S900" s="274" t="s">
        <v>1729</v>
      </c>
      <c r="T900" s="44">
        <v>1</v>
      </c>
      <c r="U900" s="283">
        <v>51</v>
      </c>
      <c r="V900" s="284">
        <v>21</v>
      </c>
      <c r="W900" s="285" t="s">
        <v>883</v>
      </c>
      <c r="X900" s="286" t="s">
        <v>883</v>
      </c>
      <c r="Y900" s="287">
        <v>0</v>
      </c>
      <c r="Z900" s="287" t="s">
        <v>883</v>
      </c>
      <c r="AA900" s="286" t="s">
        <v>883</v>
      </c>
      <c r="AB900" s="287">
        <v>0</v>
      </c>
      <c r="AC900" s="287"/>
      <c r="AD900" s="288" t="s">
        <v>883</v>
      </c>
      <c r="AE900" s="289" t="s">
        <v>883</v>
      </c>
      <c r="AF900" s="279">
        <v>586</v>
      </c>
      <c r="AG900" s="282">
        <v>44550</v>
      </c>
      <c r="AH900" s="282">
        <v>44075</v>
      </c>
      <c r="AI900" s="282">
        <v>45215</v>
      </c>
      <c r="AJ900" s="282" t="s">
        <v>883</v>
      </c>
      <c r="AK900" s="274"/>
    </row>
    <row r="901" spans="1:37" x14ac:dyDescent="0.3">
      <c r="A901" s="273">
        <v>140028</v>
      </c>
      <c r="B901" s="274" t="s">
        <v>1993</v>
      </c>
      <c r="C901" s="146" t="s">
        <v>253</v>
      </c>
      <c r="D901" s="275">
        <v>94</v>
      </c>
      <c r="E901" s="274"/>
      <c r="F901" s="274"/>
      <c r="G901" s="274" t="s">
        <v>883</v>
      </c>
      <c r="H901" s="276">
        <v>843</v>
      </c>
      <c r="I901" s="24">
        <v>103003</v>
      </c>
      <c r="J901" s="277">
        <v>94</v>
      </c>
      <c r="K901" s="276">
        <v>49</v>
      </c>
      <c r="L901" s="278">
        <v>174.53416149068323</v>
      </c>
      <c r="M901" s="279">
        <v>0</v>
      </c>
      <c r="N901" s="277">
        <v>0</v>
      </c>
      <c r="O901" s="280" t="s">
        <v>882</v>
      </c>
      <c r="P901" s="279">
        <v>0</v>
      </c>
      <c r="Q901" s="281">
        <v>0</v>
      </c>
      <c r="R901" s="282" t="s">
        <v>883</v>
      </c>
      <c r="S901" s="274" t="s">
        <v>1671</v>
      </c>
      <c r="T901" s="44">
        <v>1</v>
      </c>
      <c r="U901" s="283">
        <v>55</v>
      </c>
      <c r="V901" s="284">
        <v>19</v>
      </c>
      <c r="W901" s="285" t="s">
        <v>883</v>
      </c>
      <c r="X901" s="286" t="s">
        <v>883</v>
      </c>
      <c r="Y901" s="287">
        <v>0</v>
      </c>
      <c r="Z901" s="287" t="s">
        <v>883</v>
      </c>
      <c r="AA901" s="286" t="s">
        <v>883</v>
      </c>
      <c r="AB901" s="287">
        <v>0</v>
      </c>
      <c r="AC901" s="287"/>
      <c r="AD901" s="288" t="s">
        <v>883</v>
      </c>
      <c r="AE901" s="289" t="s">
        <v>883</v>
      </c>
      <c r="AF901" s="279">
        <v>20</v>
      </c>
      <c r="AG901" s="282" t="s">
        <v>883</v>
      </c>
      <c r="AH901" s="282">
        <v>44096</v>
      </c>
      <c r="AI901" s="282">
        <v>45139</v>
      </c>
      <c r="AJ901" s="282" t="s">
        <v>883</v>
      </c>
      <c r="AK901" s="274"/>
    </row>
    <row r="902" spans="1:37" x14ac:dyDescent="0.3">
      <c r="A902" s="273">
        <v>140030</v>
      </c>
      <c r="B902" s="274" t="s">
        <v>1994</v>
      </c>
      <c r="C902" s="146" t="s">
        <v>253</v>
      </c>
      <c r="D902" s="275">
        <v>173</v>
      </c>
      <c r="E902" s="274"/>
      <c r="F902" s="274"/>
      <c r="G902" s="274" t="s">
        <v>883</v>
      </c>
      <c r="H902" s="276">
        <v>60</v>
      </c>
      <c r="I902" s="24">
        <v>103003</v>
      </c>
      <c r="J902" s="277">
        <v>173</v>
      </c>
      <c r="K902" s="276">
        <v>82</v>
      </c>
      <c r="L902" s="278">
        <v>6.9930069930069934</v>
      </c>
      <c r="M902" s="279">
        <v>42.96</v>
      </c>
      <c r="N902" s="277">
        <v>7432.08</v>
      </c>
      <c r="O902" s="280" t="s">
        <v>882</v>
      </c>
      <c r="P902" s="279">
        <v>0</v>
      </c>
      <c r="Q902" s="281">
        <v>0</v>
      </c>
      <c r="R902" s="282" t="s">
        <v>883</v>
      </c>
      <c r="S902" s="274" t="s">
        <v>1671</v>
      </c>
      <c r="T902" s="44">
        <v>1</v>
      </c>
      <c r="U902" s="283">
        <v>55</v>
      </c>
      <c r="V902" s="284">
        <v>19</v>
      </c>
      <c r="W902" s="285" t="s">
        <v>883</v>
      </c>
      <c r="X902" s="286" t="s">
        <v>883</v>
      </c>
      <c r="Y902" s="287">
        <v>0</v>
      </c>
      <c r="Z902" s="287" t="s">
        <v>883</v>
      </c>
      <c r="AA902" s="286" t="s">
        <v>883</v>
      </c>
      <c r="AB902" s="287">
        <v>0</v>
      </c>
      <c r="AC902" s="287"/>
      <c r="AD902" s="288" t="s">
        <v>883</v>
      </c>
      <c r="AE902" s="289" t="s">
        <v>883</v>
      </c>
      <c r="AF902" s="279">
        <v>34</v>
      </c>
      <c r="AG902" s="282">
        <v>45030</v>
      </c>
      <c r="AH902" s="282">
        <v>44096</v>
      </c>
      <c r="AI902" s="282">
        <v>45139</v>
      </c>
      <c r="AJ902" s="282" t="s">
        <v>883</v>
      </c>
      <c r="AK902" s="274"/>
    </row>
    <row r="903" spans="1:37" x14ac:dyDescent="0.3">
      <c r="A903" s="273">
        <v>140032</v>
      </c>
      <c r="B903" s="274" t="s">
        <v>1995</v>
      </c>
      <c r="C903" s="146" t="s">
        <v>253</v>
      </c>
      <c r="D903" s="275">
        <v>173</v>
      </c>
      <c r="E903" s="274"/>
      <c r="F903" s="274"/>
      <c r="G903" s="274" t="s">
        <v>883</v>
      </c>
      <c r="H903" s="276">
        <v>44</v>
      </c>
      <c r="I903" s="24">
        <v>103003</v>
      </c>
      <c r="J903" s="277">
        <v>173</v>
      </c>
      <c r="K903" s="276">
        <v>203</v>
      </c>
      <c r="L903" s="278">
        <v>1.7200938232994527</v>
      </c>
      <c r="M903" s="279">
        <v>0</v>
      </c>
      <c r="N903" s="277">
        <v>0</v>
      </c>
      <c r="O903" s="280" t="s">
        <v>882</v>
      </c>
      <c r="P903" s="279">
        <v>0</v>
      </c>
      <c r="Q903" s="281">
        <v>0</v>
      </c>
      <c r="R903" s="282" t="s">
        <v>883</v>
      </c>
      <c r="S903" s="274" t="s">
        <v>1671</v>
      </c>
      <c r="T903" s="44">
        <v>1</v>
      </c>
      <c r="U903" s="283">
        <v>55</v>
      </c>
      <c r="V903" s="284">
        <v>19</v>
      </c>
      <c r="W903" s="285">
        <v>2375</v>
      </c>
      <c r="X903" s="286">
        <v>2023</v>
      </c>
      <c r="Y903" s="287">
        <v>400</v>
      </c>
      <c r="Z903" s="287" t="s">
        <v>883</v>
      </c>
      <c r="AA903" s="286" t="s">
        <v>883</v>
      </c>
      <c r="AB903" s="287">
        <v>0</v>
      </c>
      <c r="AC903" s="287"/>
      <c r="AD903" s="288" t="s">
        <v>883</v>
      </c>
      <c r="AE903" s="289" t="s">
        <v>883</v>
      </c>
      <c r="AF903" s="279">
        <v>102</v>
      </c>
      <c r="AG903" s="282">
        <v>44928</v>
      </c>
      <c r="AH903" s="282">
        <v>44096</v>
      </c>
      <c r="AI903" s="282">
        <v>45139</v>
      </c>
      <c r="AJ903" s="282" t="s">
        <v>883</v>
      </c>
      <c r="AK903" s="274"/>
    </row>
    <row r="904" spans="1:37" x14ac:dyDescent="0.3">
      <c r="A904" s="273">
        <v>140033</v>
      </c>
      <c r="B904" s="274" t="s">
        <v>1996</v>
      </c>
      <c r="C904" s="146" t="s">
        <v>253</v>
      </c>
      <c r="D904" s="275">
        <v>264.43</v>
      </c>
      <c r="E904" s="274"/>
      <c r="F904" s="274"/>
      <c r="G904" s="274" t="s">
        <v>883</v>
      </c>
      <c r="H904" s="276">
        <v>235</v>
      </c>
      <c r="I904" s="24">
        <v>103003</v>
      </c>
      <c r="J904" s="277">
        <v>264.43</v>
      </c>
      <c r="K904" s="276">
        <v>200</v>
      </c>
      <c r="L904" s="278">
        <v>10.181975736568457</v>
      </c>
      <c r="M904" s="279">
        <v>41.96</v>
      </c>
      <c r="N904" s="277">
        <v>11095.4828</v>
      </c>
      <c r="O904" s="280" t="s">
        <v>882</v>
      </c>
      <c r="P904" s="279">
        <v>0</v>
      </c>
      <c r="Q904" s="281">
        <v>0</v>
      </c>
      <c r="R904" s="282" t="s">
        <v>883</v>
      </c>
      <c r="S904" s="274" t="s">
        <v>1671</v>
      </c>
      <c r="T904" s="44">
        <v>1</v>
      </c>
      <c r="U904" s="283">
        <v>55</v>
      </c>
      <c r="V904" s="284">
        <v>19</v>
      </c>
      <c r="W904" s="285" t="s">
        <v>883</v>
      </c>
      <c r="X904" s="286" t="s">
        <v>883</v>
      </c>
      <c r="Y904" s="287">
        <v>0</v>
      </c>
      <c r="Z904" s="287" t="s">
        <v>883</v>
      </c>
      <c r="AA904" s="286" t="s">
        <v>883</v>
      </c>
      <c r="AB904" s="287">
        <v>0</v>
      </c>
      <c r="AC904" s="287"/>
      <c r="AD904" s="288" t="s">
        <v>883</v>
      </c>
      <c r="AE904" s="289" t="s">
        <v>883</v>
      </c>
      <c r="AF904" s="279">
        <v>92</v>
      </c>
      <c r="AG904" s="282">
        <v>44670</v>
      </c>
      <c r="AH904" s="282">
        <v>44096</v>
      </c>
      <c r="AI904" s="282">
        <v>45033</v>
      </c>
      <c r="AJ904" s="282" t="s">
        <v>883</v>
      </c>
      <c r="AK904" s="274"/>
    </row>
    <row r="905" spans="1:37" x14ac:dyDescent="0.3">
      <c r="A905" s="273">
        <v>140035</v>
      </c>
      <c r="B905" s="274" t="s">
        <v>1997</v>
      </c>
      <c r="C905" s="146" t="s">
        <v>253</v>
      </c>
      <c r="D905" s="275">
        <v>200</v>
      </c>
      <c r="E905" s="274"/>
      <c r="F905" s="274"/>
      <c r="G905" s="274" t="s">
        <v>883</v>
      </c>
      <c r="H905" s="276">
        <v>11</v>
      </c>
      <c r="I905" s="24">
        <v>103003</v>
      </c>
      <c r="J905" s="277">
        <v>200</v>
      </c>
      <c r="K905" s="276">
        <v>79</v>
      </c>
      <c r="L905" s="278">
        <v>1.1891891891891893</v>
      </c>
      <c r="M905" s="279">
        <v>100</v>
      </c>
      <c r="N905" s="277">
        <v>20000</v>
      </c>
      <c r="O905" s="280" t="s">
        <v>882</v>
      </c>
      <c r="P905" s="279">
        <v>0</v>
      </c>
      <c r="Q905" s="281">
        <v>0</v>
      </c>
      <c r="R905" s="282" t="s">
        <v>883</v>
      </c>
      <c r="S905" s="274" t="s">
        <v>1671</v>
      </c>
      <c r="T905" s="44">
        <v>1</v>
      </c>
      <c r="U905" s="283">
        <v>55</v>
      </c>
      <c r="V905" s="284">
        <v>19</v>
      </c>
      <c r="W905" s="285" t="s">
        <v>883</v>
      </c>
      <c r="X905" s="286" t="s">
        <v>883</v>
      </c>
      <c r="Y905" s="287">
        <v>0</v>
      </c>
      <c r="Z905" s="287" t="s">
        <v>883</v>
      </c>
      <c r="AA905" s="286" t="s">
        <v>883</v>
      </c>
      <c r="AB905" s="287">
        <v>0</v>
      </c>
      <c r="AC905" s="287"/>
      <c r="AD905" s="288" t="s">
        <v>883</v>
      </c>
      <c r="AE905" s="289" t="s">
        <v>883</v>
      </c>
      <c r="AF905" s="279">
        <v>38</v>
      </c>
      <c r="AG905" s="282">
        <v>44490</v>
      </c>
      <c r="AH905" s="282">
        <v>44096</v>
      </c>
      <c r="AI905" s="282">
        <v>44470</v>
      </c>
      <c r="AJ905" s="282" t="s">
        <v>883</v>
      </c>
      <c r="AK905" s="274"/>
    </row>
    <row r="906" spans="1:37" x14ac:dyDescent="0.3">
      <c r="A906" s="273">
        <v>140036</v>
      </c>
      <c r="B906" s="274" t="s">
        <v>1998</v>
      </c>
      <c r="C906" s="146" t="s">
        <v>253</v>
      </c>
      <c r="D906" s="275">
        <v>428</v>
      </c>
      <c r="E906" s="274"/>
      <c r="F906" s="274"/>
      <c r="G906" s="274" t="s">
        <v>883</v>
      </c>
      <c r="H906" s="276">
        <v>0</v>
      </c>
      <c r="I906" s="24">
        <v>103003</v>
      </c>
      <c r="J906" s="277">
        <v>428</v>
      </c>
      <c r="K906" s="276">
        <v>67</v>
      </c>
      <c r="L906" s="278">
        <v>0</v>
      </c>
      <c r="M906" s="279">
        <v>64.040000000000006</v>
      </c>
      <c r="N906" s="277">
        <v>27409.119999999999</v>
      </c>
      <c r="O906" s="280" t="s">
        <v>882</v>
      </c>
      <c r="P906" s="279">
        <v>0</v>
      </c>
      <c r="Q906" s="281">
        <v>0</v>
      </c>
      <c r="R906" s="282" t="s">
        <v>883</v>
      </c>
      <c r="S906" s="274" t="s">
        <v>1671</v>
      </c>
      <c r="T906" s="44">
        <v>1</v>
      </c>
      <c r="U906" s="283">
        <v>55</v>
      </c>
      <c r="V906" s="284">
        <v>19</v>
      </c>
      <c r="W906" s="285">
        <v>1376</v>
      </c>
      <c r="X906" s="286">
        <v>2023</v>
      </c>
      <c r="Y906" s="287">
        <v>19</v>
      </c>
      <c r="Z906" s="287" t="s">
        <v>883</v>
      </c>
      <c r="AA906" s="286" t="s">
        <v>883</v>
      </c>
      <c r="AB906" s="287">
        <v>0</v>
      </c>
      <c r="AC906" s="287"/>
      <c r="AD906" s="288" t="s">
        <v>883</v>
      </c>
      <c r="AE906" s="289" t="s">
        <v>883</v>
      </c>
      <c r="AF906" s="279">
        <v>28</v>
      </c>
      <c r="AG906" s="282">
        <v>44874</v>
      </c>
      <c r="AH906" s="282">
        <v>44096</v>
      </c>
      <c r="AI906" s="282">
        <v>45139</v>
      </c>
      <c r="AJ906" s="282" t="s">
        <v>883</v>
      </c>
      <c r="AK906" s="274"/>
    </row>
    <row r="907" spans="1:37" x14ac:dyDescent="0.3">
      <c r="A907" s="273">
        <v>140036</v>
      </c>
      <c r="B907" s="274" t="s">
        <v>1998</v>
      </c>
      <c r="C907" s="146" t="s">
        <v>253</v>
      </c>
      <c r="D907" s="275">
        <v>428</v>
      </c>
      <c r="E907" s="274"/>
      <c r="F907" s="274"/>
      <c r="G907" s="274" t="s">
        <v>883</v>
      </c>
      <c r="H907" s="276">
        <v>0</v>
      </c>
      <c r="I907" s="24">
        <v>103003</v>
      </c>
      <c r="J907" s="277">
        <v>428</v>
      </c>
      <c r="K907" s="276">
        <v>67</v>
      </c>
      <c r="L907" s="278">
        <v>0</v>
      </c>
      <c r="M907" s="279">
        <v>0</v>
      </c>
      <c r="N907" s="277">
        <v>0</v>
      </c>
      <c r="O907" s="280" t="s">
        <v>882</v>
      </c>
      <c r="P907" s="279">
        <v>0</v>
      </c>
      <c r="Q907" s="281">
        <v>0</v>
      </c>
      <c r="R907" s="282" t="s">
        <v>883</v>
      </c>
      <c r="S907" s="274" t="s">
        <v>1671</v>
      </c>
      <c r="T907" s="44">
        <v>1</v>
      </c>
      <c r="U907" s="283">
        <v>55</v>
      </c>
      <c r="V907" s="284">
        <v>19</v>
      </c>
      <c r="W907" s="285">
        <v>2375</v>
      </c>
      <c r="X907" s="286">
        <v>2023</v>
      </c>
      <c r="Y907" s="287">
        <v>150</v>
      </c>
      <c r="Z907" s="287" t="s">
        <v>883</v>
      </c>
      <c r="AA907" s="286" t="s">
        <v>883</v>
      </c>
      <c r="AB907" s="287">
        <v>0</v>
      </c>
      <c r="AC907" s="287"/>
      <c r="AD907" s="288" t="s">
        <v>883</v>
      </c>
      <c r="AE907" s="289" t="s">
        <v>883</v>
      </c>
      <c r="AF907" s="279">
        <v>28</v>
      </c>
      <c r="AG907" s="282">
        <v>44874</v>
      </c>
      <c r="AH907" s="282">
        <v>44096</v>
      </c>
      <c r="AI907" s="282">
        <v>45139</v>
      </c>
      <c r="AJ907" s="282" t="s">
        <v>883</v>
      </c>
      <c r="AK907" s="274"/>
    </row>
    <row r="908" spans="1:37" x14ac:dyDescent="0.3">
      <c r="A908" s="273">
        <v>140038</v>
      </c>
      <c r="B908" s="274" t="s">
        <v>1999</v>
      </c>
      <c r="C908" s="146" t="s">
        <v>253</v>
      </c>
      <c r="D908" s="275">
        <v>394.93</v>
      </c>
      <c r="E908" s="274"/>
      <c r="F908" s="274"/>
      <c r="G908" s="274" t="s">
        <v>883</v>
      </c>
      <c r="H908" s="276">
        <v>0</v>
      </c>
      <c r="I908" s="24">
        <v>103003</v>
      </c>
      <c r="J908" s="277">
        <v>394.93</v>
      </c>
      <c r="K908" s="276">
        <v>30</v>
      </c>
      <c r="L908" s="278">
        <v>0</v>
      </c>
      <c r="M908" s="279">
        <v>7.96</v>
      </c>
      <c r="N908" s="277">
        <v>3143.6428000000001</v>
      </c>
      <c r="O908" s="280" t="s">
        <v>882</v>
      </c>
      <c r="P908" s="279">
        <v>0</v>
      </c>
      <c r="Q908" s="281">
        <v>0</v>
      </c>
      <c r="R908" s="282" t="s">
        <v>883</v>
      </c>
      <c r="S908" s="274" t="s">
        <v>1671</v>
      </c>
      <c r="T908" s="44">
        <v>1</v>
      </c>
      <c r="U908" s="283">
        <v>55</v>
      </c>
      <c r="V908" s="284">
        <v>19</v>
      </c>
      <c r="W908" s="285">
        <v>1376</v>
      </c>
      <c r="X908" s="286">
        <v>2023</v>
      </c>
      <c r="Y908" s="287">
        <v>29</v>
      </c>
      <c r="Z908" s="287" t="s">
        <v>883</v>
      </c>
      <c r="AA908" s="286" t="s">
        <v>883</v>
      </c>
      <c r="AB908" s="287">
        <v>0</v>
      </c>
      <c r="AC908" s="287"/>
      <c r="AD908" s="288" t="s">
        <v>883</v>
      </c>
      <c r="AE908" s="289" t="s">
        <v>883</v>
      </c>
      <c r="AF908" s="279">
        <v>12</v>
      </c>
      <c r="AG908" s="282">
        <v>44313</v>
      </c>
      <c r="AH908" s="282">
        <v>44096</v>
      </c>
      <c r="AI908" s="282">
        <v>44727</v>
      </c>
      <c r="AJ908" s="282" t="s">
        <v>883</v>
      </c>
      <c r="AK908" s="274"/>
    </row>
    <row r="909" spans="1:37" x14ac:dyDescent="0.3">
      <c r="A909" s="273">
        <v>140038</v>
      </c>
      <c r="B909" s="274" t="s">
        <v>1999</v>
      </c>
      <c r="C909" s="146" t="s">
        <v>253</v>
      </c>
      <c r="D909" s="275">
        <v>394.93</v>
      </c>
      <c r="E909" s="274"/>
      <c r="F909" s="274"/>
      <c r="G909" s="274" t="s">
        <v>883</v>
      </c>
      <c r="H909" s="276">
        <v>0</v>
      </c>
      <c r="I909" s="24">
        <v>103003</v>
      </c>
      <c r="J909" s="277">
        <v>394.93</v>
      </c>
      <c r="K909" s="276">
        <v>30</v>
      </c>
      <c r="L909" s="278">
        <v>0</v>
      </c>
      <c r="M909" s="279">
        <v>0</v>
      </c>
      <c r="N909" s="277">
        <v>0</v>
      </c>
      <c r="O909" s="280" t="s">
        <v>882</v>
      </c>
      <c r="P909" s="279">
        <v>0</v>
      </c>
      <c r="Q909" s="281">
        <v>0</v>
      </c>
      <c r="R909" s="282" t="s">
        <v>883</v>
      </c>
      <c r="S909" s="274" t="s">
        <v>1671</v>
      </c>
      <c r="T909" s="44">
        <v>1</v>
      </c>
      <c r="U909" s="283">
        <v>55</v>
      </c>
      <c r="V909" s="284">
        <v>19</v>
      </c>
      <c r="W909" s="285">
        <v>2383</v>
      </c>
      <c r="X909" s="286">
        <v>2023</v>
      </c>
      <c r="Y909" s="287">
        <v>50</v>
      </c>
      <c r="Z909" s="287" t="s">
        <v>883</v>
      </c>
      <c r="AA909" s="286" t="s">
        <v>883</v>
      </c>
      <c r="AB909" s="287">
        <v>0</v>
      </c>
      <c r="AC909" s="287"/>
      <c r="AD909" s="288" t="s">
        <v>883</v>
      </c>
      <c r="AE909" s="289" t="s">
        <v>883</v>
      </c>
      <c r="AF909" s="279">
        <v>12</v>
      </c>
      <c r="AG909" s="282">
        <v>44313</v>
      </c>
      <c r="AH909" s="282">
        <v>44096</v>
      </c>
      <c r="AI909" s="282">
        <v>44727</v>
      </c>
      <c r="AJ909" s="282" t="s">
        <v>883</v>
      </c>
      <c r="AK909" s="274"/>
    </row>
    <row r="910" spans="1:37" x14ac:dyDescent="0.3">
      <c r="A910" s="273">
        <v>140042</v>
      </c>
      <c r="B910" s="274" t="s">
        <v>2000</v>
      </c>
      <c r="C910" s="146" t="s">
        <v>265</v>
      </c>
      <c r="D910" s="275">
        <v>9.0500000000000007</v>
      </c>
      <c r="E910" s="274"/>
      <c r="F910" s="274"/>
      <c r="G910" s="274" t="s">
        <v>883</v>
      </c>
      <c r="H910" s="276">
        <v>0</v>
      </c>
      <c r="I910" s="24">
        <v>103003</v>
      </c>
      <c r="J910" s="277">
        <v>9.0500000000000007</v>
      </c>
      <c r="K910" s="276">
        <v>4080</v>
      </c>
      <c r="L910" s="278">
        <v>0</v>
      </c>
      <c r="M910" s="279">
        <v>1080</v>
      </c>
      <c r="N910" s="277">
        <v>9774</v>
      </c>
      <c r="O910" s="280" t="s">
        <v>882</v>
      </c>
      <c r="P910" s="279">
        <v>0</v>
      </c>
      <c r="Q910" s="281">
        <v>0</v>
      </c>
      <c r="R910" s="282" t="s">
        <v>883</v>
      </c>
      <c r="S910" s="274" t="s">
        <v>1671</v>
      </c>
      <c r="T910" s="44">
        <v>1</v>
      </c>
      <c r="U910" s="283">
        <v>55</v>
      </c>
      <c r="V910" s="284">
        <v>19</v>
      </c>
      <c r="W910" s="285">
        <v>2375</v>
      </c>
      <c r="X910" s="286">
        <v>2023</v>
      </c>
      <c r="Y910" s="287">
        <v>3000</v>
      </c>
      <c r="Z910" s="287" t="s">
        <v>883</v>
      </c>
      <c r="AA910" s="286" t="s">
        <v>883</v>
      </c>
      <c r="AB910" s="287">
        <v>0</v>
      </c>
      <c r="AC910" s="287"/>
      <c r="AD910" s="288" t="s">
        <v>883</v>
      </c>
      <c r="AE910" s="289" t="s">
        <v>883</v>
      </c>
      <c r="AF910" s="279">
        <v>1360</v>
      </c>
      <c r="AG910" s="282">
        <v>44237</v>
      </c>
      <c r="AH910" s="282">
        <v>44096</v>
      </c>
      <c r="AI910" s="282">
        <v>44623</v>
      </c>
      <c r="AJ910" s="282" t="s">
        <v>883</v>
      </c>
      <c r="AK910" s="274"/>
    </row>
    <row r="911" spans="1:37" x14ac:dyDescent="0.3">
      <c r="A911" s="273">
        <v>140043</v>
      </c>
      <c r="B911" s="274" t="s">
        <v>2001</v>
      </c>
      <c r="C911" s="146" t="s">
        <v>265</v>
      </c>
      <c r="D911" s="275">
        <v>11.37</v>
      </c>
      <c r="E911" s="274"/>
      <c r="F911" s="274"/>
      <c r="G911" s="274" t="s">
        <v>883</v>
      </c>
      <c r="H911" s="276">
        <v>0</v>
      </c>
      <c r="I911" s="24">
        <v>103003</v>
      </c>
      <c r="J911" s="277">
        <v>11.37</v>
      </c>
      <c r="K911" s="276">
        <v>846.7</v>
      </c>
      <c r="L911" s="278">
        <v>0</v>
      </c>
      <c r="M911" s="279">
        <v>46.72</v>
      </c>
      <c r="N911" s="277">
        <v>531.20640000000003</v>
      </c>
      <c r="O911" s="280" t="s">
        <v>882</v>
      </c>
      <c r="P911" s="279">
        <v>0</v>
      </c>
      <c r="Q911" s="281">
        <v>0</v>
      </c>
      <c r="R911" s="282" t="s">
        <v>883</v>
      </c>
      <c r="S911" s="274" t="s">
        <v>1671</v>
      </c>
      <c r="T911" s="44">
        <v>1</v>
      </c>
      <c r="U911" s="283">
        <v>55</v>
      </c>
      <c r="V911" s="284">
        <v>19</v>
      </c>
      <c r="W911" s="285">
        <v>1929</v>
      </c>
      <c r="X911" s="286">
        <v>2023</v>
      </c>
      <c r="Y911" s="287">
        <v>800</v>
      </c>
      <c r="Z911" s="287" t="s">
        <v>883</v>
      </c>
      <c r="AA911" s="286" t="s">
        <v>883</v>
      </c>
      <c r="AB911" s="287">
        <v>0</v>
      </c>
      <c r="AC911" s="287"/>
      <c r="AD911" s="288" t="s">
        <v>883</v>
      </c>
      <c r="AE911" s="289" t="s">
        <v>883</v>
      </c>
      <c r="AF911" s="279">
        <v>282</v>
      </c>
      <c r="AG911" s="282">
        <v>44928</v>
      </c>
      <c r="AH911" s="282">
        <v>44096</v>
      </c>
      <c r="AI911" s="282">
        <v>44915</v>
      </c>
      <c r="AJ911" s="282" t="s">
        <v>883</v>
      </c>
      <c r="AK911" s="274"/>
    </row>
    <row r="912" spans="1:37" x14ac:dyDescent="0.3">
      <c r="A912" s="273">
        <v>140043</v>
      </c>
      <c r="B912" s="274" t="s">
        <v>2001</v>
      </c>
      <c r="C912" s="146" t="s">
        <v>265</v>
      </c>
      <c r="D912" s="275">
        <v>11.37</v>
      </c>
      <c r="E912" s="274"/>
      <c r="F912" s="274"/>
      <c r="G912" s="274" t="s">
        <v>883</v>
      </c>
      <c r="H912" s="276">
        <v>0</v>
      </c>
      <c r="I912" s="24">
        <v>103003</v>
      </c>
      <c r="J912" s="277">
        <v>11.37</v>
      </c>
      <c r="K912" s="276">
        <v>846.7</v>
      </c>
      <c r="L912" s="278">
        <v>0</v>
      </c>
      <c r="M912" s="279">
        <v>0</v>
      </c>
      <c r="N912" s="277">
        <v>0</v>
      </c>
      <c r="O912" s="280" t="s">
        <v>882</v>
      </c>
      <c r="P912" s="279">
        <v>0</v>
      </c>
      <c r="Q912" s="281">
        <v>0</v>
      </c>
      <c r="R912" s="282" t="s">
        <v>883</v>
      </c>
      <c r="S912" s="274" t="s">
        <v>1671</v>
      </c>
      <c r="T912" s="44">
        <v>1</v>
      </c>
      <c r="U912" s="283">
        <v>55</v>
      </c>
      <c r="V912" s="284">
        <v>19</v>
      </c>
      <c r="W912" s="285">
        <v>2697</v>
      </c>
      <c r="X912" s="286">
        <v>2023</v>
      </c>
      <c r="Y912" s="287">
        <v>1000</v>
      </c>
      <c r="Z912" s="287" t="s">
        <v>883</v>
      </c>
      <c r="AA912" s="286" t="s">
        <v>883</v>
      </c>
      <c r="AB912" s="287">
        <v>0</v>
      </c>
      <c r="AC912" s="287"/>
      <c r="AD912" s="288" t="s">
        <v>883</v>
      </c>
      <c r="AE912" s="289" t="s">
        <v>883</v>
      </c>
      <c r="AF912" s="279">
        <v>282</v>
      </c>
      <c r="AG912" s="282">
        <v>44928</v>
      </c>
      <c r="AH912" s="282">
        <v>44096</v>
      </c>
      <c r="AI912" s="282">
        <v>44915</v>
      </c>
      <c r="AJ912" s="282" t="s">
        <v>883</v>
      </c>
      <c r="AK912" s="274"/>
    </row>
    <row r="913" spans="1:37" x14ac:dyDescent="0.3">
      <c r="A913" s="273">
        <v>140047</v>
      </c>
      <c r="B913" s="274" t="s">
        <v>2002</v>
      </c>
      <c r="C913" s="146" t="s">
        <v>265</v>
      </c>
      <c r="D913" s="275">
        <v>70</v>
      </c>
      <c r="E913" s="274"/>
      <c r="F913" s="274"/>
      <c r="G913" s="274" t="s">
        <v>883</v>
      </c>
      <c r="H913" s="276">
        <v>29</v>
      </c>
      <c r="I913" s="24">
        <v>103003</v>
      </c>
      <c r="J913" s="277">
        <v>70</v>
      </c>
      <c r="K913" s="276">
        <v>130</v>
      </c>
      <c r="L913" s="278">
        <v>2.6777469990766392</v>
      </c>
      <c r="M913" s="279">
        <v>0.96</v>
      </c>
      <c r="N913" s="277">
        <v>67.2</v>
      </c>
      <c r="O913" s="280" t="s">
        <v>882</v>
      </c>
      <c r="P913" s="279">
        <v>0</v>
      </c>
      <c r="Q913" s="281">
        <v>0</v>
      </c>
      <c r="R913" s="282" t="s">
        <v>883</v>
      </c>
      <c r="S913" s="274" t="s">
        <v>1671</v>
      </c>
      <c r="T913" s="44">
        <v>1</v>
      </c>
      <c r="U913" s="283">
        <v>55</v>
      </c>
      <c r="V913" s="284">
        <v>19</v>
      </c>
      <c r="W913" s="285">
        <v>2693</v>
      </c>
      <c r="X913" s="286">
        <v>2023</v>
      </c>
      <c r="Y913" s="287">
        <v>100</v>
      </c>
      <c r="Z913" s="287" t="s">
        <v>883</v>
      </c>
      <c r="AA913" s="286" t="s">
        <v>883</v>
      </c>
      <c r="AB913" s="287">
        <v>0</v>
      </c>
      <c r="AC913" s="287"/>
      <c r="AD913" s="288" t="s">
        <v>883</v>
      </c>
      <c r="AE913" s="289" t="s">
        <v>883</v>
      </c>
      <c r="AF913" s="279">
        <v>44</v>
      </c>
      <c r="AG913" s="282">
        <v>44875</v>
      </c>
      <c r="AH913" s="282">
        <v>44096</v>
      </c>
      <c r="AI913" s="282">
        <v>44845</v>
      </c>
      <c r="AJ913" s="282" t="s">
        <v>883</v>
      </c>
      <c r="AK913" s="274"/>
    </row>
    <row r="914" spans="1:37" x14ac:dyDescent="0.3">
      <c r="A914" s="273">
        <v>140048</v>
      </c>
      <c r="B914" s="274" t="s">
        <v>2003</v>
      </c>
      <c r="C914" s="146" t="s">
        <v>265</v>
      </c>
      <c r="D914" s="275">
        <v>5.98</v>
      </c>
      <c r="E914" s="274"/>
      <c r="F914" s="274"/>
      <c r="G914" s="274" t="s">
        <v>883</v>
      </c>
      <c r="H914" s="276">
        <v>0</v>
      </c>
      <c r="I914" s="24">
        <v>103003</v>
      </c>
      <c r="J914" s="277">
        <v>5.98</v>
      </c>
      <c r="K914" s="276">
        <v>2440</v>
      </c>
      <c r="L914" s="278">
        <v>0</v>
      </c>
      <c r="M914" s="279">
        <v>439.96</v>
      </c>
      <c r="N914" s="277">
        <v>2630.9607999999998</v>
      </c>
      <c r="O914" s="280" t="s">
        <v>882</v>
      </c>
      <c r="P914" s="279">
        <v>0</v>
      </c>
      <c r="Q914" s="281">
        <v>0</v>
      </c>
      <c r="R914" s="282" t="s">
        <v>883</v>
      </c>
      <c r="S914" s="274" t="s">
        <v>1671</v>
      </c>
      <c r="T914" s="44">
        <v>1</v>
      </c>
      <c r="U914" s="283">
        <v>55</v>
      </c>
      <c r="V914" s="284">
        <v>19</v>
      </c>
      <c r="W914" s="285">
        <v>2694</v>
      </c>
      <c r="X914" s="286">
        <v>2023</v>
      </c>
      <c r="Y914" s="287">
        <v>2000</v>
      </c>
      <c r="Z914" s="287" t="s">
        <v>883</v>
      </c>
      <c r="AA914" s="286" t="s">
        <v>883</v>
      </c>
      <c r="AB914" s="287">
        <v>0</v>
      </c>
      <c r="AC914" s="287"/>
      <c r="AD914" s="288" t="s">
        <v>883</v>
      </c>
      <c r="AE914" s="289" t="s">
        <v>883</v>
      </c>
      <c r="AF914" s="279">
        <v>814</v>
      </c>
      <c r="AG914" s="282">
        <v>44887</v>
      </c>
      <c r="AH914" s="282">
        <v>44096</v>
      </c>
      <c r="AI914" s="282">
        <v>44845</v>
      </c>
      <c r="AJ914" s="282" t="s">
        <v>883</v>
      </c>
      <c r="AK914" s="274"/>
    </row>
    <row r="915" spans="1:37" x14ac:dyDescent="0.3">
      <c r="A915" s="273">
        <v>140049</v>
      </c>
      <c r="B915" s="274" t="s">
        <v>2004</v>
      </c>
      <c r="C915" s="146" t="s">
        <v>265</v>
      </c>
      <c r="D915" s="275">
        <v>0</v>
      </c>
      <c r="E915" s="274"/>
      <c r="F915" s="274"/>
      <c r="G915" s="274" t="s">
        <v>883</v>
      </c>
      <c r="H915" s="276">
        <v>496</v>
      </c>
      <c r="I915" s="24">
        <v>103003</v>
      </c>
      <c r="J915" s="277">
        <v>0</v>
      </c>
      <c r="K915" s="276">
        <v>504</v>
      </c>
      <c r="L915" s="278">
        <v>11.809523809523808</v>
      </c>
      <c r="M915" s="279">
        <v>8</v>
      </c>
      <c r="N915" s="277">
        <v>0</v>
      </c>
      <c r="O915" s="280" t="s">
        <v>882</v>
      </c>
      <c r="P915" s="279">
        <v>0</v>
      </c>
      <c r="Q915" s="281">
        <v>0</v>
      </c>
      <c r="R915" s="282" t="s">
        <v>883</v>
      </c>
      <c r="S915" s="274" t="s">
        <v>1671</v>
      </c>
      <c r="T915" s="44">
        <v>1</v>
      </c>
      <c r="U915" s="283">
        <v>55</v>
      </c>
      <c r="V915" s="284">
        <v>19</v>
      </c>
      <c r="W915" s="285" t="s">
        <v>883</v>
      </c>
      <c r="X915" s="286" t="s">
        <v>883</v>
      </c>
      <c r="Y915" s="287">
        <v>0</v>
      </c>
      <c r="Z915" s="287" t="s">
        <v>883</v>
      </c>
      <c r="AA915" s="286" t="s">
        <v>883</v>
      </c>
      <c r="AB915" s="287">
        <v>0</v>
      </c>
      <c r="AC915" s="287"/>
      <c r="AD915" s="288" t="s">
        <v>883</v>
      </c>
      <c r="AE915" s="289" t="s">
        <v>883</v>
      </c>
      <c r="AF915" s="279">
        <v>168</v>
      </c>
      <c r="AG915" s="282" t="s">
        <v>883</v>
      </c>
      <c r="AH915" s="282">
        <v>44096</v>
      </c>
      <c r="AI915" s="282" t="s">
        <v>883</v>
      </c>
      <c r="AJ915" s="282" t="s">
        <v>883</v>
      </c>
      <c r="AK915" s="274"/>
    </row>
    <row r="916" spans="1:37" x14ac:dyDescent="0.3">
      <c r="A916" s="273">
        <v>140050</v>
      </c>
      <c r="B916" s="274" t="s">
        <v>2005</v>
      </c>
      <c r="C916" s="146" t="s">
        <v>265</v>
      </c>
      <c r="D916" s="275">
        <v>6</v>
      </c>
      <c r="E916" s="274"/>
      <c r="F916" s="274"/>
      <c r="G916" s="274" t="s">
        <v>883</v>
      </c>
      <c r="H916" s="276">
        <v>985</v>
      </c>
      <c r="I916" s="24">
        <v>103003</v>
      </c>
      <c r="J916" s="277">
        <v>6</v>
      </c>
      <c r="K916" s="276">
        <v>894</v>
      </c>
      <c r="L916" s="278">
        <v>11.89182663286249</v>
      </c>
      <c r="M916" s="279">
        <v>0</v>
      </c>
      <c r="N916" s="277">
        <v>0</v>
      </c>
      <c r="O916" s="280" t="s">
        <v>882</v>
      </c>
      <c r="P916" s="279">
        <v>0</v>
      </c>
      <c r="Q916" s="281">
        <v>0</v>
      </c>
      <c r="R916" s="282" t="s">
        <v>883</v>
      </c>
      <c r="S916" s="274" t="s">
        <v>1671</v>
      </c>
      <c r="T916" s="44">
        <v>1</v>
      </c>
      <c r="U916" s="283">
        <v>55</v>
      </c>
      <c r="V916" s="284">
        <v>19</v>
      </c>
      <c r="W916" s="285">
        <v>2957</v>
      </c>
      <c r="X916" s="286">
        <v>2023</v>
      </c>
      <c r="Y916" s="287">
        <v>500</v>
      </c>
      <c r="Z916" s="287" t="s">
        <v>883</v>
      </c>
      <c r="AA916" s="286" t="s">
        <v>883</v>
      </c>
      <c r="AB916" s="287">
        <v>0</v>
      </c>
      <c r="AC916" s="287"/>
      <c r="AD916" s="288" t="s">
        <v>883</v>
      </c>
      <c r="AE916" s="289" t="s">
        <v>883</v>
      </c>
      <c r="AF916" s="279">
        <v>332</v>
      </c>
      <c r="AG916" s="282">
        <v>44887</v>
      </c>
      <c r="AH916" s="282">
        <v>44096</v>
      </c>
      <c r="AI916" s="282">
        <v>44845</v>
      </c>
      <c r="AJ916" s="282" t="s">
        <v>883</v>
      </c>
      <c r="AK916" s="274"/>
    </row>
    <row r="917" spans="1:37" x14ac:dyDescent="0.3">
      <c r="A917" s="273">
        <v>140051</v>
      </c>
      <c r="B917" s="274" t="s">
        <v>2006</v>
      </c>
      <c r="C917" s="146" t="s">
        <v>265</v>
      </c>
      <c r="D917" s="275">
        <v>9.82</v>
      </c>
      <c r="E917" s="274"/>
      <c r="F917" s="274"/>
      <c r="G917" s="274" t="s">
        <v>883</v>
      </c>
      <c r="H917" s="276">
        <v>1428</v>
      </c>
      <c r="I917" s="24">
        <v>103003</v>
      </c>
      <c r="J917" s="277">
        <v>9.82</v>
      </c>
      <c r="K917" s="276">
        <v>314</v>
      </c>
      <c r="L917" s="278">
        <v>54.566297286969814</v>
      </c>
      <c r="M917" s="279">
        <v>0</v>
      </c>
      <c r="N917" s="277">
        <v>0</v>
      </c>
      <c r="O917" s="280" t="s">
        <v>882</v>
      </c>
      <c r="P917" s="279">
        <v>0</v>
      </c>
      <c r="Q917" s="281">
        <v>0</v>
      </c>
      <c r="R917" s="282" t="s">
        <v>883</v>
      </c>
      <c r="S917" s="274" t="s">
        <v>1671</v>
      </c>
      <c r="T917" s="44">
        <v>1</v>
      </c>
      <c r="U917" s="283">
        <v>55</v>
      </c>
      <c r="V917" s="284">
        <v>19</v>
      </c>
      <c r="W917" s="285" t="s">
        <v>883</v>
      </c>
      <c r="X917" s="286" t="s">
        <v>883</v>
      </c>
      <c r="Y917" s="287">
        <v>0</v>
      </c>
      <c r="Z917" s="287" t="s">
        <v>883</v>
      </c>
      <c r="AA917" s="286" t="s">
        <v>883</v>
      </c>
      <c r="AB917" s="287">
        <v>0</v>
      </c>
      <c r="AC917" s="287"/>
      <c r="AD917" s="288" t="s">
        <v>883</v>
      </c>
      <c r="AE917" s="289" t="s">
        <v>883</v>
      </c>
      <c r="AF917" s="279">
        <v>104</v>
      </c>
      <c r="AG917" s="282">
        <v>44454</v>
      </c>
      <c r="AH917" s="282">
        <v>44096</v>
      </c>
      <c r="AI917" s="282">
        <v>44412</v>
      </c>
      <c r="AJ917" s="282" t="s">
        <v>883</v>
      </c>
      <c r="AK917" s="274"/>
    </row>
    <row r="918" spans="1:37" x14ac:dyDescent="0.3">
      <c r="A918" s="273">
        <v>140052</v>
      </c>
      <c r="B918" s="274" t="s">
        <v>2007</v>
      </c>
      <c r="C918" s="146" t="s">
        <v>265</v>
      </c>
      <c r="D918" s="275">
        <v>13.2</v>
      </c>
      <c r="E918" s="274"/>
      <c r="F918" s="274"/>
      <c r="G918" s="274" t="s">
        <v>883</v>
      </c>
      <c r="H918" s="276">
        <v>0</v>
      </c>
      <c r="I918" s="24">
        <v>103003</v>
      </c>
      <c r="J918" s="277">
        <v>13.2</v>
      </c>
      <c r="K918" s="276">
        <v>2079</v>
      </c>
      <c r="L918" s="278">
        <v>0</v>
      </c>
      <c r="M918" s="279">
        <v>1079</v>
      </c>
      <c r="N918" s="277">
        <v>14242.8</v>
      </c>
      <c r="O918" s="280" t="s">
        <v>882</v>
      </c>
      <c r="P918" s="279">
        <v>0</v>
      </c>
      <c r="Q918" s="281">
        <v>0</v>
      </c>
      <c r="R918" s="282" t="s">
        <v>883</v>
      </c>
      <c r="S918" s="274" t="s">
        <v>1671</v>
      </c>
      <c r="T918" s="44">
        <v>1</v>
      </c>
      <c r="U918" s="283">
        <v>55</v>
      </c>
      <c r="V918" s="284">
        <v>19</v>
      </c>
      <c r="W918" s="285">
        <v>2694</v>
      </c>
      <c r="X918" s="286">
        <v>2023</v>
      </c>
      <c r="Y918" s="287">
        <v>1000</v>
      </c>
      <c r="Z918" s="287" t="s">
        <v>883</v>
      </c>
      <c r="AA918" s="286" t="s">
        <v>883</v>
      </c>
      <c r="AB918" s="287">
        <v>0</v>
      </c>
      <c r="AC918" s="287"/>
      <c r="AD918" s="288" t="s">
        <v>883</v>
      </c>
      <c r="AE918" s="289" t="s">
        <v>883</v>
      </c>
      <c r="AF918" s="279">
        <v>694</v>
      </c>
      <c r="AG918" s="282" t="s">
        <v>883</v>
      </c>
      <c r="AH918" s="282">
        <v>44096</v>
      </c>
      <c r="AI918" s="282">
        <v>44845</v>
      </c>
      <c r="AJ918" s="282" t="s">
        <v>883</v>
      </c>
      <c r="AK918" s="274"/>
    </row>
    <row r="919" spans="1:37" x14ac:dyDescent="0.3">
      <c r="A919" s="273">
        <v>140053</v>
      </c>
      <c r="B919" s="274" t="s">
        <v>2008</v>
      </c>
      <c r="C919" s="146" t="s">
        <v>265</v>
      </c>
      <c r="D919" s="275">
        <v>17.87</v>
      </c>
      <c r="E919" s="274"/>
      <c r="F919" s="274"/>
      <c r="G919" s="274" t="s">
        <v>883</v>
      </c>
      <c r="H919" s="276">
        <v>0</v>
      </c>
      <c r="I919" s="24">
        <v>103003</v>
      </c>
      <c r="J919" s="277">
        <v>17.87</v>
      </c>
      <c r="K919" s="276">
        <v>827</v>
      </c>
      <c r="L919" s="278">
        <v>0</v>
      </c>
      <c r="M919" s="279">
        <v>327.04000000000002</v>
      </c>
      <c r="N919" s="277">
        <v>5844.2048000000004</v>
      </c>
      <c r="O919" s="280" t="s">
        <v>882</v>
      </c>
      <c r="P919" s="279">
        <v>0</v>
      </c>
      <c r="Q919" s="281">
        <v>0</v>
      </c>
      <c r="R919" s="282" t="s">
        <v>883</v>
      </c>
      <c r="S919" s="274" t="s">
        <v>1671</v>
      </c>
      <c r="T919" s="44">
        <v>1</v>
      </c>
      <c r="U919" s="283">
        <v>55</v>
      </c>
      <c r="V919" s="284">
        <v>19</v>
      </c>
      <c r="W919" s="285">
        <v>1929</v>
      </c>
      <c r="X919" s="286">
        <v>2023</v>
      </c>
      <c r="Y919" s="287">
        <v>500</v>
      </c>
      <c r="Z919" s="287" t="s">
        <v>883</v>
      </c>
      <c r="AA919" s="286" t="s">
        <v>883</v>
      </c>
      <c r="AB919" s="287">
        <v>0</v>
      </c>
      <c r="AC919" s="287"/>
      <c r="AD919" s="288" t="s">
        <v>883</v>
      </c>
      <c r="AE919" s="289" t="s">
        <v>883</v>
      </c>
      <c r="AF919" s="279">
        <v>276</v>
      </c>
      <c r="AG919" s="282">
        <v>45030</v>
      </c>
      <c r="AH919" s="282">
        <v>44096</v>
      </c>
      <c r="AI919" s="282">
        <v>44995</v>
      </c>
      <c r="AJ919" s="282" t="s">
        <v>883</v>
      </c>
      <c r="AK919" s="274"/>
    </row>
    <row r="920" spans="1:37" x14ac:dyDescent="0.3">
      <c r="A920" s="273">
        <v>140053</v>
      </c>
      <c r="B920" s="274" t="s">
        <v>2008</v>
      </c>
      <c r="C920" s="146" t="s">
        <v>265</v>
      </c>
      <c r="D920" s="275">
        <v>17.87</v>
      </c>
      <c r="E920" s="274"/>
      <c r="F920" s="274"/>
      <c r="G920" s="274" t="s">
        <v>883</v>
      </c>
      <c r="H920" s="276">
        <v>0</v>
      </c>
      <c r="I920" s="24">
        <v>103003</v>
      </c>
      <c r="J920" s="277">
        <v>17.87</v>
      </c>
      <c r="K920" s="276">
        <v>827</v>
      </c>
      <c r="L920" s="278">
        <v>0</v>
      </c>
      <c r="M920" s="279">
        <v>127.04</v>
      </c>
      <c r="N920" s="277">
        <v>2270.2048</v>
      </c>
      <c r="O920" s="280" t="s">
        <v>882</v>
      </c>
      <c r="P920" s="279">
        <v>0</v>
      </c>
      <c r="Q920" s="281">
        <v>0</v>
      </c>
      <c r="R920" s="282" t="s">
        <v>883</v>
      </c>
      <c r="S920" s="274" t="s">
        <v>1671</v>
      </c>
      <c r="T920" s="44">
        <v>1</v>
      </c>
      <c r="U920" s="283">
        <v>55</v>
      </c>
      <c r="V920" s="284">
        <v>19</v>
      </c>
      <c r="W920" s="285">
        <v>2697</v>
      </c>
      <c r="X920" s="286">
        <v>2023</v>
      </c>
      <c r="Y920" s="287">
        <v>700</v>
      </c>
      <c r="Z920" s="287" t="s">
        <v>883</v>
      </c>
      <c r="AA920" s="286" t="s">
        <v>883</v>
      </c>
      <c r="AB920" s="287">
        <v>0</v>
      </c>
      <c r="AC920" s="287"/>
      <c r="AD920" s="288" t="s">
        <v>883</v>
      </c>
      <c r="AE920" s="289" t="s">
        <v>883</v>
      </c>
      <c r="AF920" s="279">
        <v>276</v>
      </c>
      <c r="AG920" s="282">
        <v>45030</v>
      </c>
      <c r="AH920" s="282">
        <v>44096</v>
      </c>
      <c r="AI920" s="282">
        <v>44995</v>
      </c>
      <c r="AJ920" s="282" t="s">
        <v>883</v>
      </c>
      <c r="AK920" s="274"/>
    </row>
    <row r="921" spans="1:37" x14ac:dyDescent="0.3">
      <c r="A921" s="273">
        <v>140054</v>
      </c>
      <c r="B921" s="274" t="s">
        <v>2009</v>
      </c>
      <c r="C921" s="146" t="s">
        <v>265</v>
      </c>
      <c r="D921" s="275">
        <v>19.7</v>
      </c>
      <c r="E921" s="274"/>
      <c r="F921" s="274"/>
      <c r="G921" s="274" t="s">
        <v>883</v>
      </c>
      <c r="H921" s="276">
        <v>707</v>
      </c>
      <c r="I921" s="24">
        <v>103003</v>
      </c>
      <c r="J921" s="277">
        <v>19.7</v>
      </c>
      <c r="K921" s="276">
        <v>640</v>
      </c>
      <c r="L921" s="278">
        <v>13.257078567410463</v>
      </c>
      <c r="M921" s="279">
        <v>0</v>
      </c>
      <c r="N921" s="277">
        <v>0</v>
      </c>
      <c r="O921" s="280" t="s">
        <v>882</v>
      </c>
      <c r="P921" s="279">
        <v>0</v>
      </c>
      <c r="Q921" s="281">
        <v>0</v>
      </c>
      <c r="R921" s="282" t="s">
        <v>883</v>
      </c>
      <c r="S921" s="274" t="s">
        <v>1671</v>
      </c>
      <c r="T921" s="44">
        <v>1</v>
      </c>
      <c r="U921" s="283">
        <v>55</v>
      </c>
      <c r="V921" s="284">
        <v>19</v>
      </c>
      <c r="W921" s="285" t="s">
        <v>883</v>
      </c>
      <c r="X921" s="286" t="s">
        <v>883</v>
      </c>
      <c r="Y921" s="287">
        <v>0</v>
      </c>
      <c r="Z921" s="287" t="s">
        <v>883</v>
      </c>
      <c r="AA921" s="286" t="s">
        <v>883</v>
      </c>
      <c r="AB921" s="287">
        <v>0</v>
      </c>
      <c r="AC921" s="287"/>
      <c r="AD921" s="288" t="s">
        <v>883</v>
      </c>
      <c r="AE921" s="289" t="s">
        <v>883</v>
      </c>
      <c r="AF921" s="279">
        <v>214</v>
      </c>
      <c r="AG921" s="282">
        <v>44875</v>
      </c>
      <c r="AH921" s="282">
        <v>44096</v>
      </c>
      <c r="AI921" s="282">
        <v>44845</v>
      </c>
      <c r="AJ921" s="282" t="s">
        <v>883</v>
      </c>
      <c r="AK921" s="274"/>
    </row>
    <row r="922" spans="1:37" x14ac:dyDescent="0.3">
      <c r="A922" s="273">
        <v>140055</v>
      </c>
      <c r="B922" s="274" t="s">
        <v>2010</v>
      </c>
      <c r="C922" s="146" t="s">
        <v>265</v>
      </c>
      <c r="D922" s="275">
        <v>19.8</v>
      </c>
      <c r="E922" s="274"/>
      <c r="F922" s="274"/>
      <c r="G922" s="274" t="s">
        <v>883</v>
      </c>
      <c r="H922" s="276">
        <v>5710</v>
      </c>
      <c r="I922" s="24">
        <v>103003</v>
      </c>
      <c r="J922" s="277">
        <v>19.8</v>
      </c>
      <c r="K922" s="276">
        <v>336</v>
      </c>
      <c r="L922" s="278">
        <v>203.92857142857144</v>
      </c>
      <c r="M922" s="279">
        <v>0</v>
      </c>
      <c r="N922" s="277">
        <v>0</v>
      </c>
      <c r="O922" s="280" t="s">
        <v>882</v>
      </c>
      <c r="P922" s="279">
        <v>0</v>
      </c>
      <c r="Q922" s="281">
        <v>0</v>
      </c>
      <c r="R922" s="282" t="s">
        <v>883</v>
      </c>
      <c r="S922" s="274" t="s">
        <v>1671</v>
      </c>
      <c r="T922" s="44">
        <v>1</v>
      </c>
      <c r="U922" s="283">
        <v>55</v>
      </c>
      <c r="V922" s="284">
        <v>19</v>
      </c>
      <c r="W922" s="285" t="s">
        <v>883</v>
      </c>
      <c r="X922" s="286" t="s">
        <v>883</v>
      </c>
      <c r="Y922" s="287">
        <v>0</v>
      </c>
      <c r="Z922" s="287" t="s">
        <v>883</v>
      </c>
      <c r="AA922" s="286" t="s">
        <v>883</v>
      </c>
      <c r="AB922" s="287">
        <v>0</v>
      </c>
      <c r="AC922" s="287"/>
      <c r="AD922" s="288" t="s">
        <v>883</v>
      </c>
      <c r="AE922" s="289" t="s">
        <v>883</v>
      </c>
      <c r="AF922" s="279">
        <v>112</v>
      </c>
      <c r="AG922" s="282" t="s">
        <v>883</v>
      </c>
      <c r="AH922" s="282">
        <v>44096</v>
      </c>
      <c r="AI922" s="282">
        <v>44845</v>
      </c>
      <c r="AJ922" s="282" t="s">
        <v>883</v>
      </c>
      <c r="AK922" s="274"/>
    </row>
    <row r="923" spans="1:37" x14ac:dyDescent="0.3">
      <c r="A923" s="273">
        <v>140056</v>
      </c>
      <c r="B923" s="274" t="s">
        <v>2011</v>
      </c>
      <c r="C923" s="146" t="s">
        <v>265</v>
      </c>
      <c r="D923" s="275">
        <v>19.7</v>
      </c>
      <c r="E923" s="274"/>
      <c r="F923" s="274"/>
      <c r="G923" s="274" t="s">
        <v>883</v>
      </c>
      <c r="H923" s="276">
        <v>1635</v>
      </c>
      <c r="I923" s="24">
        <v>103003</v>
      </c>
      <c r="J923" s="277">
        <v>19.7</v>
      </c>
      <c r="K923" s="276">
        <v>75</v>
      </c>
      <c r="L923" s="278">
        <v>261.60000000000002</v>
      </c>
      <c r="M923" s="279">
        <v>0</v>
      </c>
      <c r="N923" s="277">
        <v>0</v>
      </c>
      <c r="O923" s="280" t="s">
        <v>882</v>
      </c>
      <c r="P923" s="279">
        <v>0</v>
      </c>
      <c r="Q923" s="281">
        <v>0</v>
      </c>
      <c r="R923" s="282" t="s">
        <v>883</v>
      </c>
      <c r="S923" s="274" t="s">
        <v>1671</v>
      </c>
      <c r="T923" s="44">
        <v>1</v>
      </c>
      <c r="U923" s="283">
        <v>55</v>
      </c>
      <c r="V923" s="284">
        <v>19</v>
      </c>
      <c r="W923" s="285" t="s">
        <v>883</v>
      </c>
      <c r="X923" s="286" t="s">
        <v>883</v>
      </c>
      <c r="Y923" s="287">
        <v>0</v>
      </c>
      <c r="Z923" s="287" t="s">
        <v>883</v>
      </c>
      <c r="AA923" s="286" t="s">
        <v>883</v>
      </c>
      <c r="AB923" s="287">
        <v>0</v>
      </c>
      <c r="AC923" s="287"/>
      <c r="AD923" s="288" t="s">
        <v>883</v>
      </c>
      <c r="AE923" s="289" t="s">
        <v>883</v>
      </c>
      <c r="AF923" s="279">
        <v>26</v>
      </c>
      <c r="AG923" s="282">
        <v>44876</v>
      </c>
      <c r="AH923" s="282">
        <v>44096</v>
      </c>
      <c r="AI923" s="282">
        <v>44845</v>
      </c>
      <c r="AJ923" s="282" t="s">
        <v>883</v>
      </c>
      <c r="AK923" s="274"/>
    </row>
    <row r="924" spans="1:37" x14ac:dyDescent="0.3">
      <c r="A924" s="273">
        <v>140057</v>
      </c>
      <c r="B924" s="274" t="s">
        <v>2012</v>
      </c>
      <c r="C924" s="146" t="s">
        <v>265</v>
      </c>
      <c r="D924" s="275">
        <v>24.4</v>
      </c>
      <c r="E924" s="274"/>
      <c r="F924" s="274"/>
      <c r="G924" s="274" t="s">
        <v>883</v>
      </c>
      <c r="H924" s="276">
        <v>474</v>
      </c>
      <c r="I924" s="24">
        <v>103003</v>
      </c>
      <c r="J924" s="277">
        <v>24.4</v>
      </c>
      <c r="K924" s="276">
        <v>2260</v>
      </c>
      <c r="L924" s="278">
        <v>2.5168587054638136</v>
      </c>
      <c r="M924" s="279">
        <v>1785.96</v>
      </c>
      <c r="N924" s="277">
        <v>43577.423999999999</v>
      </c>
      <c r="O924" s="280" t="s">
        <v>882</v>
      </c>
      <c r="P924" s="279">
        <v>0</v>
      </c>
      <c r="Q924" s="281">
        <v>0</v>
      </c>
      <c r="R924" s="282" t="s">
        <v>883</v>
      </c>
      <c r="S924" s="274" t="s">
        <v>1671</v>
      </c>
      <c r="T924" s="44">
        <v>1</v>
      </c>
      <c r="U924" s="283">
        <v>55</v>
      </c>
      <c r="V924" s="284">
        <v>19</v>
      </c>
      <c r="W924" s="285" t="s">
        <v>883</v>
      </c>
      <c r="X924" s="286" t="s">
        <v>883</v>
      </c>
      <c r="Y924" s="287">
        <v>0</v>
      </c>
      <c r="Z924" s="287" t="s">
        <v>883</v>
      </c>
      <c r="AA924" s="286" t="s">
        <v>883</v>
      </c>
      <c r="AB924" s="287">
        <v>0</v>
      </c>
      <c r="AC924" s="287"/>
      <c r="AD924" s="288" t="s">
        <v>883</v>
      </c>
      <c r="AE924" s="289" t="s">
        <v>883</v>
      </c>
      <c r="AF924" s="279">
        <v>754</v>
      </c>
      <c r="AG924" s="282">
        <v>44876</v>
      </c>
      <c r="AH924" s="282">
        <v>44096</v>
      </c>
      <c r="AI924" s="282">
        <v>44845</v>
      </c>
      <c r="AJ924" s="282" t="s">
        <v>883</v>
      </c>
      <c r="AK924" s="274"/>
    </row>
    <row r="925" spans="1:37" x14ac:dyDescent="0.3">
      <c r="A925" s="273">
        <v>140058</v>
      </c>
      <c r="B925" s="274" t="s">
        <v>2013</v>
      </c>
      <c r="C925" s="146" t="s">
        <v>265</v>
      </c>
      <c r="D925" s="275">
        <v>0</v>
      </c>
      <c r="E925" s="274"/>
      <c r="F925" s="274"/>
      <c r="G925" s="274" t="s">
        <v>883</v>
      </c>
      <c r="H925" s="276">
        <v>272</v>
      </c>
      <c r="I925" s="24">
        <v>103003</v>
      </c>
      <c r="J925" s="277">
        <v>0</v>
      </c>
      <c r="K925" s="276">
        <v>78</v>
      </c>
      <c r="L925" s="278">
        <v>41.846153846153847</v>
      </c>
      <c r="M925" s="279">
        <v>0</v>
      </c>
      <c r="N925" s="277">
        <v>0</v>
      </c>
      <c r="O925" s="280" t="s">
        <v>882</v>
      </c>
      <c r="P925" s="279">
        <v>0</v>
      </c>
      <c r="Q925" s="281">
        <v>0</v>
      </c>
      <c r="R925" s="282" t="s">
        <v>883</v>
      </c>
      <c r="S925" s="274" t="s">
        <v>1671</v>
      </c>
      <c r="T925" s="44">
        <v>1</v>
      </c>
      <c r="U925" s="283">
        <v>55</v>
      </c>
      <c r="V925" s="284">
        <v>19</v>
      </c>
      <c r="W925" s="285" t="s">
        <v>883</v>
      </c>
      <c r="X925" s="286" t="s">
        <v>883</v>
      </c>
      <c r="Y925" s="287">
        <v>0</v>
      </c>
      <c r="Z925" s="287" t="s">
        <v>883</v>
      </c>
      <c r="AA925" s="286" t="s">
        <v>883</v>
      </c>
      <c r="AB925" s="287">
        <v>0</v>
      </c>
      <c r="AC925" s="287"/>
      <c r="AD925" s="288" t="s">
        <v>883</v>
      </c>
      <c r="AE925" s="289" t="s">
        <v>883</v>
      </c>
      <c r="AF925" s="279">
        <v>26</v>
      </c>
      <c r="AG925" s="282" t="s">
        <v>883</v>
      </c>
      <c r="AH925" s="282">
        <v>44096</v>
      </c>
      <c r="AI925" s="282" t="s">
        <v>883</v>
      </c>
      <c r="AJ925" s="282" t="s">
        <v>883</v>
      </c>
      <c r="AK925" s="274"/>
    </row>
    <row r="926" spans="1:37" x14ac:dyDescent="0.3">
      <c r="A926" s="273">
        <v>140059</v>
      </c>
      <c r="B926" s="274" t="s">
        <v>2014</v>
      </c>
      <c r="C926" s="146" t="s">
        <v>265</v>
      </c>
      <c r="D926" s="275">
        <v>36.909999999999997</v>
      </c>
      <c r="E926" s="274"/>
      <c r="F926" s="274"/>
      <c r="G926" s="274" t="s">
        <v>883</v>
      </c>
      <c r="H926" s="276">
        <v>499</v>
      </c>
      <c r="I926" s="24">
        <v>103003</v>
      </c>
      <c r="J926" s="277">
        <v>36.909999999999997</v>
      </c>
      <c r="K926" s="276">
        <v>205</v>
      </c>
      <c r="L926" s="278">
        <v>29.215456674473067</v>
      </c>
      <c r="M926" s="279">
        <v>0</v>
      </c>
      <c r="N926" s="277">
        <v>0</v>
      </c>
      <c r="O926" s="280" t="s">
        <v>882</v>
      </c>
      <c r="P926" s="279">
        <v>0</v>
      </c>
      <c r="Q926" s="281">
        <v>0</v>
      </c>
      <c r="R926" s="282" t="s">
        <v>883</v>
      </c>
      <c r="S926" s="274" t="s">
        <v>1671</v>
      </c>
      <c r="T926" s="44">
        <v>1</v>
      </c>
      <c r="U926" s="283">
        <v>55</v>
      </c>
      <c r="V926" s="284">
        <v>19</v>
      </c>
      <c r="W926" s="285">
        <v>1929</v>
      </c>
      <c r="X926" s="286">
        <v>2023</v>
      </c>
      <c r="Y926" s="287">
        <v>500</v>
      </c>
      <c r="Z926" s="287" t="s">
        <v>883</v>
      </c>
      <c r="AA926" s="286" t="s">
        <v>883</v>
      </c>
      <c r="AB926" s="287">
        <v>0</v>
      </c>
      <c r="AC926" s="287"/>
      <c r="AD926" s="288" t="s">
        <v>883</v>
      </c>
      <c r="AE926" s="289" t="s">
        <v>883</v>
      </c>
      <c r="AF926" s="279">
        <v>68</v>
      </c>
      <c r="AG926" s="282">
        <v>44876</v>
      </c>
      <c r="AH926" s="282">
        <v>44096</v>
      </c>
      <c r="AI926" s="282">
        <v>44845</v>
      </c>
      <c r="AJ926" s="282" t="s">
        <v>883</v>
      </c>
      <c r="AK926" s="274"/>
    </row>
    <row r="927" spans="1:37" x14ac:dyDescent="0.3">
      <c r="A927" s="273">
        <v>140059</v>
      </c>
      <c r="B927" s="274" t="s">
        <v>2014</v>
      </c>
      <c r="C927" s="146" t="s">
        <v>265</v>
      </c>
      <c r="D927" s="275">
        <v>36.909999999999997</v>
      </c>
      <c r="E927" s="274"/>
      <c r="F927" s="274"/>
      <c r="G927" s="274" t="s">
        <v>883</v>
      </c>
      <c r="H927" s="276">
        <v>499</v>
      </c>
      <c r="I927" s="24">
        <v>103003</v>
      </c>
      <c r="J927" s="277">
        <v>36.909999999999997</v>
      </c>
      <c r="K927" s="276">
        <v>205</v>
      </c>
      <c r="L927" s="278">
        <v>29.215456674473067</v>
      </c>
      <c r="M927" s="279">
        <v>0</v>
      </c>
      <c r="N927" s="277">
        <v>0</v>
      </c>
      <c r="O927" s="280" t="s">
        <v>882</v>
      </c>
      <c r="P927" s="279">
        <v>0</v>
      </c>
      <c r="Q927" s="281">
        <v>0</v>
      </c>
      <c r="R927" s="282" t="s">
        <v>883</v>
      </c>
      <c r="S927" s="274" t="s">
        <v>1671</v>
      </c>
      <c r="T927" s="44">
        <v>1</v>
      </c>
      <c r="U927" s="283">
        <v>55</v>
      </c>
      <c r="V927" s="284">
        <v>19</v>
      </c>
      <c r="W927" s="285">
        <v>2957</v>
      </c>
      <c r="X927" s="286">
        <v>2023</v>
      </c>
      <c r="Y927" s="287">
        <v>1000</v>
      </c>
      <c r="Z927" s="287" t="s">
        <v>883</v>
      </c>
      <c r="AA927" s="286" t="s">
        <v>883</v>
      </c>
      <c r="AB927" s="287">
        <v>0</v>
      </c>
      <c r="AC927" s="287"/>
      <c r="AD927" s="288" t="s">
        <v>883</v>
      </c>
      <c r="AE927" s="289" t="s">
        <v>883</v>
      </c>
      <c r="AF927" s="279">
        <v>68</v>
      </c>
      <c r="AG927" s="282">
        <v>44876</v>
      </c>
      <c r="AH927" s="282">
        <v>44096</v>
      </c>
      <c r="AI927" s="282">
        <v>44845</v>
      </c>
      <c r="AJ927" s="282" t="s">
        <v>883</v>
      </c>
      <c r="AK927" s="274"/>
    </row>
    <row r="928" spans="1:37" x14ac:dyDescent="0.3">
      <c r="A928" s="273">
        <v>140060</v>
      </c>
      <c r="B928" s="274" t="s">
        <v>2015</v>
      </c>
      <c r="C928" s="146" t="s">
        <v>265</v>
      </c>
      <c r="D928" s="275">
        <v>61.23</v>
      </c>
      <c r="E928" s="274"/>
      <c r="F928" s="274"/>
      <c r="G928" s="274" t="s">
        <v>883</v>
      </c>
      <c r="H928" s="276">
        <v>557</v>
      </c>
      <c r="I928" s="24">
        <v>103003</v>
      </c>
      <c r="J928" s="277">
        <v>61.23</v>
      </c>
      <c r="K928" s="276">
        <v>412</v>
      </c>
      <c r="L928" s="278">
        <v>16.224876201572968</v>
      </c>
      <c r="M928" s="279">
        <v>0</v>
      </c>
      <c r="N928" s="277">
        <v>0</v>
      </c>
      <c r="O928" s="280" t="s">
        <v>882</v>
      </c>
      <c r="P928" s="279">
        <v>0</v>
      </c>
      <c r="Q928" s="281">
        <v>0</v>
      </c>
      <c r="R928" s="282" t="s">
        <v>883</v>
      </c>
      <c r="S928" s="274" t="s">
        <v>1671</v>
      </c>
      <c r="T928" s="44">
        <v>1</v>
      </c>
      <c r="U928" s="283">
        <v>55</v>
      </c>
      <c r="V928" s="284">
        <v>19</v>
      </c>
      <c r="W928" s="285" t="s">
        <v>883</v>
      </c>
      <c r="X928" s="286" t="s">
        <v>883</v>
      </c>
      <c r="Y928" s="287">
        <v>0</v>
      </c>
      <c r="Z928" s="287" t="s">
        <v>883</v>
      </c>
      <c r="AA928" s="286" t="s">
        <v>883</v>
      </c>
      <c r="AB928" s="287">
        <v>0</v>
      </c>
      <c r="AC928" s="287"/>
      <c r="AD928" s="288" t="s">
        <v>883</v>
      </c>
      <c r="AE928" s="289" t="s">
        <v>883</v>
      </c>
      <c r="AF928" s="279">
        <v>138</v>
      </c>
      <c r="AG928" s="282" t="s">
        <v>883</v>
      </c>
      <c r="AH928" s="282">
        <v>44096</v>
      </c>
      <c r="AI928" s="282">
        <v>44923</v>
      </c>
      <c r="AJ928" s="282" t="s">
        <v>883</v>
      </c>
      <c r="AK928" s="274"/>
    </row>
    <row r="929" spans="1:37" x14ac:dyDescent="0.3">
      <c r="A929" s="273">
        <v>140061</v>
      </c>
      <c r="B929" s="274" t="s">
        <v>2016</v>
      </c>
      <c r="C929" s="146" t="s">
        <v>265</v>
      </c>
      <c r="D929" s="275">
        <v>81.72</v>
      </c>
      <c r="E929" s="274"/>
      <c r="F929" s="274"/>
      <c r="G929" s="274" t="s">
        <v>883</v>
      </c>
      <c r="H929" s="276">
        <v>171</v>
      </c>
      <c r="I929" s="24">
        <v>103003</v>
      </c>
      <c r="J929" s="277">
        <v>81.72</v>
      </c>
      <c r="K929" s="276">
        <v>275</v>
      </c>
      <c r="L929" s="278">
        <v>7.4607329842931938</v>
      </c>
      <c r="M929" s="279">
        <v>4.04</v>
      </c>
      <c r="N929" s="277">
        <v>330.14879999999999</v>
      </c>
      <c r="O929" s="280" t="s">
        <v>882</v>
      </c>
      <c r="P929" s="279">
        <v>0</v>
      </c>
      <c r="Q929" s="281">
        <v>0</v>
      </c>
      <c r="R929" s="282" t="s">
        <v>883</v>
      </c>
      <c r="S929" s="274" t="s">
        <v>1671</v>
      </c>
      <c r="T929" s="44">
        <v>1</v>
      </c>
      <c r="U929" s="283">
        <v>55</v>
      </c>
      <c r="V929" s="284">
        <v>19</v>
      </c>
      <c r="W929" s="285">
        <v>2696</v>
      </c>
      <c r="X929" s="286">
        <v>2023</v>
      </c>
      <c r="Y929" s="287">
        <v>100</v>
      </c>
      <c r="Z929" s="287" t="s">
        <v>883</v>
      </c>
      <c r="AA929" s="286" t="s">
        <v>883</v>
      </c>
      <c r="AB929" s="287">
        <v>0</v>
      </c>
      <c r="AC929" s="287"/>
      <c r="AD929" s="288" t="s">
        <v>883</v>
      </c>
      <c r="AE929" s="289" t="s">
        <v>883</v>
      </c>
      <c r="AF929" s="279">
        <v>92</v>
      </c>
      <c r="AG929" s="282" t="s">
        <v>883</v>
      </c>
      <c r="AH929" s="282">
        <v>44096</v>
      </c>
      <c r="AI929" s="282">
        <v>44740</v>
      </c>
      <c r="AJ929" s="282" t="s">
        <v>883</v>
      </c>
      <c r="AK929" s="274"/>
    </row>
    <row r="930" spans="1:37" x14ac:dyDescent="0.3">
      <c r="A930" s="273">
        <v>140063</v>
      </c>
      <c r="B930" s="274" t="s">
        <v>2017</v>
      </c>
      <c r="C930" s="146" t="s">
        <v>265</v>
      </c>
      <c r="D930" s="275">
        <v>6.11</v>
      </c>
      <c r="E930" s="274"/>
      <c r="F930" s="274"/>
      <c r="G930" s="274" t="s">
        <v>883</v>
      </c>
      <c r="H930" s="276">
        <v>0</v>
      </c>
      <c r="I930" s="24">
        <v>103003</v>
      </c>
      <c r="J930" s="277">
        <v>6.11</v>
      </c>
      <c r="K930" s="276">
        <v>5416</v>
      </c>
      <c r="L930" s="278">
        <v>0</v>
      </c>
      <c r="M930" s="279">
        <v>2845.04</v>
      </c>
      <c r="N930" s="277">
        <v>17383.1944</v>
      </c>
      <c r="O930" s="280" t="s">
        <v>882</v>
      </c>
      <c r="P930" s="279">
        <v>0</v>
      </c>
      <c r="Q930" s="281">
        <v>0</v>
      </c>
      <c r="R930" s="282" t="s">
        <v>883</v>
      </c>
      <c r="S930" s="274" t="s">
        <v>1671</v>
      </c>
      <c r="T930" s="44">
        <v>1</v>
      </c>
      <c r="U930" s="283">
        <v>55</v>
      </c>
      <c r="V930" s="284">
        <v>19</v>
      </c>
      <c r="W930" s="285">
        <v>2375</v>
      </c>
      <c r="X930" s="286">
        <v>2023</v>
      </c>
      <c r="Y930" s="287">
        <v>4000</v>
      </c>
      <c r="Z930" s="287" t="s">
        <v>883</v>
      </c>
      <c r="AA930" s="286" t="s">
        <v>883</v>
      </c>
      <c r="AB930" s="287">
        <v>0</v>
      </c>
      <c r="AC930" s="287"/>
      <c r="AD930" s="288" t="s">
        <v>883</v>
      </c>
      <c r="AE930" s="289" t="s">
        <v>883</v>
      </c>
      <c r="AF930" s="279">
        <v>2282</v>
      </c>
      <c r="AG930" s="282">
        <v>44893</v>
      </c>
      <c r="AH930" s="282">
        <v>44096</v>
      </c>
      <c r="AI930" s="282">
        <v>44845</v>
      </c>
      <c r="AJ930" s="282" t="s">
        <v>883</v>
      </c>
      <c r="AK930" s="274"/>
    </row>
    <row r="931" spans="1:37" x14ac:dyDescent="0.3">
      <c r="A931" s="273">
        <v>140125</v>
      </c>
      <c r="B931" s="274" t="s">
        <v>2018</v>
      </c>
      <c r="C931" s="146" t="s">
        <v>265</v>
      </c>
      <c r="D931" s="275">
        <v>87.79</v>
      </c>
      <c r="E931" s="274"/>
      <c r="F931" s="274"/>
      <c r="G931" s="274" t="s">
        <v>883</v>
      </c>
      <c r="H931" s="276">
        <v>550</v>
      </c>
      <c r="I931" s="24">
        <v>103003</v>
      </c>
      <c r="J931" s="277">
        <v>87.79</v>
      </c>
      <c r="K931" s="276"/>
      <c r="L931" s="278">
        <v>0</v>
      </c>
      <c r="M931" s="279">
        <v>0</v>
      </c>
      <c r="N931" s="277">
        <v>0</v>
      </c>
      <c r="O931" s="280" t="s">
        <v>882</v>
      </c>
      <c r="P931" s="279">
        <v>0</v>
      </c>
      <c r="Q931" s="281">
        <v>0</v>
      </c>
      <c r="R931" s="282" t="s">
        <v>883</v>
      </c>
      <c r="S931" s="274" t="s">
        <v>1671</v>
      </c>
      <c r="T931" s="44">
        <v>1</v>
      </c>
      <c r="U931" s="283">
        <v>55</v>
      </c>
      <c r="V931" s="284">
        <v>19</v>
      </c>
      <c r="W931" s="285" t="s">
        <v>883</v>
      </c>
      <c r="X931" s="286" t="s">
        <v>883</v>
      </c>
      <c r="Y931" s="287">
        <v>0</v>
      </c>
      <c r="Z931" s="287" t="s">
        <v>883</v>
      </c>
      <c r="AA931" s="286" t="s">
        <v>883</v>
      </c>
      <c r="AB931" s="287">
        <v>0</v>
      </c>
      <c r="AC931" s="287"/>
      <c r="AD931" s="288" t="s">
        <v>883</v>
      </c>
      <c r="AE931" s="289" t="s">
        <v>883</v>
      </c>
      <c r="AF931" s="279">
        <v>0</v>
      </c>
      <c r="AG931" s="282">
        <v>44211</v>
      </c>
      <c r="AH931" s="282">
        <v>44109</v>
      </c>
      <c r="AI931" s="282">
        <v>44167</v>
      </c>
      <c r="AJ931" s="282" t="s">
        <v>883</v>
      </c>
      <c r="AK931" s="274"/>
    </row>
    <row r="932" spans="1:37" x14ac:dyDescent="0.3">
      <c r="A932" s="273">
        <v>140126</v>
      </c>
      <c r="B932" s="274" t="s">
        <v>2019</v>
      </c>
      <c r="C932" s="146" t="s">
        <v>265</v>
      </c>
      <c r="D932" s="275">
        <v>34.54</v>
      </c>
      <c r="E932" s="274"/>
      <c r="F932" s="274"/>
      <c r="G932" s="274" t="s">
        <v>883</v>
      </c>
      <c r="H932" s="276">
        <v>891</v>
      </c>
      <c r="I932" s="24">
        <v>103003</v>
      </c>
      <c r="J932" s="277">
        <v>34.54</v>
      </c>
      <c r="K932" s="276">
        <v>316</v>
      </c>
      <c r="L932" s="278">
        <v>33.839726547664256</v>
      </c>
      <c r="M932" s="279">
        <v>0</v>
      </c>
      <c r="N932" s="277">
        <v>0</v>
      </c>
      <c r="O932" s="280" t="s">
        <v>882</v>
      </c>
      <c r="P932" s="279">
        <v>0</v>
      </c>
      <c r="Q932" s="281">
        <v>0</v>
      </c>
      <c r="R932" s="282" t="s">
        <v>883</v>
      </c>
      <c r="S932" s="274" t="s">
        <v>1671</v>
      </c>
      <c r="T932" s="44">
        <v>1</v>
      </c>
      <c r="U932" s="283">
        <v>55</v>
      </c>
      <c r="V932" s="284">
        <v>19</v>
      </c>
      <c r="W932" s="285" t="s">
        <v>883</v>
      </c>
      <c r="X932" s="286" t="s">
        <v>883</v>
      </c>
      <c r="Y932" s="287">
        <v>0</v>
      </c>
      <c r="Z932" s="287" t="s">
        <v>883</v>
      </c>
      <c r="AA932" s="286" t="s">
        <v>883</v>
      </c>
      <c r="AB932" s="287">
        <v>0</v>
      </c>
      <c r="AC932" s="287"/>
      <c r="AD932" s="288" t="s">
        <v>883</v>
      </c>
      <c r="AE932" s="289" t="s">
        <v>883</v>
      </c>
      <c r="AF932" s="279">
        <v>106</v>
      </c>
      <c r="AG932" s="282">
        <v>44876</v>
      </c>
      <c r="AH932" s="282">
        <v>44109</v>
      </c>
      <c r="AI932" s="282">
        <v>44923</v>
      </c>
      <c r="AJ932" s="282" t="s">
        <v>883</v>
      </c>
      <c r="AK932" s="274"/>
    </row>
    <row r="933" spans="1:37" x14ac:dyDescent="0.3">
      <c r="A933" s="273">
        <v>140241</v>
      </c>
      <c r="B933" s="274" t="s">
        <v>2020</v>
      </c>
      <c r="C933" s="146" t="s">
        <v>265</v>
      </c>
      <c r="D933" s="275">
        <v>3.32</v>
      </c>
      <c r="E933" s="274"/>
      <c r="F933" s="274"/>
      <c r="G933" s="274" t="s">
        <v>883</v>
      </c>
      <c r="H933" s="276">
        <v>0</v>
      </c>
      <c r="I933" s="24">
        <v>103003</v>
      </c>
      <c r="J933" s="277">
        <v>3.32</v>
      </c>
      <c r="K933" s="276">
        <v>1458</v>
      </c>
      <c r="L933" s="278">
        <v>0</v>
      </c>
      <c r="M933" s="279">
        <v>1057.96</v>
      </c>
      <c r="N933" s="277">
        <v>3512.4272000000001</v>
      </c>
      <c r="O933" s="280" t="s">
        <v>882</v>
      </c>
      <c r="P933" s="279">
        <v>0</v>
      </c>
      <c r="Q933" s="281">
        <v>0</v>
      </c>
      <c r="R933" s="282" t="s">
        <v>883</v>
      </c>
      <c r="S933" s="274" t="s">
        <v>1671</v>
      </c>
      <c r="T933" s="44">
        <v>1</v>
      </c>
      <c r="U933" s="283">
        <v>55</v>
      </c>
      <c r="V933" s="284">
        <v>19</v>
      </c>
      <c r="W933" s="285">
        <v>10083</v>
      </c>
      <c r="X933" s="286">
        <v>2023</v>
      </c>
      <c r="Y933" s="287">
        <v>500</v>
      </c>
      <c r="Z933" s="287" t="s">
        <v>883</v>
      </c>
      <c r="AA933" s="286" t="s">
        <v>883</v>
      </c>
      <c r="AB933" s="287">
        <v>0</v>
      </c>
      <c r="AC933" s="287"/>
      <c r="AD933" s="288" t="s">
        <v>883</v>
      </c>
      <c r="AE933" s="289" t="s">
        <v>883</v>
      </c>
      <c r="AF933" s="279">
        <v>520</v>
      </c>
      <c r="AG933" s="282" t="s">
        <v>883</v>
      </c>
      <c r="AH933" s="282">
        <v>44132</v>
      </c>
      <c r="AI933" s="282">
        <v>44623</v>
      </c>
      <c r="AJ933" s="282" t="s">
        <v>883</v>
      </c>
      <c r="AK933" s="274"/>
    </row>
    <row r="934" spans="1:37" x14ac:dyDescent="0.3">
      <c r="A934" s="273">
        <v>140242</v>
      </c>
      <c r="B934" s="274" t="s">
        <v>2021</v>
      </c>
      <c r="C934" s="146" t="s">
        <v>265</v>
      </c>
      <c r="D934" s="275">
        <v>15.5</v>
      </c>
      <c r="E934" s="274"/>
      <c r="F934" s="274"/>
      <c r="G934" s="274" t="s">
        <v>883</v>
      </c>
      <c r="H934" s="276">
        <v>933</v>
      </c>
      <c r="I934" s="24">
        <v>103003</v>
      </c>
      <c r="J934" s="277">
        <v>15.5</v>
      </c>
      <c r="K934" s="276">
        <v>985</v>
      </c>
      <c r="L934" s="278">
        <v>11.366959064327485</v>
      </c>
      <c r="M934" s="279">
        <v>51.96</v>
      </c>
      <c r="N934" s="277">
        <v>805.38</v>
      </c>
      <c r="O934" s="280" t="s">
        <v>882</v>
      </c>
      <c r="P934" s="279">
        <v>0</v>
      </c>
      <c r="Q934" s="281">
        <v>0</v>
      </c>
      <c r="R934" s="282" t="s">
        <v>883</v>
      </c>
      <c r="S934" s="274" t="s">
        <v>1671</v>
      </c>
      <c r="T934" s="44">
        <v>1</v>
      </c>
      <c r="U934" s="283">
        <v>55</v>
      </c>
      <c r="V934" s="284">
        <v>19</v>
      </c>
      <c r="W934" s="285" t="s">
        <v>883</v>
      </c>
      <c r="X934" s="286" t="s">
        <v>883</v>
      </c>
      <c r="Y934" s="287">
        <v>0</v>
      </c>
      <c r="Z934" s="287" t="s">
        <v>883</v>
      </c>
      <c r="AA934" s="286" t="s">
        <v>883</v>
      </c>
      <c r="AB934" s="287">
        <v>0</v>
      </c>
      <c r="AC934" s="287"/>
      <c r="AD934" s="288" t="s">
        <v>883</v>
      </c>
      <c r="AE934" s="289" t="s">
        <v>883</v>
      </c>
      <c r="AF934" s="279">
        <v>328</v>
      </c>
      <c r="AG934" s="282">
        <v>44876</v>
      </c>
      <c r="AH934" s="282">
        <v>44132</v>
      </c>
      <c r="AI934" s="282">
        <v>44845</v>
      </c>
      <c r="AJ934" s="282" t="s">
        <v>883</v>
      </c>
      <c r="AK934" s="274"/>
    </row>
    <row r="935" spans="1:37" x14ac:dyDescent="0.3">
      <c r="A935" s="273">
        <v>140283</v>
      </c>
      <c r="B935" s="274" t="s">
        <v>2022</v>
      </c>
      <c r="C935" s="146" t="s">
        <v>31</v>
      </c>
      <c r="D935" s="275">
        <v>155</v>
      </c>
      <c r="E935" s="274"/>
      <c r="F935" s="274"/>
      <c r="G935" s="274" t="s">
        <v>883</v>
      </c>
      <c r="H935" s="276">
        <v>0</v>
      </c>
      <c r="I935" s="24">
        <v>103003</v>
      </c>
      <c r="J935" s="277">
        <v>155</v>
      </c>
      <c r="K935" s="276">
        <v>37</v>
      </c>
      <c r="L935" s="278">
        <v>0</v>
      </c>
      <c r="M935" s="279">
        <v>39</v>
      </c>
      <c r="N935" s="277">
        <v>6045</v>
      </c>
      <c r="O935" s="280" t="s">
        <v>882</v>
      </c>
      <c r="P935" s="279">
        <v>0</v>
      </c>
      <c r="Q935" s="281">
        <v>0</v>
      </c>
      <c r="R935" s="282" t="s">
        <v>883</v>
      </c>
      <c r="S935" s="274" t="s">
        <v>1442</v>
      </c>
      <c r="T935" s="44">
        <v>1</v>
      </c>
      <c r="U935" s="283">
        <v>51</v>
      </c>
      <c r="V935" s="284">
        <v>36</v>
      </c>
      <c r="W935" s="285" t="s">
        <v>883</v>
      </c>
      <c r="X935" s="286" t="s">
        <v>883</v>
      </c>
      <c r="Y935" s="287">
        <v>0</v>
      </c>
      <c r="Z935" s="287" t="s">
        <v>883</v>
      </c>
      <c r="AA935" s="286" t="s">
        <v>883</v>
      </c>
      <c r="AB935" s="287">
        <v>0</v>
      </c>
      <c r="AC935" s="287"/>
      <c r="AD935" s="288" t="s">
        <v>883</v>
      </c>
      <c r="AE935" s="289" t="s">
        <v>883</v>
      </c>
      <c r="AF935" s="279">
        <v>14</v>
      </c>
      <c r="AG935" s="282">
        <v>45184</v>
      </c>
      <c r="AH935" s="282">
        <v>44155</v>
      </c>
      <c r="AI935" s="282">
        <v>45160</v>
      </c>
      <c r="AJ935" s="282" t="s">
        <v>883</v>
      </c>
      <c r="AK935" s="274"/>
    </row>
    <row r="936" spans="1:37" x14ac:dyDescent="0.3">
      <c r="A936" s="273">
        <v>140326</v>
      </c>
      <c r="B936" s="274" t="s">
        <v>2023</v>
      </c>
      <c r="C936" s="146" t="s">
        <v>283</v>
      </c>
      <c r="D936" s="275">
        <v>12.34</v>
      </c>
      <c r="E936" s="274"/>
      <c r="F936" s="274"/>
      <c r="G936" s="274" t="s">
        <v>883</v>
      </c>
      <c r="H936" s="276">
        <v>1176</v>
      </c>
      <c r="I936" s="24">
        <v>103003</v>
      </c>
      <c r="J936" s="277">
        <v>12.34</v>
      </c>
      <c r="K936" s="276">
        <v>102</v>
      </c>
      <c r="L936" s="278">
        <v>147</v>
      </c>
      <c r="M936" s="279">
        <v>0</v>
      </c>
      <c r="N936" s="277">
        <v>0</v>
      </c>
      <c r="O936" s="280" t="s">
        <v>882</v>
      </c>
      <c r="P936" s="279">
        <v>0</v>
      </c>
      <c r="Q936" s="281">
        <v>0</v>
      </c>
      <c r="R936" s="282" t="s">
        <v>883</v>
      </c>
      <c r="S936" s="274" t="s">
        <v>1108</v>
      </c>
      <c r="T936" s="44">
        <v>1</v>
      </c>
      <c r="U936" s="283">
        <v>51</v>
      </c>
      <c r="V936" s="284">
        <v>33</v>
      </c>
      <c r="W936" s="285" t="s">
        <v>883</v>
      </c>
      <c r="X936" s="286" t="s">
        <v>883</v>
      </c>
      <c r="Y936" s="287">
        <v>0</v>
      </c>
      <c r="Z936" s="287" t="s">
        <v>883</v>
      </c>
      <c r="AA936" s="286" t="s">
        <v>883</v>
      </c>
      <c r="AB936" s="287">
        <v>0</v>
      </c>
      <c r="AC936" s="287"/>
      <c r="AD936" s="288" t="s">
        <v>883</v>
      </c>
      <c r="AE936" s="289" t="s">
        <v>883</v>
      </c>
      <c r="AF936" s="279">
        <v>32</v>
      </c>
      <c r="AG936" s="282">
        <v>45210</v>
      </c>
      <c r="AH936" s="282">
        <v>44180</v>
      </c>
      <c r="AI936" s="282">
        <v>45189</v>
      </c>
      <c r="AJ936" s="282" t="s">
        <v>883</v>
      </c>
      <c r="AK936" s="274"/>
    </row>
    <row r="937" spans="1:37" x14ac:dyDescent="0.3">
      <c r="A937" s="273">
        <v>140666</v>
      </c>
      <c r="B937" s="274" t="s">
        <v>2024</v>
      </c>
      <c r="C937" s="146" t="s">
        <v>256</v>
      </c>
      <c r="D937" s="275">
        <v>66.680000000000007</v>
      </c>
      <c r="E937" s="274"/>
      <c r="F937" s="274"/>
      <c r="G937" s="274" t="s">
        <v>883</v>
      </c>
      <c r="H937" s="276">
        <v>18</v>
      </c>
      <c r="I937" s="24">
        <v>103003</v>
      </c>
      <c r="J937" s="277">
        <v>66.680000000000007</v>
      </c>
      <c r="K937" s="276">
        <v>98</v>
      </c>
      <c r="L937" s="278">
        <v>2.203182374541004</v>
      </c>
      <c r="M937" s="279">
        <v>50.04</v>
      </c>
      <c r="N937" s="277">
        <v>3336.6671999999999</v>
      </c>
      <c r="O937" s="280" t="s">
        <v>882</v>
      </c>
      <c r="P937" s="279">
        <v>0</v>
      </c>
      <c r="Q937" s="281">
        <v>0</v>
      </c>
      <c r="R937" s="282" t="s">
        <v>883</v>
      </c>
      <c r="S937" s="274" t="s">
        <v>1081</v>
      </c>
      <c r="T937" s="44">
        <v>1</v>
      </c>
      <c r="U937" s="283">
        <v>55</v>
      </c>
      <c r="V937" s="284">
        <v>49</v>
      </c>
      <c r="W937" s="285">
        <v>10083</v>
      </c>
      <c r="X937" s="286">
        <v>2023</v>
      </c>
      <c r="Y937" s="287">
        <v>30</v>
      </c>
      <c r="Z937" s="287" t="s">
        <v>883</v>
      </c>
      <c r="AA937" s="286" t="s">
        <v>883</v>
      </c>
      <c r="AB937" s="287">
        <v>0</v>
      </c>
      <c r="AC937" s="287"/>
      <c r="AD937" s="288" t="s">
        <v>883</v>
      </c>
      <c r="AE937" s="289" t="s">
        <v>883</v>
      </c>
      <c r="AF937" s="279">
        <v>32</v>
      </c>
      <c r="AG937" s="282">
        <v>44410</v>
      </c>
      <c r="AH937" s="282">
        <v>44243</v>
      </c>
      <c r="AI937" s="282">
        <v>44393</v>
      </c>
      <c r="AJ937" s="282" t="s">
        <v>883</v>
      </c>
      <c r="AK937" s="274"/>
    </row>
    <row r="938" spans="1:37" x14ac:dyDescent="0.3">
      <c r="A938" s="273">
        <v>140933</v>
      </c>
      <c r="B938" s="274" t="s">
        <v>2025</v>
      </c>
      <c r="C938" s="146" t="s">
        <v>256</v>
      </c>
      <c r="D938" s="275">
        <v>4.08</v>
      </c>
      <c r="E938" s="274"/>
      <c r="F938" s="274"/>
      <c r="G938" s="274" t="s">
        <v>883</v>
      </c>
      <c r="H938" s="276">
        <v>567</v>
      </c>
      <c r="I938" s="24">
        <v>103003</v>
      </c>
      <c r="J938" s="277">
        <v>4.08</v>
      </c>
      <c r="K938" s="276">
        <v>312</v>
      </c>
      <c r="L938" s="278">
        <v>21.807692307692307</v>
      </c>
      <c r="M938" s="279">
        <v>0</v>
      </c>
      <c r="N938" s="277">
        <v>0</v>
      </c>
      <c r="O938" s="280" t="s">
        <v>882</v>
      </c>
      <c r="P938" s="279">
        <v>0</v>
      </c>
      <c r="Q938" s="281">
        <v>0</v>
      </c>
      <c r="R938" s="282" t="s">
        <v>883</v>
      </c>
      <c r="S938" s="274" t="s">
        <v>1824</v>
      </c>
      <c r="T938" s="44">
        <v>1</v>
      </c>
      <c r="U938" s="283">
        <v>45</v>
      </c>
      <c r="V938" s="284">
        <v>16</v>
      </c>
      <c r="W938" s="285" t="s">
        <v>883</v>
      </c>
      <c r="X938" s="286" t="s">
        <v>883</v>
      </c>
      <c r="Y938" s="287">
        <v>0</v>
      </c>
      <c r="Z938" s="287" t="s">
        <v>883</v>
      </c>
      <c r="AA938" s="286" t="s">
        <v>883</v>
      </c>
      <c r="AB938" s="287">
        <v>0</v>
      </c>
      <c r="AC938" s="287"/>
      <c r="AD938" s="288" t="s">
        <v>883</v>
      </c>
      <c r="AE938" s="289" t="s">
        <v>883</v>
      </c>
      <c r="AF938" s="279">
        <v>104</v>
      </c>
      <c r="AG938" s="282">
        <v>45014</v>
      </c>
      <c r="AH938" s="282">
        <v>44294</v>
      </c>
      <c r="AI938" s="282">
        <v>45140</v>
      </c>
      <c r="AJ938" s="282" t="s">
        <v>883</v>
      </c>
      <c r="AK938" s="274"/>
    </row>
    <row r="939" spans="1:37" x14ac:dyDescent="0.3">
      <c r="A939" s="273">
        <v>141253</v>
      </c>
      <c r="B939" s="274" t="s">
        <v>2026</v>
      </c>
      <c r="C939" s="146" t="s">
        <v>294</v>
      </c>
      <c r="D939" s="275">
        <v>138.5</v>
      </c>
      <c r="E939" s="274"/>
      <c r="F939" s="274"/>
      <c r="G939" s="274" t="s">
        <v>883</v>
      </c>
      <c r="H939" s="276">
        <v>190</v>
      </c>
      <c r="I939" s="24">
        <v>103003</v>
      </c>
      <c r="J939" s="277">
        <v>138.5</v>
      </c>
      <c r="K939" s="276">
        <v>157</v>
      </c>
      <c r="L939" s="278">
        <v>12.811867835468643</v>
      </c>
      <c r="M939" s="279">
        <v>0</v>
      </c>
      <c r="N939" s="277">
        <v>0</v>
      </c>
      <c r="O939" s="280" t="s">
        <v>882</v>
      </c>
      <c r="P939" s="279">
        <v>0</v>
      </c>
      <c r="Q939" s="281">
        <v>0</v>
      </c>
      <c r="R939" s="282" t="s">
        <v>883</v>
      </c>
      <c r="S939" s="274" t="s">
        <v>1516</v>
      </c>
      <c r="T939" s="44">
        <v>1</v>
      </c>
      <c r="U939" s="283">
        <v>76</v>
      </c>
      <c r="V939" s="284">
        <v>13</v>
      </c>
      <c r="W939" s="285" t="s">
        <v>883</v>
      </c>
      <c r="X939" s="286" t="s">
        <v>883</v>
      </c>
      <c r="Y939" s="287">
        <v>0</v>
      </c>
      <c r="Z939" s="287" t="s">
        <v>883</v>
      </c>
      <c r="AA939" s="286" t="s">
        <v>883</v>
      </c>
      <c r="AB939" s="287">
        <v>0</v>
      </c>
      <c r="AC939" s="287"/>
      <c r="AD939" s="288" t="s">
        <v>883</v>
      </c>
      <c r="AE939" s="289" t="s">
        <v>883</v>
      </c>
      <c r="AF939" s="279">
        <v>60</v>
      </c>
      <c r="AG939" s="282">
        <v>45201</v>
      </c>
      <c r="AH939" s="282">
        <v>44355</v>
      </c>
      <c r="AI939" s="282">
        <v>45181</v>
      </c>
      <c r="AJ939" s="282" t="s">
        <v>883</v>
      </c>
      <c r="AK939" s="274"/>
    </row>
    <row r="940" spans="1:37" x14ac:dyDescent="0.3">
      <c r="A940" s="273">
        <v>141265</v>
      </c>
      <c r="B940" s="274" t="s">
        <v>2027</v>
      </c>
      <c r="C940" s="146" t="s">
        <v>294</v>
      </c>
      <c r="D940" s="275">
        <v>75.5</v>
      </c>
      <c r="E940" s="274"/>
      <c r="F940" s="274"/>
      <c r="G940" s="274" t="s">
        <v>883</v>
      </c>
      <c r="H940" s="276">
        <v>74</v>
      </c>
      <c r="I940" s="24">
        <v>103003</v>
      </c>
      <c r="J940" s="277">
        <v>71.779300000000006</v>
      </c>
      <c r="K940" s="276">
        <v>81</v>
      </c>
      <c r="L940" s="278">
        <v>9.5483870967741939</v>
      </c>
      <c r="M940" s="279">
        <v>19</v>
      </c>
      <c r="N940" s="277">
        <v>1434.5</v>
      </c>
      <c r="O940" s="280" t="s">
        <v>882</v>
      </c>
      <c r="P940" s="279">
        <v>0</v>
      </c>
      <c r="Q940" s="281">
        <v>0</v>
      </c>
      <c r="R940" s="282" t="s">
        <v>883</v>
      </c>
      <c r="S940" s="274" t="s">
        <v>2028</v>
      </c>
      <c r="T940" s="44">
        <v>1</v>
      </c>
      <c r="U940" s="283">
        <v>76</v>
      </c>
      <c r="V940" s="284">
        <v>3</v>
      </c>
      <c r="W940" s="285" t="s">
        <v>883</v>
      </c>
      <c r="X940" s="286" t="s">
        <v>883</v>
      </c>
      <c r="Y940" s="287">
        <v>0</v>
      </c>
      <c r="Z940" s="287" t="s">
        <v>883</v>
      </c>
      <c r="AA940" s="286" t="s">
        <v>883</v>
      </c>
      <c r="AB940" s="287">
        <v>0</v>
      </c>
      <c r="AC940" s="287"/>
      <c r="AD940" s="288" t="s">
        <v>883</v>
      </c>
      <c r="AE940" s="289" t="s">
        <v>883</v>
      </c>
      <c r="AF940" s="279">
        <v>32</v>
      </c>
      <c r="AG940" s="282">
        <v>44784</v>
      </c>
      <c r="AH940" s="282">
        <v>44355</v>
      </c>
      <c r="AI940" s="282">
        <v>44586</v>
      </c>
      <c r="AJ940" s="282" t="s">
        <v>883</v>
      </c>
      <c r="AK940" s="274"/>
    </row>
    <row r="941" spans="1:37" x14ac:dyDescent="0.3">
      <c r="A941" s="273">
        <v>141266</v>
      </c>
      <c r="B941" s="274" t="s">
        <v>2029</v>
      </c>
      <c r="C941" s="146" t="s">
        <v>294</v>
      </c>
      <c r="D941" s="275">
        <v>65</v>
      </c>
      <c r="E941" s="274"/>
      <c r="F941" s="274"/>
      <c r="G941" s="274" t="s">
        <v>883</v>
      </c>
      <c r="H941" s="276">
        <v>109</v>
      </c>
      <c r="I941" s="24">
        <v>103003</v>
      </c>
      <c r="J941" s="277">
        <v>65</v>
      </c>
      <c r="K941" s="276">
        <v>61</v>
      </c>
      <c r="L941" s="278">
        <v>19.534050179211469</v>
      </c>
      <c r="M941" s="279">
        <v>0</v>
      </c>
      <c r="N941" s="277">
        <v>0</v>
      </c>
      <c r="O941" s="280" t="s">
        <v>882</v>
      </c>
      <c r="P941" s="279">
        <v>0</v>
      </c>
      <c r="Q941" s="281">
        <v>0</v>
      </c>
      <c r="R941" s="282" t="s">
        <v>883</v>
      </c>
      <c r="S941" s="274" t="s">
        <v>2028</v>
      </c>
      <c r="T941" s="44">
        <v>1</v>
      </c>
      <c r="U941" s="283">
        <v>76</v>
      </c>
      <c r="V941" s="284">
        <v>3</v>
      </c>
      <c r="W941" s="285" t="s">
        <v>883</v>
      </c>
      <c r="X941" s="286" t="s">
        <v>883</v>
      </c>
      <c r="Y941" s="287">
        <v>0</v>
      </c>
      <c r="Z941" s="287">
        <v>11620</v>
      </c>
      <c r="AA941" s="286">
        <v>2023</v>
      </c>
      <c r="AB941" s="287">
        <v>50</v>
      </c>
      <c r="AC941" s="287">
        <v>50</v>
      </c>
      <c r="AD941" s="288" t="s">
        <v>2054</v>
      </c>
      <c r="AE941" s="289">
        <v>45247</v>
      </c>
      <c r="AF941" s="279">
        <v>22</v>
      </c>
      <c r="AG941" s="282">
        <v>44635</v>
      </c>
      <c r="AH941" s="282">
        <v>44355</v>
      </c>
      <c r="AI941" s="282">
        <v>45181</v>
      </c>
      <c r="AJ941" s="282" t="s">
        <v>883</v>
      </c>
      <c r="AK941" s="274"/>
    </row>
    <row r="942" spans="1:37" x14ac:dyDescent="0.3">
      <c r="A942" s="273">
        <v>141268</v>
      </c>
      <c r="B942" s="274" t="s">
        <v>2030</v>
      </c>
      <c r="C942" s="146" t="s">
        <v>294</v>
      </c>
      <c r="D942" s="275">
        <v>68.39</v>
      </c>
      <c r="E942" s="274"/>
      <c r="F942" s="274"/>
      <c r="G942" s="274" t="s">
        <v>883</v>
      </c>
      <c r="H942" s="276">
        <v>354</v>
      </c>
      <c r="I942" s="24">
        <v>103003</v>
      </c>
      <c r="J942" s="277">
        <v>68.39</v>
      </c>
      <c r="K942" s="276">
        <v>615</v>
      </c>
      <c r="L942" s="278">
        <v>4.5577443028196214</v>
      </c>
      <c r="M942" s="279">
        <v>78.040000000000006</v>
      </c>
      <c r="N942" s="277">
        <v>5337.1556</v>
      </c>
      <c r="O942" s="280" t="s">
        <v>882</v>
      </c>
      <c r="P942" s="279">
        <v>0</v>
      </c>
      <c r="Q942" s="281">
        <v>0</v>
      </c>
      <c r="R942" s="282" t="s">
        <v>883</v>
      </c>
      <c r="S942" s="274" t="s">
        <v>2028</v>
      </c>
      <c r="T942" s="44">
        <v>1</v>
      </c>
      <c r="U942" s="283">
        <v>76</v>
      </c>
      <c r="V942" s="284">
        <v>3</v>
      </c>
      <c r="W942" s="285" t="s">
        <v>883</v>
      </c>
      <c r="X942" s="286" t="s">
        <v>883</v>
      </c>
      <c r="Y942" s="287">
        <v>0</v>
      </c>
      <c r="Z942" s="287">
        <v>11623</v>
      </c>
      <c r="AA942" s="286">
        <v>2023</v>
      </c>
      <c r="AB942" s="287">
        <v>500</v>
      </c>
      <c r="AC942" s="287">
        <v>500</v>
      </c>
      <c r="AD942" s="288" t="s">
        <v>2054</v>
      </c>
      <c r="AE942" s="289">
        <v>45247</v>
      </c>
      <c r="AF942" s="279">
        <v>310</v>
      </c>
      <c r="AG942" s="282">
        <v>44628</v>
      </c>
      <c r="AH942" s="282">
        <v>44355</v>
      </c>
      <c r="AI942" s="282">
        <v>45182</v>
      </c>
      <c r="AJ942" s="282" t="s">
        <v>883</v>
      </c>
      <c r="AK942" s="274"/>
    </row>
    <row r="943" spans="1:37" x14ac:dyDescent="0.3">
      <c r="A943" s="273">
        <v>141270</v>
      </c>
      <c r="B943" s="274" t="s">
        <v>2031</v>
      </c>
      <c r="C943" s="146" t="s">
        <v>294</v>
      </c>
      <c r="D943" s="275">
        <v>96.26</v>
      </c>
      <c r="E943" s="274"/>
      <c r="F943" s="274"/>
      <c r="G943" s="274" t="s">
        <v>883</v>
      </c>
      <c r="H943" s="276">
        <v>22</v>
      </c>
      <c r="I943" s="24">
        <v>103003</v>
      </c>
      <c r="J943" s="277">
        <v>96.26</v>
      </c>
      <c r="K943" s="276">
        <v>40</v>
      </c>
      <c r="L943" s="278">
        <v>6.2857142857142856</v>
      </c>
      <c r="M943" s="279">
        <v>20</v>
      </c>
      <c r="N943" s="277">
        <v>1925.2</v>
      </c>
      <c r="O943" s="280" t="s">
        <v>882</v>
      </c>
      <c r="P943" s="279">
        <v>0</v>
      </c>
      <c r="Q943" s="281">
        <v>0</v>
      </c>
      <c r="R943" s="282" t="s">
        <v>883</v>
      </c>
      <c r="S943" s="274" t="s">
        <v>1066</v>
      </c>
      <c r="T943" s="44">
        <v>1</v>
      </c>
      <c r="U943" s="283">
        <v>76</v>
      </c>
      <c r="V943" s="284">
        <v>5</v>
      </c>
      <c r="W943" s="285" t="s">
        <v>883</v>
      </c>
      <c r="X943" s="286" t="s">
        <v>883</v>
      </c>
      <c r="Y943" s="287">
        <v>0</v>
      </c>
      <c r="Z943" s="287" t="s">
        <v>883</v>
      </c>
      <c r="AA943" s="286" t="s">
        <v>883</v>
      </c>
      <c r="AB943" s="287">
        <v>0</v>
      </c>
      <c r="AC943" s="287"/>
      <c r="AD943" s="288" t="s">
        <v>883</v>
      </c>
      <c r="AE943" s="289" t="s">
        <v>883</v>
      </c>
      <c r="AF943" s="279">
        <v>14</v>
      </c>
      <c r="AG943" s="282">
        <v>45201</v>
      </c>
      <c r="AH943" s="282">
        <v>44355</v>
      </c>
      <c r="AI943" s="282">
        <v>45181</v>
      </c>
      <c r="AJ943" s="282" t="s">
        <v>883</v>
      </c>
      <c r="AK943" s="274"/>
    </row>
    <row r="944" spans="1:37" x14ac:dyDescent="0.3">
      <c r="A944" s="273">
        <v>141418</v>
      </c>
      <c r="B944" s="274" t="s">
        <v>2032</v>
      </c>
      <c r="C944" s="146" t="s">
        <v>256</v>
      </c>
      <c r="D944" s="275">
        <v>31.07</v>
      </c>
      <c r="E944" s="274"/>
      <c r="F944" s="274"/>
      <c r="G944" s="274" t="s">
        <v>883</v>
      </c>
      <c r="H944" s="276">
        <v>857</v>
      </c>
      <c r="I944" s="24">
        <v>103003</v>
      </c>
      <c r="J944" s="277">
        <v>31.07</v>
      </c>
      <c r="K944" s="276">
        <v>388</v>
      </c>
      <c r="L944" s="278">
        <v>10.052785923753667</v>
      </c>
      <c r="M944" s="279">
        <v>166</v>
      </c>
      <c r="N944" s="277">
        <v>5157.62</v>
      </c>
      <c r="O944" s="280" t="s">
        <v>882</v>
      </c>
      <c r="P944" s="279">
        <v>0</v>
      </c>
      <c r="Q944" s="281">
        <v>0</v>
      </c>
      <c r="R944" s="282" t="s">
        <v>883</v>
      </c>
      <c r="S944" s="274" t="s">
        <v>958</v>
      </c>
      <c r="T944" s="44">
        <v>1</v>
      </c>
      <c r="U944" s="283">
        <v>76</v>
      </c>
      <c r="V944" s="284">
        <v>11</v>
      </c>
      <c r="W944" s="285" t="s">
        <v>883</v>
      </c>
      <c r="X944" s="286" t="s">
        <v>883</v>
      </c>
      <c r="Y944" s="287">
        <v>0</v>
      </c>
      <c r="Z944" s="287" t="s">
        <v>883</v>
      </c>
      <c r="AA944" s="286" t="s">
        <v>883</v>
      </c>
      <c r="AB944" s="287">
        <v>0</v>
      </c>
      <c r="AC944" s="287"/>
      <c r="AD944" s="288" t="s">
        <v>883</v>
      </c>
      <c r="AE944" s="289" t="s">
        <v>883</v>
      </c>
      <c r="AF944" s="279">
        <v>342</v>
      </c>
      <c r="AG944" s="282">
        <v>44924</v>
      </c>
      <c r="AH944" s="282">
        <v>44362</v>
      </c>
      <c r="AI944" s="282">
        <v>45119</v>
      </c>
      <c r="AJ944" s="282" t="s">
        <v>883</v>
      </c>
      <c r="AK944" s="274"/>
    </row>
    <row r="945" spans="1:37" x14ac:dyDescent="0.3">
      <c r="A945" s="273">
        <v>141429</v>
      </c>
      <c r="B945" s="274" t="s">
        <v>2033</v>
      </c>
      <c r="C945" s="146" t="s">
        <v>31</v>
      </c>
      <c r="D945" s="275">
        <v>22.6</v>
      </c>
      <c r="E945" s="274"/>
      <c r="F945" s="274"/>
      <c r="G945" s="274" t="s">
        <v>883</v>
      </c>
      <c r="H945" s="276">
        <v>607</v>
      </c>
      <c r="I945" s="24">
        <v>103003</v>
      </c>
      <c r="J945" s="277">
        <v>22.6</v>
      </c>
      <c r="K945" s="276">
        <v>295</v>
      </c>
      <c r="L945" s="278">
        <v>12.242839854780154</v>
      </c>
      <c r="M945" s="279">
        <v>0</v>
      </c>
      <c r="N945" s="277">
        <v>0</v>
      </c>
      <c r="O945" s="280" t="s">
        <v>882</v>
      </c>
      <c r="P945" s="279">
        <v>0</v>
      </c>
      <c r="Q945" s="281">
        <v>0</v>
      </c>
      <c r="R945" s="282" t="s">
        <v>883</v>
      </c>
      <c r="S945" s="274" t="s">
        <v>1009</v>
      </c>
      <c r="T945" s="44">
        <v>1</v>
      </c>
      <c r="U945" s="283">
        <v>61</v>
      </c>
      <c r="V945" s="284">
        <v>14</v>
      </c>
      <c r="W945" s="285" t="s">
        <v>883</v>
      </c>
      <c r="X945" s="286" t="s">
        <v>883</v>
      </c>
      <c r="Y945" s="287">
        <v>0</v>
      </c>
      <c r="Z945" s="287" t="s">
        <v>883</v>
      </c>
      <c r="AA945" s="286" t="s">
        <v>883</v>
      </c>
      <c r="AB945" s="287">
        <v>0</v>
      </c>
      <c r="AC945" s="287"/>
      <c r="AD945" s="288" t="s">
        <v>883</v>
      </c>
      <c r="AE945" s="289" t="s">
        <v>883</v>
      </c>
      <c r="AF945" s="279">
        <v>198</v>
      </c>
      <c r="AG945" s="282">
        <v>44609</v>
      </c>
      <c r="AH945" s="282">
        <v>44362</v>
      </c>
      <c r="AI945" s="282">
        <v>44607</v>
      </c>
      <c r="AJ945" s="282" t="s">
        <v>883</v>
      </c>
      <c r="AK945" s="274"/>
    </row>
    <row r="946" spans="1:37" x14ac:dyDescent="0.3">
      <c r="A946" s="273">
        <v>141430</v>
      </c>
      <c r="B946" s="274" t="s">
        <v>2034</v>
      </c>
      <c r="C946" s="146" t="s">
        <v>840</v>
      </c>
      <c r="D946" s="275">
        <v>293.3</v>
      </c>
      <c r="E946" s="274"/>
      <c r="F946" s="274"/>
      <c r="G946" s="274" t="s">
        <v>883</v>
      </c>
      <c r="H946" s="276">
        <v>70</v>
      </c>
      <c r="I946" s="24">
        <v>103003</v>
      </c>
      <c r="J946" s="277">
        <v>293.3</v>
      </c>
      <c r="K946" s="276">
        <v>101</v>
      </c>
      <c r="L946" s="278">
        <v>7.7777777777777786</v>
      </c>
      <c r="M946" s="279">
        <v>38</v>
      </c>
      <c r="N946" s="277">
        <v>11145.4</v>
      </c>
      <c r="O946" s="280" t="s">
        <v>882</v>
      </c>
      <c r="P946" s="279">
        <v>0</v>
      </c>
      <c r="Q946" s="281">
        <v>0</v>
      </c>
      <c r="R946" s="282" t="s">
        <v>883</v>
      </c>
      <c r="S946" s="274" t="s">
        <v>1296</v>
      </c>
      <c r="T946" s="44">
        <v>1</v>
      </c>
      <c r="U946" s="283">
        <v>61</v>
      </c>
      <c r="V946" s="284">
        <v>16</v>
      </c>
      <c r="W946" s="285" t="s">
        <v>883</v>
      </c>
      <c r="X946" s="286" t="s">
        <v>883</v>
      </c>
      <c r="Y946" s="287">
        <v>0</v>
      </c>
      <c r="Z946" s="287" t="s">
        <v>883</v>
      </c>
      <c r="AA946" s="286" t="s">
        <v>883</v>
      </c>
      <c r="AB946" s="287">
        <v>0</v>
      </c>
      <c r="AC946" s="287"/>
      <c r="AD946" s="288" t="s">
        <v>883</v>
      </c>
      <c r="AE946" s="289" t="s">
        <v>883</v>
      </c>
      <c r="AF946" s="279">
        <v>36</v>
      </c>
      <c r="AG946" s="282">
        <v>44641</v>
      </c>
      <c r="AH946" s="282">
        <v>44362</v>
      </c>
      <c r="AI946" s="282">
        <v>44615</v>
      </c>
      <c r="AJ946" s="282" t="s">
        <v>883</v>
      </c>
      <c r="AK946" s="274"/>
    </row>
    <row r="947" spans="1:37" x14ac:dyDescent="0.3">
      <c r="A947" s="273">
        <v>141608</v>
      </c>
      <c r="B947" s="274" t="s">
        <v>2035</v>
      </c>
      <c r="C947" s="146" t="s">
        <v>280</v>
      </c>
      <c r="D947" s="275">
        <v>303</v>
      </c>
      <c r="E947" s="274"/>
      <c r="F947" s="274"/>
      <c r="G947" s="274" t="s">
        <v>883</v>
      </c>
      <c r="H947" s="276">
        <v>55</v>
      </c>
      <c r="I947" s="24">
        <v>103003</v>
      </c>
      <c r="J947" s="277">
        <v>303</v>
      </c>
      <c r="K947" s="276">
        <v>33</v>
      </c>
      <c r="L947" s="278">
        <v>20</v>
      </c>
      <c r="M947" s="279">
        <v>0</v>
      </c>
      <c r="N947" s="277">
        <v>0</v>
      </c>
      <c r="O947" s="280" t="s">
        <v>882</v>
      </c>
      <c r="P947" s="279">
        <v>0</v>
      </c>
      <c r="Q947" s="281">
        <v>0</v>
      </c>
      <c r="R947" s="282" t="s">
        <v>883</v>
      </c>
      <c r="S947" s="274" t="s">
        <v>1387</v>
      </c>
      <c r="T947" s="44">
        <v>1</v>
      </c>
      <c r="U947" s="283">
        <v>76</v>
      </c>
      <c r="V947" s="284">
        <v>9</v>
      </c>
      <c r="W947" s="285" t="s">
        <v>883</v>
      </c>
      <c r="X947" s="286" t="s">
        <v>883</v>
      </c>
      <c r="Y947" s="287">
        <v>0</v>
      </c>
      <c r="Z947" s="287" t="s">
        <v>883</v>
      </c>
      <c r="AA947" s="286" t="s">
        <v>883</v>
      </c>
      <c r="AB947" s="287">
        <v>0</v>
      </c>
      <c r="AC947" s="287"/>
      <c r="AD947" s="288" t="s">
        <v>883</v>
      </c>
      <c r="AE947" s="289" t="s">
        <v>883</v>
      </c>
      <c r="AF947" s="279">
        <v>12</v>
      </c>
      <c r="AG947" s="282">
        <v>44799</v>
      </c>
      <c r="AH947" s="282">
        <v>44371</v>
      </c>
      <c r="AI947" s="282">
        <v>44915</v>
      </c>
      <c r="AJ947" s="282" t="s">
        <v>883</v>
      </c>
      <c r="AK947" s="274"/>
    </row>
    <row r="948" spans="1:37" x14ac:dyDescent="0.3">
      <c r="A948" s="273">
        <v>141615</v>
      </c>
      <c r="B948" s="274" t="s">
        <v>2036</v>
      </c>
      <c r="C948" s="146" t="s">
        <v>280</v>
      </c>
      <c r="D948" s="275">
        <v>299.98</v>
      </c>
      <c r="E948" s="274"/>
      <c r="F948" s="274"/>
      <c r="G948" s="274" t="s">
        <v>883</v>
      </c>
      <c r="H948" s="276">
        <v>61</v>
      </c>
      <c r="I948" s="24">
        <v>103003</v>
      </c>
      <c r="J948" s="277">
        <v>299.98</v>
      </c>
      <c r="K948" s="276">
        <v>55</v>
      </c>
      <c r="L948" s="278">
        <v>11.254612546125459</v>
      </c>
      <c r="M948" s="279">
        <v>0</v>
      </c>
      <c r="N948" s="277">
        <v>0</v>
      </c>
      <c r="O948" s="280" t="s">
        <v>882</v>
      </c>
      <c r="P948" s="279">
        <v>0</v>
      </c>
      <c r="Q948" s="281">
        <v>0</v>
      </c>
      <c r="R948" s="282" t="s">
        <v>883</v>
      </c>
      <c r="S948" s="274" t="s">
        <v>968</v>
      </c>
      <c r="T948" s="44">
        <v>1</v>
      </c>
      <c r="U948" s="283">
        <v>76</v>
      </c>
      <c r="V948" s="284">
        <v>10</v>
      </c>
      <c r="W948" s="285" t="s">
        <v>883</v>
      </c>
      <c r="X948" s="286" t="s">
        <v>883</v>
      </c>
      <c r="Y948" s="287">
        <v>0</v>
      </c>
      <c r="Z948" s="287">
        <v>11620</v>
      </c>
      <c r="AA948" s="286">
        <v>2023</v>
      </c>
      <c r="AB948" s="287">
        <v>50</v>
      </c>
      <c r="AC948" s="287">
        <v>50</v>
      </c>
      <c r="AD948" s="288" t="s">
        <v>2054</v>
      </c>
      <c r="AE948" s="289">
        <v>45247</v>
      </c>
      <c r="AF948" s="279">
        <v>22</v>
      </c>
      <c r="AG948" s="282">
        <v>44838</v>
      </c>
      <c r="AH948" s="282">
        <v>44371</v>
      </c>
      <c r="AI948" s="282">
        <v>45181</v>
      </c>
      <c r="AJ948" s="282" t="s">
        <v>883</v>
      </c>
      <c r="AK948" s="274"/>
    </row>
    <row r="949" spans="1:37" x14ac:dyDescent="0.3">
      <c r="A949" s="273">
        <v>141679</v>
      </c>
      <c r="B949" s="274" t="s">
        <v>2037</v>
      </c>
      <c r="C949" s="146" t="s">
        <v>294</v>
      </c>
      <c r="D949" s="275">
        <v>90</v>
      </c>
      <c r="E949" s="274"/>
      <c r="F949" s="274"/>
      <c r="G949" s="274" t="s">
        <v>883</v>
      </c>
      <c r="H949" s="276">
        <v>143</v>
      </c>
      <c r="I949" s="24">
        <v>103003</v>
      </c>
      <c r="J949" s="277">
        <v>90</v>
      </c>
      <c r="K949" s="276">
        <v>45</v>
      </c>
      <c r="L949" s="278">
        <v>27.238095238095237</v>
      </c>
      <c r="M949" s="279">
        <v>0</v>
      </c>
      <c r="N949" s="277">
        <v>0</v>
      </c>
      <c r="O949" s="280" t="s">
        <v>882</v>
      </c>
      <c r="P949" s="279">
        <v>0</v>
      </c>
      <c r="Q949" s="281">
        <v>0</v>
      </c>
      <c r="R949" s="282" t="s">
        <v>883</v>
      </c>
      <c r="S949" s="274" t="s">
        <v>2028</v>
      </c>
      <c r="T949" s="44">
        <v>1</v>
      </c>
      <c r="U949" s="283">
        <v>76</v>
      </c>
      <c r="V949" s="284">
        <v>3</v>
      </c>
      <c r="W949" s="285" t="s">
        <v>883</v>
      </c>
      <c r="X949" s="286" t="s">
        <v>883</v>
      </c>
      <c r="Y949" s="287">
        <v>0</v>
      </c>
      <c r="Z949" s="287">
        <v>11621</v>
      </c>
      <c r="AA949" s="286">
        <v>2023</v>
      </c>
      <c r="AB949" s="287">
        <v>50</v>
      </c>
      <c r="AC949" s="287">
        <v>50</v>
      </c>
      <c r="AD949" s="288" t="s">
        <v>2054</v>
      </c>
      <c r="AE949" s="289">
        <v>45247</v>
      </c>
      <c r="AF949" s="279">
        <v>22</v>
      </c>
      <c r="AG949" s="282">
        <v>44652</v>
      </c>
      <c r="AH949" s="282">
        <v>44375</v>
      </c>
      <c r="AI949" s="282">
        <v>45181</v>
      </c>
      <c r="AJ949" s="282" t="s">
        <v>883</v>
      </c>
      <c r="AK949" s="274"/>
    </row>
    <row r="950" spans="1:37" x14ac:dyDescent="0.3">
      <c r="A950" s="273">
        <v>141680</v>
      </c>
      <c r="B950" s="274" t="s">
        <v>2038</v>
      </c>
      <c r="C950" s="146" t="s">
        <v>294</v>
      </c>
      <c r="D950" s="275">
        <v>119.9</v>
      </c>
      <c r="E950" s="274"/>
      <c r="F950" s="274"/>
      <c r="G950" s="274" t="s">
        <v>883</v>
      </c>
      <c r="H950" s="276">
        <v>430</v>
      </c>
      <c r="I950" s="24">
        <v>103003</v>
      </c>
      <c r="J950" s="277">
        <v>119.9</v>
      </c>
      <c r="K950" s="276">
        <v>582</v>
      </c>
      <c r="L950" s="278">
        <v>2.921791125908813</v>
      </c>
      <c r="M950" s="279">
        <v>1136.04</v>
      </c>
      <c r="N950" s="277">
        <v>136211.196</v>
      </c>
      <c r="O950" s="280" t="s">
        <v>882</v>
      </c>
      <c r="P950" s="279">
        <v>0</v>
      </c>
      <c r="Q950" s="281">
        <v>0</v>
      </c>
      <c r="R950" s="282" t="s">
        <v>883</v>
      </c>
      <c r="S950" s="274" t="s">
        <v>2028</v>
      </c>
      <c r="T950" s="44">
        <v>1</v>
      </c>
      <c r="U950" s="283">
        <v>76</v>
      </c>
      <c r="V950" s="284">
        <v>3</v>
      </c>
      <c r="W950" s="285" t="s">
        <v>883</v>
      </c>
      <c r="X950" s="286" t="s">
        <v>883</v>
      </c>
      <c r="Y950" s="287">
        <v>0</v>
      </c>
      <c r="Z950" s="287">
        <v>11626</v>
      </c>
      <c r="AA950" s="286">
        <v>2023</v>
      </c>
      <c r="AB950" s="287">
        <v>200</v>
      </c>
      <c r="AC950" s="287">
        <v>200</v>
      </c>
      <c r="AD950" s="288" t="s">
        <v>2054</v>
      </c>
      <c r="AE950" s="289">
        <v>45247</v>
      </c>
      <c r="AF950" s="279">
        <v>255</v>
      </c>
      <c r="AG950" s="282">
        <v>44784</v>
      </c>
      <c r="AH950" s="282">
        <v>44375</v>
      </c>
      <c r="AI950" s="282">
        <v>45173</v>
      </c>
      <c r="AJ950" s="282" t="s">
        <v>883</v>
      </c>
      <c r="AK950" s="274"/>
    </row>
    <row r="951" spans="1:37" x14ac:dyDescent="0.3">
      <c r="A951" s="273">
        <v>141681</v>
      </c>
      <c r="B951" s="274" t="s">
        <v>2039</v>
      </c>
      <c r="C951" s="146" t="s">
        <v>294</v>
      </c>
      <c r="D951" s="275">
        <v>75</v>
      </c>
      <c r="E951" s="274"/>
      <c r="F951" s="274"/>
      <c r="G951" s="274" t="s">
        <v>883</v>
      </c>
      <c r="H951" s="276">
        <v>113</v>
      </c>
      <c r="I951" s="24">
        <v>103003</v>
      </c>
      <c r="J951" s="277">
        <v>88.772729999999996</v>
      </c>
      <c r="K951" s="276">
        <v>25</v>
      </c>
      <c r="L951" s="278">
        <v>52.073732718894007</v>
      </c>
      <c r="M951" s="279">
        <v>0</v>
      </c>
      <c r="N951" s="277">
        <v>0</v>
      </c>
      <c r="O951" s="280" t="s">
        <v>882</v>
      </c>
      <c r="P951" s="279">
        <v>0</v>
      </c>
      <c r="Q951" s="281">
        <v>0</v>
      </c>
      <c r="R951" s="282" t="s">
        <v>883</v>
      </c>
      <c r="S951" s="274" t="s">
        <v>2028</v>
      </c>
      <c r="T951" s="44">
        <v>1</v>
      </c>
      <c r="U951" s="283">
        <v>76</v>
      </c>
      <c r="V951" s="284">
        <v>3</v>
      </c>
      <c r="W951" s="285" t="s">
        <v>883</v>
      </c>
      <c r="X951" s="286" t="s">
        <v>883</v>
      </c>
      <c r="Y951" s="287">
        <v>0</v>
      </c>
      <c r="Z951" s="287" t="s">
        <v>883</v>
      </c>
      <c r="AA951" s="286" t="s">
        <v>883</v>
      </c>
      <c r="AB951" s="287">
        <v>0</v>
      </c>
      <c r="AC951" s="287"/>
      <c r="AD951" s="288" t="s">
        <v>883</v>
      </c>
      <c r="AE951" s="289" t="s">
        <v>883</v>
      </c>
      <c r="AF951" s="279">
        <v>8</v>
      </c>
      <c r="AG951" s="282">
        <v>44676</v>
      </c>
      <c r="AH951" s="282">
        <v>44375</v>
      </c>
      <c r="AI951" s="282">
        <v>44586</v>
      </c>
      <c r="AJ951" s="282" t="s">
        <v>883</v>
      </c>
      <c r="AK951" s="274"/>
    </row>
    <row r="952" spans="1:37" x14ac:dyDescent="0.3">
      <c r="A952" s="273">
        <v>141786</v>
      </c>
      <c r="B952" s="274" t="s">
        <v>2040</v>
      </c>
      <c r="C952" s="146" t="s">
        <v>280</v>
      </c>
      <c r="D952" s="275">
        <v>535</v>
      </c>
      <c r="E952" s="274"/>
      <c r="F952" s="274"/>
      <c r="G952" s="274" t="s">
        <v>883</v>
      </c>
      <c r="H952" s="276">
        <v>243</v>
      </c>
      <c r="I952" s="24">
        <v>103003</v>
      </c>
      <c r="J952" s="277">
        <v>515.79926</v>
      </c>
      <c r="K952" s="276">
        <v>24</v>
      </c>
      <c r="L952" s="278">
        <v>88.36363636363636</v>
      </c>
      <c r="M952" s="279">
        <v>0</v>
      </c>
      <c r="N952" s="277">
        <v>0</v>
      </c>
      <c r="O952" s="280" t="s">
        <v>882</v>
      </c>
      <c r="P952" s="279">
        <v>0</v>
      </c>
      <c r="Q952" s="281">
        <v>0</v>
      </c>
      <c r="R952" s="282" t="s">
        <v>883</v>
      </c>
      <c r="S952" s="274" t="s">
        <v>968</v>
      </c>
      <c r="T952" s="44">
        <v>1</v>
      </c>
      <c r="U952" s="283">
        <v>76</v>
      </c>
      <c r="V952" s="284">
        <v>10</v>
      </c>
      <c r="W952" s="285" t="s">
        <v>883</v>
      </c>
      <c r="X952" s="286" t="s">
        <v>883</v>
      </c>
      <c r="Y952" s="287">
        <v>0</v>
      </c>
      <c r="Z952" s="287" t="s">
        <v>883</v>
      </c>
      <c r="AA952" s="286" t="s">
        <v>883</v>
      </c>
      <c r="AB952" s="287">
        <v>0</v>
      </c>
      <c r="AC952" s="287"/>
      <c r="AD952" s="288" t="s">
        <v>883</v>
      </c>
      <c r="AE952" s="289" t="s">
        <v>883</v>
      </c>
      <c r="AF952" s="279">
        <v>12</v>
      </c>
      <c r="AG952" s="282">
        <v>44613</v>
      </c>
      <c r="AH952" s="282">
        <v>44375</v>
      </c>
      <c r="AI952" s="282">
        <v>44586</v>
      </c>
      <c r="AJ952" s="282" t="s">
        <v>883</v>
      </c>
      <c r="AK952" s="274"/>
    </row>
    <row r="953" spans="1:37" x14ac:dyDescent="0.3">
      <c r="A953" s="273">
        <v>141787</v>
      </c>
      <c r="B953" s="274" t="s">
        <v>2041</v>
      </c>
      <c r="C953" s="146" t="s">
        <v>280</v>
      </c>
      <c r="D953" s="275">
        <v>692.83</v>
      </c>
      <c r="E953" s="274"/>
      <c r="F953" s="274"/>
      <c r="G953" s="274" t="s">
        <v>883</v>
      </c>
      <c r="H953" s="276">
        <v>271</v>
      </c>
      <c r="I953" s="24">
        <v>103003</v>
      </c>
      <c r="J953" s="277">
        <v>692.83</v>
      </c>
      <c r="K953" s="276">
        <v>233</v>
      </c>
      <c r="L953" s="278">
        <v>9.4821553533939813</v>
      </c>
      <c r="M953" s="279">
        <v>21.96</v>
      </c>
      <c r="N953" s="277">
        <v>15214.5468</v>
      </c>
      <c r="O953" s="280" t="s">
        <v>882</v>
      </c>
      <c r="P953" s="279">
        <v>0</v>
      </c>
      <c r="Q953" s="281">
        <v>0</v>
      </c>
      <c r="R953" s="282" t="s">
        <v>883</v>
      </c>
      <c r="S953" s="274" t="s">
        <v>968</v>
      </c>
      <c r="T953" s="44">
        <v>1</v>
      </c>
      <c r="U953" s="283">
        <v>76</v>
      </c>
      <c r="V953" s="284">
        <v>10</v>
      </c>
      <c r="W953" s="285" t="s">
        <v>883</v>
      </c>
      <c r="X953" s="286" t="s">
        <v>883</v>
      </c>
      <c r="Y953" s="287">
        <v>0</v>
      </c>
      <c r="Z953" s="287">
        <v>11623</v>
      </c>
      <c r="AA953" s="286">
        <v>2023</v>
      </c>
      <c r="AB953" s="287">
        <v>50</v>
      </c>
      <c r="AC953" s="287">
        <v>50</v>
      </c>
      <c r="AD953" s="288" t="s">
        <v>2054</v>
      </c>
      <c r="AE953" s="289">
        <v>45247</v>
      </c>
      <c r="AF953" s="279">
        <v>114</v>
      </c>
      <c r="AG953" s="282">
        <v>44616</v>
      </c>
      <c r="AH953" s="282">
        <v>44375</v>
      </c>
      <c r="AI953" s="282">
        <v>45182</v>
      </c>
      <c r="AJ953" s="282" t="s">
        <v>883</v>
      </c>
      <c r="AK953" s="274"/>
    </row>
    <row r="954" spans="1:37" x14ac:dyDescent="0.3">
      <c r="A954" s="273">
        <v>142982</v>
      </c>
      <c r="B954" s="274" t="s">
        <v>2042</v>
      </c>
      <c r="C954" s="146" t="s">
        <v>256</v>
      </c>
      <c r="D954" s="275">
        <v>233</v>
      </c>
      <c r="E954" s="274"/>
      <c r="F954" s="274"/>
      <c r="G954" s="274" t="s">
        <v>883</v>
      </c>
      <c r="H954" s="276">
        <v>0</v>
      </c>
      <c r="I954" s="24">
        <v>103003</v>
      </c>
      <c r="J954" s="277">
        <v>233</v>
      </c>
      <c r="K954" s="276">
        <v>63</v>
      </c>
      <c r="L954" s="278">
        <v>0</v>
      </c>
      <c r="M954" s="279">
        <v>0</v>
      </c>
      <c r="N954" s="277">
        <v>0</v>
      </c>
      <c r="O954" s="280" t="s">
        <v>882</v>
      </c>
      <c r="P954" s="279">
        <v>0</v>
      </c>
      <c r="Q954" s="281">
        <v>0</v>
      </c>
      <c r="R954" s="282" t="s">
        <v>883</v>
      </c>
      <c r="S954" s="274" t="s">
        <v>2043</v>
      </c>
      <c r="T954" s="44">
        <v>1</v>
      </c>
      <c r="U954" s="283">
        <v>55</v>
      </c>
      <c r="V954" s="284">
        <v>6</v>
      </c>
      <c r="W954" s="285">
        <v>2956</v>
      </c>
      <c r="X954" s="286">
        <v>2023</v>
      </c>
      <c r="Y954" s="287">
        <v>100</v>
      </c>
      <c r="Z954" s="287" t="s">
        <v>883</v>
      </c>
      <c r="AA954" s="286" t="s">
        <v>883</v>
      </c>
      <c r="AB954" s="287">
        <v>0</v>
      </c>
      <c r="AC954" s="287"/>
      <c r="AD954" s="288" t="s">
        <v>883</v>
      </c>
      <c r="AE954" s="289" t="s">
        <v>883</v>
      </c>
      <c r="AF954" s="279">
        <v>24</v>
      </c>
      <c r="AG954" s="282">
        <v>44909</v>
      </c>
      <c r="AH954" s="282">
        <v>44428</v>
      </c>
      <c r="AI954" s="282">
        <v>44845</v>
      </c>
      <c r="AJ954" s="282" t="s">
        <v>883</v>
      </c>
      <c r="AK954" s="274"/>
    </row>
    <row r="955" spans="1:37" x14ac:dyDescent="0.3">
      <c r="A955" s="273">
        <v>143099</v>
      </c>
      <c r="B955" s="274" t="s">
        <v>2044</v>
      </c>
      <c r="C955" s="146" t="s">
        <v>262</v>
      </c>
      <c r="D955" s="275">
        <v>37.5</v>
      </c>
      <c r="E955" s="274"/>
      <c r="F955" s="274"/>
      <c r="G955" s="274" t="s">
        <v>883</v>
      </c>
      <c r="H955" s="276">
        <v>1495</v>
      </c>
      <c r="I955" s="24">
        <v>103003</v>
      </c>
      <c r="J955" s="277">
        <v>37.5</v>
      </c>
      <c r="K955" s="276">
        <v>694</v>
      </c>
      <c r="L955" s="278">
        <v>16.892655367231637</v>
      </c>
      <c r="M955" s="279">
        <v>0</v>
      </c>
      <c r="N955" s="277">
        <v>0</v>
      </c>
      <c r="O955" s="280" t="s">
        <v>882</v>
      </c>
      <c r="P955" s="279">
        <v>0</v>
      </c>
      <c r="Q955" s="281">
        <v>0</v>
      </c>
      <c r="R955" s="282" t="s">
        <v>883</v>
      </c>
      <c r="S955" s="274" t="s">
        <v>1488</v>
      </c>
      <c r="T955" s="44">
        <v>1</v>
      </c>
      <c r="U955" s="283">
        <v>54</v>
      </c>
      <c r="V955" s="284">
        <v>4</v>
      </c>
      <c r="W955" s="285" t="s">
        <v>883</v>
      </c>
      <c r="X955" s="286" t="s">
        <v>883</v>
      </c>
      <c r="Y955" s="287">
        <v>0</v>
      </c>
      <c r="Z955" s="287" t="s">
        <v>883</v>
      </c>
      <c r="AA955" s="286" t="s">
        <v>883</v>
      </c>
      <c r="AB955" s="287">
        <v>0</v>
      </c>
      <c r="AC955" s="287"/>
      <c r="AD955" s="288" t="s">
        <v>883</v>
      </c>
      <c r="AE955" s="289" t="s">
        <v>883</v>
      </c>
      <c r="AF955" s="279">
        <v>354</v>
      </c>
      <c r="AG955" s="282">
        <v>44540</v>
      </c>
      <c r="AH955" s="282">
        <v>44438</v>
      </c>
      <c r="AI955" s="282">
        <v>44519</v>
      </c>
      <c r="AJ955" s="282" t="s">
        <v>883</v>
      </c>
      <c r="AK955" s="274"/>
    </row>
    <row r="956" spans="1:37" x14ac:dyDescent="0.3">
      <c r="A956" s="273">
        <v>144153</v>
      </c>
      <c r="B956" s="274" t="s">
        <v>2045</v>
      </c>
      <c r="C956" s="146" t="s">
        <v>31</v>
      </c>
      <c r="D956" s="275">
        <v>31.45</v>
      </c>
      <c r="E956" s="274"/>
      <c r="F956" s="274"/>
      <c r="G956" s="274" t="s">
        <v>883</v>
      </c>
      <c r="H956" s="276">
        <v>373</v>
      </c>
      <c r="I956" s="24">
        <v>103003</v>
      </c>
      <c r="J956" s="277">
        <v>31.45</v>
      </c>
      <c r="K956" s="276">
        <v>598</v>
      </c>
      <c r="L956" s="278">
        <v>5.5464684014869894</v>
      </c>
      <c r="M956" s="279">
        <v>434</v>
      </c>
      <c r="N956" s="277">
        <v>13649.3</v>
      </c>
      <c r="O956" s="280" t="s">
        <v>882</v>
      </c>
      <c r="P956" s="279">
        <v>0</v>
      </c>
      <c r="Q956" s="281">
        <v>0</v>
      </c>
      <c r="R956" s="282" t="s">
        <v>883</v>
      </c>
      <c r="S956" s="274" t="s">
        <v>1442</v>
      </c>
      <c r="T956" s="44">
        <v>1</v>
      </c>
      <c r="U956" s="283">
        <v>51</v>
      </c>
      <c r="V956" s="284">
        <v>36</v>
      </c>
      <c r="W956" s="285" t="s">
        <v>883</v>
      </c>
      <c r="X956" s="286" t="s">
        <v>883</v>
      </c>
      <c r="Y956" s="287">
        <v>0</v>
      </c>
      <c r="Z956" s="287" t="s">
        <v>883</v>
      </c>
      <c r="AA956" s="286" t="s">
        <v>883</v>
      </c>
      <c r="AB956" s="287">
        <v>0</v>
      </c>
      <c r="AC956" s="287"/>
      <c r="AD956" s="288" t="s">
        <v>883</v>
      </c>
      <c r="AE956" s="289" t="s">
        <v>883</v>
      </c>
      <c r="AF956" s="279">
        <v>270</v>
      </c>
      <c r="AG956" s="282">
        <v>44844</v>
      </c>
      <c r="AH956" s="282">
        <v>44700</v>
      </c>
      <c r="AI956" s="282">
        <v>45145</v>
      </c>
      <c r="AJ956" s="282" t="s">
        <v>883</v>
      </c>
      <c r="AK956" s="274"/>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269" priority="294">
      <formula>LEN(TRIM(W3))&gt;0</formula>
    </cfRule>
  </conditionalFormatting>
  <conditionalFormatting sqref="X3:X956">
    <cfRule type="notContainsBlanks" dxfId="268" priority="293">
      <formula>LEN(TRIM(X3))&gt;0</formula>
    </cfRule>
  </conditionalFormatting>
  <conditionalFormatting sqref="Y3:Y956">
    <cfRule type="cellIs" dxfId="267" priority="290" operator="greaterThan">
      <formula>0</formula>
    </cfRule>
  </conditionalFormatting>
  <conditionalFormatting sqref="Z3:Z956">
    <cfRule type="notContainsBlanks" dxfId="266" priority="289">
      <formula>LEN(TRIM(Z3))&gt;0</formula>
    </cfRule>
  </conditionalFormatting>
  <conditionalFormatting sqref="AA3:AA956">
    <cfRule type="notContainsBlanks" dxfId="265" priority="287">
      <formula>LEN(TRIM(AA3))&gt;0</formula>
    </cfRule>
  </conditionalFormatting>
  <conditionalFormatting sqref="AB3:AB956">
    <cfRule type="cellIs" dxfId="264" priority="286" operator="greaterThan">
      <formula>0</formula>
    </cfRule>
  </conditionalFormatting>
  <conditionalFormatting sqref="AC3:AC956">
    <cfRule type="cellIs" dxfId="263" priority="285" operator="greaterThan">
      <formula>0</formula>
    </cfRule>
  </conditionalFormatting>
  <conditionalFormatting sqref="O3:O956">
    <cfRule type="cellIs" dxfId="262" priority="1" operator="lessThan">
      <formula>0</formula>
    </cfRule>
    <cfRule type="cellIs" dxfId="261" priority="2" operator="lessThan">
      <formula>0</formula>
    </cfRule>
    <cfRule type="cellIs" dxfId="260" priority="3" operator="lessThan">
      <formula>0</formula>
    </cfRule>
    <cfRule type="cellIs" dxfId="259" priority="4" operator="lessThan">
      <formula>0</formula>
    </cfRule>
    <cfRule type="cellIs" dxfId="258" priority="5" operator="lessThan">
      <formula>0</formula>
    </cfRule>
    <cfRule type="cellIs" dxfId="257" priority="6" operator="lessThan">
      <formula>0</formula>
    </cfRule>
    <cfRule type="cellIs" dxfId="256" priority="7" operator="lessThan">
      <formula>0</formula>
    </cfRule>
    <cfRule type="cellIs" dxfId="255" priority="8" operator="lessThan">
      <formula>0</formula>
    </cfRule>
    <cfRule type="cellIs" dxfId="254" priority="9" operator="lessThan">
      <formula>0</formula>
    </cfRule>
    <cfRule type="cellIs" dxfId="253"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0</xdr:col>
                <xdr:colOff>647700</xdr:colOff>
                <xdr:row>0</xdr:row>
                <xdr:rowOff>53340</xdr:rowOff>
              </from>
              <to>
                <xdr:col>1</xdr:col>
                <xdr:colOff>1325880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1432560</xdr:colOff>
                <xdr:row>0</xdr:row>
                <xdr:rowOff>53340</xdr:rowOff>
              </from>
              <to>
                <xdr:col>1</xdr:col>
                <xdr:colOff>3025140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6" sqref="A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28" t="s">
        <v>124</v>
      </c>
      <c r="B1" s="329"/>
      <c r="C1" s="329"/>
      <c r="D1" s="329"/>
      <c r="E1" s="329"/>
      <c r="F1" s="329"/>
      <c r="G1" s="329"/>
      <c r="H1" s="329"/>
      <c r="I1" s="329"/>
      <c r="J1" s="329"/>
      <c r="K1" s="329"/>
      <c r="L1" s="329"/>
      <c r="M1" s="329"/>
      <c r="N1" s="330"/>
      <c r="O1" s="337"/>
      <c r="P1" s="327"/>
      <c r="Q1" s="327"/>
      <c r="R1" s="327"/>
      <c r="S1" s="327"/>
      <c r="T1" s="327"/>
      <c r="U1" s="327"/>
      <c r="V1" s="327"/>
      <c r="W1" s="327"/>
    </row>
    <row r="2" spans="1:23" ht="36" customHeight="1" x14ac:dyDescent="0.3">
      <c r="A2" s="334" t="s">
        <v>125</v>
      </c>
      <c r="B2" s="335"/>
      <c r="C2" s="335"/>
      <c r="D2" s="335"/>
      <c r="E2" s="335"/>
      <c r="F2" s="335"/>
      <c r="G2" s="335"/>
      <c r="H2" s="335"/>
      <c r="I2" s="335"/>
      <c r="J2" s="335"/>
      <c r="K2" s="335"/>
      <c r="L2" s="335"/>
      <c r="M2" s="335"/>
      <c r="N2" s="336"/>
      <c r="O2" s="337"/>
      <c r="P2" s="327"/>
      <c r="Q2" s="327"/>
      <c r="R2" s="327"/>
      <c r="S2" s="327"/>
      <c r="T2" s="327"/>
      <c r="U2" s="327"/>
      <c r="V2" s="327"/>
      <c r="W2" s="327"/>
    </row>
    <row r="3" spans="1:23" ht="36" customHeight="1" x14ac:dyDescent="0.3">
      <c r="A3" s="334"/>
      <c r="B3" s="335"/>
      <c r="C3" s="335"/>
      <c r="D3" s="335"/>
      <c r="E3" s="335"/>
      <c r="F3" s="335"/>
      <c r="G3" s="335"/>
      <c r="H3" s="335"/>
      <c r="I3" s="335"/>
      <c r="J3" s="335"/>
      <c r="K3" s="335"/>
      <c r="L3" s="335"/>
      <c r="M3" s="335"/>
      <c r="N3" s="336"/>
      <c r="O3" s="337"/>
      <c r="P3" s="327"/>
      <c r="Q3" s="327"/>
      <c r="R3" s="327"/>
      <c r="S3" s="327"/>
      <c r="T3" s="327"/>
      <c r="U3" s="327"/>
      <c r="V3" s="327"/>
      <c r="W3" s="327"/>
    </row>
    <row r="4" spans="1:23" ht="37.200000000000003" thickBot="1" x14ac:dyDescent="0.35">
      <c r="A4" s="331" t="s">
        <v>126</v>
      </c>
      <c r="B4" s="332"/>
      <c r="C4" s="332"/>
      <c r="D4" s="332"/>
      <c r="E4" s="332"/>
      <c r="F4" s="332"/>
      <c r="G4" s="332"/>
      <c r="H4" s="332"/>
      <c r="I4" s="332"/>
      <c r="J4" s="332"/>
      <c r="K4" s="332"/>
      <c r="L4" s="332"/>
      <c r="M4" s="332"/>
      <c r="N4" s="333"/>
      <c r="O4" s="337"/>
      <c r="P4" s="327"/>
      <c r="Q4" s="327"/>
      <c r="R4" s="327"/>
      <c r="S4" s="327"/>
      <c r="T4" s="327"/>
      <c r="U4" s="327"/>
      <c r="V4" s="327"/>
      <c r="W4" s="327"/>
    </row>
    <row r="5" spans="1:23" ht="66" thickBot="1" x14ac:dyDescent="0.35">
      <c r="A5" s="179" t="s">
        <v>0</v>
      </c>
      <c r="B5" s="178" t="s">
        <v>1</v>
      </c>
      <c r="C5" s="180" t="s">
        <v>2</v>
      </c>
      <c r="D5" s="180" t="s">
        <v>20</v>
      </c>
      <c r="E5" s="181" t="s">
        <v>97</v>
      </c>
      <c r="F5" s="182" t="s">
        <v>113</v>
      </c>
      <c r="G5" s="183" t="s">
        <v>98</v>
      </c>
      <c r="H5" s="177" t="s">
        <v>86</v>
      </c>
      <c r="I5" s="181" t="s">
        <v>99</v>
      </c>
      <c r="J5" s="181" t="s">
        <v>100</v>
      </c>
      <c r="K5" s="181" t="s">
        <v>127</v>
      </c>
      <c r="L5" s="181" t="s">
        <v>116</v>
      </c>
      <c r="M5" s="181" t="s">
        <v>101</v>
      </c>
      <c r="N5" s="184" t="s">
        <v>102</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zoomScale="70" zoomScaleNormal="70"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38">
        <v>0</v>
      </c>
      <c r="H1" s="327"/>
      <c r="I1" s="327"/>
      <c r="J1" s="327"/>
      <c r="K1" s="327"/>
      <c r="L1" s="327"/>
      <c r="M1" s="86" t="s">
        <v>64</v>
      </c>
      <c r="N1" s="85" t="s">
        <v>52</v>
      </c>
      <c r="O1" s="187" t="s">
        <v>117</v>
      </c>
      <c r="P1" s="114" t="s">
        <v>90</v>
      </c>
    </row>
    <row r="2" spans="1:16" x14ac:dyDescent="0.3">
      <c r="A2" s="338"/>
      <c r="H2" s="327"/>
      <c r="I2" s="327"/>
      <c r="J2" s="327"/>
      <c r="K2" s="327"/>
      <c r="L2" s="327"/>
      <c r="M2" s="115"/>
      <c r="N2" s="234" t="str">
        <f>IF(ISBLANK(tabCodigosParaFiltrar[Código do Item]),"",VLOOKUP(tabCodigosParaFiltrar[Código do Item],Itens!$A$4:$B$946,2,FALSE))</f>
        <v/>
      </c>
      <c r="O2" s="188"/>
      <c r="P2" s="185" t="str">
        <f>IF(ISBLANK(tabCodigosParaFiltrar[Código do Item]),"","*")</f>
        <v/>
      </c>
    </row>
    <row r="3" spans="1:16" x14ac:dyDescent="0.3">
      <c r="A3" s="338"/>
      <c r="H3" s="327"/>
      <c r="I3" s="327"/>
      <c r="J3" s="327"/>
      <c r="K3" s="327"/>
      <c r="L3" s="327"/>
    </row>
    <row r="4" spans="1:16" x14ac:dyDescent="0.3">
      <c r="A4" s="338"/>
      <c r="H4" s="327"/>
      <c r="I4" s="327"/>
      <c r="J4" s="327"/>
      <c r="K4" s="327"/>
      <c r="L4" s="327"/>
    </row>
    <row r="5" spans="1:16" x14ac:dyDescent="0.3">
      <c r="A5" s="338"/>
      <c r="H5" s="327"/>
      <c r="I5" s="327"/>
      <c r="J5" s="327"/>
      <c r="K5" s="327"/>
      <c r="L5" s="327"/>
    </row>
    <row r="6" spans="1:16" x14ac:dyDescent="0.3">
      <c r="A6" s="338"/>
      <c r="H6" s="327"/>
      <c r="I6" s="327"/>
      <c r="J6" s="327"/>
      <c r="K6" s="327"/>
      <c r="L6" s="327"/>
    </row>
    <row r="7" spans="1:16" x14ac:dyDescent="0.3">
      <c r="A7" s="338"/>
      <c r="H7" s="327"/>
      <c r="I7" s="327"/>
      <c r="J7" s="327"/>
      <c r="K7" s="327"/>
      <c r="L7" s="327"/>
    </row>
    <row r="8" spans="1:16" x14ac:dyDescent="0.3">
      <c r="A8" s="338"/>
      <c r="H8" s="327"/>
      <c r="I8" s="327"/>
      <c r="J8" s="327"/>
      <c r="K8" s="327"/>
      <c r="L8" s="327"/>
    </row>
    <row r="9" spans="1:16" x14ac:dyDescent="0.3">
      <c r="A9" s="338"/>
      <c r="H9" s="327"/>
      <c r="I9" s="327"/>
      <c r="J9" s="327"/>
      <c r="K9" s="327"/>
      <c r="L9" s="327"/>
    </row>
    <row r="10" spans="1:16" x14ac:dyDescent="0.3">
      <c r="A10" s="338"/>
      <c r="H10" s="327"/>
      <c r="I10" s="327"/>
      <c r="J10" s="327"/>
      <c r="K10" s="327"/>
      <c r="L10" s="327"/>
    </row>
    <row r="11" spans="1:16" x14ac:dyDescent="0.3">
      <c r="A11" s="338"/>
      <c r="H11" s="327"/>
      <c r="I11" s="327"/>
      <c r="J11" s="327"/>
      <c r="K11" s="327"/>
      <c r="L11" s="327"/>
    </row>
    <row r="12" spans="1:16" x14ac:dyDescent="0.3">
      <c r="A12" s="338"/>
      <c r="H12" s="327"/>
      <c r="I12" s="327"/>
      <c r="J12" s="327"/>
      <c r="K12" s="327"/>
      <c r="L12" s="327"/>
    </row>
    <row r="13" spans="1:16" x14ac:dyDescent="0.3">
      <c r="A13" s="338"/>
      <c r="H13" s="327"/>
      <c r="I13" s="327"/>
      <c r="J13" s="327"/>
      <c r="K13" s="327"/>
      <c r="L13" s="327"/>
    </row>
    <row r="14" spans="1:16" x14ac:dyDescent="0.3">
      <c r="A14" s="338"/>
      <c r="H14" s="327"/>
      <c r="I14" s="327"/>
      <c r="J14" s="327"/>
      <c r="K14" s="327"/>
      <c r="L14" s="327"/>
    </row>
    <row r="15" spans="1:16" x14ac:dyDescent="0.3">
      <c r="A15" s="338"/>
      <c r="H15" s="327"/>
      <c r="I15" s="327"/>
      <c r="J15" s="327"/>
      <c r="K15" s="327"/>
      <c r="L15" s="327"/>
    </row>
    <row r="16" spans="1:16" x14ac:dyDescent="0.3">
      <c r="A16" s="338"/>
      <c r="H16" s="327"/>
      <c r="I16" s="327"/>
      <c r="J16" s="327"/>
      <c r="K16" s="327"/>
      <c r="L16" s="327"/>
    </row>
    <row r="17" spans="1:12" x14ac:dyDescent="0.3">
      <c r="A17" s="338"/>
      <c r="H17" s="327"/>
      <c r="I17" s="327"/>
      <c r="J17" s="327"/>
      <c r="K17" s="327"/>
      <c r="L17" s="327"/>
    </row>
    <row r="18" spans="1:12" x14ac:dyDescent="0.3">
      <c r="A18" s="338"/>
      <c r="H18" s="327"/>
      <c r="I18" s="327"/>
      <c r="J18" s="327"/>
      <c r="K18" s="327"/>
      <c r="L18" s="327"/>
    </row>
    <row r="19" spans="1:12" x14ac:dyDescent="0.3">
      <c r="A19" s="338"/>
      <c r="H19" s="327"/>
      <c r="I19" s="327"/>
      <c r="J19" s="327"/>
      <c r="K19" s="327"/>
      <c r="L19" s="327"/>
    </row>
    <row r="20" spans="1:12" x14ac:dyDescent="0.3">
      <c r="A20" s="338"/>
      <c r="H20" s="327"/>
      <c r="I20" s="327"/>
      <c r="J20" s="327"/>
      <c r="K20" s="327"/>
      <c r="L20" s="327"/>
    </row>
    <row r="21" spans="1:12" x14ac:dyDescent="0.3">
      <c r="A21" s="338"/>
      <c r="H21" s="327"/>
      <c r="I21" s="327"/>
      <c r="J21" s="327"/>
      <c r="K21" s="327"/>
      <c r="L21" s="327"/>
    </row>
    <row r="22" spans="1:12" x14ac:dyDescent="0.3">
      <c r="A22" s="338"/>
      <c r="H22" s="327"/>
      <c r="I22" s="327"/>
      <c r="J22" s="327"/>
      <c r="K22" s="327"/>
      <c r="L22" s="327"/>
    </row>
    <row r="23" spans="1:12" x14ac:dyDescent="0.3">
      <c r="A23" s="338"/>
      <c r="H23" s="327"/>
      <c r="I23" s="327"/>
      <c r="J23" s="327"/>
      <c r="K23" s="327"/>
      <c r="L23" s="327"/>
    </row>
    <row r="24" spans="1:12" x14ac:dyDescent="0.3">
      <c r="A24" s="338"/>
      <c r="H24" s="327"/>
      <c r="I24" s="327"/>
      <c r="J24" s="327"/>
      <c r="K24" s="327"/>
      <c r="L24" s="327"/>
    </row>
    <row r="25" spans="1:12" x14ac:dyDescent="0.3">
      <c r="A25" s="338"/>
      <c r="H25" s="327"/>
      <c r="I25" s="327"/>
      <c r="J25" s="327"/>
      <c r="K25" s="327"/>
      <c r="L25" s="327"/>
    </row>
    <row r="26" spans="1:12" x14ac:dyDescent="0.3">
      <c r="A26" s="338"/>
      <c r="H26" s="327"/>
      <c r="I26" s="327"/>
      <c r="J26" s="327"/>
      <c r="K26" s="327"/>
      <c r="L26" s="327"/>
    </row>
    <row r="27" spans="1:12" x14ac:dyDescent="0.3">
      <c r="A27" s="338"/>
      <c r="H27" s="327"/>
      <c r="I27" s="327"/>
      <c r="J27" s="327"/>
      <c r="K27" s="327"/>
      <c r="L27" s="327"/>
    </row>
    <row r="28" spans="1:12" x14ac:dyDescent="0.3">
      <c r="A28" s="338"/>
      <c r="H28" s="327"/>
      <c r="I28" s="327"/>
      <c r="J28" s="327"/>
      <c r="K28" s="327"/>
      <c r="L28" s="327"/>
    </row>
    <row r="29" spans="1:12" x14ac:dyDescent="0.3">
      <c r="A29" s="338"/>
      <c r="H29" s="327"/>
      <c r="I29" s="327"/>
      <c r="J29" s="327"/>
      <c r="K29" s="327"/>
      <c r="L29" s="327"/>
    </row>
    <row r="30" spans="1:12" x14ac:dyDescent="0.3">
      <c r="A30" s="338"/>
      <c r="H30" s="327"/>
      <c r="I30" s="327"/>
      <c r="J30" s="327"/>
      <c r="K30" s="327"/>
      <c r="L30" s="327"/>
    </row>
    <row r="31" spans="1:12" x14ac:dyDescent="0.3">
      <c r="A31" s="338"/>
      <c r="H31" s="327"/>
      <c r="I31" s="327"/>
      <c r="J31" s="327"/>
      <c r="K31" s="327"/>
      <c r="L31" s="327"/>
    </row>
    <row r="32" spans="1:12" x14ac:dyDescent="0.3">
      <c r="A32" s="338"/>
      <c r="H32" s="327"/>
      <c r="I32" s="327"/>
      <c r="J32" s="327"/>
      <c r="K32" s="327"/>
      <c r="L32" s="327"/>
    </row>
    <row r="33" spans="1:12" x14ac:dyDescent="0.3">
      <c r="A33" s="338"/>
      <c r="H33" s="327"/>
      <c r="I33" s="327"/>
      <c r="J33" s="327"/>
      <c r="K33" s="327"/>
      <c r="L33" s="327"/>
    </row>
    <row r="34" spans="1:12" x14ac:dyDescent="0.3">
      <c r="A34" s="338"/>
      <c r="H34" s="327"/>
      <c r="I34" s="327"/>
      <c r="J34" s="327"/>
      <c r="K34" s="327"/>
      <c r="L34" s="327"/>
    </row>
    <row r="35" spans="1:12" x14ac:dyDescent="0.3">
      <c r="A35" s="338"/>
      <c r="H35" s="327"/>
      <c r="I35" s="327"/>
      <c r="J35" s="327"/>
      <c r="K35" s="327"/>
      <c r="L35" s="327"/>
    </row>
    <row r="36" spans="1:12" x14ac:dyDescent="0.3">
      <c r="A36" s="338"/>
      <c r="H36" s="327"/>
      <c r="I36" s="327"/>
      <c r="J36" s="327"/>
      <c r="K36" s="327"/>
      <c r="L36" s="327"/>
    </row>
    <row r="37" spans="1:12" x14ac:dyDescent="0.3">
      <c r="A37" s="338"/>
      <c r="H37" s="327"/>
      <c r="I37" s="327"/>
      <c r="J37" s="327"/>
      <c r="K37" s="327"/>
      <c r="L37" s="327"/>
    </row>
    <row r="38" spans="1:12" x14ac:dyDescent="0.3">
      <c r="A38" s="338"/>
      <c r="H38" s="327"/>
      <c r="I38" s="327"/>
      <c r="J38" s="327"/>
      <c r="K38" s="327"/>
      <c r="L38" s="327"/>
    </row>
    <row r="39" spans="1:12" x14ac:dyDescent="0.3">
      <c r="A39" s="338"/>
      <c r="H39" s="327"/>
      <c r="I39" s="327"/>
      <c r="J39" s="327"/>
      <c r="K39" s="327"/>
      <c r="L39" s="327"/>
    </row>
    <row r="40" spans="1:12" x14ac:dyDescent="0.3">
      <c r="H40" s="327"/>
      <c r="I40" s="327"/>
      <c r="J40" s="327"/>
      <c r="K40" s="327"/>
      <c r="L40" s="327"/>
    </row>
    <row r="41" spans="1:12" x14ac:dyDescent="0.3">
      <c r="H41" s="327"/>
      <c r="I41" s="327"/>
      <c r="J41" s="327"/>
      <c r="K41" s="327"/>
      <c r="L41" s="327"/>
    </row>
    <row r="42" spans="1:12" x14ac:dyDescent="0.3">
      <c r="H42" s="327"/>
      <c r="I42" s="327"/>
      <c r="J42" s="327"/>
      <c r="K42" s="327"/>
      <c r="L42" s="327"/>
    </row>
    <row r="43" spans="1:12" x14ac:dyDescent="0.3">
      <c r="H43" s="327"/>
      <c r="I43" s="327"/>
      <c r="J43" s="327"/>
      <c r="K43" s="327"/>
      <c r="L43" s="327"/>
    </row>
    <row r="44" spans="1:12" x14ac:dyDescent="0.3">
      <c r="H44" s="327"/>
      <c r="I44" s="327"/>
      <c r="J44" s="327"/>
      <c r="K44" s="327"/>
      <c r="L44" s="327"/>
    </row>
    <row r="45" spans="1:12" x14ac:dyDescent="0.3">
      <c r="H45" s="327"/>
      <c r="I45" s="327"/>
      <c r="J45" s="327"/>
      <c r="K45" s="327"/>
      <c r="L45" s="327"/>
    </row>
    <row r="46" spans="1:12" x14ac:dyDescent="0.3">
      <c r="H46" s="327"/>
      <c r="I46" s="327"/>
      <c r="J46" s="327"/>
      <c r="K46" s="327"/>
      <c r="L46" s="327"/>
    </row>
    <row r="47" spans="1:12" x14ac:dyDescent="0.3">
      <c r="H47" s="327"/>
      <c r="I47" s="327"/>
      <c r="J47" s="327"/>
      <c r="K47" s="327"/>
      <c r="L47" s="327"/>
    </row>
    <row r="48" spans="1:12" x14ac:dyDescent="0.3">
      <c r="H48" s="327"/>
      <c r="I48" s="327"/>
      <c r="J48" s="327"/>
      <c r="K48" s="327"/>
      <c r="L48" s="327"/>
    </row>
    <row r="49" spans="8:12" x14ac:dyDescent="0.3">
      <c r="H49" s="327"/>
      <c r="I49" s="327"/>
      <c r="J49" s="327"/>
      <c r="K49" s="327"/>
      <c r="L49" s="327"/>
    </row>
    <row r="50" spans="8:12" x14ac:dyDescent="0.3">
      <c r="H50" s="327"/>
      <c r="I50" s="327"/>
      <c r="J50" s="327"/>
      <c r="K50" s="327"/>
      <c r="L50" s="327"/>
    </row>
    <row r="51" spans="8:12" x14ac:dyDescent="0.3">
      <c r="H51" s="327"/>
      <c r="I51" s="327"/>
      <c r="J51" s="327"/>
      <c r="K51" s="327"/>
      <c r="L51" s="327"/>
    </row>
    <row r="52" spans="8:12" x14ac:dyDescent="0.3">
      <c r="H52" s="327"/>
      <c r="I52" s="327"/>
      <c r="J52" s="327"/>
      <c r="K52" s="327"/>
      <c r="L52" s="327"/>
    </row>
    <row r="53" spans="8:12" x14ac:dyDescent="0.3">
      <c r="H53" s="327"/>
      <c r="I53" s="327"/>
      <c r="J53" s="327"/>
      <c r="K53" s="327"/>
      <c r="L53" s="327"/>
    </row>
    <row r="54" spans="8:12" x14ac:dyDescent="0.3">
      <c r="H54" s="327"/>
      <c r="I54" s="327"/>
      <c r="J54" s="327"/>
      <c r="K54" s="327"/>
      <c r="L54" s="327"/>
    </row>
    <row r="55" spans="8:12" x14ac:dyDescent="0.3">
      <c r="H55" s="327"/>
      <c r="I55" s="327"/>
      <c r="J55" s="327"/>
      <c r="K55" s="327"/>
      <c r="L55" s="327"/>
    </row>
    <row r="56" spans="8:12" x14ac:dyDescent="0.3">
      <c r="H56" s="327"/>
      <c r="I56" s="327"/>
      <c r="J56" s="327"/>
      <c r="K56" s="327"/>
      <c r="L56" s="327"/>
    </row>
    <row r="57" spans="8:12" x14ac:dyDescent="0.3">
      <c r="H57" s="327"/>
      <c r="I57" s="327"/>
      <c r="J57" s="327"/>
      <c r="K57" s="327"/>
      <c r="L57" s="327"/>
    </row>
    <row r="58" spans="8:12" x14ac:dyDescent="0.3">
      <c r="H58" s="327"/>
      <c r="I58" s="327"/>
      <c r="J58" s="327"/>
      <c r="K58" s="327"/>
      <c r="L58" s="327"/>
    </row>
    <row r="59" spans="8:12" x14ac:dyDescent="0.3">
      <c r="H59" s="327"/>
      <c r="I59" s="327"/>
      <c r="J59" s="327"/>
      <c r="K59" s="327"/>
      <c r="L59" s="327"/>
    </row>
    <row r="60" spans="8:12" x14ac:dyDescent="0.3">
      <c r="H60" s="327"/>
      <c r="I60" s="327"/>
      <c r="J60" s="327"/>
      <c r="K60" s="327"/>
      <c r="L60" s="327"/>
    </row>
    <row r="61" spans="8:12" x14ac:dyDescent="0.3">
      <c r="H61" s="327"/>
      <c r="I61" s="327"/>
      <c r="J61" s="327"/>
      <c r="K61" s="327"/>
      <c r="L61" s="327"/>
    </row>
    <row r="62" spans="8:12" x14ac:dyDescent="0.3">
      <c r="H62" s="327"/>
      <c r="I62" s="327"/>
      <c r="J62" s="327"/>
      <c r="K62" s="327"/>
      <c r="L62" s="327"/>
    </row>
    <row r="63" spans="8:12" x14ac:dyDescent="0.3">
      <c r="H63" s="327"/>
      <c r="I63" s="327"/>
      <c r="J63" s="327"/>
      <c r="K63" s="327"/>
      <c r="L63" s="327"/>
    </row>
    <row r="64" spans="8:12" x14ac:dyDescent="0.3">
      <c r="H64" s="327"/>
      <c r="I64" s="327"/>
      <c r="J64" s="327"/>
      <c r="K64" s="327"/>
      <c r="L64" s="327"/>
    </row>
    <row r="65" spans="8:12" x14ac:dyDescent="0.3">
      <c r="H65" s="327"/>
      <c r="I65" s="327"/>
      <c r="J65" s="327"/>
      <c r="K65" s="327"/>
      <c r="L65" s="327"/>
    </row>
    <row r="66" spans="8:12" x14ac:dyDescent="0.3">
      <c r="H66" s="327"/>
      <c r="I66" s="327"/>
      <c r="J66" s="327"/>
      <c r="K66" s="327"/>
      <c r="L66" s="327"/>
    </row>
    <row r="67" spans="8:12" x14ac:dyDescent="0.3">
      <c r="H67" s="327"/>
      <c r="I67" s="327"/>
      <c r="J67" s="327"/>
      <c r="K67" s="327"/>
      <c r="L67" s="327"/>
    </row>
    <row r="68" spans="8:12" x14ac:dyDescent="0.3">
      <c r="H68" s="327"/>
      <c r="I68" s="327"/>
      <c r="J68" s="327"/>
      <c r="K68" s="327"/>
      <c r="L68" s="327"/>
    </row>
    <row r="69" spans="8:12" x14ac:dyDescent="0.3">
      <c r="H69" s="327"/>
      <c r="I69" s="327"/>
      <c r="J69" s="327"/>
      <c r="K69" s="327"/>
      <c r="L69" s="327"/>
    </row>
    <row r="70" spans="8:12" x14ac:dyDescent="0.3">
      <c r="H70" s="327"/>
      <c r="I70" s="327"/>
      <c r="J70" s="327"/>
      <c r="K70" s="327"/>
      <c r="L70" s="327"/>
    </row>
    <row r="71" spans="8:12" x14ac:dyDescent="0.3">
      <c r="H71" s="327"/>
      <c r="I71" s="327"/>
      <c r="J71" s="327"/>
      <c r="K71" s="327"/>
      <c r="L71" s="327"/>
    </row>
    <row r="72" spans="8:12" x14ac:dyDescent="0.3">
      <c r="H72" s="327"/>
      <c r="I72" s="327"/>
      <c r="J72" s="327"/>
      <c r="K72" s="327"/>
      <c r="L72" s="327"/>
    </row>
    <row r="73" spans="8:12" x14ac:dyDescent="0.3">
      <c r="H73" s="327"/>
      <c r="I73" s="327"/>
      <c r="J73" s="327"/>
      <c r="K73" s="327"/>
      <c r="L73" s="327"/>
    </row>
    <row r="74" spans="8:12" x14ac:dyDescent="0.3">
      <c r="H74" s="327"/>
      <c r="I74" s="327"/>
      <c r="J74" s="327"/>
      <c r="K74" s="327"/>
      <c r="L74" s="327"/>
    </row>
    <row r="75" spans="8:12" x14ac:dyDescent="0.3">
      <c r="H75" s="327"/>
      <c r="I75" s="327"/>
      <c r="J75" s="327"/>
      <c r="K75" s="327"/>
      <c r="L75" s="327"/>
    </row>
    <row r="76" spans="8:12" x14ac:dyDescent="0.3">
      <c r="H76" s="327"/>
      <c r="I76" s="327"/>
      <c r="J76" s="327"/>
      <c r="K76" s="327"/>
      <c r="L76" s="327"/>
    </row>
    <row r="77" spans="8:12" x14ac:dyDescent="0.3">
      <c r="H77" s="327"/>
      <c r="I77" s="327"/>
      <c r="J77" s="327"/>
      <c r="K77" s="327"/>
      <c r="L77" s="327"/>
    </row>
    <row r="78" spans="8:12" x14ac:dyDescent="0.3">
      <c r="H78" s="327"/>
      <c r="I78" s="327"/>
      <c r="J78" s="327"/>
      <c r="K78" s="327"/>
      <c r="L78" s="327"/>
    </row>
    <row r="79" spans="8:12" x14ac:dyDescent="0.3">
      <c r="H79" s="327"/>
      <c r="I79" s="327"/>
      <c r="J79" s="327"/>
      <c r="K79" s="327"/>
      <c r="L79" s="327"/>
    </row>
    <row r="80" spans="8:12" x14ac:dyDescent="0.3">
      <c r="H80" s="327"/>
      <c r="I80" s="327"/>
      <c r="J80" s="327"/>
      <c r="K80" s="327"/>
      <c r="L80" s="327"/>
    </row>
    <row r="81" spans="8:12" x14ac:dyDescent="0.3">
      <c r="H81" s="327"/>
      <c r="I81" s="327"/>
      <c r="J81" s="327"/>
      <c r="K81" s="327"/>
      <c r="L81" s="327"/>
    </row>
    <row r="82" spans="8:12" x14ac:dyDescent="0.3">
      <c r="H82" s="327"/>
      <c r="I82" s="327"/>
      <c r="J82" s="327"/>
      <c r="K82" s="327"/>
      <c r="L82" s="327"/>
    </row>
    <row r="83" spans="8:12" x14ac:dyDescent="0.3">
      <c r="H83" s="327"/>
      <c r="I83" s="327"/>
      <c r="J83" s="327"/>
      <c r="K83" s="327"/>
      <c r="L83" s="327"/>
    </row>
    <row r="84" spans="8:12" x14ac:dyDescent="0.3">
      <c r="H84" s="327"/>
      <c r="I84" s="327"/>
      <c r="J84" s="327"/>
      <c r="K84" s="327"/>
      <c r="L84" s="327"/>
    </row>
    <row r="85" spans="8:12" x14ac:dyDescent="0.3">
      <c r="H85" s="327"/>
      <c r="I85" s="327"/>
      <c r="J85" s="327"/>
      <c r="K85" s="327"/>
      <c r="L85" s="327"/>
    </row>
    <row r="86" spans="8:12" x14ac:dyDescent="0.3">
      <c r="H86" s="327"/>
      <c r="I86" s="327"/>
      <c r="J86" s="327"/>
      <c r="K86" s="327"/>
      <c r="L86" s="327"/>
    </row>
    <row r="87" spans="8:12" x14ac:dyDescent="0.3">
      <c r="H87" s="327"/>
      <c r="I87" s="327"/>
      <c r="J87" s="327"/>
      <c r="K87" s="327"/>
      <c r="L87" s="327"/>
    </row>
    <row r="88" spans="8:12" x14ac:dyDescent="0.3">
      <c r="H88" s="327"/>
      <c r="I88" s="327"/>
      <c r="J88" s="327"/>
      <c r="K88" s="327"/>
      <c r="L88" s="327"/>
    </row>
    <row r="89" spans="8:12" x14ac:dyDescent="0.3">
      <c r="H89" s="327"/>
      <c r="I89" s="327"/>
      <c r="J89" s="327"/>
      <c r="K89" s="327"/>
      <c r="L89" s="327"/>
    </row>
    <row r="90" spans="8:12" x14ac:dyDescent="0.3">
      <c r="H90" s="327"/>
      <c r="I90" s="327"/>
      <c r="J90" s="327"/>
      <c r="K90" s="327"/>
      <c r="L90" s="327"/>
    </row>
    <row r="91" spans="8:12" x14ac:dyDescent="0.3">
      <c r="H91" s="327"/>
      <c r="I91" s="327"/>
      <c r="J91" s="327"/>
      <c r="K91" s="327"/>
      <c r="L91" s="327"/>
    </row>
    <row r="92" spans="8:12" x14ac:dyDescent="0.3">
      <c r="H92" s="327"/>
      <c r="I92" s="327"/>
      <c r="J92" s="327"/>
      <c r="K92" s="327"/>
      <c r="L92" s="327"/>
    </row>
    <row r="93" spans="8:12" x14ac:dyDescent="0.3">
      <c r="H93" s="327"/>
      <c r="I93" s="327"/>
      <c r="J93" s="327"/>
      <c r="K93" s="327"/>
      <c r="L93" s="327"/>
    </row>
    <row r="94" spans="8:12" x14ac:dyDescent="0.3">
      <c r="H94" s="327"/>
      <c r="I94" s="327"/>
      <c r="J94" s="327"/>
      <c r="K94" s="327"/>
      <c r="L94" s="327"/>
    </row>
    <row r="95" spans="8:12" x14ac:dyDescent="0.3">
      <c r="H95" s="327"/>
      <c r="I95" s="327"/>
      <c r="J95" s="327"/>
      <c r="K95" s="327"/>
      <c r="L95" s="327"/>
    </row>
    <row r="96" spans="8:12" x14ac:dyDescent="0.3">
      <c r="H96" s="327"/>
      <c r="I96" s="327"/>
      <c r="J96" s="327"/>
      <c r="K96" s="327"/>
      <c r="L96" s="327"/>
    </row>
    <row r="97" spans="8:12" x14ac:dyDescent="0.3">
      <c r="H97" s="327"/>
      <c r="I97" s="327"/>
      <c r="J97" s="327"/>
      <c r="K97" s="327"/>
      <c r="L97" s="327"/>
    </row>
    <row r="98" spans="8:12" x14ac:dyDescent="0.3">
      <c r="H98" s="327"/>
      <c r="I98" s="327"/>
      <c r="J98" s="327"/>
      <c r="K98" s="327"/>
      <c r="L98" s="327"/>
    </row>
    <row r="99" spans="8:12" x14ac:dyDescent="0.3">
      <c r="H99" s="327"/>
      <c r="I99" s="327"/>
      <c r="J99" s="327"/>
      <c r="K99" s="327"/>
      <c r="L99" s="327"/>
    </row>
    <row r="100" spans="8:12" x14ac:dyDescent="0.3">
      <c r="H100" s="327"/>
      <c r="I100" s="327"/>
      <c r="J100" s="327"/>
      <c r="K100" s="327"/>
      <c r="L100" s="327"/>
    </row>
    <row r="101" spans="8:12" x14ac:dyDescent="0.3">
      <c r="H101" s="327"/>
      <c r="I101" s="327"/>
      <c r="J101" s="327"/>
      <c r="K101" s="327"/>
      <c r="L101" s="327"/>
    </row>
    <row r="102" spans="8:12" x14ac:dyDescent="0.3">
      <c r="H102" s="327"/>
      <c r="I102" s="327"/>
      <c r="J102" s="327"/>
      <c r="K102" s="327"/>
      <c r="L102" s="327"/>
    </row>
    <row r="103" spans="8:12" x14ac:dyDescent="0.3">
      <c r="H103" s="327"/>
      <c r="I103" s="327"/>
      <c r="J103" s="327"/>
      <c r="K103" s="327"/>
      <c r="L103" s="327"/>
    </row>
    <row r="104" spans="8:12" x14ac:dyDescent="0.3">
      <c r="H104" s="327"/>
      <c r="I104" s="327"/>
      <c r="J104" s="327"/>
      <c r="K104" s="327"/>
      <c r="L104" s="327"/>
    </row>
    <row r="105" spans="8:12" x14ac:dyDescent="0.3">
      <c r="H105" s="327"/>
      <c r="I105" s="327"/>
      <c r="J105" s="327"/>
      <c r="K105" s="327"/>
      <c r="L105" s="327"/>
    </row>
    <row r="106" spans="8:12" x14ac:dyDescent="0.3">
      <c r="H106" s="327"/>
      <c r="I106" s="327"/>
      <c r="J106" s="327"/>
      <c r="K106" s="327"/>
      <c r="L106" s="327"/>
    </row>
    <row r="107" spans="8:12" x14ac:dyDescent="0.3">
      <c r="H107" s="327"/>
      <c r="I107" s="327"/>
      <c r="J107" s="327"/>
      <c r="K107" s="327"/>
      <c r="L107" s="327"/>
    </row>
    <row r="108" spans="8:12" x14ac:dyDescent="0.3">
      <c r="H108" s="327"/>
      <c r="I108" s="327"/>
      <c r="J108" s="327"/>
      <c r="K108" s="327"/>
      <c r="L108" s="327"/>
    </row>
    <row r="109" spans="8:12" x14ac:dyDescent="0.3">
      <c r="H109" s="327"/>
      <c r="I109" s="327"/>
      <c r="J109" s="327"/>
      <c r="K109" s="327"/>
      <c r="L109" s="327"/>
    </row>
    <row r="110" spans="8:12" x14ac:dyDescent="0.3">
      <c r="H110" s="327"/>
      <c r="I110" s="327"/>
      <c r="J110" s="327"/>
      <c r="K110" s="327"/>
      <c r="L110" s="327"/>
    </row>
    <row r="111" spans="8:12" x14ac:dyDescent="0.3">
      <c r="H111" s="327"/>
      <c r="I111" s="327"/>
      <c r="J111" s="327"/>
      <c r="K111" s="327"/>
      <c r="L111" s="327"/>
    </row>
    <row r="112" spans="8:12" x14ac:dyDescent="0.3">
      <c r="H112" s="327"/>
      <c r="I112" s="327"/>
      <c r="J112" s="327"/>
      <c r="K112" s="327"/>
      <c r="L112" s="327"/>
    </row>
    <row r="113" spans="8:12" x14ac:dyDescent="0.3">
      <c r="H113" s="327"/>
      <c r="I113" s="327"/>
      <c r="J113" s="327"/>
      <c r="K113" s="327"/>
      <c r="L113" s="327"/>
    </row>
    <row r="114" spans="8:12" x14ac:dyDescent="0.3">
      <c r="H114" s="327"/>
      <c r="I114" s="327"/>
      <c r="J114" s="327"/>
      <c r="K114" s="327"/>
      <c r="L114" s="327"/>
    </row>
    <row r="115" spans="8:12" x14ac:dyDescent="0.3">
      <c r="H115" s="327"/>
      <c r="I115" s="327"/>
      <c r="J115" s="327"/>
      <c r="K115" s="327"/>
      <c r="L115" s="327"/>
    </row>
    <row r="116" spans="8:12" x14ac:dyDescent="0.3">
      <c r="H116" s="327"/>
      <c r="I116" s="327"/>
      <c r="J116" s="327"/>
      <c r="K116" s="327"/>
      <c r="L116" s="327"/>
    </row>
    <row r="117" spans="8:12" x14ac:dyDescent="0.3">
      <c r="H117" s="327"/>
      <c r="I117" s="327"/>
      <c r="J117" s="327"/>
      <c r="K117" s="327"/>
      <c r="L117" s="327"/>
    </row>
    <row r="118" spans="8:12" x14ac:dyDescent="0.3">
      <c r="H118" s="327"/>
      <c r="I118" s="327"/>
      <c r="J118" s="327"/>
      <c r="K118" s="327"/>
      <c r="L118" s="327"/>
    </row>
    <row r="119" spans="8:12" x14ac:dyDescent="0.3">
      <c r="H119" s="327"/>
      <c r="I119" s="327"/>
      <c r="J119" s="327"/>
      <c r="K119" s="327"/>
      <c r="L119" s="327"/>
    </row>
    <row r="120" spans="8:12" x14ac:dyDescent="0.3">
      <c r="H120" s="327"/>
      <c r="I120" s="327"/>
      <c r="J120" s="327"/>
      <c r="K120" s="327"/>
      <c r="L120" s="327"/>
    </row>
    <row r="121" spans="8:12" x14ac:dyDescent="0.3">
      <c r="H121" s="327"/>
      <c r="I121" s="327"/>
      <c r="J121" s="327"/>
      <c r="K121" s="327"/>
      <c r="L121" s="327"/>
    </row>
    <row r="122" spans="8:12" x14ac:dyDescent="0.3">
      <c r="H122" s="327"/>
      <c r="I122" s="327"/>
      <c r="J122" s="327"/>
      <c r="K122" s="327"/>
      <c r="L122" s="327"/>
    </row>
    <row r="123" spans="8:12" x14ac:dyDescent="0.3">
      <c r="H123" s="327"/>
      <c r="I123" s="327"/>
      <c r="J123" s="327"/>
      <c r="K123" s="327"/>
      <c r="L123" s="327"/>
    </row>
    <row r="124" spans="8:12" x14ac:dyDescent="0.3">
      <c r="H124" s="327"/>
      <c r="I124" s="327"/>
      <c r="J124" s="327"/>
      <c r="K124" s="327"/>
      <c r="L124" s="327"/>
    </row>
    <row r="125" spans="8:12" x14ac:dyDescent="0.3">
      <c r="H125" s="327"/>
      <c r="I125" s="327"/>
      <c r="J125" s="327"/>
      <c r="K125" s="327"/>
      <c r="L125" s="327"/>
    </row>
    <row r="126" spans="8:12" x14ac:dyDescent="0.3">
      <c r="H126" s="327"/>
      <c r="I126" s="327"/>
      <c r="J126" s="327"/>
      <c r="K126" s="327"/>
      <c r="L126" s="327"/>
    </row>
    <row r="127" spans="8:12" x14ac:dyDescent="0.3">
      <c r="H127" s="327"/>
      <c r="I127" s="327"/>
      <c r="J127" s="327"/>
      <c r="K127" s="327"/>
      <c r="L127" s="327"/>
    </row>
    <row r="128" spans="8:12" x14ac:dyDescent="0.3">
      <c r="H128" s="327"/>
      <c r="I128" s="327"/>
      <c r="J128" s="327"/>
      <c r="K128" s="327"/>
      <c r="L128" s="327"/>
    </row>
    <row r="129" spans="8:12" x14ac:dyDescent="0.3">
      <c r="H129" s="327"/>
      <c r="I129" s="327"/>
      <c r="J129" s="327"/>
      <c r="K129" s="327"/>
      <c r="L129" s="327"/>
    </row>
    <row r="130" spans="8:12" x14ac:dyDescent="0.3">
      <c r="H130" s="327"/>
      <c r="I130" s="327"/>
      <c r="J130" s="327"/>
      <c r="K130" s="327"/>
      <c r="L130" s="327"/>
    </row>
    <row r="131" spans="8:12" x14ac:dyDescent="0.3">
      <c r="H131" s="327"/>
      <c r="I131" s="327"/>
      <c r="J131" s="327"/>
      <c r="K131" s="327"/>
      <c r="L131" s="327"/>
    </row>
    <row r="132" spans="8:12" x14ac:dyDescent="0.3">
      <c r="H132" s="327"/>
      <c r="I132" s="327"/>
      <c r="J132" s="327"/>
      <c r="K132" s="327"/>
      <c r="L132" s="327"/>
    </row>
    <row r="133" spans="8:12" x14ac:dyDescent="0.3">
      <c r="H133" s="327"/>
      <c r="I133" s="327"/>
      <c r="J133" s="327"/>
      <c r="K133" s="327"/>
      <c r="L133" s="327"/>
    </row>
    <row r="134" spans="8:12" x14ac:dyDescent="0.3">
      <c r="H134" s="327"/>
      <c r="I134" s="327"/>
      <c r="J134" s="327"/>
      <c r="K134" s="327"/>
      <c r="L134" s="327"/>
    </row>
    <row r="135" spans="8:12" x14ac:dyDescent="0.3">
      <c r="H135" s="327"/>
      <c r="I135" s="327"/>
      <c r="J135" s="327"/>
      <c r="K135" s="327"/>
      <c r="L135" s="327"/>
    </row>
    <row r="136" spans="8:12" x14ac:dyDescent="0.3">
      <c r="H136" s="327"/>
      <c r="I136" s="327"/>
      <c r="J136" s="327"/>
      <c r="K136" s="327"/>
      <c r="L136" s="327"/>
    </row>
    <row r="137" spans="8:12" x14ac:dyDescent="0.3">
      <c r="H137" s="327"/>
      <c r="I137" s="327"/>
      <c r="J137" s="327"/>
      <c r="K137" s="327"/>
      <c r="L137" s="327"/>
    </row>
    <row r="138" spans="8:12" x14ac:dyDescent="0.3">
      <c r="H138" s="327"/>
      <c r="I138" s="327"/>
      <c r="J138" s="327"/>
      <c r="K138" s="327"/>
      <c r="L138" s="327"/>
    </row>
    <row r="139" spans="8:12" x14ac:dyDescent="0.3">
      <c r="H139" s="327"/>
      <c r="I139" s="327"/>
      <c r="J139" s="327"/>
      <c r="K139" s="327"/>
      <c r="L139" s="327"/>
    </row>
    <row r="140" spans="8:12" x14ac:dyDescent="0.3">
      <c r="H140" s="327"/>
      <c r="I140" s="327"/>
      <c r="J140" s="327"/>
      <c r="K140" s="327"/>
      <c r="L140" s="327"/>
    </row>
    <row r="141" spans="8:12" x14ac:dyDescent="0.3">
      <c r="H141" s="327"/>
      <c r="I141" s="327"/>
      <c r="J141" s="327"/>
      <c r="K141" s="327"/>
      <c r="L141" s="327"/>
    </row>
    <row r="142" spans="8:12" x14ac:dyDescent="0.3">
      <c r="H142" s="327"/>
      <c r="I142" s="327"/>
      <c r="J142" s="327"/>
      <c r="K142" s="327"/>
      <c r="L142" s="327"/>
    </row>
    <row r="143" spans="8:12" x14ac:dyDescent="0.3">
      <c r="H143" s="327"/>
      <c r="I143" s="327"/>
      <c r="J143" s="327"/>
      <c r="K143" s="327"/>
      <c r="L143" s="327"/>
    </row>
    <row r="144" spans="8:12" x14ac:dyDescent="0.3">
      <c r="H144" s="327"/>
      <c r="I144" s="327"/>
      <c r="J144" s="327"/>
      <c r="K144" s="327"/>
      <c r="L144" s="327"/>
    </row>
    <row r="145" spans="8:12" x14ac:dyDescent="0.3">
      <c r="H145" s="327"/>
      <c r="I145" s="327"/>
      <c r="J145" s="327"/>
      <c r="K145" s="327"/>
      <c r="L145" s="327"/>
    </row>
    <row r="146" spans="8:12" x14ac:dyDescent="0.3">
      <c r="H146" s="327"/>
      <c r="I146" s="327"/>
      <c r="J146" s="327"/>
      <c r="K146" s="327"/>
      <c r="L146" s="327"/>
    </row>
    <row r="147" spans="8:12" x14ac:dyDescent="0.3">
      <c r="H147" s="327"/>
      <c r="I147" s="327"/>
      <c r="J147" s="327"/>
      <c r="K147" s="327"/>
      <c r="L147" s="327"/>
    </row>
    <row r="148" spans="8:12" x14ac:dyDescent="0.3">
      <c r="H148" s="327"/>
      <c r="I148" s="327"/>
      <c r="J148" s="327"/>
      <c r="K148" s="327"/>
      <c r="L148" s="327"/>
    </row>
    <row r="149" spans="8:12" x14ac:dyDescent="0.3">
      <c r="H149" s="327"/>
      <c r="I149" s="327"/>
      <c r="J149" s="327"/>
      <c r="K149" s="327"/>
      <c r="L149" s="327"/>
    </row>
    <row r="150" spans="8:12" x14ac:dyDescent="0.3">
      <c r="H150" s="327"/>
      <c r="I150" s="327"/>
      <c r="J150" s="327"/>
      <c r="K150" s="327"/>
      <c r="L150" s="327"/>
    </row>
    <row r="151" spans="8:12" x14ac:dyDescent="0.3">
      <c r="H151" s="327"/>
      <c r="I151" s="327"/>
      <c r="J151" s="327"/>
      <c r="K151" s="327"/>
      <c r="L151" s="327"/>
    </row>
    <row r="152" spans="8:12" x14ac:dyDescent="0.3">
      <c r="H152" s="327"/>
      <c r="I152" s="327"/>
      <c r="J152" s="327"/>
      <c r="K152" s="327"/>
      <c r="L152" s="327"/>
    </row>
    <row r="153" spans="8:12" x14ac:dyDescent="0.3">
      <c r="H153" s="327"/>
      <c r="I153" s="327"/>
      <c r="J153" s="327"/>
      <c r="K153" s="327"/>
      <c r="L153" s="327"/>
    </row>
    <row r="154" spans="8:12" x14ac:dyDescent="0.3">
      <c r="H154" s="327"/>
      <c r="I154" s="327"/>
      <c r="J154" s="327"/>
      <c r="K154" s="327"/>
      <c r="L154" s="327"/>
    </row>
    <row r="155" spans="8:12" x14ac:dyDescent="0.3">
      <c r="H155" s="327"/>
      <c r="I155" s="327"/>
      <c r="J155" s="327"/>
      <c r="K155" s="327"/>
      <c r="L155" s="327"/>
    </row>
    <row r="156" spans="8:12" x14ac:dyDescent="0.3">
      <c r="H156" s="327"/>
      <c r="I156" s="327"/>
      <c r="J156" s="327"/>
      <c r="K156" s="327"/>
      <c r="L156" s="327"/>
    </row>
    <row r="157" spans="8:12" x14ac:dyDescent="0.3">
      <c r="H157" s="327"/>
      <c r="I157" s="327"/>
      <c r="J157" s="327"/>
      <c r="K157" s="327"/>
      <c r="L157" s="327"/>
    </row>
    <row r="158" spans="8:12" x14ac:dyDescent="0.3">
      <c r="H158" s="327"/>
      <c r="I158" s="327"/>
      <c r="J158" s="327"/>
      <c r="K158" s="327"/>
      <c r="L158" s="327"/>
    </row>
    <row r="159" spans="8:12" x14ac:dyDescent="0.3">
      <c r="H159" s="327"/>
      <c r="I159" s="327"/>
      <c r="J159" s="327"/>
      <c r="K159" s="327"/>
      <c r="L159" s="327"/>
    </row>
    <row r="160" spans="8:12" x14ac:dyDescent="0.3">
      <c r="H160" s="327"/>
      <c r="I160" s="327"/>
      <c r="J160" s="327"/>
      <c r="K160" s="327"/>
      <c r="L160" s="327"/>
    </row>
    <row r="161" spans="8:12" x14ac:dyDescent="0.3">
      <c r="H161" s="327"/>
      <c r="I161" s="327"/>
      <c r="J161" s="327"/>
      <c r="K161" s="327"/>
      <c r="L161" s="327"/>
    </row>
    <row r="162" spans="8:12" x14ac:dyDescent="0.3">
      <c r="H162" s="327"/>
      <c r="I162" s="327"/>
      <c r="J162" s="327"/>
      <c r="K162" s="327"/>
      <c r="L162" s="327"/>
    </row>
    <row r="163" spans="8:12" x14ac:dyDescent="0.3">
      <c r="H163" s="327"/>
      <c r="I163" s="327"/>
      <c r="J163" s="327"/>
      <c r="K163" s="327"/>
      <c r="L163" s="327"/>
    </row>
    <row r="164" spans="8:12" x14ac:dyDescent="0.3">
      <c r="H164" s="327"/>
      <c r="I164" s="327"/>
      <c r="J164" s="327"/>
      <c r="K164" s="327"/>
      <c r="L164" s="327"/>
    </row>
    <row r="165" spans="8:12" x14ac:dyDescent="0.3">
      <c r="H165" s="327"/>
      <c r="I165" s="327"/>
      <c r="J165" s="327"/>
      <c r="K165" s="327"/>
      <c r="L165" s="327"/>
    </row>
    <row r="166" spans="8:12" x14ac:dyDescent="0.3">
      <c r="H166" s="327"/>
      <c r="I166" s="327"/>
      <c r="J166" s="327"/>
      <c r="K166" s="327"/>
      <c r="L166" s="327"/>
    </row>
    <row r="167" spans="8:12" x14ac:dyDescent="0.3">
      <c r="H167" s="327"/>
      <c r="I167" s="327"/>
      <c r="J167" s="327"/>
      <c r="K167" s="327"/>
      <c r="L167" s="327"/>
    </row>
    <row r="168" spans="8:12" x14ac:dyDescent="0.3">
      <c r="H168" s="327"/>
      <c r="I168" s="327"/>
      <c r="J168" s="327"/>
      <c r="K168" s="327"/>
      <c r="L168" s="327"/>
    </row>
    <row r="169" spans="8:12" x14ac:dyDescent="0.3">
      <c r="H169" s="327"/>
      <c r="I169" s="327"/>
      <c r="J169" s="327"/>
      <c r="K169" s="327"/>
      <c r="L169" s="327"/>
    </row>
    <row r="170" spans="8:12" x14ac:dyDescent="0.3">
      <c r="H170" s="327"/>
      <c r="I170" s="327"/>
      <c r="J170" s="327"/>
      <c r="K170" s="327"/>
      <c r="L170" s="327"/>
    </row>
    <row r="171" spans="8:12" x14ac:dyDescent="0.3">
      <c r="H171" s="327"/>
      <c r="I171" s="327"/>
      <c r="J171" s="327"/>
      <c r="K171" s="327"/>
      <c r="L171" s="327"/>
    </row>
    <row r="172" spans="8:12" x14ac:dyDescent="0.3">
      <c r="H172" s="327"/>
      <c r="I172" s="327"/>
      <c r="J172" s="327"/>
      <c r="K172" s="327"/>
      <c r="L172" s="327"/>
    </row>
  </sheetData>
  <dataConsolidate/>
  <mergeCells count="2">
    <mergeCell ref="A1:A39"/>
    <mergeCell ref="H1:L172"/>
  </mergeCells>
  <conditionalFormatting sqref="M2">
    <cfRule type="duplicateValues" dxfId="192"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53340</xdr:rowOff>
              </from>
              <to>
                <xdr:col>0</xdr:col>
                <xdr:colOff>12626340</xdr:colOff>
                <xdr:row>26</xdr:row>
                <xdr:rowOff>15240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53340</xdr:rowOff>
              </from>
              <to>
                <xdr:col>0</xdr:col>
                <xdr:colOff>6271260</xdr:colOff>
                <xdr:row>24</xdr:row>
                <xdr:rowOff>15240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76200</xdr:rowOff>
              </from>
              <to>
                <xdr:col>0</xdr:col>
                <xdr:colOff>6271260</xdr:colOff>
                <xdr:row>14</xdr:row>
                <xdr:rowOff>45720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60960</xdr:rowOff>
              </from>
              <to>
                <xdr:col>0</xdr:col>
                <xdr:colOff>12626340</xdr:colOff>
                <xdr:row>22</xdr:row>
                <xdr:rowOff>15240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76200</xdr:rowOff>
              </from>
              <to>
                <xdr:col>0</xdr:col>
                <xdr:colOff>12626340</xdr:colOff>
                <xdr:row>18</xdr:row>
                <xdr:rowOff>38100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76200</xdr:rowOff>
              </from>
              <to>
                <xdr:col>0</xdr:col>
                <xdr:colOff>12626340</xdr:colOff>
                <xdr:row>14</xdr:row>
                <xdr:rowOff>45720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121920</xdr:rowOff>
              </from>
              <to>
                <xdr:col>0</xdr:col>
                <xdr:colOff>12626340</xdr:colOff>
                <xdr:row>6</xdr:row>
                <xdr:rowOff>83820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60960</xdr:rowOff>
              </from>
              <to>
                <xdr:col>0</xdr:col>
                <xdr:colOff>6271260</xdr:colOff>
                <xdr:row>22</xdr:row>
                <xdr:rowOff>15240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106680</xdr:rowOff>
              </from>
              <to>
                <xdr:col>0</xdr:col>
                <xdr:colOff>6271260</xdr:colOff>
                <xdr:row>10</xdr:row>
                <xdr:rowOff>68580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76200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121920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28</xdr:row>
                <xdr:rowOff>68580</xdr:rowOff>
              </from>
              <to>
                <xdr:col>0</xdr:col>
                <xdr:colOff>12626340</xdr:colOff>
                <xdr:row>30</xdr:row>
                <xdr:rowOff>45720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121920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76200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68580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53340</xdr:rowOff>
              </from>
              <to>
                <xdr:col>0</xdr:col>
                <xdr:colOff>6271260</xdr:colOff>
                <xdr:row>26</xdr:row>
                <xdr:rowOff>15240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68580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121920</xdr:rowOff>
              </from>
              <to>
                <xdr:col>0</xdr:col>
                <xdr:colOff>6271260</xdr:colOff>
                <xdr:row>6</xdr:row>
                <xdr:rowOff>83820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106680</xdr:rowOff>
              </from>
              <to>
                <xdr:col>0</xdr:col>
                <xdr:colOff>12626340</xdr:colOff>
                <xdr:row>10</xdr:row>
                <xdr:rowOff>68580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99060</xdr:rowOff>
              </from>
              <to>
                <xdr:col>0</xdr:col>
                <xdr:colOff>12626340</xdr:colOff>
                <xdr:row>12</xdr:row>
                <xdr:rowOff>60960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53340</xdr:rowOff>
              </from>
              <to>
                <xdr:col>0</xdr:col>
                <xdr:colOff>12626340</xdr:colOff>
                <xdr:row>20</xdr:row>
                <xdr:rowOff>22860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53340</xdr:rowOff>
              </from>
              <to>
                <xdr:col>0</xdr:col>
                <xdr:colOff>12626340</xdr:colOff>
                <xdr:row>24</xdr:row>
                <xdr:rowOff>15240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99060</xdr:rowOff>
              </from>
              <to>
                <xdr:col>0</xdr:col>
                <xdr:colOff>6271260</xdr:colOff>
                <xdr:row>12</xdr:row>
                <xdr:rowOff>60960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83820</xdr:rowOff>
              </from>
              <to>
                <xdr:col>0</xdr:col>
                <xdr:colOff>6271260</xdr:colOff>
                <xdr:row>16</xdr:row>
                <xdr:rowOff>45720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83820</xdr:rowOff>
              </from>
              <to>
                <xdr:col>0</xdr:col>
                <xdr:colOff>12626340</xdr:colOff>
                <xdr:row>16</xdr:row>
                <xdr:rowOff>45720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76200</xdr:rowOff>
              </from>
              <to>
                <xdr:col>0</xdr:col>
                <xdr:colOff>6271260</xdr:colOff>
                <xdr:row>18</xdr:row>
                <xdr:rowOff>38100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838" activePane="bottomLeft" state="frozen"/>
      <selection pane="bottomLeft" activeCell="A847" sqref="A847"/>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2205</v>
      </c>
      <c r="B2" s="33" t="s">
        <v>31</v>
      </c>
      <c r="C2" s="80" t="s">
        <v>2206</v>
      </c>
      <c r="D2" s="82" t="s">
        <v>86</v>
      </c>
      <c r="E2" s="82" t="s">
        <v>2210</v>
      </c>
      <c r="F2" s="82" t="s">
        <v>2211</v>
      </c>
      <c r="G2" s="81" t="s">
        <v>2212</v>
      </c>
      <c r="H2" s="81" t="s">
        <v>2213</v>
      </c>
      <c r="I2" s="81" t="s">
        <v>2214</v>
      </c>
      <c r="J2" s="82" t="s">
        <v>2215</v>
      </c>
      <c r="K2" s="82" t="s">
        <v>2216</v>
      </c>
      <c r="L2" s="82" t="s">
        <v>2217</v>
      </c>
      <c r="M2" s="82" t="s">
        <v>2218</v>
      </c>
      <c r="N2" s="82" t="s">
        <v>2219</v>
      </c>
      <c r="O2" s="82" t="s">
        <v>2220</v>
      </c>
      <c r="P2" s="82" t="s">
        <v>2221</v>
      </c>
      <c r="Q2" s="82" t="s">
        <v>2222</v>
      </c>
      <c r="R2" s="148" t="s">
        <v>2223</v>
      </c>
      <c r="S2" s="82" t="s">
        <v>2224</v>
      </c>
      <c r="T2" s="148" t="s">
        <v>2225</v>
      </c>
      <c r="U2" s="148" t="s">
        <v>2226</v>
      </c>
      <c r="V2" s="148" t="s">
        <v>2227</v>
      </c>
      <c r="W2" s="148" t="s">
        <v>2228</v>
      </c>
      <c r="X2" s="148" t="s">
        <v>2229</v>
      </c>
      <c r="Y2" s="166" t="s">
        <v>2230</v>
      </c>
      <c r="Z2" s="166" t="s">
        <v>2231</v>
      </c>
      <c r="AA2" s="166" t="s">
        <v>107</v>
      </c>
      <c r="AB2" s="82" t="s">
        <v>51</v>
      </c>
      <c r="AC2" s="82" t="s">
        <v>55</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1551</v>
      </c>
      <c r="B3" s="3" t="s">
        <v>256</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t="shared" ref="X3:X66" si="0" xml:space="preserve"> 2</f>
        <v>2</v>
      </c>
      <c r="Y3" s="222">
        <v>561.41666666666663</v>
      </c>
      <c r="Z3" s="223">
        <f>SUM( tabConsumo[[#This Row],[QTD.PENDENTE]]:tabConsumo[[#This Row],[09_23]] )</f>
        <v>6737</v>
      </c>
      <c r="AA3" s="223">
        <f>LARGE(tabConsumo[[#This Row],[10_22]:[09_23]],1)</f>
        <v>1800</v>
      </c>
      <c r="AB3" s="146" t="s">
        <v>2232</v>
      </c>
      <c r="AC3" s="239" t="s">
        <v>2081</v>
      </c>
      <c r="AD3" s="44"/>
      <c r="AE3" s="222"/>
      <c r="AF3" s="223"/>
      <c r="AG3" s="223"/>
      <c r="AH3" s="146"/>
      <c r="AI3" s="219"/>
      <c r="AJ3" s="221"/>
      <c r="AK3" s="5"/>
      <c r="AL3" s="222"/>
      <c r="AM3" s="223"/>
      <c r="AN3" s="223"/>
      <c r="AO3" s="146"/>
      <c r="AP3" s="3"/>
    </row>
    <row r="4" spans="1:62" x14ac:dyDescent="0.3">
      <c r="A4" s="4" t="s">
        <v>1552</v>
      </c>
      <c r="B4" s="3" t="s">
        <v>256</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t="shared" si="0"/>
        <v>2</v>
      </c>
      <c r="Y4">
        <v>908.41666666666663</v>
      </c>
      <c r="Z4" s="223">
        <f>SUM( tabConsumo[[#This Row],[QTD.PENDENTE]]:tabConsumo[[#This Row],[09_23]] )</f>
        <v>11406</v>
      </c>
      <c r="AA4" s="223">
        <f>LARGE(tabConsumo[[#This Row],[10_22]:[09_23]],1)</f>
        <v>3200</v>
      </c>
      <c r="AB4" s="146" t="s">
        <v>2233</v>
      </c>
      <c r="AC4" s="3" t="s">
        <v>2081</v>
      </c>
    </row>
    <row r="5" spans="1:62" x14ac:dyDescent="0.3">
      <c r="A5" s="4" t="s">
        <v>1445</v>
      </c>
      <c r="B5" s="3" t="s">
        <v>256</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t="shared" si="0"/>
        <v>2</v>
      </c>
      <c r="Y5">
        <v>1.0833333333333333</v>
      </c>
      <c r="Z5" s="223">
        <f>SUM( tabConsumo[[#This Row],[QTD.PENDENTE]]:tabConsumo[[#This Row],[09_23]] )</f>
        <v>16</v>
      </c>
      <c r="AA5" s="223">
        <f>LARGE(tabConsumo[[#This Row],[10_22]:[09_23]],1)</f>
        <v>10</v>
      </c>
      <c r="AB5" s="146" t="s">
        <v>2233</v>
      </c>
      <c r="AC5" s="3" t="s">
        <v>2081</v>
      </c>
    </row>
    <row r="6" spans="1:62" x14ac:dyDescent="0.3">
      <c r="A6" s="4" t="s">
        <v>1047</v>
      </c>
      <c r="B6" s="3" t="s">
        <v>256</v>
      </c>
      <c r="C6" s="2">
        <v>14013</v>
      </c>
      <c r="D6" s="2">
        <v>190</v>
      </c>
      <c r="F6" s="2">
        <v>30</v>
      </c>
      <c r="G6" s="2">
        <v>55</v>
      </c>
      <c r="H6" s="2">
        <v>70</v>
      </c>
      <c r="I6" s="2">
        <v>40</v>
      </c>
      <c r="J6" s="2">
        <v>50</v>
      </c>
      <c r="K6" s="2">
        <v>62</v>
      </c>
      <c r="L6" s="2">
        <v>90</v>
      </c>
      <c r="M6" s="2">
        <v>0</v>
      </c>
      <c r="N6" s="2">
        <v>100</v>
      </c>
      <c r="O6" s="2">
        <v>0</v>
      </c>
      <c r="P6" s="2">
        <v>100</v>
      </c>
      <c r="Q6" s="2">
        <v>100</v>
      </c>
      <c r="R6" s="238">
        <v>367</v>
      </c>
      <c r="S6" s="219">
        <f t="shared" ref="S6:S16" si="1"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t="shared" si="0"/>
        <v>2</v>
      </c>
      <c r="Y6">
        <v>58.083333333333336</v>
      </c>
      <c r="Z6" s="223">
        <f>SUM( tabConsumo[[#This Row],[QTD.PENDENTE]]:tabConsumo[[#This Row],[09_23]] )</f>
        <v>697</v>
      </c>
      <c r="AA6" s="223">
        <f>LARGE(tabConsumo[[#This Row],[10_22]:[09_23]],1)</f>
        <v>100</v>
      </c>
      <c r="AB6" s="146" t="s">
        <v>2232</v>
      </c>
      <c r="AC6" s="3" t="s">
        <v>2081</v>
      </c>
    </row>
    <row r="7" spans="1:62" x14ac:dyDescent="0.3">
      <c r="A7" s="4" t="s">
        <v>1045</v>
      </c>
      <c r="B7" s="3" t="s">
        <v>256</v>
      </c>
      <c r="C7" s="2">
        <v>14012</v>
      </c>
      <c r="D7" s="2">
        <v>3316</v>
      </c>
      <c r="F7" s="2">
        <v>50</v>
      </c>
      <c r="G7" s="2">
        <v>40</v>
      </c>
      <c r="H7" s="2">
        <v>180</v>
      </c>
      <c r="I7" s="2">
        <v>224</v>
      </c>
      <c r="J7" s="2">
        <v>60</v>
      </c>
      <c r="K7" s="2">
        <v>30</v>
      </c>
      <c r="L7" s="2">
        <v>102</v>
      </c>
      <c r="M7" s="2">
        <v>0</v>
      </c>
      <c r="N7" s="2">
        <v>100</v>
      </c>
      <c r="O7" s="2">
        <v>40</v>
      </c>
      <c r="P7" s="2">
        <v>100</v>
      </c>
      <c r="Q7" s="2">
        <v>100</v>
      </c>
      <c r="R7" s="238">
        <v>367</v>
      </c>
      <c r="S7" s="219">
        <f t="shared" si="1"/>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t="shared" si="0"/>
        <v>2</v>
      </c>
      <c r="Y7">
        <v>84.666666666666671</v>
      </c>
      <c r="Z7" s="223">
        <f>SUM( tabConsumo[[#This Row],[QTD.PENDENTE]]:tabConsumo[[#This Row],[09_23]] )</f>
        <v>1026</v>
      </c>
      <c r="AA7" s="223">
        <f>LARGE(tabConsumo[[#This Row],[10_22]:[09_23]],1)</f>
        <v>224</v>
      </c>
      <c r="AB7" s="146" t="s">
        <v>2232</v>
      </c>
      <c r="AC7" s="3" t="s">
        <v>2081</v>
      </c>
    </row>
    <row r="8" spans="1:62" x14ac:dyDescent="0.3">
      <c r="A8" s="4" t="s">
        <v>918</v>
      </c>
      <c r="B8" s="3" t="s">
        <v>260</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t="shared" si="1"/>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t="shared" si="0"/>
        <v>2</v>
      </c>
      <c r="Y8">
        <v>3359.8333333333335</v>
      </c>
      <c r="Z8" s="223">
        <f>SUM( tabConsumo[[#This Row],[QTD.PENDENTE]]:tabConsumo[[#This Row],[09_23]] )</f>
        <v>40318</v>
      </c>
      <c r="AA8" s="223">
        <f>LARGE(tabConsumo[[#This Row],[10_22]:[09_23]],1)</f>
        <v>4414</v>
      </c>
      <c r="AB8" s="146" t="s">
        <v>2232</v>
      </c>
      <c r="AC8" s="3" t="s">
        <v>2081</v>
      </c>
    </row>
    <row r="9" spans="1:62" x14ac:dyDescent="0.3">
      <c r="A9" s="4" t="s">
        <v>1227</v>
      </c>
      <c r="B9" s="3" t="s">
        <v>256</v>
      </c>
      <c r="C9" s="2">
        <v>28181</v>
      </c>
      <c r="D9" s="2">
        <v>12</v>
      </c>
      <c r="F9" s="2">
        <v>0</v>
      </c>
      <c r="G9" s="2">
        <v>0</v>
      </c>
      <c r="H9" s="2">
        <v>0</v>
      </c>
      <c r="I9" s="2">
        <v>0</v>
      </c>
      <c r="J9" s="2">
        <v>0</v>
      </c>
      <c r="K9" s="2">
        <v>0</v>
      </c>
      <c r="L9" s="2">
        <v>5</v>
      </c>
      <c r="M9" s="2">
        <v>0</v>
      </c>
      <c r="N9" s="2">
        <v>0</v>
      </c>
      <c r="O9" s="2">
        <v>0</v>
      </c>
      <c r="P9" s="2">
        <v>0</v>
      </c>
      <c r="Q9" s="2">
        <v>0</v>
      </c>
      <c r="R9" s="238">
        <v>367</v>
      </c>
      <c r="S9" s="219">
        <f t="shared" si="1"/>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t="shared" si="0"/>
        <v>2</v>
      </c>
      <c r="Y9">
        <v>0.25</v>
      </c>
      <c r="Z9" s="223">
        <f>SUM( tabConsumo[[#This Row],[QTD.PENDENTE]]:tabConsumo[[#This Row],[09_23]] )</f>
        <v>5</v>
      </c>
      <c r="AA9" s="223">
        <f>LARGE(tabConsumo[[#This Row],[10_22]:[09_23]],1)</f>
        <v>5</v>
      </c>
      <c r="AB9" s="146" t="s">
        <v>2234</v>
      </c>
      <c r="AC9" s="3" t="s">
        <v>2081</v>
      </c>
    </row>
    <row r="10" spans="1:62" x14ac:dyDescent="0.3">
      <c r="A10" s="4" t="s">
        <v>962</v>
      </c>
      <c r="B10" s="3" t="s">
        <v>256</v>
      </c>
      <c r="C10" s="2">
        <v>12824</v>
      </c>
      <c r="D10" s="2">
        <v>92</v>
      </c>
      <c r="F10" s="2">
        <v>4</v>
      </c>
      <c r="G10" s="2">
        <v>0</v>
      </c>
      <c r="H10" s="2">
        <v>4</v>
      </c>
      <c r="I10" s="2">
        <v>0</v>
      </c>
      <c r="J10" s="2">
        <v>2</v>
      </c>
      <c r="K10" s="2">
        <v>0</v>
      </c>
      <c r="L10" s="2">
        <v>5</v>
      </c>
      <c r="M10" s="2">
        <v>0</v>
      </c>
      <c r="N10" s="2">
        <v>0</v>
      </c>
      <c r="O10" s="2">
        <v>0</v>
      </c>
      <c r="P10" s="2">
        <v>0</v>
      </c>
      <c r="Q10" s="2">
        <v>0</v>
      </c>
      <c r="R10" s="238">
        <v>367</v>
      </c>
      <c r="S10" s="219">
        <f t="shared" si="1"/>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t="shared" si="0"/>
        <v>2</v>
      </c>
      <c r="Y10">
        <v>1.25</v>
      </c>
      <c r="Z10" s="223">
        <f>SUM( tabConsumo[[#This Row],[QTD.PENDENTE]]:tabConsumo[[#This Row],[09_23]] )</f>
        <v>15</v>
      </c>
      <c r="AA10" s="223">
        <f>LARGE(tabConsumo[[#This Row],[10_22]:[09_23]],1)</f>
        <v>5</v>
      </c>
      <c r="AB10" s="146" t="s">
        <v>2234</v>
      </c>
      <c r="AC10" s="3" t="s">
        <v>2081</v>
      </c>
    </row>
    <row r="11" spans="1:62" x14ac:dyDescent="0.3">
      <c r="A11" s="4" t="s">
        <v>961</v>
      </c>
      <c r="B11" s="3" t="s">
        <v>256</v>
      </c>
      <c r="C11" s="2">
        <v>12821</v>
      </c>
      <c r="D11" s="2">
        <v>137</v>
      </c>
      <c r="F11" s="2">
        <v>0</v>
      </c>
      <c r="G11" s="2">
        <v>0</v>
      </c>
      <c r="H11" s="2">
        <v>0</v>
      </c>
      <c r="I11" s="2">
        <v>0</v>
      </c>
      <c r="J11" s="2">
        <v>1</v>
      </c>
      <c r="K11" s="2">
        <v>0</v>
      </c>
      <c r="L11" s="2">
        <v>7</v>
      </c>
      <c r="M11" s="2">
        <v>0</v>
      </c>
      <c r="N11" s="2">
        <v>0</v>
      </c>
      <c r="O11" s="2">
        <v>0</v>
      </c>
      <c r="P11" s="2">
        <v>0</v>
      </c>
      <c r="Q11" s="2">
        <v>0</v>
      </c>
      <c r="R11" s="238">
        <v>367</v>
      </c>
      <c r="S11" s="219">
        <f t="shared" si="1"/>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t="shared" si="0"/>
        <v>2</v>
      </c>
      <c r="Y11">
        <v>0.41666666666666669</v>
      </c>
      <c r="Z11" s="223">
        <f>SUM( tabConsumo[[#This Row],[QTD.PENDENTE]]:tabConsumo[[#This Row],[09_23]] )</f>
        <v>8</v>
      </c>
      <c r="AA11" s="223">
        <f>LARGE(tabConsumo[[#This Row],[10_22]:[09_23]],1)</f>
        <v>7</v>
      </c>
      <c r="AB11" s="146" t="s">
        <v>2234</v>
      </c>
      <c r="AC11" s="3" t="s">
        <v>2081</v>
      </c>
    </row>
    <row r="12" spans="1:62" x14ac:dyDescent="0.3">
      <c r="A12" s="4" t="s">
        <v>959</v>
      </c>
      <c r="B12" s="3" t="s">
        <v>256</v>
      </c>
      <c r="C12" s="2">
        <v>12813</v>
      </c>
      <c r="D12" s="2">
        <v>61</v>
      </c>
      <c r="F12" s="2">
        <v>2</v>
      </c>
      <c r="G12" s="2">
        <v>4</v>
      </c>
      <c r="H12" s="2">
        <v>0</v>
      </c>
      <c r="I12" s="2">
        <v>0</v>
      </c>
      <c r="J12" s="2">
        <v>0</v>
      </c>
      <c r="K12" s="2">
        <v>6</v>
      </c>
      <c r="L12" s="2">
        <v>5</v>
      </c>
      <c r="M12" s="2">
        <v>0</v>
      </c>
      <c r="N12" s="2">
        <v>0</v>
      </c>
      <c r="O12" s="2">
        <v>0</v>
      </c>
      <c r="P12" s="2">
        <v>0</v>
      </c>
      <c r="Q12" s="2">
        <v>0</v>
      </c>
      <c r="R12" s="238">
        <v>367</v>
      </c>
      <c r="S12" s="219">
        <f t="shared" si="1"/>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t="shared" si="0"/>
        <v>2</v>
      </c>
      <c r="Y12">
        <v>1.3333333333333333</v>
      </c>
      <c r="Z12" s="223">
        <f>SUM( tabConsumo[[#This Row],[QTD.PENDENTE]]:tabConsumo[[#This Row],[09_23]] )</f>
        <v>17</v>
      </c>
      <c r="AA12" s="223">
        <f>LARGE(tabConsumo[[#This Row],[10_22]:[09_23]],1)</f>
        <v>6</v>
      </c>
      <c r="AB12" s="146" t="s">
        <v>2234</v>
      </c>
      <c r="AC12" s="3" t="s">
        <v>2081</v>
      </c>
    </row>
    <row r="13" spans="1:62" x14ac:dyDescent="0.3">
      <c r="A13" s="4" t="s">
        <v>963</v>
      </c>
      <c r="B13" s="3" t="s">
        <v>256</v>
      </c>
      <c r="C13" s="2">
        <v>12830</v>
      </c>
      <c r="D13" s="2">
        <v>1412</v>
      </c>
      <c r="F13" s="2">
        <v>7</v>
      </c>
      <c r="G13" s="2">
        <v>27</v>
      </c>
      <c r="H13" s="2">
        <v>17</v>
      </c>
      <c r="I13" s="2">
        <v>12</v>
      </c>
      <c r="J13" s="2">
        <v>12</v>
      </c>
      <c r="K13" s="2">
        <v>27</v>
      </c>
      <c r="L13" s="2">
        <v>25</v>
      </c>
      <c r="M13" s="2">
        <v>80</v>
      </c>
      <c r="N13" s="2">
        <v>30</v>
      </c>
      <c r="O13" s="2">
        <v>0</v>
      </c>
      <c r="P13" s="2">
        <v>76</v>
      </c>
      <c r="Q13" s="2">
        <v>0</v>
      </c>
      <c r="R13" s="238">
        <v>367</v>
      </c>
      <c r="S13" s="219">
        <f t="shared" si="1"/>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t="shared" si="0"/>
        <v>2</v>
      </c>
      <c r="Y13">
        <v>25.916666666666668</v>
      </c>
      <c r="Z13" s="223">
        <f>SUM( tabConsumo[[#This Row],[QTD.PENDENTE]]:tabConsumo[[#This Row],[09_23]] )</f>
        <v>313</v>
      </c>
      <c r="AA13" s="223">
        <f>LARGE(tabConsumo[[#This Row],[10_22]:[09_23]],1)</f>
        <v>80</v>
      </c>
      <c r="AB13" s="146" t="s">
        <v>2235</v>
      </c>
      <c r="AC13" s="3" t="s">
        <v>2081</v>
      </c>
    </row>
    <row r="14" spans="1:62" x14ac:dyDescent="0.3">
      <c r="A14" s="4" t="s">
        <v>964</v>
      </c>
      <c r="B14" s="3" t="s">
        <v>256</v>
      </c>
      <c r="C14" s="2">
        <v>12835</v>
      </c>
      <c r="D14" s="2">
        <v>459</v>
      </c>
      <c r="F14" s="2">
        <v>4</v>
      </c>
      <c r="G14" s="2">
        <v>2</v>
      </c>
      <c r="H14" s="2">
        <v>20</v>
      </c>
      <c r="I14" s="2">
        <v>18</v>
      </c>
      <c r="J14" s="2">
        <v>0</v>
      </c>
      <c r="K14" s="2">
        <v>10</v>
      </c>
      <c r="L14" s="2">
        <v>45</v>
      </c>
      <c r="M14" s="2">
        <v>100</v>
      </c>
      <c r="N14" s="2">
        <v>0</v>
      </c>
      <c r="O14" s="2">
        <v>0</v>
      </c>
      <c r="P14" s="2">
        <v>0</v>
      </c>
      <c r="Q14" s="2">
        <v>50</v>
      </c>
      <c r="R14" s="238">
        <v>367</v>
      </c>
      <c r="S14" s="219">
        <f t="shared" si="1"/>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t="shared" si="0"/>
        <v>2</v>
      </c>
      <c r="Y14">
        <v>19.166666666666668</v>
      </c>
      <c r="Z14" s="223">
        <f>SUM( tabConsumo[[#This Row],[QTD.PENDENTE]]:tabConsumo[[#This Row],[09_23]] )</f>
        <v>249</v>
      </c>
      <c r="AA14" s="223">
        <f>LARGE(tabConsumo[[#This Row],[10_22]:[09_23]],1)</f>
        <v>100</v>
      </c>
      <c r="AB14" s="146" t="s">
        <v>2232</v>
      </c>
      <c r="AC14" s="3" t="s">
        <v>2081</v>
      </c>
    </row>
    <row r="15" spans="1:62" x14ac:dyDescent="0.3">
      <c r="A15" s="4" t="s">
        <v>1228</v>
      </c>
      <c r="B15" s="3" t="s">
        <v>256</v>
      </c>
      <c r="C15" s="2">
        <v>28184</v>
      </c>
      <c r="D15" s="2">
        <v>380</v>
      </c>
      <c r="F15" s="2">
        <v>10</v>
      </c>
      <c r="G15" s="2">
        <v>6</v>
      </c>
      <c r="H15" s="2">
        <v>19</v>
      </c>
      <c r="I15" s="2">
        <v>10</v>
      </c>
      <c r="J15" s="2">
        <v>10</v>
      </c>
      <c r="K15" s="2">
        <v>38</v>
      </c>
      <c r="L15" s="2">
        <v>24</v>
      </c>
      <c r="M15" s="2">
        <v>0</v>
      </c>
      <c r="N15" s="2">
        <v>0</v>
      </c>
      <c r="O15" s="2">
        <v>0</v>
      </c>
      <c r="P15" s="2">
        <v>0</v>
      </c>
      <c r="Q15" s="2">
        <v>0</v>
      </c>
      <c r="R15" s="238">
        <v>367</v>
      </c>
      <c r="S15" s="219">
        <f t="shared" si="1"/>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t="shared" si="0"/>
        <v>2</v>
      </c>
      <c r="Y15">
        <v>9.3333333333333339</v>
      </c>
      <c r="Z15" s="223">
        <f>SUM( tabConsumo[[#This Row],[QTD.PENDENTE]]:tabConsumo[[#This Row],[09_23]] )</f>
        <v>117</v>
      </c>
      <c r="AA15" s="223">
        <f>LARGE(tabConsumo[[#This Row],[10_22]:[09_23]],1)</f>
        <v>38</v>
      </c>
      <c r="AB15" s="146" t="s">
        <v>2234</v>
      </c>
      <c r="AC15" s="3" t="s">
        <v>2081</v>
      </c>
    </row>
    <row r="16" spans="1:62" x14ac:dyDescent="0.3">
      <c r="A16" s="4" t="s">
        <v>1107</v>
      </c>
      <c r="B16" s="3" t="s">
        <v>1065</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t="shared" si="1"/>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t="shared" si="0"/>
        <v>2</v>
      </c>
      <c r="Y16">
        <v>13.416666666666666</v>
      </c>
      <c r="Z16" s="223">
        <f>SUM( tabConsumo[[#This Row],[QTD.PENDENTE]]:tabConsumo[[#This Row],[09_23]] )</f>
        <v>161</v>
      </c>
      <c r="AA16" s="223">
        <f>LARGE(tabConsumo[[#This Row],[10_22]:[09_23]],1)</f>
        <v>22</v>
      </c>
      <c r="AB16" s="146" t="s">
        <v>2232</v>
      </c>
      <c r="AC16" s="3" t="s">
        <v>2081</v>
      </c>
    </row>
    <row r="17" spans="1:29" x14ac:dyDescent="0.3">
      <c r="A17" s="4" t="s">
        <v>2023</v>
      </c>
      <c r="B17" s="3" t="s">
        <v>283</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t="shared" si="0"/>
        <v>2</v>
      </c>
      <c r="Y17">
        <v>6.916666666666667</v>
      </c>
      <c r="Z17" s="223">
        <f>SUM( tabConsumo[[#This Row],[QTD.PENDENTE]]:tabConsumo[[#This Row],[09_23]] )</f>
        <v>116</v>
      </c>
      <c r="AA17" s="223">
        <f>LARGE(tabConsumo[[#This Row],[10_22]:[09_23]],1)</f>
        <v>96</v>
      </c>
      <c r="AB17" s="146" t="s">
        <v>2236</v>
      </c>
      <c r="AC17" s="3" t="s">
        <v>2081</v>
      </c>
    </row>
    <row r="18" spans="1:29" x14ac:dyDescent="0.3">
      <c r="A18" s="4" t="s">
        <v>1770</v>
      </c>
      <c r="B18" s="3" t="s">
        <v>1666</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t="shared" si="0"/>
        <v>2</v>
      </c>
      <c r="Y18">
        <v>4.416666666666667</v>
      </c>
      <c r="Z18" s="223">
        <f>SUM( tabConsumo[[#This Row],[QTD.PENDENTE]]:tabConsumo[[#This Row],[09_23]] )</f>
        <v>53</v>
      </c>
      <c r="AA18" s="223">
        <f>LARGE(tabConsumo[[#This Row],[10_22]:[09_23]],1)</f>
        <v>10</v>
      </c>
      <c r="AB18" s="146" t="s">
        <v>2232</v>
      </c>
      <c r="AC18" s="3" t="s">
        <v>2081</v>
      </c>
    </row>
    <row r="19" spans="1:29" x14ac:dyDescent="0.3">
      <c r="A19" s="4" t="s">
        <v>951</v>
      </c>
      <c r="B19" s="3" t="s">
        <v>328</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t="shared" si="0"/>
        <v>2</v>
      </c>
      <c r="Y19">
        <v>51.75</v>
      </c>
      <c r="Z19" s="223">
        <f>SUM( tabConsumo[[#This Row],[QTD.PENDENTE]]:tabConsumo[[#This Row],[09_23]] )</f>
        <v>621</v>
      </c>
      <c r="AA19" s="223">
        <f>LARGE(tabConsumo[[#This Row],[10_22]:[09_23]],1)</f>
        <v>82</v>
      </c>
      <c r="AB19" s="146" t="s">
        <v>2232</v>
      </c>
      <c r="AC19" s="3" t="s">
        <v>2081</v>
      </c>
    </row>
    <row r="20" spans="1:29" x14ac:dyDescent="0.3">
      <c r="A20" s="4" t="s">
        <v>1519</v>
      </c>
      <c r="B20" s="3" t="s">
        <v>256</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t="shared" si="0"/>
        <v>2</v>
      </c>
      <c r="Y20">
        <v>11</v>
      </c>
      <c r="Z20" s="223">
        <f>SUM( tabConsumo[[#This Row],[QTD.PENDENTE]]:tabConsumo[[#This Row],[09_23]] )</f>
        <v>200</v>
      </c>
      <c r="AA20" s="223">
        <f>LARGE(tabConsumo[[#This Row],[10_22]:[09_23]],1)</f>
        <v>200</v>
      </c>
      <c r="AB20" s="146" t="s">
        <v>2234</v>
      </c>
      <c r="AC20" s="3" t="s">
        <v>2081</v>
      </c>
    </row>
    <row r="21" spans="1:29" x14ac:dyDescent="0.3">
      <c r="A21" s="4" t="s">
        <v>1680</v>
      </c>
      <c r="B21" s="3" t="s">
        <v>328</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t="shared" si="0"/>
        <v>2</v>
      </c>
      <c r="Y21">
        <v>1217.5833333333333</v>
      </c>
      <c r="Z21" s="223">
        <f>SUM( tabConsumo[[#This Row],[QTD.PENDENTE]]:tabConsumo[[#This Row],[09_23]] )</f>
        <v>17041</v>
      </c>
      <c r="AA21" s="223">
        <f>LARGE(tabConsumo[[#This Row],[10_22]:[09_23]],1)</f>
        <v>7812</v>
      </c>
      <c r="AB21" s="146" t="s">
        <v>2232</v>
      </c>
      <c r="AC21" s="3" t="s">
        <v>2081</v>
      </c>
    </row>
    <row r="22" spans="1:29" x14ac:dyDescent="0.3">
      <c r="A22" s="4" t="s">
        <v>1955</v>
      </c>
      <c r="B22" s="3" t="s">
        <v>256</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t="shared" si="0"/>
        <v>2</v>
      </c>
      <c r="Y22">
        <v>13.916666666666666</v>
      </c>
      <c r="Z22" s="223">
        <f>SUM( tabConsumo[[#This Row],[QTD.PENDENTE]]:tabConsumo[[#This Row],[09_23]] )</f>
        <v>170</v>
      </c>
      <c r="AA22" s="223">
        <f>LARGE(tabConsumo[[#This Row],[10_22]:[09_23]],1)</f>
        <v>47</v>
      </c>
      <c r="AB22" s="146" t="s">
        <v>2233</v>
      </c>
      <c r="AC22" s="3" t="s">
        <v>2081</v>
      </c>
    </row>
    <row r="23" spans="1:29" x14ac:dyDescent="0.3">
      <c r="A23" s="4" t="s">
        <v>1030</v>
      </c>
      <c r="B23" s="3" t="s">
        <v>256</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t="shared" si="0"/>
        <v>2</v>
      </c>
      <c r="Y23">
        <v>381.5</v>
      </c>
      <c r="Z23" s="223">
        <f>SUM( tabConsumo[[#This Row],[QTD.PENDENTE]]:tabConsumo[[#This Row],[09_23]] )</f>
        <v>4578</v>
      </c>
      <c r="AA23" s="223">
        <f>LARGE(tabConsumo[[#This Row],[10_22]:[09_23]],1)</f>
        <v>661</v>
      </c>
      <c r="AB23" s="146" t="s">
        <v>2232</v>
      </c>
      <c r="AC23" s="3" t="s">
        <v>2081</v>
      </c>
    </row>
    <row r="24" spans="1:29" x14ac:dyDescent="0.3">
      <c r="A24" s="4" t="s">
        <v>1812</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t="shared" si="0"/>
        <v>2</v>
      </c>
      <c r="Y24">
        <v>562.91666666666663</v>
      </c>
      <c r="Z24" s="223">
        <f>SUM( tabConsumo[[#This Row],[QTD.PENDENTE]]:tabConsumo[[#This Row],[09_23]] )</f>
        <v>9396</v>
      </c>
      <c r="AA24" s="223">
        <f>LARGE(tabConsumo[[#This Row],[10_22]:[09_23]],1)</f>
        <v>7920</v>
      </c>
      <c r="AB24" s="146" t="s">
        <v>2232</v>
      </c>
      <c r="AC24" s="3" t="s">
        <v>2081</v>
      </c>
    </row>
    <row r="25" spans="1:29" x14ac:dyDescent="0.3">
      <c r="A25" s="4" t="s">
        <v>1958</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t="shared" si="0"/>
        <v>2</v>
      </c>
      <c r="Y25">
        <v>690.16666666666663</v>
      </c>
      <c r="Z25" s="223">
        <f>SUM( tabConsumo[[#This Row],[QTD.PENDENTE]]:tabConsumo[[#This Row],[09_23]] )</f>
        <v>8282</v>
      </c>
      <c r="AA25" s="223">
        <f>LARGE(tabConsumo[[#This Row],[10_22]:[09_23]],1)</f>
        <v>1005</v>
      </c>
      <c r="AB25" s="146" t="s">
        <v>2232</v>
      </c>
      <c r="AC25" s="3" t="s">
        <v>2081</v>
      </c>
    </row>
    <row r="26" spans="1:29" x14ac:dyDescent="0.3">
      <c r="A26" s="4" t="s">
        <v>1247</v>
      </c>
      <c r="B26" s="3" t="s">
        <v>313</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t="shared" si="0"/>
        <v>2</v>
      </c>
      <c r="Y26">
        <v>0.33333333333333331</v>
      </c>
      <c r="Z26" s="223">
        <f>SUM( tabConsumo[[#This Row],[QTD.PENDENTE]]:tabConsumo[[#This Row],[09_23]] )</f>
        <v>5</v>
      </c>
      <c r="AA26" s="223">
        <f>LARGE(tabConsumo[[#This Row],[10_22]:[09_23]],1)</f>
        <v>3</v>
      </c>
      <c r="AB26" s="146" t="s">
        <v>2237</v>
      </c>
      <c r="AC26" s="3" t="s">
        <v>2081</v>
      </c>
    </row>
    <row r="27" spans="1:29" x14ac:dyDescent="0.3">
      <c r="A27" s="4" t="s">
        <v>1249</v>
      </c>
      <c r="B27" s="3" t="s">
        <v>313</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t="shared" si="0"/>
        <v>2</v>
      </c>
      <c r="Y27">
        <v>5</v>
      </c>
      <c r="Z27" s="223">
        <f>SUM( tabConsumo[[#This Row],[QTD.PENDENTE]]:tabConsumo[[#This Row],[09_23]] )</f>
        <v>64</v>
      </c>
      <c r="AA27" s="223">
        <f>LARGE(tabConsumo[[#This Row],[10_22]:[09_23]],1)</f>
        <v>22</v>
      </c>
      <c r="AB27" s="146" t="s">
        <v>2233</v>
      </c>
      <c r="AC27" s="3" t="s">
        <v>2081</v>
      </c>
    </row>
    <row r="28" spans="1:29" x14ac:dyDescent="0.3">
      <c r="A28" s="4" t="s">
        <v>1250</v>
      </c>
      <c r="B28" s="3" t="s">
        <v>313</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t="shared" si="0"/>
        <v>2</v>
      </c>
      <c r="Y28">
        <v>28.5</v>
      </c>
      <c r="Z28" s="223">
        <f>SUM( tabConsumo[[#This Row],[QTD.PENDENTE]]:tabConsumo[[#This Row],[09_23]] )</f>
        <v>342</v>
      </c>
      <c r="AA28" s="223">
        <f>LARGE(tabConsumo[[#This Row],[10_22]:[09_23]],1)</f>
        <v>74</v>
      </c>
      <c r="AB28" s="146" t="s">
        <v>2232</v>
      </c>
      <c r="AC28" s="3" t="s">
        <v>2081</v>
      </c>
    </row>
    <row r="29" spans="1:29" x14ac:dyDescent="0.3">
      <c r="A29" s="4" t="s">
        <v>1604</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t="shared" si="0"/>
        <v>2</v>
      </c>
      <c r="Y29">
        <v>3.5</v>
      </c>
      <c r="Z29" s="223">
        <f>SUM( tabConsumo[[#This Row],[QTD.PENDENTE]]:tabConsumo[[#This Row],[09_23]] )</f>
        <v>46</v>
      </c>
      <c r="AA29" s="223">
        <f>LARGE(tabConsumo[[#This Row],[10_22]:[09_23]],1)</f>
        <v>20</v>
      </c>
      <c r="AB29" s="146" t="s">
        <v>2233</v>
      </c>
      <c r="AC29" s="3" t="s">
        <v>2081</v>
      </c>
    </row>
    <row r="30" spans="1:29" x14ac:dyDescent="0.3">
      <c r="A30" s="4" t="s">
        <v>1866</v>
      </c>
      <c r="B30" s="3" t="s">
        <v>1867</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t="shared" si="0"/>
        <v>2</v>
      </c>
      <c r="Y30">
        <v>101.91666666666667</v>
      </c>
      <c r="Z30" s="223">
        <f>SUM( tabConsumo[[#This Row],[QTD.PENDENTE]]:tabConsumo[[#This Row],[09_23]] )</f>
        <v>1223</v>
      </c>
      <c r="AA30" s="223">
        <f>LARGE(tabConsumo[[#This Row],[10_22]:[09_23]],1)</f>
        <v>165.94</v>
      </c>
      <c r="AB30" s="146" t="s">
        <v>2232</v>
      </c>
      <c r="AC30" s="3" t="s">
        <v>2081</v>
      </c>
    </row>
    <row r="31" spans="1:29" x14ac:dyDescent="0.3">
      <c r="A31" s="4" t="s">
        <v>1517</v>
      </c>
      <c r="B31" s="3" t="s">
        <v>313</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t="shared" si="0"/>
        <v>2</v>
      </c>
      <c r="Y31">
        <v>29.083333333333332</v>
      </c>
      <c r="Z31" s="223">
        <f>SUM( tabConsumo[[#This Row],[QTD.PENDENTE]]:tabConsumo[[#This Row],[09_23]] )</f>
        <v>449</v>
      </c>
      <c r="AA31" s="223">
        <f>LARGE(tabConsumo[[#This Row],[10_22]:[09_23]],1)</f>
        <v>331</v>
      </c>
      <c r="AB31" s="146" t="s">
        <v>2238</v>
      </c>
      <c r="AC31" s="3" t="s">
        <v>2081</v>
      </c>
    </row>
    <row r="32" spans="1:29" x14ac:dyDescent="0.3">
      <c r="A32" s="4" t="s">
        <v>1370</v>
      </c>
      <c r="B32" s="3" t="s">
        <v>256</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t="shared" si="0"/>
        <v>2</v>
      </c>
      <c r="Y32">
        <v>13.833333333333334</v>
      </c>
      <c r="Z32" s="223">
        <f>SUM( tabConsumo[[#This Row],[QTD.PENDENTE]]:tabConsumo[[#This Row],[09_23]] )</f>
        <v>195</v>
      </c>
      <c r="AA32" s="223">
        <f>LARGE(tabConsumo[[#This Row],[10_22]:[09_23]],1)</f>
        <v>115</v>
      </c>
      <c r="AB32" s="146" t="s">
        <v>2239</v>
      </c>
      <c r="AC32" s="3" t="s">
        <v>2081</v>
      </c>
    </row>
    <row r="33" spans="1:29" x14ac:dyDescent="0.3">
      <c r="A33" s="4" t="s">
        <v>1314</v>
      </c>
      <c r="B33" s="3" t="s">
        <v>256</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t="shared" si="0"/>
        <v>2</v>
      </c>
      <c r="Y33">
        <v>985.33333333333337</v>
      </c>
      <c r="Z33" s="223">
        <f>SUM( tabConsumo[[#This Row],[QTD.PENDENTE]]:tabConsumo[[#This Row],[09_23]] )</f>
        <v>11824</v>
      </c>
      <c r="AA33" s="223">
        <f>LARGE(tabConsumo[[#This Row],[10_22]:[09_23]],1)</f>
        <v>2010</v>
      </c>
      <c r="AB33" s="146" t="s">
        <v>2235</v>
      </c>
      <c r="AC33" s="3" t="s">
        <v>2081</v>
      </c>
    </row>
    <row r="34" spans="1:29" x14ac:dyDescent="0.3">
      <c r="A34" s="4" t="s">
        <v>1313</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t="shared" si="0"/>
        <v>2</v>
      </c>
      <c r="Y34">
        <v>104</v>
      </c>
      <c r="Z34" s="223">
        <f>SUM( tabConsumo[[#This Row],[QTD.PENDENTE]]:tabConsumo[[#This Row],[09_23]] )</f>
        <v>1550</v>
      </c>
      <c r="AA34" s="223">
        <f>LARGE(tabConsumo[[#This Row],[10_22]:[09_23]],1)</f>
        <v>1000</v>
      </c>
      <c r="AB34" s="146" t="s">
        <v>2235</v>
      </c>
      <c r="AC34" s="3" t="s">
        <v>2081</v>
      </c>
    </row>
    <row r="35" spans="1:29" x14ac:dyDescent="0.3">
      <c r="A35" s="4" t="s">
        <v>2207</v>
      </c>
      <c r="B35" s="3" t="s">
        <v>256</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t="shared" si="0"/>
        <v>2</v>
      </c>
      <c r="Y35">
        <v>1.9166666666666667</v>
      </c>
      <c r="Z35" s="223">
        <f>SUM( tabConsumo[[#This Row],[QTD.PENDENTE]]:tabConsumo[[#This Row],[09_23]] )</f>
        <v>35</v>
      </c>
      <c r="AA35" s="223">
        <f>LARGE(tabConsumo[[#This Row],[10_22]:[09_23]],1)</f>
        <v>35</v>
      </c>
      <c r="AB35" s="146" t="s">
        <v>2236</v>
      </c>
      <c r="AC35" s="3" t="s">
        <v>2081</v>
      </c>
    </row>
    <row r="36" spans="1:29" x14ac:dyDescent="0.3">
      <c r="A36" s="4" t="s">
        <v>2045</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t="shared" si="0"/>
        <v>2</v>
      </c>
      <c r="Y36">
        <v>66.25</v>
      </c>
      <c r="Z36" s="223">
        <f>SUM( tabConsumo[[#This Row],[QTD.PENDENTE]]:tabConsumo[[#This Row],[09_23]] )</f>
        <v>808</v>
      </c>
      <c r="AA36" s="223">
        <f>LARGE(tabConsumo[[#This Row],[10_22]:[09_23]],1)</f>
        <v>173</v>
      </c>
      <c r="AB36" s="146" t="s">
        <v>2232</v>
      </c>
      <c r="AC36" s="3" t="s">
        <v>2081</v>
      </c>
    </row>
    <row r="37" spans="1:29" x14ac:dyDescent="0.3">
      <c r="A37" s="4" t="s">
        <v>1952</v>
      </c>
      <c r="B37" s="3" t="s">
        <v>256</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t="shared" si="0"/>
        <v>2</v>
      </c>
      <c r="Y37">
        <v>0</v>
      </c>
      <c r="Z37" s="223">
        <f>SUM( tabConsumo[[#This Row],[QTD.PENDENTE]]:tabConsumo[[#This Row],[09_23]] )</f>
        <v>1</v>
      </c>
      <c r="AA37" s="223">
        <f>LARGE(tabConsumo[[#This Row],[10_22]:[09_23]],1)</f>
        <v>1</v>
      </c>
      <c r="AB37" s="146" t="s">
        <v>2240</v>
      </c>
      <c r="AC37" s="3" t="s">
        <v>2081</v>
      </c>
    </row>
    <row r="38" spans="1:29" x14ac:dyDescent="0.3">
      <c r="A38" s="4" t="s">
        <v>1363</v>
      </c>
      <c r="B38" s="3" t="s">
        <v>840</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t="shared" si="0"/>
        <v>2</v>
      </c>
      <c r="Y38">
        <v>287.58333333333331</v>
      </c>
      <c r="Z38" s="223">
        <f>SUM( tabConsumo[[#This Row],[QTD.PENDENTE]]:tabConsumo[[#This Row],[09_23]] )</f>
        <v>3812</v>
      </c>
      <c r="AA38" s="223">
        <f>LARGE(tabConsumo[[#This Row],[10_22]:[09_23]],1)</f>
        <v>1319</v>
      </c>
      <c r="AB38" s="146" t="s">
        <v>2232</v>
      </c>
      <c r="AC38" s="3" t="s">
        <v>2081</v>
      </c>
    </row>
    <row r="39" spans="1:29" x14ac:dyDescent="0.3">
      <c r="A39" s="4" t="s">
        <v>1323</v>
      </c>
      <c r="B39" s="3" t="s">
        <v>253</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t="shared" si="0"/>
        <v>2</v>
      </c>
      <c r="Y39">
        <v>262.41666666666669</v>
      </c>
      <c r="Z39" s="223">
        <f>SUM( tabConsumo[[#This Row],[QTD.PENDENTE]]:tabConsumo[[#This Row],[09_23]] )</f>
        <v>4469</v>
      </c>
      <c r="AA39" s="223">
        <f>LARGE(tabConsumo[[#This Row],[10_22]:[09_23]],1)</f>
        <v>3731</v>
      </c>
      <c r="AB39" s="146" t="s">
        <v>2234</v>
      </c>
      <c r="AC39" s="3" t="s">
        <v>2081</v>
      </c>
    </row>
    <row r="40" spans="1:29" x14ac:dyDescent="0.3">
      <c r="A40" s="4" t="s">
        <v>1518</v>
      </c>
      <c r="B40" s="3" t="s">
        <v>338</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t="shared" si="0"/>
        <v>2</v>
      </c>
      <c r="Y40">
        <v>18.083333333333332</v>
      </c>
      <c r="Z40" s="223">
        <f>SUM( tabConsumo[[#This Row],[QTD.PENDENTE]]:tabConsumo[[#This Row],[09_23]] )</f>
        <v>230</v>
      </c>
      <c r="AA40" s="223">
        <f>LARGE(tabConsumo[[#This Row],[10_22]:[09_23]],1)</f>
        <v>85</v>
      </c>
      <c r="AB40" s="146" t="s">
        <v>2240</v>
      </c>
      <c r="AC40" s="3" t="s">
        <v>2081</v>
      </c>
    </row>
    <row r="41" spans="1:29" x14ac:dyDescent="0.3">
      <c r="A41" s="4" t="s">
        <v>1342</v>
      </c>
      <c r="B41" s="3" t="s">
        <v>338</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t="shared" si="0"/>
        <v>2</v>
      </c>
      <c r="Y41">
        <v>61.083333333333336</v>
      </c>
      <c r="Z41" s="223">
        <f>SUM( tabConsumo[[#This Row],[QTD.PENDENTE]]:tabConsumo[[#This Row],[09_23]] )</f>
        <v>770</v>
      </c>
      <c r="AA41" s="223">
        <f>LARGE(tabConsumo[[#This Row],[10_22]:[09_23]],1)</f>
        <v>240</v>
      </c>
      <c r="AB41" s="146" t="s">
        <v>2235</v>
      </c>
      <c r="AC41" s="3" t="s">
        <v>2081</v>
      </c>
    </row>
    <row r="42" spans="1:29" x14ac:dyDescent="0.3">
      <c r="A42" s="4" t="s">
        <v>1344</v>
      </c>
      <c r="B42" s="3" t="s">
        <v>338</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t="shared" si="0"/>
        <v>2</v>
      </c>
      <c r="Y42">
        <v>10.083333333333334</v>
      </c>
      <c r="Z42" s="223">
        <f>SUM( tabConsumo[[#This Row],[QTD.PENDENTE]]:tabConsumo[[#This Row],[09_23]] )</f>
        <v>125</v>
      </c>
      <c r="AA42" s="223">
        <f>LARGE(tabConsumo[[#This Row],[10_22]:[09_23]],1)</f>
        <v>39</v>
      </c>
      <c r="AB42" s="146" t="s">
        <v>2235</v>
      </c>
      <c r="AC42" s="3" t="s">
        <v>2081</v>
      </c>
    </row>
    <row r="43" spans="1:29" x14ac:dyDescent="0.3">
      <c r="A43" s="4" t="s">
        <v>1371</v>
      </c>
      <c r="B43" s="3" t="s">
        <v>338</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t="shared" si="0"/>
        <v>2</v>
      </c>
      <c r="Y43">
        <v>3.25</v>
      </c>
      <c r="Z43" s="223">
        <f>SUM( tabConsumo[[#This Row],[QTD.PENDENTE]]:tabConsumo[[#This Row],[09_23]] )</f>
        <v>48</v>
      </c>
      <c r="AA43" s="223">
        <f>LARGE(tabConsumo[[#This Row],[10_22]:[09_23]],1)</f>
        <v>30</v>
      </c>
      <c r="AB43" s="146" t="s">
        <v>2235</v>
      </c>
      <c r="AC43" s="3" t="s">
        <v>2081</v>
      </c>
    </row>
    <row r="44" spans="1:29" x14ac:dyDescent="0.3">
      <c r="A44" s="4" t="s">
        <v>1372</v>
      </c>
      <c r="B44" s="3" t="s">
        <v>338</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t="shared" si="0"/>
        <v>2</v>
      </c>
      <c r="Y44">
        <v>36.583333333333336</v>
      </c>
      <c r="Z44" s="223">
        <f>SUM( tabConsumo[[#This Row],[QTD.PENDENTE]]:tabConsumo[[#This Row],[09_23]] )</f>
        <v>439</v>
      </c>
      <c r="AA44" s="223">
        <f>LARGE(tabConsumo[[#This Row],[10_22]:[09_23]],1)</f>
        <v>106</v>
      </c>
      <c r="AB44" s="146" t="s">
        <v>2235</v>
      </c>
      <c r="AC44" s="3" t="s">
        <v>2081</v>
      </c>
    </row>
    <row r="45" spans="1:29" x14ac:dyDescent="0.3">
      <c r="A45" s="4" t="s">
        <v>1459</v>
      </c>
      <c r="B45" s="3" t="s">
        <v>256</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t="shared" si="0"/>
        <v>2</v>
      </c>
      <c r="Y45">
        <v>4.583333333333333</v>
      </c>
      <c r="Z45" s="223">
        <f>SUM( tabConsumo[[#This Row],[QTD.PENDENTE]]:tabConsumo[[#This Row],[09_23]] )</f>
        <v>55</v>
      </c>
      <c r="AA45" s="223">
        <f>LARGE(tabConsumo[[#This Row],[10_22]:[09_23]],1)</f>
        <v>14</v>
      </c>
      <c r="AB45" s="146" t="s">
        <v>2240</v>
      </c>
      <c r="AC45" s="3" t="s">
        <v>2081</v>
      </c>
    </row>
    <row r="46" spans="1:29" x14ac:dyDescent="0.3">
      <c r="A46" s="4" t="s">
        <v>1252</v>
      </c>
      <c r="B46" s="3" t="s">
        <v>256</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t="shared" si="0"/>
        <v>2</v>
      </c>
      <c r="Y46">
        <v>230.58333333333334</v>
      </c>
      <c r="Z46" s="223">
        <f>SUM( tabConsumo[[#This Row],[QTD.PENDENTE]]:tabConsumo[[#This Row],[09_23]] )</f>
        <v>2852</v>
      </c>
      <c r="AA46" s="223">
        <f>LARGE(tabConsumo[[#This Row],[10_22]:[09_23]],1)</f>
        <v>890</v>
      </c>
      <c r="AB46" s="146" t="s">
        <v>2235</v>
      </c>
      <c r="AC46" s="3" t="s">
        <v>2081</v>
      </c>
    </row>
    <row r="47" spans="1:29" x14ac:dyDescent="0.3">
      <c r="A47" s="4" t="s">
        <v>1190</v>
      </c>
      <c r="B47" s="3" t="s">
        <v>256</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t="shared" si="0"/>
        <v>2</v>
      </c>
      <c r="Y47">
        <v>2282.1666666666665</v>
      </c>
      <c r="Z47" s="223">
        <f>SUM( tabConsumo[[#This Row],[QTD.PENDENTE]]:tabConsumo[[#This Row],[09_23]] )</f>
        <v>27386</v>
      </c>
      <c r="AA47" s="223">
        <f>LARGE(tabConsumo[[#This Row],[10_22]:[09_23]],1)</f>
        <v>5184</v>
      </c>
      <c r="AB47" s="146" t="s">
        <v>2232</v>
      </c>
      <c r="AC47" s="3" t="s">
        <v>2081</v>
      </c>
    </row>
    <row r="48" spans="1:29" x14ac:dyDescent="0.3">
      <c r="A48" s="4" t="s">
        <v>1244</v>
      </c>
      <c r="B48" s="3" t="s">
        <v>256</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t="shared" si="0"/>
        <v>2</v>
      </c>
      <c r="Y48">
        <v>254.83333333333334</v>
      </c>
      <c r="Z48" s="223">
        <f>SUM( tabConsumo[[#This Row],[QTD.PENDENTE]]:tabConsumo[[#This Row],[09_23]] )</f>
        <v>3407</v>
      </c>
      <c r="AA48" s="223">
        <f>LARGE(tabConsumo[[#This Row],[10_22]:[09_23]],1)</f>
        <v>1540</v>
      </c>
      <c r="AB48" s="146" t="s">
        <v>2240</v>
      </c>
      <c r="AC48" s="3" t="s">
        <v>2081</v>
      </c>
    </row>
    <row r="49" spans="1:29" x14ac:dyDescent="0.3">
      <c r="A49" s="4" t="s">
        <v>1395</v>
      </c>
      <c r="B49" s="3" t="s">
        <v>1339</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t="shared" si="0"/>
        <v>2</v>
      </c>
      <c r="Y49">
        <v>397.91666666666669</v>
      </c>
      <c r="Z49" s="223">
        <f>SUM( tabConsumo[[#This Row],[QTD.PENDENTE]]:tabConsumo[[#This Row],[09_23]] )</f>
        <v>4775</v>
      </c>
      <c r="AA49" s="223">
        <f>LARGE(tabConsumo[[#This Row],[10_22]:[09_23]],1)</f>
        <v>730</v>
      </c>
      <c r="AB49" s="146" t="s">
        <v>2235</v>
      </c>
      <c r="AC49" s="3" t="s">
        <v>2081</v>
      </c>
    </row>
    <row r="50" spans="1:29" x14ac:dyDescent="0.3">
      <c r="A50" s="4" t="s">
        <v>1338</v>
      </c>
      <c r="B50" s="3" t="s">
        <v>1339</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t="shared" si="0"/>
        <v>2</v>
      </c>
      <c r="Y50">
        <v>147</v>
      </c>
      <c r="Z50" s="223">
        <f>SUM( tabConsumo[[#This Row],[QTD.PENDENTE]]:tabConsumo[[#This Row],[09_23]] )</f>
        <v>1764</v>
      </c>
      <c r="AA50" s="223">
        <f>LARGE(tabConsumo[[#This Row],[10_22]:[09_23]],1)</f>
        <v>421</v>
      </c>
      <c r="AB50" s="146" t="s">
        <v>2238</v>
      </c>
      <c r="AC50" s="3" t="s">
        <v>2081</v>
      </c>
    </row>
    <row r="51" spans="1:29" x14ac:dyDescent="0.3">
      <c r="A51" s="4" t="s">
        <v>1433</v>
      </c>
      <c r="B51" s="3" t="s">
        <v>386</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t="shared" si="0"/>
        <v>2</v>
      </c>
      <c r="Y51">
        <v>234.91666666666666</v>
      </c>
      <c r="Z51" s="223">
        <f>SUM( tabConsumo[[#This Row],[QTD.PENDENTE]]:tabConsumo[[#This Row],[09_23]] )</f>
        <v>2819</v>
      </c>
      <c r="AA51" s="223">
        <f>LARGE(tabConsumo[[#This Row],[10_22]:[09_23]],1)</f>
        <v>380</v>
      </c>
      <c r="AB51" s="146" t="s">
        <v>2232</v>
      </c>
      <c r="AC51" s="3" t="s">
        <v>2081</v>
      </c>
    </row>
    <row r="52" spans="1:29" x14ac:dyDescent="0.3">
      <c r="A52" s="4" t="s">
        <v>1959</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t="shared" si="0"/>
        <v>2</v>
      </c>
      <c r="Y52">
        <v>3284.6666666666665</v>
      </c>
      <c r="Z52" s="223">
        <f>SUM( tabConsumo[[#This Row],[QTD.PENDENTE]]:tabConsumo[[#This Row],[09_23]] )</f>
        <v>46432</v>
      </c>
      <c r="AA52" s="223">
        <f>LARGE(tabConsumo[[#This Row],[10_22]:[09_23]],1)</f>
        <v>22155</v>
      </c>
      <c r="AB52" s="146" t="s">
        <v>2232</v>
      </c>
      <c r="AC52" s="3" t="s">
        <v>2081</v>
      </c>
    </row>
    <row r="53" spans="1:29" x14ac:dyDescent="0.3">
      <c r="A53" s="4" t="s">
        <v>873</v>
      </c>
      <c r="B53" s="3" t="s">
        <v>429</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t="shared" si="0"/>
        <v>2</v>
      </c>
      <c r="Y53">
        <v>0.41666666666666669</v>
      </c>
      <c r="Z53" s="223">
        <f>SUM( tabConsumo[[#This Row],[QTD.PENDENTE]]:tabConsumo[[#This Row],[09_23]] )</f>
        <v>5</v>
      </c>
      <c r="AA53" s="223">
        <f>LARGE(tabConsumo[[#This Row],[10_22]:[09_23]],1)</f>
        <v>1</v>
      </c>
      <c r="AB53" s="146" t="s">
        <v>2232</v>
      </c>
      <c r="AC53" s="3" t="s">
        <v>2081</v>
      </c>
    </row>
    <row r="54" spans="1:29" x14ac:dyDescent="0.3">
      <c r="A54" s="4" t="s">
        <v>874</v>
      </c>
      <c r="B54" s="3" t="s">
        <v>429</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t="shared" si="0"/>
        <v>2</v>
      </c>
      <c r="Y54">
        <v>0.58333333333333337</v>
      </c>
      <c r="Z54" s="223">
        <f>SUM( tabConsumo[[#This Row],[QTD.PENDENTE]]:tabConsumo[[#This Row],[09_23]] )</f>
        <v>9</v>
      </c>
      <c r="AA54" s="223">
        <f>LARGE(tabConsumo[[#This Row],[10_22]:[09_23]],1)</f>
        <v>6</v>
      </c>
      <c r="AB54" s="146" t="s">
        <v>2232</v>
      </c>
      <c r="AC54" s="3" t="s">
        <v>2081</v>
      </c>
    </row>
    <row r="55" spans="1:29" x14ac:dyDescent="0.3">
      <c r="A55" s="4" t="s">
        <v>875</v>
      </c>
      <c r="B55" s="3" t="s">
        <v>429</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t="shared" si="0"/>
        <v>2</v>
      </c>
      <c r="Y55">
        <v>0.33333333333333331</v>
      </c>
      <c r="Z55" s="223">
        <f>SUM( tabConsumo[[#This Row],[QTD.PENDENTE]]:tabConsumo[[#This Row],[09_23]] )</f>
        <v>6</v>
      </c>
      <c r="AA55" s="223">
        <f>LARGE(tabConsumo[[#This Row],[10_22]:[09_23]],1)</f>
        <v>5</v>
      </c>
      <c r="AB55" s="146" t="s">
        <v>2232</v>
      </c>
      <c r="AC55" s="3" t="s">
        <v>2081</v>
      </c>
    </row>
    <row r="56" spans="1:29" x14ac:dyDescent="0.3">
      <c r="A56" s="4" t="s">
        <v>876</v>
      </c>
      <c r="B56" s="3" t="s">
        <v>429</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t="shared" si="0"/>
        <v>2</v>
      </c>
      <c r="Y56">
        <v>8.3333333333333329E-2</v>
      </c>
      <c r="Z56" s="223">
        <f>SUM( tabConsumo[[#This Row],[QTD.PENDENTE]]:tabConsumo[[#This Row],[09_23]] )</f>
        <v>3</v>
      </c>
      <c r="AA56" s="223">
        <f>LARGE(tabConsumo[[#This Row],[10_22]:[09_23]],1)</f>
        <v>3</v>
      </c>
      <c r="AB56" s="146" t="s">
        <v>2232</v>
      </c>
      <c r="AC56" s="3" t="s">
        <v>2081</v>
      </c>
    </row>
    <row r="57" spans="1:29" x14ac:dyDescent="0.3">
      <c r="A57" s="4" t="s">
        <v>867</v>
      </c>
      <c r="B57" s="3" t="s">
        <v>429</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t="shared" si="0"/>
        <v>2</v>
      </c>
      <c r="Y57">
        <v>0.25</v>
      </c>
      <c r="Z57" s="223">
        <f>SUM( tabConsumo[[#This Row],[QTD.PENDENTE]]:tabConsumo[[#This Row],[09_23]] )</f>
        <v>3</v>
      </c>
      <c r="AA57" s="223">
        <f>LARGE(tabConsumo[[#This Row],[10_22]:[09_23]],1)</f>
        <v>1</v>
      </c>
      <c r="AB57" s="146" t="s">
        <v>2239</v>
      </c>
      <c r="AC57" s="3" t="s">
        <v>2081</v>
      </c>
    </row>
    <row r="58" spans="1:29" x14ac:dyDescent="0.3">
      <c r="A58" s="4" t="s">
        <v>868</v>
      </c>
      <c r="B58" s="3" t="s">
        <v>429</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t="shared" si="0"/>
        <v>2</v>
      </c>
      <c r="Y58">
        <v>0</v>
      </c>
      <c r="Z58" s="223">
        <f>SUM( tabConsumo[[#This Row],[QTD.PENDENTE]]:tabConsumo[[#This Row],[09_23]] )</f>
        <v>1</v>
      </c>
      <c r="AA58" s="223">
        <f>LARGE(tabConsumo[[#This Row],[10_22]:[09_23]],1)</f>
        <v>1</v>
      </c>
      <c r="AB58" s="146" t="s">
        <v>2239</v>
      </c>
      <c r="AC58" s="3" t="s">
        <v>2081</v>
      </c>
    </row>
    <row r="59" spans="1:29" x14ac:dyDescent="0.3">
      <c r="A59" s="4" t="s">
        <v>869</v>
      </c>
      <c r="B59" s="3" t="s">
        <v>429</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t="shared" si="0"/>
        <v>2</v>
      </c>
      <c r="Y59">
        <v>0.16666666666666666</v>
      </c>
      <c r="Z59" s="223">
        <f>SUM( tabConsumo[[#This Row],[QTD.PENDENTE]]:tabConsumo[[#This Row],[09_23]] )</f>
        <v>3</v>
      </c>
      <c r="AA59" s="223">
        <f>LARGE(tabConsumo[[#This Row],[10_22]:[09_23]],1)</f>
        <v>2</v>
      </c>
      <c r="AB59" s="146" t="s">
        <v>2240</v>
      </c>
      <c r="AC59" s="3" t="s">
        <v>2081</v>
      </c>
    </row>
    <row r="60" spans="1:29" x14ac:dyDescent="0.3">
      <c r="A60" s="4" t="s">
        <v>1931</v>
      </c>
      <c r="B60" s="3" t="s">
        <v>429</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t="shared" si="0"/>
        <v>2</v>
      </c>
      <c r="Y60">
        <v>0</v>
      </c>
      <c r="Z60" s="223">
        <f>SUM( tabConsumo[[#This Row],[QTD.PENDENTE]]:tabConsumo[[#This Row],[09_23]] )</f>
        <v>2</v>
      </c>
      <c r="AA60" s="223">
        <f>LARGE(tabConsumo[[#This Row],[10_22]:[09_23]],1)</f>
        <v>1</v>
      </c>
      <c r="AB60" s="146" t="s">
        <v>2241</v>
      </c>
      <c r="AC60" s="3" t="s">
        <v>2081</v>
      </c>
    </row>
    <row r="61" spans="1:29" x14ac:dyDescent="0.3">
      <c r="A61" s="4" t="s">
        <v>1932</v>
      </c>
      <c r="B61" s="3" t="s">
        <v>429</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t="shared" si="0"/>
        <v>2</v>
      </c>
      <c r="Y61">
        <v>0.41666666666666669</v>
      </c>
      <c r="Z61" s="223">
        <f>SUM( tabConsumo[[#This Row],[QTD.PENDENTE]]:tabConsumo[[#This Row],[09_23]] )</f>
        <v>5</v>
      </c>
      <c r="AA61" s="223">
        <f>LARGE(tabConsumo[[#This Row],[10_22]:[09_23]],1)</f>
        <v>1</v>
      </c>
      <c r="AB61" s="146" t="s">
        <v>2238</v>
      </c>
      <c r="AC61" s="3" t="s">
        <v>2081</v>
      </c>
    </row>
    <row r="62" spans="1:29" x14ac:dyDescent="0.3">
      <c r="A62" s="4" t="s">
        <v>1933</v>
      </c>
      <c r="B62" s="3" t="s">
        <v>429</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t="shared" si="0"/>
        <v>2</v>
      </c>
      <c r="Y62">
        <v>0.41666666666666669</v>
      </c>
      <c r="Z62" s="223">
        <f>SUM( tabConsumo[[#This Row],[QTD.PENDENTE]]:tabConsumo[[#This Row],[09_23]] )</f>
        <v>5</v>
      </c>
      <c r="AA62" s="223">
        <f>LARGE(tabConsumo[[#This Row],[10_22]:[09_23]],1)</f>
        <v>1</v>
      </c>
      <c r="AB62" s="146" t="s">
        <v>2232</v>
      </c>
      <c r="AC62" s="3" t="s">
        <v>2081</v>
      </c>
    </row>
    <row r="63" spans="1:29" x14ac:dyDescent="0.3">
      <c r="A63" s="4" t="s">
        <v>1934</v>
      </c>
      <c r="B63" s="3" t="s">
        <v>429</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t="shared" si="0"/>
        <v>2</v>
      </c>
      <c r="Y63">
        <v>0.66666666666666663</v>
      </c>
      <c r="Z63" s="223">
        <f>SUM( tabConsumo[[#This Row],[QTD.PENDENTE]]:tabConsumo[[#This Row],[09_23]] )</f>
        <v>8</v>
      </c>
      <c r="AA63" s="223">
        <f>LARGE(tabConsumo[[#This Row],[10_22]:[09_23]],1)</f>
        <v>2</v>
      </c>
      <c r="AB63" s="146" t="s">
        <v>2232</v>
      </c>
      <c r="AC63" s="3" t="s">
        <v>2081</v>
      </c>
    </row>
    <row r="64" spans="1:29" x14ac:dyDescent="0.3">
      <c r="A64" s="4" t="s">
        <v>1150</v>
      </c>
      <c r="B64" s="3" t="s">
        <v>256</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t="shared" ref="S64:S78" si="2"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t="shared" si="0"/>
        <v>2</v>
      </c>
      <c r="Y64">
        <v>5.25</v>
      </c>
      <c r="Z64" s="223">
        <f>SUM( tabConsumo[[#This Row],[QTD.PENDENTE]]:tabConsumo[[#This Row],[09_23]] )</f>
        <v>63</v>
      </c>
      <c r="AA64" s="223">
        <f>LARGE(tabConsumo[[#This Row],[10_22]:[09_23]],1)</f>
        <v>11</v>
      </c>
      <c r="AB64" s="146" t="s">
        <v>2237</v>
      </c>
      <c r="AC64" s="3" t="s">
        <v>2081</v>
      </c>
    </row>
    <row r="65" spans="1:29" x14ac:dyDescent="0.3">
      <c r="A65" s="4" t="s">
        <v>1159</v>
      </c>
      <c r="B65" s="3" t="s">
        <v>256</v>
      </c>
      <c r="C65" s="2">
        <v>20144</v>
      </c>
      <c r="D65" s="2">
        <v>47</v>
      </c>
      <c r="F65" s="2">
        <v>27</v>
      </c>
      <c r="G65" s="2">
        <v>38</v>
      </c>
      <c r="H65" s="2">
        <v>12</v>
      </c>
      <c r="I65" s="2">
        <v>16</v>
      </c>
      <c r="J65" s="2">
        <v>18</v>
      </c>
      <c r="K65" s="2">
        <v>25</v>
      </c>
      <c r="L65" s="2">
        <v>49</v>
      </c>
      <c r="M65" s="2">
        <v>10</v>
      </c>
      <c r="N65" s="2">
        <v>50</v>
      </c>
      <c r="O65" s="2">
        <v>0</v>
      </c>
      <c r="P65" s="2">
        <v>0</v>
      </c>
      <c r="Q65" s="2">
        <v>70</v>
      </c>
      <c r="R65" s="238">
        <v>367</v>
      </c>
      <c r="S65" s="219">
        <f t="shared" si="2"/>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t="shared" si="0"/>
        <v>2</v>
      </c>
      <c r="Y65">
        <v>26.166666666666668</v>
      </c>
      <c r="Z65" s="223">
        <f>SUM( tabConsumo[[#This Row],[QTD.PENDENTE]]:tabConsumo[[#This Row],[09_23]] )</f>
        <v>315</v>
      </c>
      <c r="AA65" s="223">
        <f>LARGE(tabConsumo[[#This Row],[10_22]:[09_23]],1)</f>
        <v>70</v>
      </c>
      <c r="AB65" s="146" t="s">
        <v>2232</v>
      </c>
      <c r="AC65" s="3" t="s">
        <v>2081</v>
      </c>
    </row>
    <row r="66" spans="1:29" x14ac:dyDescent="0.3">
      <c r="A66" s="4" t="s">
        <v>1151</v>
      </c>
      <c r="B66" s="3" t="s">
        <v>256</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t="shared" si="2"/>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t="shared" si="0"/>
        <v>2</v>
      </c>
      <c r="Y66">
        <v>8.5833333333333339</v>
      </c>
      <c r="Z66" s="223">
        <f>SUM( tabConsumo[[#This Row],[QTD.PENDENTE]]:tabConsumo[[#This Row],[09_23]] )</f>
        <v>103</v>
      </c>
      <c r="AA66" s="223">
        <f>LARGE(tabConsumo[[#This Row],[10_22]:[09_23]],1)</f>
        <v>0</v>
      </c>
      <c r="AB66" s="146" t="s">
        <v>2232</v>
      </c>
      <c r="AC66" s="3" t="s">
        <v>2081</v>
      </c>
    </row>
    <row r="67" spans="1:29" x14ac:dyDescent="0.3">
      <c r="A67" s="4" t="s">
        <v>1152</v>
      </c>
      <c r="B67" s="3" t="s">
        <v>256</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t="shared" si="2"/>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t="shared" ref="X67:X130" si="3" xml:space="preserve"> 2</f>
        <v>2</v>
      </c>
      <c r="Y67">
        <v>54.5</v>
      </c>
      <c r="Z67" s="223">
        <f>SUM( tabConsumo[[#This Row],[QTD.PENDENTE]]:tabConsumo[[#This Row],[09_23]] )</f>
        <v>654</v>
      </c>
      <c r="AA67" s="223">
        <f>LARGE(tabConsumo[[#This Row],[10_22]:[09_23]],1)</f>
        <v>117</v>
      </c>
      <c r="AB67" s="146" t="s">
        <v>2232</v>
      </c>
      <c r="AC67" s="3" t="s">
        <v>2081</v>
      </c>
    </row>
    <row r="68" spans="1:29" x14ac:dyDescent="0.3">
      <c r="A68" s="4" t="s">
        <v>1153</v>
      </c>
      <c r="B68" s="3" t="s">
        <v>256</v>
      </c>
      <c r="C68" s="2">
        <v>20035</v>
      </c>
      <c r="D68" s="2">
        <v>849</v>
      </c>
      <c r="F68" s="2">
        <v>12</v>
      </c>
      <c r="G68" s="2">
        <v>4</v>
      </c>
      <c r="H68" s="2">
        <v>9</v>
      </c>
      <c r="I68" s="2">
        <v>7</v>
      </c>
      <c r="J68" s="2">
        <v>0</v>
      </c>
      <c r="K68" s="2">
        <v>20</v>
      </c>
      <c r="L68" s="2">
        <v>38</v>
      </c>
      <c r="M68" s="2">
        <v>10</v>
      </c>
      <c r="N68" s="2">
        <v>30</v>
      </c>
      <c r="O68" s="2">
        <v>0</v>
      </c>
      <c r="P68" s="2">
        <v>0</v>
      </c>
      <c r="Q68" s="2">
        <v>50</v>
      </c>
      <c r="R68" s="238">
        <v>367</v>
      </c>
      <c r="S68" s="219">
        <f t="shared" si="2"/>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t="shared" si="3"/>
        <v>2</v>
      </c>
      <c r="Y68">
        <v>14.75</v>
      </c>
      <c r="Z68" s="223">
        <f>SUM( tabConsumo[[#This Row],[QTD.PENDENTE]]:tabConsumo[[#This Row],[09_23]] )</f>
        <v>180</v>
      </c>
      <c r="AA68" s="223">
        <f>LARGE(tabConsumo[[#This Row],[10_22]:[09_23]],1)</f>
        <v>50</v>
      </c>
      <c r="AB68" s="146" t="s">
        <v>2232</v>
      </c>
      <c r="AC68" s="3" t="s">
        <v>2081</v>
      </c>
    </row>
    <row r="69" spans="1:29" x14ac:dyDescent="0.3">
      <c r="A69" s="4" t="s">
        <v>1154</v>
      </c>
      <c r="B69" s="3" t="s">
        <v>256</v>
      </c>
      <c r="C69" s="2">
        <v>20037</v>
      </c>
      <c r="D69" s="2">
        <v>148</v>
      </c>
      <c r="F69" s="2">
        <v>12</v>
      </c>
      <c r="G69" s="2">
        <v>4</v>
      </c>
      <c r="H69" s="2">
        <v>9</v>
      </c>
      <c r="I69" s="2">
        <v>20</v>
      </c>
      <c r="J69" s="2">
        <v>4</v>
      </c>
      <c r="K69" s="2">
        <v>36</v>
      </c>
      <c r="L69" s="2">
        <v>23</v>
      </c>
      <c r="M69" s="2">
        <v>0</v>
      </c>
      <c r="N69" s="2">
        <v>0</v>
      </c>
      <c r="O69" s="2">
        <v>0</v>
      </c>
      <c r="P69" s="2">
        <v>0</v>
      </c>
      <c r="Q69" s="2">
        <v>10</v>
      </c>
      <c r="R69" s="238">
        <v>367</v>
      </c>
      <c r="S69" s="219">
        <f t="shared" si="2"/>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t="shared" si="3"/>
        <v>2</v>
      </c>
      <c r="Y69">
        <v>9.5</v>
      </c>
      <c r="Z69" s="223">
        <f>SUM( tabConsumo[[#This Row],[QTD.PENDENTE]]:tabConsumo[[#This Row],[09_23]] )</f>
        <v>118</v>
      </c>
      <c r="AA69" s="223">
        <f>LARGE(tabConsumo[[#This Row],[10_22]:[09_23]],1)</f>
        <v>36</v>
      </c>
      <c r="AB69" s="146" t="s">
        <v>2232</v>
      </c>
      <c r="AC69" s="3" t="s">
        <v>2081</v>
      </c>
    </row>
    <row r="70" spans="1:29" x14ac:dyDescent="0.3">
      <c r="A70" s="4" t="s">
        <v>1155</v>
      </c>
      <c r="B70" s="3" t="s">
        <v>256</v>
      </c>
      <c r="C70" s="2">
        <v>20104</v>
      </c>
      <c r="D70" s="2">
        <v>284</v>
      </c>
      <c r="F70" s="2">
        <v>15</v>
      </c>
      <c r="G70" s="2">
        <v>18</v>
      </c>
      <c r="H70" s="2">
        <v>1</v>
      </c>
      <c r="I70" s="2">
        <v>27</v>
      </c>
      <c r="J70" s="2">
        <v>0</v>
      </c>
      <c r="K70" s="2">
        <v>51</v>
      </c>
      <c r="L70" s="2">
        <v>20</v>
      </c>
      <c r="M70" s="2">
        <v>0</v>
      </c>
      <c r="N70" s="2">
        <v>0</v>
      </c>
      <c r="O70" s="2">
        <v>0</v>
      </c>
      <c r="P70" s="2">
        <v>0</v>
      </c>
      <c r="Q70" s="2">
        <v>100</v>
      </c>
      <c r="R70" s="238">
        <v>367</v>
      </c>
      <c r="S70" s="219">
        <f t="shared" si="2"/>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t="shared" si="3"/>
        <v>2</v>
      </c>
      <c r="Y70">
        <v>17.583333333333332</v>
      </c>
      <c r="Z70" s="223">
        <f>SUM( tabConsumo[[#This Row],[QTD.PENDENTE]]:tabConsumo[[#This Row],[09_23]] )</f>
        <v>232</v>
      </c>
      <c r="AA70" s="223">
        <f>LARGE(tabConsumo[[#This Row],[10_22]:[09_23]],1)</f>
        <v>100</v>
      </c>
      <c r="AB70" s="146" t="s">
        <v>2232</v>
      </c>
      <c r="AC70" s="3" t="s">
        <v>2081</v>
      </c>
    </row>
    <row r="71" spans="1:29" x14ac:dyDescent="0.3">
      <c r="A71" s="4" t="s">
        <v>1156</v>
      </c>
      <c r="B71" s="3" t="s">
        <v>256</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t="shared" si="2"/>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t="shared" si="3"/>
        <v>2</v>
      </c>
      <c r="Y71">
        <v>33.333333333333336</v>
      </c>
      <c r="Z71" s="223">
        <f>SUM( tabConsumo[[#This Row],[QTD.PENDENTE]]:tabConsumo[[#This Row],[09_23]] )</f>
        <v>400</v>
      </c>
      <c r="AA71" s="223">
        <f>LARGE(tabConsumo[[#This Row],[10_22]:[09_23]],1)</f>
        <v>88</v>
      </c>
      <c r="AB71" s="146" t="s">
        <v>2232</v>
      </c>
      <c r="AC71" s="3" t="s">
        <v>2081</v>
      </c>
    </row>
    <row r="72" spans="1:29" x14ac:dyDescent="0.3">
      <c r="A72" s="4" t="s">
        <v>1146</v>
      </c>
      <c r="B72" s="3" t="s">
        <v>256</v>
      </c>
      <c r="C72" s="2">
        <v>19871</v>
      </c>
      <c r="D72" s="2">
        <v>95</v>
      </c>
      <c r="F72" s="2">
        <v>0</v>
      </c>
      <c r="G72" s="2">
        <v>6</v>
      </c>
      <c r="H72" s="2">
        <v>1</v>
      </c>
      <c r="I72" s="2">
        <v>7</v>
      </c>
      <c r="J72" s="2">
        <v>0</v>
      </c>
      <c r="K72" s="2">
        <v>2</v>
      </c>
      <c r="L72" s="2">
        <v>22</v>
      </c>
      <c r="M72" s="2">
        <v>0</v>
      </c>
      <c r="N72" s="2">
        <v>0</v>
      </c>
      <c r="O72" s="2">
        <v>0</v>
      </c>
      <c r="P72" s="2">
        <v>0</v>
      </c>
      <c r="Q72" s="2">
        <v>0</v>
      </c>
      <c r="R72" s="238">
        <v>367</v>
      </c>
      <c r="S72" s="219">
        <f t="shared" si="2"/>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t="shared" si="3"/>
        <v>2</v>
      </c>
      <c r="Y72">
        <v>2.6666666666666665</v>
      </c>
      <c r="Z72" s="223">
        <f>SUM( tabConsumo[[#This Row],[QTD.PENDENTE]]:tabConsumo[[#This Row],[09_23]] )</f>
        <v>38</v>
      </c>
      <c r="AA72" s="223">
        <f>LARGE(tabConsumo[[#This Row],[10_22]:[09_23]],1)</f>
        <v>22</v>
      </c>
      <c r="AB72" s="146" t="s">
        <v>2234</v>
      </c>
      <c r="AC72" s="3" t="s">
        <v>2081</v>
      </c>
    </row>
    <row r="73" spans="1:29" x14ac:dyDescent="0.3">
      <c r="A73" s="4" t="s">
        <v>1148</v>
      </c>
      <c r="B73" s="3" t="s">
        <v>256</v>
      </c>
      <c r="C73" s="2">
        <v>19882</v>
      </c>
      <c r="D73" s="2">
        <v>224</v>
      </c>
      <c r="F73" s="2">
        <v>4</v>
      </c>
      <c r="G73" s="2">
        <v>4</v>
      </c>
      <c r="H73" s="2">
        <v>2</v>
      </c>
      <c r="I73" s="2">
        <v>2</v>
      </c>
      <c r="J73" s="2">
        <v>2</v>
      </c>
      <c r="K73" s="2">
        <v>0</v>
      </c>
      <c r="L73" s="2">
        <v>20</v>
      </c>
      <c r="M73" s="2">
        <v>0</v>
      </c>
      <c r="N73" s="2">
        <v>0</v>
      </c>
      <c r="O73" s="2">
        <v>0</v>
      </c>
      <c r="P73" s="2">
        <v>0</v>
      </c>
      <c r="Q73" s="2">
        <v>0</v>
      </c>
      <c r="R73" s="238">
        <v>367</v>
      </c>
      <c r="S73" s="219">
        <f t="shared" si="2"/>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t="shared" si="3"/>
        <v>2</v>
      </c>
      <c r="Y73">
        <v>2.3333333333333335</v>
      </c>
      <c r="Z73" s="223">
        <f>SUM( tabConsumo[[#This Row],[QTD.PENDENTE]]:tabConsumo[[#This Row],[09_23]] )</f>
        <v>34</v>
      </c>
      <c r="AA73" s="223">
        <f>LARGE(tabConsumo[[#This Row],[10_22]:[09_23]],1)</f>
        <v>20</v>
      </c>
      <c r="AB73" s="146" t="s">
        <v>2234</v>
      </c>
      <c r="AC73" s="3" t="s">
        <v>2081</v>
      </c>
    </row>
    <row r="74" spans="1:29" x14ac:dyDescent="0.3">
      <c r="A74" s="4" t="s">
        <v>1149</v>
      </c>
      <c r="B74" s="3" t="s">
        <v>256</v>
      </c>
      <c r="C74" s="2">
        <v>19883</v>
      </c>
      <c r="D74" s="2">
        <v>547</v>
      </c>
      <c r="F74" s="2">
        <v>2</v>
      </c>
      <c r="G74" s="2">
        <v>4</v>
      </c>
      <c r="H74" s="2">
        <v>2</v>
      </c>
      <c r="I74" s="2">
        <v>6</v>
      </c>
      <c r="J74" s="2">
        <v>0</v>
      </c>
      <c r="K74" s="2">
        <v>2</v>
      </c>
      <c r="L74" s="2">
        <v>22</v>
      </c>
      <c r="M74" s="2">
        <v>0</v>
      </c>
      <c r="N74" s="2">
        <v>0</v>
      </c>
      <c r="O74" s="2">
        <v>0</v>
      </c>
      <c r="P74" s="2">
        <v>0</v>
      </c>
      <c r="Q74" s="2">
        <v>0</v>
      </c>
      <c r="R74" s="238">
        <v>367</v>
      </c>
      <c r="S74" s="219">
        <f t="shared" si="2"/>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t="shared" si="3"/>
        <v>2</v>
      </c>
      <c r="Y74">
        <v>2.5833333333333335</v>
      </c>
      <c r="Z74" s="223">
        <f>SUM( tabConsumo[[#This Row],[QTD.PENDENTE]]:tabConsumo[[#This Row],[09_23]] )</f>
        <v>38</v>
      </c>
      <c r="AA74" s="223">
        <f>LARGE(tabConsumo[[#This Row],[10_22]:[09_23]],1)</f>
        <v>22</v>
      </c>
      <c r="AB74" s="146" t="s">
        <v>2234</v>
      </c>
      <c r="AC74" s="3" t="s">
        <v>2081</v>
      </c>
    </row>
    <row r="75" spans="1:29" x14ac:dyDescent="0.3">
      <c r="A75" s="4" t="s">
        <v>281</v>
      </c>
      <c r="B75" s="3" t="s">
        <v>256</v>
      </c>
      <c r="C75" s="2">
        <v>12812</v>
      </c>
      <c r="D75" s="2">
        <v>63</v>
      </c>
      <c r="F75" s="2">
        <v>2</v>
      </c>
      <c r="G75" s="2">
        <v>3</v>
      </c>
      <c r="H75" s="2">
        <v>4</v>
      </c>
      <c r="I75" s="2">
        <v>1</v>
      </c>
      <c r="J75" s="2">
        <v>0</v>
      </c>
      <c r="K75" s="2">
        <v>2</v>
      </c>
      <c r="L75" s="2">
        <v>2</v>
      </c>
      <c r="M75" s="2">
        <v>0</v>
      </c>
      <c r="N75" s="2">
        <v>0</v>
      </c>
      <c r="O75" s="2">
        <v>0</v>
      </c>
      <c r="P75" s="2">
        <v>0</v>
      </c>
      <c r="Q75" s="2">
        <v>0</v>
      </c>
      <c r="R75" s="238">
        <v>367</v>
      </c>
      <c r="S75" s="219">
        <f t="shared" si="2"/>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t="shared" si="3"/>
        <v>2</v>
      </c>
      <c r="Y75">
        <v>1.0833333333333333</v>
      </c>
      <c r="Z75" s="223">
        <f>SUM( tabConsumo[[#This Row],[QTD.PENDENTE]]:tabConsumo[[#This Row],[09_23]] )</f>
        <v>14</v>
      </c>
      <c r="AA75" s="223">
        <f>LARGE(tabConsumo[[#This Row],[10_22]:[09_23]],1)</f>
        <v>4</v>
      </c>
      <c r="AB75" s="146" t="s">
        <v>2234</v>
      </c>
      <c r="AC75" s="3" t="s">
        <v>2081</v>
      </c>
    </row>
    <row r="76" spans="1:29" x14ac:dyDescent="0.3">
      <c r="A76" s="4" t="s">
        <v>1011</v>
      </c>
      <c r="B76" s="3" t="s">
        <v>256</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t="shared" si="2"/>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t="shared" si="3"/>
        <v>2</v>
      </c>
      <c r="Y76">
        <v>1342.6666666666667</v>
      </c>
      <c r="Z76" s="223">
        <f>SUM( tabConsumo[[#This Row],[QTD.PENDENTE]]:tabConsumo[[#This Row],[09_23]] )</f>
        <v>17880</v>
      </c>
      <c r="AA76" s="223">
        <f>LARGE(tabConsumo[[#This Row],[10_22]:[09_23]],1)</f>
        <v>6900</v>
      </c>
      <c r="AB76" s="146" t="s">
        <v>2240</v>
      </c>
      <c r="AC76" s="3" t="s">
        <v>2081</v>
      </c>
    </row>
    <row r="77" spans="1:29" x14ac:dyDescent="0.3">
      <c r="A77" s="4" t="s">
        <v>1233</v>
      </c>
      <c r="B77" s="3" t="s">
        <v>256</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t="shared" si="2"/>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t="shared" si="3"/>
        <v>2</v>
      </c>
      <c r="Y77">
        <v>435</v>
      </c>
      <c r="Z77" s="223">
        <f>SUM( tabConsumo[[#This Row],[QTD.PENDENTE]]:tabConsumo[[#This Row],[09_23]] )</f>
        <v>5220</v>
      </c>
      <c r="AA77" s="223">
        <f>LARGE(tabConsumo[[#This Row],[10_22]:[09_23]],1)</f>
        <v>1495</v>
      </c>
      <c r="AB77" s="146" t="s">
        <v>2239</v>
      </c>
      <c r="AC77" s="3" t="s">
        <v>2081</v>
      </c>
    </row>
    <row r="78" spans="1:29" x14ac:dyDescent="0.3">
      <c r="A78" s="4" t="s">
        <v>1013</v>
      </c>
      <c r="B78" s="3" t="s">
        <v>256</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t="shared" si="2"/>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t="shared" si="3"/>
        <v>2</v>
      </c>
      <c r="Y78">
        <v>1857.1666666666667</v>
      </c>
      <c r="Z78" s="223">
        <f>SUM( tabConsumo[[#This Row],[QTD.PENDENTE]]:tabConsumo[[#This Row],[09_23]] )</f>
        <v>22286</v>
      </c>
      <c r="AA78" s="223">
        <f>LARGE(tabConsumo[[#This Row],[10_22]:[09_23]],1)</f>
        <v>3800</v>
      </c>
      <c r="AB78" s="146" t="s">
        <v>2232</v>
      </c>
      <c r="AC78" s="3" t="s">
        <v>2081</v>
      </c>
    </row>
    <row r="79" spans="1:29" x14ac:dyDescent="0.3">
      <c r="A79" s="4" t="s">
        <v>1896</v>
      </c>
      <c r="B79" s="3" t="s">
        <v>256</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t="shared" si="3"/>
        <v>2</v>
      </c>
      <c r="Y79">
        <v>528.75</v>
      </c>
      <c r="Z79" s="223">
        <f>SUM( tabConsumo[[#This Row],[QTD.PENDENTE]]:tabConsumo[[#This Row],[09_23]] )</f>
        <v>6560</v>
      </c>
      <c r="AA79" s="223">
        <f>LARGE(tabConsumo[[#This Row],[10_22]:[09_23]],1)</f>
        <v>2160</v>
      </c>
      <c r="AB79" s="146" t="s">
        <v>2235</v>
      </c>
      <c r="AC79" s="3" t="s">
        <v>2081</v>
      </c>
    </row>
    <row r="80" spans="1:29" x14ac:dyDescent="0.3">
      <c r="A80" s="4" t="s">
        <v>1895</v>
      </c>
      <c r="B80" s="3" t="s">
        <v>256</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t="shared" si="3"/>
        <v>2</v>
      </c>
      <c r="Y80">
        <v>456.33333333333331</v>
      </c>
      <c r="Z80" s="223">
        <f>SUM( tabConsumo[[#This Row],[QTD.PENDENTE]]:tabConsumo[[#This Row],[09_23]] )</f>
        <v>5850</v>
      </c>
      <c r="AA80" s="223">
        <f>LARGE(tabConsumo[[#This Row],[10_22]:[09_23]],1)</f>
        <v>2200</v>
      </c>
      <c r="AB80" s="146" t="s">
        <v>2238</v>
      </c>
      <c r="AC80" s="3" t="s">
        <v>2081</v>
      </c>
    </row>
    <row r="81" spans="1:29" x14ac:dyDescent="0.3">
      <c r="A81" s="4" t="s">
        <v>1483</v>
      </c>
      <c r="B81" s="3" t="s">
        <v>256</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t="shared" si="3"/>
        <v>2</v>
      </c>
      <c r="Y81">
        <v>13.583333333333334</v>
      </c>
      <c r="Z81" s="223">
        <f>SUM( tabConsumo[[#This Row],[QTD.PENDENTE]]:tabConsumo[[#This Row],[09_23]] )</f>
        <v>164</v>
      </c>
      <c r="AA81" s="223">
        <f>LARGE(tabConsumo[[#This Row],[10_22]:[09_23]],1)</f>
        <v>50</v>
      </c>
      <c r="AB81" s="146" t="s">
        <v>2235</v>
      </c>
      <c r="AC81" s="3" t="s">
        <v>2081</v>
      </c>
    </row>
    <row r="82" spans="1:29" x14ac:dyDescent="0.3">
      <c r="A82" s="4" t="s">
        <v>1646</v>
      </c>
      <c r="B82" s="3" t="s">
        <v>256</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t="shared" si="3"/>
        <v>2</v>
      </c>
      <c r="Y82">
        <v>4.5</v>
      </c>
      <c r="Z82" s="223">
        <f>SUM( tabConsumo[[#This Row],[QTD.PENDENTE]]:tabConsumo[[#This Row],[09_23]] )</f>
        <v>56</v>
      </c>
      <c r="AA82" s="223">
        <f>LARGE(tabConsumo[[#This Row],[10_22]:[09_23]],1)</f>
        <v>20</v>
      </c>
      <c r="AB82" s="146" t="s">
        <v>2238</v>
      </c>
      <c r="AC82" s="3" t="s">
        <v>2081</v>
      </c>
    </row>
    <row r="83" spans="1:29" x14ac:dyDescent="0.3">
      <c r="A83" s="4" t="s">
        <v>1848</v>
      </c>
      <c r="B83" s="3" t="s">
        <v>256</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t="shared" si="3"/>
        <v>2</v>
      </c>
      <c r="Y83">
        <v>241.75</v>
      </c>
      <c r="Z83" s="223">
        <f>SUM( tabConsumo[[#This Row],[QTD.PENDENTE]]:tabConsumo[[#This Row],[09_23]] )</f>
        <v>3060</v>
      </c>
      <c r="AA83" s="223">
        <f>LARGE(tabConsumo[[#This Row],[10_22]:[09_23]],1)</f>
        <v>1100</v>
      </c>
      <c r="AB83" s="146" t="s">
        <v>2233</v>
      </c>
      <c r="AC83" s="3" t="s">
        <v>2081</v>
      </c>
    </row>
    <row r="84" spans="1:29" x14ac:dyDescent="0.3">
      <c r="A84" s="4" t="s">
        <v>360</v>
      </c>
      <c r="B84" s="3" t="s">
        <v>256</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t="shared" si="3"/>
        <v>2</v>
      </c>
      <c r="Y84">
        <v>0.16666666666666666</v>
      </c>
      <c r="Z84" s="223">
        <f>SUM( tabConsumo[[#This Row],[QTD.PENDENTE]]:tabConsumo[[#This Row],[09_23]] )</f>
        <v>4</v>
      </c>
      <c r="AA84" s="223">
        <f>LARGE(tabConsumo[[#This Row],[10_22]:[09_23]],1)</f>
        <v>4</v>
      </c>
      <c r="AB84" s="146" t="s">
        <v>2237</v>
      </c>
      <c r="AC84" s="3" t="s">
        <v>2081</v>
      </c>
    </row>
    <row r="85" spans="1:29" x14ac:dyDescent="0.3">
      <c r="A85" s="4" t="s">
        <v>1670</v>
      </c>
      <c r="B85" s="3" t="s">
        <v>265</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t="shared" si="3"/>
        <v>2</v>
      </c>
      <c r="Y85">
        <v>12.083333333333334</v>
      </c>
      <c r="Z85" s="223">
        <f>SUM( tabConsumo[[#This Row],[QTD.PENDENTE]]:tabConsumo[[#This Row],[09_23]] )</f>
        <v>220</v>
      </c>
      <c r="AA85" s="223">
        <f>LARGE(tabConsumo[[#This Row],[10_22]:[09_23]],1)</f>
        <v>220</v>
      </c>
      <c r="AB85" s="146" t="s">
        <v>2237</v>
      </c>
      <c r="AC85" s="3" t="s">
        <v>2081</v>
      </c>
    </row>
    <row r="86" spans="1:29" x14ac:dyDescent="0.3">
      <c r="A86" s="4" t="s">
        <v>1754</v>
      </c>
      <c r="B86" s="3" t="s">
        <v>265</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t="shared" si="3"/>
        <v>2</v>
      </c>
      <c r="Y86">
        <v>7.25</v>
      </c>
      <c r="Z86" s="223">
        <f>SUM( tabConsumo[[#This Row],[QTD.PENDENTE]]:tabConsumo[[#This Row],[09_23]] )</f>
        <v>120</v>
      </c>
      <c r="AA86" s="223">
        <f>LARGE(tabConsumo[[#This Row],[10_22]:[09_23]],1)</f>
        <v>100</v>
      </c>
      <c r="AB86" s="146" t="s">
        <v>2233</v>
      </c>
      <c r="AC86" s="3" t="s">
        <v>2081</v>
      </c>
    </row>
    <row r="87" spans="1:29" x14ac:dyDescent="0.3">
      <c r="A87" s="4" t="s">
        <v>1707</v>
      </c>
      <c r="B87" s="3" t="s">
        <v>265</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t="shared" si="3"/>
        <v>2</v>
      </c>
      <c r="Y87">
        <v>3</v>
      </c>
      <c r="Z87" s="223">
        <f>SUM( tabConsumo[[#This Row],[QTD.PENDENTE]]:tabConsumo[[#This Row],[09_23]] )</f>
        <v>53</v>
      </c>
      <c r="AA87" s="223">
        <f>LARGE(tabConsumo[[#This Row],[10_22]:[09_23]],1)</f>
        <v>50</v>
      </c>
      <c r="AB87" s="146" t="s">
        <v>2241</v>
      </c>
      <c r="AC87" s="3" t="s">
        <v>2081</v>
      </c>
    </row>
    <row r="88" spans="1:29" x14ac:dyDescent="0.3">
      <c r="A88" s="4" t="s">
        <v>1794</v>
      </c>
      <c r="B88" s="3" t="s">
        <v>265</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t="shared" si="3"/>
        <v>2</v>
      </c>
      <c r="Y88">
        <v>0.5</v>
      </c>
      <c r="Z88" s="223">
        <f>SUM( tabConsumo[[#This Row],[QTD.PENDENTE]]:tabConsumo[[#This Row],[09_23]] )</f>
        <v>10</v>
      </c>
      <c r="AA88" s="223">
        <f>LARGE(tabConsumo[[#This Row],[10_22]:[09_23]],1)</f>
        <v>10</v>
      </c>
      <c r="AB88" s="146" t="s">
        <v>2235</v>
      </c>
      <c r="AC88" s="3" t="s">
        <v>2081</v>
      </c>
    </row>
    <row r="89" spans="1:29" x14ac:dyDescent="0.3">
      <c r="A89" s="4" t="s">
        <v>1818</v>
      </c>
      <c r="B89" s="3" t="s">
        <v>265</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t="shared" si="3"/>
        <v>2</v>
      </c>
      <c r="Y89">
        <v>17.833333333333332</v>
      </c>
      <c r="Z89" s="223">
        <f>SUM( tabConsumo[[#This Row],[QTD.PENDENTE]]:tabConsumo[[#This Row],[09_23]] )</f>
        <v>226</v>
      </c>
      <c r="AA89" s="223">
        <f>LARGE(tabConsumo[[#This Row],[10_22]:[09_23]],1)</f>
        <v>110</v>
      </c>
      <c r="AB89" s="146" t="s">
        <v>2235</v>
      </c>
      <c r="AC89" s="3" t="s">
        <v>2081</v>
      </c>
    </row>
    <row r="90" spans="1:29" x14ac:dyDescent="0.3">
      <c r="A90" s="4" t="s">
        <v>1755</v>
      </c>
      <c r="B90" s="3" t="s">
        <v>265</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t="shared" si="3"/>
        <v>2</v>
      </c>
      <c r="Y90">
        <v>1.75</v>
      </c>
      <c r="Z90" s="223">
        <f>SUM( tabConsumo[[#This Row],[QTD.PENDENTE]]:tabConsumo[[#This Row],[09_23]] )</f>
        <v>27</v>
      </c>
      <c r="AA90" s="223">
        <f>LARGE(tabConsumo[[#This Row],[10_22]:[09_23]],1)</f>
        <v>20</v>
      </c>
      <c r="AB90" s="146" t="s">
        <v>2240</v>
      </c>
      <c r="AC90" s="3" t="s">
        <v>2081</v>
      </c>
    </row>
    <row r="91" spans="1:29" x14ac:dyDescent="0.3">
      <c r="A91" s="4" t="s">
        <v>2004</v>
      </c>
      <c r="B91" s="3" t="s">
        <v>265</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t="shared" si="3"/>
        <v>2</v>
      </c>
      <c r="Y91">
        <v>41.833333333333336</v>
      </c>
      <c r="Z91" s="223">
        <f>SUM( tabConsumo[[#This Row],[QTD.PENDENTE]]:tabConsumo[[#This Row],[09_23]] )</f>
        <v>504</v>
      </c>
      <c r="AA91" s="223">
        <f>LARGE(tabConsumo[[#This Row],[10_22]:[09_23]],1)</f>
        <v>204</v>
      </c>
      <c r="AB91" s="146" t="s">
        <v>2238</v>
      </c>
      <c r="AC91" s="3" t="s">
        <v>2081</v>
      </c>
    </row>
    <row r="92" spans="1:29" x14ac:dyDescent="0.3">
      <c r="A92" s="4" t="s">
        <v>2003</v>
      </c>
      <c r="B92" s="3" t="s">
        <v>265</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t="shared" si="3"/>
        <v>2</v>
      </c>
      <c r="Y92">
        <v>215</v>
      </c>
      <c r="Z92" s="223">
        <f>SUM( tabConsumo[[#This Row],[QTD.PENDENTE]]:tabConsumo[[#This Row],[09_23]] )</f>
        <v>2580</v>
      </c>
      <c r="AA92" s="223">
        <f>LARGE(tabConsumo[[#This Row],[10_22]:[09_23]],1)</f>
        <v>680</v>
      </c>
      <c r="AB92" s="146" t="s">
        <v>2239</v>
      </c>
      <c r="AC92" s="3" t="s">
        <v>2081</v>
      </c>
    </row>
    <row r="93" spans="1:29" x14ac:dyDescent="0.3">
      <c r="A93" s="4" t="s">
        <v>2005</v>
      </c>
      <c r="B93" s="3" t="s">
        <v>265</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t="shared" si="3"/>
        <v>2</v>
      </c>
      <c r="Y93">
        <v>82.833333333333329</v>
      </c>
      <c r="Z93" s="223">
        <f>SUM( tabConsumo[[#This Row],[QTD.PENDENTE]]:tabConsumo[[#This Row],[09_23]] )</f>
        <v>994</v>
      </c>
      <c r="AA93" s="223">
        <f>LARGE(tabConsumo[[#This Row],[10_22]:[09_23]],1)</f>
        <v>200</v>
      </c>
      <c r="AB93" s="146" t="s">
        <v>2238</v>
      </c>
      <c r="AC93" s="3" t="s">
        <v>2081</v>
      </c>
    </row>
    <row r="94" spans="1:29" x14ac:dyDescent="0.3">
      <c r="A94" s="4" t="s">
        <v>2002</v>
      </c>
      <c r="B94" s="3" t="s">
        <v>265</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t="shared" si="3"/>
        <v>2</v>
      </c>
      <c r="Y94">
        <v>8.1666666666666661</v>
      </c>
      <c r="Z94" s="223">
        <f>SUM( tabConsumo[[#This Row],[QTD.PENDENTE]]:tabConsumo[[#This Row],[09_23]] )</f>
        <v>130</v>
      </c>
      <c r="AA94" s="223">
        <f>LARGE(tabConsumo[[#This Row],[10_22]:[09_23]],1)</f>
        <v>100</v>
      </c>
      <c r="AB94" s="146" t="s">
        <v>2235</v>
      </c>
      <c r="AC94" s="3" t="s">
        <v>2081</v>
      </c>
    </row>
    <row r="95" spans="1:29" x14ac:dyDescent="0.3">
      <c r="A95" s="4" t="s">
        <v>2016</v>
      </c>
      <c r="B95" s="3" t="s">
        <v>265</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t="shared" si="3"/>
        <v>2</v>
      </c>
      <c r="Y95">
        <v>21.083333333333332</v>
      </c>
      <c r="Z95" s="223">
        <f>SUM( tabConsumo[[#This Row],[QTD.PENDENTE]]:tabConsumo[[#This Row],[09_23]] )</f>
        <v>275</v>
      </c>
      <c r="AA95" s="223">
        <f>LARGE(tabConsumo[[#This Row],[10_22]:[09_23]],1)</f>
        <v>150</v>
      </c>
      <c r="AB95" s="146" t="s">
        <v>2235</v>
      </c>
      <c r="AC95" s="3" t="s">
        <v>2081</v>
      </c>
    </row>
    <row r="96" spans="1:29" x14ac:dyDescent="0.3">
      <c r="A96" s="4" t="s">
        <v>1993</v>
      </c>
      <c r="B96" s="3" t="s">
        <v>253</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t="shared" si="3"/>
        <v>2</v>
      </c>
      <c r="Y96">
        <v>4.666666666666667</v>
      </c>
      <c r="Z96" s="223">
        <f>SUM( tabConsumo[[#This Row],[QTD.PENDENTE]]:tabConsumo[[#This Row],[09_23]] )</f>
        <v>58</v>
      </c>
      <c r="AA96" s="223">
        <f>LARGE(tabConsumo[[#This Row],[10_22]:[09_23]],1)</f>
        <v>16</v>
      </c>
      <c r="AB96" s="146" t="s">
        <v>2232</v>
      </c>
      <c r="AC96" s="3" t="s">
        <v>2081</v>
      </c>
    </row>
    <row r="97" spans="1:29" x14ac:dyDescent="0.3">
      <c r="A97" s="4" t="s">
        <v>2000</v>
      </c>
      <c r="B97" s="3" t="s">
        <v>265</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t="shared" si="3"/>
        <v>2</v>
      </c>
      <c r="Y97">
        <v>318.25</v>
      </c>
      <c r="Z97" s="223">
        <f>SUM( tabConsumo[[#This Row],[QTD.PENDENTE]]:tabConsumo[[#This Row],[09_23]] )</f>
        <v>4134</v>
      </c>
      <c r="AA97" s="223">
        <f>LARGE(tabConsumo[[#This Row],[10_22]:[09_23]],1)</f>
        <v>1600</v>
      </c>
      <c r="AB97" s="146" t="s">
        <v>2238</v>
      </c>
      <c r="AC97" s="3" t="s">
        <v>2081</v>
      </c>
    </row>
    <row r="98" spans="1:29" x14ac:dyDescent="0.3">
      <c r="A98" s="4" t="s">
        <v>2001</v>
      </c>
      <c r="B98" s="3" t="s">
        <v>265</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t="shared" si="3"/>
        <v>2</v>
      </c>
      <c r="Y98">
        <v>82.416666666666671</v>
      </c>
      <c r="Z98" s="223">
        <f>SUM( tabConsumo[[#This Row],[QTD.PENDENTE]]:tabConsumo[[#This Row],[09_23]] )</f>
        <v>1110</v>
      </c>
      <c r="AA98" s="223">
        <f>LARGE(tabConsumo[[#This Row],[10_22]:[09_23]],1)</f>
        <v>510</v>
      </c>
      <c r="AB98" s="146" t="s">
        <v>2234</v>
      </c>
      <c r="AC98" s="3" t="s">
        <v>2081</v>
      </c>
    </row>
    <row r="99" spans="1:29" x14ac:dyDescent="0.3">
      <c r="A99" s="4" t="s">
        <v>2006</v>
      </c>
      <c r="B99" s="3" t="s">
        <v>265</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t="shared" si="3"/>
        <v>2</v>
      </c>
      <c r="Y99">
        <v>26.166666666666668</v>
      </c>
      <c r="Z99" s="223">
        <f>SUM( tabConsumo[[#This Row],[QTD.PENDENTE]]:tabConsumo[[#This Row],[09_23]] )</f>
        <v>314</v>
      </c>
      <c r="AA99" s="223">
        <f>LARGE(tabConsumo[[#This Row],[10_22]:[09_23]],1)</f>
        <v>104</v>
      </c>
      <c r="AB99" s="146" t="s">
        <v>2232</v>
      </c>
      <c r="AC99" s="3" t="s">
        <v>2081</v>
      </c>
    </row>
    <row r="100" spans="1:29" x14ac:dyDescent="0.3">
      <c r="A100" s="4" t="s">
        <v>1995</v>
      </c>
      <c r="B100" s="3" t="s">
        <v>253</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t="shared" si="3"/>
        <v>2</v>
      </c>
      <c r="Y100">
        <v>25.833333333333332</v>
      </c>
      <c r="Z100" s="223">
        <f>SUM( tabConsumo[[#This Row],[QTD.PENDENTE]]:tabConsumo[[#This Row],[09_23]] )</f>
        <v>310</v>
      </c>
      <c r="AA100" s="223">
        <f>LARGE(tabConsumo[[#This Row],[10_22]:[09_23]],1)</f>
        <v>50</v>
      </c>
      <c r="AB100" s="146" t="s">
        <v>2232</v>
      </c>
      <c r="AC100" s="3" t="s">
        <v>2081</v>
      </c>
    </row>
    <row r="101" spans="1:29" x14ac:dyDescent="0.3">
      <c r="A101" s="4" t="s">
        <v>1994</v>
      </c>
      <c r="B101" s="3" t="s">
        <v>253</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t="shared" si="3"/>
        <v>2</v>
      </c>
      <c r="Y101">
        <v>8.25</v>
      </c>
      <c r="Z101" s="223">
        <f>SUM( tabConsumo[[#This Row],[QTD.PENDENTE]]:tabConsumo[[#This Row],[09_23]] )</f>
        <v>103</v>
      </c>
      <c r="AA101" s="223">
        <f>LARGE(tabConsumo[[#This Row],[10_22]:[09_23]],1)</f>
        <v>29</v>
      </c>
      <c r="AB101" s="146" t="s">
        <v>2232</v>
      </c>
      <c r="AC101" s="3" t="s">
        <v>2081</v>
      </c>
    </row>
    <row r="102" spans="1:29" x14ac:dyDescent="0.3">
      <c r="A102" s="4" t="s">
        <v>2021</v>
      </c>
      <c r="B102" s="3" t="s">
        <v>265</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t="shared" si="3"/>
        <v>2</v>
      </c>
      <c r="Y102">
        <v>72.833333333333329</v>
      </c>
      <c r="Z102" s="223">
        <f>SUM( tabConsumo[[#This Row],[QTD.PENDENTE]]:tabConsumo[[#This Row],[09_23]] )</f>
        <v>985</v>
      </c>
      <c r="AA102" s="223">
        <f>LARGE(tabConsumo[[#This Row],[10_22]:[09_23]],1)</f>
        <v>500</v>
      </c>
      <c r="AB102" s="146" t="s">
        <v>2238</v>
      </c>
      <c r="AC102" s="3" t="s">
        <v>2081</v>
      </c>
    </row>
    <row r="103" spans="1:29" x14ac:dyDescent="0.3">
      <c r="A103" s="4" t="s">
        <v>2007</v>
      </c>
      <c r="B103" s="3" t="s">
        <v>265</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t="shared" si="3"/>
        <v>2</v>
      </c>
      <c r="Y103">
        <v>159.58333333333334</v>
      </c>
      <c r="Z103" s="223">
        <f>SUM( tabConsumo[[#This Row],[QTD.PENDENTE]]:tabConsumo[[#This Row],[09_23]] )</f>
        <v>2089</v>
      </c>
      <c r="AA103" s="223">
        <f>LARGE(tabConsumo[[#This Row],[10_22]:[09_23]],1)</f>
        <v>879</v>
      </c>
      <c r="AB103" s="146" t="s">
        <v>2238</v>
      </c>
      <c r="AC103" s="3" t="s">
        <v>2081</v>
      </c>
    </row>
    <row r="104" spans="1:29" x14ac:dyDescent="0.3">
      <c r="A104" s="4" t="s">
        <v>2008</v>
      </c>
      <c r="B104" s="3" t="s">
        <v>265</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t="shared" si="3"/>
        <v>2</v>
      </c>
      <c r="Y104">
        <v>69.583333333333329</v>
      </c>
      <c r="Z104" s="223">
        <f>SUM( tabConsumo[[#This Row],[QTD.PENDENTE]]:tabConsumo[[#This Row],[09_23]] )</f>
        <v>891</v>
      </c>
      <c r="AA104" s="223">
        <f>LARGE(tabConsumo[[#This Row],[10_22]:[09_23]],1)</f>
        <v>356</v>
      </c>
      <c r="AB104" s="146" t="s">
        <v>2238</v>
      </c>
      <c r="AC104" s="3" t="s">
        <v>2081</v>
      </c>
    </row>
    <row r="105" spans="1:29" x14ac:dyDescent="0.3">
      <c r="A105" s="4" t="s">
        <v>2011</v>
      </c>
      <c r="B105" s="3" t="s">
        <v>265</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t="shared" si="3"/>
        <v>2</v>
      </c>
      <c r="Y105">
        <v>5.666666666666667</v>
      </c>
      <c r="Z105" s="223">
        <f>SUM( tabConsumo[[#This Row],[QTD.PENDENTE]]:tabConsumo[[#This Row],[09_23]] )</f>
        <v>75</v>
      </c>
      <c r="AA105" s="223">
        <f>LARGE(tabConsumo[[#This Row],[10_22]:[09_23]],1)</f>
        <v>40</v>
      </c>
      <c r="AB105" s="146" t="s">
        <v>2235</v>
      </c>
      <c r="AC105" s="3" t="s">
        <v>2081</v>
      </c>
    </row>
    <row r="106" spans="1:29" x14ac:dyDescent="0.3">
      <c r="A106" s="4" t="s">
        <v>2010</v>
      </c>
      <c r="B106" s="3" t="s">
        <v>265</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t="shared" si="3"/>
        <v>2</v>
      </c>
      <c r="Y106">
        <v>26.5</v>
      </c>
      <c r="Z106" s="223">
        <f>SUM( tabConsumo[[#This Row],[QTD.PENDENTE]]:tabConsumo[[#This Row],[09_23]] )</f>
        <v>336</v>
      </c>
      <c r="AA106" s="223">
        <f>LARGE(tabConsumo[[#This Row],[10_22]:[09_23]],1)</f>
        <v>150</v>
      </c>
      <c r="AB106" s="146" t="s">
        <v>2232</v>
      </c>
      <c r="AC106" s="3" t="s">
        <v>2081</v>
      </c>
    </row>
    <row r="107" spans="1:29" x14ac:dyDescent="0.3">
      <c r="A107" s="4" t="s">
        <v>2009</v>
      </c>
      <c r="B107" s="3" t="s">
        <v>265</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t="shared" si="3"/>
        <v>2</v>
      </c>
      <c r="Y107">
        <v>48.5</v>
      </c>
      <c r="Z107" s="223">
        <f>SUM( tabConsumo[[#This Row],[QTD.PENDENTE]]:tabConsumo[[#This Row],[09_23]] )</f>
        <v>640</v>
      </c>
      <c r="AA107" s="223">
        <f>LARGE(tabConsumo[[#This Row],[10_22]:[09_23]],1)</f>
        <v>307</v>
      </c>
      <c r="AB107" s="146" t="s">
        <v>2232</v>
      </c>
      <c r="AC107" s="3" t="s">
        <v>2081</v>
      </c>
    </row>
    <row r="108" spans="1:29" x14ac:dyDescent="0.3">
      <c r="A108" s="4" t="s">
        <v>1996</v>
      </c>
      <c r="B108" s="3" t="s">
        <v>253</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t="shared" si="3"/>
        <v>2</v>
      </c>
      <c r="Y108">
        <v>22.25</v>
      </c>
      <c r="Z108" s="223">
        <f>SUM( tabConsumo[[#This Row],[QTD.PENDENTE]]:tabConsumo[[#This Row],[09_23]] )</f>
        <v>277</v>
      </c>
      <c r="AA108" s="223">
        <f>LARGE(tabConsumo[[#This Row],[10_22]:[09_23]],1)</f>
        <v>64</v>
      </c>
      <c r="AB108" s="146" t="s">
        <v>2232</v>
      </c>
      <c r="AC108" s="3" t="s">
        <v>2081</v>
      </c>
    </row>
    <row r="109" spans="1:29" x14ac:dyDescent="0.3">
      <c r="A109" s="4" t="s">
        <v>1997</v>
      </c>
      <c r="B109" s="3" t="s">
        <v>253</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t="shared" si="3"/>
        <v>2</v>
      </c>
      <c r="Y109">
        <v>8.9166666666666661</v>
      </c>
      <c r="Z109" s="223">
        <f>SUM( tabConsumo[[#This Row],[QTD.PENDENTE]]:tabConsumo[[#This Row],[09_23]] )</f>
        <v>107</v>
      </c>
      <c r="AA109" s="223">
        <f>LARGE(tabConsumo[[#This Row],[10_22]:[09_23]],1)</f>
        <v>19</v>
      </c>
      <c r="AB109" s="146" t="s">
        <v>2232</v>
      </c>
      <c r="AC109" s="3" t="s">
        <v>2081</v>
      </c>
    </row>
    <row r="110" spans="1:29" x14ac:dyDescent="0.3">
      <c r="A110" s="4" t="s">
        <v>2012</v>
      </c>
      <c r="B110" s="3" t="s">
        <v>265</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t="shared" si="3"/>
        <v>2</v>
      </c>
      <c r="Y110">
        <v>173.16666666666666</v>
      </c>
      <c r="Z110" s="223">
        <f>SUM( tabConsumo[[#This Row],[QTD.PENDENTE]]:tabConsumo[[#This Row],[09_23]] )</f>
        <v>2260</v>
      </c>
      <c r="AA110" s="223">
        <f>LARGE(tabConsumo[[#This Row],[10_22]:[09_23]],1)</f>
        <v>1000</v>
      </c>
      <c r="AB110" s="146" t="s">
        <v>2232</v>
      </c>
      <c r="AC110" s="3" t="s">
        <v>2081</v>
      </c>
    </row>
    <row r="111" spans="1:29" x14ac:dyDescent="0.3">
      <c r="A111" s="4" t="s">
        <v>2019</v>
      </c>
      <c r="B111" s="3" t="s">
        <v>265</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t="shared" si="3"/>
        <v>2</v>
      </c>
      <c r="Y111">
        <v>26.333333333333332</v>
      </c>
      <c r="Z111" s="223">
        <f>SUM( tabConsumo[[#This Row],[QTD.PENDENTE]]:tabConsumo[[#This Row],[09_23]] )</f>
        <v>316</v>
      </c>
      <c r="AA111" s="223">
        <f>LARGE(tabConsumo[[#This Row],[10_22]:[09_23]],1)</f>
        <v>110</v>
      </c>
      <c r="AB111" s="146" t="s">
        <v>2233</v>
      </c>
      <c r="AC111" s="3" t="s">
        <v>2081</v>
      </c>
    </row>
    <row r="112" spans="1:29" x14ac:dyDescent="0.3">
      <c r="A112" s="4" t="s">
        <v>1998</v>
      </c>
      <c r="B112" s="3" t="s">
        <v>253</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t="shared" si="3"/>
        <v>2</v>
      </c>
      <c r="Y112">
        <v>7.333333333333333</v>
      </c>
      <c r="Z112" s="223">
        <f>SUM( tabConsumo[[#This Row],[QTD.PENDENTE]]:tabConsumo[[#This Row],[09_23]] )</f>
        <v>88</v>
      </c>
      <c r="AA112" s="223">
        <f>LARGE(tabConsumo[[#This Row],[10_22]:[09_23]],1)</f>
        <v>23</v>
      </c>
      <c r="AB112" s="146" t="s">
        <v>2242</v>
      </c>
      <c r="AC112" s="3" t="s">
        <v>2081</v>
      </c>
    </row>
    <row r="113" spans="1:29" x14ac:dyDescent="0.3">
      <c r="A113" s="4" t="s">
        <v>1999</v>
      </c>
      <c r="B113" s="3" t="s">
        <v>253</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t="shared" si="3"/>
        <v>2</v>
      </c>
      <c r="Y113">
        <v>2.75</v>
      </c>
      <c r="Z113" s="223">
        <f>SUM( tabConsumo[[#This Row],[QTD.PENDENTE]]:tabConsumo[[#This Row],[09_23]] )</f>
        <v>35</v>
      </c>
      <c r="AA113" s="223">
        <f>LARGE(tabConsumo[[#This Row],[10_22]:[09_23]],1)</f>
        <v>10</v>
      </c>
      <c r="AB113" s="146" t="s">
        <v>2235</v>
      </c>
      <c r="AC113" s="3" t="s">
        <v>2081</v>
      </c>
    </row>
    <row r="114" spans="1:29" x14ac:dyDescent="0.3">
      <c r="A114" s="4" t="s">
        <v>2013</v>
      </c>
      <c r="B114" s="3" t="s">
        <v>265</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t="shared" si="3"/>
        <v>2</v>
      </c>
      <c r="Y114">
        <v>4.333333333333333</v>
      </c>
      <c r="Z114" s="223">
        <f>SUM( tabConsumo[[#This Row],[QTD.PENDENTE]]:tabConsumo[[#This Row],[09_23]] )</f>
        <v>78</v>
      </c>
      <c r="AA114" s="223">
        <f>LARGE(tabConsumo[[#This Row],[10_22]:[09_23]],1)</f>
        <v>75</v>
      </c>
      <c r="AB114" s="146" t="s">
        <v>2240</v>
      </c>
      <c r="AC114" s="3" t="s">
        <v>2081</v>
      </c>
    </row>
    <row r="115" spans="1:29" x14ac:dyDescent="0.3">
      <c r="A115" s="4" t="s">
        <v>2014</v>
      </c>
      <c r="B115" s="3" t="s">
        <v>265</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t="shared" si="3"/>
        <v>2</v>
      </c>
      <c r="Y115">
        <v>15.416666666666666</v>
      </c>
      <c r="Z115" s="223">
        <f>SUM( tabConsumo[[#This Row],[QTD.PENDENTE]]:tabConsumo[[#This Row],[09_23]] )</f>
        <v>205</v>
      </c>
      <c r="AA115" s="223">
        <f>LARGE(tabConsumo[[#This Row],[10_22]:[09_23]],1)</f>
        <v>105</v>
      </c>
      <c r="AB115" s="146" t="s">
        <v>2232</v>
      </c>
      <c r="AC115" s="3" t="s">
        <v>2081</v>
      </c>
    </row>
    <row r="116" spans="1:29" x14ac:dyDescent="0.3">
      <c r="A116" s="4" t="s">
        <v>2015</v>
      </c>
      <c r="B116" s="3" t="s">
        <v>265</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t="shared" si="3"/>
        <v>2</v>
      </c>
      <c r="Y116">
        <v>23</v>
      </c>
      <c r="Z116" s="223">
        <f>SUM( tabConsumo[[#This Row],[QTD.PENDENTE]]:tabConsumo[[#This Row],[09_23]] )</f>
        <v>412</v>
      </c>
      <c r="AA116" s="223">
        <f>LARGE(tabConsumo[[#This Row],[10_22]:[09_23]],1)</f>
        <v>400</v>
      </c>
      <c r="AB116" s="146" t="s">
        <v>2240</v>
      </c>
      <c r="AC116" s="3" t="s">
        <v>2081</v>
      </c>
    </row>
    <row r="117" spans="1:29" x14ac:dyDescent="0.3">
      <c r="A117" s="4" t="s">
        <v>2020</v>
      </c>
      <c r="B117" s="3" t="s">
        <v>265</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t="shared" si="3"/>
        <v>2</v>
      </c>
      <c r="Y117">
        <v>146</v>
      </c>
      <c r="Z117" s="223">
        <f>SUM( tabConsumo[[#This Row],[QTD.PENDENTE]]:tabConsumo[[#This Row],[09_23]] )</f>
        <v>1752</v>
      </c>
      <c r="AA117" s="223">
        <f>LARGE(tabConsumo[[#This Row],[10_22]:[09_23]],1)</f>
        <v>420</v>
      </c>
      <c r="AB117" s="146" t="s">
        <v>2235</v>
      </c>
      <c r="AC117" s="3" t="s">
        <v>2081</v>
      </c>
    </row>
    <row r="118" spans="1:29" x14ac:dyDescent="0.3">
      <c r="A118" s="4" t="s">
        <v>2017</v>
      </c>
      <c r="B118" s="3" t="s">
        <v>265</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t="shared" si="3"/>
        <v>2</v>
      </c>
      <c r="Y118">
        <v>583.66666666666663</v>
      </c>
      <c r="Z118" s="223">
        <f>SUM( tabConsumo[[#This Row],[QTD.PENDENTE]]:tabConsumo[[#This Row],[09_23]] )</f>
        <v>7004</v>
      </c>
      <c r="AA118" s="223">
        <f>LARGE(tabConsumo[[#This Row],[10_22]:[09_23]],1)</f>
        <v>1300</v>
      </c>
      <c r="AB118" s="146" t="s">
        <v>2240</v>
      </c>
      <c r="AC118" s="3" t="s">
        <v>2081</v>
      </c>
    </row>
    <row r="119" spans="1:29" x14ac:dyDescent="0.3">
      <c r="A119" s="4" t="s">
        <v>1926</v>
      </c>
      <c r="B119" s="3" t="s">
        <v>265</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t="shared" si="3"/>
        <v>2</v>
      </c>
      <c r="Y119">
        <v>2795.8333333333335</v>
      </c>
      <c r="Z119" s="223">
        <f>SUM( tabConsumo[[#This Row],[QTD.PENDENTE]]:tabConsumo[[#This Row],[09_23]] )</f>
        <v>33550</v>
      </c>
      <c r="AA119" s="223">
        <f>LARGE(tabConsumo[[#This Row],[10_22]:[09_23]],1)</f>
        <v>4880</v>
      </c>
      <c r="AB119" s="146" t="s">
        <v>2235</v>
      </c>
      <c r="AC119" s="3" t="s">
        <v>2081</v>
      </c>
    </row>
    <row r="120" spans="1:29" x14ac:dyDescent="0.3">
      <c r="A120" s="4" t="s">
        <v>1014</v>
      </c>
      <c r="B120" s="3" t="s">
        <v>256</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t="shared" si="3"/>
        <v>2</v>
      </c>
      <c r="Y120">
        <v>25.25</v>
      </c>
      <c r="Z120" s="223">
        <f>SUM( tabConsumo[[#This Row],[QTD.PENDENTE]]:tabConsumo[[#This Row],[09_23]] )</f>
        <v>410</v>
      </c>
      <c r="AA120" s="223">
        <f>LARGE(tabConsumo[[#This Row],[10_22]:[09_23]],1)</f>
        <v>309</v>
      </c>
      <c r="AB120" s="146" t="s">
        <v>2234</v>
      </c>
      <c r="AC120" s="3" t="s">
        <v>2081</v>
      </c>
    </row>
    <row r="121" spans="1:29" x14ac:dyDescent="0.3">
      <c r="A121" s="4" t="s">
        <v>1137</v>
      </c>
      <c r="B121" s="3" t="s">
        <v>256</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t="shared" si="3"/>
        <v>2</v>
      </c>
      <c r="Y121">
        <v>12.333333333333334</v>
      </c>
      <c r="Z121" s="223">
        <f>SUM( tabConsumo[[#This Row],[QTD.PENDENTE]]:tabConsumo[[#This Row],[09_23]] )</f>
        <v>148</v>
      </c>
      <c r="AA121" s="223">
        <f>LARGE(tabConsumo[[#This Row],[10_22]:[09_23]],1)</f>
        <v>27</v>
      </c>
      <c r="AB121" s="146" t="s">
        <v>2232</v>
      </c>
      <c r="AC121" s="3" t="s">
        <v>2081</v>
      </c>
    </row>
    <row r="122" spans="1:29" x14ac:dyDescent="0.3">
      <c r="A122" s="4" t="s">
        <v>1016</v>
      </c>
      <c r="B122" s="3" t="s">
        <v>256</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t="shared" si="3"/>
        <v>2</v>
      </c>
      <c r="Y122">
        <v>6.083333333333333</v>
      </c>
      <c r="Z122" s="223">
        <f>SUM( tabConsumo[[#This Row],[QTD.PENDENTE]]:tabConsumo[[#This Row],[09_23]] )</f>
        <v>74</v>
      </c>
      <c r="AA122" s="223">
        <f>LARGE(tabConsumo[[#This Row],[10_22]:[09_23]],1)</f>
        <v>15</v>
      </c>
      <c r="AB122" s="146" t="s">
        <v>2232</v>
      </c>
      <c r="AC122" s="3" t="s">
        <v>2081</v>
      </c>
    </row>
    <row r="123" spans="1:29" x14ac:dyDescent="0.3">
      <c r="A123" s="4" t="s">
        <v>1960</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t="shared" si="3"/>
        <v>2</v>
      </c>
      <c r="Y123">
        <v>696.66666666666663</v>
      </c>
      <c r="Z123" s="223">
        <f>SUM( tabConsumo[[#This Row],[QTD.PENDENTE]]:tabConsumo[[#This Row],[09_23]] )</f>
        <v>8367</v>
      </c>
      <c r="AA123" s="223">
        <f>LARGE(tabConsumo[[#This Row],[10_22]:[09_23]],1)</f>
        <v>1388</v>
      </c>
      <c r="AB123" s="146" t="s">
        <v>2232</v>
      </c>
      <c r="AC123" s="3" t="s">
        <v>2081</v>
      </c>
    </row>
    <row r="124" spans="1:29" x14ac:dyDescent="0.3">
      <c r="A124" s="4" t="s">
        <v>1961</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t="shared" si="3"/>
        <v>2</v>
      </c>
      <c r="Y124">
        <v>1309.5</v>
      </c>
      <c r="Z124" s="223">
        <f>SUM( tabConsumo[[#This Row],[QTD.PENDENTE]]:tabConsumo[[#This Row],[09_23]] )</f>
        <v>16218</v>
      </c>
      <c r="AA124" s="223">
        <f>LARGE(tabConsumo[[#This Row],[10_22]:[09_23]],1)</f>
        <v>5618</v>
      </c>
      <c r="AB124" s="146" t="s">
        <v>2232</v>
      </c>
      <c r="AC124" s="3" t="s">
        <v>2081</v>
      </c>
    </row>
    <row r="125" spans="1:29" x14ac:dyDescent="0.3">
      <c r="A125" s="4" t="s">
        <v>1962</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t="shared" si="3"/>
        <v>2</v>
      </c>
      <c r="Y125">
        <v>2306.5</v>
      </c>
      <c r="Z125" s="223">
        <f>SUM( tabConsumo[[#This Row],[QTD.PENDENTE]]:tabConsumo[[#This Row],[09_23]] )</f>
        <v>40110</v>
      </c>
      <c r="AA125" s="223">
        <f>LARGE(tabConsumo[[#This Row],[10_22]:[09_23]],1)</f>
        <v>34890</v>
      </c>
      <c r="AB125" s="146" t="s">
        <v>2232</v>
      </c>
      <c r="AC125" s="3" t="s">
        <v>2081</v>
      </c>
    </row>
    <row r="126" spans="1:29" x14ac:dyDescent="0.3">
      <c r="A126" s="4" t="s">
        <v>1964</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t="shared" si="3"/>
        <v>2</v>
      </c>
      <c r="Y126">
        <v>622.5</v>
      </c>
      <c r="Z126" s="223">
        <f>SUM( tabConsumo[[#This Row],[QTD.PENDENTE]]:tabConsumo[[#This Row],[09_23]] )</f>
        <v>7470</v>
      </c>
      <c r="AA126" s="223">
        <f>LARGE(tabConsumo[[#This Row],[10_22]:[09_23]],1)</f>
        <v>954</v>
      </c>
      <c r="AB126" s="146" t="s">
        <v>2232</v>
      </c>
      <c r="AC126" s="3" t="s">
        <v>2081</v>
      </c>
    </row>
    <row r="127" spans="1:29" x14ac:dyDescent="0.3">
      <c r="A127" s="4" t="s">
        <v>1963</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t="shared" si="3"/>
        <v>2</v>
      </c>
      <c r="Y127">
        <v>23.333333333333332</v>
      </c>
      <c r="Z127" s="223">
        <f>SUM( tabConsumo[[#This Row],[QTD.PENDENTE]]:tabConsumo[[#This Row],[09_23]] )</f>
        <v>286</v>
      </c>
      <c r="AA127" s="223">
        <f>LARGE(tabConsumo[[#This Row],[10_22]:[09_23]],1)</f>
        <v>56</v>
      </c>
      <c r="AB127" s="146" t="s">
        <v>2232</v>
      </c>
      <c r="AC127" s="3" t="s">
        <v>2081</v>
      </c>
    </row>
    <row r="128" spans="1:29" x14ac:dyDescent="0.3">
      <c r="A128" s="4" t="s">
        <v>912</v>
      </c>
      <c r="B128" s="3" t="s">
        <v>260</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t="shared" si="3"/>
        <v>2</v>
      </c>
      <c r="Y128">
        <v>3469.8333333333335</v>
      </c>
      <c r="Z128" s="223">
        <f>SUM( tabConsumo[[#This Row],[QTD.PENDENTE]]:tabConsumo[[#This Row],[09_23]] )</f>
        <v>41638</v>
      </c>
      <c r="AA128" s="223">
        <f>LARGE(tabConsumo[[#This Row],[10_22]:[09_23]],1)</f>
        <v>4731</v>
      </c>
      <c r="AB128" s="146" t="s">
        <v>2232</v>
      </c>
      <c r="AC128" s="3" t="s">
        <v>2081</v>
      </c>
    </row>
    <row r="129" spans="1:29" x14ac:dyDescent="0.3">
      <c r="A129" s="4" t="s">
        <v>1596</v>
      </c>
      <c r="B129" s="3" t="s">
        <v>256</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t="shared" si="3"/>
        <v>2</v>
      </c>
      <c r="Y129">
        <v>0.58333333333333337</v>
      </c>
      <c r="Z129" s="223">
        <f>SUM( tabConsumo[[#This Row],[QTD.PENDENTE]]:tabConsumo[[#This Row],[09_23]] )</f>
        <v>7</v>
      </c>
      <c r="AA129" s="223">
        <f>LARGE(tabConsumo[[#This Row],[10_22]:[09_23]],1)</f>
        <v>2</v>
      </c>
      <c r="AB129" s="146" t="s">
        <v>2235</v>
      </c>
      <c r="AC129" s="3" t="s">
        <v>2081</v>
      </c>
    </row>
    <row r="130" spans="1:29" x14ac:dyDescent="0.3">
      <c r="A130" s="4" t="s">
        <v>1129</v>
      </c>
      <c r="B130" s="3" t="s">
        <v>256</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t="shared" si="3"/>
        <v>2</v>
      </c>
      <c r="Y130">
        <v>1.5833333333333333</v>
      </c>
      <c r="Z130" s="223">
        <f>SUM( tabConsumo[[#This Row],[QTD.PENDENTE]]:tabConsumo[[#This Row],[09_23]] )</f>
        <v>21</v>
      </c>
      <c r="AA130" s="223">
        <f>LARGE(tabConsumo[[#This Row],[10_22]:[09_23]],1)</f>
        <v>8</v>
      </c>
      <c r="AB130" s="146" t="s">
        <v>2233</v>
      </c>
      <c r="AC130" s="3" t="s">
        <v>2081</v>
      </c>
    </row>
    <row r="131" spans="1:29" x14ac:dyDescent="0.3">
      <c r="A131" s="4" t="s">
        <v>1694</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t="shared" ref="X131:X194" si="4" xml:space="preserve"> 2</f>
        <v>2</v>
      </c>
      <c r="Y131">
        <v>0.25</v>
      </c>
      <c r="Z131" s="223">
        <f>SUM( tabConsumo[[#This Row],[QTD.PENDENTE]]:tabConsumo[[#This Row],[09_23]] )</f>
        <v>4</v>
      </c>
      <c r="AA131" s="223">
        <f>LARGE(tabConsumo[[#This Row],[10_22]:[09_23]],1)</f>
        <v>3</v>
      </c>
      <c r="AB131" s="146" t="s">
        <v>2239</v>
      </c>
      <c r="AC131" s="3" t="s">
        <v>2081</v>
      </c>
    </row>
    <row r="132" spans="1:29" x14ac:dyDescent="0.3">
      <c r="A132" s="4" t="s">
        <v>978</v>
      </c>
      <c r="B132" s="3" t="s">
        <v>256</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t="shared" si="4"/>
        <v>2</v>
      </c>
      <c r="Y132">
        <v>5.5</v>
      </c>
      <c r="Z132" s="223">
        <f>SUM( tabConsumo[[#This Row],[QTD.PENDENTE]]:tabConsumo[[#This Row],[09_23]] )</f>
        <v>100</v>
      </c>
      <c r="AA132" s="223">
        <f>LARGE(tabConsumo[[#This Row],[10_22]:[09_23]],1)</f>
        <v>100</v>
      </c>
      <c r="AB132" s="146" t="s">
        <v>2236</v>
      </c>
      <c r="AC132" s="3" t="s">
        <v>2081</v>
      </c>
    </row>
    <row r="133" spans="1:29" x14ac:dyDescent="0.3">
      <c r="A133" s="4" t="s">
        <v>1042</v>
      </c>
      <c r="B133" s="3" t="s">
        <v>256</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t="shared" si="4"/>
        <v>2</v>
      </c>
      <c r="Y133">
        <v>356.83333333333331</v>
      </c>
      <c r="Z133" s="223">
        <f>SUM( tabConsumo[[#This Row],[QTD.PENDENTE]]:tabConsumo[[#This Row],[09_23]] )</f>
        <v>4282</v>
      </c>
      <c r="AA133" s="223">
        <f>LARGE(tabConsumo[[#This Row],[10_22]:[09_23]],1)</f>
        <v>605</v>
      </c>
      <c r="AB133" s="146" t="s">
        <v>2232</v>
      </c>
      <c r="AC133" s="3" t="s">
        <v>2081</v>
      </c>
    </row>
    <row r="134" spans="1:29" x14ac:dyDescent="0.3">
      <c r="A134" s="4" t="s">
        <v>1722</v>
      </c>
      <c r="B134" s="3" t="s">
        <v>256</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t="shared" si="4"/>
        <v>2</v>
      </c>
      <c r="Y134">
        <v>0.16666666666666666</v>
      </c>
      <c r="Z134" s="223">
        <f>SUM( tabConsumo[[#This Row],[QTD.PENDENTE]]:tabConsumo[[#This Row],[09_23]] )</f>
        <v>4</v>
      </c>
      <c r="AA134" s="223">
        <f>LARGE(tabConsumo[[#This Row],[10_22]:[09_23]],1)</f>
        <v>2</v>
      </c>
      <c r="AB134" s="146" t="s">
        <v>2241</v>
      </c>
      <c r="AC134" s="3" t="s">
        <v>2081</v>
      </c>
    </row>
    <row r="135" spans="1:29" x14ac:dyDescent="0.3">
      <c r="A135" s="4" t="s">
        <v>996</v>
      </c>
      <c r="B135" s="3" t="s">
        <v>256</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t="shared" si="4"/>
        <v>2</v>
      </c>
      <c r="Y135">
        <v>3.5</v>
      </c>
      <c r="Z135" s="223">
        <f>SUM( tabConsumo[[#This Row],[QTD.PENDENTE]]:tabConsumo[[#This Row],[09_23]] )</f>
        <v>47</v>
      </c>
      <c r="AA135" s="223">
        <f>LARGE(tabConsumo[[#This Row],[10_22]:[09_23]],1)</f>
        <v>20</v>
      </c>
      <c r="AB135" s="146" t="s">
        <v>2232</v>
      </c>
      <c r="AC135" s="3" t="s">
        <v>2081</v>
      </c>
    </row>
    <row r="136" spans="1:29" x14ac:dyDescent="0.3">
      <c r="A136" s="4" t="s">
        <v>1128</v>
      </c>
      <c r="B136" s="3" t="s">
        <v>256</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t="shared" si="4"/>
        <v>2</v>
      </c>
      <c r="Y136">
        <v>8.3333333333333329E-2</v>
      </c>
      <c r="Z136" s="223">
        <f>SUM( tabConsumo[[#This Row],[QTD.PENDENTE]]:tabConsumo[[#This Row],[09_23]] )</f>
        <v>2</v>
      </c>
      <c r="AA136" s="223">
        <f>LARGE(tabConsumo[[#This Row],[10_22]:[09_23]],1)</f>
        <v>2</v>
      </c>
      <c r="AB136" s="146" t="s">
        <v>2236</v>
      </c>
      <c r="AC136" s="3" t="s">
        <v>2081</v>
      </c>
    </row>
    <row r="137" spans="1:29" x14ac:dyDescent="0.3">
      <c r="A137" s="4" t="s">
        <v>956</v>
      </c>
      <c r="B137" s="3" t="s">
        <v>604</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t="shared" si="4"/>
        <v>2</v>
      </c>
      <c r="Y137">
        <v>100.5</v>
      </c>
      <c r="Z137" s="223">
        <f>SUM( tabConsumo[[#This Row],[QTD.PENDENTE]]:tabConsumo[[#This Row],[09_23]] )</f>
        <v>1206</v>
      </c>
      <c r="AA137" s="223">
        <f>LARGE(tabConsumo[[#This Row],[10_22]:[09_23]],1)</f>
        <v>217</v>
      </c>
      <c r="AB137" s="146" t="s">
        <v>2235</v>
      </c>
      <c r="AC137" s="3" t="s">
        <v>2081</v>
      </c>
    </row>
    <row r="138" spans="1:29" x14ac:dyDescent="0.3">
      <c r="A138" s="4" t="s">
        <v>1606</v>
      </c>
      <c r="B138" s="3" t="s">
        <v>256</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t="shared" si="4"/>
        <v>2</v>
      </c>
      <c r="Y138">
        <v>8.3333333333333329E-2</v>
      </c>
      <c r="Z138" s="223">
        <f>SUM( tabConsumo[[#This Row],[QTD.PENDENTE]]:tabConsumo[[#This Row],[09_23]] )</f>
        <v>2</v>
      </c>
      <c r="AA138" s="223">
        <f>LARGE(tabConsumo[[#This Row],[10_22]:[09_23]],1)</f>
        <v>2</v>
      </c>
      <c r="AB138" s="146" t="s">
        <v>2241</v>
      </c>
      <c r="AC138" s="3" t="s">
        <v>2081</v>
      </c>
    </row>
    <row r="139" spans="1:29" x14ac:dyDescent="0.3">
      <c r="A139" s="4" t="s">
        <v>1608</v>
      </c>
      <c r="B139" s="3" t="s">
        <v>256</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t="shared" si="4"/>
        <v>2</v>
      </c>
      <c r="Y139">
        <v>8.3333333333333329E-2</v>
      </c>
      <c r="Z139" s="223">
        <f>SUM( tabConsumo[[#This Row],[QTD.PENDENTE]]:tabConsumo[[#This Row],[09_23]] )</f>
        <v>2</v>
      </c>
      <c r="AA139" s="223">
        <f>LARGE(tabConsumo[[#This Row],[10_22]:[09_23]],1)</f>
        <v>2</v>
      </c>
      <c r="AB139" s="146" t="s">
        <v>2239</v>
      </c>
      <c r="AC139" s="3" t="s">
        <v>2081</v>
      </c>
    </row>
    <row r="140" spans="1:29" x14ac:dyDescent="0.3">
      <c r="A140" s="4" t="s">
        <v>1609</v>
      </c>
      <c r="B140" s="3" t="s">
        <v>256</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t="shared" si="4"/>
        <v>2</v>
      </c>
      <c r="Y140">
        <v>0.41666666666666669</v>
      </c>
      <c r="Z140" s="223">
        <f>SUM( tabConsumo[[#This Row],[QTD.PENDENTE]]:tabConsumo[[#This Row],[09_23]] )</f>
        <v>5</v>
      </c>
      <c r="AA140" s="223">
        <f>LARGE(tabConsumo[[#This Row],[10_22]:[09_23]],1)</f>
        <v>2</v>
      </c>
      <c r="AB140" s="146" t="s">
        <v>2239</v>
      </c>
      <c r="AC140" s="3" t="s">
        <v>2081</v>
      </c>
    </row>
    <row r="141" spans="1:29" x14ac:dyDescent="0.3">
      <c r="A141" s="4" t="s">
        <v>1643</v>
      </c>
      <c r="B141" s="3" t="s">
        <v>256</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t="shared" si="4"/>
        <v>2</v>
      </c>
      <c r="Y141">
        <v>8.3333333333333329E-2</v>
      </c>
      <c r="Z141" s="223">
        <f>SUM( tabConsumo[[#This Row],[QTD.PENDENTE]]:tabConsumo[[#This Row],[09_23]] )</f>
        <v>2</v>
      </c>
      <c r="AA141" s="223">
        <f>LARGE(tabConsumo[[#This Row],[10_22]:[09_23]],1)</f>
        <v>1</v>
      </c>
      <c r="AB141" s="146" t="s">
        <v>2236</v>
      </c>
      <c r="AC141" s="3" t="s">
        <v>2081</v>
      </c>
    </row>
    <row r="142" spans="1:29" x14ac:dyDescent="0.3">
      <c r="A142" s="4" t="s">
        <v>1644</v>
      </c>
      <c r="B142" s="3" t="s">
        <v>256</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t="shared" si="4"/>
        <v>2</v>
      </c>
      <c r="Y142">
        <v>0.16666666666666666</v>
      </c>
      <c r="Z142" s="223">
        <f>SUM( tabConsumo[[#This Row],[QTD.PENDENTE]]:tabConsumo[[#This Row],[09_23]] )</f>
        <v>4</v>
      </c>
      <c r="AA142" s="223">
        <f>LARGE(tabConsumo[[#This Row],[10_22]:[09_23]],1)</f>
        <v>2</v>
      </c>
      <c r="AB142" s="146" t="s">
        <v>2232</v>
      </c>
      <c r="AC142" s="3" t="s">
        <v>2081</v>
      </c>
    </row>
    <row r="143" spans="1:29" x14ac:dyDescent="0.3">
      <c r="A143" s="4" t="s">
        <v>1610</v>
      </c>
      <c r="B143" s="3" t="s">
        <v>256</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t="shared" si="4"/>
        <v>2</v>
      </c>
      <c r="Y143">
        <v>8.3333333333333329E-2</v>
      </c>
      <c r="Z143" s="223">
        <f>SUM( tabConsumo[[#This Row],[QTD.PENDENTE]]:tabConsumo[[#This Row],[09_23]] )</f>
        <v>2</v>
      </c>
      <c r="AA143" s="223">
        <f>LARGE(tabConsumo[[#This Row],[10_22]:[09_23]],1)</f>
        <v>2</v>
      </c>
      <c r="AB143" s="146" t="s">
        <v>2233</v>
      </c>
      <c r="AC143" s="3" t="s">
        <v>2081</v>
      </c>
    </row>
    <row r="144" spans="1:29" x14ac:dyDescent="0.3">
      <c r="A144" s="4" t="s">
        <v>1777</v>
      </c>
      <c r="B144" s="3" t="s">
        <v>256</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t="shared" si="4"/>
        <v>2</v>
      </c>
      <c r="Y144">
        <v>0.16666666666666666</v>
      </c>
      <c r="Z144" s="223">
        <f>SUM( tabConsumo[[#This Row],[QTD.PENDENTE]]:tabConsumo[[#This Row],[09_23]] )</f>
        <v>4</v>
      </c>
      <c r="AA144" s="223">
        <f>LARGE(tabConsumo[[#This Row],[10_22]:[09_23]],1)</f>
        <v>2</v>
      </c>
      <c r="AB144" s="146" t="s">
        <v>2242</v>
      </c>
      <c r="AC144" s="3" t="s">
        <v>2081</v>
      </c>
    </row>
    <row r="145" spans="1:29" x14ac:dyDescent="0.3">
      <c r="A145" s="4" t="s">
        <v>1903</v>
      </c>
      <c r="B145" s="3" t="s">
        <v>429</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t="shared" si="4"/>
        <v>2</v>
      </c>
      <c r="Y145">
        <v>0.25</v>
      </c>
      <c r="Z145" s="223">
        <f>SUM( tabConsumo[[#This Row],[QTD.PENDENTE]]:tabConsumo[[#This Row],[09_23]] )</f>
        <v>4</v>
      </c>
      <c r="AA145" s="223">
        <f>LARGE(tabConsumo[[#This Row],[10_22]:[09_23]],1)</f>
        <v>2</v>
      </c>
      <c r="AB145" s="146" t="s">
        <v>2234</v>
      </c>
      <c r="AC145" s="3" t="s">
        <v>2081</v>
      </c>
    </row>
    <row r="146" spans="1:29" x14ac:dyDescent="0.3">
      <c r="A146" s="4" t="s">
        <v>1613</v>
      </c>
      <c r="B146" s="3" t="s">
        <v>256</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t="shared" si="4"/>
        <v>2</v>
      </c>
      <c r="Y146">
        <v>8.3333333333333329E-2</v>
      </c>
      <c r="Z146" s="223">
        <f>SUM( tabConsumo[[#This Row],[QTD.PENDENTE]]:tabConsumo[[#This Row],[09_23]] )</f>
        <v>2</v>
      </c>
      <c r="AA146" s="223">
        <f>LARGE(tabConsumo[[#This Row],[10_22]:[09_23]],1)</f>
        <v>2</v>
      </c>
      <c r="AB146" s="146" t="s">
        <v>2239</v>
      </c>
      <c r="AC146" s="3" t="s">
        <v>2081</v>
      </c>
    </row>
    <row r="147" spans="1:29" x14ac:dyDescent="0.3">
      <c r="A147" s="4" t="s">
        <v>1638</v>
      </c>
      <c r="B147" s="3" t="s">
        <v>256</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t="shared" si="4"/>
        <v>2</v>
      </c>
      <c r="Y147">
        <v>0.16666666666666666</v>
      </c>
      <c r="Z147" s="223">
        <f>SUM( tabConsumo[[#This Row],[QTD.PENDENTE]]:tabConsumo[[#This Row],[09_23]] )</f>
        <v>4</v>
      </c>
      <c r="AA147" s="223">
        <f>LARGE(tabConsumo[[#This Row],[10_22]:[09_23]],1)</f>
        <v>2</v>
      </c>
      <c r="AB147" s="146" t="s">
        <v>2233</v>
      </c>
      <c r="AC147" s="3" t="s">
        <v>2081</v>
      </c>
    </row>
    <row r="148" spans="1:29" x14ac:dyDescent="0.3">
      <c r="A148" s="4" t="s">
        <v>1615</v>
      </c>
      <c r="B148" s="3" t="s">
        <v>256</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t="shared" si="4"/>
        <v>2</v>
      </c>
      <c r="Y148">
        <v>0.16666666666666666</v>
      </c>
      <c r="Z148" s="223">
        <f>SUM( tabConsumo[[#This Row],[QTD.PENDENTE]]:tabConsumo[[#This Row],[09_23]] )</f>
        <v>4</v>
      </c>
      <c r="AA148" s="223">
        <f>LARGE(tabConsumo[[#This Row],[10_22]:[09_23]],1)</f>
        <v>2</v>
      </c>
      <c r="AB148" s="146" t="s">
        <v>2242</v>
      </c>
      <c r="AC148" s="3" t="s">
        <v>2081</v>
      </c>
    </row>
    <row r="149" spans="1:29" x14ac:dyDescent="0.3">
      <c r="A149" s="4" t="s">
        <v>1639</v>
      </c>
      <c r="B149" s="3" t="s">
        <v>256</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t="shared" si="4"/>
        <v>2</v>
      </c>
      <c r="Y149">
        <v>8.3333333333333329E-2</v>
      </c>
      <c r="Z149" s="223">
        <f>SUM( tabConsumo[[#This Row],[QTD.PENDENTE]]:tabConsumo[[#This Row],[09_23]] )</f>
        <v>2</v>
      </c>
      <c r="AA149" s="223">
        <f>LARGE(tabConsumo[[#This Row],[10_22]:[09_23]],1)</f>
        <v>2</v>
      </c>
      <c r="AB149" s="146" t="s">
        <v>2236</v>
      </c>
      <c r="AC149" s="3" t="s">
        <v>2081</v>
      </c>
    </row>
    <row r="150" spans="1:29" x14ac:dyDescent="0.3">
      <c r="A150" s="4" t="s">
        <v>1640</v>
      </c>
      <c r="B150" s="3" t="s">
        <v>256</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t="shared" si="4"/>
        <v>2</v>
      </c>
      <c r="Y150">
        <v>8.3333333333333329E-2</v>
      </c>
      <c r="Z150" s="223">
        <f>SUM( tabConsumo[[#This Row],[QTD.PENDENTE]]:tabConsumo[[#This Row],[09_23]] )</f>
        <v>2</v>
      </c>
      <c r="AA150" s="223">
        <f>LARGE(tabConsumo[[#This Row],[10_22]:[09_23]],1)</f>
        <v>1</v>
      </c>
      <c r="AB150" s="146" t="s">
        <v>2232</v>
      </c>
      <c r="AC150" s="3" t="s">
        <v>2081</v>
      </c>
    </row>
    <row r="151" spans="1:29" x14ac:dyDescent="0.3">
      <c r="A151" s="4" t="s">
        <v>1616</v>
      </c>
      <c r="B151" s="3" t="s">
        <v>256</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t="shared" si="4"/>
        <v>2</v>
      </c>
      <c r="Y151">
        <v>0.33333333333333331</v>
      </c>
      <c r="Z151" s="223">
        <f>SUM( tabConsumo[[#This Row],[QTD.PENDENTE]]:tabConsumo[[#This Row],[09_23]] )</f>
        <v>6</v>
      </c>
      <c r="AA151" s="223">
        <f>LARGE(tabConsumo[[#This Row],[10_22]:[09_23]],1)</f>
        <v>4</v>
      </c>
      <c r="AB151" s="146" t="s">
        <v>2233</v>
      </c>
      <c r="AC151" s="3" t="s">
        <v>2081</v>
      </c>
    </row>
    <row r="152" spans="1:29" x14ac:dyDescent="0.3">
      <c r="A152" s="4" t="s">
        <v>1965</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t="shared" si="4"/>
        <v>2</v>
      </c>
      <c r="Y152">
        <v>2358.5</v>
      </c>
      <c r="Z152" s="223">
        <f>SUM( tabConsumo[[#This Row],[QTD.PENDENTE]]:tabConsumo[[#This Row],[09_23]] )</f>
        <v>31272</v>
      </c>
      <c r="AA152" s="223">
        <f>LARGE(tabConsumo[[#This Row],[10_22]:[09_23]],1)</f>
        <v>11167</v>
      </c>
      <c r="AB152" s="146" t="s">
        <v>2232</v>
      </c>
      <c r="AC152" s="3" t="s">
        <v>2081</v>
      </c>
    </row>
    <row r="153" spans="1:29" x14ac:dyDescent="0.3">
      <c r="A153" s="4" t="s">
        <v>1966</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t="shared" si="4"/>
        <v>2</v>
      </c>
      <c r="Y153">
        <v>768.25</v>
      </c>
      <c r="Z153" s="223">
        <f>SUM( tabConsumo[[#This Row],[QTD.PENDENTE]]:tabConsumo[[#This Row],[09_23]] )</f>
        <v>10772</v>
      </c>
      <c r="AA153" s="223">
        <f>LARGE(tabConsumo[[#This Row],[10_22]:[09_23]],1)</f>
        <v>4977</v>
      </c>
      <c r="AB153" s="146" t="s">
        <v>2232</v>
      </c>
      <c r="AC153" s="3" t="s">
        <v>2081</v>
      </c>
    </row>
    <row r="154" spans="1:29" x14ac:dyDescent="0.3">
      <c r="A154" s="4" t="s">
        <v>1835</v>
      </c>
      <c r="B154" s="3" t="s">
        <v>840</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t="shared" si="4"/>
        <v>2</v>
      </c>
      <c r="Y154">
        <v>976.58333333333337</v>
      </c>
      <c r="Z154" s="223">
        <f>SUM( tabConsumo[[#This Row],[QTD.PENDENTE]]:tabConsumo[[#This Row],[09_23]] )</f>
        <v>13338</v>
      </c>
      <c r="AA154" s="223">
        <f>LARGE(tabConsumo[[#This Row],[10_22]:[09_23]],1)</f>
        <v>5390</v>
      </c>
      <c r="AB154" s="146" t="s">
        <v>2232</v>
      </c>
      <c r="AC154" s="3" t="s">
        <v>2081</v>
      </c>
    </row>
    <row r="155" spans="1:29" x14ac:dyDescent="0.3">
      <c r="A155" s="4" t="s">
        <v>1836</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t="shared" si="4"/>
        <v>2</v>
      </c>
      <c r="Y155">
        <v>1010.9166666666666</v>
      </c>
      <c r="Z155" s="223">
        <f>SUM( tabConsumo[[#This Row],[QTD.PENDENTE]]:tabConsumo[[#This Row],[09_23]] )</f>
        <v>14618</v>
      </c>
      <c r="AA155" s="223">
        <f>LARGE(tabConsumo[[#This Row],[10_22]:[09_23]],1)</f>
        <v>7646</v>
      </c>
      <c r="AB155" s="146" t="s">
        <v>2232</v>
      </c>
      <c r="AC155" s="3" t="s">
        <v>2081</v>
      </c>
    </row>
    <row r="156" spans="1:29" x14ac:dyDescent="0.3">
      <c r="A156" s="4" t="s">
        <v>1967</v>
      </c>
      <c r="B156" s="3" t="s">
        <v>1968</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t="shared" si="4"/>
        <v>2</v>
      </c>
      <c r="Y156">
        <v>1040.3333333333333</v>
      </c>
      <c r="Z156" s="223">
        <f>SUM( tabConsumo[[#This Row],[QTD.PENDENTE]]:tabConsumo[[#This Row],[09_23]] )</f>
        <v>14345</v>
      </c>
      <c r="AA156" s="223">
        <f>LARGE(tabConsumo[[#This Row],[10_22]:[09_23]],1)</f>
        <v>6228</v>
      </c>
      <c r="AB156" s="146" t="s">
        <v>2232</v>
      </c>
      <c r="AC156" s="3" t="s">
        <v>2081</v>
      </c>
    </row>
    <row r="157" spans="1:29" x14ac:dyDescent="0.3">
      <c r="A157" s="4" t="s">
        <v>1837</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t="shared" si="4"/>
        <v>2</v>
      </c>
      <c r="Y157">
        <v>548.16666666666663</v>
      </c>
      <c r="Z157" s="223">
        <f>SUM( tabConsumo[[#This Row],[QTD.PENDENTE]]:tabConsumo[[#This Row],[09_23]] )</f>
        <v>9054</v>
      </c>
      <c r="AA157" s="223">
        <f>LARGE(tabConsumo[[#This Row],[10_22]:[09_23]],1)</f>
        <v>7130</v>
      </c>
      <c r="AB157" s="146" t="s">
        <v>2240</v>
      </c>
      <c r="AC157" s="3" t="s">
        <v>2081</v>
      </c>
    </row>
    <row r="158" spans="1:29" x14ac:dyDescent="0.3">
      <c r="A158" s="4" t="s">
        <v>902</v>
      </c>
      <c r="B158" s="3" t="s">
        <v>256</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t="shared" ref="S158:S166" si="5"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t="shared" si="4"/>
        <v>2</v>
      </c>
      <c r="Y158">
        <v>533.91666666666663</v>
      </c>
      <c r="Z158" s="223">
        <f>SUM( tabConsumo[[#This Row],[QTD.PENDENTE]]:tabConsumo[[#This Row],[09_23]] )</f>
        <v>7769</v>
      </c>
      <c r="AA158" s="223">
        <f>LARGE(tabConsumo[[#This Row],[10_22]:[09_23]],1)</f>
        <v>4461</v>
      </c>
      <c r="AB158" s="146" t="s">
        <v>2240</v>
      </c>
      <c r="AC158" s="3" t="s">
        <v>2081</v>
      </c>
    </row>
    <row r="159" spans="1:29" x14ac:dyDescent="0.3">
      <c r="A159" s="4" t="s">
        <v>929</v>
      </c>
      <c r="B159" s="3" t="s">
        <v>256</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t="shared" si="5"/>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t="shared" si="4"/>
        <v>2</v>
      </c>
      <c r="Y159">
        <v>581.41666666666663</v>
      </c>
      <c r="Z159" s="223">
        <f>SUM( tabConsumo[[#This Row],[QTD.PENDENTE]]:tabConsumo[[#This Row],[09_23]] )</f>
        <v>8808</v>
      </c>
      <c r="AA159" s="223">
        <f>LARGE(tabConsumo[[#This Row],[10_22]:[09_23]],1)</f>
        <v>5441</v>
      </c>
      <c r="AB159" s="146" t="s">
        <v>2232</v>
      </c>
      <c r="AC159" s="3" t="s">
        <v>2081</v>
      </c>
    </row>
    <row r="160" spans="1:29" x14ac:dyDescent="0.3">
      <c r="A160" s="4" t="s">
        <v>932</v>
      </c>
      <c r="B160" s="3" t="s">
        <v>256</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t="shared" si="5"/>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t="shared" si="4"/>
        <v>2</v>
      </c>
      <c r="Y160">
        <v>583.58333333333337</v>
      </c>
      <c r="Z160" s="223">
        <f>SUM( tabConsumo[[#This Row],[QTD.PENDENTE]]:tabConsumo[[#This Row],[09_23]] )</f>
        <v>8702</v>
      </c>
      <c r="AA160" s="223">
        <f>LARGE(tabConsumo[[#This Row],[10_22]:[09_23]],1)</f>
        <v>5318</v>
      </c>
      <c r="AB160" s="146" t="s">
        <v>2232</v>
      </c>
      <c r="AC160" s="3" t="s">
        <v>2081</v>
      </c>
    </row>
    <row r="161" spans="1:29" x14ac:dyDescent="0.3">
      <c r="A161" s="4" t="s">
        <v>1397</v>
      </c>
      <c r="B161" s="3" t="s">
        <v>256</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t="shared" si="5"/>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t="shared" si="4"/>
        <v>2</v>
      </c>
      <c r="Y161">
        <v>4.583333333333333</v>
      </c>
      <c r="Z161" s="223">
        <f>SUM( tabConsumo[[#This Row],[QTD.PENDENTE]]:tabConsumo[[#This Row],[09_23]] )</f>
        <v>63</v>
      </c>
      <c r="AA161" s="223">
        <f>LARGE(tabConsumo[[#This Row],[10_22]:[09_23]],1)</f>
        <v>35</v>
      </c>
      <c r="AB161" s="146" t="s">
        <v>2234</v>
      </c>
      <c r="AC161" s="3" t="s">
        <v>2081</v>
      </c>
    </row>
    <row r="162" spans="1:29" x14ac:dyDescent="0.3">
      <c r="A162" s="4" t="s">
        <v>1196</v>
      </c>
      <c r="B162" s="3" t="s">
        <v>256</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t="shared" si="5"/>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t="shared" si="4"/>
        <v>2</v>
      </c>
      <c r="Y162">
        <v>72.083333333333329</v>
      </c>
      <c r="Z162" s="223">
        <f>SUM( tabConsumo[[#This Row],[QTD.PENDENTE]]:tabConsumo[[#This Row],[09_23]] )</f>
        <v>1141</v>
      </c>
      <c r="AA162" s="223">
        <f>LARGE(tabConsumo[[#This Row],[10_22]:[09_23]],1)</f>
        <v>806</v>
      </c>
      <c r="AB162" s="146" t="s">
        <v>2232</v>
      </c>
      <c r="AC162" s="3" t="s">
        <v>2081</v>
      </c>
    </row>
    <row r="163" spans="1:29" x14ac:dyDescent="0.3">
      <c r="A163" s="4" t="s">
        <v>1373</v>
      </c>
      <c r="B163" s="3" t="s">
        <v>338</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t="shared" si="5"/>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t="shared" si="4"/>
        <v>2</v>
      </c>
      <c r="Y163">
        <v>42.416666666666664</v>
      </c>
      <c r="Z163" s="223">
        <f>SUM( tabConsumo[[#This Row],[QTD.PENDENTE]]:tabConsumo[[#This Row],[09_23]] )</f>
        <v>514</v>
      </c>
      <c r="AA163" s="223">
        <f>LARGE(tabConsumo[[#This Row],[10_22]:[09_23]],1)</f>
        <v>190</v>
      </c>
      <c r="AB163" s="146" t="s">
        <v>2233</v>
      </c>
      <c r="AC163" s="3" t="s">
        <v>2081</v>
      </c>
    </row>
    <row r="164" spans="1:29" x14ac:dyDescent="0.3">
      <c r="A164" s="4" t="s">
        <v>1374</v>
      </c>
      <c r="B164" s="3" t="s">
        <v>338</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t="shared" si="5"/>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t="shared" si="4"/>
        <v>2</v>
      </c>
      <c r="Y164">
        <v>22.833333333333332</v>
      </c>
      <c r="Z164" s="223">
        <f>SUM( tabConsumo[[#This Row],[QTD.PENDENTE]]:tabConsumo[[#This Row],[09_23]] )</f>
        <v>286</v>
      </c>
      <c r="AA164" s="223">
        <f>LARGE(tabConsumo[[#This Row],[10_22]:[09_23]],1)</f>
        <v>100</v>
      </c>
      <c r="AB164" s="146" t="s">
        <v>2240</v>
      </c>
      <c r="AC164" s="3" t="s">
        <v>2081</v>
      </c>
    </row>
    <row r="165" spans="1:29" x14ac:dyDescent="0.3">
      <c r="A165" s="4" t="s">
        <v>1336</v>
      </c>
      <c r="B165" s="3" t="s">
        <v>338</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t="shared" si="5"/>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t="shared" si="4"/>
        <v>2</v>
      </c>
      <c r="Y165">
        <v>11.666666666666666</v>
      </c>
      <c r="Z165" s="223">
        <f>SUM( tabConsumo[[#This Row],[QTD.PENDENTE]]:tabConsumo[[#This Row],[09_23]] )</f>
        <v>168</v>
      </c>
      <c r="AA165" s="223">
        <f>LARGE(tabConsumo[[#This Row],[10_22]:[09_23]],1)</f>
        <v>100</v>
      </c>
      <c r="AB165" s="146" t="s">
        <v>2240</v>
      </c>
      <c r="AC165" s="3" t="s">
        <v>2081</v>
      </c>
    </row>
    <row r="166" spans="1:29" x14ac:dyDescent="0.3">
      <c r="A166" s="4" t="s">
        <v>1351</v>
      </c>
      <c r="B166" s="3" t="s">
        <v>338</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t="shared" si="5"/>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t="shared" si="4"/>
        <v>2</v>
      </c>
      <c r="Y166">
        <v>1.0833333333333333</v>
      </c>
      <c r="Z166" s="223">
        <f>SUM( tabConsumo[[#This Row],[QTD.PENDENTE]]:tabConsumo[[#This Row],[09_23]] )</f>
        <v>13</v>
      </c>
      <c r="AA166" s="223">
        <f>LARGE(tabConsumo[[#This Row],[10_22]:[09_23]],1)</f>
        <v>4</v>
      </c>
      <c r="AB166" s="146" t="s">
        <v>2239</v>
      </c>
      <c r="AC166" s="3" t="s">
        <v>2081</v>
      </c>
    </row>
    <row r="167" spans="1:29" x14ac:dyDescent="0.3">
      <c r="A167" s="4" t="s">
        <v>1718</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t="shared" si="4"/>
        <v>2</v>
      </c>
      <c r="Y167">
        <v>612.16666666666663</v>
      </c>
      <c r="Z167" s="223">
        <f>SUM( tabConsumo[[#This Row],[QTD.PENDENTE]]:tabConsumo[[#This Row],[09_23]] )</f>
        <v>8006</v>
      </c>
      <c r="AA167" s="223">
        <f>LARGE(tabConsumo[[#This Row],[10_22]:[09_23]],1)</f>
        <v>3000</v>
      </c>
      <c r="AB167" s="146" t="s">
        <v>2235</v>
      </c>
      <c r="AC167" s="3" t="s">
        <v>2081</v>
      </c>
    </row>
    <row r="168" spans="1:29" x14ac:dyDescent="0.3">
      <c r="A168" s="4" t="s">
        <v>1785</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t="shared" si="4"/>
        <v>2</v>
      </c>
      <c r="Y168">
        <v>1.5833333333333333</v>
      </c>
      <c r="Z168" s="223">
        <f>SUM( tabConsumo[[#This Row],[QTD.PENDENTE]]:tabConsumo[[#This Row],[09_23]] )</f>
        <v>19</v>
      </c>
      <c r="AA168" s="223">
        <f>LARGE(tabConsumo[[#This Row],[10_22]:[09_23]],1)</f>
        <v>5</v>
      </c>
      <c r="AB168" s="146" t="s">
        <v>2234</v>
      </c>
      <c r="AC168" s="3" t="s">
        <v>2081</v>
      </c>
    </row>
    <row r="169" spans="1:29" x14ac:dyDescent="0.3">
      <c r="A169" s="4" t="s">
        <v>1422</v>
      </c>
      <c r="B169" s="3" t="s">
        <v>256</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t="shared" si="4"/>
        <v>2</v>
      </c>
      <c r="Y169">
        <v>1.5833333333333333</v>
      </c>
      <c r="Z169" s="223">
        <f>SUM( tabConsumo[[#This Row],[QTD.PENDENTE]]:tabConsumo[[#This Row],[09_23]] )</f>
        <v>22</v>
      </c>
      <c r="AA169" s="223">
        <f>LARGE(tabConsumo[[#This Row],[10_22]:[09_23]],1)</f>
        <v>12</v>
      </c>
      <c r="AB169" s="146" t="s">
        <v>2234</v>
      </c>
      <c r="AC169" s="3" t="s">
        <v>2081</v>
      </c>
    </row>
    <row r="170" spans="1:29" x14ac:dyDescent="0.3">
      <c r="A170" s="4" t="s">
        <v>1421</v>
      </c>
      <c r="B170" s="3" t="s">
        <v>256</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t="shared" si="4"/>
        <v>2</v>
      </c>
      <c r="Y170">
        <v>9.6666666666666661</v>
      </c>
      <c r="Z170" s="223">
        <f>SUM( tabConsumo[[#This Row],[QTD.PENDENTE]]:tabConsumo[[#This Row],[09_23]] )</f>
        <v>127</v>
      </c>
      <c r="AA170" s="223">
        <f>LARGE(tabConsumo[[#This Row],[10_22]:[09_23]],1)</f>
        <v>50</v>
      </c>
      <c r="AB170" s="146" t="s">
        <v>2233</v>
      </c>
      <c r="AC170" s="3" t="s">
        <v>2081</v>
      </c>
    </row>
    <row r="171" spans="1:29" x14ac:dyDescent="0.3">
      <c r="A171" s="4" t="s">
        <v>1944</v>
      </c>
      <c r="B171" s="3" t="s">
        <v>256</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t="shared" si="4"/>
        <v>2</v>
      </c>
      <c r="Y171">
        <v>3.3333333333333335</v>
      </c>
      <c r="Z171" s="223">
        <f>SUM( tabConsumo[[#This Row],[QTD.PENDENTE]]:tabConsumo[[#This Row],[09_23]] )</f>
        <v>43</v>
      </c>
      <c r="AA171" s="223">
        <f>LARGE(tabConsumo[[#This Row],[10_22]:[09_23]],1)</f>
        <v>17</v>
      </c>
      <c r="AB171" s="146" t="s">
        <v>2232</v>
      </c>
      <c r="AC171" s="3" t="s">
        <v>2081</v>
      </c>
    </row>
    <row r="172" spans="1:29" x14ac:dyDescent="0.3">
      <c r="A172" s="4" t="s">
        <v>1457</v>
      </c>
      <c r="B172" s="3" t="s">
        <v>256</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t="shared" si="4"/>
        <v>2</v>
      </c>
      <c r="Y172">
        <v>1210.4166666666667</v>
      </c>
      <c r="Z172" s="223">
        <f>SUM( tabConsumo[[#This Row],[QTD.PENDENTE]]:tabConsumo[[#This Row],[09_23]] )</f>
        <v>14525</v>
      </c>
      <c r="AA172" s="223">
        <f>LARGE(tabConsumo[[#This Row],[10_22]:[09_23]],1)</f>
        <v>2043</v>
      </c>
      <c r="AB172" s="146" t="s">
        <v>2232</v>
      </c>
      <c r="AC172" s="3" t="s">
        <v>2081</v>
      </c>
    </row>
    <row r="173" spans="1:29" x14ac:dyDescent="0.3">
      <c r="A173" s="4" t="s">
        <v>1456</v>
      </c>
      <c r="B173" s="3" t="s">
        <v>256</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t="shared" si="4"/>
        <v>2</v>
      </c>
      <c r="Y173">
        <v>1360.8333333333333</v>
      </c>
      <c r="Z173" s="223">
        <f>SUM( tabConsumo[[#This Row],[QTD.PENDENTE]]:tabConsumo[[#This Row],[09_23]] )</f>
        <v>16330</v>
      </c>
      <c r="AA173" s="223">
        <f>LARGE(tabConsumo[[#This Row],[10_22]:[09_23]],1)</f>
        <v>2111</v>
      </c>
      <c r="AB173" s="146" t="s">
        <v>2232</v>
      </c>
      <c r="AC173" s="3" t="s">
        <v>2081</v>
      </c>
    </row>
    <row r="174" spans="1:29" x14ac:dyDescent="0.3">
      <c r="A174" s="4" t="s">
        <v>1941</v>
      </c>
      <c r="B174" s="3" t="s">
        <v>256</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t="shared" si="4"/>
        <v>2</v>
      </c>
      <c r="Y174">
        <v>0</v>
      </c>
      <c r="Z174" s="223">
        <f>SUM( tabConsumo[[#This Row],[QTD.PENDENTE]]:tabConsumo[[#This Row],[09_23]] )</f>
        <v>2</v>
      </c>
      <c r="AA174" s="223">
        <f>LARGE(tabConsumo[[#This Row],[10_22]:[09_23]],1)</f>
        <v>1</v>
      </c>
      <c r="AB174" s="146" t="s">
        <v>2241</v>
      </c>
      <c r="AC174" s="3" t="s">
        <v>2081</v>
      </c>
    </row>
    <row r="175" spans="1:29" x14ac:dyDescent="0.3">
      <c r="A175" s="4" t="s">
        <v>1188</v>
      </c>
      <c r="B175" s="3" t="s">
        <v>256</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t="shared" ref="S175:S180" si="6"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t="shared" si="4"/>
        <v>2</v>
      </c>
      <c r="Y175">
        <v>27.583333333333332</v>
      </c>
      <c r="Z175" s="223">
        <f>SUM( tabConsumo[[#This Row],[QTD.PENDENTE]]:tabConsumo[[#This Row],[09_23]] )</f>
        <v>331</v>
      </c>
      <c r="AA175" s="223">
        <f>LARGE(tabConsumo[[#This Row],[10_22]:[09_23]],1)</f>
        <v>43</v>
      </c>
      <c r="AB175" s="146" t="s">
        <v>2232</v>
      </c>
      <c r="AC175" s="3" t="s">
        <v>2081</v>
      </c>
    </row>
    <row r="176" spans="1:29" x14ac:dyDescent="0.3">
      <c r="A176" s="4" t="s">
        <v>942</v>
      </c>
      <c r="B176" s="3" t="s">
        <v>373</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t="shared" si="6"/>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t="shared" si="4"/>
        <v>2</v>
      </c>
      <c r="Y176">
        <v>1516.8333333333333</v>
      </c>
      <c r="Z176" s="223">
        <f>SUM( tabConsumo[[#This Row],[QTD.PENDENTE]]:tabConsumo[[#This Row],[09_23]] )</f>
        <v>18202</v>
      </c>
      <c r="AA176" s="223">
        <f>LARGE(tabConsumo[[#This Row],[10_22]:[09_23]],1)</f>
        <v>2431</v>
      </c>
      <c r="AB176" s="146" t="s">
        <v>2232</v>
      </c>
      <c r="AC176" s="3" t="s">
        <v>2081</v>
      </c>
    </row>
    <row r="177" spans="1:29" x14ac:dyDescent="0.3">
      <c r="A177" s="4" t="s">
        <v>1176</v>
      </c>
      <c r="B177" s="3" t="s">
        <v>373</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t="shared" si="6"/>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t="shared" si="4"/>
        <v>2</v>
      </c>
      <c r="Y177">
        <v>1768.9166666666667</v>
      </c>
      <c r="Z177" s="223">
        <f>SUM( tabConsumo[[#This Row],[QTD.PENDENTE]]:tabConsumo[[#This Row],[09_23]] )</f>
        <v>21347</v>
      </c>
      <c r="AA177" s="223">
        <f>LARGE(tabConsumo[[#This Row],[10_22]:[09_23]],1)</f>
        <v>3767</v>
      </c>
      <c r="AB177" s="146" t="s">
        <v>2232</v>
      </c>
      <c r="AC177" s="3" t="s">
        <v>2081</v>
      </c>
    </row>
    <row r="178" spans="1:29" x14ac:dyDescent="0.3">
      <c r="A178" s="4" t="s">
        <v>940</v>
      </c>
      <c r="B178" s="3" t="s">
        <v>373</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t="shared" si="6"/>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t="shared" si="4"/>
        <v>2</v>
      </c>
      <c r="Y178">
        <v>3588.6666666666665</v>
      </c>
      <c r="Z178" s="223">
        <f>SUM( tabConsumo[[#This Row],[QTD.PENDENTE]]:tabConsumo[[#This Row],[09_23]] )</f>
        <v>49915</v>
      </c>
      <c r="AA178" s="223">
        <f>LARGE(tabConsumo[[#This Row],[10_22]:[09_23]],1)</f>
        <v>23574</v>
      </c>
      <c r="AB178" s="146" t="s">
        <v>2232</v>
      </c>
      <c r="AC178" s="3" t="s">
        <v>2081</v>
      </c>
    </row>
    <row r="179" spans="1:29" x14ac:dyDescent="0.3">
      <c r="A179" s="4" t="s">
        <v>1177</v>
      </c>
      <c r="B179" s="3" t="s">
        <v>373</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t="shared" si="6"/>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t="shared" si="4"/>
        <v>2</v>
      </c>
      <c r="Y179">
        <v>1295</v>
      </c>
      <c r="Z179" s="223">
        <f>SUM( tabConsumo[[#This Row],[QTD.PENDENTE]]:tabConsumo[[#This Row],[09_23]] )</f>
        <v>15540</v>
      </c>
      <c r="AA179" s="223">
        <f>LARGE(tabConsumo[[#This Row],[10_22]:[09_23]],1)</f>
        <v>2340</v>
      </c>
      <c r="AB179" s="146" t="s">
        <v>2232</v>
      </c>
      <c r="AC179" s="3" t="s">
        <v>2081</v>
      </c>
    </row>
    <row r="180" spans="1:29" x14ac:dyDescent="0.3">
      <c r="A180" s="4" t="s">
        <v>1287</v>
      </c>
      <c r="B180" s="3" t="s">
        <v>373</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t="shared" si="6"/>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t="shared" si="4"/>
        <v>2</v>
      </c>
      <c r="Y180">
        <v>1483.9166666666667</v>
      </c>
      <c r="Z180" s="223">
        <f>SUM( tabConsumo[[#This Row],[QTD.PENDENTE]]:tabConsumo[[#This Row],[09_23]] )</f>
        <v>17807</v>
      </c>
      <c r="AA180" s="223">
        <f>LARGE(tabConsumo[[#This Row],[10_22]:[09_23]],1)</f>
        <v>2463</v>
      </c>
      <c r="AB180" s="146" t="s">
        <v>2232</v>
      </c>
      <c r="AC180" s="3" t="s">
        <v>2081</v>
      </c>
    </row>
    <row r="181" spans="1:29" x14ac:dyDescent="0.3">
      <c r="A181" s="4" t="s">
        <v>1858</v>
      </c>
      <c r="B181" s="3" t="s">
        <v>373</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t="shared" si="4"/>
        <v>2</v>
      </c>
      <c r="Y181">
        <v>1543.0833333333333</v>
      </c>
      <c r="Z181" s="223">
        <f>SUM( tabConsumo[[#This Row],[QTD.PENDENTE]]:tabConsumo[[#This Row],[09_23]] )</f>
        <v>18517</v>
      </c>
      <c r="AA181" s="223">
        <f>LARGE(tabConsumo[[#This Row],[10_22]:[09_23]],1)</f>
        <v>2310</v>
      </c>
      <c r="AB181" s="146" t="s">
        <v>2232</v>
      </c>
      <c r="AC181" s="3" t="s">
        <v>2081</v>
      </c>
    </row>
    <row r="182" spans="1:29" x14ac:dyDescent="0.3">
      <c r="A182" s="4" t="s">
        <v>1859</v>
      </c>
      <c r="B182" s="3" t="s">
        <v>373</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t="shared" si="4"/>
        <v>2</v>
      </c>
      <c r="Y182">
        <v>1592.1666666666667</v>
      </c>
      <c r="Z182" s="223">
        <f>SUM( tabConsumo[[#This Row],[QTD.PENDENTE]]:tabConsumo[[#This Row],[09_23]] )</f>
        <v>19106</v>
      </c>
      <c r="AA182" s="223">
        <f>LARGE(tabConsumo[[#This Row],[10_22]:[09_23]],1)</f>
        <v>2515</v>
      </c>
      <c r="AB182" s="146" t="s">
        <v>2232</v>
      </c>
      <c r="AC182" s="3" t="s">
        <v>2081</v>
      </c>
    </row>
    <row r="183" spans="1:29" x14ac:dyDescent="0.3">
      <c r="A183" s="4" t="s">
        <v>1860</v>
      </c>
      <c r="B183" s="3" t="s">
        <v>373</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t="shared" si="4"/>
        <v>2</v>
      </c>
      <c r="Y183">
        <v>1463.5</v>
      </c>
      <c r="Z183" s="223">
        <f>SUM( tabConsumo[[#This Row],[QTD.PENDENTE]]:tabConsumo[[#This Row],[09_23]] )</f>
        <v>17562</v>
      </c>
      <c r="AA183" s="223">
        <f>LARGE(tabConsumo[[#This Row],[10_22]:[09_23]],1)</f>
        <v>2325</v>
      </c>
      <c r="AB183" s="146" t="s">
        <v>2232</v>
      </c>
      <c r="AC183" s="3" t="s">
        <v>2081</v>
      </c>
    </row>
    <row r="184" spans="1:29" x14ac:dyDescent="0.3">
      <c r="A184" s="4" t="s">
        <v>1861</v>
      </c>
      <c r="B184" s="3" t="s">
        <v>373</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t="shared" si="4"/>
        <v>2</v>
      </c>
      <c r="Y184">
        <v>1147.8333333333333</v>
      </c>
      <c r="Z184" s="223">
        <f>SUM( tabConsumo[[#This Row],[QTD.PENDENTE]]:tabConsumo[[#This Row],[09_23]] )</f>
        <v>13774</v>
      </c>
      <c r="AA184" s="223">
        <f>LARGE(tabConsumo[[#This Row],[10_22]:[09_23]],1)</f>
        <v>2025</v>
      </c>
      <c r="AB184" s="146" t="s">
        <v>2235</v>
      </c>
      <c r="AC184" s="3" t="s">
        <v>2081</v>
      </c>
    </row>
    <row r="185" spans="1:29" x14ac:dyDescent="0.3">
      <c r="A185" s="4" t="s">
        <v>1862</v>
      </c>
      <c r="B185" s="3" t="s">
        <v>373</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t="shared" si="4"/>
        <v>2</v>
      </c>
      <c r="Y185">
        <v>1347.6666666666667</v>
      </c>
      <c r="Z185" s="223">
        <f>SUM( tabConsumo[[#This Row],[QTD.PENDENTE]]:tabConsumo[[#This Row],[09_23]] )</f>
        <v>16172</v>
      </c>
      <c r="AA185" s="223">
        <f>LARGE(tabConsumo[[#This Row],[10_22]:[09_23]],1)</f>
        <v>2700</v>
      </c>
      <c r="AB185" s="146" t="s">
        <v>2235</v>
      </c>
      <c r="AC185" s="3" t="s">
        <v>2081</v>
      </c>
    </row>
    <row r="186" spans="1:29" x14ac:dyDescent="0.3">
      <c r="A186" s="4" t="s">
        <v>1863</v>
      </c>
      <c r="B186" s="3" t="s">
        <v>373</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t="shared" si="4"/>
        <v>2</v>
      </c>
      <c r="Y186">
        <v>1094.5</v>
      </c>
      <c r="Z186" s="223">
        <f>SUM( tabConsumo[[#This Row],[QTD.PENDENTE]]:tabConsumo[[#This Row],[09_23]] )</f>
        <v>13134</v>
      </c>
      <c r="AA186" s="223">
        <f>LARGE(tabConsumo[[#This Row],[10_22]:[09_23]],1)</f>
        <v>2020</v>
      </c>
      <c r="AB186" s="146" t="s">
        <v>2233</v>
      </c>
      <c r="AC186" s="3" t="s">
        <v>2081</v>
      </c>
    </row>
    <row r="187" spans="1:29" x14ac:dyDescent="0.3">
      <c r="A187" s="4" t="s">
        <v>1864</v>
      </c>
      <c r="B187" s="3" t="s">
        <v>373</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t="shared" si="4"/>
        <v>2</v>
      </c>
      <c r="Y187">
        <v>1516.5833333333333</v>
      </c>
      <c r="Z187" s="223">
        <f>SUM( tabConsumo[[#This Row],[QTD.PENDENTE]]:tabConsumo[[#This Row],[09_23]] )</f>
        <v>18199</v>
      </c>
      <c r="AA187" s="223">
        <f>LARGE(tabConsumo[[#This Row],[10_22]:[09_23]],1)</f>
        <v>2320</v>
      </c>
      <c r="AB187" s="146" t="s">
        <v>2232</v>
      </c>
      <c r="AC187" s="3" t="s">
        <v>2081</v>
      </c>
    </row>
    <row r="188" spans="1:29" x14ac:dyDescent="0.3">
      <c r="A188" s="4" t="s">
        <v>1865</v>
      </c>
      <c r="B188" s="3" t="s">
        <v>373</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t="shared" si="4"/>
        <v>2</v>
      </c>
      <c r="Y188">
        <v>1323.0833333333333</v>
      </c>
      <c r="Z188" s="223">
        <f>SUM( tabConsumo[[#This Row],[QTD.PENDENTE]]:tabConsumo[[#This Row],[09_23]] )</f>
        <v>15877</v>
      </c>
      <c r="AA188" s="223">
        <f>LARGE(tabConsumo[[#This Row],[10_22]:[09_23]],1)</f>
        <v>2255</v>
      </c>
      <c r="AB188" s="146" t="s">
        <v>2235</v>
      </c>
      <c r="AC188" s="3" t="s">
        <v>2081</v>
      </c>
    </row>
    <row r="189" spans="1:29" x14ac:dyDescent="0.3">
      <c r="A189" s="4" t="s">
        <v>1043</v>
      </c>
      <c r="B189" s="3" t="s">
        <v>256</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t="shared" si="4"/>
        <v>2</v>
      </c>
      <c r="Y189">
        <v>24.833333333333332</v>
      </c>
      <c r="Z189" s="223">
        <f>SUM( tabConsumo[[#This Row],[QTD.PENDENTE]]:tabConsumo[[#This Row],[09_23]] )</f>
        <v>298</v>
      </c>
      <c r="AA189" s="223">
        <f>LARGE(tabConsumo[[#This Row],[10_22]:[09_23]],1)</f>
        <v>69</v>
      </c>
      <c r="AB189" s="146" t="s">
        <v>2239</v>
      </c>
      <c r="AC189" s="3" t="s">
        <v>2081</v>
      </c>
    </row>
    <row r="190" spans="1:29" x14ac:dyDescent="0.3">
      <c r="A190" s="4" t="s">
        <v>1779</v>
      </c>
      <c r="B190" s="3" t="s">
        <v>262</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t="shared" si="4"/>
        <v>2</v>
      </c>
      <c r="Y190">
        <v>485.5</v>
      </c>
      <c r="Z190" s="223">
        <f>SUM( tabConsumo[[#This Row],[QTD.PENDENTE]]:tabConsumo[[#This Row],[09_23]] )</f>
        <v>5826</v>
      </c>
      <c r="AA190" s="223">
        <f>LARGE(tabConsumo[[#This Row],[10_22]:[09_23]],1)</f>
        <v>589</v>
      </c>
      <c r="AB190" s="146" t="s">
        <v>2232</v>
      </c>
      <c r="AC190" s="3" t="s">
        <v>2081</v>
      </c>
    </row>
    <row r="191" spans="1:29" x14ac:dyDescent="0.3">
      <c r="A191" s="4" t="s">
        <v>1375</v>
      </c>
      <c r="B191" s="3" t="s">
        <v>256</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t="shared" si="4"/>
        <v>2</v>
      </c>
      <c r="Y191">
        <v>26.416666666666668</v>
      </c>
      <c r="Z191" s="223">
        <f>SUM( tabConsumo[[#This Row],[QTD.PENDENTE]]:tabConsumo[[#This Row],[09_23]] )</f>
        <v>369</v>
      </c>
      <c r="AA191" s="223">
        <f>LARGE(tabConsumo[[#This Row],[10_22]:[09_23]],1)</f>
        <v>194</v>
      </c>
      <c r="AB191" s="146" t="s">
        <v>2232</v>
      </c>
      <c r="AC191" s="3" t="s">
        <v>2081</v>
      </c>
    </row>
    <row r="192" spans="1:29" x14ac:dyDescent="0.3">
      <c r="A192" s="4" t="s">
        <v>1157</v>
      </c>
      <c r="B192" s="3" t="s">
        <v>256</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t="shared" si="4"/>
        <v>2</v>
      </c>
      <c r="Y192">
        <v>27.333333333333332</v>
      </c>
      <c r="Z192" s="223">
        <f>SUM( tabConsumo[[#This Row],[QTD.PENDENTE]]:tabConsumo[[#This Row],[09_23]] )</f>
        <v>369</v>
      </c>
      <c r="AA192" s="223">
        <f>LARGE(tabConsumo[[#This Row],[10_22]:[09_23]],1)</f>
        <v>160</v>
      </c>
      <c r="AB192" s="146" t="s">
        <v>2232</v>
      </c>
      <c r="AC192" s="3" t="s">
        <v>2081</v>
      </c>
    </row>
    <row r="193" spans="1:29" x14ac:dyDescent="0.3">
      <c r="A193" s="4" t="s">
        <v>1663</v>
      </c>
      <c r="B193" s="3" t="s">
        <v>256</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t="shared" si="4"/>
        <v>2</v>
      </c>
      <c r="Y193">
        <v>32.833333333333336</v>
      </c>
      <c r="Z193" s="223">
        <f>SUM( tabConsumo[[#This Row],[QTD.PENDENTE]]:tabConsumo[[#This Row],[09_23]] )</f>
        <v>440</v>
      </c>
      <c r="AA193" s="223">
        <f>LARGE(tabConsumo[[#This Row],[10_22]:[09_23]],1)</f>
        <v>200</v>
      </c>
      <c r="AB193" s="146" t="s">
        <v>2232</v>
      </c>
      <c r="AC193" s="3" t="s">
        <v>2081</v>
      </c>
    </row>
    <row r="194" spans="1:29" x14ac:dyDescent="0.3">
      <c r="A194" s="4" t="s">
        <v>1204</v>
      </c>
      <c r="B194" s="3" t="s">
        <v>256</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t="shared" si="4"/>
        <v>2</v>
      </c>
      <c r="Y194">
        <v>7.916666666666667</v>
      </c>
      <c r="Z194" s="223">
        <f>SUM( tabConsumo[[#This Row],[QTD.PENDENTE]]:tabConsumo[[#This Row],[09_23]] )</f>
        <v>99</v>
      </c>
      <c r="AA194" s="223">
        <f>LARGE(tabConsumo[[#This Row],[10_22]:[09_23]],1)</f>
        <v>38</v>
      </c>
      <c r="AB194" s="146" t="s">
        <v>2235</v>
      </c>
      <c r="AC194" s="3" t="s">
        <v>2081</v>
      </c>
    </row>
    <row r="195" spans="1:29" x14ac:dyDescent="0.3">
      <c r="A195" s="4" t="s">
        <v>1418</v>
      </c>
      <c r="B195" s="3" t="s">
        <v>256</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t="shared" ref="X195:X258" si="7" xml:space="preserve"> 2</f>
        <v>2</v>
      </c>
      <c r="Y195">
        <v>6.25</v>
      </c>
      <c r="Z195" s="223">
        <f>SUM( tabConsumo[[#This Row],[QTD.PENDENTE]]:tabConsumo[[#This Row],[09_23]] )</f>
        <v>84</v>
      </c>
      <c r="AA195" s="223">
        <f>LARGE(tabConsumo[[#This Row],[10_22]:[09_23]],1)</f>
        <v>37</v>
      </c>
      <c r="AB195" s="146" t="s">
        <v>2235</v>
      </c>
      <c r="AC195" s="3" t="s">
        <v>2081</v>
      </c>
    </row>
    <row r="196" spans="1:29" x14ac:dyDescent="0.3">
      <c r="A196" s="4" t="s">
        <v>1109</v>
      </c>
      <c r="B196" s="3" t="s">
        <v>256</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t="shared" si="7"/>
        <v>2</v>
      </c>
      <c r="Y196">
        <v>41.75</v>
      </c>
      <c r="Z196" s="223">
        <f>SUM( tabConsumo[[#This Row],[QTD.PENDENTE]]:tabConsumo[[#This Row],[09_23]] )</f>
        <v>501</v>
      </c>
      <c r="AA196" s="223">
        <f>LARGE(tabConsumo[[#This Row],[10_22]:[09_23]],1)</f>
        <v>99</v>
      </c>
      <c r="AB196" s="146" t="s">
        <v>2232</v>
      </c>
      <c r="AC196" s="3" t="s">
        <v>2081</v>
      </c>
    </row>
    <row r="197" spans="1:29" x14ac:dyDescent="0.3">
      <c r="A197" s="4" t="s">
        <v>1111</v>
      </c>
      <c r="B197" s="3" t="s">
        <v>256</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t="shared" si="7"/>
        <v>2</v>
      </c>
      <c r="Y197">
        <v>7.416666666666667</v>
      </c>
      <c r="Z197" s="223">
        <f>SUM( tabConsumo[[#This Row],[QTD.PENDENTE]]:tabConsumo[[#This Row],[09_23]] )</f>
        <v>91</v>
      </c>
      <c r="AA197" s="223">
        <f>LARGE(tabConsumo[[#This Row],[10_22]:[09_23]],1)</f>
        <v>30</v>
      </c>
      <c r="AB197" s="146" t="s">
        <v>2239</v>
      </c>
      <c r="AC197" s="3" t="s">
        <v>2081</v>
      </c>
    </row>
    <row r="198" spans="1:29" x14ac:dyDescent="0.3">
      <c r="A198" s="4" t="s">
        <v>1738</v>
      </c>
      <c r="B198" s="3" t="s">
        <v>720</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t="shared" si="7"/>
        <v>2</v>
      </c>
      <c r="Y198">
        <v>44.583333333333336</v>
      </c>
      <c r="Z198" s="223">
        <f>SUM( tabConsumo[[#This Row],[QTD.PENDENTE]]:tabConsumo[[#This Row],[09_23]] )</f>
        <v>570</v>
      </c>
      <c r="AA198" s="223">
        <f>LARGE(tabConsumo[[#This Row],[10_22]:[09_23]],1)</f>
        <v>198</v>
      </c>
      <c r="AB198" s="146" t="s">
        <v>2235</v>
      </c>
      <c r="AC198" s="3" t="s">
        <v>2081</v>
      </c>
    </row>
    <row r="199" spans="1:29" x14ac:dyDescent="0.3">
      <c r="A199" s="4" t="s">
        <v>1735</v>
      </c>
      <c r="B199" s="3" t="s">
        <v>720</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t="shared" si="7"/>
        <v>2</v>
      </c>
      <c r="Y199">
        <v>14</v>
      </c>
      <c r="Z199" s="223">
        <f>SUM( tabConsumo[[#This Row],[QTD.PENDENTE]]:tabConsumo[[#This Row],[09_23]] )</f>
        <v>168</v>
      </c>
      <c r="AA199" s="223">
        <f>LARGE(tabConsumo[[#This Row],[10_22]:[09_23]],1)</f>
        <v>42</v>
      </c>
      <c r="AB199" s="146" t="s">
        <v>2232</v>
      </c>
      <c r="AC199" s="3" t="s">
        <v>2081</v>
      </c>
    </row>
    <row r="200" spans="1:29" x14ac:dyDescent="0.3">
      <c r="A200" s="4" t="s">
        <v>1413</v>
      </c>
      <c r="B200" s="3" t="s">
        <v>720</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t="shared" si="7"/>
        <v>2</v>
      </c>
      <c r="Y200">
        <v>33.25</v>
      </c>
      <c r="Z200" s="223">
        <f>SUM( tabConsumo[[#This Row],[QTD.PENDENTE]]:tabConsumo[[#This Row],[09_23]] )</f>
        <v>420</v>
      </c>
      <c r="AA200" s="223">
        <f>LARGE(tabConsumo[[#This Row],[10_22]:[09_23]],1)</f>
        <v>126</v>
      </c>
      <c r="AB200" s="146" t="s">
        <v>2232</v>
      </c>
      <c r="AC200" s="3" t="s">
        <v>2081</v>
      </c>
    </row>
    <row r="201" spans="1:29" x14ac:dyDescent="0.3">
      <c r="A201" s="4" t="s">
        <v>719</v>
      </c>
      <c r="B201" s="3" t="s">
        <v>720</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t="shared" si="7"/>
        <v>2</v>
      </c>
      <c r="Y201">
        <v>0.83333333333333337</v>
      </c>
      <c r="Z201" s="223">
        <f>SUM( tabConsumo[[#This Row],[QTD.PENDENTE]]:tabConsumo[[#This Row],[09_23]] )</f>
        <v>11</v>
      </c>
      <c r="AA201" s="223">
        <f>LARGE(tabConsumo[[#This Row],[10_22]:[09_23]],1)</f>
        <v>5</v>
      </c>
      <c r="AB201" s="146" t="s">
        <v>2233</v>
      </c>
      <c r="AC201" s="3" t="s">
        <v>2081</v>
      </c>
    </row>
    <row r="202" spans="1:29" x14ac:dyDescent="0.3">
      <c r="A202" s="4" t="s">
        <v>1715</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t="shared" si="7"/>
        <v>2</v>
      </c>
      <c r="Y202">
        <v>31.75</v>
      </c>
      <c r="Z202" s="223">
        <f>SUM( tabConsumo[[#This Row],[QTD.PENDENTE]]:tabConsumo[[#This Row],[09_23]] )</f>
        <v>402</v>
      </c>
      <c r="AA202" s="223">
        <f>LARGE(tabConsumo[[#This Row],[10_22]:[09_23]],1)</f>
        <v>122</v>
      </c>
      <c r="AB202" s="146" t="s">
        <v>2233</v>
      </c>
      <c r="AC202" s="3" t="s">
        <v>2081</v>
      </c>
    </row>
    <row r="203" spans="1:29" x14ac:dyDescent="0.3">
      <c r="A203" s="4" t="s">
        <v>1412</v>
      </c>
      <c r="B203" s="3" t="s">
        <v>256</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t="shared" si="7"/>
        <v>2</v>
      </c>
      <c r="Y203">
        <v>31.75</v>
      </c>
      <c r="Z203" s="223">
        <f>SUM( tabConsumo[[#This Row],[QTD.PENDENTE]]:tabConsumo[[#This Row],[09_23]] )</f>
        <v>419</v>
      </c>
      <c r="AA203" s="223">
        <f>LARGE(tabConsumo[[#This Row],[10_22]:[09_23]],1)</f>
        <v>193</v>
      </c>
      <c r="AB203" s="146" t="s">
        <v>2232</v>
      </c>
      <c r="AC203" s="3" t="s">
        <v>2081</v>
      </c>
    </row>
    <row r="204" spans="1:29" x14ac:dyDescent="0.3">
      <c r="A204" s="4" t="s">
        <v>1767</v>
      </c>
      <c r="B204" s="3" t="s">
        <v>720</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t="shared" si="7"/>
        <v>2</v>
      </c>
      <c r="Y204">
        <v>3</v>
      </c>
      <c r="Z204" s="223">
        <f>SUM( tabConsumo[[#This Row],[QTD.PENDENTE]]:tabConsumo[[#This Row],[09_23]] )</f>
        <v>39</v>
      </c>
      <c r="AA204" s="223">
        <f>LARGE(tabConsumo[[#This Row],[10_22]:[09_23]],1)</f>
        <v>17</v>
      </c>
      <c r="AB204" s="146" t="s">
        <v>2235</v>
      </c>
      <c r="AC204" s="3" t="s">
        <v>2081</v>
      </c>
    </row>
    <row r="205" spans="1:29" x14ac:dyDescent="0.3">
      <c r="A205" s="4" t="s">
        <v>1651</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t="shared" si="7"/>
        <v>2</v>
      </c>
      <c r="Y205">
        <v>18.75</v>
      </c>
      <c r="Z205" s="223">
        <f>SUM( tabConsumo[[#This Row],[QTD.PENDENTE]]:tabConsumo[[#This Row],[09_23]] )</f>
        <v>227</v>
      </c>
      <c r="AA205" s="223">
        <f>LARGE(tabConsumo[[#This Row],[10_22]:[09_23]],1)</f>
        <v>57</v>
      </c>
      <c r="AB205" s="146" t="s">
        <v>2233</v>
      </c>
      <c r="AC205" s="3" t="s">
        <v>2081</v>
      </c>
    </row>
    <row r="206" spans="1:29" x14ac:dyDescent="0.3">
      <c r="A206" s="4" t="s">
        <v>1635</v>
      </c>
      <c r="B206" s="3" t="s">
        <v>256</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t="shared" si="7"/>
        <v>2</v>
      </c>
      <c r="Y206">
        <v>153.16666666666666</v>
      </c>
      <c r="Z206" s="223">
        <f>SUM( tabConsumo[[#This Row],[QTD.PENDENTE]]:tabConsumo[[#This Row],[09_23]] )</f>
        <v>1838</v>
      </c>
      <c r="AA206" s="223">
        <f>LARGE(tabConsumo[[#This Row],[10_22]:[09_23]],1)</f>
        <v>600</v>
      </c>
      <c r="AB206" s="146" t="s">
        <v>2232</v>
      </c>
      <c r="AC206" s="3" t="s">
        <v>2081</v>
      </c>
    </row>
    <row r="207" spans="1:29" x14ac:dyDescent="0.3">
      <c r="A207" s="4" t="s">
        <v>1634</v>
      </c>
      <c r="B207" s="3" t="s">
        <v>256</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t="shared" si="7"/>
        <v>2</v>
      </c>
      <c r="Y207">
        <v>203.91666666666666</v>
      </c>
      <c r="Z207" s="223">
        <f>SUM( tabConsumo[[#This Row],[QTD.PENDENTE]]:tabConsumo[[#This Row],[09_23]] )</f>
        <v>2447</v>
      </c>
      <c r="AA207" s="223">
        <f>LARGE(tabConsumo[[#This Row],[10_22]:[09_23]],1)</f>
        <v>666</v>
      </c>
      <c r="AB207" s="146" t="s">
        <v>2238</v>
      </c>
      <c r="AC207" s="3" t="s">
        <v>2081</v>
      </c>
    </row>
    <row r="208" spans="1:29" x14ac:dyDescent="0.3">
      <c r="A208" s="4" t="s">
        <v>1295</v>
      </c>
      <c r="B208" s="3" t="s">
        <v>256</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t="shared" si="7"/>
        <v>2</v>
      </c>
      <c r="Y208">
        <v>17.083333333333332</v>
      </c>
      <c r="Z208" s="223">
        <f>SUM( tabConsumo[[#This Row],[QTD.PENDENTE]]:tabConsumo[[#This Row],[09_23]] )</f>
        <v>210</v>
      </c>
      <c r="AA208" s="223">
        <f>LARGE(tabConsumo[[#This Row],[10_22]:[09_23]],1)</f>
        <v>61</v>
      </c>
      <c r="AB208" s="146" t="s">
        <v>2235</v>
      </c>
      <c r="AC208" s="3" t="s">
        <v>2081</v>
      </c>
    </row>
    <row r="209" spans="1:29" x14ac:dyDescent="0.3">
      <c r="A209" s="4" t="s">
        <v>1569</v>
      </c>
      <c r="B209" s="3" t="s">
        <v>604</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t="shared" si="7"/>
        <v>2</v>
      </c>
      <c r="Y209">
        <v>312.58333333333331</v>
      </c>
      <c r="Z209" s="223">
        <f>SUM( tabConsumo[[#This Row],[QTD.PENDENTE]]:tabConsumo[[#This Row],[09_23]] )</f>
        <v>3798</v>
      </c>
      <c r="AA209" s="223">
        <f>LARGE(tabConsumo[[#This Row],[10_22]:[09_23]],1)</f>
        <v>1091</v>
      </c>
      <c r="AB209" s="146" t="s">
        <v>2232</v>
      </c>
      <c r="AC209" s="3" t="s">
        <v>2081</v>
      </c>
    </row>
    <row r="210" spans="1:29" x14ac:dyDescent="0.3">
      <c r="A210" s="4" t="s">
        <v>1059</v>
      </c>
      <c r="B210" s="3" t="s">
        <v>604</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t="shared" si="7"/>
        <v>2</v>
      </c>
      <c r="Y210">
        <v>468.75</v>
      </c>
      <c r="Z210" s="223">
        <f>SUM( tabConsumo[[#This Row],[QTD.PENDENTE]]:tabConsumo[[#This Row],[09_23]] )</f>
        <v>5625</v>
      </c>
      <c r="AA210" s="223">
        <f>LARGE(tabConsumo[[#This Row],[10_22]:[09_23]],1)</f>
        <v>653</v>
      </c>
      <c r="AB210" s="146" t="s">
        <v>2232</v>
      </c>
      <c r="AC210" s="3" t="s">
        <v>2081</v>
      </c>
    </row>
    <row r="211" spans="1:29" x14ac:dyDescent="0.3">
      <c r="A211" s="4" t="s">
        <v>926</v>
      </c>
      <c r="B211" s="3" t="s">
        <v>262</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t="shared" si="7"/>
        <v>2</v>
      </c>
      <c r="Y211">
        <v>277.66666666666669</v>
      </c>
      <c r="Z211" s="223">
        <f>SUM( tabConsumo[[#This Row],[QTD.PENDENTE]]:tabConsumo[[#This Row],[09_23]] )</f>
        <v>3332</v>
      </c>
      <c r="AA211" s="223">
        <f>LARGE(tabConsumo[[#This Row],[10_22]:[09_23]],1)</f>
        <v>462</v>
      </c>
      <c r="AB211" s="146" t="s">
        <v>2232</v>
      </c>
      <c r="AC211" s="3" t="s">
        <v>2081</v>
      </c>
    </row>
    <row r="212" spans="1:29" x14ac:dyDescent="0.3">
      <c r="A212" s="4" t="s">
        <v>1798</v>
      </c>
      <c r="B212" s="3" t="s">
        <v>262</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t="shared" si="7"/>
        <v>2</v>
      </c>
      <c r="Y212">
        <v>335.58333333333331</v>
      </c>
      <c r="Z212" s="223">
        <f>SUM( tabConsumo[[#This Row],[QTD.PENDENTE]]:tabConsumo[[#This Row],[09_23]] )</f>
        <v>4027</v>
      </c>
      <c r="AA212" s="223">
        <f>LARGE(tabConsumo[[#This Row],[10_22]:[09_23]],1)</f>
        <v>469</v>
      </c>
      <c r="AB212" s="146" t="s">
        <v>2232</v>
      </c>
      <c r="AC212" s="3" t="s">
        <v>2081</v>
      </c>
    </row>
    <row r="213" spans="1:29" x14ac:dyDescent="0.3">
      <c r="A213" s="4" t="s">
        <v>1838</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t="shared" si="7"/>
        <v>2</v>
      </c>
      <c r="Y213">
        <v>134.5</v>
      </c>
      <c r="Z213" s="223">
        <f>SUM( tabConsumo[[#This Row],[QTD.PENDENTE]]:tabConsumo[[#This Row],[09_23]] )</f>
        <v>1697</v>
      </c>
      <c r="AA213" s="223">
        <f>LARGE(tabConsumo[[#This Row],[10_22]:[09_23]],1)</f>
        <v>543</v>
      </c>
      <c r="AB213" s="146" t="s">
        <v>2240</v>
      </c>
      <c r="AC213" s="3" t="s">
        <v>2081</v>
      </c>
    </row>
    <row r="214" spans="1:29" x14ac:dyDescent="0.3">
      <c r="A214" s="4" t="s">
        <v>1920</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t="shared" si="7"/>
        <v>2</v>
      </c>
      <c r="Y214">
        <v>1614</v>
      </c>
      <c r="Z214" s="223">
        <f>SUM( tabConsumo[[#This Row],[QTD.PENDENTE]]:tabConsumo[[#This Row],[09_23]] )</f>
        <v>26604</v>
      </c>
      <c r="AA214" s="223">
        <f>LARGE(tabConsumo[[#This Row],[10_22]:[09_23]],1)</f>
        <v>20690</v>
      </c>
      <c r="AB214" s="146" t="s">
        <v>2233</v>
      </c>
      <c r="AC214" s="3" t="s">
        <v>2081</v>
      </c>
    </row>
    <row r="215" spans="1:29" x14ac:dyDescent="0.3">
      <c r="A215" s="4" t="s">
        <v>1362</v>
      </c>
      <c r="B215" s="3" t="s">
        <v>294</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t="shared" si="7"/>
        <v>2</v>
      </c>
      <c r="Y215">
        <v>18.25</v>
      </c>
      <c r="Z215" s="223">
        <f>SUM( tabConsumo[[#This Row],[QTD.PENDENTE]]:tabConsumo[[#This Row],[09_23]] )</f>
        <v>229</v>
      </c>
      <c r="AA215" s="223">
        <f>LARGE(tabConsumo[[#This Row],[10_22]:[09_23]],1)</f>
        <v>84</v>
      </c>
      <c r="AB215" s="146" t="s">
        <v>2238</v>
      </c>
      <c r="AC215" s="3" t="s">
        <v>2081</v>
      </c>
    </row>
    <row r="216" spans="1:29" x14ac:dyDescent="0.3">
      <c r="A216" s="4" t="s">
        <v>1017</v>
      </c>
      <c r="B216" s="3" t="s">
        <v>328</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t="shared" si="7"/>
        <v>2</v>
      </c>
      <c r="Y216">
        <v>5.166666666666667</v>
      </c>
      <c r="Z216" s="223">
        <f>SUM( tabConsumo[[#This Row],[QTD.PENDENTE]]:tabConsumo[[#This Row],[09_23]] )</f>
        <v>63</v>
      </c>
      <c r="AA216" s="223">
        <f>LARGE(tabConsumo[[#This Row],[10_22]:[09_23]],1)</f>
        <v>22</v>
      </c>
      <c r="AB216" s="146" t="s">
        <v>2241</v>
      </c>
      <c r="AC216" s="3" t="s">
        <v>2081</v>
      </c>
    </row>
    <row r="217" spans="1:29" x14ac:dyDescent="0.3">
      <c r="A217" s="4" t="s">
        <v>986</v>
      </c>
      <c r="B217" s="3" t="s">
        <v>283</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t="shared" si="7"/>
        <v>2</v>
      </c>
      <c r="Y217">
        <v>52.25</v>
      </c>
      <c r="Z217" s="223">
        <f>SUM( tabConsumo[[#This Row],[QTD.PENDENTE]]:tabConsumo[[#This Row],[09_23]] )</f>
        <v>627</v>
      </c>
      <c r="AA217" s="223">
        <f>LARGE(tabConsumo[[#This Row],[10_22]:[09_23]],1)</f>
        <v>80</v>
      </c>
      <c r="AB217" s="146" t="s">
        <v>2232</v>
      </c>
      <c r="AC217" s="3" t="s">
        <v>2081</v>
      </c>
    </row>
    <row r="218" spans="1:29" x14ac:dyDescent="0.3">
      <c r="A218" s="4" t="s">
        <v>261</v>
      </c>
      <c r="B218" s="3" t="s">
        <v>262</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t="shared" si="7"/>
        <v>2</v>
      </c>
      <c r="Y218">
        <v>8.3333333333333329E-2</v>
      </c>
      <c r="Z218" s="223">
        <f>SUM( tabConsumo[[#This Row],[QTD.PENDENTE]]:tabConsumo[[#This Row],[09_23]] )</f>
        <v>1</v>
      </c>
      <c r="AA218" s="223">
        <f>LARGE(tabConsumo[[#This Row],[10_22]:[09_23]],1)</f>
        <v>0</v>
      </c>
      <c r="AB218" s="146" t="s">
        <v>2232</v>
      </c>
      <c r="AC218" s="3" t="s">
        <v>2081</v>
      </c>
    </row>
    <row r="219" spans="1:29" x14ac:dyDescent="0.3">
      <c r="A219" s="4" t="s">
        <v>1633</v>
      </c>
      <c r="B219" s="3" t="s">
        <v>256</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t="shared" si="7"/>
        <v>2</v>
      </c>
      <c r="Y219">
        <v>377.25</v>
      </c>
      <c r="Z219" s="223">
        <f>SUM( tabConsumo[[#This Row],[QTD.PENDENTE]]:tabConsumo[[#This Row],[09_23]] )</f>
        <v>4527</v>
      </c>
      <c r="AA219" s="223">
        <f>LARGE(tabConsumo[[#This Row],[10_22]:[09_23]],1)</f>
        <v>618</v>
      </c>
      <c r="AB219" s="146" t="s">
        <v>2232</v>
      </c>
      <c r="AC219" s="3" t="s">
        <v>2081</v>
      </c>
    </row>
    <row r="220" spans="1:29" x14ac:dyDescent="0.3">
      <c r="A220" s="4" t="s">
        <v>1632</v>
      </c>
      <c r="B220" s="3" t="s">
        <v>256</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t="shared" si="7"/>
        <v>2</v>
      </c>
      <c r="Y220">
        <v>7.916666666666667</v>
      </c>
      <c r="Z220" s="223">
        <f>SUM( tabConsumo[[#This Row],[QTD.PENDENTE]]:tabConsumo[[#This Row],[09_23]] )</f>
        <v>111</v>
      </c>
      <c r="AA220" s="223">
        <f>LARGE(tabConsumo[[#This Row],[10_22]:[09_23]],1)</f>
        <v>59</v>
      </c>
      <c r="AB220" s="146" t="s">
        <v>2233</v>
      </c>
      <c r="AC220" s="3" t="s">
        <v>2081</v>
      </c>
    </row>
    <row r="221" spans="1:29" x14ac:dyDescent="0.3">
      <c r="A221" s="4" t="s">
        <v>1792</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t="shared" si="7"/>
        <v>2</v>
      </c>
      <c r="Y221">
        <v>13.416666666666666</v>
      </c>
      <c r="Z221" s="223">
        <f>SUM( tabConsumo[[#This Row],[QTD.PENDENTE]]:tabConsumo[[#This Row],[09_23]] )</f>
        <v>192</v>
      </c>
      <c r="AA221" s="223">
        <f>LARGE(tabConsumo[[#This Row],[10_22]:[09_23]],1)</f>
        <v>110</v>
      </c>
      <c r="AB221" s="146" t="s">
        <v>2233</v>
      </c>
      <c r="AC221" s="3" t="s">
        <v>2081</v>
      </c>
    </row>
    <row r="222" spans="1:29" x14ac:dyDescent="0.3">
      <c r="A222" s="4" t="s">
        <v>1791</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t="shared" si="7"/>
        <v>2</v>
      </c>
      <c r="Y222">
        <v>538.91666666666663</v>
      </c>
      <c r="Z222" s="223">
        <f>SUM( tabConsumo[[#This Row],[QTD.PENDENTE]]:tabConsumo[[#This Row],[09_23]] )</f>
        <v>6467</v>
      </c>
      <c r="AA222" s="223">
        <f>LARGE(tabConsumo[[#This Row],[10_22]:[09_23]],1)</f>
        <v>940</v>
      </c>
      <c r="AB222" s="146" t="s">
        <v>2232</v>
      </c>
      <c r="AC222" s="3" t="s">
        <v>2081</v>
      </c>
    </row>
    <row r="223" spans="1:29" x14ac:dyDescent="0.3">
      <c r="A223" s="4" t="s">
        <v>1624</v>
      </c>
      <c r="B223" s="3" t="s">
        <v>256</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t="shared" si="7"/>
        <v>2</v>
      </c>
      <c r="Y223">
        <v>6.083333333333333</v>
      </c>
      <c r="Z223" s="223">
        <f>SUM( tabConsumo[[#This Row],[QTD.PENDENTE]]:tabConsumo[[#This Row],[09_23]] )</f>
        <v>100</v>
      </c>
      <c r="AA223" s="223">
        <f>LARGE(tabConsumo[[#This Row],[10_22]:[09_23]],1)</f>
        <v>80</v>
      </c>
      <c r="AB223" s="146" t="s">
        <v>2243</v>
      </c>
      <c r="AC223" s="3" t="s">
        <v>2081</v>
      </c>
    </row>
    <row r="224" spans="1:29" x14ac:dyDescent="0.3">
      <c r="A224" s="4" t="s">
        <v>1764</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t="shared" si="7"/>
        <v>2</v>
      </c>
      <c r="Y224">
        <v>10.666666666666666</v>
      </c>
      <c r="Z224" s="223">
        <f>SUM( tabConsumo[[#This Row],[QTD.PENDENTE]]:tabConsumo[[#This Row],[09_23]] )</f>
        <v>165</v>
      </c>
      <c r="AA224" s="223">
        <f>LARGE(tabConsumo[[#This Row],[10_22]:[09_23]],1)</f>
        <v>120</v>
      </c>
      <c r="AB224" s="146" t="s">
        <v>2241</v>
      </c>
      <c r="AC224" s="3" t="s">
        <v>2081</v>
      </c>
    </row>
    <row r="225" spans="1:29" x14ac:dyDescent="0.3">
      <c r="A225" s="4" t="s">
        <v>1082</v>
      </c>
      <c r="B225" s="3" t="s">
        <v>256</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t="shared" si="7"/>
        <v>2</v>
      </c>
      <c r="Y225">
        <v>1.5833333333333333</v>
      </c>
      <c r="Z225" s="223">
        <f>SUM( tabConsumo[[#This Row],[QTD.PENDENTE]]:tabConsumo[[#This Row],[09_23]] )</f>
        <v>30</v>
      </c>
      <c r="AA225" s="223">
        <f>LARGE(tabConsumo[[#This Row],[10_22]:[09_23]],1)</f>
        <v>30</v>
      </c>
      <c r="AB225" s="146" t="s">
        <v>2240</v>
      </c>
      <c r="AC225" s="3" t="s">
        <v>2081</v>
      </c>
    </row>
    <row r="226" spans="1:29" x14ac:dyDescent="0.3">
      <c r="A226" s="4" t="s">
        <v>1423</v>
      </c>
      <c r="B226" s="3" t="s">
        <v>256</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t="shared" si="7"/>
        <v>2</v>
      </c>
      <c r="Y226">
        <v>1.0833333333333333</v>
      </c>
      <c r="Z226" s="223">
        <f>SUM( tabConsumo[[#This Row],[QTD.PENDENTE]]:tabConsumo[[#This Row],[09_23]] )</f>
        <v>20</v>
      </c>
      <c r="AA226" s="223">
        <f>LARGE(tabConsumo[[#This Row],[10_22]:[09_23]],1)</f>
        <v>20</v>
      </c>
      <c r="AB226" s="146" t="s">
        <v>2240</v>
      </c>
      <c r="AC226" s="3" t="s">
        <v>2081</v>
      </c>
    </row>
    <row r="227" spans="1:29" x14ac:dyDescent="0.3">
      <c r="A227" s="4" t="s">
        <v>1085</v>
      </c>
      <c r="B227" s="3" t="s">
        <v>256</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t="shared" ref="S227:S233" si="8"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t="shared" si="7"/>
        <v>2</v>
      </c>
      <c r="Y227">
        <v>2</v>
      </c>
      <c r="Z227" s="223">
        <f>SUM( tabConsumo[[#This Row],[QTD.PENDENTE]]:tabConsumo[[#This Row],[09_23]] )</f>
        <v>30</v>
      </c>
      <c r="AA227" s="223">
        <f>LARGE(tabConsumo[[#This Row],[10_22]:[09_23]],1)</f>
        <v>20</v>
      </c>
      <c r="AB227" s="146" t="s">
        <v>2240</v>
      </c>
      <c r="AC227" s="3" t="s">
        <v>2081</v>
      </c>
    </row>
    <row r="228" spans="1:29" x14ac:dyDescent="0.3">
      <c r="A228" s="4" t="s">
        <v>1089</v>
      </c>
      <c r="B228" s="3" t="s">
        <v>256</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t="shared" si="8"/>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t="shared" si="7"/>
        <v>2</v>
      </c>
      <c r="Y228">
        <v>2</v>
      </c>
      <c r="Z228" s="223">
        <f>SUM( tabConsumo[[#This Row],[QTD.PENDENTE]]:tabConsumo[[#This Row],[09_23]] )</f>
        <v>30</v>
      </c>
      <c r="AA228" s="223">
        <f>LARGE(tabConsumo[[#This Row],[10_22]:[09_23]],1)</f>
        <v>20</v>
      </c>
      <c r="AB228" s="146" t="s">
        <v>2240</v>
      </c>
      <c r="AC228" s="3" t="s">
        <v>2081</v>
      </c>
    </row>
    <row r="229" spans="1:29" x14ac:dyDescent="0.3">
      <c r="A229" s="4" t="s">
        <v>1090</v>
      </c>
      <c r="B229" s="3" t="s">
        <v>256</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t="shared" si="8"/>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t="shared" si="7"/>
        <v>2</v>
      </c>
      <c r="Y229">
        <v>2.9166666666666665</v>
      </c>
      <c r="Z229" s="223">
        <f>SUM( tabConsumo[[#This Row],[QTD.PENDENTE]]:tabConsumo[[#This Row],[09_23]] )</f>
        <v>39</v>
      </c>
      <c r="AA229" s="223">
        <f>LARGE(tabConsumo[[#This Row],[10_22]:[09_23]],1)</f>
        <v>20</v>
      </c>
      <c r="AB229" s="146" t="s">
        <v>2240</v>
      </c>
      <c r="AC229" s="3" t="s">
        <v>2081</v>
      </c>
    </row>
    <row r="230" spans="1:29" x14ac:dyDescent="0.3">
      <c r="A230" s="4" t="s">
        <v>1092</v>
      </c>
      <c r="B230" s="3" t="s">
        <v>256</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t="shared" si="8"/>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t="shared" si="7"/>
        <v>2</v>
      </c>
      <c r="Y230">
        <v>3.1666666666666665</v>
      </c>
      <c r="Z230" s="223">
        <f>SUM( tabConsumo[[#This Row],[QTD.PENDENTE]]:tabConsumo[[#This Row],[09_23]] )</f>
        <v>44</v>
      </c>
      <c r="AA230" s="223">
        <f>LARGE(tabConsumo[[#This Row],[10_22]:[09_23]],1)</f>
        <v>26</v>
      </c>
      <c r="AB230" s="146" t="s">
        <v>2240</v>
      </c>
      <c r="AC230" s="3" t="s">
        <v>2081</v>
      </c>
    </row>
    <row r="231" spans="1:29" x14ac:dyDescent="0.3">
      <c r="A231" s="4" t="s">
        <v>1093</v>
      </c>
      <c r="B231" s="3" t="s">
        <v>256</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t="shared" si="8"/>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t="shared" si="7"/>
        <v>2</v>
      </c>
      <c r="Y231">
        <v>1.25</v>
      </c>
      <c r="Z231" s="223">
        <f>SUM( tabConsumo[[#This Row],[QTD.PENDENTE]]:tabConsumo[[#This Row],[09_23]] )</f>
        <v>24</v>
      </c>
      <c r="AA231" s="223">
        <f>LARGE(tabConsumo[[#This Row],[10_22]:[09_23]],1)</f>
        <v>24</v>
      </c>
      <c r="AB231" s="146" t="s">
        <v>2240</v>
      </c>
      <c r="AC231" s="3" t="s">
        <v>2081</v>
      </c>
    </row>
    <row r="232" spans="1:29" x14ac:dyDescent="0.3">
      <c r="A232" s="4" t="s">
        <v>1091</v>
      </c>
      <c r="B232" s="3" t="s">
        <v>256</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t="shared" si="8"/>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t="shared" si="7"/>
        <v>2</v>
      </c>
      <c r="Y232">
        <v>1.5</v>
      </c>
      <c r="Z232" s="223">
        <f>SUM( tabConsumo[[#This Row],[QTD.PENDENTE]]:tabConsumo[[#This Row],[09_23]] )</f>
        <v>26</v>
      </c>
      <c r="AA232" s="223">
        <f>LARGE(tabConsumo[[#This Row],[10_22]:[09_23]],1)</f>
        <v>23</v>
      </c>
      <c r="AB232" s="146" t="s">
        <v>2240</v>
      </c>
      <c r="AC232" s="3" t="s">
        <v>2081</v>
      </c>
    </row>
    <row r="233" spans="1:29" x14ac:dyDescent="0.3">
      <c r="A233" s="4" t="s">
        <v>1094</v>
      </c>
      <c r="B233" s="3" t="s">
        <v>256</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t="shared" si="8"/>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t="shared" si="7"/>
        <v>2</v>
      </c>
      <c r="Y233">
        <v>2</v>
      </c>
      <c r="Z233" s="223">
        <f>SUM( tabConsumo[[#This Row],[QTD.PENDENTE]]:tabConsumo[[#This Row],[09_23]] )</f>
        <v>30</v>
      </c>
      <c r="AA233" s="223">
        <f>LARGE(tabConsumo[[#This Row],[10_22]:[09_23]],1)</f>
        <v>20</v>
      </c>
      <c r="AB233" s="146" t="s">
        <v>2233</v>
      </c>
      <c r="AC233" s="3" t="s">
        <v>2081</v>
      </c>
    </row>
    <row r="234" spans="1:29" x14ac:dyDescent="0.3">
      <c r="A234" s="4" t="s">
        <v>1461</v>
      </c>
      <c r="B234" s="3" t="s">
        <v>840</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t="shared" si="7"/>
        <v>2</v>
      </c>
      <c r="Y234">
        <v>4.416666666666667</v>
      </c>
      <c r="Z234" s="223">
        <f>SUM( tabConsumo[[#This Row],[QTD.PENDENTE]]:tabConsumo[[#This Row],[09_23]] )</f>
        <v>60</v>
      </c>
      <c r="AA234" s="223">
        <f>LARGE(tabConsumo[[#This Row],[10_22]:[09_23]],1)</f>
        <v>30</v>
      </c>
      <c r="AB234" s="146" t="s">
        <v>2235</v>
      </c>
      <c r="AC234" s="3" t="s">
        <v>2081</v>
      </c>
    </row>
    <row r="235" spans="1:29" x14ac:dyDescent="0.3">
      <c r="A235" s="4" t="s">
        <v>2034</v>
      </c>
      <c r="B235" s="3" t="s">
        <v>840</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t="shared" si="7"/>
        <v>2</v>
      </c>
      <c r="Y235">
        <v>8.9166666666666661</v>
      </c>
      <c r="Z235" s="223">
        <f>SUM( tabConsumo[[#This Row],[QTD.PENDENTE]]:tabConsumo[[#This Row],[09_23]] )</f>
        <v>108</v>
      </c>
      <c r="AA235" s="223">
        <f>LARGE(tabConsumo[[#This Row],[10_22]:[09_23]],1)</f>
        <v>32</v>
      </c>
      <c r="AB235" s="146" t="s">
        <v>2232</v>
      </c>
      <c r="AC235" s="3" t="s">
        <v>2081</v>
      </c>
    </row>
    <row r="236" spans="1:29" x14ac:dyDescent="0.3">
      <c r="A236" s="4" t="s">
        <v>1174</v>
      </c>
      <c r="B236" s="3" t="s">
        <v>840</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t="shared" si="7"/>
        <v>2</v>
      </c>
      <c r="Y236">
        <v>273.83333333333331</v>
      </c>
      <c r="Z236" s="223">
        <f>SUM( tabConsumo[[#This Row],[QTD.PENDENTE]]:tabConsumo[[#This Row],[09_23]] )</f>
        <v>3811</v>
      </c>
      <c r="AA236" s="223">
        <f>LARGE(tabConsumo[[#This Row],[10_22]:[09_23]],1)</f>
        <v>1820</v>
      </c>
      <c r="AB236" s="146" t="s">
        <v>2235</v>
      </c>
      <c r="AC236" s="3" t="s">
        <v>2081</v>
      </c>
    </row>
    <row r="237" spans="1:29" x14ac:dyDescent="0.3">
      <c r="A237" s="4" t="s">
        <v>2042</v>
      </c>
      <c r="B237" s="3" t="s">
        <v>256</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t="shared" si="7"/>
        <v>2</v>
      </c>
      <c r="Y237">
        <v>7.25</v>
      </c>
      <c r="Z237" s="223">
        <f>SUM( tabConsumo[[#This Row],[QTD.PENDENTE]]:tabConsumo[[#This Row],[09_23]] )</f>
        <v>87</v>
      </c>
      <c r="AA237" s="223">
        <f>LARGE(tabConsumo[[#This Row],[10_22]:[09_23]],1)</f>
        <v>16</v>
      </c>
      <c r="AB237" s="146" t="s">
        <v>2233</v>
      </c>
      <c r="AC237" s="3" t="s">
        <v>2081</v>
      </c>
    </row>
    <row r="238" spans="1:29" x14ac:dyDescent="0.3">
      <c r="A238" s="4" t="s">
        <v>1649</v>
      </c>
      <c r="B238" s="3" t="s">
        <v>256</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t="shared" si="7"/>
        <v>2</v>
      </c>
      <c r="Y238">
        <v>11.5</v>
      </c>
      <c r="Z238" s="223">
        <f>SUM( tabConsumo[[#This Row],[QTD.PENDENTE]]:tabConsumo[[#This Row],[09_23]] )</f>
        <v>138</v>
      </c>
      <c r="AA238" s="223">
        <f>LARGE(tabConsumo[[#This Row],[10_22]:[09_23]],1)</f>
        <v>38</v>
      </c>
      <c r="AB238" s="146" t="s">
        <v>2234</v>
      </c>
      <c r="AC238" s="3" t="s">
        <v>2081</v>
      </c>
    </row>
    <row r="239" spans="1:29" x14ac:dyDescent="0.3">
      <c r="A239" s="4" t="s">
        <v>948</v>
      </c>
      <c r="B239" s="3" t="s">
        <v>260</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t="shared" si="7"/>
        <v>2</v>
      </c>
      <c r="Y239">
        <v>8359.3333333333339</v>
      </c>
      <c r="Z239" s="223">
        <f>SUM( tabConsumo[[#This Row],[QTD.PENDENTE]]:tabConsumo[[#This Row],[09_23]] )</f>
        <v>100312</v>
      </c>
      <c r="AA239" s="223">
        <f>LARGE(tabConsumo[[#This Row],[10_22]:[09_23]],1)</f>
        <v>13289</v>
      </c>
      <c r="AB239" s="146" t="s">
        <v>2232</v>
      </c>
      <c r="AC239" s="3" t="s">
        <v>2081</v>
      </c>
    </row>
    <row r="240" spans="1:29" x14ac:dyDescent="0.3">
      <c r="A240" s="4" t="s">
        <v>943</v>
      </c>
      <c r="B240" s="3" t="s">
        <v>260</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t="shared" si="7"/>
        <v>2</v>
      </c>
      <c r="Y240">
        <v>815.16666666666663</v>
      </c>
      <c r="Z240" s="223">
        <f>SUM( tabConsumo[[#This Row],[QTD.PENDENTE]]:tabConsumo[[#This Row],[09_23]] )</f>
        <v>9782</v>
      </c>
      <c r="AA240" s="223">
        <f>LARGE(tabConsumo[[#This Row],[10_22]:[09_23]],1)</f>
        <v>1847</v>
      </c>
      <c r="AB240" s="146" t="s">
        <v>2232</v>
      </c>
      <c r="AC240" s="3" t="s">
        <v>2081</v>
      </c>
    </row>
    <row r="241" spans="1:29" x14ac:dyDescent="0.3">
      <c r="A241" s="4" t="s">
        <v>1471</v>
      </c>
      <c r="B241" s="3" t="s">
        <v>328</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t="shared" si="7"/>
        <v>2</v>
      </c>
      <c r="Y241">
        <v>267.66666666666669</v>
      </c>
      <c r="Z241" s="223">
        <f>SUM( tabConsumo[[#This Row],[QTD.PENDENTE]]:tabConsumo[[#This Row],[09_23]] )</f>
        <v>3743</v>
      </c>
      <c r="AA241" s="223">
        <f>LARGE(tabConsumo[[#This Row],[10_22]:[09_23]],1)</f>
        <v>1704</v>
      </c>
      <c r="AB241" s="146" t="s">
        <v>2235</v>
      </c>
      <c r="AC241" s="3" t="s">
        <v>2081</v>
      </c>
    </row>
    <row r="242" spans="1:29" x14ac:dyDescent="0.3">
      <c r="A242" s="4" t="s">
        <v>1829</v>
      </c>
      <c r="B242" s="3" t="s">
        <v>328</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t="shared" si="7"/>
        <v>2</v>
      </c>
      <c r="Y242">
        <v>269.91666666666669</v>
      </c>
      <c r="Z242" s="223">
        <f>SUM( tabConsumo[[#This Row],[QTD.PENDENTE]]:tabConsumo[[#This Row],[09_23]] )</f>
        <v>3768</v>
      </c>
      <c r="AA242" s="223">
        <f>LARGE(tabConsumo[[#This Row],[10_22]:[09_23]],1)</f>
        <v>1701</v>
      </c>
      <c r="AB242" s="146" t="s">
        <v>2235</v>
      </c>
      <c r="AC242" s="3" t="s">
        <v>2081</v>
      </c>
    </row>
    <row r="243" spans="1:29" x14ac:dyDescent="0.3">
      <c r="A243" s="4" t="s">
        <v>1469</v>
      </c>
      <c r="B243" s="3" t="s">
        <v>328</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t="shared" si="7"/>
        <v>2</v>
      </c>
      <c r="Y243">
        <v>280.16666666666669</v>
      </c>
      <c r="Z243" s="223">
        <f>SUM( tabConsumo[[#This Row],[QTD.PENDENTE]]:tabConsumo[[#This Row],[09_23]] )</f>
        <v>3887</v>
      </c>
      <c r="AA243" s="223">
        <f>LARGE(tabConsumo[[#This Row],[10_22]:[09_23]],1)</f>
        <v>1694</v>
      </c>
      <c r="AB243" s="146" t="s">
        <v>2232</v>
      </c>
      <c r="AC243" s="3" t="s">
        <v>2081</v>
      </c>
    </row>
    <row r="244" spans="1:29" x14ac:dyDescent="0.3">
      <c r="A244" s="4" t="s">
        <v>1437</v>
      </c>
      <c r="B244" s="3" t="s">
        <v>429</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t="shared" si="7"/>
        <v>2</v>
      </c>
      <c r="Y244">
        <v>15.75</v>
      </c>
      <c r="Z244" s="223">
        <f>SUM( tabConsumo[[#This Row],[QTD.PENDENTE]]:tabConsumo[[#This Row],[09_23]] )</f>
        <v>261</v>
      </c>
      <c r="AA244" s="223">
        <f>LARGE(tabConsumo[[#This Row],[10_22]:[09_23]],1)</f>
        <v>218</v>
      </c>
      <c r="AB244" s="146" t="s">
        <v>2234</v>
      </c>
      <c r="AC244" s="3" t="s">
        <v>2081</v>
      </c>
    </row>
    <row r="245" spans="1:29" x14ac:dyDescent="0.3">
      <c r="A245" s="4" t="s">
        <v>1897</v>
      </c>
      <c r="B245" s="3" t="s">
        <v>429</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t="shared" si="7"/>
        <v>2</v>
      </c>
      <c r="Y245">
        <v>22.666666666666668</v>
      </c>
      <c r="Z245" s="223">
        <f>SUM( tabConsumo[[#This Row],[QTD.PENDENTE]]:tabConsumo[[#This Row],[09_23]] )</f>
        <v>279</v>
      </c>
      <c r="AA245" s="223">
        <f>LARGE(tabConsumo[[#This Row],[10_22]:[09_23]],1)</f>
        <v>100</v>
      </c>
      <c r="AB245" s="146" t="s">
        <v>2238</v>
      </c>
      <c r="AC245" s="3" t="s">
        <v>2081</v>
      </c>
    </row>
    <row r="246" spans="1:29" x14ac:dyDescent="0.3">
      <c r="A246" s="4" t="s">
        <v>930</v>
      </c>
      <c r="B246" s="3" t="s">
        <v>328</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t="shared" si="7"/>
        <v>2</v>
      </c>
      <c r="Y246">
        <v>58.916666666666664</v>
      </c>
      <c r="Z246" s="223">
        <f>SUM( tabConsumo[[#This Row],[QTD.PENDENTE]]:tabConsumo[[#This Row],[09_23]] )</f>
        <v>707</v>
      </c>
      <c r="AA246" s="223">
        <f>LARGE(tabConsumo[[#This Row],[10_22]:[09_23]],1)</f>
        <v>94</v>
      </c>
      <c r="AB246" s="146" t="s">
        <v>2232</v>
      </c>
      <c r="AC246" s="3" t="s">
        <v>2081</v>
      </c>
    </row>
    <row r="247" spans="1:29" x14ac:dyDescent="0.3">
      <c r="A247" s="4" t="s">
        <v>1908</v>
      </c>
      <c r="B247" s="3" t="s">
        <v>256</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t="shared" si="7"/>
        <v>2</v>
      </c>
      <c r="Y247">
        <v>15.25</v>
      </c>
      <c r="Z247" s="223">
        <f>SUM( tabConsumo[[#This Row],[QTD.PENDENTE]]:tabConsumo[[#This Row],[09_23]] )</f>
        <v>183</v>
      </c>
      <c r="AA247" s="223">
        <f>LARGE(tabConsumo[[#This Row],[10_22]:[09_23]],1)</f>
        <v>40</v>
      </c>
      <c r="AB247" s="146" t="s">
        <v>2232</v>
      </c>
      <c r="AC247" s="3" t="s">
        <v>2081</v>
      </c>
    </row>
    <row r="248" spans="1:29" x14ac:dyDescent="0.3">
      <c r="A248" s="4" t="s">
        <v>1200</v>
      </c>
      <c r="B248" s="3" t="s">
        <v>256</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t="shared" si="7"/>
        <v>2</v>
      </c>
      <c r="Y248">
        <v>22.25</v>
      </c>
      <c r="Z248" s="223">
        <f>SUM( tabConsumo[[#This Row],[QTD.PENDENTE]]:tabConsumo[[#This Row],[09_23]] )</f>
        <v>271</v>
      </c>
      <c r="AA248" s="223">
        <f>LARGE(tabConsumo[[#This Row],[10_22]:[09_23]],1)</f>
        <v>71</v>
      </c>
      <c r="AB248" s="146" t="s">
        <v>2232</v>
      </c>
      <c r="AC248" s="3" t="s">
        <v>2081</v>
      </c>
    </row>
    <row r="249" spans="1:29" x14ac:dyDescent="0.3">
      <c r="A249" s="4" t="s">
        <v>1906</v>
      </c>
      <c r="B249" s="3" t="s">
        <v>256</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t="shared" si="7"/>
        <v>2</v>
      </c>
      <c r="Y249">
        <v>3.5833333333333335</v>
      </c>
      <c r="Z249" s="223">
        <f>SUM( tabConsumo[[#This Row],[QTD.PENDENTE]]:tabConsumo[[#This Row],[09_23]] )</f>
        <v>47</v>
      </c>
      <c r="AA249" s="223">
        <f>LARGE(tabConsumo[[#This Row],[10_22]:[09_23]],1)</f>
        <v>20</v>
      </c>
      <c r="AB249" s="146" t="s">
        <v>2234</v>
      </c>
      <c r="AC249" s="3" t="s">
        <v>2081</v>
      </c>
    </row>
    <row r="250" spans="1:29" x14ac:dyDescent="0.3">
      <c r="A250" s="4" t="s">
        <v>1907</v>
      </c>
      <c r="B250" s="3" t="s">
        <v>256</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t="shared" si="7"/>
        <v>2</v>
      </c>
      <c r="Y250">
        <v>7.916666666666667</v>
      </c>
      <c r="Z250" s="223">
        <f>SUM( tabConsumo[[#This Row],[QTD.PENDENTE]]:tabConsumo[[#This Row],[09_23]] )</f>
        <v>95</v>
      </c>
      <c r="AA250" s="223">
        <f>LARGE(tabConsumo[[#This Row],[10_22]:[09_23]],1)</f>
        <v>18</v>
      </c>
      <c r="AB250" s="146" t="s">
        <v>2232</v>
      </c>
      <c r="AC250" s="3" t="s">
        <v>2081</v>
      </c>
    </row>
    <row r="251" spans="1:29" x14ac:dyDescent="0.3">
      <c r="A251" s="4" t="s">
        <v>1318</v>
      </c>
      <c r="B251" s="3" t="s">
        <v>256</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t="shared" si="7"/>
        <v>2</v>
      </c>
      <c r="Y251">
        <v>5.333333333333333</v>
      </c>
      <c r="Z251" s="223">
        <f>SUM( tabConsumo[[#This Row],[QTD.PENDENTE]]:tabConsumo[[#This Row],[09_23]] )</f>
        <v>70</v>
      </c>
      <c r="AA251" s="223">
        <f>LARGE(tabConsumo[[#This Row],[10_22]:[09_23]],1)</f>
        <v>25</v>
      </c>
      <c r="AB251" s="146" t="s">
        <v>2235</v>
      </c>
      <c r="AC251" s="3" t="s">
        <v>2081</v>
      </c>
    </row>
    <row r="252" spans="1:29" x14ac:dyDescent="0.3">
      <c r="A252" s="4" t="s">
        <v>1357</v>
      </c>
      <c r="B252" s="3" t="s">
        <v>256</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t="shared" si="7"/>
        <v>2</v>
      </c>
      <c r="Y252">
        <v>8</v>
      </c>
      <c r="Z252" s="223">
        <f>SUM( tabConsumo[[#This Row],[QTD.PENDENTE]]:tabConsumo[[#This Row],[09_23]] )</f>
        <v>96</v>
      </c>
      <c r="AA252" s="223">
        <f>LARGE(tabConsumo[[#This Row],[10_22]:[09_23]],1)</f>
        <v>21</v>
      </c>
      <c r="AB252" s="146" t="s">
        <v>2233</v>
      </c>
      <c r="AC252" s="3" t="s">
        <v>2081</v>
      </c>
    </row>
    <row r="253" spans="1:29" x14ac:dyDescent="0.3">
      <c r="A253" s="4" t="s">
        <v>1909</v>
      </c>
      <c r="B253" s="3" t="s">
        <v>256</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t="shared" si="7"/>
        <v>2</v>
      </c>
      <c r="Y253">
        <v>16.583333333333332</v>
      </c>
      <c r="Z253" s="223">
        <f>SUM( tabConsumo[[#This Row],[QTD.PENDENTE]]:tabConsumo[[#This Row],[09_23]] )</f>
        <v>213</v>
      </c>
      <c r="AA253" s="223">
        <f>LARGE(tabConsumo[[#This Row],[10_22]:[09_23]],1)</f>
        <v>80</v>
      </c>
      <c r="AB253" s="146" t="s">
        <v>2238</v>
      </c>
      <c r="AC253" s="3" t="s">
        <v>2081</v>
      </c>
    </row>
    <row r="254" spans="1:29" x14ac:dyDescent="0.3">
      <c r="A254" s="4" t="s">
        <v>1319</v>
      </c>
      <c r="B254" s="3" t="s">
        <v>256</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t="shared" ref="S254:S262" si="9"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t="shared" si="7"/>
        <v>2</v>
      </c>
      <c r="Y254">
        <v>5.083333333333333</v>
      </c>
      <c r="Z254" s="223">
        <f>SUM( tabConsumo[[#This Row],[QTD.PENDENTE]]:tabConsumo[[#This Row],[09_23]] )</f>
        <v>71</v>
      </c>
      <c r="AA254" s="223">
        <f>LARGE(tabConsumo[[#This Row],[10_22]:[09_23]],1)</f>
        <v>36</v>
      </c>
      <c r="AB254" s="146" t="s">
        <v>2238</v>
      </c>
      <c r="AC254" s="3" t="s">
        <v>2081</v>
      </c>
    </row>
    <row r="255" spans="1:29" x14ac:dyDescent="0.3">
      <c r="A255" s="4" t="s">
        <v>969</v>
      </c>
      <c r="B255" s="3" t="s">
        <v>256</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t="shared" si="9"/>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t="shared" si="7"/>
        <v>2</v>
      </c>
      <c r="Y255">
        <v>12.916666666666666</v>
      </c>
      <c r="Z255" s="223">
        <f>SUM( tabConsumo[[#This Row],[QTD.PENDENTE]]:tabConsumo[[#This Row],[09_23]] )</f>
        <v>155</v>
      </c>
      <c r="AA255" s="223">
        <f>LARGE(tabConsumo[[#This Row],[10_22]:[09_23]],1)</f>
        <v>32</v>
      </c>
      <c r="AB255" s="146" t="s">
        <v>2232</v>
      </c>
      <c r="AC255" s="3" t="s">
        <v>2081</v>
      </c>
    </row>
    <row r="256" spans="1:29" x14ac:dyDescent="0.3">
      <c r="A256" s="4" t="s">
        <v>970</v>
      </c>
      <c r="B256" s="3" t="s">
        <v>256</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t="shared" si="9"/>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t="shared" si="7"/>
        <v>2</v>
      </c>
      <c r="Y256">
        <v>18.25</v>
      </c>
      <c r="Z256" s="223">
        <f>SUM( tabConsumo[[#This Row],[QTD.PENDENTE]]:tabConsumo[[#This Row],[09_23]] )</f>
        <v>225</v>
      </c>
      <c r="AA256" s="223">
        <f>LARGE(tabConsumo[[#This Row],[10_22]:[09_23]],1)</f>
        <v>56</v>
      </c>
      <c r="AB256" s="146" t="s">
        <v>2232</v>
      </c>
      <c r="AC256" s="3" t="s">
        <v>2081</v>
      </c>
    </row>
    <row r="257" spans="1:29" x14ac:dyDescent="0.3">
      <c r="A257" s="4" t="s">
        <v>1266</v>
      </c>
      <c r="B257" s="3" t="s">
        <v>256</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t="shared" si="9"/>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t="shared" si="7"/>
        <v>2</v>
      </c>
      <c r="Y257">
        <v>0.25</v>
      </c>
      <c r="Z257" s="223">
        <f>SUM( tabConsumo[[#This Row],[QTD.PENDENTE]]:tabConsumo[[#This Row],[09_23]] )</f>
        <v>6</v>
      </c>
      <c r="AA257" s="223">
        <f>LARGE(tabConsumo[[#This Row],[10_22]:[09_23]],1)</f>
        <v>6</v>
      </c>
      <c r="AB257" s="146" t="s">
        <v>2234</v>
      </c>
      <c r="AC257" s="3" t="s">
        <v>2081</v>
      </c>
    </row>
    <row r="258" spans="1:29" x14ac:dyDescent="0.3">
      <c r="A258" s="4" t="s">
        <v>972</v>
      </c>
      <c r="B258" s="3" t="s">
        <v>256</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t="shared" si="9"/>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t="shared" si="7"/>
        <v>2</v>
      </c>
      <c r="Y258">
        <v>5.583333333333333</v>
      </c>
      <c r="Z258" s="223">
        <f>SUM( tabConsumo[[#This Row],[QTD.PENDENTE]]:tabConsumo[[#This Row],[09_23]] )</f>
        <v>67</v>
      </c>
      <c r="AA258" s="223">
        <f>LARGE(tabConsumo[[#This Row],[10_22]:[09_23]],1)</f>
        <v>15</v>
      </c>
      <c r="AB258" s="146" t="s">
        <v>2238</v>
      </c>
      <c r="AC258" s="3" t="s">
        <v>2081</v>
      </c>
    </row>
    <row r="259" spans="1:29" x14ac:dyDescent="0.3">
      <c r="A259" s="4" t="s">
        <v>973</v>
      </c>
      <c r="B259" s="3" t="s">
        <v>256</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t="shared" si="9"/>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t="shared" ref="X259:X322" si="10" xml:space="preserve"> 2</f>
        <v>2</v>
      </c>
      <c r="Y259">
        <v>131.08333333333334</v>
      </c>
      <c r="Z259" s="223">
        <f>SUM( tabConsumo[[#This Row],[QTD.PENDENTE]]:tabConsumo[[#This Row],[09_23]] )</f>
        <v>1573</v>
      </c>
      <c r="AA259" s="223">
        <f>LARGE(tabConsumo[[#This Row],[10_22]:[09_23]],1)</f>
        <v>295</v>
      </c>
      <c r="AB259" s="146" t="s">
        <v>2235</v>
      </c>
      <c r="AC259" s="3" t="s">
        <v>2081</v>
      </c>
    </row>
    <row r="260" spans="1:29" x14ac:dyDescent="0.3">
      <c r="A260" s="4" t="s">
        <v>971</v>
      </c>
      <c r="B260" s="3" t="s">
        <v>256</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t="shared" si="9"/>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t="shared" si="10"/>
        <v>2</v>
      </c>
      <c r="Y260">
        <v>12.083333333333334</v>
      </c>
      <c r="Z260" s="223">
        <f>SUM( tabConsumo[[#This Row],[QTD.PENDENTE]]:tabConsumo[[#This Row],[09_23]] )</f>
        <v>145</v>
      </c>
      <c r="AA260" s="223">
        <f>LARGE(tabConsumo[[#This Row],[10_22]:[09_23]],1)</f>
        <v>24</v>
      </c>
      <c r="AB260" s="146" t="s">
        <v>2232</v>
      </c>
      <c r="AC260" s="3" t="s">
        <v>2081</v>
      </c>
    </row>
    <row r="261" spans="1:29" x14ac:dyDescent="0.3">
      <c r="A261" s="4" t="s">
        <v>1393</v>
      </c>
      <c r="B261" s="3" t="s">
        <v>256</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t="shared" si="9"/>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t="shared" si="10"/>
        <v>2</v>
      </c>
      <c r="Y261">
        <v>6.916666666666667</v>
      </c>
      <c r="Z261" s="223">
        <f>SUM( tabConsumo[[#This Row],[QTD.PENDENTE]]:tabConsumo[[#This Row],[09_23]] )</f>
        <v>83</v>
      </c>
      <c r="AA261" s="223">
        <f>LARGE(tabConsumo[[#This Row],[10_22]:[09_23]],1)</f>
        <v>20</v>
      </c>
      <c r="AB261" s="146" t="s">
        <v>2232</v>
      </c>
      <c r="AC261" s="3" t="s">
        <v>2081</v>
      </c>
    </row>
    <row r="262" spans="1:29" x14ac:dyDescent="0.3">
      <c r="A262" s="4" t="s">
        <v>1392</v>
      </c>
      <c r="B262" s="3" t="s">
        <v>256</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t="shared" si="9"/>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t="shared" si="10"/>
        <v>2</v>
      </c>
      <c r="Y262">
        <v>7</v>
      </c>
      <c r="Z262" s="223">
        <f>SUM( tabConsumo[[#This Row],[QTD.PENDENTE]]:tabConsumo[[#This Row],[09_23]] )</f>
        <v>89</v>
      </c>
      <c r="AA262" s="223">
        <f>LARGE(tabConsumo[[#This Row],[10_22]:[09_23]],1)</f>
        <v>30</v>
      </c>
      <c r="AB262" s="146" t="s">
        <v>2232</v>
      </c>
      <c r="AC262" s="3" t="s">
        <v>2081</v>
      </c>
    </row>
    <row r="263" spans="1:29" x14ac:dyDescent="0.3">
      <c r="A263" s="4" t="s">
        <v>710</v>
      </c>
      <c r="B263" s="3" t="s">
        <v>256</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t="shared" si="10"/>
        <v>2</v>
      </c>
      <c r="Y263">
        <v>8.3333333333333329E-2</v>
      </c>
      <c r="Z263" s="223">
        <f>SUM( tabConsumo[[#This Row],[QTD.PENDENTE]]:tabConsumo[[#This Row],[09_23]] )</f>
        <v>3</v>
      </c>
      <c r="AA263" s="223">
        <f>LARGE(tabConsumo[[#This Row],[10_22]:[09_23]],1)</f>
        <v>3</v>
      </c>
      <c r="AB263" s="146" t="s">
        <v>2238</v>
      </c>
      <c r="AC263" s="3" t="s">
        <v>2081</v>
      </c>
    </row>
    <row r="264" spans="1:29" x14ac:dyDescent="0.3">
      <c r="A264" s="4" t="s">
        <v>1069</v>
      </c>
      <c r="B264" s="3" t="s">
        <v>256</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t="shared" si="10"/>
        <v>2</v>
      </c>
      <c r="Y264">
        <v>22.083333333333332</v>
      </c>
      <c r="Z264" s="223">
        <f>SUM( tabConsumo[[#This Row],[QTD.PENDENTE]]:tabConsumo[[#This Row],[09_23]] )</f>
        <v>265</v>
      </c>
      <c r="AA264" s="223">
        <f>LARGE(tabConsumo[[#This Row],[10_22]:[09_23]],1)</f>
        <v>61</v>
      </c>
      <c r="AB264" s="146" t="s">
        <v>2234</v>
      </c>
      <c r="AC264" s="3" t="s">
        <v>2081</v>
      </c>
    </row>
    <row r="265" spans="1:29" x14ac:dyDescent="0.3">
      <c r="A265" s="4" t="s">
        <v>2208</v>
      </c>
      <c r="B265" s="3" t="s">
        <v>294</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t="shared" si="10"/>
        <v>2</v>
      </c>
      <c r="Y265">
        <v>3.3333333333333335</v>
      </c>
      <c r="Z265" s="223">
        <f>SUM( tabConsumo[[#This Row],[QTD.PENDENTE]]:tabConsumo[[#This Row],[09_23]] )</f>
        <v>49</v>
      </c>
      <c r="AA265" s="223">
        <f>LARGE(tabConsumo[[#This Row],[10_22]:[09_23]],1)</f>
        <v>30</v>
      </c>
      <c r="AB265" s="146" t="s">
        <v>2237</v>
      </c>
      <c r="AC265" s="3" t="s">
        <v>2081</v>
      </c>
    </row>
    <row r="266" spans="1:29" x14ac:dyDescent="0.3">
      <c r="A266" s="4" t="s">
        <v>1594</v>
      </c>
      <c r="B266" s="3" t="s">
        <v>328</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t="shared" si="10"/>
        <v>2</v>
      </c>
      <c r="Y266">
        <v>1760.75</v>
      </c>
      <c r="Z266" s="223">
        <f>SUM( tabConsumo[[#This Row],[QTD.PENDENTE]]:tabConsumo[[#This Row],[09_23]] )</f>
        <v>21129</v>
      </c>
      <c r="AA266" s="223">
        <f>LARGE(tabConsumo[[#This Row],[10_22]:[09_23]],1)</f>
        <v>2574</v>
      </c>
      <c r="AB266" s="146" t="s">
        <v>2232</v>
      </c>
      <c r="AC266" s="3" t="s">
        <v>2081</v>
      </c>
    </row>
    <row r="267" spans="1:29" x14ac:dyDescent="0.3">
      <c r="A267" s="4" t="s">
        <v>1299</v>
      </c>
      <c r="B267" s="3" t="s">
        <v>256</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t="shared" si="10"/>
        <v>2</v>
      </c>
      <c r="Y267">
        <v>16.083333333333332</v>
      </c>
      <c r="Z267" s="223">
        <f>SUM( tabConsumo[[#This Row],[QTD.PENDENTE]]:tabConsumo[[#This Row],[09_23]] )</f>
        <v>215</v>
      </c>
      <c r="AA267" s="223">
        <f>LARGE(tabConsumo[[#This Row],[10_22]:[09_23]],1)</f>
        <v>100</v>
      </c>
      <c r="AB267" s="146" t="s">
        <v>2238</v>
      </c>
      <c r="AC267" s="3" t="s">
        <v>2081</v>
      </c>
    </row>
    <row r="268" spans="1:29" x14ac:dyDescent="0.3">
      <c r="A268" s="4" t="s">
        <v>1974</v>
      </c>
      <c r="B268" s="3" t="s">
        <v>256</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t="shared" si="10"/>
        <v>2</v>
      </c>
      <c r="Y268">
        <v>1.5833333333333333</v>
      </c>
      <c r="Z268" s="223">
        <f>SUM( tabConsumo[[#This Row],[QTD.PENDENTE]]:tabConsumo[[#This Row],[09_23]] )</f>
        <v>21</v>
      </c>
      <c r="AA268" s="223">
        <f>LARGE(tabConsumo[[#This Row],[10_22]:[09_23]],1)</f>
        <v>10</v>
      </c>
      <c r="AB268" s="146" t="s">
        <v>2239</v>
      </c>
      <c r="AC268" s="3" t="s">
        <v>2081</v>
      </c>
    </row>
    <row r="269" spans="1:29" x14ac:dyDescent="0.3">
      <c r="A269" s="4" t="s">
        <v>1746</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t="shared" si="10"/>
        <v>2</v>
      </c>
      <c r="Y269">
        <v>184.41666666666666</v>
      </c>
      <c r="Z269" s="223">
        <f>SUM( tabConsumo[[#This Row],[QTD.PENDENTE]]:tabConsumo[[#This Row],[09_23]] )</f>
        <v>2255</v>
      </c>
      <c r="AA269" s="223">
        <f>LARGE(tabConsumo[[#This Row],[10_22]:[09_23]],1)</f>
        <v>619</v>
      </c>
      <c r="AB269" s="146" t="s">
        <v>2233</v>
      </c>
      <c r="AC269" s="3" t="s">
        <v>2081</v>
      </c>
    </row>
    <row r="270" spans="1:29" x14ac:dyDescent="0.3">
      <c r="A270" s="4" t="s">
        <v>1747</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t="shared" si="10"/>
        <v>2</v>
      </c>
      <c r="Y270">
        <v>69.583333333333329</v>
      </c>
      <c r="Z270" s="223">
        <f>SUM( tabConsumo[[#This Row],[QTD.PENDENTE]]:tabConsumo[[#This Row],[09_23]] )</f>
        <v>903</v>
      </c>
      <c r="AA270" s="223">
        <f>LARGE(tabConsumo[[#This Row],[10_22]:[09_23]],1)</f>
        <v>400</v>
      </c>
      <c r="AB270" s="146" t="s">
        <v>2235</v>
      </c>
      <c r="AC270" s="3" t="s">
        <v>2081</v>
      </c>
    </row>
    <row r="271" spans="1:29" x14ac:dyDescent="0.3">
      <c r="A271" s="4" t="s">
        <v>1472</v>
      </c>
      <c r="B271" s="3" t="s">
        <v>256</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t="shared" si="10"/>
        <v>2</v>
      </c>
      <c r="Y271">
        <v>49.833333333333336</v>
      </c>
      <c r="Z271" s="223">
        <f>SUM( tabConsumo[[#This Row],[QTD.PENDENTE]]:tabConsumo[[#This Row],[09_23]] )</f>
        <v>650</v>
      </c>
      <c r="AA271" s="223">
        <f>LARGE(tabConsumo[[#This Row],[10_22]:[09_23]],1)</f>
        <v>270</v>
      </c>
      <c r="AB271" s="146" t="s">
        <v>2238</v>
      </c>
      <c r="AC271" s="3" t="s">
        <v>2081</v>
      </c>
    </row>
    <row r="272" spans="1:29" x14ac:dyDescent="0.3">
      <c r="A272" s="4" t="s">
        <v>1462</v>
      </c>
      <c r="B272" s="3" t="s">
        <v>256</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t="shared" si="10"/>
        <v>2</v>
      </c>
      <c r="Y272">
        <v>56.916666666666664</v>
      </c>
      <c r="Z272" s="223">
        <f>SUM( tabConsumo[[#This Row],[QTD.PENDENTE]]:tabConsumo[[#This Row],[09_23]] )</f>
        <v>740</v>
      </c>
      <c r="AA272" s="223">
        <f>LARGE(tabConsumo[[#This Row],[10_22]:[09_23]],1)</f>
        <v>310</v>
      </c>
      <c r="AB272" s="146" t="s">
        <v>2238</v>
      </c>
      <c r="AC272" s="3" t="s">
        <v>2081</v>
      </c>
    </row>
    <row r="273" spans="1:29" x14ac:dyDescent="0.3">
      <c r="A273" s="4" t="s">
        <v>559</v>
      </c>
      <c r="B273" s="3" t="s">
        <v>256</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t="shared" si="10"/>
        <v>2</v>
      </c>
      <c r="Y273">
        <v>8.3333333333333329E-2</v>
      </c>
      <c r="Z273" s="223">
        <f>SUM( tabConsumo[[#This Row],[QTD.PENDENTE]]:tabConsumo[[#This Row],[09_23]] )</f>
        <v>2</v>
      </c>
      <c r="AA273" s="223">
        <f>LARGE(tabConsumo[[#This Row],[10_22]:[09_23]],1)</f>
        <v>2</v>
      </c>
      <c r="AB273" s="146" t="s">
        <v>2234</v>
      </c>
      <c r="AC273" s="3" t="s">
        <v>2081</v>
      </c>
    </row>
    <row r="274" spans="1:29" x14ac:dyDescent="0.3">
      <c r="A274" s="4" t="s">
        <v>1985</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t="shared" si="10"/>
        <v>2</v>
      </c>
      <c r="Y274">
        <v>5.5</v>
      </c>
      <c r="Z274" s="223">
        <f>SUM( tabConsumo[[#This Row],[QTD.PENDENTE]]:tabConsumo[[#This Row],[09_23]] )</f>
        <v>79</v>
      </c>
      <c r="AA274" s="223">
        <f>LARGE(tabConsumo[[#This Row],[10_22]:[09_23]],1)</f>
        <v>50</v>
      </c>
      <c r="AB274" s="146" t="s">
        <v>2234</v>
      </c>
      <c r="AC274" s="3" t="s">
        <v>2081</v>
      </c>
    </row>
    <row r="275" spans="1:29" x14ac:dyDescent="0.3">
      <c r="A275" s="4" t="s">
        <v>1132</v>
      </c>
      <c r="B275" s="3" t="s">
        <v>256</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t="shared" si="10"/>
        <v>2</v>
      </c>
      <c r="Y275">
        <v>2.5833333333333335</v>
      </c>
      <c r="Z275" s="223">
        <f>SUM( tabConsumo[[#This Row],[QTD.PENDENTE]]:tabConsumo[[#This Row],[09_23]] )</f>
        <v>40</v>
      </c>
      <c r="AA275" s="223">
        <f>LARGE(tabConsumo[[#This Row],[10_22]:[09_23]],1)</f>
        <v>30</v>
      </c>
      <c r="AB275" s="146" t="s">
        <v>2239</v>
      </c>
      <c r="AC275" s="3" t="s">
        <v>2081</v>
      </c>
    </row>
    <row r="276" spans="1:29" x14ac:dyDescent="0.3">
      <c r="A276" s="4" t="s">
        <v>1271</v>
      </c>
      <c r="B276" s="3" t="s">
        <v>256</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t="shared" si="10"/>
        <v>2</v>
      </c>
      <c r="Y276">
        <v>42.833333333333336</v>
      </c>
      <c r="Z276" s="223">
        <f>SUM( tabConsumo[[#This Row],[QTD.PENDENTE]]:tabConsumo[[#This Row],[09_23]] )</f>
        <v>548</v>
      </c>
      <c r="AA276" s="223">
        <f>LARGE(tabConsumo[[#This Row],[10_22]:[09_23]],1)</f>
        <v>191</v>
      </c>
      <c r="AB276" s="146" t="s">
        <v>2234</v>
      </c>
      <c r="AC276" s="3" t="s">
        <v>2081</v>
      </c>
    </row>
    <row r="277" spans="1:29" x14ac:dyDescent="0.3">
      <c r="A277" s="4" t="s">
        <v>568</v>
      </c>
      <c r="B277" s="3" t="s">
        <v>256</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t="shared" si="10"/>
        <v>2</v>
      </c>
      <c r="Y277">
        <v>0.91666666666666663</v>
      </c>
      <c r="Z277" s="223">
        <f>SUM( tabConsumo[[#This Row],[QTD.PENDENTE]]:tabConsumo[[#This Row],[09_23]] )</f>
        <v>12</v>
      </c>
      <c r="AA277" s="223">
        <f>LARGE(tabConsumo[[#This Row],[10_22]:[09_23]],1)</f>
        <v>6</v>
      </c>
      <c r="AB277" s="146" t="s">
        <v>2238</v>
      </c>
      <c r="AC277" s="3" t="s">
        <v>2081</v>
      </c>
    </row>
    <row r="278" spans="1:29" x14ac:dyDescent="0.3">
      <c r="A278" s="4" t="s">
        <v>1668</v>
      </c>
      <c r="B278" s="3" t="s">
        <v>256</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t="shared" si="10"/>
        <v>2</v>
      </c>
      <c r="Y278">
        <v>8</v>
      </c>
      <c r="Z278" s="223">
        <f>SUM( tabConsumo[[#This Row],[QTD.PENDENTE]]:tabConsumo[[#This Row],[09_23]] )</f>
        <v>96</v>
      </c>
      <c r="AA278" s="223">
        <f>LARGE(tabConsumo[[#This Row],[10_22]:[09_23]],1)</f>
        <v>27</v>
      </c>
      <c r="AB278" s="146" t="s">
        <v>2232</v>
      </c>
      <c r="AC278" s="3" t="s">
        <v>2081</v>
      </c>
    </row>
    <row r="279" spans="1:29" x14ac:dyDescent="0.3">
      <c r="A279" s="4" t="s">
        <v>1499</v>
      </c>
      <c r="B279" s="3" t="s">
        <v>256</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t="shared" si="10"/>
        <v>2</v>
      </c>
      <c r="Y279">
        <v>3.75</v>
      </c>
      <c r="Z279" s="223">
        <f>SUM( tabConsumo[[#This Row],[QTD.PENDENTE]]:tabConsumo[[#This Row],[09_23]] )</f>
        <v>49</v>
      </c>
      <c r="AA279" s="223">
        <f>LARGE(tabConsumo[[#This Row],[10_22]:[09_23]],1)</f>
        <v>20</v>
      </c>
      <c r="AB279" s="146" t="s">
        <v>2232</v>
      </c>
      <c r="AC279" s="3" t="s">
        <v>2081</v>
      </c>
    </row>
    <row r="280" spans="1:29" x14ac:dyDescent="0.3">
      <c r="A280" s="4" t="s">
        <v>1500</v>
      </c>
      <c r="B280" s="3" t="s">
        <v>256</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t="shared" si="10"/>
        <v>2</v>
      </c>
      <c r="Y280">
        <v>15.083333333333334</v>
      </c>
      <c r="Z280" s="223">
        <f>SUM( tabConsumo[[#This Row],[QTD.PENDENTE]]:tabConsumo[[#This Row],[09_23]] )</f>
        <v>185</v>
      </c>
      <c r="AA280" s="223">
        <f>LARGE(tabConsumo[[#This Row],[10_22]:[09_23]],1)</f>
        <v>51</v>
      </c>
      <c r="AB280" s="146" t="s">
        <v>2232</v>
      </c>
      <c r="AC280" s="3" t="s">
        <v>2081</v>
      </c>
    </row>
    <row r="281" spans="1:29" x14ac:dyDescent="0.3">
      <c r="A281" s="4" t="s">
        <v>1501</v>
      </c>
      <c r="B281" s="3" t="s">
        <v>256</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t="shared" si="10"/>
        <v>2</v>
      </c>
      <c r="Y281">
        <v>8.0833333333333339</v>
      </c>
      <c r="Z281" s="223">
        <f>SUM( tabConsumo[[#This Row],[QTD.PENDENTE]]:tabConsumo[[#This Row],[09_23]] )</f>
        <v>97</v>
      </c>
      <c r="AA281" s="223">
        <f>LARGE(tabConsumo[[#This Row],[10_22]:[09_23]],1)</f>
        <v>24</v>
      </c>
      <c r="AB281" s="146" t="s">
        <v>2233</v>
      </c>
      <c r="AC281" s="3" t="s">
        <v>2081</v>
      </c>
    </row>
    <row r="282" spans="1:29" x14ac:dyDescent="0.3">
      <c r="A282" s="4" t="s">
        <v>1502</v>
      </c>
      <c r="B282" s="3" t="s">
        <v>256</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t="shared" si="10"/>
        <v>2</v>
      </c>
      <c r="Y282">
        <v>3.6666666666666665</v>
      </c>
      <c r="Z282" s="223">
        <f>SUM( tabConsumo[[#This Row],[QTD.PENDENTE]]:tabConsumo[[#This Row],[09_23]] )</f>
        <v>49</v>
      </c>
      <c r="AA282" s="223">
        <f>LARGE(tabConsumo[[#This Row],[10_22]:[09_23]],1)</f>
        <v>20</v>
      </c>
      <c r="AB282" s="146" t="s">
        <v>2240</v>
      </c>
      <c r="AC282" s="3" t="s">
        <v>2081</v>
      </c>
    </row>
    <row r="283" spans="1:29" x14ac:dyDescent="0.3">
      <c r="A283" s="4" t="s">
        <v>1503</v>
      </c>
      <c r="B283" s="3" t="s">
        <v>256</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t="shared" si="10"/>
        <v>2</v>
      </c>
      <c r="Y283">
        <v>2.1666666666666665</v>
      </c>
      <c r="Z283" s="223">
        <f>SUM( tabConsumo[[#This Row],[QTD.PENDENTE]]:tabConsumo[[#This Row],[09_23]] )</f>
        <v>30</v>
      </c>
      <c r="AA283" s="223">
        <f>LARGE(tabConsumo[[#This Row],[10_22]:[09_23]],1)</f>
        <v>15</v>
      </c>
      <c r="AB283" s="146" t="s">
        <v>2235</v>
      </c>
      <c r="AC283" s="3" t="s">
        <v>2081</v>
      </c>
    </row>
    <row r="284" spans="1:29" x14ac:dyDescent="0.3">
      <c r="A284" s="4" t="s">
        <v>1509</v>
      </c>
      <c r="B284" s="3" t="s">
        <v>256</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t="shared" si="10"/>
        <v>2</v>
      </c>
      <c r="Y284">
        <v>5.25</v>
      </c>
      <c r="Z284" s="223">
        <f>SUM( tabConsumo[[#This Row],[QTD.PENDENTE]]:tabConsumo[[#This Row],[09_23]] )</f>
        <v>84</v>
      </c>
      <c r="AA284" s="223">
        <f>LARGE(tabConsumo[[#This Row],[10_22]:[09_23]],1)</f>
        <v>63</v>
      </c>
      <c r="AB284" s="146" t="s">
        <v>2235</v>
      </c>
      <c r="AC284" s="3" t="s">
        <v>2081</v>
      </c>
    </row>
    <row r="285" spans="1:29" x14ac:dyDescent="0.3">
      <c r="A285" s="4" t="s">
        <v>1504</v>
      </c>
      <c r="B285" s="3" t="s">
        <v>256</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t="shared" si="10"/>
        <v>2</v>
      </c>
      <c r="Y285">
        <v>0</v>
      </c>
      <c r="Z285" s="223">
        <f>SUM( tabConsumo[[#This Row],[QTD.PENDENTE]]:tabConsumo[[#This Row],[09_23]] )</f>
        <v>1</v>
      </c>
      <c r="AA285" s="223">
        <f>LARGE(tabConsumo[[#This Row],[10_22]:[09_23]],1)</f>
        <v>1</v>
      </c>
      <c r="AB285" s="146" t="s">
        <v>2242</v>
      </c>
      <c r="AC285" s="3" t="s">
        <v>2081</v>
      </c>
    </row>
    <row r="286" spans="1:29" x14ac:dyDescent="0.3">
      <c r="A286" s="4" t="s">
        <v>1512</v>
      </c>
      <c r="B286" s="3" t="s">
        <v>256</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t="shared" si="10"/>
        <v>2</v>
      </c>
      <c r="Y286">
        <v>0.58333333333333337</v>
      </c>
      <c r="Z286" s="223">
        <f>SUM( tabConsumo[[#This Row],[QTD.PENDENTE]]:tabConsumo[[#This Row],[09_23]] )</f>
        <v>9</v>
      </c>
      <c r="AA286" s="223">
        <f>LARGE(tabConsumo[[#This Row],[10_22]:[09_23]],1)</f>
        <v>5</v>
      </c>
      <c r="AB286" s="146" t="s">
        <v>2234</v>
      </c>
      <c r="AC286" s="3" t="s">
        <v>2081</v>
      </c>
    </row>
    <row r="287" spans="1:29" x14ac:dyDescent="0.3">
      <c r="A287" s="4" t="s">
        <v>1513</v>
      </c>
      <c r="B287" s="3" t="s">
        <v>256</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t="shared" si="10"/>
        <v>2</v>
      </c>
      <c r="Y287">
        <v>0.33333333333333331</v>
      </c>
      <c r="Z287" s="223">
        <f>SUM( tabConsumo[[#This Row],[QTD.PENDENTE]]:tabConsumo[[#This Row],[09_23]] )</f>
        <v>5</v>
      </c>
      <c r="AA287" s="223">
        <f>LARGE(tabConsumo[[#This Row],[10_22]:[09_23]],1)</f>
        <v>3</v>
      </c>
      <c r="AB287" s="146" t="s">
        <v>2234</v>
      </c>
      <c r="AC287" s="3" t="s">
        <v>2081</v>
      </c>
    </row>
    <row r="288" spans="1:29" x14ac:dyDescent="0.3">
      <c r="A288" s="4" t="s">
        <v>1505</v>
      </c>
      <c r="B288" s="3" t="s">
        <v>256</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t="shared" si="10"/>
        <v>2</v>
      </c>
      <c r="Y288">
        <v>2.6666666666666665</v>
      </c>
      <c r="Z288" s="223">
        <f>SUM( tabConsumo[[#This Row],[QTD.PENDENTE]]:tabConsumo[[#This Row],[09_23]] )</f>
        <v>32</v>
      </c>
      <c r="AA288" s="223">
        <f>LARGE(tabConsumo[[#This Row],[10_22]:[09_23]],1)</f>
        <v>10</v>
      </c>
      <c r="AB288" s="146" t="s">
        <v>2234</v>
      </c>
      <c r="AC288" s="3" t="s">
        <v>2081</v>
      </c>
    </row>
    <row r="289" spans="1:29" x14ac:dyDescent="0.3">
      <c r="A289" s="4" t="s">
        <v>1506</v>
      </c>
      <c r="B289" s="3" t="s">
        <v>256</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t="shared" si="10"/>
        <v>2</v>
      </c>
      <c r="Y289">
        <v>4.583333333333333</v>
      </c>
      <c r="Z289" s="223">
        <f>SUM( tabConsumo[[#This Row],[QTD.PENDENTE]]:tabConsumo[[#This Row],[09_23]] )</f>
        <v>58</v>
      </c>
      <c r="AA289" s="223">
        <f>LARGE(tabConsumo[[#This Row],[10_22]:[09_23]],1)</f>
        <v>20</v>
      </c>
      <c r="AB289" s="146" t="s">
        <v>2234</v>
      </c>
      <c r="AC289" s="3" t="s">
        <v>2081</v>
      </c>
    </row>
    <row r="290" spans="1:29" x14ac:dyDescent="0.3">
      <c r="A290" s="4" t="s">
        <v>1507</v>
      </c>
      <c r="B290" s="3" t="s">
        <v>256</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t="shared" si="10"/>
        <v>2</v>
      </c>
      <c r="Y290">
        <v>0.5</v>
      </c>
      <c r="Z290" s="223">
        <f>SUM( tabConsumo[[#This Row],[QTD.PENDENTE]]:tabConsumo[[#This Row],[09_23]] )</f>
        <v>8</v>
      </c>
      <c r="AA290" s="223">
        <f>LARGE(tabConsumo[[#This Row],[10_22]:[09_23]],1)</f>
        <v>3</v>
      </c>
      <c r="AB290" s="146" t="s">
        <v>2242</v>
      </c>
      <c r="AC290" s="3" t="s">
        <v>2081</v>
      </c>
    </row>
    <row r="291" spans="1:29" x14ac:dyDescent="0.3">
      <c r="A291" s="4" t="s">
        <v>1508</v>
      </c>
      <c r="B291" s="3" t="s">
        <v>256</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t="shared" si="10"/>
        <v>2</v>
      </c>
      <c r="Y291">
        <v>1.9166666666666667</v>
      </c>
      <c r="Z291" s="223">
        <f>SUM( tabConsumo[[#This Row],[QTD.PENDENTE]]:tabConsumo[[#This Row],[09_23]] )</f>
        <v>23</v>
      </c>
      <c r="AA291" s="223">
        <f>LARGE(tabConsumo[[#This Row],[10_22]:[09_23]],1)</f>
        <v>5</v>
      </c>
      <c r="AB291" s="146" t="s">
        <v>2240</v>
      </c>
      <c r="AC291" s="3" t="s">
        <v>2081</v>
      </c>
    </row>
    <row r="292" spans="1:29" x14ac:dyDescent="0.3">
      <c r="A292" s="4" t="s">
        <v>1510</v>
      </c>
      <c r="B292" s="3" t="s">
        <v>256</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t="shared" si="10"/>
        <v>2</v>
      </c>
      <c r="Y292">
        <v>1.5833333333333333</v>
      </c>
      <c r="Z292" s="223">
        <f>SUM( tabConsumo[[#This Row],[QTD.PENDENTE]]:tabConsumo[[#This Row],[09_23]] )</f>
        <v>19</v>
      </c>
      <c r="AA292" s="223">
        <f>LARGE(tabConsumo[[#This Row],[10_22]:[09_23]],1)</f>
        <v>5</v>
      </c>
      <c r="AB292" s="146" t="s">
        <v>2232</v>
      </c>
      <c r="AC292" s="3" t="s">
        <v>2081</v>
      </c>
    </row>
    <row r="293" spans="1:29" x14ac:dyDescent="0.3">
      <c r="A293" s="4" t="s">
        <v>1511</v>
      </c>
      <c r="B293" s="3" t="s">
        <v>256</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t="shared" si="10"/>
        <v>2</v>
      </c>
      <c r="Y293">
        <v>0.91666666666666663</v>
      </c>
      <c r="Z293" s="223">
        <f>SUM( tabConsumo[[#This Row],[QTD.PENDENTE]]:tabConsumo[[#This Row],[09_23]] )</f>
        <v>12</v>
      </c>
      <c r="AA293" s="223">
        <f>LARGE(tabConsumo[[#This Row],[10_22]:[09_23]],1)</f>
        <v>5</v>
      </c>
      <c r="AB293" s="146" t="s">
        <v>2234</v>
      </c>
      <c r="AC293" s="3" t="s">
        <v>2081</v>
      </c>
    </row>
    <row r="294" spans="1:29" x14ac:dyDescent="0.3">
      <c r="A294" s="4" t="s">
        <v>1590</v>
      </c>
      <c r="B294" s="3" t="s">
        <v>256</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t="shared" si="10"/>
        <v>2</v>
      </c>
      <c r="Y294">
        <v>0.33333333333333331</v>
      </c>
      <c r="Z294" s="223">
        <f>SUM( tabConsumo[[#This Row],[QTD.PENDENTE]]:tabConsumo[[#This Row],[09_23]] )</f>
        <v>5</v>
      </c>
      <c r="AA294" s="223">
        <f>LARGE(tabConsumo[[#This Row],[10_22]:[09_23]],1)</f>
        <v>3</v>
      </c>
      <c r="AB294" s="146" t="s">
        <v>2241</v>
      </c>
      <c r="AC294" s="3" t="s">
        <v>2081</v>
      </c>
    </row>
    <row r="295" spans="1:29" x14ac:dyDescent="0.3">
      <c r="A295" s="4" t="s">
        <v>1589</v>
      </c>
      <c r="B295" s="3" t="s">
        <v>256</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t="shared" si="10"/>
        <v>2</v>
      </c>
      <c r="Y295">
        <v>0.66666666666666663</v>
      </c>
      <c r="Z295" s="223">
        <f>SUM( tabConsumo[[#This Row],[QTD.PENDENTE]]:tabConsumo[[#This Row],[09_23]] )</f>
        <v>9</v>
      </c>
      <c r="AA295" s="223">
        <f>LARGE(tabConsumo[[#This Row],[10_22]:[09_23]],1)</f>
        <v>4</v>
      </c>
      <c r="AB295" s="146" t="s">
        <v>2233</v>
      </c>
      <c r="AC295" s="3" t="s">
        <v>2081</v>
      </c>
    </row>
    <row r="296" spans="1:29" x14ac:dyDescent="0.3">
      <c r="A296" s="4" t="s">
        <v>1669</v>
      </c>
      <c r="B296" s="3" t="s">
        <v>256</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t="shared" si="10"/>
        <v>2</v>
      </c>
      <c r="Y296">
        <v>0.16666666666666666</v>
      </c>
      <c r="Z296" s="223">
        <f>SUM( tabConsumo[[#This Row],[QTD.PENDENTE]]:tabConsumo[[#This Row],[09_23]] )</f>
        <v>3</v>
      </c>
      <c r="AA296" s="223">
        <f>LARGE(tabConsumo[[#This Row],[10_22]:[09_23]],1)</f>
        <v>2</v>
      </c>
      <c r="AB296" s="146" t="s">
        <v>2234</v>
      </c>
      <c r="AC296" s="3" t="s">
        <v>2081</v>
      </c>
    </row>
    <row r="297" spans="1:29" x14ac:dyDescent="0.3">
      <c r="A297" s="4" t="s">
        <v>1796</v>
      </c>
      <c r="B297" s="3" t="s">
        <v>256</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t="shared" si="10"/>
        <v>2</v>
      </c>
      <c r="Y297">
        <v>0.16666666666666666</v>
      </c>
      <c r="Z297" s="223">
        <f>SUM( tabConsumo[[#This Row],[QTD.PENDENTE]]:tabConsumo[[#This Row],[09_23]] )</f>
        <v>3</v>
      </c>
      <c r="AA297" s="223">
        <f>LARGE(tabConsumo[[#This Row],[10_22]:[09_23]],1)</f>
        <v>2</v>
      </c>
      <c r="AB297" s="146" t="s">
        <v>2241</v>
      </c>
      <c r="AC297" s="3" t="s">
        <v>2081</v>
      </c>
    </row>
    <row r="298" spans="1:29" x14ac:dyDescent="0.3">
      <c r="A298" s="4" t="s">
        <v>1795</v>
      </c>
      <c r="B298" s="3" t="s">
        <v>256</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t="shared" si="10"/>
        <v>2</v>
      </c>
      <c r="Y298">
        <v>0</v>
      </c>
      <c r="Z298" s="223">
        <f>SUM( tabConsumo[[#This Row],[QTD.PENDENTE]]:tabConsumo[[#This Row],[09_23]] )</f>
        <v>1</v>
      </c>
      <c r="AA298" s="223">
        <f>LARGE(tabConsumo[[#This Row],[10_22]:[09_23]],1)</f>
        <v>1</v>
      </c>
      <c r="AB298" s="146" t="s">
        <v>2235</v>
      </c>
      <c r="AC298" s="3" t="s">
        <v>2081</v>
      </c>
    </row>
    <row r="299" spans="1:29" x14ac:dyDescent="0.3">
      <c r="A299" s="4" t="s">
        <v>1575</v>
      </c>
      <c r="B299" s="3" t="s">
        <v>256</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t="shared" si="10"/>
        <v>2</v>
      </c>
      <c r="Y299">
        <v>2.4166666666666665</v>
      </c>
      <c r="Z299" s="223">
        <f>SUM( tabConsumo[[#This Row],[QTD.PENDENTE]]:tabConsumo[[#This Row],[09_23]] )</f>
        <v>32</v>
      </c>
      <c r="AA299" s="223">
        <f>LARGE(tabConsumo[[#This Row],[10_22]:[09_23]],1)</f>
        <v>16</v>
      </c>
      <c r="AB299" s="146" t="s">
        <v>2232</v>
      </c>
      <c r="AC299" s="3" t="s">
        <v>2081</v>
      </c>
    </row>
    <row r="300" spans="1:29" x14ac:dyDescent="0.3">
      <c r="A300" s="4" t="s">
        <v>1021</v>
      </c>
      <c r="B300" s="3" t="s">
        <v>256</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t="shared" si="10"/>
        <v>2</v>
      </c>
      <c r="Y300">
        <v>8</v>
      </c>
      <c r="Z300" s="223">
        <f>SUM( tabConsumo[[#This Row],[QTD.PENDENTE]]:tabConsumo[[#This Row],[09_23]] )</f>
        <v>103</v>
      </c>
      <c r="AA300" s="223">
        <f>LARGE(tabConsumo[[#This Row],[10_22]:[09_23]],1)</f>
        <v>55</v>
      </c>
      <c r="AB300" s="146" t="s">
        <v>2234</v>
      </c>
      <c r="AC300" s="3" t="s">
        <v>2081</v>
      </c>
    </row>
    <row r="301" spans="1:29" x14ac:dyDescent="0.3">
      <c r="A301" s="4" t="s">
        <v>1023</v>
      </c>
      <c r="B301" s="3" t="s">
        <v>256</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t="shared" si="10"/>
        <v>2</v>
      </c>
      <c r="Y301">
        <v>13.416666666666666</v>
      </c>
      <c r="Z301" s="223">
        <f>SUM( tabConsumo[[#This Row],[QTD.PENDENTE]]:tabConsumo[[#This Row],[09_23]] )</f>
        <v>168</v>
      </c>
      <c r="AA301" s="223">
        <f>LARGE(tabConsumo[[#This Row],[10_22]:[09_23]],1)</f>
        <v>70</v>
      </c>
      <c r="AB301" s="146" t="s">
        <v>2232</v>
      </c>
      <c r="AC301" s="3" t="s">
        <v>2081</v>
      </c>
    </row>
    <row r="302" spans="1:29" x14ac:dyDescent="0.3">
      <c r="A302" s="4" t="s">
        <v>1921</v>
      </c>
      <c r="B302" s="3" t="s">
        <v>256</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t="shared" si="10"/>
        <v>2</v>
      </c>
      <c r="Y302">
        <v>178.08333333333334</v>
      </c>
      <c r="Z302" s="223">
        <f>SUM( tabConsumo[[#This Row],[QTD.PENDENTE]]:tabConsumo[[#This Row],[09_23]] )</f>
        <v>2137</v>
      </c>
      <c r="AA302" s="223">
        <f>LARGE(tabConsumo[[#This Row],[10_22]:[09_23]],1)</f>
        <v>504</v>
      </c>
      <c r="AB302" s="146" t="s">
        <v>2238</v>
      </c>
      <c r="AC302" s="3" t="s">
        <v>2081</v>
      </c>
    </row>
    <row r="303" spans="1:29" x14ac:dyDescent="0.3">
      <c r="A303" s="4" t="s">
        <v>1925</v>
      </c>
      <c r="B303" s="3" t="s">
        <v>256</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t="shared" si="10"/>
        <v>2</v>
      </c>
      <c r="Y303">
        <v>65.916666666666671</v>
      </c>
      <c r="Z303" s="223">
        <f>SUM( tabConsumo[[#This Row],[QTD.PENDENTE]]:tabConsumo[[#This Row],[09_23]] )</f>
        <v>791</v>
      </c>
      <c r="AA303" s="223">
        <f>LARGE(tabConsumo[[#This Row],[10_22]:[09_23]],1)</f>
        <v>144</v>
      </c>
      <c r="AB303" s="146" t="s">
        <v>2234</v>
      </c>
      <c r="AC303" s="3" t="s">
        <v>2081</v>
      </c>
    </row>
    <row r="304" spans="1:29" x14ac:dyDescent="0.3">
      <c r="A304" s="4" t="s">
        <v>1119</v>
      </c>
      <c r="B304" s="3" t="s">
        <v>260</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t="shared" si="10"/>
        <v>2</v>
      </c>
      <c r="Y304">
        <v>71.083333333333329</v>
      </c>
      <c r="Z304" s="223">
        <f>SUM( tabConsumo[[#This Row],[QTD.PENDENTE]]:tabConsumo[[#This Row],[09_23]] )</f>
        <v>1013</v>
      </c>
      <c r="AA304" s="223">
        <f>LARGE(tabConsumo[[#This Row],[10_22]:[09_23]],1)</f>
        <v>519</v>
      </c>
      <c r="AB304" s="146" t="s">
        <v>2232</v>
      </c>
      <c r="AC304" s="3" t="s">
        <v>2081</v>
      </c>
    </row>
    <row r="305" spans="1:29" x14ac:dyDescent="0.3">
      <c r="A305" s="4" t="s">
        <v>1658</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t="shared" si="10"/>
        <v>2</v>
      </c>
      <c r="Y305">
        <v>0</v>
      </c>
      <c r="Z305" s="223">
        <f>SUM( tabConsumo[[#This Row],[QTD.PENDENTE]]:tabConsumo[[#This Row],[09_23]] )</f>
        <v>1</v>
      </c>
      <c r="AA305" s="223">
        <f>LARGE(tabConsumo[[#This Row],[10_22]:[09_23]],1)</f>
        <v>1</v>
      </c>
      <c r="AB305" s="146" t="s">
        <v>2237</v>
      </c>
      <c r="AC305" s="3" t="s">
        <v>2081</v>
      </c>
    </row>
    <row r="306" spans="1:29" x14ac:dyDescent="0.3">
      <c r="A306" s="4" t="s">
        <v>1586</v>
      </c>
      <c r="B306" s="3" t="s">
        <v>256</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t="shared" si="10"/>
        <v>2</v>
      </c>
      <c r="Y306">
        <v>9.25</v>
      </c>
      <c r="Z306" s="223">
        <f>SUM( tabConsumo[[#This Row],[QTD.PENDENTE]]:tabConsumo[[#This Row],[09_23]] )</f>
        <v>111</v>
      </c>
      <c r="AA306" s="223">
        <f>LARGE(tabConsumo[[#This Row],[10_22]:[09_23]],1)</f>
        <v>29</v>
      </c>
      <c r="AB306" s="146" t="s">
        <v>2233</v>
      </c>
      <c r="AC306" s="3" t="s">
        <v>2081</v>
      </c>
    </row>
    <row r="307" spans="1:29" x14ac:dyDescent="0.3">
      <c r="A307" s="4" t="s">
        <v>1583</v>
      </c>
      <c r="B307" s="3" t="s">
        <v>256</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t="shared" si="10"/>
        <v>2</v>
      </c>
      <c r="Y307">
        <v>6.75</v>
      </c>
      <c r="Z307" s="223">
        <f>SUM( tabConsumo[[#This Row],[QTD.PENDENTE]]:tabConsumo[[#This Row],[09_23]] )</f>
        <v>83</v>
      </c>
      <c r="AA307" s="223">
        <f>LARGE(tabConsumo[[#This Row],[10_22]:[09_23]],1)</f>
        <v>26</v>
      </c>
      <c r="AB307" s="146" t="s">
        <v>2234</v>
      </c>
      <c r="AC307" s="3" t="s">
        <v>2081</v>
      </c>
    </row>
    <row r="308" spans="1:29" x14ac:dyDescent="0.3">
      <c r="A308" s="4" t="s">
        <v>1849</v>
      </c>
      <c r="B308" s="3" t="s">
        <v>313</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t="shared" si="10"/>
        <v>2</v>
      </c>
      <c r="Y308">
        <v>30.75</v>
      </c>
      <c r="Z308" s="223">
        <f>SUM( tabConsumo[[#This Row],[QTD.PENDENTE]]:tabConsumo[[#This Row],[09_23]] )</f>
        <v>420</v>
      </c>
      <c r="AA308" s="223">
        <f>LARGE(tabConsumo[[#This Row],[10_22]:[09_23]],1)</f>
        <v>200</v>
      </c>
      <c r="AB308" s="146" t="s">
        <v>2238</v>
      </c>
      <c r="AC308" s="3" t="s">
        <v>2081</v>
      </c>
    </row>
    <row r="309" spans="1:29" x14ac:dyDescent="0.3">
      <c r="A309" s="4" t="s">
        <v>1797</v>
      </c>
      <c r="B309" s="3" t="s">
        <v>265</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t="shared" si="10"/>
        <v>2</v>
      </c>
      <c r="Y309">
        <v>10.666666666666666</v>
      </c>
      <c r="Z309" s="223">
        <f>SUM( tabConsumo[[#This Row],[QTD.PENDENTE]]:tabConsumo[[#This Row],[09_23]] )</f>
        <v>128</v>
      </c>
      <c r="AA309" s="223">
        <f>LARGE(tabConsumo[[#This Row],[10_22]:[09_23]],1)</f>
        <v>50</v>
      </c>
      <c r="AB309" s="146" t="s">
        <v>2235</v>
      </c>
      <c r="AC309" s="3" t="s">
        <v>2081</v>
      </c>
    </row>
    <row r="310" spans="1:29" x14ac:dyDescent="0.3">
      <c r="A310" s="4" t="s">
        <v>1741</v>
      </c>
      <c r="B310" s="3" t="s">
        <v>265</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t="shared" si="10"/>
        <v>2</v>
      </c>
      <c r="Y310">
        <v>11.5</v>
      </c>
      <c r="Z310" s="223">
        <f>SUM( tabConsumo[[#This Row],[QTD.PENDENTE]]:tabConsumo[[#This Row],[09_23]] )</f>
        <v>140</v>
      </c>
      <c r="AA310" s="223">
        <f>LARGE(tabConsumo[[#This Row],[10_22]:[09_23]],1)</f>
        <v>50</v>
      </c>
      <c r="AB310" s="146" t="s">
        <v>2240</v>
      </c>
      <c r="AC310" s="3" t="s">
        <v>2081</v>
      </c>
    </row>
    <row r="311" spans="1:29" x14ac:dyDescent="0.3">
      <c r="A311" s="4" t="s">
        <v>1567</v>
      </c>
      <c r="B311" s="3" t="s">
        <v>256</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t="shared" si="10"/>
        <v>2</v>
      </c>
      <c r="Y311">
        <v>4.5</v>
      </c>
      <c r="Z311" s="223">
        <f>SUM( tabConsumo[[#This Row],[QTD.PENDENTE]]:tabConsumo[[#This Row],[09_23]] )</f>
        <v>64</v>
      </c>
      <c r="AA311" s="223">
        <f>LARGE(tabConsumo[[#This Row],[10_22]:[09_23]],1)</f>
        <v>35</v>
      </c>
      <c r="AB311" s="146" t="s">
        <v>2233</v>
      </c>
      <c r="AC311" s="3" t="s">
        <v>2081</v>
      </c>
    </row>
    <row r="312" spans="1:29" x14ac:dyDescent="0.3">
      <c r="A312" s="4" t="s">
        <v>1349</v>
      </c>
      <c r="B312" s="3" t="s">
        <v>338</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t="shared" si="10"/>
        <v>2</v>
      </c>
      <c r="Y312">
        <v>159.91666666666666</v>
      </c>
      <c r="Z312" s="223">
        <f>SUM( tabConsumo[[#This Row],[QTD.PENDENTE]]:tabConsumo[[#This Row],[09_23]] )</f>
        <v>1945</v>
      </c>
      <c r="AA312" s="223">
        <f>LARGE(tabConsumo[[#This Row],[10_22]:[09_23]],1)</f>
        <v>320</v>
      </c>
      <c r="AB312" s="146" t="s">
        <v>2232</v>
      </c>
      <c r="AC312" s="3" t="s">
        <v>2081</v>
      </c>
    </row>
    <row r="313" spans="1:29" x14ac:dyDescent="0.3">
      <c r="A313" s="4" t="s">
        <v>1072</v>
      </c>
      <c r="B313" s="3" t="s">
        <v>265</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t="shared" si="10"/>
        <v>2</v>
      </c>
      <c r="Y313">
        <v>15.083333333333334</v>
      </c>
      <c r="Z313" s="223">
        <f>SUM( tabConsumo[[#This Row],[QTD.PENDENTE]]:tabConsumo[[#This Row],[09_23]] )</f>
        <v>235</v>
      </c>
      <c r="AA313" s="223">
        <f>LARGE(tabConsumo[[#This Row],[10_22]:[09_23]],1)</f>
        <v>165</v>
      </c>
      <c r="AB313" s="146" t="s">
        <v>2234</v>
      </c>
      <c r="AC313" s="3" t="s">
        <v>2081</v>
      </c>
    </row>
    <row r="314" spans="1:29" x14ac:dyDescent="0.3">
      <c r="A314" s="4" t="s">
        <v>1073</v>
      </c>
      <c r="B314" s="3" t="s">
        <v>265</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t="shared" si="10"/>
        <v>2</v>
      </c>
      <c r="Y314">
        <v>30</v>
      </c>
      <c r="Z314" s="223">
        <f>SUM( tabConsumo[[#This Row],[QTD.PENDENTE]]:tabConsumo[[#This Row],[09_23]] )</f>
        <v>360</v>
      </c>
      <c r="AA314" s="223">
        <f>LARGE(tabConsumo[[#This Row],[10_22]:[09_23]],1)</f>
        <v>100</v>
      </c>
      <c r="AB314" s="146" t="s">
        <v>2234</v>
      </c>
      <c r="AC314" s="3" t="s">
        <v>2081</v>
      </c>
    </row>
    <row r="315" spans="1:29" x14ac:dyDescent="0.3">
      <c r="A315" s="4" t="s">
        <v>983</v>
      </c>
      <c r="B315" s="3" t="s">
        <v>265</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t="shared" si="10"/>
        <v>2</v>
      </c>
      <c r="Y315">
        <v>38.666666666666664</v>
      </c>
      <c r="Z315" s="223">
        <f>SUM( tabConsumo[[#This Row],[QTD.PENDENTE]]:tabConsumo[[#This Row],[09_23]] )</f>
        <v>480</v>
      </c>
      <c r="AA315" s="223">
        <f>LARGE(tabConsumo[[#This Row],[10_22]:[09_23]],1)</f>
        <v>150</v>
      </c>
      <c r="AB315" s="146" t="s">
        <v>2232</v>
      </c>
      <c r="AC315" s="3" t="s">
        <v>2081</v>
      </c>
    </row>
    <row r="316" spans="1:29" x14ac:dyDescent="0.3">
      <c r="A316" s="4" t="s">
        <v>1667</v>
      </c>
      <c r="B316" s="3" t="s">
        <v>256</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t="shared" si="10"/>
        <v>2</v>
      </c>
      <c r="Y316">
        <v>1.1666666666666667</v>
      </c>
      <c r="Z316" s="223">
        <f>SUM( tabConsumo[[#This Row],[QTD.PENDENTE]]:tabConsumo[[#This Row],[09_23]] )</f>
        <v>17</v>
      </c>
      <c r="AA316" s="223">
        <f>LARGE(tabConsumo[[#This Row],[10_22]:[09_23]],1)</f>
        <v>10</v>
      </c>
      <c r="AB316" s="146" t="s">
        <v>2238</v>
      </c>
      <c r="AC316" s="3" t="s">
        <v>2081</v>
      </c>
    </row>
    <row r="317" spans="1:29" x14ac:dyDescent="0.3">
      <c r="A317" s="4" t="s">
        <v>1585</v>
      </c>
      <c r="B317" s="3" t="s">
        <v>256</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t="shared" si="10"/>
        <v>2</v>
      </c>
      <c r="Y317">
        <v>5.083333333333333</v>
      </c>
      <c r="Z317" s="223">
        <f>SUM( tabConsumo[[#This Row],[QTD.PENDENTE]]:tabConsumo[[#This Row],[09_23]] )</f>
        <v>65</v>
      </c>
      <c r="AA317" s="223">
        <f>LARGE(tabConsumo[[#This Row],[10_22]:[09_23]],1)</f>
        <v>27</v>
      </c>
      <c r="AB317" s="146" t="s">
        <v>2238</v>
      </c>
      <c r="AC317" s="3" t="s">
        <v>2081</v>
      </c>
    </row>
    <row r="318" spans="1:29" x14ac:dyDescent="0.3">
      <c r="A318" s="4" t="s">
        <v>1956</v>
      </c>
      <c r="B318" s="3" t="s">
        <v>256</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t="shared" si="10"/>
        <v>2</v>
      </c>
      <c r="Y318">
        <v>70.166666666666671</v>
      </c>
      <c r="Z318" s="223">
        <f>SUM( tabConsumo[[#This Row],[QTD.PENDENTE]]:tabConsumo[[#This Row],[09_23]] )</f>
        <v>920</v>
      </c>
      <c r="AA318" s="223">
        <f>LARGE(tabConsumo[[#This Row],[10_22]:[09_23]],1)</f>
        <v>344</v>
      </c>
      <c r="AB318" s="146" t="s">
        <v>2232</v>
      </c>
      <c r="AC318" s="3" t="s">
        <v>2081</v>
      </c>
    </row>
    <row r="319" spans="1:29" x14ac:dyDescent="0.3">
      <c r="A319" s="4" t="s">
        <v>267</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t="shared" si="10"/>
        <v>2</v>
      </c>
      <c r="Y319">
        <v>570.66666666666663</v>
      </c>
      <c r="Z319" s="223">
        <f>SUM( tabConsumo[[#This Row],[QTD.PENDENTE]]:tabConsumo[[#This Row],[09_23]] )</f>
        <v>7096</v>
      </c>
      <c r="AA319" s="223">
        <f>LARGE(tabConsumo[[#This Row],[10_22]:[09_23]],1)</f>
        <v>2354</v>
      </c>
      <c r="AB319" s="146" t="s">
        <v>2239</v>
      </c>
      <c r="AC319" s="3" t="s">
        <v>2081</v>
      </c>
    </row>
    <row r="320" spans="1:29" x14ac:dyDescent="0.3">
      <c r="A320" s="4" t="s">
        <v>1172</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t="shared" si="10"/>
        <v>2</v>
      </c>
      <c r="Y320">
        <v>1222</v>
      </c>
      <c r="Z320" s="223">
        <f>SUM( tabConsumo[[#This Row],[QTD.PENDENTE]]:tabConsumo[[#This Row],[09_23]] )</f>
        <v>16132</v>
      </c>
      <c r="AA320" s="223">
        <f>LARGE(tabConsumo[[#This Row],[10_22]:[09_23]],1)</f>
        <v>5409</v>
      </c>
      <c r="AB320" s="146" t="s">
        <v>2232</v>
      </c>
      <c r="AC320" s="3" t="s">
        <v>2081</v>
      </c>
    </row>
    <row r="321" spans="1:29" x14ac:dyDescent="0.3">
      <c r="A321" s="4" t="s">
        <v>1490</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t="shared" si="10"/>
        <v>2</v>
      </c>
      <c r="Y321">
        <v>5006.833333333333</v>
      </c>
      <c r="Z321" s="223">
        <f>SUM( tabConsumo[[#This Row],[QTD.PENDENTE]]:tabConsumo[[#This Row],[09_23]] )</f>
        <v>73867</v>
      </c>
      <c r="AA321" s="223">
        <f>LARGE(tabConsumo[[#This Row],[10_22]:[09_23]],1)</f>
        <v>41878</v>
      </c>
      <c r="AB321" s="146" t="s">
        <v>2232</v>
      </c>
      <c r="AC321" s="3" t="s">
        <v>2081</v>
      </c>
    </row>
    <row r="322" spans="1:29" x14ac:dyDescent="0.3">
      <c r="A322" s="4" t="s">
        <v>934</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t="shared" ref="S322:S327" si="11"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t="shared" si="10"/>
        <v>2</v>
      </c>
      <c r="Y322">
        <v>1600.6666666666667</v>
      </c>
      <c r="Z322" s="223">
        <f>SUM( tabConsumo[[#This Row],[QTD.PENDENTE]]:tabConsumo[[#This Row],[09_23]] )</f>
        <v>19528</v>
      </c>
      <c r="AA322" s="223">
        <f>LARGE(tabConsumo[[#This Row],[10_22]:[09_23]],1)</f>
        <v>3197</v>
      </c>
      <c r="AB322" s="146" t="s">
        <v>2232</v>
      </c>
      <c r="AC322" s="3" t="s">
        <v>2081</v>
      </c>
    </row>
    <row r="323" spans="1:29" x14ac:dyDescent="0.3">
      <c r="A323" s="4" t="s">
        <v>937</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t="shared" si="11"/>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t="shared" ref="X323:X386" si="12" xml:space="preserve"> 2</f>
        <v>2</v>
      </c>
      <c r="Y323">
        <v>4477.5</v>
      </c>
      <c r="Z323" s="223">
        <f>SUM( tabConsumo[[#This Row],[QTD.PENDENTE]]:tabConsumo[[#This Row],[09_23]] )</f>
        <v>53730</v>
      </c>
      <c r="AA323" s="223">
        <f>LARGE(tabConsumo[[#This Row],[10_22]:[09_23]],1)</f>
        <v>8747</v>
      </c>
      <c r="AB323" s="146" t="s">
        <v>2232</v>
      </c>
      <c r="AC323" s="3" t="s">
        <v>2081</v>
      </c>
    </row>
    <row r="324" spans="1:29" x14ac:dyDescent="0.3">
      <c r="A324" s="4" t="s">
        <v>938</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t="shared" si="11"/>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t="shared" si="12"/>
        <v>2</v>
      </c>
      <c r="Y324">
        <v>2736.5</v>
      </c>
      <c r="Z324" s="223">
        <f>SUM( tabConsumo[[#This Row],[QTD.PENDENTE]]:tabConsumo[[#This Row],[09_23]] )</f>
        <v>34386</v>
      </c>
      <c r="AA324" s="223">
        <f>LARGE(tabConsumo[[#This Row],[10_22]:[09_23]],1)</f>
        <v>8884</v>
      </c>
      <c r="AB324" s="146" t="s">
        <v>2235</v>
      </c>
      <c r="AC324" s="3" t="s">
        <v>2081</v>
      </c>
    </row>
    <row r="325" spans="1:29" x14ac:dyDescent="0.3">
      <c r="A325" s="4" t="s">
        <v>358</v>
      </c>
      <c r="B325" s="3" t="s">
        <v>256</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t="shared" si="11"/>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t="shared" si="12"/>
        <v>2</v>
      </c>
      <c r="Y325">
        <v>8.3333333333333329E-2</v>
      </c>
      <c r="Z325" s="223">
        <f>SUM( tabConsumo[[#This Row],[QTD.PENDENTE]]:tabConsumo[[#This Row],[09_23]] )</f>
        <v>2</v>
      </c>
      <c r="AA325" s="223">
        <f>LARGE(tabConsumo[[#This Row],[10_22]:[09_23]],1)</f>
        <v>2</v>
      </c>
      <c r="AB325" s="146" t="s">
        <v>2237</v>
      </c>
      <c r="AC325" s="3" t="s">
        <v>2081</v>
      </c>
    </row>
    <row r="326" spans="1:29" x14ac:dyDescent="0.3">
      <c r="A326" s="4" t="s">
        <v>357</v>
      </c>
      <c r="B326" s="3" t="s">
        <v>256</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t="shared" si="11"/>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t="shared" si="12"/>
        <v>2</v>
      </c>
      <c r="Y326">
        <v>0</v>
      </c>
      <c r="Z326" s="223">
        <f>SUM( tabConsumo[[#This Row],[QTD.PENDENTE]]:tabConsumo[[#This Row],[09_23]] )</f>
        <v>1</v>
      </c>
      <c r="AA326" s="223">
        <f>LARGE(tabConsumo[[#This Row],[10_22]:[09_23]],1)</f>
        <v>1</v>
      </c>
      <c r="AB326" s="146" t="s">
        <v>2237</v>
      </c>
      <c r="AC326" s="3" t="s">
        <v>2081</v>
      </c>
    </row>
    <row r="327" spans="1:29" x14ac:dyDescent="0.3">
      <c r="A327" s="4" t="s">
        <v>1402</v>
      </c>
      <c r="B327" s="3" t="s">
        <v>260</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t="shared" si="11"/>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t="shared" si="12"/>
        <v>2</v>
      </c>
      <c r="Y327">
        <v>18.666666666666668</v>
      </c>
      <c r="Z327" s="223">
        <f>SUM( tabConsumo[[#This Row],[QTD.PENDENTE]]:tabConsumo[[#This Row],[09_23]] )</f>
        <v>230</v>
      </c>
      <c r="AA327" s="223">
        <f>LARGE(tabConsumo[[#This Row],[10_22]:[09_23]],1)</f>
        <v>44</v>
      </c>
      <c r="AB327" s="146" t="s">
        <v>2232</v>
      </c>
      <c r="AC327" s="3" t="s">
        <v>2081</v>
      </c>
    </row>
    <row r="328" spans="1:29" x14ac:dyDescent="0.3">
      <c r="A328" s="4" t="s">
        <v>1831</v>
      </c>
      <c r="B328" s="3" t="s">
        <v>260</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t="shared" si="12"/>
        <v>2</v>
      </c>
      <c r="Y328">
        <v>15.75</v>
      </c>
      <c r="Z328" s="223">
        <f>SUM( tabConsumo[[#This Row],[QTD.PENDENTE]]:tabConsumo[[#This Row],[09_23]] )</f>
        <v>193</v>
      </c>
      <c r="AA328" s="223">
        <f>LARGE(tabConsumo[[#This Row],[10_22]:[09_23]],1)</f>
        <v>36</v>
      </c>
      <c r="AB328" s="146" t="s">
        <v>2232</v>
      </c>
      <c r="AC328" s="3" t="s">
        <v>2081</v>
      </c>
    </row>
    <row r="329" spans="1:29" x14ac:dyDescent="0.3">
      <c r="A329" s="4" t="s">
        <v>1830</v>
      </c>
      <c r="B329" s="3" t="s">
        <v>260</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t="shared" si="12"/>
        <v>2</v>
      </c>
      <c r="Y329">
        <v>16.166666666666668</v>
      </c>
      <c r="Z329" s="223">
        <f>SUM( tabConsumo[[#This Row],[QTD.PENDENTE]]:tabConsumo[[#This Row],[09_23]] )</f>
        <v>195</v>
      </c>
      <c r="AA329" s="223">
        <f>LARGE(tabConsumo[[#This Row],[10_22]:[09_23]],1)</f>
        <v>31</v>
      </c>
      <c r="AB329" s="146" t="s">
        <v>2232</v>
      </c>
      <c r="AC329" s="3" t="s">
        <v>2081</v>
      </c>
    </row>
    <row r="330" spans="1:29" x14ac:dyDescent="0.3">
      <c r="A330" s="4" t="s">
        <v>1055</v>
      </c>
      <c r="B330" s="3" t="s">
        <v>256</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t="shared" si="12"/>
        <v>2</v>
      </c>
      <c r="Y330">
        <v>902.66666666666663</v>
      </c>
      <c r="Z330" s="223">
        <f>SUM( tabConsumo[[#This Row],[QTD.PENDENTE]]:tabConsumo[[#This Row],[09_23]] )</f>
        <v>11757</v>
      </c>
      <c r="AA330" s="223">
        <f>LARGE(tabConsumo[[#This Row],[10_22]:[09_23]],1)</f>
        <v>3714</v>
      </c>
      <c r="AB330" s="146" t="s">
        <v>2232</v>
      </c>
      <c r="AC330" s="3" t="s">
        <v>2081</v>
      </c>
    </row>
    <row r="331" spans="1:29" x14ac:dyDescent="0.3">
      <c r="A331" s="4" t="s">
        <v>1857</v>
      </c>
      <c r="B331" s="3" t="s">
        <v>256</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t="shared" si="12"/>
        <v>2</v>
      </c>
      <c r="Y331">
        <v>38.5</v>
      </c>
      <c r="Z331" s="223">
        <f>SUM( tabConsumo[[#This Row],[QTD.PENDENTE]]:tabConsumo[[#This Row],[09_23]] )</f>
        <v>474</v>
      </c>
      <c r="AA331" s="223">
        <f>LARGE(tabConsumo[[#This Row],[10_22]:[09_23]],1)</f>
        <v>100</v>
      </c>
      <c r="AB331" s="146" t="s">
        <v>2232</v>
      </c>
      <c r="AC331" s="3" t="s">
        <v>2081</v>
      </c>
    </row>
    <row r="332" spans="1:29" x14ac:dyDescent="0.3">
      <c r="A332" s="4" t="s">
        <v>1854</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t="shared" si="12"/>
        <v>2</v>
      </c>
      <c r="Y332">
        <v>133.75</v>
      </c>
      <c r="Z332" s="223">
        <f>SUM( tabConsumo[[#This Row],[QTD.PENDENTE]]:tabConsumo[[#This Row],[09_23]] )</f>
        <v>1792</v>
      </c>
      <c r="AA332" s="223">
        <f>LARGE(tabConsumo[[#This Row],[10_22]:[09_23]],1)</f>
        <v>718</v>
      </c>
      <c r="AB332" s="146" t="s">
        <v>2232</v>
      </c>
      <c r="AC332" s="3" t="s">
        <v>2081</v>
      </c>
    </row>
    <row r="333" spans="1:29" x14ac:dyDescent="0.3">
      <c r="A333" s="4" t="s">
        <v>1855</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t="shared" si="12"/>
        <v>2</v>
      </c>
      <c r="Y333">
        <v>100.16666666666667</v>
      </c>
      <c r="Z333" s="223">
        <f>SUM( tabConsumo[[#This Row],[QTD.PENDENTE]]:tabConsumo[[#This Row],[09_23]] )</f>
        <v>1209</v>
      </c>
      <c r="AA333" s="223">
        <f>LARGE(tabConsumo[[#This Row],[10_22]:[09_23]],1)</f>
        <v>245</v>
      </c>
      <c r="AB333" s="146" t="s">
        <v>2232</v>
      </c>
      <c r="AC333" s="3" t="s">
        <v>2081</v>
      </c>
    </row>
    <row r="334" spans="1:29" x14ac:dyDescent="0.3">
      <c r="A334" s="4" t="s">
        <v>2209</v>
      </c>
      <c r="B334" s="3" t="s">
        <v>256</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t="shared" si="12"/>
        <v>2</v>
      </c>
      <c r="Y334">
        <v>146.91666666666666</v>
      </c>
      <c r="Z334" s="223">
        <f>SUM( tabConsumo[[#This Row],[QTD.PENDENTE]]:tabConsumo[[#This Row],[09_23]] )</f>
        <v>1763</v>
      </c>
      <c r="AA334" s="223">
        <f>LARGE(tabConsumo[[#This Row],[10_22]:[09_23]],1)</f>
        <v>259</v>
      </c>
      <c r="AB334" s="146" t="s">
        <v>2235</v>
      </c>
      <c r="AC334" s="3" t="s">
        <v>2081</v>
      </c>
    </row>
    <row r="335" spans="1:29" x14ac:dyDescent="0.3">
      <c r="A335" s="4" t="s">
        <v>2025</v>
      </c>
      <c r="B335" s="3" t="s">
        <v>256</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t="shared" si="12"/>
        <v>2</v>
      </c>
      <c r="Y335">
        <v>22.75</v>
      </c>
      <c r="Z335" s="223">
        <f>SUM( tabConsumo[[#This Row],[QTD.PENDENTE]]:tabConsumo[[#This Row],[09_23]] )</f>
        <v>312</v>
      </c>
      <c r="AA335" s="223">
        <f>LARGE(tabConsumo[[#This Row],[10_22]:[09_23]],1)</f>
        <v>164</v>
      </c>
      <c r="AB335" s="146" t="s">
        <v>2232</v>
      </c>
      <c r="AC335" s="3" t="s">
        <v>2081</v>
      </c>
    </row>
    <row r="336" spans="1:29" x14ac:dyDescent="0.3">
      <c r="A336" s="4" t="s">
        <v>1234</v>
      </c>
      <c r="B336" s="3" t="s">
        <v>260</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t="shared" si="12"/>
        <v>2</v>
      </c>
      <c r="Y336">
        <v>18.666666666666668</v>
      </c>
      <c r="Z336" s="223">
        <f>SUM( tabConsumo[[#This Row],[QTD.PENDENTE]]:tabConsumo[[#This Row],[09_23]] )</f>
        <v>224</v>
      </c>
      <c r="AA336" s="223">
        <f>LARGE(tabConsumo[[#This Row],[10_22]:[09_23]],1)</f>
        <v>41</v>
      </c>
      <c r="AB336" s="146" t="s">
        <v>2232</v>
      </c>
      <c r="AC336" s="3" t="s">
        <v>2081</v>
      </c>
    </row>
    <row r="337" spans="1:29" x14ac:dyDescent="0.3">
      <c r="A337" s="4" t="s">
        <v>995</v>
      </c>
      <c r="B337" s="3" t="s">
        <v>373</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t="shared" si="12"/>
        <v>2</v>
      </c>
      <c r="Y337">
        <v>238</v>
      </c>
      <c r="Z337" s="223">
        <f>SUM( tabConsumo[[#This Row],[QTD.PENDENTE]]:tabConsumo[[#This Row],[09_23]] )</f>
        <v>2856</v>
      </c>
      <c r="AA337" s="223">
        <f>LARGE(tabConsumo[[#This Row],[10_22]:[09_23]],1)</f>
        <v>915</v>
      </c>
      <c r="AB337" s="146" t="s">
        <v>2234</v>
      </c>
      <c r="AC337" s="3" t="s">
        <v>2081</v>
      </c>
    </row>
    <row r="338" spans="1:29" x14ac:dyDescent="0.3">
      <c r="A338" s="4" t="s">
        <v>924</v>
      </c>
      <c r="B338" s="3" t="s">
        <v>256</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t="shared" si="12"/>
        <v>2</v>
      </c>
      <c r="Y338">
        <v>50.75</v>
      </c>
      <c r="Z338" s="223">
        <f>SUM( tabConsumo[[#This Row],[QTD.PENDENTE]]:tabConsumo[[#This Row],[09_23]] )</f>
        <v>609</v>
      </c>
      <c r="AA338" s="223">
        <f>LARGE(tabConsumo[[#This Row],[10_22]:[09_23]],1)</f>
        <v>73</v>
      </c>
      <c r="AB338" s="146" t="s">
        <v>2232</v>
      </c>
      <c r="AC338" s="3" t="s">
        <v>2081</v>
      </c>
    </row>
    <row r="339" spans="1:29" x14ac:dyDescent="0.3">
      <c r="A339" s="4" t="s">
        <v>1087</v>
      </c>
      <c r="B339" s="3" t="s">
        <v>256</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t="shared" si="12"/>
        <v>2</v>
      </c>
      <c r="Y339">
        <v>67.583333333333329</v>
      </c>
      <c r="Z339" s="223">
        <f>SUM( tabConsumo[[#This Row],[QTD.PENDENTE]]:tabConsumo[[#This Row],[09_23]] )</f>
        <v>811</v>
      </c>
      <c r="AA339" s="223">
        <f>LARGE(tabConsumo[[#This Row],[10_22]:[09_23]],1)</f>
        <v>157</v>
      </c>
      <c r="AB339" s="146" t="s">
        <v>2234</v>
      </c>
      <c r="AC339" s="3" t="s">
        <v>2081</v>
      </c>
    </row>
    <row r="340" spans="1:29" x14ac:dyDescent="0.3">
      <c r="A340" s="4" t="s">
        <v>1923</v>
      </c>
      <c r="B340" s="3" t="s">
        <v>256</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t="shared" si="12"/>
        <v>2</v>
      </c>
      <c r="Y340">
        <v>59.166666666666664</v>
      </c>
      <c r="Z340" s="223">
        <f>SUM( tabConsumo[[#This Row],[QTD.PENDENTE]]:tabConsumo[[#This Row],[09_23]] )</f>
        <v>710</v>
      </c>
      <c r="AA340" s="223">
        <f>LARGE(tabConsumo[[#This Row],[10_22]:[09_23]],1)</f>
        <v>180</v>
      </c>
      <c r="AB340" s="146" t="s">
        <v>2239</v>
      </c>
      <c r="AC340" s="3" t="s">
        <v>2081</v>
      </c>
    </row>
    <row r="341" spans="1:29" x14ac:dyDescent="0.3">
      <c r="A341" s="4" t="s">
        <v>1924</v>
      </c>
      <c r="B341" s="3" t="s">
        <v>256</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t="shared" si="12"/>
        <v>2</v>
      </c>
      <c r="Y341">
        <v>101.5</v>
      </c>
      <c r="Z341" s="223">
        <f>SUM( tabConsumo[[#This Row],[QTD.PENDENTE]]:tabConsumo[[#This Row],[09_23]] )</f>
        <v>1296</v>
      </c>
      <c r="AA341" s="223">
        <f>LARGE(tabConsumo[[#This Row],[10_22]:[09_23]],1)</f>
        <v>500</v>
      </c>
      <c r="AB341" s="146" t="s">
        <v>2240</v>
      </c>
      <c r="AC341" s="3" t="s">
        <v>2081</v>
      </c>
    </row>
    <row r="342" spans="1:29" x14ac:dyDescent="0.3">
      <c r="A342" s="4" t="s">
        <v>1832</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t="shared" si="12"/>
        <v>2</v>
      </c>
      <c r="Y342">
        <v>12.25</v>
      </c>
      <c r="Z342" s="223">
        <f>SUM( tabConsumo[[#This Row],[QTD.PENDENTE]]:tabConsumo[[#This Row],[09_23]] )</f>
        <v>158</v>
      </c>
      <c r="AA342" s="223">
        <f>LARGE(tabConsumo[[#This Row],[10_22]:[09_23]],1)</f>
        <v>60</v>
      </c>
      <c r="AB342" s="146" t="s">
        <v>2232</v>
      </c>
      <c r="AC342" s="3" t="s">
        <v>2081</v>
      </c>
    </row>
    <row r="343" spans="1:29" x14ac:dyDescent="0.3">
      <c r="A343" s="4" t="s">
        <v>1376</v>
      </c>
      <c r="B343" s="3" t="s">
        <v>338</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t="shared" si="12"/>
        <v>2</v>
      </c>
      <c r="Y343">
        <v>4.416666666666667</v>
      </c>
      <c r="Z343" s="223">
        <f>SUM( tabConsumo[[#This Row],[QTD.PENDENTE]]:tabConsumo[[#This Row],[09_23]] )</f>
        <v>60</v>
      </c>
      <c r="AA343" s="223">
        <f>LARGE(tabConsumo[[#This Row],[10_22]:[09_23]],1)</f>
        <v>35</v>
      </c>
      <c r="AB343" s="146" t="s">
        <v>2242</v>
      </c>
      <c r="AC343" s="3" t="s">
        <v>2081</v>
      </c>
    </row>
    <row r="344" spans="1:29" x14ac:dyDescent="0.3">
      <c r="A344" s="4" t="s">
        <v>1377</v>
      </c>
      <c r="B344" s="3" t="s">
        <v>338</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t="shared" si="12"/>
        <v>2</v>
      </c>
      <c r="Y344">
        <v>37</v>
      </c>
      <c r="Z344" s="223">
        <f>SUM( tabConsumo[[#This Row],[QTD.PENDENTE]]:tabConsumo[[#This Row],[09_23]] )</f>
        <v>507</v>
      </c>
      <c r="AA344" s="223">
        <f>LARGE(tabConsumo[[#This Row],[10_22]:[09_23]],1)</f>
        <v>307</v>
      </c>
      <c r="AB344" s="146" t="s">
        <v>2233</v>
      </c>
      <c r="AC344" s="3" t="s">
        <v>2081</v>
      </c>
    </row>
    <row r="345" spans="1:29" x14ac:dyDescent="0.3">
      <c r="A345" s="4" t="s">
        <v>1220</v>
      </c>
      <c r="B345" s="3" t="s">
        <v>338</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t="shared" si="12"/>
        <v>2</v>
      </c>
      <c r="Y345">
        <v>6.333333333333333</v>
      </c>
      <c r="Z345" s="223">
        <f>SUM( tabConsumo[[#This Row],[QTD.PENDENTE]]:tabConsumo[[#This Row],[09_23]] )</f>
        <v>85</v>
      </c>
      <c r="AA345" s="223">
        <f>LARGE(tabConsumo[[#This Row],[10_22]:[09_23]],1)</f>
        <v>40</v>
      </c>
      <c r="AB345" s="146" t="s">
        <v>2238</v>
      </c>
      <c r="AC345" s="3" t="s">
        <v>2081</v>
      </c>
    </row>
    <row r="346" spans="1:29" x14ac:dyDescent="0.3">
      <c r="A346" s="4" t="s">
        <v>1388</v>
      </c>
      <c r="B346" s="3" t="s">
        <v>338</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t="shared" si="12"/>
        <v>2</v>
      </c>
      <c r="Y346">
        <v>11.083333333333334</v>
      </c>
      <c r="Z346" s="223">
        <f>SUM( tabConsumo[[#This Row],[QTD.PENDENTE]]:tabConsumo[[#This Row],[09_23]] )</f>
        <v>201</v>
      </c>
      <c r="AA346" s="223">
        <f>LARGE(tabConsumo[[#This Row],[10_22]:[09_23]],1)</f>
        <v>200</v>
      </c>
      <c r="AB346" s="146" t="s">
        <v>2242</v>
      </c>
      <c r="AC346" s="3" t="s">
        <v>2081</v>
      </c>
    </row>
    <row r="347" spans="1:29" x14ac:dyDescent="0.3">
      <c r="A347" s="4" t="s">
        <v>1492</v>
      </c>
      <c r="B347" s="3" t="s">
        <v>338</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t="shared" si="12"/>
        <v>2</v>
      </c>
      <c r="Y347">
        <v>2.5</v>
      </c>
      <c r="Z347" s="223">
        <f>SUM( tabConsumo[[#This Row],[QTD.PENDENTE]]:tabConsumo[[#This Row],[09_23]] )</f>
        <v>35</v>
      </c>
      <c r="AA347" s="223">
        <f>LARGE(tabConsumo[[#This Row],[10_22]:[09_23]],1)</f>
        <v>20</v>
      </c>
      <c r="AB347" s="146" t="s">
        <v>2239</v>
      </c>
      <c r="AC347" s="3" t="s">
        <v>2081</v>
      </c>
    </row>
    <row r="348" spans="1:29" x14ac:dyDescent="0.3">
      <c r="A348" s="4" t="s">
        <v>1378</v>
      </c>
      <c r="B348" s="3" t="s">
        <v>338</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t="shared" si="12"/>
        <v>2</v>
      </c>
      <c r="Y348">
        <v>2.1666666666666665</v>
      </c>
      <c r="Z348" s="223">
        <f>SUM( tabConsumo[[#This Row],[QTD.PENDENTE]]:tabConsumo[[#This Row],[09_23]] )</f>
        <v>40</v>
      </c>
      <c r="AA348" s="223">
        <f>LARGE(tabConsumo[[#This Row],[10_22]:[09_23]],1)</f>
        <v>40</v>
      </c>
      <c r="AB348" s="146" t="s">
        <v>2238</v>
      </c>
      <c r="AC348" s="3" t="s">
        <v>2081</v>
      </c>
    </row>
    <row r="349" spans="1:29" x14ac:dyDescent="0.3">
      <c r="A349" s="4" t="s">
        <v>1347</v>
      </c>
      <c r="B349" s="3" t="s">
        <v>338</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t="shared" si="12"/>
        <v>2</v>
      </c>
      <c r="Y349">
        <v>0.66666666666666663</v>
      </c>
      <c r="Z349" s="223">
        <f>SUM( tabConsumo[[#This Row],[QTD.PENDENTE]]:tabConsumo[[#This Row],[09_23]] )</f>
        <v>12</v>
      </c>
      <c r="AA349" s="223">
        <f>LARGE(tabConsumo[[#This Row],[10_22]:[09_23]],1)</f>
        <v>10</v>
      </c>
      <c r="AB349" s="146" t="s">
        <v>2238</v>
      </c>
      <c r="AC349" s="3" t="s">
        <v>2081</v>
      </c>
    </row>
    <row r="350" spans="1:29" x14ac:dyDescent="0.3">
      <c r="A350" s="4" t="s">
        <v>1386</v>
      </c>
      <c r="B350" s="3" t="s">
        <v>338</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t="shared" si="12"/>
        <v>2</v>
      </c>
      <c r="Y350">
        <v>8.3333333333333329E-2</v>
      </c>
      <c r="Z350" s="223">
        <f>SUM( tabConsumo[[#This Row],[QTD.PENDENTE]]:tabConsumo[[#This Row],[09_23]] )</f>
        <v>2</v>
      </c>
      <c r="AA350" s="223">
        <f>LARGE(tabConsumo[[#This Row],[10_22]:[09_23]],1)</f>
        <v>2</v>
      </c>
      <c r="AB350" s="146" t="s">
        <v>2241</v>
      </c>
      <c r="AC350" s="3" t="s">
        <v>2081</v>
      </c>
    </row>
    <row r="351" spans="1:29" x14ac:dyDescent="0.3">
      <c r="A351" s="4" t="s">
        <v>1305</v>
      </c>
      <c r="B351" s="3" t="s">
        <v>338</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t="shared" si="12"/>
        <v>2</v>
      </c>
      <c r="Y351">
        <v>0.58333333333333337</v>
      </c>
      <c r="Z351" s="223">
        <f>SUM( tabConsumo[[#This Row],[QTD.PENDENTE]]:tabConsumo[[#This Row],[09_23]] )</f>
        <v>9</v>
      </c>
      <c r="AA351" s="223">
        <f>LARGE(tabConsumo[[#This Row],[10_22]:[09_23]],1)</f>
        <v>4</v>
      </c>
      <c r="AB351" s="146" t="s">
        <v>2241</v>
      </c>
      <c r="AC351" s="3" t="s">
        <v>2081</v>
      </c>
    </row>
    <row r="352" spans="1:29" x14ac:dyDescent="0.3">
      <c r="A352" s="4" t="s">
        <v>1306</v>
      </c>
      <c r="B352" s="3" t="s">
        <v>338</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t="shared" si="12"/>
        <v>2</v>
      </c>
      <c r="Y352">
        <v>19.416666666666668</v>
      </c>
      <c r="Z352" s="223">
        <f>SUM( tabConsumo[[#This Row],[QTD.PENDENTE]]:tabConsumo[[#This Row],[09_23]] )</f>
        <v>297</v>
      </c>
      <c r="AA352" s="223">
        <f>LARGE(tabConsumo[[#This Row],[10_22]:[09_23]],1)</f>
        <v>201</v>
      </c>
      <c r="AB352" s="146" t="s">
        <v>2240</v>
      </c>
      <c r="AC352" s="3" t="s">
        <v>2081</v>
      </c>
    </row>
    <row r="353" spans="1:29" x14ac:dyDescent="0.3">
      <c r="A353" s="4" t="s">
        <v>1819</v>
      </c>
      <c r="B353" s="3" t="s">
        <v>338</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t="shared" si="12"/>
        <v>2</v>
      </c>
      <c r="Y353">
        <v>2.25</v>
      </c>
      <c r="Z353" s="223">
        <f>SUM( tabConsumo[[#This Row],[QTD.PENDENTE]]:tabConsumo[[#This Row],[09_23]] )</f>
        <v>30</v>
      </c>
      <c r="AA353" s="223">
        <f>LARGE(tabConsumo[[#This Row],[10_22]:[09_23]],1)</f>
        <v>15</v>
      </c>
      <c r="AB353" s="146" t="s">
        <v>2233</v>
      </c>
      <c r="AC353" s="3" t="s">
        <v>2081</v>
      </c>
    </row>
    <row r="354" spans="1:29" x14ac:dyDescent="0.3">
      <c r="A354" s="4" t="s">
        <v>1710</v>
      </c>
      <c r="B354" s="3" t="s">
        <v>386</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t="shared" si="12"/>
        <v>2</v>
      </c>
      <c r="Y354">
        <v>43.75</v>
      </c>
      <c r="Z354" s="223">
        <f>SUM( tabConsumo[[#This Row],[QTD.PENDENTE]]:tabConsumo[[#This Row],[09_23]] )</f>
        <v>594</v>
      </c>
      <c r="AA354" s="223">
        <f>LARGE(tabConsumo[[#This Row],[10_22]:[09_23]],1)</f>
        <v>250</v>
      </c>
      <c r="AB354" s="146" t="s">
        <v>2232</v>
      </c>
      <c r="AC354" s="3" t="s">
        <v>2081</v>
      </c>
    </row>
    <row r="355" spans="1:29" x14ac:dyDescent="0.3">
      <c r="A355" s="4" t="s">
        <v>1910</v>
      </c>
      <c r="B355" s="3" t="s">
        <v>256</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t="shared" si="12"/>
        <v>2</v>
      </c>
      <c r="Y355">
        <v>3.5833333333333335</v>
      </c>
      <c r="Z355" s="223">
        <f>SUM( tabConsumo[[#This Row],[QTD.PENDENTE]]:tabConsumo[[#This Row],[09_23]] )</f>
        <v>43</v>
      </c>
      <c r="AA355" s="223">
        <f>LARGE(tabConsumo[[#This Row],[10_22]:[09_23]],1)</f>
        <v>8</v>
      </c>
      <c r="AB355" s="146" t="s">
        <v>2233</v>
      </c>
      <c r="AC355" s="3" t="s">
        <v>2081</v>
      </c>
    </row>
    <row r="356" spans="1:29" x14ac:dyDescent="0.3">
      <c r="A356" s="4" t="s">
        <v>616</v>
      </c>
      <c r="B356" s="3" t="s">
        <v>253</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t="shared" si="12"/>
        <v>2</v>
      </c>
      <c r="Y356">
        <v>8.3333333333333329E-2</v>
      </c>
      <c r="Z356" s="223">
        <f>SUM( tabConsumo[[#This Row],[QTD.PENDENTE]]:tabConsumo[[#This Row],[09_23]] )</f>
        <v>3</v>
      </c>
      <c r="AA356" s="223">
        <f>LARGE(tabConsumo[[#This Row],[10_22]:[09_23]],1)</f>
        <v>3</v>
      </c>
      <c r="AB356" s="146" t="s">
        <v>2234</v>
      </c>
      <c r="AC356" s="3" t="s">
        <v>2081</v>
      </c>
    </row>
    <row r="357" spans="1:29" x14ac:dyDescent="0.3">
      <c r="A357" s="4" t="s">
        <v>1827</v>
      </c>
      <c r="B357" s="3" t="s">
        <v>253</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t="shared" si="12"/>
        <v>2</v>
      </c>
      <c r="Y357">
        <v>555.75</v>
      </c>
      <c r="Z357" s="223">
        <f>SUM( tabConsumo[[#This Row],[QTD.PENDENTE]]:tabConsumo[[#This Row],[09_23]] )</f>
        <v>7914</v>
      </c>
      <c r="AA357" s="223">
        <f>LARGE(tabConsumo[[#This Row],[10_22]:[09_23]],1)</f>
        <v>3897</v>
      </c>
      <c r="AB357" s="146" t="s">
        <v>2232</v>
      </c>
      <c r="AC357" s="3" t="s">
        <v>2081</v>
      </c>
    </row>
    <row r="358" spans="1:29" x14ac:dyDescent="0.3">
      <c r="A358" s="4" t="s">
        <v>1828</v>
      </c>
      <c r="B358" s="3" t="s">
        <v>253</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t="shared" si="12"/>
        <v>2</v>
      </c>
      <c r="Y358">
        <v>562.41666666666663</v>
      </c>
      <c r="Z358" s="223">
        <f>SUM( tabConsumo[[#This Row],[QTD.PENDENTE]]:tabConsumo[[#This Row],[09_23]] )</f>
        <v>8003</v>
      </c>
      <c r="AA358" s="223">
        <f>LARGE(tabConsumo[[#This Row],[10_22]:[09_23]],1)</f>
        <v>3929</v>
      </c>
      <c r="AB358" s="146" t="s">
        <v>2232</v>
      </c>
      <c r="AC358" s="3" t="s">
        <v>2081</v>
      </c>
    </row>
    <row r="359" spans="1:29" x14ac:dyDescent="0.3">
      <c r="A359" s="4" t="s">
        <v>1820</v>
      </c>
      <c r="B359" s="3" t="s">
        <v>253</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t="shared" si="12"/>
        <v>2</v>
      </c>
      <c r="Y359">
        <v>557.16666666666663</v>
      </c>
      <c r="Z359" s="223">
        <f>SUM( tabConsumo[[#This Row],[QTD.PENDENTE]]:tabConsumo[[#This Row],[09_23]] )</f>
        <v>7940</v>
      </c>
      <c r="AA359" s="223">
        <f>LARGE(tabConsumo[[#This Row],[10_22]:[09_23]],1)</f>
        <v>3921</v>
      </c>
      <c r="AB359" s="146" t="s">
        <v>2232</v>
      </c>
      <c r="AC359" s="3" t="s">
        <v>2081</v>
      </c>
    </row>
    <row r="360" spans="1:29" x14ac:dyDescent="0.3">
      <c r="A360" s="4" t="s">
        <v>910</v>
      </c>
      <c r="B360" s="3" t="s">
        <v>253</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t="shared" si="12"/>
        <v>2</v>
      </c>
      <c r="Y360">
        <v>1053.6666666666667</v>
      </c>
      <c r="Z360" s="223">
        <f>SUM( tabConsumo[[#This Row],[QTD.PENDENTE]]:tabConsumo[[#This Row],[09_23]] )</f>
        <v>16639</v>
      </c>
      <c r="AA360" s="223">
        <f>LARGE(tabConsumo[[#This Row],[10_22]:[09_23]],1)</f>
        <v>11820</v>
      </c>
      <c r="AB360" s="146" t="s">
        <v>2238</v>
      </c>
      <c r="AC360" s="3" t="s">
        <v>2081</v>
      </c>
    </row>
    <row r="361" spans="1:29" x14ac:dyDescent="0.3">
      <c r="A361" s="4" t="s">
        <v>1815</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t="shared" si="12"/>
        <v>2</v>
      </c>
      <c r="Y361">
        <v>1292.9166666666667</v>
      </c>
      <c r="Z361" s="223">
        <f>SUM( tabConsumo[[#This Row],[QTD.PENDENTE]]:tabConsumo[[#This Row],[09_23]] )</f>
        <v>16777</v>
      </c>
      <c r="AA361" s="223">
        <f>LARGE(tabConsumo[[#This Row],[10_22]:[09_23]],1)</f>
        <v>5008</v>
      </c>
      <c r="AB361" s="146" t="s">
        <v>2232</v>
      </c>
      <c r="AC361" s="3" t="s">
        <v>2081</v>
      </c>
    </row>
    <row r="362" spans="1:29" x14ac:dyDescent="0.3">
      <c r="A362" s="4" t="s">
        <v>1821</v>
      </c>
      <c r="B362" s="3" t="s">
        <v>253</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t="shared" si="12"/>
        <v>2</v>
      </c>
      <c r="Y362">
        <v>556.41666666666663</v>
      </c>
      <c r="Z362" s="223">
        <f>SUM( tabConsumo[[#This Row],[QTD.PENDENTE]]:tabConsumo[[#This Row],[09_23]] )</f>
        <v>6677</v>
      </c>
      <c r="AA362" s="223">
        <f>LARGE(tabConsumo[[#This Row],[10_22]:[09_23]],1)</f>
        <v>1047</v>
      </c>
      <c r="AB362" s="146" t="s">
        <v>2232</v>
      </c>
      <c r="AC362" s="3" t="s">
        <v>2081</v>
      </c>
    </row>
    <row r="363" spans="1:29" x14ac:dyDescent="0.3">
      <c r="A363" s="4" t="s">
        <v>1822</v>
      </c>
      <c r="B363" s="3" t="s">
        <v>253</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t="shared" si="12"/>
        <v>2</v>
      </c>
      <c r="Y363">
        <v>1893.3333333333333</v>
      </c>
      <c r="Z363" s="223">
        <f>SUM( tabConsumo[[#This Row],[QTD.PENDENTE]]:tabConsumo[[#This Row],[09_23]] )</f>
        <v>24868</v>
      </c>
      <c r="AA363" s="223">
        <f>LARGE(tabConsumo[[#This Row],[10_22]:[09_23]],1)</f>
        <v>7873</v>
      </c>
      <c r="AB363" s="146" t="s">
        <v>2232</v>
      </c>
      <c r="AC363" s="3" t="s">
        <v>2081</v>
      </c>
    </row>
    <row r="364" spans="1:29" x14ac:dyDescent="0.3">
      <c r="A364" s="4" t="s">
        <v>1883</v>
      </c>
      <c r="B364" s="3" t="s">
        <v>253</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t="shared" si="12"/>
        <v>2</v>
      </c>
      <c r="Y364">
        <v>7</v>
      </c>
      <c r="Z364" s="223">
        <f>SUM( tabConsumo[[#This Row],[QTD.PENDENTE]]:tabConsumo[[#This Row],[09_23]] )</f>
        <v>102</v>
      </c>
      <c r="AA364" s="223">
        <f>LARGE(tabConsumo[[#This Row],[10_22]:[09_23]],1)</f>
        <v>60</v>
      </c>
      <c r="AB364" s="146" t="s">
        <v>2243</v>
      </c>
      <c r="AC364" s="3" t="s">
        <v>2081</v>
      </c>
    </row>
    <row r="365" spans="1:29" x14ac:dyDescent="0.3">
      <c r="A365" s="4" t="s">
        <v>1801</v>
      </c>
      <c r="B365" s="3" t="s">
        <v>253</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t="shared" si="12"/>
        <v>2</v>
      </c>
      <c r="Y365">
        <v>8.3333333333333339</v>
      </c>
      <c r="Z365" s="223">
        <f>SUM( tabConsumo[[#This Row],[QTD.PENDENTE]]:tabConsumo[[#This Row],[09_23]] )</f>
        <v>100</v>
      </c>
      <c r="AA365" s="223">
        <f>LARGE(tabConsumo[[#This Row],[10_22]:[09_23]],1)</f>
        <v>31</v>
      </c>
      <c r="AB365" s="146" t="s">
        <v>2242</v>
      </c>
      <c r="AC365" s="3" t="s">
        <v>2081</v>
      </c>
    </row>
    <row r="366" spans="1:29" x14ac:dyDescent="0.3">
      <c r="A366" s="4" t="s">
        <v>1558</v>
      </c>
      <c r="B366" s="3" t="s">
        <v>253</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t="shared" si="12"/>
        <v>2</v>
      </c>
      <c r="Y366">
        <v>1.5833333333333333</v>
      </c>
      <c r="Z366" s="223">
        <f>SUM( tabConsumo[[#This Row],[QTD.PENDENTE]]:tabConsumo[[#This Row],[09_23]] )</f>
        <v>21</v>
      </c>
      <c r="AA366" s="223">
        <f>LARGE(tabConsumo[[#This Row],[10_22]:[09_23]],1)</f>
        <v>10</v>
      </c>
      <c r="AB366" s="146" t="s">
        <v>2233</v>
      </c>
      <c r="AC366" s="3" t="s">
        <v>2081</v>
      </c>
    </row>
    <row r="367" spans="1:29" x14ac:dyDescent="0.3">
      <c r="A367" s="4" t="s">
        <v>988</v>
      </c>
      <c r="B367" s="3" t="s">
        <v>253</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t="shared" si="12"/>
        <v>2</v>
      </c>
      <c r="Y367">
        <v>166.16666666666666</v>
      </c>
      <c r="Z367" s="223">
        <f>SUM( tabConsumo[[#This Row],[QTD.PENDENTE]]:tabConsumo[[#This Row],[09_23]] )</f>
        <v>2017</v>
      </c>
      <c r="AA367" s="223">
        <f>LARGE(tabConsumo[[#This Row],[10_22]:[09_23]],1)</f>
        <v>316</v>
      </c>
      <c r="AB367" s="146" t="s">
        <v>2232</v>
      </c>
      <c r="AC367" s="3" t="s">
        <v>2081</v>
      </c>
    </row>
    <row r="368" spans="1:29" x14ac:dyDescent="0.3">
      <c r="A368" s="4" t="s">
        <v>1067</v>
      </c>
      <c r="B368" s="3" t="s">
        <v>253</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t="shared" si="12"/>
        <v>2</v>
      </c>
      <c r="Y368">
        <v>2.25</v>
      </c>
      <c r="Z368" s="223">
        <f>SUM( tabConsumo[[#This Row],[QTD.PENDENTE]]:tabConsumo[[#This Row],[09_23]] )</f>
        <v>30</v>
      </c>
      <c r="AA368" s="223">
        <f>LARGE(tabConsumo[[#This Row],[10_22]:[09_23]],1)</f>
        <v>10</v>
      </c>
      <c r="AB368" s="146" t="s">
        <v>2233</v>
      </c>
      <c r="AC368" s="3" t="s">
        <v>2081</v>
      </c>
    </row>
    <row r="369" spans="1:29" x14ac:dyDescent="0.3">
      <c r="A369" s="4" t="s">
        <v>1074</v>
      </c>
      <c r="B369" s="3" t="s">
        <v>253</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t="shared" si="12"/>
        <v>2</v>
      </c>
      <c r="Y369">
        <v>108.91666666666667</v>
      </c>
      <c r="Z369" s="223">
        <f>SUM( tabConsumo[[#This Row],[QTD.PENDENTE]]:tabConsumo[[#This Row],[09_23]] )</f>
        <v>1307</v>
      </c>
      <c r="AA369" s="223">
        <f>LARGE(tabConsumo[[#This Row],[10_22]:[09_23]],1)</f>
        <v>155</v>
      </c>
      <c r="AB369" s="146" t="s">
        <v>2232</v>
      </c>
      <c r="AC369" s="3" t="s">
        <v>2081</v>
      </c>
    </row>
    <row r="370" spans="1:29" x14ac:dyDescent="0.3">
      <c r="A370" s="4" t="s">
        <v>1841</v>
      </c>
      <c r="B370" s="3" t="s">
        <v>253</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t="shared" si="12"/>
        <v>2</v>
      </c>
      <c r="Y370">
        <v>0</v>
      </c>
      <c r="Z370" s="223">
        <f>SUM( tabConsumo[[#This Row],[QTD.PENDENTE]]:tabConsumo[[#This Row],[09_23]] )</f>
        <v>1</v>
      </c>
      <c r="AA370" s="223">
        <f>LARGE(tabConsumo[[#This Row],[10_22]:[09_23]],1)</f>
        <v>1</v>
      </c>
      <c r="AB370" s="146" t="s">
        <v>2241</v>
      </c>
      <c r="AC370" s="3" t="s">
        <v>2081</v>
      </c>
    </row>
    <row r="371" spans="1:29" x14ac:dyDescent="0.3">
      <c r="A371" s="4" t="s">
        <v>1533</v>
      </c>
      <c r="B371" s="3" t="s">
        <v>253</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t="shared" si="12"/>
        <v>2</v>
      </c>
      <c r="Y371">
        <v>10.75</v>
      </c>
      <c r="Z371" s="223">
        <f>SUM( tabConsumo[[#This Row],[QTD.PENDENTE]]:tabConsumo[[#This Row],[09_23]] )</f>
        <v>146</v>
      </c>
      <c r="AA371" s="223">
        <f>LARGE(tabConsumo[[#This Row],[10_22]:[09_23]],1)</f>
        <v>61</v>
      </c>
      <c r="AB371" s="146" t="s">
        <v>2232</v>
      </c>
      <c r="AC371" s="3" t="s">
        <v>2081</v>
      </c>
    </row>
    <row r="372" spans="1:29" x14ac:dyDescent="0.3">
      <c r="A372" s="4" t="s">
        <v>1274</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t="shared" si="12"/>
        <v>2</v>
      </c>
      <c r="Y372">
        <v>1.25</v>
      </c>
      <c r="Z372" s="223">
        <f>SUM( tabConsumo[[#This Row],[QTD.PENDENTE]]:tabConsumo[[#This Row],[09_23]] )</f>
        <v>20</v>
      </c>
      <c r="AA372" s="223">
        <f>LARGE(tabConsumo[[#This Row],[10_22]:[09_23]],1)</f>
        <v>14</v>
      </c>
      <c r="AB372" s="146" t="s">
        <v>2235</v>
      </c>
      <c r="AC372" s="3" t="s">
        <v>2081</v>
      </c>
    </row>
    <row r="373" spans="1:29" x14ac:dyDescent="0.3">
      <c r="A373" s="4" t="s">
        <v>1294</v>
      </c>
      <c r="B373" s="3" t="s">
        <v>256</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t="shared" si="12"/>
        <v>2</v>
      </c>
      <c r="Y373">
        <v>0.91666666666666663</v>
      </c>
      <c r="Z373" s="223">
        <f>SUM( tabConsumo[[#This Row],[QTD.PENDENTE]]:tabConsumo[[#This Row],[09_23]] )</f>
        <v>12</v>
      </c>
      <c r="AA373" s="223">
        <f>LARGE(tabConsumo[[#This Row],[10_22]:[09_23]],1)</f>
        <v>4</v>
      </c>
      <c r="AB373" s="146" t="s">
        <v>2239</v>
      </c>
      <c r="AC373" s="3" t="s">
        <v>2081</v>
      </c>
    </row>
    <row r="374" spans="1:29" x14ac:dyDescent="0.3">
      <c r="A374" s="4" t="s">
        <v>1289</v>
      </c>
      <c r="B374" s="3" t="s">
        <v>256</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t="shared" si="12"/>
        <v>2</v>
      </c>
      <c r="Y374">
        <v>0.91666666666666663</v>
      </c>
      <c r="Z374" s="223">
        <f>SUM( tabConsumo[[#This Row],[QTD.PENDENTE]]:tabConsumo[[#This Row],[09_23]] )</f>
        <v>12</v>
      </c>
      <c r="AA374" s="223">
        <f>LARGE(tabConsumo[[#This Row],[10_22]:[09_23]],1)</f>
        <v>4</v>
      </c>
      <c r="AB374" s="146" t="s">
        <v>2239</v>
      </c>
      <c r="AC374" s="3" t="s">
        <v>2081</v>
      </c>
    </row>
    <row r="375" spans="1:29" x14ac:dyDescent="0.3">
      <c r="A375" s="4" t="s">
        <v>1325</v>
      </c>
      <c r="B375" s="3" t="s">
        <v>256</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t="shared" si="12"/>
        <v>2</v>
      </c>
      <c r="Y375">
        <v>1.25</v>
      </c>
      <c r="Z375" s="223">
        <f>SUM( tabConsumo[[#This Row],[QTD.PENDENTE]]:tabConsumo[[#This Row],[09_23]] )</f>
        <v>16</v>
      </c>
      <c r="AA375" s="223">
        <f>LARGE(tabConsumo[[#This Row],[10_22]:[09_23]],1)</f>
        <v>6</v>
      </c>
      <c r="AB375" s="146" t="s">
        <v>2233</v>
      </c>
      <c r="AC375" s="3" t="s">
        <v>2081</v>
      </c>
    </row>
    <row r="376" spans="1:29" x14ac:dyDescent="0.3">
      <c r="A376" s="4" t="s">
        <v>1328</v>
      </c>
      <c r="B376" s="3" t="s">
        <v>256</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t="shared" si="12"/>
        <v>2</v>
      </c>
      <c r="Y376">
        <v>5.666666666666667</v>
      </c>
      <c r="Z376" s="223">
        <f>SUM( tabConsumo[[#This Row],[QTD.PENDENTE]]:tabConsumo[[#This Row],[09_23]] )</f>
        <v>68</v>
      </c>
      <c r="AA376" s="223">
        <f>LARGE(tabConsumo[[#This Row],[10_22]:[09_23]],1)</f>
        <v>12</v>
      </c>
      <c r="AB376" s="146" t="s">
        <v>2235</v>
      </c>
      <c r="AC376" s="3" t="s">
        <v>2081</v>
      </c>
    </row>
    <row r="377" spans="1:29" x14ac:dyDescent="0.3">
      <c r="A377" s="4" t="s">
        <v>1560</v>
      </c>
      <c r="B377" s="3" t="s">
        <v>553</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t="shared" si="12"/>
        <v>2</v>
      </c>
      <c r="Y377">
        <v>425.58333333333331</v>
      </c>
      <c r="Z377" s="223">
        <f>SUM( tabConsumo[[#This Row],[QTD.PENDENTE]]:tabConsumo[[#This Row],[09_23]] )</f>
        <v>5132</v>
      </c>
      <c r="AA377" s="223">
        <f>LARGE(tabConsumo[[#This Row],[10_22]:[09_23]],1)</f>
        <v>957</v>
      </c>
      <c r="AB377" s="146" t="s">
        <v>2232</v>
      </c>
      <c r="AC377" s="3" t="s">
        <v>2081</v>
      </c>
    </row>
    <row r="378" spans="1:29" x14ac:dyDescent="0.3">
      <c r="A378" s="4" t="s">
        <v>349</v>
      </c>
      <c r="B378" s="3" t="s">
        <v>256</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t="shared" si="12"/>
        <v>2</v>
      </c>
      <c r="Y378">
        <v>0</v>
      </c>
      <c r="Z378" s="223">
        <f>SUM( tabConsumo[[#This Row],[QTD.PENDENTE]]:tabConsumo[[#This Row],[09_23]] )</f>
        <v>1</v>
      </c>
      <c r="AA378" s="223">
        <f>LARGE(tabConsumo[[#This Row],[10_22]:[09_23]],1)</f>
        <v>1</v>
      </c>
      <c r="AB378" s="146" t="s">
        <v>2237</v>
      </c>
      <c r="AC378" s="3" t="s">
        <v>2081</v>
      </c>
    </row>
    <row r="379" spans="1:29" x14ac:dyDescent="0.3">
      <c r="A379" s="4" t="s">
        <v>2026</v>
      </c>
      <c r="B379" s="3" t="s">
        <v>294</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t="shared" si="12"/>
        <v>2</v>
      </c>
      <c r="Y379">
        <v>15.5</v>
      </c>
      <c r="Z379" s="223">
        <f>SUM( tabConsumo[[#This Row],[QTD.PENDENTE]]:tabConsumo[[#This Row],[09_23]] )</f>
        <v>186</v>
      </c>
      <c r="AA379" s="223">
        <f>LARGE(tabConsumo[[#This Row],[10_22]:[09_23]],1)</f>
        <v>38</v>
      </c>
      <c r="AB379" s="146" t="s">
        <v>2240</v>
      </c>
      <c r="AC379" s="3" t="s">
        <v>2081</v>
      </c>
    </row>
    <row r="380" spans="1:29" x14ac:dyDescent="0.3">
      <c r="A380" s="4" t="s">
        <v>1587</v>
      </c>
      <c r="B380" s="3" t="s">
        <v>256</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t="shared" si="12"/>
        <v>2</v>
      </c>
      <c r="Y380">
        <v>27.916666666666668</v>
      </c>
      <c r="Z380" s="223">
        <f>SUM( tabConsumo[[#This Row],[QTD.PENDENTE]]:tabConsumo[[#This Row],[09_23]] )</f>
        <v>360</v>
      </c>
      <c r="AA380" s="223">
        <f>LARGE(tabConsumo[[#This Row],[10_22]:[09_23]],1)</f>
        <v>150</v>
      </c>
      <c r="AB380" s="146" t="s">
        <v>2233</v>
      </c>
      <c r="AC380" s="3" t="s">
        <v>2081</v>
      </c>
    </row>
    <row r="381" spans="1:29" x14ac:dyDescent="0.3">
      <c r="A381" s="4" t="s">
        <v>1520</v>
      </c>
      <c r="B381" s="3" t="s">
        <v>256</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t="shared" si="12"/>
        <v>2</v>
      </c>
      <c r="Y381">
        <v>78.333333333333329</v>
      </c>
      <c r="Z381" s="223">
        <f>SUM( tabConsumo[[#This Row],[QTD.PENDENTE]]:tabConsumo[[#This Row],[09_23]] )</f>
        <v>940</v>
      </c>
      <c r="AA381" s="223">
        <f>LARGE(tabConsumo[[#This Row],[10_22]:[09_23]],1)</f>
        <v>147</v>
      </c>
      <c r="AB381" s="146" t="s">
        <v>2240</v>
      </c>
      <c r="AC381" s="3" t="s">
        <v>2081</v>
      </c>
    </row>
    <row r="382" spans="1:29" x14ac:dyDescent="0.3">
      <c r="A382" s="4" t="s">
        <v>1222</v>
      </c>
      <c r="B382" s="3" t="s">
        <v>604</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t="shared" si="12"/>
        <v>2</v>
      </c>
      <c r="Y382">
        <v>41.833333333333336</v>
      </c>
      <c r="Z382" s="223">
        <f>SUM( tabConsumo[[#This Row],[QTD.PENDENTE]]:tabConsumo[[#This Row],[09_23]] )</f>
        <v>517</v>
      </c>
      <c r="AA382" s="223">
        <f>LARGE(tabConsumo[[#This Row],[10_22]:[09_23]],1)</f>
        <v>154</v>
      </c>
      <c r="AB382" s="146" t="s">
        <v>2232</v>
      </c>
      <c r="AC382" s="3" t="s">
        <v>2081</v>
      </c>
    </row>
    <row r="383" spans="1:29" x14ac:dyDescent="0.3">
      <c r="A383" s="4" t="s">
        <v>1969</v>
      </c>
      <c r="B383" s="3" t="s">
        <v>1968</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t="shared" si="12"/>
        <v>2</v>
      </c>
      <c r="Y383">
        <v>698.58333333333337</v>
      </c>
      <c r="Z383" s="223">
        <f>SUM( tabConsumo[[#This Row],[QTD.PENDENTE]]:tabConsumo[[#This Row],[09_23]] )</f>
        <v>10257</v>
      </c>
      <c r="AA383" s="223">
        <f>LARGE(tabConsumo[[#This Row],[10_22]:[09_23]],1)</f>
        <v>5715</v>
      </c>
      <c r="AB383" s="146" t="s">
        <v>2232</v>
      </c>
      <c r="AC383" s="3" t="s">
        <v>2081</v>
      </c>
    </row>
    <row r="384" spans="1:29" x14ac:dyDescent="0.3">
      <c r="A384" s="4" t="s">
        <v>1112</v>
      </c>
      <c r="B384" s="3" t="s">
        <v>262</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t="shared" si="12"/>
        <v>2</v>
      </c>
      <c r="Y384">
        <v>119.5</v>
      </c>
      <c r="Z384" s="223">
        <f>SUM( tabConsumo[[#This Row],[QTD.PENDENTE]]:tabConsumo[[#This Row],[09_23]] )</f>
        <v>1464</v>
      </c>
      <c r="AA384" s="223">
        <f>LARGE(tabConsumo[[#This Row],[10_22]:[09_23]],1)</f>
        <v>474</v>
      </c>
      <c r="AB384" s="146" t="s">
        <v>2233</v>
      </c>
      <c r="AC384" s="3" t="s">
        <v>2081</v>
      </c>
    </row>
    <row r="385" spans="1:29" x14ac:dyDescent="0.3">
      <c r="A385" s="4" t="s">
        <v>1823</v>
      </c>
      <c r="B385" s="3" t="s">
        <v>262</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t="shared" si="12"/>
        <v>2</v>
      </c>
      <c r="Y385">
        <v>255.75</v>
      </c>
      <c r="Z385" s="223">
        <f>SUM( tabConsumo[[#This Row],[QTD.PENDENTE]]:tabConsumo[[#This Row],[09_23]] )</f>
        <v>3972</v>
      </c>
      <c r="AA385" s="223">
        <f>LARGE(tabConsumo[[#This Row],[10_22]:[09_23]],1)</f>
        <v>2639</v>
      </c>
      <c r="AB385" s="146" t="s">
        <v>2232</v>
      </c>
      <c r="AC385" s="3" t="s">
        <v>2081</v>
      </c>
    </row>
    <row r="386" spans="1:29" x14ac:dyDescent="0.3">
      <c r="A386" s="4" t="s">
        <v>1484</v>
      </c>
      <c r="B386" s="3" t="s">
        <v>256</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t="shared" si="12"/>
        <v>2</v>
      </c>
      <c r="Y386">
        <v>74.166666666666671</v>
      </c>
      <c r="Z386" s="223">
        <f>SUM( tabConsumo[[#This Row],[QTD.PENDENTE]]:tabConsumo[[#This Row],[09_23]] )</f>
        <v>930</v>
      </c>
      <c r="AA386" s="223">
        <f>LARGE(tabConsumo[[#This Row],[10_22]:[09_23]],1)</f>
        <v>340</v>
      </c>
      <c r="AB386" s="146" t="s">
        <v>2240</v>
      </c>
      <c r="AC386" s="3" t="s">
        <v>2081</v>
      </c>
    </row>
    <row r="387" spans="1:29" x14ac:dyDescent="0.3">
      <c r="A387" s="4" t="s">
        <v>1485</v>
      </c>
      <c r="B387" s="3" t="s">
        <v>256</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t="shared" ref="X387:X450" si="13" xml:space="preserve"> 2</f>
        <v>2</v>
      </c>
      <c r="Y387">
        <v>5.5</v>
      </c>
      <c r="Z387" s="223">
        <f>SUM( tabConsumo[[#This Row],[QTD.PENDENTE]]:tabConsumo[[#This Row],[09_23]] )</f>
        <v>100</v>
      </c>
      <c r="AA387" s="223">
        <f>LARGE(tabConsumo[[#This Row],[10_22]:[09_23]],1)</f>
        <v>100</v>
      </c>
      <c r="AB387" s="146" t="s">
        <v>2239</v>
      </c>
      <c r="AC387" s="3" t="s">
        <v>2081</v>
      </c>
    </row>
    <row r="388" spans="1:29" x14ac:dyDescent="0.3">
      <c r="A388" s="4" t="s">
        <v>1298</v>
      </c>
      <c r="B388" s="3" t="s">
        <v>256</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t="shared" si="13"/>
        <v>2</v>
      </c>
      <c r="Y388">
        <v>80.916666666666671</v>
      </c>
      <c r="Z388" s="223">
        <f>SUM( tabConsumo[[#This Row],[QTD.PENDENTE]]:tabConsumo[[#This Row],[09_23]] )</f>
        <v>971</v>
      </c>
      <c r="AA388" s="223">
        <f>LARGE(tabConsumo[[#This Row],[10_22]:[09_23]],1)</f>
        <v>119</v>
      </c>
      <c r="AB388" s="146" t="s">
        <v>2232</v>
      </c>
      <c r="AC388" s="3" t="s">
        <v>2081</v>
      </c>
    </row>
    <row r="389" spans="1:29" x14ac:dyDescent="0.3">
      <c r="A389" s="4" t="s">
        <v>306</v>
      </c>
      <c r="B389" s="3" t="s">
        <v>262</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t="shared" si="13"/>
        <v>2</v>
      </c>
      <c r="Y389">
        <v>0.16666666666666666</v>
      </c>
      <c r="Z389" s="223">
        <f>SUM( tabConsumo[[#This Row],[QTD.PENDENTE]]:tabConsumo[[#This Row],[09_23]] )</f>
        <v>4</v>
      </c>
      <c r="AA389" s="223">
        <f>LARGE(tabConsumo[[#This Row],[10_22]:[09_23]],1)</f>
        <v>4</v>
      </c>
      <c r="AB389" s="146" t="s">
        <v>2232</v>
      </c>
      <c r="AC389" s="3" t="s">
        <v>2081</v>
      </c>
    </row>
    <row r="390" spans="1:29" x14ac:dyDescent="0.3">
      <c r="A390" s="4" t="s">
        <v>927</v>
      </c>
      <c r="B390" s="3" t="s">
        <v>262</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t="shared" si="13"/>
        <v>2</v>
      </c>
      <c r="Y390">
        <v>55.583333333333336</v>
      </c>
      <c r="Z390" s="223">
        <f>SUM( tabConsumo[[#This Row],[QTD.PENDENTE]]:tabConsumo[[#This Row],[09_23]] )</f>
        <v>667</v>
      </c>
      <c r="AA390" s="223">
        <f>LARGE(tabConsumo[[#This Row],[10_22]:[09_23]],1)</f>
        <v>78</v>
      </c>
      <c r="AB390" s="146" t="s">
        <v>2232</v>
      </c>
      <c r="AC390" s="3" t="s">
        <v>2081</v>
      </c>
    </row>
    <row r="391" spans="1:29" x14ac:dyDescent="0.3">
      <c r="A391" s="4" t="s">
        <v>1120</v>
      </c>
      <c r="B391" s="3" t="s">
        <v>256</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t="shared" si="13"/>
        <v>2</v>
      </c>
      <c r="Y391">
        <v>554.75</v>
      </c>
      <c r="Z391" s="223">
        <f>SUM( tabConsumo[[#This Row],[QTD.PENDENTE]]:tabConsumo[[#This Row],[09_23]] )</f>
        <v>7864</v>
      </c>
      <c r="AA391" s="223">
        <f>LARGE(tabConsumo[[#This Row],[10_22]:[09_23]],1)</f>
        <v>3802</v>
      </c>
      <c r="AB391" s="146" t="s">
        <v>2232</v>
      </c>
      <c r="AC391" s="3" t="s">
        <v>2081</v>
      </c>
    </row>
    <row r="392" spans="1:29" x14ac:dyDescent="0.3">
      <c r="A392" s="4" t="s">
        <v>1121</v>
      </c>
      <c r="B392" s="3" t="s">
        <v>262</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t="shared" si="13"/>
        <v>2</v>
      </c>
      <c r="Y392">
        <v>76.583333333333329</v>
      </c>
      <c r="Z392" s="223">
        <f>SUM( tabConsumo[[#This Row],[QTD.PENDENTE]]:tabConsumo[[#This Row],[09_23]] )</f>
        <v>919</v>
      </c>
      <c r="AA392" s="223">
        <f>LARGE(tabConsumo[[#This Row],[10_22]:[09_23]],1)</f>
        <v>131</v>
      </c>
      <c r="AB392" s="146" t="s">
        <v>2232</v>
      </c>
      <c r="AC392" s="3" t="s">
        <v>2081</v>
      </c>
    </row>
    <row r="393" spans="1:29" x14ac:dyDescent="0.3">
      <c r="A393" s="4" t="s">
        <v>1582</v>
      </c>
      <c r="B393" s="3" t="s">
        <v>256</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t="shared" si="13"/>
        <v>2</v>
      </c>
      <c r="Y393">
        <v>23.583333333333332</v>
      </c>
      <c r="Z393" s="223">
        <f>SUM( tabConsumo[[#This Row],[QTD.PENDENTE]]:tabConsumo[[#This Row],[09_23]] )</f>
        <v>322</v>
      </c>
      <c r="AA393" s="223">
        <f>LARGE(tabConsumo[[#This Row],[10_22]:[09_23]],1)</f>
        <v>150</v>
      </c>
      <c r="AB393" s="146" t="s">
        <v>2232</v>
      </c>
      <c r="AC393" s="3" t="s">
        <v>2081</v>
      </c>
    </row>
    <row r="394" spans="1:29" x14ac:dyDescent="0.3">
      <c r="A394" s="4" t="s">
        <v>1620</v>
      </c>
      <c r="B394" s="3" t="s">
        <v>256</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t="shared" si="13"/>
        <v>2</v>
      </c>
      <c r="Y394">
        <v>15.583333333333334</v>
      </c>
      <c r="Z394" s="223">
        <f>SUM( tabConsumo[[#This Row],[QTD.PENDENTE]]:tabConsumo[[#This Row],[09_23]] )</f>
        <v>187</v>
      </c>
      <c r="AA394" s="223">
        <f>LARGE(tabConsumo[[#This Row],[10_22]:[09_23]],1)</f>
        <v>50</v>
      </c>
      <c r="AB394" s="146" t="s">
        <v>2232</v>
      </c>
      <c r="AC394" s="3" t="s">
        <v>2081</v>
      </c>
    </row>
    <row r="395" spans="1:29" x14ac:dyDescent="0.3">
      <c r="A395" s="4" t="s">
        <v>1117</v>
      </c>
      <c r="B395" s="3" t="s">
        <v>260</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t="shared" si="13"/>
        <v>2</v>
      </c>
      <c r="Y395">
        <v>508.66666666666669</v>
      </c>
      <c r="Z395" s="223">
        <f>SUM( tabConsumo[[#This Row],[QTD.PENDENTE]]:tabConsumo[[#This Row],[09_23]] )</f>
        <v>6104</v>
      </c>
      <c r="AA395" s="223">
        <f>LARGE(tabConsumo[[#This Row],[10_22]:[09_23]],1)</f>
        <v>1118</v>
      </c>
      <c r="AB395" s="146" t="s">
        <v>2233</v>
      </c>
      <c r="AC395" s="3" t="s">
        <v>2081</v>
      </c>
    </row>
    <row r="396" spans="1:29" x14ac:dyDescent="0.3">
      <c r="A396" s="4" t="s">
        <v>1394</v>
      </c>
      <c r="B396" s="3" t="s">
        <v>466</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t="shared" si="13"/>
        <v>2</v>
      </c>
      <c r="Y396">
        <v>11.916666666666666</v>
      </c>
      <c r="Z396" s="223">
        <f>SUM( tabConsumo[[#This Row],[QTD.PENDENTE]]:tabConsumo[[#This Row],[09_23]] )</f>
        <v>143</v>
      </c>
      <c r="AA396" s="223">
        <f>LARGE(tabConsumo[[#This Row],[10_22]:[09_23]],1)</f>
        <v>30</v>
      </c>
      <c r="AB396" s="146" t="s">
        <v>2235</v>
      </c>
      <c r="AC396" s="3" t="s">
        <v>2081</v>
      </c>
    </row>
    <row r="397" spans="1:29" x14ac:dyDescent="0.3">
      <c r="A397" s="4" t="s">
        <v>685</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t="shared" si="13"/>
        <v>2</v>
      </c>
      <c r="Y397">
        <v>0.16666666666666666</v>
      </c>
      <c r="Z397" s="223">
        <f>SUM( tabConsumo[[#This Row],[QTD.PENDENTE]]:tabConsumo[[#This Row],[09_23]] )</f>
        <v>4</v>
      </c>
      <c r="AA397" s="223">
        <f>LARGE(tabConsumo[[#This Row],[10_22]:[09_23]],1)</f>
        <v>4</v>
      </c>
      <c r="AB397" s="146" t="s">
        <v>2235</v>
      </c>
      <c r="AC397" s="3" t="s">
        <v>2081</v>
      </c>
    </row>
    <row r="398" spans="1:29" x14ac:dyDescent="0.3">
      <c r="A398" s="4" t="s">
        <v>1113</v>
      </c>
      <c r="B398" s="3" t="s">
        <v>328</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t="shared" si="13"/>
        <v>2</v>
      </c>
      <c r="Y398">
        <v>198.75</v>
      </c>
      <c r="Z398" s="223">
        <f>SUM( tabConsumo[[#This Row],[QTD.PENDENTE]]:tabConsumo[[#This Row],[09_23]] )</f>
        <v>2437</v>
      </c>
      <c r="AA398" s="223">
        <f>LARGE(tabConsumo[[#This Row],[10_22]:[09_23]],1)</f>
        <v>395</v>
      </c>
      <c r="AB398" s="146" t="s">
        <v>2232</v>
      </c>
      <c r="AC398" s="3" t="s">
        <v>2081</v>
      </c>
    </row>
    <row r="399" spans="1:29" x14ac:dyDescent="0.3">
      <c r="A399" s="4" t="s">
        <v>1653</v>
      </c>
      <c r="B399" s="3" t="s">
        <v>256</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t="shared" si="13"/>
        <v>2</v>
      </c>
      <c r="Y399">
        <v>3.4166666666666665</v>
      </c>
      <c r="Z399" s="223">
        <f>SUM( tabConsumo[[#This Row],[QTD.PENDENTE]]:tabConsumo[[#This Row],[09_23]] )</f>
        <v>44</v>
      </c>
      <c r="AA399" s="223">
        <f>LARGE(tabConsumo[[#This Row],[10_22]:[09_23]],1)</f>
        <v>18</v>
      </c>
      <c r="AB399" s="146" t="s">
        <v>2234</v>
      </c>
      <c r="AC399" s="3" t="s">
        <v>2081</v>
      </c>
    </row>
    <row r="400" spans="1:29" x14ac:dyDescent="0.3">
      <c r="A400" s="4" t="s">
        <v>1546</v>
      </c>
      <c r="B400" s="3" t="s">
        <v>256</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t="shared" si="13"/>
        <v>2</v>
      </c>
      <c r="Y400">
        <v>0.16666666666666666</v>
      </c>
      <c r="Z400" s="223">
        <f>SUM( tabConsumo[[#This Row],[QTD.PENDENTE]]:tabConsumo[[#This Row],[09_23]] )</f>
        <v>3</v>
      </c>
      <c r="AA400" s="223">
        <f>LARGE(tabConsumo[[#This Row],[10_22]:[09_23]],1)</f>
        <v>2</v>
      </c>
      <c r="AB400" s="146" t="s">
        <v>2234</v>
      </c>
      <c r="AC400" s="3" t="s">
        <v>2081</v>
      </c>
    </row>
    <row r="401" spans="1:29" x14ac:dyDescent="0.3">
      <c r="A401" s="4" t="s">
        <v>1548</v>
      </c>
      <c r="B401" s="3" t="s">
        <v>256</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t="shared" si="13"/>
        <v>2</v>
      </c>
      <c r="Y401">
        <v>0.25</v>
      </c>
      <c r="Z401" s="223">
        <f>SUM( tabConsumo[[#This Row],[QTD.PENDENTE]]:tabConsumo[[#This Row],[09_23]] )</f>
        <v>5</v>
      </c>
      <c r="AA401" s="223">
        <f>LARGE(tabConsumo[[#This Row],[10_22]:[09_23]],1)</f>
        <v>4</v>
      </c>
      <c r="AB401" s="146" t="s">
        <v>2234</v>
      </c>
      <c r="AC401" s="3" t="s">
        <v>2081</v>
      </c>
    </row>
    <row r="402" spans="1:29" x14ac:dyDescent="0.3">
      <c r="A402" s="4" t="s">
        <v>1686</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t="shared" si="13"/>
        <v>2</v>
      </c>
      <c r="Y402">
        <v>15.5</v>
      </c>
      <c r="Z402" s="223">
        <f>SUM( tabConsumo[[#This Row],[QTD.PENDENTE]]:tabConsumo[[#This Row],[09_23]] )</f>
        <v>193</v>
      </c>
      <c r="AA402" s="223">
        <f>LARGE(tabConsumo[[#This Row],[10_22]:[09_23]],1)</f>
        <v>50</v>
      </c>
      <c r="AB402" s="146" t="s">
        <v>2232</v>
      </c>
      <c r="AC402" s="3" t="s">
        <v>2081</v>
      </c>
    </row>
    <row r="403" spans="1:29" x14ac:dyDescent="0.3">
      <c r="A403" s="4" t="s">
        <v>1687</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t="shared" si="13"/>
        <v>2</v>
      </c>
      <c r="Y403">
        <v>4.166666666666667</v>
      </c>
      <c r="Z403" s="223">
        <f>SUM( tabConsumo[[#This Row],[QTD.PENDENTE]]:tabConsumo[[#This Row],[09_23]] )</f>
        <v>52</v>
      </c>
      <c r="AA403" s="223">
        <f>LARGE(tabConsumo[[#This Row],[10_22]:[09_23]],1)</f>
        <v>20</v>
      </c>
      <c r="AB403" s="146" t="s">
        <v>2238</v>
      </c>
      <c r="AC403" s="3" t="s">
        <v>2081</v>
      </c>
    </row>
    <row r="404" spans="1:29" x14ac:dyDescent="0.3">
      <c r="A404" s="4" t="s">
        <v>1674</v>
      </c>
      <c r="B404" s="3" t="s">
        <v>256</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t="shared" si="13"/>
        <v>2</v>
      </c>
      <c r="Y404">
        <v>15.333333333333334</v>
      </c>
      <c r="Z404" s="223">
        <f>SUM( tabConsumo[[#This Row],[QTD.PENDENTE]]:tabConsumo[[#This Row],[09_23]] )</f>
        <v>200</v>
      </c>
      <c r="AA404" s="223">
        <f>LARGE(tabConsumo[[#This Row],[10_22]:[09_23]],1)</f>
        <v>75</v>
      </c>
      <c r="AB404" s="146" t="s">
        <v>2233</v>
      </c>
      <c r="AC404" s="3" t="s">
        <v>2081</v>
      </c>
    </row>
    <row r="405" spans="1:29" x14ac:dyDescent="0.3">
      <c r="A405" s="4" t="s">
        <v>980</v>
      </c>
      <c r="B405" s="3" t="s">
        <v>256</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t="shared" si="13"/>
        <v>2</v>
      </c>
      <c r="Y405">
        <v>19.25</v>
      </c>
      <c r="Z405" s="223">
        <f>SUM( tabConsumo[[#This Row],[QTD.PENDENTE]]:tabConsumo[[#This Row],[09_23]] )</f>
        <v>231</v>
      </c>
      <c r="AA405" s="223">
        <f>LARGE(tabConsumo[[#This Row],[10_22]:[09_23]],1)</f>
        <v>68</v>
      </c>
      <c r="AB405" s="146" t="s">
        <v>2233</v>
      </c>
      <c r="AC405" s="3" t="s">
        <v>2081</v>
      </c>
    </row>
    <row r="406" spans="1:29" x14ac:dyDescent="0.3">
      <c r="A406" s="4" t="s">
        <v>1675</v>
      </c>
      <c r="B406" s="3" t="s">
        <v>256</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t="shared" si="13"/>
        <v>2</v>
      </c>
      <c r="Y406">
        <v>2.25</v>
      </c>
      <c r="Z406" s="223">
        <f>SUM( tabConsumo[[#This Row],[QTD.PENDENTE]]:tabConsumo[[#This Row],[09_23]] )</f>
        <v>32</v>
      </c>
      <c r="AA406" s="223">
        <f>LARGE(tabConsumo[[#This Row],[10_22]:[09_23]],1)</f>
        <v>20</v>
      </c>
      <c r="AB406" s="146" t="s">
        <v>2235</v>
      </c>
      <c r="AC406" s="3" t="s">
        <v>2081</v>
      </c>
    </row>
    <row r="407" spans="1:29" x14ac:dyDescent="0.3">
      <c r="A407" s="4" t="s">
        <v>1086</v>
      </c>
      <c r="B407" s="3" t="s">
        <v>256</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t="shared" si="13"/>
        <v>2</v>
      </c>
      <c r="Y407">
        <v>34.416666666666664</v>
      </c>
      <c r="Z407" s="223">
        <f>SUM( tabConsumo[[#This Row],[QTD.PENDENTE]]:tabConsumo[[#This Row],[09_23]] )</f>
        <v>413</v>
      </c>
      <c r="AA407" s="223">
        <f>LARGE(tabConsumo[[#This Row],[10_22]:[09_23]],1)</f>
        <v>56</v>
      </c>
      <c r="AB407" s="146" t="s">
        <v>2235</v>
      </c>
      <c r="AC407" s="3" t="s">
        <v>2081</v>
      </c>
    </row>
    <row r="408" spans="1:29" x14ac:dyDescent="0.3">
      <c r="A408" s="4" t="s">
        <v>982</v>
      </c>
      <c r="B408" s="3" t="s">
        <v>256</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t="shared" si="13"/>
        <v>2</v>
      </c>
      <c r="Y408">
        <v>13.583333333333334</v>
      </c>
      <c r="Z408" s="223">
        <f>SUM( tabConsumo[[#This Row],[QTD.PENDENTE]]:tabConsumo[[#This Row],[09_23]] )</f>
        <v>163</v>
      </c>
      <c r="AA408" s="223">
        <f>LARGE(tabConsumo[[#This Row],[10_22]:[09_23]],1)</f>
        <v>18</v>
      </c>
      <c r="AB408" s="146" t="s">
        <v>2233</v>
      </c>
      <c r="AC408" s="3" t="s">
        <v>2081</v>
      </c>
    </row>
    <row r="409" spans="1:29" x14ac:dyDescent="0.3">
      <c r="A409" s="4" t="s">
        <v>1731</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t="shared" si="13"/>
        <v>2</v>
      </c>
      <c r="Y409">
        <v>4.75</v>
      </c>
      <c r="Z409" s="223">
        <f>SUM( tabConsumo[[#This Row],[QTD.PENDENTE]]:tabConsumo[[#This Row],[09_23]] )</f>
        <v>59</v>
      </c>
      <c r="AA409" s="223">
        <f>LARGE(tabConsumo[[#This Row],[10_22]:[09_23]],1)</f>
        <v>24</v>
      </c>
      <c r="AB409" s="146" t="s">
        <v>2238</v>
      </c>
      <c r="AC409" s="3" t="s">
        <v>2081</v>
      </c>
    </row>
    <row r="410" spans="1:29" x14ac:dyDescent="0.3">
      <c r="A410" s="4" t="s">
        <v>1804</v>
      </c>
      <c r="B410" s="3" t="s">
        <v>256</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t="shared" si="13"/>
        <v>2</v>
      </c>
      <c r="Y410">
        <v>103.58333333333333</v>
      </c>
      <c r="Z410" s="223">
        <f>SUM( tabConsumo[[#This Row],[QTD.PENDENTE]]:tabConsumo[[#This Row],[09_23]] )</f>
        <v>1297</v>
      </c>
      <c r="AA410" s="223">
        <f>LARGE(tabConsumo[[#This Row],[10_22]:[09_23]],1)</f>
        <v>409</v>
      </c>
      <c r="AB410" s="146" t="s">
        <v>2232</v>
      </c>
      <c r="AC410" s="3" t="s">
        <v>2081</v>
      </c>
    </row>
    <row r="411" spans="1:29" x14ac:dyDescent="0.3">
      <c r="A411" s="4" t="s">
        <v>1549</v>
      </c>
      <c r="B411" s="3" t="s">
        <v>256</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t="shared" si="13"/>
        <v>2</v>
      </c>
      <c r="Y411">
        <v>37.083333333333336</v>
      </c>
      <c r="Z411" s="223">
        <f>SUM( tabConsumo[[#This Row],[QTD.PENDENTE]]:tabConsumo[[#This Row],[09_23]] )</f>
        <v>445</v>
      </c>
      <c r="AA411" s="223">
        <f>LARGE(tabConsumo[[#This Row],[10_22]:[09_23]],1)</f>
        <v>65</v>
      </c>
      <c r="AB411" s="146" t="s">
        <v>2235</v>
      </c>
      <c r="AC411" s="3" t="s">
        <v>2081</v>
      </c>
    </row>
    <row r="412" spans="1:29" x14ac:dyDescent="0.3">
      <c r="A412" s="4" t="s">
        <v>1315</v>
      </c>
      <c r="B412" s="3" t="s">
        <v>256</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t="shared" si="13"/>
        <v>2</v>
      </c>
      <c r="Y412">
        <v>21.333333333333332</v>
      </c>
      <c r="Z412" s="223">
        <f>SUM( tabConsumo[[#This Row],[QTD.PENDENTE]]:tabConsumo[[#This Row],[09_23]] )</f>
        <v>269</v>
      </c>
      <c r="AA412" s="223">
        <f>LARGE(tabConsumo[[#This Row],[10_22]:[09_23]],1)</f>
        <v>90</v>
      </c>
      <c r="AB412" s="146" t="s">
        <v>2235</v>
      </c>
      <c r="AC412" s="3" t="s">
        <v>2081</v>
      </c>
    </row>
    <row r="413" spans="1:29" x14ac:dyDescent="0.3">
      <c r="A413" s="4" t="s">
        <v>1309</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t="shared" si="13"/>
        <v>2</v>
      </c>
      <c r="Y413">
        <v>7.25</v>
      </c>
      <c r="Z413" s="223">
        <f>SUM( tabConsumo[[#This Row],[QTD.PENDENTE]]:tabConsumo[[#This Row],[09_23]] )</f>
        <v>100</v>
      </c>
      <c r="AA413" s="223">
        <f>LARGE(tabConsumo[[#This Row],[10_22]:[09_23]],1)</f>
        <v>50</v>
      </c>
      <c r="AB413" s="146" t="s">
        <v>2234</v>
      </c>
      <c r="AC413" s="3" t="s">
        <v>2081</v>
      </c>
    </row>
    <row r="414" spans="1:29" x14ac:dyDescent="0.3">
      <c r="A414" s="4" t="s">
        <v>1308</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t="shared" si="13"/>
        <v>2</v>
      </c>
      <c r="Y414">
        <v>15.5</v>
      </c>
      <c r="Z414" s="223">
        <f>SUM( tabConsumo[[#This Row],[QTD.PENDENTE]]:tabConsumo[[#This Row],[09_23]] )</f>
        <v>186</v>
      </c>
      <c r="AA414" s="223">
        <f>LARGE(tabConsumo[[#This Row],[10_22]:[09_23]],1)</f>
        <v>50</v>
      </c>
      <c r="AB414" s="146" t="s">
        <v>2234</v>
      </c>
      <c r="AC414" s="3" t="s">
        <v>2081</v>
      </c>
    </row>
    <row r="415" spans="1:29" x14ac:dyDescent="0.3">
      <c r="A415" s="4" t="s">
        <v>1601</v>
      </c>
      <c r="B415" s="3" t="s">
        <v>1602</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t="shared" si="13"/>
        <v>2</v>
      </c>
      <c r="Y415">
        <v>1</v>
      </c>
      <c r="Z415" s="223">
        <f>SUM( tabConsumo[[#This Row],[QTD.PENDENTE]]:tabConsumo[[#This Row],[09_23]] )</f>
        <v>14</v>
      </c>
      <c r="AA415" s="223">
        <f>LARGE(tabConsumo[[#This Row],[10_22]:[09_23]],1)</f>
        <v>7</v>
      </c>
      <c r="AB415" s="146" t="s">
        <v>2235</v>
      </c>
      <c r="AC415" s="3" t="s">
        <v>2081</v>
      </c>
    </row>
    <row r="416" spans="1:29" x14ac:dyDescent="0.3">
      <c r="A416" s="4" t="s">
        <v>1691</v>
      </c>
      <c r="B416" s="3" t="s">
        <v>1602</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t="shared" si="13"/>
        <v>2</v>
      </c>
      <c r="Y416">
        <v>1.3333333333333333</v>
      </c>
      <c r="Z416" s="223">
        <f>SUM( tabConsumo[[#This Row],[QTD.PENDENTE]]:tabConsumo[[#This Row],[09_23]] )</f>
        <v>16</v>
      </c>
      <c r="AA416" s="223">
        <f>LARGE(tabConsumo[[#This Row],[10_22]:[09_23]],1)</f>
        <v>4</v>
      </c>
      <c r="AB416" s="146" t="s">
        <v>2235</v>
      </c>
      <c r="AC416" s="3" t="s">
        <v>2081</v>
      </c>
    </row>
    <row r="417" spans="1:29" x14ac:dyDescent="0.3">
      <c r="A417" s="4" t="s">
        <v>955</v>
      </c>
      <c r="B417" s="3" t="s">
        <v>260</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t="shared" si="13"/>
        <v>2</v>
      </c>
      <c r="Y417">
        <v>113.41666666666667</v>
      </c>
      <c r="Z417" s="223">
        <f>SUM( tabConsumo[[#This Row],[QTD.PENDENTE]]:tabConsumo[[#This Row],[09_23]] )</f>
        <v>1361</v>
      </c>
      <c r="AA417" s="223">
        <f>LARGE(tabConsumo[[#This Row],[10_22]:[09_23]],1)</f>
        <v>192</v>
      </c>
      <c r="AB417" s="146" t="s">
        <v>2232</v>
      </c>
      <c r="AC417" s="3" t="s">
        <v>2081</v>
      </c>
    </row>
    <row r="418" spans="1:29" x14ac:dyDescent="0.3">
      <c r="A418" s="4" t="s">
        <v>1888</v>
      </c>
      <c r="B418" s="3" t="s">
        <v>256</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t="shared" si="13"/>
        <v>2</v>
      </c>
      <c r="Y418">
        <v>40.333333333333336</v>
      </c>
      <c r="Z418" s="223">
        <f>SUM( tabConsumo[[#This Row],[QTD.PENDENTE]]:tabConsumo[[#This Row],[09_23]] )</f>
        <v>530</v>
      </c>
      <c r="AA418" s="223">
        <f>LARGE(tabConsumo[[#This Row],[10_22]:[09_23]],1)</f>
        <v>200</v>
      </c>
      <c r="AB418" s="146" t="s">
        <v>2233</v>
      </c>
      <c r="AC418" s="3" t="s">
        <v>2081</v>
      </c>
    </row>
    <row r="419" spans="1:29" x14ac:dyDescent="0.3">
      <c r="A419" s="4" t="s">
        <v>1946</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t="shared" si="13"/>
        <v>2</v>
      </c>
      <c r="Y419">
        <v>51.083333333333336</v>
      </c>
      <c r="Z419" s="223">
        <f>SUM( tabConsumo[[#This Row],[QTD.PENDENTE]]:tabConsumo[[#This Row],[09_23]] )</f>
        <v>613</v>
      </c>
      <c r="AA419" s="223">
        <f>LARGE(tabConsumo[[#This Row],[10_22]:[09_23]],1)</f>
        <v>150</v>
      </c>
      <c r="AB419" s="146" t="s">
        <v>2232</v>
      </c>
      <c r="AC419" s="3" t="s">
        <v>2081</v>
      </c>
    </row>
    <row r="420" spans="1:29" x14ac:dyDescent="0.3">
      <c r="A420" s="4" t="s">
        <v>1947</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t="shared" si="13"/>
        <v>2</v>
      </c>
      <c r="Y420">
        <v>90.916666666666671</v>
      </c>
      <c r="Z420" s="223">
        <f>SUM( tabConsumo[[#This Row],[QTD.PENDENTE]]:tabConsumo[[#This Row],[09_23]] )</f>
        <v>1094</v>
      </c>
      <c r="AA420" s="223">
        <f>LARGE(tabConsumo[[#This Row],[10_22]:[09_23]],1)</f>
        <v>224</v>
      </c>
      <c r="AB420" s="146" t="s">
        <v>2232</v>
      </c>
      <c r="AC420" s="3" t="s">
        <v>2081</v>
      </c>
    </row>
    <row r="421" spans="1:29" x14ac:dyDescent="0.3">
      <c r="A421" s="4" t="s">
        <v>1875</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t="shared" si="13"/>
        <v>2</v>
      </c>
      <c r="Y421">
        <v>484.66666666666669</v>
      </c>
      <c r="Z421" s="223">
        <f>SUM( tabConsumo[[#This Row],[QTD.PENDENTE]]:tabConsumo[[#This Row],[09_23]] )</f>
        <v>5816</v>
      </c>
      <c r="AA421" s="223">
        <f>LARGE(tabConsumo[[#This Row],[10_22]:[09_23]],1)</f>
        <v>925</v>
      </c>
      <c r="AB421" s="146" t="s">
        <v>2232</v>
      </c>
      <c r="AC421" s="3" t="s">
        <v>2081</v>
      </c>
    </row>
    <row r="422" spans="1:29" x14ac:dyDescent="0.3">
      <c r="A422" s="4" t="s">
        <v>1904</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t="shared" si="13"/>
        <v>2</v>
      </c>
      <c r="Y422">
        <v>19.5</v>
      </c>
      <c r="Z422" s="223">
        <f>SUM( tabConsumo[[#This Row],[QTD.PENDENTE]]:tabConsumo[[#This Row],[09_23]] )</f>
        <v>257</v>
      </c>
      <c r="AA422" s="223">
        <f>LARGE(tabConsumo[[#This Row],[10_22]:[09_23]],1)</f>
        <v>125</v>
      </c>
      <c r="AB422" s="146" t="s">
        <v>2240</v>
      </c>
      <c r="AC422" s="3" t="s">
        <v>2081</v>
      </c>
    </row>
    <row r="423" spans="1:29" x14ac:dyDescent="0.3">
      <c r="A423" s="4" t="s">
        <v>1825</v>
      </c>
      <c r="B423" s="3" t="s">
        <v>262</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t="shared" si="13"/>
        <v>2</v>
      </c>
      <c r="Y423">
        <v>752.83333333333337</v>
      </c>
      <c r="Z423" s="223">
        <f>SUM( tabConsumo[[#This Row],[QTD.PENDENTE]]:tabConsumo[[#This Row],[09_23]] )</f>
        <v>12525</v>
      </c>
      <c r="AA423" s="223">
        <f>LARGE(tabConsumo[[#This Row],[10_22]:[09_23]],1)</f>
        <v>9919</v>
      </c>
      <c r="AB423" s="146" t="s">
        <v>2232</v>
      </c>
      <c r="AC423" s="3" t="s">
        <v>2081</v>
      </c>
    </row>
    <row r="424" spans="1:29" x14ac:dyDescent="0.3">
      <c r="A424" s="4" t="s">
        <v>1905</v>
      </c>
      <c r="B424" s="3" t="s">
        <v>262</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t="shared" si="13"/>
        <v>2</v>
      </c>
      <c r="Y424">
        <v>784.33333333333337</v>
      </c>
      <c r="Z424" s="223">
        <f>SUM( tabConsumo[[#This Row],[QTD.PENDENTE]]:tabConsumo[[#This Row],[09_23]] )</f>
        <v>14049</v>
      </c>
      <c r="AA424" s="223">
        <f>LARGE(tabConsumo[[#This Row],[10_22]:[09_23]],1)</f>
        <v>12925</v>
      </c>
      <c r="AB424" s="146" t="s">
        <v>2232</v>
      </c>
      <c r="AC424" s="3" t="s">
        <v>2081</v>
      </c>
    </row>
    <row r="425" spans="1:29" x14ac:dyDescent="0.3">
      <c r="A425" s="4" t="s">
        <v>1970</v>
      </c>
      <c r="B425" s="3" t="s">
        <v>1968</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t="shared" si="13"/>
        <v>2</v>
      </c>
      <c r="Y425">
        <v>1859</v>
      </c>
      <c r="Z425" s="223">
        <f>SUM( tabConsumo[[#This Row],[QTD.PENDENTE]]:tabConsumo[[#This Row],[09_23]] )</f>
        <v>25431</v>
      </c>
      <c r="AA425" s="223">
        <f>LARGE(tabConsumo[[#This Row],[10_22]:[09_23]],1)</f>
        <v>13385</v>
      </c>
      <c r="AB425" s="146" t="s">
        <v>2232</v>
      </c>
      <c r="AC425" s="3" t="s">
        <v>2081</v>
      </c>
    </row>
    <row r="426" spans="1:29" x14ac:dyDescent="0.3">
      <c r="A426" s="4" t="s">
        <v>1971</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t="shared" si="13"/>
        <v>2</v>
      </c>
      <c r="Y426">
        <v>5285</v>
      </c>
      <c r="Z426" s="223">
        <f>SUM( tabConsumo[[#This Row],[QTD.PENDENTE]]:tabConsumo[[#This Row],[09_23]] )</f>
        <v>65549</v>
      </c>
      <c r="AA426" s="223">
        <f>LARGE(tabConsumo[[#This Row],[10_22]:[09_23]],1)</f>
        <v>14402</v>
      </c>
      <c r="AB426" s="146" t="s">
        <v>2232</v>
      </c>
      <c r="AC426" s="3" t="s">
        <v>2081</v>
      </c>
    </row>
    <row r="427" spans="1:29" x14ac:dyDescent="0.3">
      <c r="A427" s="4" t="s">
        <v>1814</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t="shared" si="13"/>
        <v>2</v>
      </c>
      <c r="Y427">
        <v>368.91666666666669</v>
      </c>
      <c r="Z427" s="223">
        <f>SUM( tabConsumo[[#This Row],[QTD.PENDENTE]]:tabConsumo[[#This Row],[09_23]] )</f>
        <v>5613</v>
      </c>
      <c r="AA427" s="223">
        <f>LARGE(tabConsumo[[#This Row],[10_22]:[09_23]],1)</f>
        <v>3575</v>
      </c>
      <c r="AB427" s="146" t="s">
        <v>2240</v>
      </c>
      <c r="AC427" s="3" t="s">
        <v>2081</v>
      </c>
    </row>
    <row r="428" spans="1:29" x14ac:dyDescent="0.3">
      <c r="A428" s="4" t="s">
        <v>1813</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t="shared" si="13"/>
        <v>2</v>
      </c>
      <c r="Y428">
        <v>227</v>
      </c>
      <c r="Z428" s="223">
        <f>SUM( tabConsumo[[#This Row],[QTD.PENDENTE]]:tabConsumo[[#This Row],[09_23]] )</f>
        <v>2724</v>
      </c>
      <c r="AA428" s="223">
        <f>LARGE(tabConsumo[[#This Row],[10_22]:[09_23]],1)</f>
        <v>728</v>
      </c>
      <c r="AB428" s="146" t="s">
        <v>2232</v>
      </c>
      <c r="AC428" s="3" t="s">
        <v>2081</v>
      </c>
    </row>
    <row r="429" spans="1:29" x14ac:dyDescent="0.3">
      <c r="A429" s="4" t="s">
        <v>2022</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t="shared" si="13"/>
        <v>2</v>
      </c>
      <c r="Y429">
        <v>3.1666666666666665</v>
      </c>
      <c r="Z429" s="223">
        <f>SUM( tabConsumo[[#This Row],[QTD.PENDENTE]]:tabConsumo[[#This Row],[09_23]] )</f>
        <v>39</v>
      </c>
      <c r="AA429" s="223">
        <f>LARGE(tabConsumo[[#This Row],[10_22]:[09_23]],1)</f>
        <v>13</v>
      </c>
      <c r="AB429" s="146" t="s">
        <v>2238</v>
      </c>
      <c r="AC429" s="3" t="s">
        <v>2081</v>
      </c>
    </row>
    <row r="430" spans="1:29" x14ac:dyDescent="0.3">
      <c r="A430" s="4" t="s">
        <v>1834</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t="shared" si="13"/>
        <v>2</v>
      </c>
      <c r="Y430">
        <v>0.83333333333333337</v>
      </c>
      <c r="Z430" s="223">
        <f>SUM( tabConsumo[[#This Row],[QTD.PENDENTE]]:tabConsumo[[#This Row],[09_23]] )</f>
        <v>11</v>
      </c>
      <c r="AA430" s="223">
        <f>LARGE(tabConsumo[[#This Row],[10_22]:[09_23]],1)</f>
        <v>4</v>
      </c>
      <c r="AB430" s="146" t="s">
        <v>2235</v>
      </c>
      <c r="AC430" s="3" t="s">
        <v>2081</v>
      </c>
    </row>
    <row r="431" spans="1:29" x14ac:dyDescent="0.3">
      <c r="A431" s="4" t="s">
        <v>896</v>
      </c>
      <c r="B431" s="3" t="s">
        <v>313</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t="shared" si="13"/>
        <v>2</v>
      </c>
      <c r="Y431">
        <v>224.83333333333334</v>
      </c>
      <c r="Z431" s="223">
        <f>SUM( tabConsumo[[#This Row],[QTD.PENDENTE]]:tabConsumo[[#This Row],[09_23]] )</f>
        <v>2698</v>
      </c>
      <c r="AA431" s="223">
        <f>LARGE(tabConsumo[[#This Row],[10_22]:[09_23]],1)</f>
        <v>262</v>
      </c>
      <c r="AB431" s="146" t="s">
        <v>2232</v>
      </c>
      <c r="AC431" s="3" t="s">
        <v>2081</v>
      </c>
    </row>
    <row r="432" spans="1:29" x14ac:dyDescent="0.3">
      <c r="A432" s="4" t="s">
        <v>885</v>
      </c>
      <c r="B432" s="3" t="s">
        <v>253</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t="shared" si="13"/>
        <v>2</v>
      </c>
      <c r="Y432">
        <v>1750.8333333333333</v>
      </c>
      <c r="Z432" s="223">
        <f>SUM( tabConsumo[[#This Row],[QTD.PENDENTE]]:tabConsumo[[#This Row],[09_23]] )</f>
        <v>21010</v>
      </c>
      <c r="AA432" s="223">
        <f>LARGE(tabConsumo[[#This Row],[10_22]:[09_23]],1)</f>
        <v>2517</v>
      </c>
      <c r="AB432" s="146" t="s">
        <v>2232</v>
      </c>
      <c r="AC432" s="3" t="s">
        <v>2081</v>
      </c>
    </row>
    <row r="433" spans="1:29" x14ac:dyDescent="0.3">
      <c r="A433" s="4" t="s">
        <v>252</v>
      </c>
      <c r="B433" s="3" t="s">
        <v>253</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t="shared" si="13"/>
        <v>2</v>
      </c>
      <c r="Y433">
        <v>0</v>
      </c>
      <c r="Z433" s="223">
        <f>SUM( tabConsumo[[#This Row],[QTD.PENDENTE]]:tabConsumo[[#This Row],[09_23]] )</f>
        <v>1</v>
      </c>
      <c r="AA433" s="223">
        <f>LARGE(tabConsumo[[#This Row],[10_22]:[09_23]],1)</f>
        <v>1</v>
      </c>
      <c r="AB433" s="146" t="s">
        <v>2236</v>
      </c>
      <c r="AC433" s="3" t="s">
        <v>2081</v>
      </c>
    </row>
    <row r="434" spans="1:29" x14ac:dyDescent="0.3">
      <c r="A434" s="4" t="s">
        <v>1853</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t="shared" si="13"/>
        <v>2</v>
      </c>
      <c r="Y434">
        <v>87.833333333333329</v>
      </c>
      <c r="Z434" s="223">
        <f>SUM( tabConsumo[[#This Row],[QTD.PENDENTE]]:tabConsumo[[#This Row],[09_23]] )</f>
        <v>1138</v>
      </c>
      <c r="AA434" s="223">
        <f>LARGE(tabConsumo[[#This Row],[10_22]:[09_23]],1)</f>
        <v>347</v>
      </c>
      <c r="AB434" s="146" t="s">
        <v>2232</v>
      </c>
      <c r="AC434" s="3" t="s">
        <v>2081</v>
      </c>
    </row>
    <row r="435" spans="1:29" x14ac:dyDescent="0.3">
      <c r="A435" s="4" t="s">
        <v>1852</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t="shared" si="13"/>
        <v>2</v>
      </c>
      <c r="Y435">
        <v>56.75</v>
      </c>
      <c r="Z435" s="223">
        <f>SUM( tabConsumo[[#This Row],[QTD.PENDENTE]]:tabConsumo[[#This Row],[09_23]] )</f>
        <v>681</v>
      </c>
      <c r="AA435" s="223">
        <f>LARGE(tabConsumo[[#This Row],[10_22]:[09_23]],1)</f>
        <v>98</v>
      </c>
      <c r="AB435" s="146" t="s">
        <v>2232</v>
      </c>
      <c r="AC435" s="3" t="s">
        <v>2081</v>
      </c>
    </row>
    <row r="436" spans="1:29" x14ac:dyDescent="0.3">
      <c r="A436" s="4" t="s">
        <v>936</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t="shared" ref="S436:S450" si="14"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t="shared" si="13"/>
        <v>2</v>
      </c>
      <c r="Y436">
        <v>15.416666666666666</v>
      </c>
      <c r="Z436" s="223">
        <f>SUM( tabConsumo[[#This Row],[QTD.PENDENTE]]:tabConsumo[[#This Row],[09_23]] )</f>
        <v>185</v>
      </c>
      <c r="AA436" s="223">
        <f>LARGE(tabConsumo[[#This Row],[10_22]:[09_23]],1)</f>
        <v>27</v>
      </c>
      <c r="AB436" s="146" t="s">
        <v>2232</v>
      </c>
      <c r="AC436" s="3" t="s">
        <v>2081</v>
      </c>
    </row>
    <row r="437" spans="1:29" x14ac:dyDescent="0.3">
      <c r="A437" s="4" t="s">
        <v>1350</v>
      </c>
      <c r="B437" s="3" t="s">
        <v>256</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t="shared" si="14"/>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t="shared" si="13"/>
        <v>2</v>
      </c>
      <c r="Y437">
        <v>5.333333333333333</v>
      </c>
      <c r="Z437" s="223">
        <f>SUM( tabConsumo[[#This Row],[QTD.PENDENTE]]:tabConsumo[[#This Row],[09_23]] )</f>
        <v>68</v>
      </c>
      <c r="AA437" s="223">
        <f>LARGE(tabConsumo[[#This Row],[10_22]:[09_23]],1)</f>
        <v>27</v>
      </c>
      <c r="AB437" s="146" t="s">
        <v>2242</v>
      </c>
      <c r="AC437" s="3" t="s">
        <v>2081</v>
      </c>
    </row>
    <row r="438" spans="1:29" x14ac:dyDescent="0.3">
      <c r="A438" s="4" t="s">
        <v>1197</v>
      </c>
      <c r="B438" s="3" t="s">
        <v>256</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t="shared" si="14"/>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t="shared" si="13"/>
        <v>2</v>
      </c>
      <c r="Y438">
        <v>4.666666666666667</v>
      </c>
      <c r="Z438" s="223">
        <f>SUM( tabConsumo[[#This Row],[QTD.PENDENTE]]:tabConsumo[[#This Row],[09_23]] )</f>
        <v>56</v>
      </c>
      <c r="AA438" s="223">
        <f>LARGE(tabConsumo[[#This Row],[10_22]:[09_23]],1)</f>
        <v>18</v>
      </c>
      <c r="AB438" s="146" t="s">
        <v>2241</v>
      </c>
      <c r="AC438" s="3" t="s">
        <v>2081</v>
      </c>
    </row>
    <row r="439" spans="1:29" x14ac:dyDescent="0.3">
      <c r="A439" s="4" t="s">
        <v>1024</v>
      </c>
      <c r="B439" s="3" t="s">
        <v>373</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t="shared" si="14"/>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t="shared" si="13"/>
        <v>2</v>
      </c>
      <c r="Y439">
        <v>0</v>
      </c>
      <c r="Z439" s="223">
        <f>SUM( tabConsumo[[#This Row],[QTD.PENDENTE]]:tabConsumo[[#This Row],[09_23]] )</f>
        <v>1</v>
      </c>
      <c r="AA439" s="223">
        <f>LARGE(tabConsumo[[#This Row],[10_22]:[09_23]],1)</f>
        <v>1</v>
      </c>
      <c r="AB439" s="146" t="s">
        <v>2234</v>
      </c>
      <c r="AC439" s="3" t="s">
        <v>2081</v>
      </c>
    </row>
    <row r="440" spans="1:29" x14ac:dyDescent="0.3">
      <c r="A440" s="4" t="s">
        <v>1134</v>
      </c>
      <c r="B440" s="3" t="s">
        <v>373</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t="shared" si="14"/>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t="shared" si="13"/>
        <v>2</v>
      </c>
      <c r="Y440">
        <v>0.5</v>
      </c>
      <c r="Z440" s="223">
        <f>SUM( tabConsumo[[#This Row],[QTD.PENDENTE]]:tabConsumo[[#This Row],[09_23]] )</f>
        <v>10</v>
      </c>
      <c r="AA440" s="223">
        <f>LARGE(tabConsumo[[#This Row],[10_22]:[09_23]],1)</f>
        <v>10</v>
      </c>
      <c r="AB440" s="146" t="s">
        <v>2237</v>
      </c>
      <c r="AC440" s="3" t="s">
        <v>2081</v>
      </c>
    </row>
    <row r="441" spans="1:29" x14ac:dyDescent="0.3">
      <c r="A441" s="4" t="s">
        <v>989</v>
      </c>
      <c r="B441" s="3" t="s">
        <v>373</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t="shared" si="14"/>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t="shared" si="13"/>
        <v>2</v>
      </c>
      <c r="Y441">
        <v>0.5</v>
      </c>
      <c r="Z441" s="223">
        <f>SUM( tabConsumo[[#This Row],[QTD.PENDENTE]]:tabConsumo[[#This Row],[09_23]] )</f>
        <v>10</v>
      </c>
      <c r="AA441" s="223">
        <f>LARGE(tabConsumo[[#This Row],[10_22]:[09_23]],1)</f>
        <v>10</v>
      </c>
      <c r="AB441" s="146" t="s">
        <v>2238</v>
      </c>
      <c r="AC441" s="3" t="s">
        <v>2081</v>
      </c>
    </row>
    <row r="442" spans="1:29" x14ac:dyDescent="0.3">
      <c r="A442" s="4" t="s">
        <v>993</v>
      </c>
      <c r="B442" s="3" t="s">
        <v>373</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t="shared" si="14"/>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t="shared" si="13"/>
        <v>2</v>
      </c>
      <c r="Y442">
        <v>4.5</v>
      </c>
      <c r="Z442" s="223">
        <f>SUM( tabConsumo[[#This Row],[QTD.PENDENTE]]:tabConsumo[[#This Row],[09_23]] )</f>
        <v>55</v>
      </c>
      <c r="AA442" s="223">
        <f>LARGE(tabConsumo[[#This Row],[10_22]:[09_23]],1)</f>
        <v>20</v>
      </c>
      <c r="AB442" s="146" t="s">
        <v>2238</v>
      </c>
      <c r="AC442" s="3" t="s">
        <v>2081</v>
      </c>
    </row>
    <row r="443" spans="1:29" x14ac:dyDescent="0.3">
      <c r="A443" s="4" t="s">
        <v>994</v>
      </c>
      <c r="B443" s="3" t="s">
        <v>373</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t="shared" si="14"/>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t="shared" si="13"/>
        <v>2</v>
      </c>
      <c r="Y443">
        <v>3</v>
      </c>
      <c r="Z443" s="223">
        <f>SUM( tabConsumo[[#This Row],[QTD.PENDENTE]]:tabConsumo[[#This Row],[09_23]] )</f>
        <v>44</v>
      </c>
      <c r="AA443" s="223">
        <f>LARGE(tabConsumo[[#This Row],[10_22]:[09_23]],1)</f>
        <v>29</v>
      </c>
      <c r="AB443" s="146" t="s">
        <v>2238</v>
      </c>
      <c r="AC443" s="3" t="s">
        <v>2081</v>
      </c>
    </row>
    <row r="444" spans="1:29" x14ac:dyDescent="0.3">
      <c r="A444" s="4" t="s">
        <v>1258</v>
      </c>
      <c r="B444" s="3" t="s">
        <v>373</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t="shared" si="14"/>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t="shared" si="13"/>
        <v>2</v>
      </c>
      <c r="Y444">
        <v>4.916666666666667</v>
      </c>
      <c r="Z444" s="223">
        <f>SUM( tabConsumo[[#This Row],[QTD.PENDENTE]]:tabConsumo[[#This Row],[09_23]] )</f>
        <v>75</v>
      </c>
      <c r="AA444" s="223">
        <f>LARGE(tabConsumo[[#This Row],[10_22]:[09_23]],1)</f>
        <v>55</v>
      </c>
      <c r="AB444" s="146" t="s">
        <v>2234</v>
      </c>
      <c r="AC444" s="3" t="s">
        <v>2081</v>
      </c>
    </row>
    <row r="445" spans="1:29" x14ac:dyDescent="0.3">
      <c r="A445" s="4" t="s">
        <v>1257</v>
      </c>
      <c r="B445" s="3" t="s">
        <v>373</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t="shared" si="14"/>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t="shared" si="13"/>
        <v>2</v>
      </c>
      <c r="Y445">
        <v>6.083333333333333</v>
      </c>
      <c r="Z445" s="223">
        <f>SUM( tabConsumo[[#This Row],[QTD.PENDENTE]]:tabConsumo[[#This Row],[09_23]] )</f>
        <v>73</v>
      </c>
      <c r="AA445" s="223">
        <f>LARGE(tabConsumo[[#This Row],[10_22]:[09_23]],1)</f>
        <v>22</v>
      </c>
      <c r="AB445" s="146" t="s">
        <v>2234</v>
      </c>
      <c r="AC445" s="3" t="s">
        <v>2081</v>
      </c>
    </row>
    <row r="446" spans="1:29" x14ac:dyDescent="0.3">
      <c r="A446" s="4" t="s">
        <v>1256</v>
      </c>
      <c r="B446" s="3" t="s">
        <v>373</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t="shared" si="14"/>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t="shared" si="13"/>
        <v>2</v>
      </c>
      <c r="Y446">
        <v>4.5</v>
      </c>
      <c r="Z446" s="223">
        <f>SUM( tabConsumo[[#This Row],[QTD.PENDENTE]]:tabConsumo[[#This Row],[09_23]] )</f>
        <v>76</v>
      </c>
      <c r="AA446" s="223">
        <f>LARGE(tabConsumo[[#This Row],[10_22]:[09_23]],1)</f>
        <v>65</v>
      </c>
      <c r="AB446" s="146" t="s">
        <v>2234</v>
      </c>
      <c r="AC446" s="3" t="s">
        <v>2081</v>
      </c>
    </row>
    <row r="447" spans="1:29" x14ac:dyDescent="0.3">
      <c r="A447" s="4" t="s">
        <v>1136</v>
      </c>
      <c r="B447" s="3" t="s">
        <v>373</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t="shared" si="14"/>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t="shared" si="13"/>
        <v>2</v>
      </c>
      <c r="Y447">
        <v>27.833333333333332</v>
      </c>
      <c r="Z447" s="223">
        <f>SUM( tabConsumo[[#This Row],[QTD.PENDENTE]]:tabConsumo[[#This Row],[09_23]] )</f>
        <v>334</v>
      </c>
      <c r="AA447" s="223">
        <f>LARGE(tabConsumo[[#This Row],[10_22]:[09_23]],1)</f>
        <v>78</v>
      </c>
      <c r="AB447" s="146" t="s">
        <v>2233</v>
      </c>
      <c r="AC447" s="3" t="s">
        <v>2081</v>
      </c>
    </row>
    <row r="448" spans="1:29" x14ac:dyDescent="0.3">
      <c r="A448" s="4" t="s">
        <v>1135</v>
      </c>
      <c r="B448" s="3" t="s">
        <v>373</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t="shared" si="14"/>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t="shared" si="13"/>
        <v>2</v>
      </c>
      <c r="Y448">
        <v>4.333333333333333</v>
      </c>
      <c r="Z448" s="223">
        <f>SUM( tabConsumo[[#This Row],[QTD.PENDENTE]]:tabConsumo[[#This Row],[09_23]] )</f>
        <v>56</v>
      </c>
      <c r="AA448" s="223">
        <f>LARGE(tabConsumo[[#This Row],[10_22]:[09_23]],1)</f>
        <v>29</v>
      </c>
      <c r="AB448" s="146" t="s">
        <v>2236</v>
      </c>
      <c r="AC448" s="3" t="s">
        <v>2081</v>
      </c>
    </row>
    <row r="449" spans="1:29" x14ac:dyDescent="0.3">
      <c r="A449" s="4" t="s">
        <v>1001</v>
      </c>
      <c r="B449" s="3" t="s">
        <v>373</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t="shared" si="14"/>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t="shared" si="13"/>
        <v>2</v>
      </c>
      <c r="Y449">
        <v>8.75</v>
      </c>
      <c r="Z449" s="223">
        <f>SUM( tabConsumo[[#This Row],[QTD.PENDENTE]]:tabConsumo[[#This Row],[09_23]] )</f>
        <v>107</v>
      </c>
      <c r="AA449" s="223">
        <f>LARGE(tabConsumo[[#This Row],[10_22]:[09_23]],1)</f>
        <v>30</v>
      </c>
      <c r="AB449" s="146" t="s">
        <v>2232</v>
      </c>
      <c r="AC449" s="3" t="s">
        <v>2081</v>
      </c>
    </row>
    <row r="450" spans="1:29" x14ac:dyDescent="0.3">
      <c r="A450" s="4" t="s">
        <v>1003</v>
      </c>
      <c r="B450" s="3" t="s">
        <v>373</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t="shared" si="14"/>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t="shared" si="13"/>
        <v>2</v>
      </c>
      <c r="Y450">
        <v>13.583333333333334</v>
      </c>
      <c r="Z450" s="223">
        <f>SUM( tabConsumo[[#This Row],[QTD.PENDENTE]]:tabConsumo[[#This Row],[09_23]] )</f>
        <v>193</v>
      </c>
      <c r="AA450" s="223">
        <f>LARGE(tabConsumo[[#This Row],[10_22]:[09_23]],1)</f>
        <v>102</v>
      </c>
      <c r="AB450" s="146" t="s">
        <v>2233</v>
      </c>
      <c r="AC450" s="3" t="s">
        <v>2081</v>
      </c>
    </row>
    <row r="451" spans="1:29" x14ac:dyDescent="0.3">
      <c r="A451" s="4" t="s">
        <v>1514</v>
      </c>
      <c r="B451" s="3" t="s">
        <v>373</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t="shared" ref="X451:X514" si="15" xml:space="preserve"> 2</f>
        <v>2</v>
      </c>
      <c r="Y451">
        <v>273.83333333333331</v>
      </c>
      <c r="Z451" s="223">
        <f>SUM( tabConsumo[[#This Row],[QTD.PENDENTE]]:tabConsumo[[#This Row],[09_23]] )</f>
        <v>3286</v>
      </c>
      <c r="AA451" s="223">
        <f>LARGE(tabConsumo[[#This Row],[10_22]:[09_23]],1)</f>
        <v>448</v>
      </c>
      <c r="AB451" s="146" t="s">
        <v>2232</v>
      </c>
      <c r="AC451" s="3" t="s">
        <v>2081</v>
      </c>
    </row>
    <row r="452" spans="1:29" x14ac:dyDescent="0.3">
      <c r="A452" s="4" t="s">
        <v>1398</v>
      </c>
      <c r="B452" s="3" t="s">
        <v>373</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t="shared" si="15"/>
        <v>2</v>
      </c>
      <c r="Y452">
        <v>205.16666666666666</v>
      </c>
      <c r="Z452" s="223">
        <f>SUM( tabConsumo[[#This Row],[QTD.PENDENTE]]:tabConsumo[[#This Row],[09_23]] )</f>
        <v>2462</v>
      </c>
      <c r="AA452" s="223">
        <f>LARGE(tabConsumo[[#This Row],[10_22]:[09_23]],1)</f>
        <v>358</v>
      </c>
      <c r="AB452" s="146" t="s">
        <v>2235</v>
      </c>
      <c r="AC452" s="3" t="s">
        <v>2081</v>
      </c>
    </row>
    <row r="453" spans="1:29" x14ac:dyDescent="0.3">
      <c r="A453" s="4" t="s">
        <v>1160</v>
      </c>
      <c r="B453" s="3" t="s">
        <v>256</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t="shared" si="15"/>
        <v>2</v>
      </c>
      <c r="Y453">
        <v>1.1666666666666667</v>
      </c>
      <c r="Z453" s="223">
        <f>SUM( tabConsumo[[#This Row],[QTD.PENDENTE]]:tabConsumo[[#This Row],[09_23]] )</f>
        <v>15</v>
      </c>
      <c r="AA453" s="223">
        <f>LARGE(tabConsumo[[#This Row],[10_22]:[09_23]],1)</f>
        <v>5</v>
      </c>
      <c r="AB453" s="146" t="s">
        <v>2238</v>
      </c>
      <c r="AC453" s="3" t="s">
        <v>2081</v>
      </c>
    </row>
    <row r="454" spans="1:29" x14ac:dyDescent="0.3">
      <c r="A454" s="4" t="s">
        <v>1948</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t="shared" si="15"/>
        <v>2</v>
      </c>
      <c r="Y454">
        <v>11.833333333333334</v>
      </c>
      <c r="Z454" s="223">
        <f>SUM( tabConsumo[[#This Row],[QTD.PENDENTE]]:tabConsumo[[#This Row],[09_23]] )</f>
        <v>144</v>
      </c>
      <c r="AA454" s="223">
        <f>LARGE(tabConsumo[[#This Row],[10_22]:[09_23]],1)</f>
        <v>50</v>
      </c>
      <c r="AB454" s="146" t="s">
        <v>2242</v>
      </c>
      <c r="AC454" s="3" t="s">
        <v>2081</v>
      </c>
    </row>
    <row r="455" spans="1:29" x14ac:dyDescent="0.3">
      <c r="A455" s="4" t="s">
        <v>1297</v>
      </c>
      <c r="B455" s="3" t="s">
        <v>256</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t="shared" si="15"/>
        <v>2</v>
      </c>
      <c r="Y455">
        <v>0.5</v>
      </c>
      <c r="Z455" s="223">
        <f>SUM( tabConsumo[[#This Row],[QTD.PENDENTE]]:tabConsumo[[#This Row],[09_23]] )</f>
        <v>10</v>
      </c>
      <c r="AA455" s="223">
        <f>LARGE(tabConsumo[[#This Row],[10_22]:[09_23]],1)</f>
        <v>10</v>
      </c>
      <c r="AB455" s="146" t="s">
        <v>2241</v>
      </c>
      <c r="AC455" s="3" t="s">
        <v>2081</v>
      </c>
    </row>
    <row r="456" spans="1:29" x14ac:dyDescent="0.3">
      <c r="A456" s="4" t="s">
        <v>1080</v>
      </c>
      <c r="B456" s="3" t="s">
        <v>256</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t="shared" si="15"/>
        <v>2</v>
      </c>
      <c r="Y456">
        <v>39.416666666666664</v>
      </c>
      <c r="Z456" s="223">
        <f>SUM( tabConsumo[[#This Row],[QTD.PENDENTE]]:tabConsumo[[#This Row],[09_23]] )</f>
        <v>473</v>
      </c>
      <c r="AA456" s="223">
        <f>LARGE(tabConsumo[[#This Row],[10_22]:[09_23]],1)</f>
        <v>120</v>
      </c>
      <c r="AB456" s="146" t="s">
        <v>2234</v>
      </c>
      <c r="AC456" s="3" t="s">
        <v>2081</v>
      </c>
    </row>
    <row r="457" spans="1:29" x14ac:dyDescent="0.3">
      <c r="A457" s="4" t="s">
        <v>2024</v>
      </c>
      <c r="B457" s="3" t="s">
        <v>256</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t="shared" si="15"/>
        <v>2</v>
      </c>
      <c r="Y457">
        <v>7.916666666666667</v>
      </c>
      <c r="Z457" s="223">
        <f>SUM( tabConsumo[[#This Row],[QTD.PENDENTE]]:tabConsumo[[#This Row],[09_23]] )</f>
        <v>98</v>
      </c>
      <c r="AA457" s="223">
        <f>LARGE(tabConsumo[[#This Row],[10_22]:[09_23]],1)</f>
        <v>38</v>
      </c>
      <c r="AB457" s="146" t="s">
        <v>2233</v>
      </c>
      <c r="AC457" s="3" t="s">
        <v>2081</v>
      </c>
    </row>
    <row r="458" spans="1:29" x14ac:dyDescent="0.3">
      <c r="A458" s="4" t="s">
        <v>1980</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t="shared" si="15"/>
        <v>2</v>
      </c>
      <c r="Y458">
        <v>30.666666666666668</v>
      </c>
      <c r="Z458" s="223">
        <f>SUM( tabConsumo[[#This Row],[QTD.PENDENTE]]:tabConsumo[[#This Row],[09_23]] )</f>
        <v>368</v>
      </c>
      <c r="AA458" s="223">
        <f>LARGE(tabConsumo[[#This Row],[10_22]:[09_23]],1)</f>
        <v>110</v>
      </c>
      <c r="AB458" s="146" t="s">
        <v>2232</v>
      </c>
      <c r="AC458" s="3" t="s">
        <v>2081</v>
      </c>
    </row>
    <row r="459" spans="1:29" x14ac:dyDescent="0.3">
      <c r="A459" s="4" t="s">
        <v>1978</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t="shared" si="15"/>
        <v>2</v>
      </c>
      <c r="Y459">
        <v>9.3333333333333339</v>
      </c>
      <c r="Z459" s="223">
        <f>SUM( tabConsumo[[#This Row],[QTD.PENDENTE]]:tabConsumo[[#This Row],[09_23]] )</f>
        <v>115</v>
      </c>
      <c r="AA459" s="223">
        <f>LARGE(tabConsumo[[#This Row],[10_22]:[09_23]],1)</f>
        <v>45</v>
      </c>
      <c r="AB459" s="146" t="s">
        <v>2232</v>
      </c>
      <c r="AC459" s="3" t="s">
        <v>2081</v>
      </c>
    </row>
    <row r="460" spans="1:29" x14ac:dyDescent="0.3">
      <c r="A460" s="4" t="s">
        <v>1979</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t="shared" si="15"/>
        <v>2</v>
      </c>
      <c r="Y460">
        <v>1.5</v>
      </c>
      <c r="Z460" s="223">
        <f>SUM( tabConsumo[[#This Row],[QTD.PENDENTE]]:tabConsumo[[#This Row],[09_23]] )</f>
        <v>20</v>
      </c>
      <c r="AA460" s="223">
        <f>LARGE(tabConsumo[[#This Row],[10_22]:[09_23]],1)</f>
        <v>10</v>
      </c>
      <c r="AB460" s="146" t="s">
        <v>2238</v>
      </c>
      <c r="AC460" s="3" t="s">
        <v>2081</v>
      </c>
    </row>
    <row r="461" spans="1:29" x14ac:dyDescent="0.3">
      <c r="A461" s="4" t="s">
        <v>1656</v>
      </c>
      <c r="B461" s="3" t="s">
        <v>256</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t="shared" si="15"/>
        <v>2</v>
      </c>
      <c r="Y461">
        <v>0.83333333333333337</v>
      </c>
      <c r="Z461" s="223">
        <f>SUM( tabConsumo[[#This Row],[QTD.PENDENTE]]:tabConsumo[[#This Row],[09_23]] )</f>
        <v>11</v>
      </c>
      <c r="AA461" s="223">
        <f>LARGE(tabConsumo[[#This Row],[10_22]:[09_23]],1)</f>
        <v>6</v>
      </c>
      <c r="AB461" s="146" t="s">
        <v>2240</v>
      </c>
      <c r="AC461" s="3" t="s">
        <v>2081</v>
      </c>
    </row>
    <row r="462" spans="1:29" x14ac:dyDescent="0.3">
      <c r="A462" s="4" t="s">
        <v>1556</v>
      </c>
      <c r="B462" s="3" t="s">
        <v>429</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t="shared" si="15"/>
        <v>2</v>
      </c>
      <c r="Y462">
        <v>22.416666666666668</v>
      </c>
      <c r="Z462" s="223">
        <f>SUM( tabConsumo[[#This Row],[QTD.PENDENTE]]:tabConsumo[[#This Row],[09_23]] )</f>
        <v>269</v>
      </c>
      <c r="AA462" s="223">
        <f>LARGE(tabConsumo[[#This Row],[10_22]:[09_23]],1)</f>
        <v>35</v>
      </c>
      <c r="AB462" s="146" t="s">
        <v>2232</v>
      </c>
      <c r="AC462" s="3" t="s">
        <v>2081</v>
      </c>
    </row>
    <row r="463" spans="1:29" x14ac:dyDescent="0.3">
      <c r="A463" s="4" t="s">
        <v>1553</v>
      </c>
      <c r="B463" s="3" t="s">
        <v>429</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t="shared" si="15"/>
        <v>2</v>
      </c>
      <c r="Y463">
        <v>37.583333333333336</v>
      </c>
      <c r="Z463" s="223">
        <f>SUM( tabConsumo[[#This Row],[QTD.PENDENTE]]:tabConsumo[[#This Row],[09_23]] )</f>
        <v>463</v>
      </c>
      <c r="AA463" s="223">
        <f>LARGE(tabConsumo[[#This Row],[10_22]:[09_23]],1)</f>
        <v>128</v>
      </c>
      <c r="AB463" s="146" t="s">
        <v>2232</v>
      </c>
      <c r="AC463" s="3" t="s">
        <v>2081</v>
      </c>
    </row>
    <row r="464" spans="1:29" x14ac:dyDescent="0.3">
      <c r="A464" s="4" t="s">
        <v>1489</v>
      </c>
      <c r="B464" s="3" t="s">
        <v>262</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t="shared" si="15"/>
        <v>2</v>
      </c>
      <c r="Y464">
        <v>465.33333333333331</v>
      </c>
      <c r="Z464" s="223">
        <f>SUM( tabConsumo[[#This Row],[QTD.PENDENTE]]:tabConsumo[[#This Row],[09_23]] )</f>
        <v>5584</v>
      </c>
      <c r="AA464" s="223">
        <f>LARGE(tabConsumo[[#This Row],[10_22]:[09_23]],1)</f>
        <v>726</v>
      </c>
      <c r="AB464" s="146" t="s">
        <v>2232</v>
      </c>
      <c r="AC464" s="3" t="s">
        <v>2081</v>
      </c>
    </row>
    <row r="465" spans="1:29" x14ac:dyDescent="0.3">
      <c r="A465" s="4" t="s">
        <v>1487</v>
      </c>
      <c r="B465" s="3" t="s">
        <v>262</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t="shared" si="15"/>
        <v>2</v>
      </c>
      <c r="Y465">
        <v>1786.5833333333333</v>
      </c>
      <c r="Z465" s="223">
        <f>SUM( tabConsumo[[#This Row],[QTD.PENDENTE]]:tabConsumo[[#This Row],[09_23]] )</f>
        <v>21439</v>
      </c>
      <c r="AA465" s="223">
        <f>LARGE(tabConsumo[[#This Row],[10_22]:[09_23]],1)</f>
        <v>2515</v>
      </c>
      <c r="AB465" s="146" t="s">
        <v>2232</v>
      </c>
      <c r="AC465" s="3" t="s">
        <v>2081</v>
      </c>
    </row>
    <row r="466" spans="1:29" x14ac:dyDescent="0.3">
      <c r="A466" s="4" t="s">
        <v>1930</v>
      </c>
      <c r="B466" s="3" t="s">
        <v>429</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t="shared" si="15"/>
        <v>2</v>
      </c>
      <c r="Y466">
        <v>1.6666666666666667</v>
      </c>
      <c r="Z466" s="223">
        <f>SUM( tabConsumo[[#This Row],[QTD.PENDENTE]]:tabConsumo[[#This Row],[09_23]] )</f>
        <v>20</v>
      </c>
      <c r="AA466" s="223">
        <f>LARGE(tabConsumo[[#This Row],[10_22]:[09_23]],1)</f>
        <v>4</v>
      </c>
      <c r="AB466" s="146" t="s">
        <v>2232</v>
      </c>
      <c r="AC466" s="3" t="s">
        <v>2081</v>
      </c>
    </row>
    <row r="467" spans="1:29" x14ac:dyDescent="0.3">
      <c r="A467" s="4" t="s">
        <v>976</v>
      </c>
      <c r="B467" s="3" t="s">
        <v>256</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t="shared" ref="S467:S472" si="16"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t="shared" si="15"/>
        <v>2</v>
      </c>
      <c r="Y467">
        <v>12.666666666666666</v>
      </c>
      <c r="Z467" s="223">
        <f>SUM( tabConsumo[[#This Row],[QTD.PENDENTE]]:tabConsumo[[#This Row],[09_23]] )</f>
        <v>152</v>
      </c>
      <c r="AA467" s="223">
        <f>LARGE(tabConsumo[[#This Row],[10_22]:[09_23]],1)</f>
        <v>36</v>
      </c>
      <c r="AB467" s="146" t="s">
        <v>2232</v>
      </c>
      <c r="AC467" s="3" t="s">
        <v>2081</v>
      </c>
    </row>
    <row r="468" spans="1:29" x14ac:dyDescent="0.3">
      <c r="A468" s="4" t="s">
        <v>1273</v>
      </c>
      <c r="B468" s="3" t="s">
        <v>256</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t="shared" si="16"/>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t="shared" si="15"/>
        <v>2</v>
      </c>
      <c r="Y468">
        <v>0.75</v>
      </c>
      <c r="Z468" s="223">
        <f>SUM( tabConsumo[[#This Row],[QTD.PENDENTE]]:tabConsumo[[#This Row],[09_23]] )</f>
        <v>13</v>
      </c>
      <c r="AA468" s="223">
        <f>LARGE(tabConsumo[[#This Row],[10_22]:[09_23]],1)</f>
        <v>10</v>
      </c>
      <c r="AB468" s="146" t="s">
        <v>2234</v>
      </c>
      <c r="AC468" s="3" t="s">
        <v>2081</v>
      </c>
    </row>
    <row r="469" spans="1:29" x14ac:dyDescent="0.3">
      <c r="A469" s="4" t="s">
        <v>975</v>
      </c>
      <c r="B469" s="3" t="s">
        <v>256</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t="shared" si="16"/>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t="shared" si="15"/>
        <v>2</v>
      </c>
      <c r="Y469">
        <v>1.25</v>
      </c>
      <c r="Z469" s="223">
        <f>SUM( tabConsumo[[#This Row],[QTD.PENDENTE]]:tabConsumo[[#This Row],[09_23]] )</f>
        <v>17</v>
      </c>
      <c r="AA469" s="223">
        <f>LARGE(tabConsumo[[#This Row],[10_22]:[09_23]],1)</f>
        <v>10</v>
      </c>
      <c r="AB469" s="146" t="s">
        <v>2234</v>
      </c>
      <c r="AC469" s="3" t="s">
        <v>2081</v>
      </c>
    </row>
    <row r="470" spans="1:29" x14ac:dyDescent="0.3">
      <c r="A470" s="4" t="s">
        <v>977</v>
      </c>
      <c r="B470" s="3" t="s">
        <v>256</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t="shared" si="16"/>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t="shared" si="15"/>
        <v>2</v>
      </c>
      <c r="Y470">
        <v>45.583333333333336</v>
      </c>
      <c r="Z470" s="223">
        <f>SUM( tabConsumo[[#This Row],[QTD.PENDENTE]]:tabConsumo[[#This Row],[09_23]] )</f>
        <v>547</v>
      </c>
      <c r="AA470" s="223">
        <f>LARGE(tabConsumo[[#This Row],[10_22]:[09_23]],1)</f>
        <v>100</v>
      </c>
      <c r="AB470" s="146" t="s">
        <v>2232</v>
      </c>
      <c r="AC470" s="3" t="s">
        <v>2081</v>
      </c>
    </row>
    <row r="471" spans="1:29" x14ac:dyDescent="0.3">
      <c r="A471" s="4" t="s">
        <v>1353</v>
      </c>
      <c r="B471" s="3" t="s">
        <v>256</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t="shared" si="16"/>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t="shared" si="15"/>
        <v>2</v>
      </c>
      <c r="Y471">
        <v>22.666666666666668</v>
      </c>
      <c r="Z471" s="223">
        <f>SUM( tabConsumo[[#This Row],[QTD.PENDENTE]]:tabConsumo[[#This Row],[09_23]] )</f>
        <v>314</v>
      </c>
      <c r="AA471" s="223">
        <f>LARGE(tabConsumo[[#This Row],[10_22]:[09_23]],1)</f>
        <v>152</v>
      </c>
      <c r="AB471" s="146" t="s">
        <v>2232</v>
      </c>
      <c r="AC471" s="3" t="s">
        <v>2081</v>
      </c>
    </row>
    <row r="472" spans="1:29" x14ac:dyDescent="0.3">
      <c r="A472" s="4" t="s">
        <v>1341</v>
      </c>
      <c r="B472" s="3" t="s">
        <v>256</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t="shared" si="16"/>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t="shared" si="15"/>
        <v>2</v>
      </c>
      <c r="Y472">
        <v>5</v>
      </c>
      <c r="Z472" s="223">
        <f>SUM( tabConsumo[[#This Row],[QTD.PENDENTE]]:tabConsumo[[#This Row],[09_23]] )</f>
        <v>60</v>
      </c>
      <c r="AA472" s="223">
        <f>LARGE(tabConsumo[[#This Row],[10_22]:[09_23]],1)</f>
        <v>16</v>
      </c>
      <c r="AB472" s="146" t="s">
        <v>2234</v>
      </c>
      <c r="AC472" s="3" t="s">
        <v>2081</v>
      </c>
    </row>
    <row r="473" spans="1:29" x14ac:dyDescent="0.3">
      <c r="A473" s="4" t="s">
        <v>1938</v>
      </c>
      <c r="B473" s="3" t="s">
        <v>429</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t="shared" si="15"/>
        <v>2</v>
      </c>
      <c r="Y473">
        <v>8.3333333333333329E-2</v>
      </c>
      <c r="Z473" s="223">
        <f>SUM( tabConsumo[[#This Row],[QTD.PENDENTE]]:tabConsumo[[#This Row],[09_23]] )</f>
        <v>3</v>
      </c>
      <c r="AA473" s="223">
        <f>LARGE(tabConsumo[[#This Row],[10_22]:[09_23]],1)</f>
        <v>3</v>
      </c>
      <c r="AB473" s="146" t="s">
        <v>2233</v>
      </c>
      <c r="AC473" s="3" t="s">
        <v>2081</v>
      </c>
    </row>
    <row r="474" spans="1:29" x14ac:dyDescent="0.3">
      <c r="A474" s="4" t="s">
        <v>1761</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t="shared" si="15"/>
        <v>2</v>
      </c>
      <c r="Y474">
        <v>4</v>
      </c>
      <c r="Z474" s="223">
        <f>SUM( tabConsumo[[#This Row],[QTD.PENDENTE]]:tabConsumo[[#This Row],[09_23]] )</f>
        <v>50</v>
      </c>
      <c r="AA474" s="223">
        <f>LARGE(tabConsumo[[#This Row],[10_22]:[09_23]],1)</f>
        <v>17</v>
      </c>
      <c r="AB474" s="146" t="s">
        <v>2232</v>
      </c>
      <c r="AC474" s="3" t="s">
        <v>2081</v>
      </c>
    </row>
    <row r="475" spans="1:29" x14ac:dyDescent="0.3">
      <c r="A475" s="4" t="s">
        <v>1302</v>
      </c>
      <c r="B475" s="3" t="s">
        <v>256</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t="shared" si="15"/>
        <v>2</v>
      </c>
      <c r="Y475">
        <v>1.5</v>
      </c>
      <c r="Z475" s="223">
        <f>SUM( tabConsumo[[#This Row],[QTD.PENDENTE]]:tabConsumo[[#This Row],[09_23]] )</f>
        <v>25</v>
      </c>
      <c r="AA475" s="223">
        <f>LARGE(tabConsumo[[#This Row],[10_22]:[09_23]],1)</f>
        <v>20</v>
      </c>
      <c r="AB475" s="146" t="s">
        <v>2234</v>
      </c>
      <c r="AC475" s="3" t="s">
        <v>2081</v>
      </c>
    </row>
    <row r="476" spans="1:29" x14ac:dyDescent="0.3">
      <c r="A476" s="4" t="s">
        <v>1381</v>
      </c>
      <c r="B476" s="3" t="s">
        <v>256</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t="shared" si="15"/>
        <v>2</v>
      </c>
      <c r="Y476">
        <v>8.3333333333333329E-2</v>
      </c>
      <c r="Z476" s="223">
        <f>SUM( tabConsumo[[#This Row],[QTD.PENDENTE]]:tabConsumo[[#This Row],[09_23]] )</f>
        <v>2</v>
      </c>
      <c r="AA476" s="223">
        <f>LARGE(tabConsumo[[#This Row],[10_22]:[09_23]],1)</f>
        <v>2</v>
      </c>
      <c r="AB476" s="146" t="s">
        <v>2241</v>
      </c>
      <c r="AC476" s="3" t="s">
        <v>2081</v>
      </c>
    </row>
    <row r="477" spans="1:29" x14ac:dyDescent="0.3">
      <c r="A477" s="4" t="s">
        <v>1382</v>
      </c>
      <c r="B477" s="3" t="s">
        <v>256</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t="shared" si="15"/>
        <v>2</v>
      </c>
      <c r="Y477">
        <v>4.166666666666667</v>
      </c>
      <c r="Z477" s="223">
        <f>SUM( tabConsumo[[#This Row],[QTD.PENDENTE]]:tabConsumo[[#This Row],[09_23]] )</f>
        <v>54</v>
      </c>
      <c r="AA477" s="223">
        <f>LARGE(tabConsumo[[#This Row],[10_22]:[09_23]],1)</f>
        <v>20</v>
      </c>
      <c r="AB477" s="146" t="s">
        <v>2234</v>
      </c>
      <c r="AC477" s="3" t="s">
        <v>2081</v>
      </c>
    </row>
    <row r="478" spans="1:29" x14ac:dyDescent="0.3">
      <c r="A478" s="4" t="s">
        <v>1283</v>
      </c>
      <c r="B478" s="3" t="s">
        <v>256</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t="shared" si="15"/>
        <v>2</v>
      </c>
      <c r="Y478">
        <v>1.5</v>
      </c>
      <c r="Z478" s="223">
        <f>SUM( tabConsumo[[#This Row],[QTD.PENDENTE]]:tabConsumo[[#This Row],[09_23]] )</f>
        <v>25</v>
      </c>
      <c r="AA478" s="223">
        <f>LARGE(tabConsumo[[#This Row],[10_22]:[09_23]],1)</f>
        <v>20</v>
      </c>
      <c r="AB478" s="146" t="s">
        <v>2234</v>
      </c>
      <c r="AC478" s="3" t="s">
        <v>2081</v>
      </c>
    </row>
    <row r="479" spans="1:29" x14ac:dyDescent="0.3">
      <c r="A479" s="4" t="s">
        <v>974</v>
      </c>
      <c r="B479" s="3" t="s">
        <v>256</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t="shared" si="15"/>
        <v>2</v>
      </c>
      <c r="Y479">
        <v>1.6666666666666667</v>
      </c>
      <c r="Z479" s="223">
        <f>SUM( tabConsumo[[#This Row],[QTD.PENDENTE]]:tabConsumo[[#This Row],[09_23]] )</f>
        <v>25</v>
      </c>
      <c r="AA479" s="223">
        <f>LARGE(tabConsumo[[#This Row],[10_22]:[09_23]],1)</f>
        <v>15</v>
      </c>
      <c r="AB479" s="146" t="s">
        <v>2234</v>
      </c>
      <c r="AC479" s="3" t="s">
        <v>2081</v>
      </c>
    </row>
    <row r="480" spans="1:29" x14ac:dyDescent="0.3">
      <c r="A480" s="4" t="s">
        <v>1945</v>
      </c>
      <c r="B480" s="3" t="s">
        <v>262</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t="shared" si="15"/>
        <v>2</v>
      </c>
      <c r="Y480">
        <v>22</v>
      </c>
      <c r="Z480" s="223">
        <f>SUM( tabConsumo[[#This Row],[QTD.PENDENTE]]:tabConsumo[[#This Row],[09_23]] )</f>
        <v>264</v>
      </c>
      <c r="AA480" s="223">
        <f>LARGE(tabConsumo[[#This Row],[10_22]:[09_23]],1)</f>
        <v>35</v>
      </c>
      <c r="AB480" s="146" t="s">
        <v>2232</v>
      </c>
      <c r="AC480" s="3" t="s">
        <v>2081</v>
      </c>
    </row>
    <row r="481" spans="1:29" x14ac:dyDescent="0.3">
      <c r="A481" s="4" t="s">
        <v>2044</v>
      </c>
      <c r="B481" s="3" t="s">
        <v>262</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t="shared" si="15"/>
        <v>2</v>
      </c>
      <c r="Y481">
        <v>88.5</v>
      </c>
      <c r="Z481" s="223">
        <f>SUM( tabConsumo[[#This Row],[QTD.PENDENTE]]:tabConsumo[[#This Row],[09_23]] )</f>
        <v>1062</v>
      </c>
      <c r="AA481" s="223">
        <f>LARGE(tabConsumo[[#This Row],[10_22]:[09_23]],1)</f>
        <v>137</v>
      </c>
      <c r="AB481" s="146" t="s">
        <v>2232</v>
      </c>
      <c r="AC481" s="3" t="s">
        <v>2081</v>
      </c>
    </row>
    <row r="482" spans="1:29" x14ac:dyDescent="0.3">
      <c r="A482" s="4" t="s">
        <v>1411</v>
      </c>
      <c r="B482" s="3" t="s">
        <v>256</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t="shared" si="15"/>
        <v>2</v>
      </c>
      <c r="Y482">
        <v>4.5</v>
      </c>
      <c r="Z482" s="223">
        <f>SUM( tabConsumo[[#This Row],[QTD.PENDENTE]]:tabConsumo[[#This Row],[09_23]] )</f>
        <v>57</v>
      </c>
      <c r="AA482" s="223">
        <f>LARGE(tabConsumo[[#This Row],[10_22]:[09_23]],1)</f>
        <v>20</v>
      </c>
      <c r="AB482" s="146" t="s">
        <v>2232</v>
      </c>
      <c r="AC482" s="3" t="s">
        <v>2081</v>
      </c>
    </row>
    <row r="483" spans="1:29" x14ac:dyDescent="0.3">
      <c r="A483" s="4" t="s">
        <v>1410</v>
      </c>
      <c r="B483" s="3" t="s">
        <v>256</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t="shared" si="15"/>
        <v>2</v>
      </c>
      <c r="Y483">
        <v>4.166666666666667</v>
      </c>
      <c r="Z483" s="223">
        <f>SUM( tabConsumo[[#This Row],[QTD.PENDENTE]]:tabConsumo[[#This Row],[09_23]] )</f>
        <v>66</v>
      </c>
      <c r="AA483" s="223">
        <f>LARGE(tabConsumo[[#This Row],[10_22]:[09_23]],1)</f>
        <v>50</v>
      </c>
      <c r="AB483" s="146" t="s">
        <v>2235</v>
      </c>
      <c r="AC483" s="3" t="s">
        <v>2081</v>
      </c>
    </row>
    <row r="484" spans="1:29" x14ac:dyDescent="0.3">
      <c r="A484" s="4" t="s">
        <v>1936</v>
      </c>
      <c r="B484" s="3" t="s">
        <v>429</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t="shared" si="15"/>
        <v>2</v>
      </c>
      <c r="Y484">
        <v>1.75</v>
      </c>
      <c r="Z484" s="223">
        <f>SUM( tabConsumo[[#This Row],[QTD.PENDENTE]]:tabConsumo[[#This Row],[09_23]] )</f>
        <v>21</v>
      </c>
      <c r="AA484" s="223">
        <f>LARGE(tabConsumo[[#This Row],[10_22]:[09_23]],1)</f>
        <v>6</v>
      </c>
      <c r="AB484" s="146" t="s">
        <v>2238</v>
      </c>
      <c r="AC484" s="3" t="s">
        <v>2081</v>
      </c>
    </row>
    <row r="485" spans="1:29" x14ac:dyDescent="0.3">
      <c r="A485" s="4" t="s">
        <v>1291</v>
      </c>
      <c r="B485" s="3" t="s">
        <v>256</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t="shared" si="15"/>
        <v>2</v>
      </c>
      <c r="Y485">
        <v>30.416666666666668</v>
      </c>
      <c r="Z485" s="223">
        <f>SUM( tabConsumo[[#This Row],[QTD.PENDENTE]]:tabConsumo[[#This Row],[09_23]] )</f>
        <v>365</v>
      </c>
      <c r="AA485" s="223">
        <f>LARGE(tabConsumo[[#This Row],[10_22]:[09_23]],1)</f>
        <v>80</v>
      </c>
      <c r="AB485" s="146" t="s">
        <v>2240</v>
      </c>
      <c r="AC485" s="3" t="s">
        <v>2081</v>
      </c>
    </row>
    <row r="486" spans="1:29" x14ac:dyDescent="0.3">
      <c r="A486" s="4" t="s">
        <v>1757</v>
      </c>
      <c r="B486" s="3" t="s">
        <v>253</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t="shared" si="15"/>
        <v>2</v>
      </c>
      <c r="Y486">
        <v>13.833333333333334</v>
      </c>
      <c r="Z486" s="223">
        <f>SUM( tabConsumo[[#This Row],[QTD.PENDENTE]]:tabConsumo[[#This Row],[09_23]] )</f>
        <v>168</v>
      </c>
      <c r="AA486" s="223">
        <f>LARGE(tabConsumo[[#This Row],[10_22]:[09_23]],1)</f>
        <v>34</v>
      </c>
      <c r="AB486" s="146" t="s">
        <v>2232</v>
      </c>
      <c r="AC486" s="3" t="s">
        <v>2081</v>
      </c>
    </row>
    <row r="487" spans="1:29" x14ac:dyDescent="0.3">
      <c r="A487" s="4" t="s">
        <v>1778</v>
      </c>
      <c r="B487" s="3" t="s">
        <v>253</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t="shared" si="15"/>
        <v>2</v>
      </c>
      <c r="Y487">
        <v>29.833333333333332</v>
      </c>
      <c r="Z487" s="223">
        <f>SUM( tabConsumo[[#This Row],[QTD.PENDENTE]]:tabConsumo[[#This Row],[09_23]] )</f>
        <v>358</v>
      </c>
      <c r="AA487" s="223">
        <f>LARGE(tabConsumo[[#This Row],[10_22]:[09_23]],1)</f>
        <v>63</v>
      </c>
      <c r="AB487" s="146" t="s">
        <v>2232</v>
      </c>
      <c r="AC487" s="3" t="s">
        <v>2081</v>
      </c>
    </row>
    <row r="488" spans="1:29" x14ac:dyDescent="0.3">
      <c r="A488" s="4" t="s">
        <v>1839</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t="shared" si="15"/>
        <v>2</v>
      </c>
      <c r="Y488">
        <v>2592.5</v>
      </c>
      <c r="Z488" s="223">
        <f>SUM( tabConsumo[[#This Row],[QTD.PENDENTE]]:tabConsumo[[#This Row],[09_23]] )</f>
        <v>36046</v>
      </c>
      <c r="AA488" s="223">
        <f>LARGE(tabConsumo[[#This Row],[10_22]:[09_23]],1)</f>
        <v>16416</v>
      </c>
      <c r="AB488" s="146" t="s">
        <v>2232</v>
      </c>
      <c r="AC488" s="3" t="s">
        <v>2081</v>
      </c>
    </row>
    <row r="489" spans="1:29" x14ac:dyDescent="0.3">
      <c r="A489" s="4" t="s">
        <v>1840</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t="shared" si="15"/>
        <v>2</v>
      </c>
      <c r="Y489">
        <v>2542.3333333333335</v>
      </c>
      <c r="Z489" s="223">
        <f>SUM( tabConsumo[[#This Row],[QTD.PENDENTE]]:tabConsumo[[#This Row],[09_23]] )</f>
        <v>35497</v>
      </c>
      <c r="AA489" s="223">
        <f>LARGE(tabConsumo[[#This Row],[10_22]:[09_23]],1)</f>
        <v>16392</v>
      </c>
      <c r="AB489" s="146" t="s">
        <v>2232</v>
      </c>
      <c r="AC489" s="3" t="s">
        <v>2081</v>
      </c>
    </row>
    <row r="490" spans="1:29" x14ac:dyDescent="0.3">
      <c r="A490" s="4" t="s">
        <v>904</v>
      </c>
      <c r="B490" s="3" t="s">
        <v>313</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t="shared" si="15"/>
        <v>2</v>
      </c>
      <c r="Y490">
        <v>105.875</v>
      </c>
      <c r="Z490" s="223">
        <f>SUM( tabConsumo[[#This Row],[QTD.PENDENTE]]:tabConsumo[[#This Row],[09_23]] )</f>
        <v>1270.5</v>
      </c>
      <c r="AA490" s="223">
        <f>LARGE(tabConsumo[[#This Row],[10_22]:[09_23]],1)</f>
        <v>121</v>
      </c>
      <c r="AB490" s="146" t="s">
        <v>2232</v>
      </c>
      <c r="AC490" s="3" t="s">
        <v>2081</v>
      </c>
    </row>
    <row r="491" spans="1:29" x14ac:dyDescent="0.3">
      <c r="A491" s="4" t="s">
        <v>1171</v>
      </c>
      <c r="B491" s="3" t="s">
        <v>280</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t="shared" si="15"/>
        <v>2</v>
      </c>
      <c r="Y491">
        <v>3.5833333333333335</v>
      </c>
      <c r="Z491" s="223">
        <f>SUM( tabConsumo[[#This Row],[QTD.PENDENTE]]:tabConsumo[[#This Row],[09_23]] )</f>
        <v>47</v>
      </c>
      <c r="AA491" s="223">
        <f>LARGE(tabConsumo[[#This Row],[10_22]:[09_23]],1)</f>
        <v>22</v>
      </c>
      <c r="AB491" s="146" t="s">
        <v>2235</v>
      </c>
      <c r="AC491" s="3" t="s">
        <v>2081</v>
      </c>
    </row>
    <row r="492" spans="1:29" x14ac:dyDescent="0.3">
      <c r="A492" s="4" t="s">
        <v>1044</v>
      </c>
      <c r="B492" s="3" t="s">
        <v>280</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t="shared" si="15"/>
        <v>2</v>
      </c>
      <c r="Y492">
        <v>17.916666666666668</v>
      </c>
      <c r="Z492" s="223">
        <f>SUM( tabConsumo[[#This Row],[QTD.PENDENTE]]:tabConsumo[[#This Row],[09_23]] )</f>
        <v>215</v>
      </c>
      <c r="AA492" s="223">
        <f>LARGE(tabConsumo[[#This Row],[10_22]:[09_23]],1)</f>
        <v>40</v>
      </c>
      <c r="AB492" s="146" t="s">
        <v>2238</v>
      </c>
      <c r="AC492" s="3" t="s">
        <v>2081</v>
      </c>
    </row>
    <row r="493" spans="1:29" x14ac:dyDescent="0.3">
      <c r="A493" s="4" t="s">
        <v>1358</v>
      </c>
      <c r="B493" s="3" t="s">
        <v>262</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t="shared" si="15"/>
        <v>2</v>
      </c>
      <c r="Y493">
        <v>2.1666666666666665</v>
      </c>
      <c r="Z493" s="223">
        <f>SUM( tabConsumo[[#This Row],[QTD.PENDENTE]]:tabConsumo[[#This Row],[09_23]] )</f>
        <v>37</v>
      </c>
      <c r="AA493" s="223">
        <f>LARGE(tabConsumo[[#This Row],[10_22]:[09_23]],1)</f>
        <v>32</v>
      </c>
      <c r="AB493" s="146" t="s">
        <v>2234</v>
      </c>
      <c r="AC493" s="3" t="s">
        <v>2081</v>
      </c>
    </row>
    <row r="494" spans="1:29" x14ac:dyDescent="0.3">
      <c r="A494" s="4" t="s">
        <v>1803</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t="shared" si="15"/>
        <v>2</v>
      </c>
      <c r="Y494">
        <v>1.5</v>
      </c>
      <c r="Z494" s="223">
        <f>SUM( tabConsumo[[#This Row],[QTD.PENDENTE]]:tabConsumo[[#This Row],[09_23]] )</f>
        <v>23</v>
      </c>
      <c r="AA494" s="223">
        <f>LARGE(tabConsumo[[#This Row],[10_22]:[09_23]],1)</f>
        <v>15</v>
      </c>
      <c r="AB494" s="146" t="s">
        <v>2240</v>
      </c>
      <c r="AC494" s="3" t="s">
        <v>2081</v>
      </c>
    </row>
    <row r="495" spans="1:29" x14ac:dyDescent="0.3">
      <c r="A495" s="4" t="s">
        <v>1473</v>
      </c>
      <c r="B495" s="3" t="s">
        <v>280</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t="shared" si="15"/>
        <v>2</v>
      </c>
      <c r="Y495">
        <v>10.833333333333334</v>
      </c>
      <c r="Z495" s="223">
        <f>SUM( tabConsumo[[#This Row],[QTD.PENDENTE]]:tabConsumo[[#This Row],[09_23]] )</f>
        <v>130</v>
      </c>
      <c r="AA495" s="223">
        <f>LARGE(tabConsumo[[#This Row],[10_22]:[09_23]],1)</f>
        <v>23</v>
      </c>
      <c r="AB495" s="146" t="s">
        <v>2232</v>
      </c>
      <c r="AC495" s="3" t="s">
        <v>2081</v>
      </c>
    </row>
    <row r="496" spans="1:29" x14ac:dyDescent="0.3">
      <c r="A496" s="4" t="s">
        <v>1914</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t="shared" si="15"/>
        <v>2</v>
      </c>
      <c r="Y496">
        <v>16.416666666666668</v>
      </c>
      <c r="Z496" s="223">
        <f>SUM( tabConsumo[[#This Row],[QTD.PENDENTE]]:tabConsumo[[#This Row],[09_23]] )</f>
        <v>201</v>
      </c>
      <c r="AA496" s="223">
        <f>LARGE(tabConsumo[[#This Row],[10_22]:[09_23]],1)</f>
        <v>32</v>
      </c>
      <c r="AB496" s="146" t="s">
        <v>2232</v>
      </c>
      <c r="AC496" s="3" t="s">
        <v>2081</v>
      </c>
    </row>
    <row r="497" spans="1:29" x14ac:dyDescent="0.3">
      <c r="A497" s="4" t="s">
        <v>1912</v>
      </c>
      <c r="B497" s="3" t="s">
        <v>256</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t="shared" si="15"/>
        <v>2</v>
      </c>
      <c r="Y497">
        <v>18.75</v>
      </c>
      <c r="Z497" s="223">
        <f>SUM( tabConsumo[[#This Row],[QTD.PENDENTE]]:tabConsumo[[#This Row],[09_23]] )</f>
        <v>226</v>
      </c>
      <c r="AA497" s="223">
        <f>LARGE(tabConsumo[[#This Row],[10_22]:[09_23]],1)</f>
        <v>61</v>
      </c>
      <c r="AB497" s="146" t="s">
        <v>2235</v>
      </c>
      <c r="AC497" s="3" t="s">
        <v>2081</v>
      </c>
    </row>
    <row r="498" spans="1:29" x14ac:dyDescent="0.3">
      <c r="A498" s="4" t="s">
        <v>1937</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t="shared" si="15"/>
        <v>2</v>
      </c>
      <c r="Y498">
        <v>0.16666666666666666</v>
      </c>
      <c r="Z498" s="223">
        <f>SUM( tabConsumo[[#This Row],[QTD.PENDENTE]]:tabConsumo[[#This Row],[09_23]] )</f>
        <v>4</v>
      </c>
      <c r="AA498" s="223">
        <f>LARGE(tabConsumo[[#This Row],[10_22]:[09_23]],1)</f>
        <v>2</v>
      </c>
      <c r="AB498" s="146" t="s">
        <v>2241</v>
      </c>
      <c r="AC498" s="3" t="s">
        <v>2081</v>
      </c>
    </row>
    <row r="499" spans="1:29" x14ac:dyDescent="0.3">
      <c r="A499" s="4" t="s">
        <v>1355</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t="shared" si="15"/>
        <v>2</v>
      </c>
      <c r="Y499">
        <v>22.416666666666668</v>
      </c>
      <c r="Z499" s="223">
        <f>SUM( tabConsumo[[#This Row],[QTD.PENDENTE]]:tabConsumo[[#This Row],[09_23]] )</f>
        <v>269</v>
      </c>
      <c r="AA499" s="223">
        <f>LARGE(tabConsumo[[#This Row],[10_22]:[09_23]],1)</f>
        <v>61</v>
      </c>
      <c r="AB499" s="146" t="s">
        <v>2232</v>
      </c>
      <c r="AC499" s="3" t="s">
        <v>2081</v>
      </c>
    </row>
    <row r="500" spans="1:29" x14ac:dyDescent="0.3">
      <c r="A500" s="4" t="s">
        <v>799</v>
      </c>
      <c r="B500" s="3" t="s">
        <v>328</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t="shared" si="15"/>
        <v>2</v>
      </c>
      <c r="Y500">
        <v>2.4166666666666665</v>
      </c>
      <c r="Z500" s="223">
        <f>SUM( tabConsumo[[#This Row],[QTD.PENDENTE]]:tabConsumo[[#This Row],[09_23]] )</f>
        <v>36</v>
      </c>
      <c r="AA500" s="223">
        <f>LARGE(tabConsumo[[#This Row],[10_22]:[09_23]],1)</f>
        <v>24</v>
      </c>
      <c r="AB500" s="146" t="s">
        <v>2240</v>
      </c>
      <c r="AC500" s="3" t="s">
        <v>2081</v>
      </c>
    </row>
    <row r="501" spans="1:29" x14ac:dyDescent="0.3">
      <c r="A501" s="4" t="s">
        <v>1743</v>
      </c>
      <c r="B501" s="3" t="s">
        <v>294</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t="shared" si="15"/>
        <v>2</v>
      </c>
      <c r="Y501">
        <v>3.5833333333333335</v>
      </c>
      <c r="Z501" s="223">
        <f>SUM( tabConsumo[[#This Row],[QTD.PENDENTE]]:tabConsumo[[#This Row],[09_23]] )</f>
        <v>43</v>
      </c>
      <c r="AA501" s="223">
        <f>LARGE(tabConsumo[[#This Row],[10_22]:[09_23]],1)</f>
        <v>5</v>
      </c>
      <c r="AB501" s="146" t="s">
        <v>2232</v>
      </c>
      <c r="AC501" s="3" t="s">
        <v>2081</v>
      </c>
    </row>
    <row r="502" spans="1:29" x14ac:dyDescent="0.3">
      <c r="A502" s="4" t="s">
        <v>1811</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t="shared" si="15"/>
        <v>2</v>
      </c>
      <c r="Y502">
        <v>3.5</v>
      </c>
      <c r="Z502" s="223">
        <f>SUM( tabConsumo[[#This Row],[QTD.PENDENTE]]:tabConsumo[[#This Row],[09_23]] )</f>
        <v>45</v>
      </c>
      <c r="AA502" s="223">
        <f>LARGE(tabConsumo[[#This Row],[10_22]:[09_23]],1)</f>
        <v>22</v>
      </c>
      <c r="AB502" s="146" t="s">
        <v>2235</v>
      </c>
      <c r="AC502" s="3" t="s">
        <v>2081</v>
      </c>
    </row>
    <row r="503" spans="1:29" x14ac:dyDescent="0.3">
      <c r="A503" s="4" t="s">
        <v>1466</v>
      </c>
      <c r="B503" s="3" t="s">
        <v>260</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t="shared" si="15"/>
        <v>2</v>
      </c>
      <c r="Y503">
        <v>18.75</v>
      </c>
      <c r="Z503" s="223">
        <f>SUM( tabConsumo[[#This Row],[QTD.PENDENTE]]:tabConsumo[[#This Row],[09_23]] )</f>
        <v>233</v>
      </c>
      <c r="AA503" s="223">
        <f>LARGE(tabConsumo[[#This Row],[10_22]:[09_23]],1)</f>
        <v>71</v>
      </c>
      <c r="AB503" s="146" t="s">
        <v>2240</v>
      </c>
      <c r="AC503" s="3" t="s">
        <v>2081</v>
      </c>
    </row>
    <row r="504" spans="1:29" x14ac:dyDescent="0.3">
      <c r="A504" s="4" t="s">
        <v>1843</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t="shared" si="15"/>
        <v>2</v>
      </c>
      <c r="Y504">
        <v>73.166666666666671</v>
      </c>
      <c r="Z504" s="223">
        <f>SUM( tabConsumo[[#This Row],[QTD.PENDENTE]]:tabConsumo[[#This Row],[09_23]] )</f>
        <v>878</v>
      </c>
      <c r="AA504" s="223">
        <f>LARGE(tabConsumo[[#This Row],[10_22]:[09_23]],1)</f>
        <v>193</v>
      </c>
      <c r="AB504" s="146" t="s">
        <v>2235</v>
      </c>
      <c r="AC504" s="3" t="s">
        <v>2081</v>
      </c>
    </row>
    <row r="505" spans="1:29" x14ac:dyDescent="0.3">
      <c r="A505" s="4" t="s">
        <v>565</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t="shared" si="15"/>
        <v>2</v>
      </c>
      <c r="Y505">
        <v>0.25</v>
      </c>
      <c r="Z505" s="223">
        <f>SUM( tabConsumo[[#This Row],[QTD.PENDENTE]]:tabConsumo[[#This Row],[09_23]] )</f>
        <v>3</v>
      </c>
      <c r="AA505" s="223">
        <f>LARGE(tabConsumo[[#This Row],[10_22]:[09_23]],1)</f>
        <v>0</v>
      </c>
      <c r="AB505" s="146" t="s">
        <v>2235</v>
      </c>
      <c r="AC505" s="3" t="s">
        <v>2081</v>
      </c>
    </row>
    <row r="506" spans="1:29" x14ac:dyDescent="0.3">
      <c r="A506" s="4" t="s">
        <v>949</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t="shared" si="15"/>
        <v>2</v>
      </c>
      <c r="Y506">
        <v>337.91666666666669</v>
      </c>
      <c r="Z506" s="223">
        <f>SUM( tabConsumo[[#This Row],[QTD.PENDENTE]]:tabConsumo[[#This Row],[09_23]] )</f>
        <v>4055</v>
      </c>
      <c r="AA506" s="223">
        <f>LARGE(tabConsumo[[#This Row],[10_22]:[09_23]],1)</f>
        <v>584</v>
      </c>
      <c r="AB506" s="146" t="s">
        <v>2232</v>
      </c>
      <c r="AC506" s="3" t="s">
        <v>2081</v>
      </c>
    </row>
    <row r="507" spans="1:29" x14ac:dyDescent="0.3">
      <c r="A507" s="4" t="s">
        <v>1617</v>
      </c>
      <c r="B507" s="3" t="s">
        <v>253</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t="shared" si="15"/>
        <v>2</v>
      </c>
      <c r="Y507">
        <v>268.08333333333331</v>
      </c>
      <c r="Z507" s="223">
        <f>SUM( tabConsumo[[#This Row],[QTD.PENDENTE]]:tabConsumo[[#This Row],[09_23]] )</f>
        <v>4258</v>
      </c>
      <c r="AA507" s="223">
        <f>LARGE(tabConsumo[[#This Row],[10_22]:[09_23]],1)</f>
        <v>3007</v>
      </c>
      <c r="AB507" s="146" t="s">
        <v>2232</v>
      </c>
      <c r="AC507" s="3" t="s">
        <v>2081</v>
      </c>
    </row>
    <row r="508" spans="1:29" x14ac:dyDescent="0.3">
      <c r="A508" s="4" t="s">
        <v>1095</v>
      </c>
      <c r="B508" s="3" t="s">
        <v>373</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t="shared" si="15"/>
        <v>2</v>
      </c>
      <c r="Y508">
        <v>2068.5</v>
      </c>
      <c r="Z508" s="223">
        <f>SUM( tabConsumo[[#This Row],[QTD.PENDENTE]]:tabConsumo[[#This Row],[09_23]] )</f>
        <v>24822</v>
      </c>
      <c r="AA508" s="223">
        <f>LARGE(tabConsumo[[#This Row],[10_22]:[09_23]],1)</f>
        <v>3150</v>
      </c>
      <c r="AB508" s="146" t="s">
        <v>2232</v>
      </c>
      <c r="AC508" s="3" t="s">
        <v>2081</v>
      </c>
    </row>
    <row r="509" spans="1:29" x14ac:dyDescent="0.3">
      <c r="A509" s="4" t="s">
        <v>1240</v>
      </c>
      <c r="B509" s="3" t="s">
        <v>373</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t="shared" si="15"/>
        <v>2</v>
      </c>
      <c r="Y509">
        <v>615.83333333333337</v>
      </c>
      <c r="Z509" s="223">
        <f>SUM( tabConsumo[[#This Row],[QTD.PENDENTE]]:tabConsumo[[#This Row],[09_23]] )</f>
        <v>7390</v>
      </c>
      <c r="AA509" s="223">
        <f>LARGE(tabConsumo[[#This Row],[10_22]:[09_23]],1)</f>
        <v>1115</v>
      </c>
      <c r="AB509" s="146" t="s">
        <v>2232</v>
      </c>
      <c r="AC509" s="3" t="s">
        <v>2081</v>
      </c>
    </row>
    <row r="510" spans="1:29" x14ac:dyDescent="0.3">
      <c r="A510" s="4" t="s">
        <v>1759</v>
      </c>
      <c r="B510" s="3" t="s">
        <v>373</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t="shared" si="15"/>
        <v>2</v>
      </c>
      <c r="Y510">
        <v>694.91666666666663</v>
      </c>
      <c r="Z510" s="223">
        <f>SUM( tabConsumo[[#This Row],[QTD.PENDENTE]]:tabConsumo[[#This Row],[09_23]] )</f>
        <v>8339</v>
      </c>
      <c r="AA510" s="223">
        <f>LARGE(tabConsumo[[#This Row],[10_22]:[09_23]],1)</f>
        <v>1171</v>
      </c>
      <c r="AB510" s="146" t="s">
        <v>2232</v>
      </c>
      <c r="AC510" s="3" t="s">
        <v>2081</v>
      </c>
    </row>
    <row r="511" spans="1:29" x14ac:dyDescent="0.3">
      <c r="A511" s="4" t="s">
        <v>1236</v>
      </c>
      <c r="B511" s="3" t="s">
        <v>373</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t="shared" si="15"/>
        <v>2</v>
      </c>
      <c r="Y511">
        <v>659</v>
      </c>
      <c r="Z511" s="223">
        <f>SUM( tabConsumo[[#This Row],[QTD.PENDENTE]]:tabConsumo[[#This Row],[09_23]] )</f>
        <v>7908</v>
      </c>
      <c r="AA511" s="223">
        <f>LARGE(tabConsumo[[#This Row],[10_22]:[09_23]],1)</f>
        <v>1120</v>
      </c>
      <c r="AB511" s="146" t="s">
        <v>2232</v>
      </c>
      <c r="AC511" s="3" t="s">
        <v>2081</v>
      </c>
    </row>
    <row r="512" spans="1:29" x14ac:dyDescent="0.3">
      <c r="A512" s="4" t="s">
        <v>1239</v>
      </c>
      <c r="B512" s="3" t="s">
        <v>373</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t="shared" si="15"/>
        <v>2</v>
      </c>
      <c r="Y512">
        <v>577.08333333333337</v>
      </c>
      <c r="Z512" s="223">
        <f>SUM( tabConsumo[[#This Row],[QTD.PENDENTE]]:tabConsumo[[#This Row],[09_23]] )</f>
        <v>6925</v>
      </c>
      <c r="AA512" s="223">
        <f>LARGE(tabConsumo[[#This Row],[10_22]:[09_23]],1)</f>
        <v>1050</v>
      </c>
      <c r="AB512" s="146" t="s">
        <v>2232</v>
      </c>
      <c r="AC512" s="3" t="s">
        <v>2081</v>
      </c>
    </row>
    <row r="513" spans="1:29" x14ac:dyDescent="0.3">
      <c r="A513" s="4" t="s">
        <v>1237</v>
      </c>
      <c r="B513" s="3" t="s">
        <v>373</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t="shared" si="15"/>
        <v>2</v>
      </c>
      <c r="Y513">
        <v>730.75</v>
      </c>
      <c r="Z513" s="223">
        <f>SUM( tabConsumo[[#This Row],[QTD.PENDENTE]]:tabConsumo[[#This Row],[09_23]] )</f>
        <v>8769</v>
      </c>
      <c r="AA513" s="223">
        <f>LARGE(tabConsumo[[#This Row],[10_22]:[09_23]],1)</f>
        <v>1120</v>
      </c>
      <c r="AB513" s="146" t="s">
        <v>2232</v>
      </c>
      <c r="AC513" s="3" t="s">
        <v>2081</v>
      </c>
    </row>
    <row r="514" spans="1:29" x14ac:dyDescent="0.3">
      <c r="A514" s="4" t="s">
        <v>1238</v>
      </c>
      <c r="B514" s="3" t="s">
        <v>373</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t="shared" si="15"/>
        <v>2</v>
      </c>
      <c r="Y514">
        <v>648.41666666666663</v>
      </c>
      <c r="Z514" s="223">
        <f>SUM( tabConsumo[[#This Row],[QTD.PENDENTE]]:tabConsumo[[#This Row],[09_23]] )</f>
        <v>7781</v>
      </c>
      <c r="AA514" s="223">
        <f>LARGE(tabConsumo[[#This Row],[10_22]:[09_23]],1)</f>
        <v>1090</v>
      </c>
      <c r="AB514" s="146" t="s">
        <v>2235</v>
      </c>
      <c r="AC514" s="3" t="s">
        <v>2081</v>
      </c>
    </row>
    <row r="515" spans="1:29" x14ac:dyDescent="0.3">
      <c r="A515" s="4" t="s">
        <v>1416</v>
      </c>
      <c r="B515" s="3" t="s">
        <v>373</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t="shared" ref="X515:X578" si="17" xml:space="preserve"> 2</f>
        <v>2</v>
      </c>
      <c r="Y515">
        <v>643.16666666666663</v>
      </c>
      <c r="Z515" s="223">
        <f>SUM( tabConsumo[[#This Row],[QTD.PENDENTE]]:tabConsumo[[#This Row],[09_23]] )</f>
        <v>7718</v>
      </c>
      <c r="AA515" s="223">
        <f>LARGE(tabConsumo[[#This Row],[10_22]:[09_23]],1)</f>
        <v>1055</v>
      </c>
      <c r="AB515" s="146" t="s">
        <v>2232</v>
      </c>
      <c r="AC515" s="3" t="s">
        <v>2081</v>
      </c>
    </row>
    <row r="516" spans="1:29" x14ac:dyDescent="0.3">
      <c r="A516" s="4" t="s">
        <v>1180</v>
      </c>
      <c r="B516" s="3" t="s">
        <v>373</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t="shared" ref="S516:S530" si="18"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t="shared" si="17"/>
        <v>2</v>
      </c>
      <c r="Y516">
        <v>1046.75</v>
      </c>
      <c r="Z516" s="223">
        <f>SUM( tabConsumo[[#This Row],[QTD.PENDENTE]]:tabConsumo[[#This Row],[09_23]] )</f>
        <v>12561</v>
      </c>
      <c r="AA516" s="223">
        <f>LARGE(tabConsumo[[#This Row],[10_22]:[09_23]],1)</f>
        <v>2275</v>
      </c>
      <c r="AB516" s="146" t="s">
        <v>2235</v>
      </c>
      <c r="AC516" s="3" t="s">
        <v>2081</v>
      </c>
    </row>
    <row r="517" spans="1:29" x14ac:dyDescent="0.3">
      <c r="A517" s="4" t="s">
        <v>1241</v>
      </c>
      <c r="B517" s="3" t="s">
        <v>373</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t="shared" si="18"/>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t="shared" si="17"/>
        <v>2</v>
      </c>
      <c r="Y517">
        <v>1001</v>
      </c>
      <c r="Z517" s="223">
        <f>SUM( tabConsumo[[#This Row],[QTD.PENDENTE]]:tabConsumo[[#This Row],[09_23]] )</f>
        <v>12012</v>
      </c>
      <c r="AA517" s="223">
        <f>LARGE(tabConsumo[[#This Row],[10_22]:[09_23]],1)</f>
        <v>2435</v>
      </c>
      <c r="AB517" s="146" t="s">
        <v>2233</v>
      </c>
      <c r="AC517" s="3" t="s">
        <v>2081</v>
      </c>
    </row>
    <row r="518" spans="1:29" x14ac:dyDescent="0.3">
      <c r="A518" s="4" t="s">
        <v>1182</v>
      </c>
      <c r="B518" s="3" t="s">
        <v>373</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t="shared" si="18"/>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t="shared" si="17"/>
        <v>2</v>
      </c>
      <c r="Y518">
        <v>1178.9166666666667</v>
      </c>
      <c r="Z518" s="223">
        <f>SUM( tabConsumo[[#This Row],[QTD.PENDENTE]]:tabConsumo[[#This Row],[09_23]] )</f>
        <v>14147</v>
      </c>
      <c r="AA518" s="223">
        <f>LARGE(tabConsumo[[#This Row],[10_22]:[09_23]],1)</f>
        <v>2175</v>
      </c>
      <c r="AB518" s="146" t="s">
        <v>2235</v>
      </c>
      <c r="AC518" s="3" t="s">
        <v>2081</v>
      </c>
    </row>
    <row r="519" spans="1:29" x14ac:dyDescent="0.3">
      <c r="A519" s="4" t="s">
        <v>1246</v>
      </c>
      <c r="B519" s="3" t="s">
        <v>373</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t="shared" si="18"/>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t="shared" si="17"/>
        <v>2</v>
      </c>
      <c r="Y519">
        <v>1028.3333333333333</v>
      </c>
      <c r="Z519" s="223">
        <f>SUM( tabConsumo[[#This Row],[QTD.PENDENTE]]:tabConsumo[[#This Row],[09_23]] )</f>
        <v>12340</v>
      </c>
      <c r="AA519" s="223">
        <f>LARGE(tabConsumo[[#This Row],[10_22]:[09_23]],1)</f>
        <v>2250</v>
      </c>
      <c r="AB519" s="146" t="s">
        <v>2235</v>
      </c>
      <c r="AC519" s="3" t="s">
        <v>2081</v>
      </c>
    </row>
    <row r="520" spans="1:29" x14ac:dyDescent="0.3">
      <c r="A520" s="4" t="s">
        <v>1181</v>
      </c>
      <c r="B520" s="3" t="s">
        <v>373</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t="shared" si="18"/>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t="shared" si="17"/>
        <v>2</v>
      </c>
      <c r="Y520">
        <v>1190.75</v>
      </c>
      <c r="Z520" s="223">
        <f>SUM( tabConsumo[[#This Row],[QTD.PENDENTE]]:tabConsumo[[#This Row],[09_23]] )</f>
        <v>14289</v>
      </c>
      <c r="AA520" s="223">
        <f>LARGE(tabConsumo[[#This Row],[10_22]:[09_23]],1)</f>
        <v>2402</v>
      </c>
      <c r="AB520" s="146" t="s">
        <v>2235</v>
      </c>
      <c r="AC520" s="3" t="s">
        <v>2081</v>
      </c>
    </row>
    <row r="521" spans="1:29" x14ac:dyDescent="0.3">
      <c r="A521" s="4" t="s">
        <v>1124</v>
      </c>
      <c r="B521" s="3" t="s">
        <v>373</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t="shared" si="18"/>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t="shared" si="17"/>
        <v>2</v>
      </c>
      <c r="Y521">
        <v>722.08333333333337</v>
      </c>
      <c r="Z521" s="223">
        <f>SUM( tabConsumo[[#This Row],[QTD.PENDENTE]]:tabConsumo[[#This Row],[09_23]] )</f>
        <v>8665</v>
      </c>
      <c r="AA521" s="223">
        <f>LARGE(tabConsumo[[#This Row],[10_22]:[09_23]],1)</f>
        <v>1188</v>
      </c>
      <c r="AB521" s="146" t="s">
        <v>2235</v>
      </c>
      <c r="AC521" s="3" t="s">
        <v>2081</v>
      </c>
    </row>
    <row r="522" spans="1:29" x14ac:dyDescent="0.3">
      <c r="A522" s="4" t="s">
        <v>1245</v>
      </c>
      <c r="B522" s="3" t="s">
        <v>373</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t="shared" si="18"/>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t="shared" si="17"/>
        <v>2</v>
      </c>
      <c r="Y522">
        <v>658.83333333333337</v>
      </c>
      <c r="Z522" s="223">
        <f>SUM( tabConsumo[[#This Row],[QTD.PENDENTE]]:tabConsumo[[#This Row],[09_23]] )</f>
        <v>7906</v>
      </c>
      <c r="AA522" s="223">
        <f>LARGE(tabConsumo[[#This Row],[10_22]:[09_23]],1)</f>
        <v>1193</v>
      </c>
      <c r="AB522" s="146" t="s">
        <v>2235</v>
      </c>
      <c r="AC522" s="3" t="s">
        <v>2081</v>
      </c>
    </row>
    <row r="523" spans="1:29" x14ac:dyDescent="0.3">
      <c r="A523" s="4" t="s">
        <v>1126</v>
      </c>
      <c r="B523" s="3" t="s">
        <v>373</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t="shared" si="18"/>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t="shared" si="17"/>
        <v>2</v>
      </c>
      <c r="Y523">
        <v>644</v>
      </c>
      <c r="Z523" s="223">
        <f>SUM( tabConsumo[[#This Row],[QTD.PENDENTE]]:tabConsumo[[#This Row],[09_23]] )</f>
        <v>7728</v>
      </c>
      <c r="AA523" s="223">
        <f>LARGE(tabConsumo[[#This Row],[10_22]:[09_23]],1)</f>
        <v>1173</v>
      </c>
      <c r="AB523" s="146" t="s">
        <v>2235</v>
      </c>
      <c r="AC523" s="3" t="s">
        <v>2081</v>
      </c>
    </row>
    <row r="524" spans="1:29" x14ac:dyDescent="0.3">
      <c r="A524" s="4" t="s">
        <v>1127</v>
      </c>
      <c r="B524" s="3" t="s">
        <v>373</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t="shared" si="18"/>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t="shared" si="17"/>
        <v>2</v>
      </c>
      <c r="Y524">
        <v>631.58333333333337</v>
      </c>
      <c r="Z524" s="223">
        <f>SUM( tabConsumo[[#This Row],[QTD.PENDENTE]]:tabConsumo[[#This Row],[09_23]] )</f>
        <v>7579</v>
      </c>
      <c r="AA524" s="223">
        <f>LARGE(tabConsumo[[#This Row],[10_22]:[09_23]],1)</f>
        <v>1173</v>
      </c>
      <c r="AB524" s="146" t="s">
        <v>2235</v>
      </c>
      <c r="AC524" s="3" t="s">
        <v>2081</v>
      </c>
    </row>
    <row r="525" spans="1:29" x14ac:dyDescent="0.3">
      <c r="A525" s="4" t="s">
        <v>1183</v>
      </c>
      <c r="B525" s="3" t="s">
        <v>253</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t="shared" si="18"/>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t="shared" si="17"/>
        <v>2</v>
      </c>
      <c r="Y525">
        <v>689.91666666666663</v>
      </c>
      <c r="Z525" s="223">
        <f>SUM( tabConsumo[[#This Row],[QTD.PENDENTE]]:tabConsumo[[#This Row],[09_23]] )</f>
        <v>8279</v>
      </c>
      <c r="AA525" s="223">
        <f>LARGE(tabConsumo[[#This Row],[10_22]:[09_23]],1)</f>
        <v>1115</v>
      </c>
      <c r="AB525" s="146" t="s">
        <v>2232</v>
      </c>
      <c r="AC525" s="3" t="s">
        <v>2081</v>
      </c>
    </row>
    <row r="526" spans="1:29" x14ac:dyDescent="0.3">
      <c r="A526" s="4" t="s">
        <v>1194</v>
      </c>
      <c r="B526" s="3" t="s">
        <v>253</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t="shared" si="18"/>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t="shared" si="17"/>
        <v>2</v>
      </c>
      <c r="Y526">
        <v>703.33333333333337</v>
      </c>
      <c r="Z526" s="223">
        <f>SUM( tabConsumo[[#This Row],[QTD.PENDENTE]]:tabConsumo[[#This Row],[09_23]] )</f>
        <v>8440</v>
      </c>
      <c r="AA526" s="223">
        <f>LARGE(tabConsumo[[#This Row],[10_22]:[09_23]],1)</f>
        <v>1100</v>
      </c>
      <c r="AB526" s="146" t="s">
        <v>2232</v>
      </c>
      <c r="AC526" s="3" t="s">
        <v>2081</v>
      </c>
    </row>
    <row r="527" spans="1:29" x14ac:dyDescent="0.3">
      <c r="A527" s="4" t="s">
        <v>1184</v>
      </c>
      <c r="B527" s="3" t="s">
        <v>253</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t="shared" si="18"/>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t="shared" si="17"/>
        <v>2</v>
      </c>
      <c r="Y527">
        <v>669.25</v>
      </c>
      <c r="Z527" s="223">
        <f>SUM( tabConsumo[[#This Row],[QTD.PENDENTE]]:tabConsumo[[#This Row],[09_23]] )</f>
        <v>8031</v>
      </c>
      <c r="AA527" s="223">
        <f>LARGE(tabConsumo[[#This Row],[10_22]:[09_23]],1)</f>
        <v>1110</v>
      </c>
      <c r="AB527" s="146" t="s">
        <v>2232</v>
      </c>
      <c r="AC527" s="3" t="s">
        <v>2081</v>
      </c>
    </row>
    <row r="528" spans="1:29" x14ac:dyDescent="0.3">
      <c r="A528" s="4" t="s">
        <v>1185</v>
      </c>
      <c r="B528" s="3" t="s">
        <v>253</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t="shared" si="18"/>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t="shared" si="17"/>
        <v>2</v>
      </c>
      <c r="Y528">
        <v>643</v>
      </c>
      <c r="Z528" s="223">
        <f>SUM( tabConsumo[[#This Row],[QTD.PENDENTE]]:tabConsumo[[#This Row],[09_23]] )</f>
        <v>7716</v>
      </c>
      <c r="AA528" s="223">
        <f>LARGE(tabConsumo[[#This Row],[10_22]:[09_23]],1)</f>
        <v>1070</v>
      </c>
      <c r="AB528" s="146" t="s">
        <v>2232</v>
      </c>
      <c r="AC528" s="3" t="s">
        <v>2081</v>
      </c>
    </row>
    <row r="529" spans="1:29" x14ac:dyDescent="0.3">
      <c r="A529" s="4" t="s">
        <v>1195</v>
      </c>
      <c r="B529" s="3" t="s">
        <v>253</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t="shared" si="18"/>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t="shared" si="17"/>
        <v>2</v>
      </c>
      <c r="Y529">
        <v>688.58333333333337</v>
      </c>
      <c r="Z529" s="223">
        <f>SUM( tabConsumo[[#This Row],[QTD.PENDENTE]]:tabConsumo[[#This Row],[09_23]] )</f>
        <v>8263</v>
      </c>
      <c r="AA529" s="223">
        <f>LARGE(tabConsumo[[#This Row],[10_22]:[09_23]],1)</f>
        <v>1100</v>
      </c>
      <c r="AB529" s="146" t="s">
        <v>2232</v>
      </c>
      <c r="AC529" s="3" t="s">
        <v>2081</v>
      </c>
    </row>
    <row r="530" spans="1:29" x14ac:dyDescent="0.3">
      <c r="A530" s="4" t="s">
        <v>1186</v>
      </c>
      <c r="B530" s="3" t="s">
        <v>253</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t="shared" si="18"/>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t="shared" si="17"/>
        <v>2</v>
      </c>
      <c r="Y530">
        <v>687</v>
      </c>
      <c r="Z530" s="223">
        <f>SUM( tabConsumo[[#This Row],[QTD.PENDENTE]]:tabConsumo[[#This Row],[09_23]] )</f>
        <v>8244</v>
      </c>
      <c r="AA530" s="223">
        <f>LARGE(tabConsumo[[#This Row],[10_22]:[09_23]],1)</f>
        <v>1131</v>
      </c>
      <c r="AB530" s="146" t="s">
        <v>2232</v>
      </c>
      <c r="AC530" s="3" t="s">
        <v>2081</v>
      </c>
    </row>
    <row r="531" spans="1:29" x14ac:dyDescent="0.3">
      <c r="A531" s="4" t="s">
        <v>1802</v>
      </c>
      <c r="B531" s="3" t="s">
        <v>260</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t="shared" si="17"/>
        <v>2</v>
      </c>
      <c r="Y531">
        <v>1879.3333333333333</v>
      </c>
      <c r="Z531" s="223">
        <f>SUM( tabConsumo[[#This Row],[QTD.PENDENTE]]:tabConsumo[[#This Row],[09_23]] )</f>
        <v>27391</v>
      </c>
      <c r="AA531" s="223">
        <f>LARGE(tabConsumo[[#This Row],[10_22]:[09_23]],1)</f>
        <v>14769</v>
      </c>
      <c r="AB531" s="146" t="s">
        <v>2232</v>
      </c>
      <c r="AC531" s="3" t="s">
        <v>2081</v>
      </c>
    </row>
    <row r="532" spans="1:29" x14ac:dyDescent="0.3">
      <c r="A532" s="4" t="s">
        <v>1535</v>
      </c>
      <c r="B532" s="3" t="s">
        <v>373</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t="shared" si="17"/>
        <v>2</v>
      </c>
      <c r="Y532">
        <v>518</v>
      </c>
      <c r="Z532" s="223">
        <f>SUM( tabConsumo[[#This Row],[QTD.PENDENTE]]:tabConsumo[[#This Row],[09_23]] )</f>
        <v>6216</v>
      </c>
      <c r="AA532" s="223">
        <f>LARGE(tabConsumo[[#This Row],[10_22]:[09_23]],1)</f>
        <v>1201</v>
      </c>
      <c r="AB532" s="146" t="s">
        <v>2235</v>
      </c>
      <c r="AC532" s="3" t="s">
        <v>2081</v>
      </c>
    </row>
    <row r="533" spans="1:29" x14ac:dyDescent="0.3">
      <c r="A533" s="4" t="s">
        <v>1536</v>
      </c>
      <c r="B533" s="3" t="s">
        <v>373</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t="shared" si="17"/>
        <v>2</v>
      </c>
      <c r="Y533">
        <v>499.66666666666669</v>
      </c>
      <c r="Z533" s="223">
        <f>SUM( tabConsumo[[#This Row],[QTD.PENDENTE]]:tabConsumo[[#This Row],[09_23]] )</f>
        <v>5996</v>
      </c>
      <c r="AA533" s="223">
        <f>LARGE(tabConsumo[[#This Row],[10_22]:[09_23]],1)</f>
        <v>1207</v>
      </c>
      <c r="AB533" s="146" t="s">
        <v>2233</v>
      </c>
      <c r="AC533" s="3" t="s">
        <v>2081</v>
      </c>
    </row>
    <row r="534" spans="1:29" x14ac:dyDescent="0.3">
      <c r="A534" s="4" t="s">
        <v>1537</v>
      </c>
      <c r="B534" s="3" t="s">
        <v>373</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t="shared" si="17"/>
        <v>2</v>
      </c>
      <c r="Y534">
        <v>536.16666666666663</v>
      </c>
      <c r="Z534" s="223">
        <f>SUM( tabConsumo[[#This Row],[QTD.PENDENTE]]:tabConsumo[[#This Row],[09_23]] )</f>
        <v>6434</v>
      </c>
      <c r="AA534" s="223">
        <f>LARGE(tabConsumo[[#This Row],[10_22]:[09_23]],1)</f>
        <v>1200</v>
      </c>
      <c r="AB534" s="146" t="s">
        <v>2235</v>
      </c>
      <c r="AC534" s="3" t="s">
        <v>2081</v>
      </c>
    </row>
    <row r="535" spans="1:29" x14ac:dyDescent="0.3">
      <c r="A535" s="4" t="s">
        <v>1538</v>
      </c>
      <c r="B535" s="3" t="s">
        <v>373</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t="shared" si="17"/>
        <v>2</v>
      </c>
      <c r="Y535">
        <v>540.41666666666663</v>
      </c>
      <c r="Z535" s="223">
        <f>SUM( tabConsumo[[#This Row],[QTD.PENDENTE]]:tabConsumo[[#This Row],[09_23]] )</f>
        <v>6485</v>
      </c>
      <c r="AA535" s="223">
        <f>LARGE(tabConsumo[[#This Row],[10_22]:[09_23]],1)</f>
        <v>1207</v>
      </c>
      <c r="AB535" s="146" t="s">
        <v>2235</v>
      </c>
      <c r="AC535" s="3" t="s">
        <v>2081</v>
      </c>
    </row>
    <row r="536" spans="1:29" x14ac:dyDescent="0.3">
      <c r="A536" s="4" t="s">
        <v>1539</v>
      </c>
      <c r="B536" s="3" t="s">
        <v>373</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t="shared" si="17"/>
        <v>2</v>
      </c>
      <c r="Y536">
        <v>557.16666666666663</v>
      </c>
      <c r="Z536" s="223">
        <f>SUM( tabConsumo[[#This Row],[QTD.PENDENTE]]:tabConsumo[[#This Row],[09_23]] )</f>
        <v>6686</v>
      </c>
      <c r="AA536" s="223">
        <f>LARGE(tabConsumo[[#This Row],[10_22]:[09_23]],1)</f>
        <v>1205</v>
      </c>
      <c r="AB536" s="146" t="s">
        <v>2232</v>
      </c>
      <c r="AC536" s="3" t="s">
        <v>2081</v>
      </c>
    </row>
    <row r="537" spans="1:29" x14ac:dyDescent="0.3">
      <c r="A537" s="4" t="s">
        <v>1540</v>
      </c>
      <c r="B537" s="3" t="s">
        <v>373</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t="shared" si="17"/>
        <v>2</v>
      </c>
      <c r="Y537">
        <v>523.08333333333337</v>
      </c>
      <c r="Z537" s="223">
        <f>SUM( tabConsumo[[#This Row],[QTD.PENDENTE]]:tabConsumo[[#This Row],[09_23]] )</f>
        <v>6277</v>
      </c>
      <c r="AA537" s="223">
        <f>LARGE(tabConsumo[[#This Row],[10_22]:[09_23]],1)</f>
        <v>1217</v>
      </c>
      <c r="AB537" s="146" t="s">
        <v>2235</v>
      </c>
      <c r="AC537" s="3" t="s">
        <v>2081</v>
      </c>
    </row>
    <row r="538" spans="1:29" x14ac:dyDescent="0.3">
      <c r="A538" s="4" t="s">
        <v>1130</v>
      </c>
      <c r="B538" s="3" t="s">
        <v>373</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t="shared" si="17"/>
        <v>2</v>
      </c>
      <c r="Y538">
        <v>647.66666666666663</v>
      </c>
      <c r="Z538" s="223">
        <f>SUM( tabConsumo[[#This Row],[QTD.PENDENTE]]:tabConsumo[[#This Row],[09_23]] )</f>
        <v>7772</v>
      </c>
      <c r="AA538" s="223">
        <f>LARGE(tabConsumo[[#This Row],[10_22]:[09_23]],1)</f>
        <v>1131</v>
      </c>
      <c r="AB538" s="146" t="s">
        <v>2232</v>
      </c>
      <c r="AC538" s="3" t="s">
        <v>2081</v>
      </c>
    </row>
    <row r="539" spans="1:29" x14ac:dyDescent="0.3">
      <c r="A539" s="4" t="s">
        <v>1541</v>
      </c>
      <c r="B539" s="3" t="s">
        <v>373</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t="shared" si="17"/>
        <v>2</v>
      </c>
      <c r="Y539">
        <v>559.33333333333337</v>
      </c>
      <c r="Z539" s="223">
        <f>SUM( tabConsumo[[#This Row],[QTD.PENDENTE]]:tabConsumo[[#This Row],[09_23]] )</f>
        <v>6712</v>
      </c>
      <c r="AA539" s="223">
        <f>LARGE(tabConsumo[[#This Row],[10_22]:[09_23]],1)</f>
        <v>1239</v>
      </c>
      <c r="AB539" s="146" t="s">
        <v>2233</v>
      </c>
      <c r="AC539" s="3" t="s">
        <v>2081</v>
      </c>
    </row>
    <row r="540" spans="1:29" x14ac:dyDescent="0.3">
      <c r="A540" s="4" t="s">
        <v>1542</v>
      </c>
      <c r="B540" s="3" t="s">
        <v>373</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t="shared" si="17"/>
        <v>2</v>
      </c>
      <c r="Y540">
        <v>515.66666666666663</v>
      </c>
      <c r="Z540" s="223">
        <f>SUM( tabConsumo[[#This Row],[QTD.PENDENTE]]:tabConsumo[[#This Row],[09_23]] )</f>
        <v>6212</v>
      </c>
      <c r="AA540" s="223">
        <f>LARGE(tabConsumo[[#This Row],[10_22]:[09_23]],1)</f>
        <v>1265</v>
      </c>
      <c r="AB540" s="146" t="s">
        <v>2240</v>
      </c>
      <c r="AC540" s="3" t="s">
        <v>2081</v>
      </c>
    </row>
    <row r="541" spans="1:29" x14ac:dyDescent="0.3">
      <c r="A541" s="4" t="s">
        <v>1543</v>
      </c>
      <c r="B541" s="3" t="s">
        <v>373</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t="shared" si="17"/>
        <v>2</v>
      </c>
      <c r="Y541">
        <v>562.58333333333337</v>
      </c>
      <c r="Z541" s="223">
        <f>SUM( tabConsumo[[#This Row],[QTD.PENDENTE]]:tabConsumo[[#This Row],[09_23]] )</f>
        <v>6751</v>
      </c>
      <c r="AA541" s="223">
        <f>LARGE(tabConsumo[[#This Row],[10_22]:[09_23]],1)</f>
        <v>1229</v>
      </c>
      <c r="AB541" s="146" t="s">
        <v>2235</v>
      </c>
      <c r="AC541" s="3" t="s">
        <v>2081</v>
      </c>
    </row>
    <row r="542" spans="1:29" x14ac:dyDescent="0.3">
      <c r="A542" s="4" t="s">
        <v>1544</v>
      </c>
      <c r="B542" s="3" t="s">
        <v>373</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t="shared" si="17"/>
        <v>2</v>
      </c>
      <c r="Y542">
        <v>667.91666666666663</v>
      </c>
      <c r="Z542" s="223">
        <f>SUM( tabConsumo[[#This Row],[QTD.PENDENTE]]:tabConsumo[[#This Row],[09_23]] )</f>
        <v>8051</v>
      </c>
      <c r="AA542" s="223">
        <f>LARGE(tabConsumo[[#This Row],[10_22]:[09_23]],1)</f>
        <v>1229</v>
      </c>
      <c r="AB542" s="146" t="s">
        <v>2232</v>
      </c>
      <c r="AC542" s="3" t="s">
        <v>2081</v>
      </c>
    </row>
    <row r="543" spans="1:29" x14ac:dyDescent="0.3">
      <c r="A543" s="4" t="s">
        <v>1545</v>
      </c>
      <c r="B543" s="3" t="s">
        <v>373</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t="shared" si="17"/>
        <v>2</v>
      </c>
      <c r="Y543">
        <v>515.08333333333337</v>
      </c>
      <c r="Z543" s="223">
        <f>SUM( tabConsumo[[#This Row],[QTD.PENDENTE]]:tabConsumo[[#This Row],[09_23]] )</f>
        <v>6181</v>
      </c>
      <c r="AA543" s="223">
        <f>LARGE(tabConsumo[[#This Row],[10_22]:[09_23]],1)</f>
        <v>1233</v>
      </c>
      <c r="AB543" s="146" t="s">
        <v>2233</v>
      </c>
      <c r="AC543" s="3" t="s">
        <v>2081</v>
      </c>
    </row>
    <row r="544" spans="1:29" x14ac:dyDescent="0.3">
      <c r="A544" s="4" t="s">
        <v>1736</v>
      </c>
      <c r="B544" s="3" t="s">
        <v>253</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t="shared" si="17"/>
        <v>2</v>
      </c>
      <c r="Y544">
        <v>2.8333333333333335</v>
      </c>
      <c r="Z544" s="223">
        <f>SUM( tabConsumo[[#This Row],[QTD.PENDENTE]]:tabConsumo[[#This Row],[09_23]] )</f>
        <v>36</v>
      </c>
      <c r="AA544" s="223">
        <f>LARGE(tabConsumo[[#This Row],[10_22]:[09_23]],1)</f>
        <v>12</v>
      </c>
      <c r="AB544" s="146" t="s">
        <v>2232</v>
      </c>
      <c r="AC544" s="3" t="s">
        <v>2081</v>
      </c>
    </row>
    <row r="545" spans="1:29" x14ac:dyDescent="0.3">
      <c r="A545" s="4" t="s">
        <v>1766</v>
      </c>
      <c r="B545" s="3" t="s">
        <v>253</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t="shared" si="17"/>
        <v>2</v>
      </c>
      <c r="Y545">
        <v>2574.75</v>
      </c>
      <c r="Z545" s="223">
        <f>SUM( tabConsumo[[#This Row],[QTD.PENDENTE]]:tabConsumo[[#This Row],[09_23]] )</f>
        <v>30897</v>
      </c>
      <c r="AA545" s="223">
        <f>LARGE(tabConsumo[[#This Row],[10_22]:[09_23]],1)</f>
        <v>3192</v>
      </c>
      <c r="AB545" s="146" t="s">
        <v>2232</v>
      </c>
      <c r="AC545" s="3" t="s">
        <v>2081</v>
      </c>
    </row>
    <row r="546" spans="1:29" x14ac:dyDescent="0.3">
      <c r="A546" s="4" t="s">
        <v>1949</v>
      </c>
      <c r="B546" s="3" t="s">
        <v>386</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t="shared" si="17"/>
        <v>2</v>
      </c>
      <c r="Y546">
        <v>107.91666666666667</v>
      </c>
      <c r="Z546" s="223">
        <f>SUM( tabConsumo[[#This Row],[QTD.PENDENTE]]:tabConsumo[[#This Row],[09_23]] )</f>
        <v>1295</v>
      </c>
      <c r="AA546" s="223">
        <f>LARGE(tabConsumo[[#This Row],[10_22]:[09_23]],1)</f>
        <v>186</v>
      </c>
      <c r="AB546" s="146" t="s">
        <v>2232</v>
      </c>
      <c r="AC546" s="3" t="s">
        <v>2081</v>
      </c>
    </row>
    <row r="547" spans="1:29" x14ac:dyDescent="0.3">
      <c r="A547" s="4" t="s">
        <v>1361</v>
      </c>
      <c r="B547" s="3" t="s">
        <v>373</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t="shared" ref="S547:S555" si="19"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t="shared" si="17"/>
        <v>2</v>
      </c>
      <c r="Y547">
        <v>700.41666666666663</v>
      </c>
      <c r="Z547" s="223">
        <f>SUM( tabConsumo[[#This Row],[QTD.PENDENTE]]:tabConsumo[[#This Row],[09_23]] )</f>
        <v>8434</v>
      </c>
      <c r="AA547" s="223">
        <f>LARGE(tabConsumo[[#This Row],[10_22]:[09_23]],1)</f>
        <v>1399</v>
      </c>
      <c r="AB547" s="146" t="s">
        <v>2232</v>
      </c>
      <c r="AC547" s="3" t="s">
        <v>2081</v>
      </c>
    </row>
    <row r="548" spans="1:29" x14ac:dyDescent="0.3">
      <c r="A548" s="4" t="s">
        <v>1217</v>
      </c>
      <c r="B548" s="3" t="s">
        <v>373</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t="shared" si="19"/>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t="shared" si="17"/>
        <v>2</v>
      </c>
      <c r="Y548">
        <v>512.33333333333337</v>
      </c>
      <c r="Z548" s="223">
        <f>SUM( tabConsumo[[#This Row],[QTD.PENDENTE]]:tabConsumo[[#This Row],[09_23]] )</f>
        <v>6148</v>
      </c>
      <c r="AA548" s="223">
        <f>LARGE(tabConsumo[[#This Row],[10_22]:[09_23]],1)</f>
        <v>845</v>
      </c>
      <c r="AB548" s="146" t="s">
        <v>2232</v>
      </c>
      <c r="AC548" s="3" t="s">
        <v>2081</v>
      </c>
    </row>
    <row r="549" spans="1:29" x14ac:dyDescent="0.3">
      <c r="A549" s="4" t="s">
        <v>1201</v>
      </c>
      <c r="B549" s="3" t="s">
        <v>373</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t="shared" si="19"/>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t="shared" si="17"/>
        <v>2</v>
      </c>
      <c r="Y549">
        <v>576</v>
      </c>
      <c r="Z549" s="223">
        <f>SUM( tabConsumo[[#This Row],[QTD.PENDENTE]]:tabConsumo[[#This Row],[09_23]] )</f>
        <v>6922</v>
      </c>
      <c r="AA549" s="223">
        <f>LARGE(tabConsumo[[#This Row],[10_22]:[09_23]],1)</f>
        <v>965</v>
      </c>
      <c r="AB549" s="146" t="s">
        <v>2232</v>
      </c>
      <c r="AC549" s="3" t="s">
        <v>2081</v>
      </c>
    </row>
    <row r="550" spans="1:29" x14ac:dyDescent="0.3">
      <c r="A550" s="4" t="s">
        <v>1219</v>
      </c>
      <c r="B550" s="3" t="s">
        <v>373</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t="shared" si="19"/>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t="shared" si="17"/>
        <v>2</v>
      </c>
      <c r="Y550">
        <v>578.16666666666663</v>
      </c>
      <c r="Z550" s="223">
        <f>SUM( tabConsumo[[#This Row],[QTD.PENDENTE]]:tabConsumo[[#This Row],[09_23]] )</f>
        <v>6938</v>
      </c>
      <c r="AA550" s="223">
        <f>LARGE(tabConsumo[[#This Row],[10_22]:[09_23]],1)</f>
        <v>945</v>
      </c>
      <c r="AB550" s="146" t="s">
        <v>2232</v>
      </c>
      <c r="AC550" s="3" t="s">
        <v>2081</v>
      </c>
    </row>
    <row r="551" spans="1:29" x14ac:dyDescent="0.3">
      <c r="A551" s="4" t="s">
        <v>1216</v>
      </c>
      <c r="B551" s="3" t="s">
        <v>373</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t="shared" si="19"/>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t="shared" si="17"/>
        <v>2</v>
      </c>
      <c r="Y551">
        <v>491.75</v>
      </c>
      <c r="Z551" s="223">
        <f>SUM( tabConsumo[[#This Row],[QTD.PENDENTE]]:tabConsumo[[#This Row],[09_23]] )</f>
        <v>5938</v>
      </c>
      <c r="AA551" s="223">
        <f>LARGE(tabConsumo[[#This Row],[10_22]:[09_23]],1)</f>
        <v>875</v>
      </c>
      <c r="AB551" s="146" t="s">
        <v>2232</v>
      </c>
      <c r="AC551" s="3" t="s">
        <v>2081</v>
      </c>
    </row>
    <row r="552" spans="1:29" x14ac:dyDescent="0.3">
      <c r="A552" s="4" t="s">
        <v>1218</v>
      </c>
      <c r="B552" s="3" t="s">
        <v>373</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t="shared" si="19"/>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t="shared" si="17"/>
        <v>2</v>
      </c>
      <c r="Y552">
        <v>499.08333333333331</v>
      </c>
      <c r="Z552" s="223">
        <f>SUM( tabConsumo[[#This Row],[QTD.PENDENTE]]:tabConsumo[[#This Row],[09_23]] )</f>
        <v>5989</v>
      </c>
      <c r="AA552" s="223">
        <f>LARGE(tabConsumo[[#This Row],[10_22]:[09_23]],1)</f>
        <v>840</v>
      </c>
      <c r="AB552" s="146" t="s">
        <v>2232</v>
      </c>
      <c r="AC552" s="3" t="s">
        <v>2081</v>
      </c>
    </row>
    <row r="553" spans="1:29" x14ac:dyDescent="0.3">
      <c r="A553" s="4" t="s">
        <v>1122</v>
      </c>
      <c r="B553" s="3" t="s">
        <v>260</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t="shared" si="19"/>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t="shared" si="17"/>
        <v>2</v>
      </c>
      <c r="Y553">
        <v>1.1666666666666667</v>
      </c>
      <c r="Z553" s="223">
        <f>SUM( tabConsumo[[#This Row],[QTD.PENDENTE]]:tabConsumo[[#This Row],[09_23]] )</f>
        <v>21</v>
      </c>
      <c r="AA553" s="223">
        <f>LARGE(tabConsumo[[#This Row],[10_22]:[09_23]],1)</f>
        <v>20</v>
      </c>
      <c r="AB553" s="146" t="s">
        <v>2232</v>
      </c>
      <c r="AC553" s="3" t="s">
        <v>2081</v>
      </c>
    </row>
    <row r="554" spans="1:29" x14ac:dyDescent="0.3">
      <c r="A554" s="4" t="s">
        <v>939</v>
      </c>
      <c r="B554" s="3" t="s">
        <v>894</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t="shared" si="19"/>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t="shared" si="17"/>
        <v>2</v>
      </c>
      <c r="Y554">
        <v>4666.5</v>
      </c>
      <c r="Z554" s="223">
        <f>SUM( tabConsumo[[#This Row],[QTD.PENDENTE]]:tabConsumo[[#This Row],[09_23]] )</f>
        <v>55998</v>
      </c>
      <c r="AA554" s="223">
        <f>LARGE(tabConsumo[[#This Row],[10_22]:[09_23]],1)</f>
        <v>8557</v>
      </c>
      <c r="AB554" s="146" t="s">
        <v>2232</v>
      </c>
      <c r="AC554" s="3" t="s">
        <v>2081</v>
      </c>
    </row>
    <row r="555" spans="1:29" x14ac:dyDescent="0.3">
      <c r="A555" s="4" t="s">
        <v>893</v>
      </c>
      <c r="B555" s="3" t="s">
        <v>894</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t="shared" si="19"/>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t="shared" si="17"/>
        <v>2</v>
      </c>
      <c r="Y555">
        <v>246.83333333333334</v>
      </c>
      <c r="Z555" s="223">
        <f>SUM( tabConsumo[[#This Row],[QTD.PENDENTE]]:tabConsumo[[#This Row],[09_23]] )</f>
        <v>3557</v>
      </c>
      <c r="AA555" s="223">
        <f>LARGE(tabConsumo[[#This Row],[10_22]:[09_23]],1)</f>
        <v>1839</v>
      </c>
      <c r="AB555" s="146" t="s">
        <v>2232</v>
      </c>
      <c r="AC555" s="3" t="s">
        <v>2081</v>
      </c>
    </row>
    <row r="556" spans="1:29" x14ac:dyDescent="0.3">
      <c r="A556" s="4" t="s">
        <v>1826</v>
      </c>
      <c r="B556" s="3" t="s">
        <v>1339</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t="shared" si="17"/>
        <v>2</v>
      </c>
      <c r="Y556">
        <v>1503.6666666666667</v>
      </c>
      <c r="Z556" s="223">
        <f>SUM( tabConsumo[[#This Row],[QTD.PENDENTE]]:tabConsumo[[#This Row],[09_23]] )</f>
        <v>20874</v>
      </c>
      <c r="AA556" s="223">
        <f>LARGE(tabConsumo[[#This Row],[10_22]:[09_23]],1)</f>
        <v>9277</v>
      </c>
      <c r="AB556" s="146" t="s">
        <v>2232</v>
      </c>
      <c r="AC556" s="3" t="s">
        <v>2081</v>
      </c>
    </row>
    <row r="557" spans="1:29" x14ac:dyDescent="0.3">
      <c r="A557" s="4" t="s">
        <v>1359</v>
      </c>
      <c r="B557" s="3" t="s">
        <v>373</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t="shared" si="17"/>
        <v>2</v>
      </c>
      <c r="Y557">
        <v>4011.8333333333335</v>
      </c>
      <c r="Z557" s="223">
        <f>SUM( tabConsumo[[#This Row],[QTD.PENDENTE]]:tabConsumo[[#This Row],[09_23]] )</f>
        <v>48142</v>
      </c>
      <c r="AA557" s="223">
        <f>LARGE(tabConsumo[[#This Row],[10_22]:[09_23]],1)</f>
        <v>13744</v>
      </c>
      <c r="AB557" s="146" t="s">
        <v>2239</v>
      </c>
      <c r="AC557" s="3" t="s">
        <v>2081</v>
      </c>
    </row>
    <row r="558" spans="1:29" x14ac:dyDescent="0.3">
      <c r="A558" s="4" t="s">
        <v>1532</v>
      </c>
      <c r="B558" s="3" t="s">
        <v>260</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t="shared" si="17"/>
        <v>2</v>
      </c>
      <c r="Y558">
        <v>283.16666666666669</v>
      </c>
      <c r="Z558" s="223">
        <f>SUM( tabConsumo[[#This Row],[QTD.PENDENTE]]:tabConsumo[[#This Row],[09_23]] )</f>
        <v>3998</v>
      </c>
      <c r="AA558" s="223">
        <f>LARGE(tabConsumo[[#This Row],[10_22]:[09_23]],1)</f>
        <v>1900</v>
      </c>
      <c r="AB558" s="146" t="s">
        <v>2232</v>
      </c>
      <c r="AC558" s="3" t="s">
        <v>2081</v>
      </c>
    </row>
    <row r="559" spans="1:29" x14ac:dyDescent="0.3">
      <c r="A559" s="4" t="s">
        <v>1531</v>
      </c>
      <c r="B559" s="3" t="s">
        <v>260</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t="shared" si="17"/>
        <v>2</v>
      </c>
      <c r="Y559">
        <v>266.08333333333331</v>
      </c>
      <c r="Z559" s="223">
        <f>SUM( tabConsumo[[#This Row],[QTD.PENDENTE]]:tabConsumo[[#This Row],[09_23]] )</f>
        <v>3793</v>
      </c>
      <c r="AA559" s="223">
        <f>LARGE(tabConsumo[[#This Row],[10_22]:[09_23]],1)</f>
        <v>1876</v>
      </c>
      <c r="AB559" s="146" t="s">
        <v>2232</v>
      </c>
      <c r="AC559" s="3" t="s">
        <v>2081</v>
      </c>
    </row>
    <row r="560" spans="1:29" x14ac:dyDescent="0.3">
      <c r="A560" s="4" t="s">
        <v>589</v>
      </c>
      <c r="B560" s="3" t="s">
        <v>260</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t="shared" si="17"/>
        <v>2</v>
      </c>
      <c r="Y560">
        <v>122.33333333333333</v>
      </c>
      <c r="Z560" s="223">
        <f>SUM( tabConsumo[[#This Row],[QTD.PENDENTE]]:tabConsumo[[#This Row],[09_23]] )</f>
        <v>1641</v>
      </c>
      <c r="AA560" s="223">
        <f>LARGE(tabConsumo[[#This Row],[10_22]:[09_23]],1)</f>
        <v>691</v>
      </c>
      <c r="AB560" s="146" t="s">
        <v>2239</v>
      </c>
      <c r="AC560" s="3" t="s">
        <v>2081</v>
      </c>
    </row>
    <row r="561" spans="1:29" x14ac:dyDescent="0.3">
      <c r="A561" s="4" t="s">
        <v>1396</v>
      </c>
      <c r="B561" s="3" t="s">
        <v>894</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t="shared" si="17"/>
        <v>2</v>
      </c>
      <c r="Y561">
        <v>273.75</v>
      </c>
      <c r="Z561" s="223">
        <f>SUM( tabConsumo[[#This Row],[QTD.PENDENTE]]:tabConsumo[[#This Row],[09_23]] )</f>
        <v>3414</v>
      </c>
      <c r="AA561" s="223">
        <f>LARGE(tabConsumo[[#This Row],[10_22]:[09_23]],1)</f>
        <v>1285</v>
      </c>
      <c r="AB561" s="146" t="s">
        <v>2232</v>
      </c>
      <c r="AC561" s="3" t="s">
        <v>2081</v>
      </c>
    </row>
    <row r="562" spans="1:29" x14ac:dyDescent="0.3">
      <c r="A562" s="4" t="s">
        <v>1525</v>
      </c>
      <c r="B562" s="3" t="s">
        <v>262</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t="shared" si="17"/>
        <v>2</v>
      </c>
      <c r="Y562">
        <v>3.9166666666666665</v>
      </c>
      <c r="Z562" s="223">
        <f>SUM( tabConsumo[[#This Row],[QTD.PENDENTE]]:tabConsumo[[#This Row],[09_23]] )</f>
        <v>60</v>
      </c>
      <c r="AA562" s="223">
        <f>LARGE(tabConsumo[[#This Row],[10_22]:[09_23]],1)</f>
        <v>41</v>
      </c>
      <c r="AB562" s="146" t="s">
        <v>2234</v>
      </c>
      <c r="AC562" s="3" t="s">
        <v>2081</v>
      </c>
    </row>
    <row r="563" spans="1:29" x14ac:dyDescent="0.3">
      <c r="A563" s="4" t="s">
        <v>1810</v>
      </c>
      <c r="B563" s="3" t="s">
        <v>262</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t="shared" si="17"/>
        <v>2</v>
      </c>
      <c r="Y563">
        <v>0.33333333333333331</v>
      </c>
      <c r="Z563" s="223">
        <f>SUM( tabConsumo[[#This Row],[QTD.PENDENTE]]:tabConsumo[[#This Row],[09_23]] )</f>
        <v>5</v>
      </c>
      <c r="AA563" s="223">
        <f>LARGE(tabConsumo[[#This Row],[10_22]:[09_23]],1)</f>
        <v>3</v>
      </c>
      <c r="AB563" s="146" t="s">
        <v>2242</v>
      </c>
      <c r="AC563" s="3" t="s">
        <v>2081</v>
      </c>
    </row>
    <row r="564" spans="1:29" x14ac:dyDescent="0.3">
      <c r="A564" s="4" t="s">
        <v>1706</v>
      </c>
      <c r="B564" s="3" t="s">
        <v>256</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t="shared" si="17"/>
        <v>2</v>
      </c>
      <c r="Y564">
        <v>106.91666666666667</v>
      </c>
      <c r="Z564" s="223">
        <f>SUM( tabConsumo[[#This Row],[QTD.PENDENTE]]:tabConsumo[[#This Row],[09_23]] )</f>
        <v>1428</v>
      </c>
      <c r="AA564" s="223">
        <f>LARGE(tabConsumo[[#This Row],[10_22]:[09_23]],1)</f>
        <v>600</v>
      </c>
      <c r="AB564" s="146" t="s">
        <v>2235</v>
      </c>
      <c r="AC564" s="3" t="s">
        <v>2081</v>
      </c>
    </row>
    <row r="565" spans="1:29" x14ac:dyDescent="0.3">
      <c r="A565" s="4" t="s">
        <v>1265</v>
      </c>
      <c r="B565" s="3" t="s">
        <v>256</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t="shared" si="17"/>
        <v>2</v>
      </c>
      <c r="Y565">
        <v>74.166666666666671</v>
      </c>
      <c r="Z565" s="223">
        <f>SUM( tabConsumo[[#This Row],[QTD.PENDENTE]]:tabConsumo[[#This Row],[09_23]] )</f>
        <v>900</v>
      </c>
      <c r="AA565" s="223">
        <f>LARGE(tabConsumo[[#This Row],[10_22]:[09_23]],1)</f>
        <v>180</v>
      </c>
      <c r="AB565" s="146" t="s">
        <v>2232</v>
      </c>
      <c r="AC565" s="3" t="s">
        <v>2081</v>
      </c>
    </row>
    <row r="566" spans="1:29" x14ac:dyDescent="0.3">
      <c r="A566" s="4" t="s">
        <v>1768</v>
      </c>
      <c r="B566" s="3" t="s">
        <v>262</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t="shared" si="17"/>
        <v>2</v>
      </c>
      <c r="Y566">
        <v>6.166666666666667</v>
      </c>
      <c r="Z566" s="223">
        <f>SUM( tabConsumo[[#This Row],[QTD.PENDENTE]]:tabConsumo[[#This Row],[09_23]] )</f>
        <v>74</v>
      </c>
      <c r="AA566" s="223">
        <f>LARGE(tabConsumo[[#This Row],[10_22]:[09_23]],1)</f>
        <v>10</v>
      </c>
      <c r="AB566" s="146" t="s">
        <v>2234</v>
      </c>
      <c r="AC566" s="3" t="s">
        <v>2081</v>
      </c>
    </row>
    <row r="567" spans="1:29" x14ac:dyDescent="0.3">
      <c r="A567" s="4" t="s">
        <v>1769</v>
      </c>
      <c r="B567" s="3" t="s">
        <v>262</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t="shared" si="17"/>
        <v>2</v>
      </c>
      <c r="Y567">
        <v>11.833333333333334</v>
      </c>
      <c r="Z567" s="223">
        <f>SUM( tabConsumo[[#This Row],[QTD.PENDENTE]]:tabConsumo[[#This Row],[09_23]] )</f>
        <v>148</v>
      </c>
      <c r="AA567" s="223">
        <f>LARGE(tabConsumo[[#This Row],[10_22]:[09_23]],1)</f>
        <v>54</v>
      </c>
      <c r="AB567" s="146" t="s">
        <v>2234</v>
      </c>
      <c r="AC567" s="3" t="s">
        <v>2081</v>
      </c>
    </row>
    <row r="568" spans="1:29" x14ac:dyDescent="0.3">
      <c r="A568" s="4" t="s">
        <v>1475</v>
      </c>
      <c r="B568" s="3" t="s">
        <v>256</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t="shared" si="17"/>
        <v>2</v>
      </c>
      <c r="Y568">
        <v>3368.3333333333335</v>
      </c>
      <c r="Z568" s="223">
        <f>SUM( tabConsumo[[#This Row],[QTD.PENDENTE]]:tabConsumo[[#This Row],[09_23]] )</f>
        <v>41033</v>
      </c>
      <c r="AA568" s="223">
        <f>LARGE(tabConsumo[[#This Row],[10_22]:[09_23]],1)</f>
        <v>10000</v>
      </c>
      <c r="AB568" s="146" t="s">
        <v>2232</v>
      </c>
      <c r="AC568" s="3" t="s">
        <v>2081</v>
      </c>
    </row>
    <row r="569" spans="1:29" x14ac:dyDescent="0.3">
      <c r="A569" s="4" t="s">
        <v>1889</v>
      </c>
      <c r="B569" s="3" t="s">
        <v>262</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t="shared" si="17"/>
        <v>2</v>
      </c>
      <c r="Y569">
        <v>3.25</v>
      </c>
      <c r="Z569" s="223">
        <f>SUM( tabConsumo[[#This Row],[QTD.PENDENTE]]:tabConsumo[[#This Row],[09_23]] )</f>
        <v>43</v>
      </c>
      <c r="AA569" s="223">
        <f>LARGE(tabConsumo[[#This Row],[10_22]:[09_23]],1)</f>
        <v>22</v>
      </c>
      <c r="AB569" s="146" t="s">
        <v>2240</v>
      </c>
      <c r="AC569" s="3" t="s">
        <v>2081</v>
      </c>
    </row>
    <row r="570" spans="1:29" x14ac:dyDescent="0.3">
      <c r="A570" s="4" t="s">
        <v>1890</v>
      </c>
      <c r="B570" s="3" t="s">
        <v>262</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t="shared" si="17"/>
        <v>2</v>
      </c>
      <c r="Y570">
        <v>3.25</v>
      </c>
      <c r="Z570" s="223">
        <f>SUM( tabConsumo[[#This Row],[QTD.PENDENTE]]:tabConsumo[[#This Row],[09_23]] )</f>
        <v>56</v>
      </c>
      <c r="AA570" s="223">
        <f>LARGE(tabConsumo[[#This Row],[10_22]:[09_23]],1)</f>
        <v>50</v>
      </c>
      <c r="AB570" s="146" t="s">
        <v>2234</v>
      </c>
      <c r="AC570" s="3" t="s">
        <v>2081</v>
      </c>
    </row>
    <row r="571" spans="1:29" x14ac:dyDescent="0.3">
      <c r="A571" s="4" t="s">
        <v>1891</v>
      </c>
      <c r="B571" s="3" t="s">
        <v>262</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t="shared" si="17"/>
        <v>2</v>
      </c>
      <c r="Y571">
        <v>9.8333333333333339</v>
      </c>
      <c r="Z571" s="223">
        <f>SUM( tabConsumo[[#This Row],[QTD.PENDENTE]]:tabConsumo[[#This Row],[09_23]] )</f>
        <v>134</v>
      </c>
      <c r="AA571" s="223">
        <f>LARGE(tabConsumo[[#This Row],[10_22]:[09_23]],1)</f>
        <v>60</v>
      </c>
      <c r="AB571" s="146" t="s">
        <v>2235</v>
      </c>
      <c r="AC571" s="3" t="s">
        <v>2081</v>
      </c>
    </row>
    <row r="572" spans="1:29" x14ac:dyDescent="0.3">
      <c r="A572" s="4" t="s">
        <v>1892</v>
      </c>
      <c r="B572" s="3" t="s">
        <v>262</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t="shared" si="17"/>
        <v>2</v>
      </c>
      <c r="Y572">
        <v>3.0833333333333335</v>
      </c>
      <c r="Z572" s="223">
        <f>SUM( tabConsumo[[#This Row],[QTD.PENDENTE]]:tabConsumo[[#This Row],[09_23]] )</f>
        <v>47</v>
      </c>
      <c r="AA572" s="223">
        <f>LARGE(tabConsumo[[#This Row],[10_22]:[09_23]],1)</f>
        <v>31</v>
      </c>
      <c r="AB572" s="146" t="s">
        <v>2238</v>
      </c>
      <c r="AC572" s="3" t="s">
        <v>2081</v>
      </c>
    </row>
    <row r="573" spans="1:29" x14ac:dyDescent="0.3">
      <c r="A573" s="4" t="s">
        <v>1893</v>
      </c>
      <c r="B573" s="3" t="s">
        <v>262</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t="shared" si="17"/>
        <v>2</v>
      </c>
      <c r="Y573">
        <v>2.9166666666666665</v>
      </c>
      <c r="Z573" s="223">
        <f>SUM( tabConsumo[[#This Row],[QTD.PENDENTE]]:tabConsumo[[#This Row],[09_23]] )</f>
        <v>45</v>
      </c>
      <c r="AA573" s="223">
        <f>LARGE(tabConsumo[[#This Row],[10_22]:[09_23]],1)</f>
        <v>31</v>
      </c>
      <c r="AB573" s="146" t="s">
        <v>2238</v>
      </c>
      <c r="AC573" s="3" t="s">
        <v>2081</v>
      </c>
    </row>
    <row r="574" spans="1:29" x14ac:dyDescent="0.3">
      <c r="A574" s="4" t="s">
        <v>1599</v>
      </c>
      <c r="B574" s="3" t="s">
        <v>256</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t="shared" si="17"/>
        <v>2</v>
      </c>
      <c r="Y574">
        <v>127.5</v>
      </c>
      <c r="Z574" s="223">
        <f>SUM( tabConsumo[[#This Row],[QTD.PENDENTE]]:tabConsumo[[#This Row],[09_23]] )</f>
        <v>2200</v>
      </c>
      <c r="AA574" s="223">
        <f>LARGE(tabConsumo[[#This Row],[10_22]:[09_23]],1)</f>
        <v>2000</v>
      </c>
      <c r="AB574" s="146" t="s">
        <v>2234</v>
      </c>
      <c r="AC574" s="3" t="s">
        <v>2081</v>
      </c>
    </row>
    <row r="575" spans="1:29" x14ac:dyDescent="0.3">
      <c r="A575" s="4" t="s">
        <v>1894</v>
      </c>
      <c r="B575" s="3" t="s">
        <v>256</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t="shared" si="17"/>
        <v>2</v>
      </c>
      <c r="Y575">
        <v>110.66666666666667</v>
      </c>
      <c r="Z575" s="223">
        <f>SUM( tabConsumo[[#This Row],[QTD.PENDENTE]]:tabConsumo[[#This Row],[09_23]] )</f>
        <v>1610</v>
      </c>
      <c r="AA575" s="223">
        <f>LARGE(tabConsumo[[#This Row],[10_22]:[09_23]],1)</f>
        <v>950</v>
      </c>
      <c r="AB575" s="146" t="s">
        <v>2233</v>
      </c>
      <c r="AC575" s="3" t="s">
        <v>2081</v>
      </c>
    </row>
    <row r="576" spans="1:29" x14ac:dyDescent="0.3">
      <c r="A576" s="4" t="s">
        <v>1446</v>
      </c>
      <c r="B576" s="3" t="s">
        <v>256</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t="shared" si="17"/>
        <v>2</v>
      </c>
      <c r="Y576">
        <v>18.833333333333332</v>
      </c>
      <c r="Z576" s="223">
        <f>SUM( tabConsumo[[#This Row],[QTD.PENDENTE]]:tabConsumo[[#This Row],[09_23]] )</f>
        <v>315</v>
      </c>
      <c r="AA576" s="223">
        <f>LARGE(tabConsumo[[#This Row],[10_22]:[09_23]],1)</f>
        <v>270</v>
      </c>
      <c r="AB576" s="146" t="s">
        <v>2238</v>
      </c>
      <c r="AC576" s="3" t="s">
        <v>2081</v>
      </c>
    </row>
    <row r="577" spans="1:29" x14ac:dyDescent="0.3">
      <c r="A577" s="4" t="s">
        <v>1025</v>
      </c>
      <c r="B577" s="3" t="s">
        <v>256</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t="shared" si="17"/>
        <v>2</v>
      </c>
      <c r="Y577">
        <v>266.08333333333331</v>
      </c>
      <c r="Z577" s="223">
        <f>SUM( tabConsumo[[#This Row],[QTD.PENDENTE]]:tabConsumo[[#This Row],[09_23]] )</f>
        <v>3454</v>
      </c>
      <c r="AA577" s="223">
        <f>LARGE(tabConsumo[[#This Row],[10_22]:[09_23]],1)</f>
        <v>1220</v>
      </c>
      <c r="AB577" s="146" t="s">
        <v>2235</v>
      </c>
      <c r="AC577" s="3" t="s">
        <v>2081</v>
      </c>
    </row>
    <row r="578" spans="1:29" x14ac:dyDescent="0.3">
      <c r="A578" s="4" t="s">
        <v>1027</v>
      </c>
      <c r="B578" s="3" t="s">
        <v>256</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t="shared" si="17"/>
        <v>2</v>
      </c>
      <c r="Y578">
        <v>6.833333333333333</v>
      </c>
      <c r="Z578" s="223">
        <f>SUM( tabConsumo[[#This Row],[QTD.PENDENTE]]:tabConsumo[[#This Row],[09_23]] )</f>
        <v>95</v>
      </c>
      <c r="AA578" s="223">
        <f>LARGE(tabConsumo[[#This Row],[10_22]:[09_23]],1)</f>
        <v>50</v>
      </c>
      <c r="AB578" s="146" t="s">
        <v>2234</v>
      </c>
      <c r="AC578" s="3" t="s">
        <v>2081</v>
      </c>
    </row>
    <row r="579" spans="1:29" x14ac:dyDescent="0.3">
      <c r="A579" s="4" t="s">
        <v>1448</v>
      </c>
      <c r="B579" s="3" t="s">
        <v>256</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t="shared" ref="X579:X642" si="20" xml:space="preserve"> 2</f>
        <v>2</v>
      </c>
      <c r="Y579">
        <v>3.5833333333333335</v>
      </c>
      <c r="Z579" s="223">
        <f>SUM( tabConsumo[[#This Row],[QTD.PENDENTE]]:tabConsumo[[#This Row],[09_23]] )</f>
        <v>60</v>
      </c>
      <c r="AA579" s="223">
        <f>LARGE(tabConsumo[[#This Row],[10_22]:[09_23]],1)</f>
        <v>50</v>
      </c>
      <c r="AB579" s="146" t="s">
        <v>2239</v>
      </c>
      <c r="AC579" s="3" t="s">
        <v>2081</v>
      </c>
    </row>
    <row r="580" spans="1:29" x14ac:dyDescent="0.3">
      <c r="A580" s="4" t="s">
        <v>1760</v>
      </c>
      <c r="B580" s="3" t="s">
        <v>262</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t="shared" si="20"/>
        <v>2</v>
      </c>
      <c r="Y580">
        <v>10.083333333333334</v>
      </c>
      <c r="Z580" s="223">
        <f>SUM( tabConsumo[[#This Row],[QTD.PENDENTE]]:tabConsumo[[#This Row],[09_23]] )</f>
        <v>129</v>
      </c>
      <c r="AA580" s="223">
        <f>LARGE(tabConsumo[[#This Row],[10_22]:[09_23]],1)</f>
        <v>41</v>
      </c>
      <c r="AB580" s="146" t="s">
        <v>2232</v>
      </c>
      <c r="AC580" s="3" t="s">
        <v>2081</v>
      </c>
    </row>
    <row r="581" spans="1:29" x14ac:dyDescent="0.3">
      <c r="A581" s="4" t="s">
        <v>1522</v>
      </c>
      <c r="B581" s="3" t="s">
        <v>262</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t="shared" si="20"/>
        <v>2</v>
      </c>
      <c r="Y581">
        <v>11.833333333333334</v>
      </c>
      <c r="Z581" s="223">
        <f>SUM( tabConsumo[[#This Row],[QTD.PENDENTE]]:tabConsumo[[#This Row],[09_23]] )</f>
        <v>146</v>
      </c>
      <c r="AA581" s="223">
        <f>LARGE(tabConsumo[[#This Row],[10_22]:[09_23]],1)</f>
        <v>40</v>
      </c>
      <c r="AB581" s="146" t="s">
        <v>2233</v>
      </c>
      <c r="AC581" s="3" t="s">
        <v>2081</v>
      </c>
    </row>
    <row r="582" spans="1:29" x14ac:dyDescent="0.3">
      <c r="A582" s="4" t="s">
        <v>1524</v>
      </c>
      <c r="B582" s="3" t="s">
        <v>262</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t="shared" si="20"/>
        <v>2</v>
      </c>
      <c r="Y582">
        <v>2.75</v>
      </c>
      <c r="Z582" s="223">
        <f>SUM( tabConsumo[[#This Row],[QTD.PENDENTE]]:tabConsumo[[#This Row],[09_23]] )</f>
        <v>45</v>
      </c>
      <c r="AA582" s="223">
        <f>LARGE(tabConsumo[[#This Row],[10_22]:[09_23]],1)</f>
        <v>36</v>
      </c>
      <c r="AB582" s="146" t="s">
        <v>2234</v>
      </c>
      <c r="AC582" s="3" t="s">
        <v>2081</v>
      </c>
    </row>
    <row r="583" spans="1:29" x14ac:dyDescent="0.3">
      <c r="A583" s="4" t="s">
        <v>1762</v>
      </c>
      <c r="B583" s="3" t="s">
        <v>262</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t="shared" si="20"/>
        <v>2</v>
      </c>
      <c r="Y583">
        <v>7.5</v>
      </c>
      <c r="Z583" s="223">
        <f>SUM( tabConsumo[[#This Row],[QTD.PENDENTE]]:tabConsumo[[#This Row],[09_23]] )</f>
        <v>100</v>
      </c>
      <c r="AA583" s="223">
        <f>LARGE(tabConsumo[[#This Row],[10_22]:[09_23]],1)</f>
        <v>44</v>
      </c>
      <c r="AB583" s="146" t="s">
        <v>2233</v>
      </c>
      <c r="AC583" s="3" t="s">
        <v>2081</v>
      </c>
    </row>
    <row r="584" spans="1:29" x14ac:dyDescent="0.3">
      <c r="A584" s="4" t="s">
        <v>1041</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t="shared" si="20"/>
        <v>2</v>
      </c>
      <c r="Y584">
        <v>1184.9166666666667</v>
      </c>
      <c r="Z584" s="223">
        <f>SUM( tabConsumo[[#This Row],[QTD.PENDENTE]]:tabConsumo[[#This Row],[09_23]] )</f>
        <v>17460</v>
      </c>
      <c r="AA584" s="223">
        <f>LARGE(tabConsumo[[#This Row],[10_22]:[09_23]],1)</f>
        <v>9807</v>
      </c>
      <c r="AB584" s="146" t="s">
        <v>2232</v>
      </c>
      <c r="AC584" s="3" t="s">
        <v>2081</v>
      </c>
    </row>
    <row r="585" spans="1:29" x14ac:dyDescent="0.3">
      <c r="A585" s="4" t="s">
        <v>1816</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t="shared" si="20"/>
        <v>2</v>
      </c>
      <c r="Y585">
        <v>449.25</v>
      </c>
      <c r="Z585" s="223">
        <f>SUM( tabConsumo[[#This Row],[QTD.PENDENTE]]:tabConsumo[[#This Row],[09_23]] )</f>
        <v>7696</v>
      </c>
      <c r="AA585" s="223">
        <f>LARGE(tabConsumo[[#This Row],[10_22]:[09_23]],1)</f>
        <v>6500</v>
      </c>
      <c r="AB585" s="146" t="s">
        <v>2232</v>
      </c>
      <c r="AC585" s="3" t="s">
        <v>2081</v>
      </c>
    </row>
    <row r="586" spans="1:29" x14ac:dyDescent="0.3">
      <c r="A586" s="4" t="s">
        <v>1288</v>
      </c>
      <c r="B586" s="3" t="s">
        <v>256</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t="shared" si="20"/>
        <v>2</v>
      </c>
      <c r="Y586">
        <v>4.75</v>
      </c>
      <c r="Z586" s="223">
        <f>SUM( tabConsumo[[#This Row],[QTD.PENDENTE]]:tabConsumo[[#This Row],[09_23]] )</f>
        <v>59</v>
      </c>
      <c r="AA586" s="223">
        <f>LARGE(tabConsumo[[#This Row],[10_22]:[09_23]],1)</f>
        <v>16</v>
      </c>
      <c r="AB586" s="146" t="s">
        <v>2232</v>
      </c>
      <c r="AC586" s="3" t="s">
        <v>2081</v>
      </c>
    </row>
    <row r="587" spans="1:29" x14ac:dyDescent="0.3">
      <c r="A587" s="4" t="s">
        <v>1439</v>
      </c>
      <c r="B587" s="3" t="s">
        <v>646</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t="shared" si="20"/>
        <v>2</v>
      </c>
      <c r="Y587">
        <v>9.3333333333333339</v>
      </c>
      <c r="Z587" s="223">
        <f>SUM( tabConsumo[[#This Row],[QTD.PENDENTE]]:tabConsumo[[#This Row],[09_23]] )</f>
        <v>112</v>
      </c>
      <c r="AA587" s="223">
        <f>LARGE(tabConsumo[[#This Row],[10_22]:[09_23]],1)</f>
        <v>19</v>
      </c>
      <c r="AB587" s="146" t="s">
        <v>2232</v>
      </c>
      <c r="AC587" s="3" t="s">
        <v>2081</v>
      </c>
    </row>
    <row r="588" spans="1:29" x14ac:dyDescent="0.3">
      <c r="A588" s="4" t="s">
        <v>1972</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t="shared" si="20"/>
        <v>2</v>
      </c>
      <c r="Y588">
        <v>354.58333333333331</v>
      </c>
      <c r="Z588" s="223">
        <f>SUM( tabConsumo[[#This Row],[QTD.PENDENTE]]:tabConsumo[[#This Row],[09_23]] )</f>
        <v>4255</v>
      </c>
      <c r="AA588" s="223">
        <f>LARGE(tabConsumo[[#This Row],[10_22]:[09_23]],1)</f>
        <v>657</v>
      </c>
      <c r="AB588" s="146" t="s">
        <v>2232</v>
      </c>
      <c r="AC588" s="3" t="s">
        <v>2081</v>
      </c>
    </row>
    <row r="589" spans="1:29" x14ac:dyDescent="0.3">
      <c r="A589" s="4" t="s">
        <v>1986</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t="shared" si="20"/>
        <v>2</v>
      </c>
      <c r="Y589">
        <v>193.16666666666666</v>
      </c>
      <c r="Z589" s="223">
        <f>SUM( tabConsumo[[#This Row],[QTD.PENDENTE]]:tabConsumo[[#This Row],[09_23]] )</f>
        <v>2318</v>
      </c>
      <c r="AA589" s="223">
        <f>LARGE(tabConsumo[[#This Row],[10_22]:[09_23]],1)</f>
        <v>295</v>
      </c>
      <c r="AB589" s="146" t="s">
        <v>2232</v>
      </c>
      <c r="AC589" s="3" t="s">
        <v>2081</v>
      </c>
    </row>
    <row r="590" spans="1:29" x14ac:dyDescent="0.3">
      <c r="A590" s="4" t="s">
        <v>1878</v>
      </c>
      <c r="B590" s="3" t="s">
        <v>553</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t="shared" si="20"/>
        <v>2</v>
      </c>
      <c r="Y590">
        <v>3.3333333333333335</v>
      </c>
      <c r="Z590" s="223">
        <f>SUM( tabConsumo[[#This Row],[QTD.PENDENTE]]:tabConsumo[[#This Row],[09_23]] )</f>
        <v>43</v>
      </c>
      <c r="AA590" s="223">
        <f>LARGE(tabConsumo[[#This Row],[10_22]:[09_23]],1)</f>
        <v>22</v>
      </c>
      <c r="AB590" s="146" t="s">
        <v>2233</v>
      </c>
      <c r="AC590" s="3" t="s">
        <v>2081</v>
      </c>
    </row>
    <row r="591" spans="1:29" x14ac:dyDescent="0.3">
      <c r="A591" s="4" t="s">
        <v>1879</v>
      </c>
      <c r="B591" s="3" t="s">
        <v>553</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t="shared" si="20"/>
        <v>2</v>
      </c>
      <c r="Y591">
        <v>62.25</v>
      </c>
      <c r="Z591" s="223">
        <f>SUM( tabConsumo[[#This Row],[QTD.PENDENTE]]:tabConsumo[[#This Row],[09_23]] )</f>
        <v>779</v>
      </c>
      <c r="AA591" s="223">
        <f>LARGE(tabConsumo[[#This Row],[10_22]:[09_23]],1)</f>
        <v>300</v>
      </c>
      <c r="AB591" s="146" t="s">
        <v>2232</v>
      </c>
      <c r="AC591" s="3" t="s">
        <v>2081</v>
      </c>
    </row>
    <row r="592" spans="1:29" x14ac:dyDescent="0.3">
      <c r="A592" s="4" t="s">
        <v>1880</v>
      </c>
      <c r="B592" s="3" t="s">
        <v>553</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t="shared" si="20"/>
        <v>2</v>
      </c>
      <c r="Y592">
        <v>62.666666666666664</v>
      </c>
      <c r="Z592" s="223">
        <f>SUM( tabConsumo[[#This Row],[QTD.PENDENTE]]:tabConsumo[[#This Row],[09_23]] )</f>
        <v>788</v>
      </c>
      <c r="AA592" s="223">
        <f>LARGE(tabConsumo[[#This Row],[10_22]:[09_23]],1)</f>
        <v>285</v>
      </c>
      <c r="AB592" s="146" t="s">
        <v>2232</v>
      </c>
      <c r="AC592" s="3" t="s">
        <v>2081</v>
      </c>
    </row>
    <row r="593" spans="1:29" x14ac:dyDescent="0.3">
      <c r="A593" s="4" t="s">
        <v>1881</v>
      </c>
      <c r="B593" s="3" t="s">
        <v>553</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t="shared" si="20"/>
        <v>2</v>
      </c>
      <c r="Y593">
        <v>109.83333333333333</v>
      </c>
      <c r="Z593" s="223">
        <f>SUM( tabConsumo[[#This Row],[QTD.PENDENTE]]:tabConsumo[[#This Row],[09_23]] )</f>
        <v>1400</v>
      </c>
      <c r="AA593" s="223">
        <f>LARGE(tabConsumo[[#This Row],[10_22]:[09_23]],1)</f>
        <v>576</v>
      </c>
      <c r="AB593" s="146" t="s">
        <v>2232</v>
      </c>
      <c r="AC593" s="3" t="s">
        <v>2081</v>
      </c>
    </row>
    <row r="594" spans="1:29" x14ac:dyDescent="0.3">
      <c r="A594" s="4" t="s">
        <v>1882</v>
      </c>
      <c r="B594" s="3" t="s">
        <v>553</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t="shared" si="20"/>
        <v>2</v>
      </c>
      <c r="Y594">
        <v>2.1666666666666665</v>
      </c>
      <c r="Z594" s="223">
        <f>SUM( tabConsumo[[#This Row],[QTD.PENDENTE]]:tabConsumo[[#This Row],[09_23]] )</f>
        <v>32</v>
      </c>
      <c r="AA594" s="223">
        <f>LARGE(tabConsumo[[#This Row],[10_22]:[09_23]],1)</f>
        <v>20</v>
      </c>
      <c r="AB594" s="146" t="s">
        <v>2233</v>
      </c>
      <c r="AC594" s="3" t="s">
        <v>2081</v>
      </c>
    </row>
    <row r="595" spans="1:29" x14ac:dyDescent="0.3">
      <c r="A595" s="4" t="s">
        <v>563</v>
      </c>
      <c r="B595" s="3" t="s">
        <v>553</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t="shared" si="20"/>
        <v>2</v>
      </c>
      <c r="Y595">
        <v>2</v>
      </c>
      <c r="Z595" s="223">
        <f>SUM( tabConsumo[[#This Row],[QTD.PENDENTE]]:tabConsumo[[#This Row],[09_23]] )</f>
        <v>26</v>
      </c>
      <c r="AA595" s="223">
        <f>LARGE(tabConsumo[[#This Row],[10_22]:[09_23]],1)</f>
        <v>12</v>
      </c>
      <c r="AB595" s="146" t="s">
        <v>2233</v>
      </c>
      <c r="AC595" s="3" t="s">
        <v>2081</v>
      </c>
    </row>
    <row r="596" spans="1:29" x14ac:dyDescent="0.3">
      <c r="A596" s="4" t="s">
        <v>1772</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t="shared" si="20"/>
        <v>2</v>
      </c>
      <c r="Y596">
        <v>47.166666666666664</v>
      </c>
      <c r="Z596" s="223">
        <f>SUM( tabConsumo[[#This Row],[QTD.PENDENTE]]:tabConsumo[[#This Row],[09_23]] )</f>
        <v>666</v>
      </c>
      <c r="AA596" s="223">
        <f>LARGE(tabConsumo[[#This Row],[10_22]:[09_23]],1)</f>
        <v>400</v>
      </c>
      <c r="AB596" s="146" t="s">
        <v>2232</v>
      </c>
      <c r="AC596" s="3" t="s">
        <v>2081</v>
      </c>
    </row>
    <row r="597" spans="1:29" x14ac:dyDescent="0.3">
      <c r="A597" s="4" t="s">
        <v>1873</v>
      </c>
      <c r="B597" s="3" t="s">
        <v>1867</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t="shared" si="20"/>
        <v>2</v>
      </c>
      <c r="Y597">
        <v>39.5</v>
      </c>
      <c r="Z597" s="223">
        <f>SUM( tabConsumo[[#This Row],[QTD.PENDENTE]]:tabConsumo[[#This Row],[09_23]] )</f>
        <v>478</v>
      </c>
      <c r="AA597" s="223">
        <f>LARGE(tabConsumo[[#This Row],[10_22]:[09_23]],1)</f>
        <v>91</v>
      </c>
      <c r="AB597" s="146" t="s">
        <v>2232</v>
      </c>
      <c r="AC597" s="3" t="s">
        <v>2081</v>
      </c>
    </row>
    <row r="598" spans="1:29" x14ac:dyDescent="0.3">
      <c r="A598" s="4" t="s">
        <v>1720</v>
      </c>
      <c r="B598" s="3" t="s">
        <v>338</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t="shared" si="20"/>
        <v>2</v>
      </c>
      <c r="Y598">
        <v>4.416666666666667</v>
      </c>
      <c r="Z598" s="223">
        <f>SUM( tabConsumo[[#This Row],[QTD.PENDENTE]]:tabConsumo[[#This Row],[09_23]] )</f>
        <v>81</v>
      </c>
      <c r="AA598" s="223">
        <f>LARGE(tabConsumo[[#This Row],[10_22]:[09_23]],1)</f>
        <v>81</v>
      </c>
      <c r="AB598" s="146" t="s">
        <v>2243</v>
      </c>
      <c r="AC598" s="3" t="s">
        <v>2081</v>
      </c>
    </row>
    <row r="599" spans="1:29" x14ac:dyDescent="0.3">
      <c r="A599" s="4" t="s">
        <v>1562</v>
      </c>
      <c r="B599" s="3" t="s">
        <v>338</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t="shared" si="20"/>
        <v>2</v>
      </c>
      <c r="Y599">
        <v>69</v>
      </c>
      <c r="Z599" s="223">
        <f>SUM( tabConsumo[[#This Row],[QTD.PENDENTE]]:tabConsumo[[#This Row],[09_23]] )</f>
        <v>879</v>
      </c>
      <c r="AA599" s="223">
        <f>LARGE(tabConsumo[[#This Row],[10_22]:[09_23]],1)</f>
        <v>267</v>
      </c>
      <c r="AB599" s="146" t="s">
        <v>2232</v>
      </c>
      <c r="AC599" s="3" t="s">
        <v>2081</v>
      </c>
    </row>
    <row r="600" spans="1:29" x14ac:dyDescent="0.3">
      <c r="A600" s="4" t="s">
        <v>1751</v>
      </c>
      <c r="B600" s="3" t="s">
        <v>338</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t="shared" si="20"/>
        <v>2</v>
      </c>
      <c r="Y600">
        <v>0.41666666666666669</v>
      </c>
      <c r="Z600" s="223">
        <f>SUM( tabConsumo[[#This Row],[QTD.PENDENTE]]:tabConsumo[[#This Row],[09_23]] )</f>
        <v>8</v>
      </c>
      <c r="AA600" s="223">
        <f>LARGE(tabConsumo[[#This Row],[10_22]:[09_23]],1)</f>
        <v>8</v>
      </c>
      <c r="AB600" s="146" t="s">
        <v>2241</v>
      </c>
      <c r="AC600" s="3" t="s">
        <v>2081</v>
      </c>
    </row>
    <row r="601" spans="1:29" x14ac:dyDescent="0.3">
      <c r="A601" s="4" t="s">
        <v>1719</v>
      </c>
      <c r="B601" s="3" t="s">
        <v>338</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t="shared" si="20"/>
        <v>2</v>
      </c>
      <c r="Y601">
        <v>1</v>
      </c>
      <c r="Z601" s="223">
        <f>SUM( tabConsumo[[#This Row],[QTD.PENDENTE]]:tabConsumo[[#This Row],[09_23]] )</f>
        <v>19</v>
      </c>
      <c r="AA601" s="223">
        <f>LARGE(tabConsumo[[#This Row],[10_22]:[09_23]],1)</f>
        <v>19</v>
      </c>
      <c r="AB601" s="146" t="s">
        <v>2243</v>
      </c>
      <c r="AC601" s="3" t="s">
        <v>2081</v>
      </c>
    </row>
    <row r="602" spans="1:29" x14ac:dyDescent="0.3">
      <c r="A602" s="4" t="s">
        <v>1563</v>
      </c>
      <c r="B602" s="3" t="s">
        <v>338</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t="shared" si="20"/>
        <v>2</v>
      </c>
      <c r="Y602">
        <v>14.083333333333334</v>
      </c>
      <c r="Z602" s="223">
        <f>SUM( tabConsumo[[#This Row],[QTD.PENDENTE]]:tabConsumo[[#This Row],[09_23]] )</f>
        <v>180</v>
      </c>
      <c r="AA602" s="223">
        <f>LARGE(tabConsumo[[#This Row],[10_22]:[09_23]],1)</f>
        <v>63</v>
      </c>
      <c r="AB602" s="146" t="s">
        <v>2232</v>
      </c>
      <c r="AC602" s="3" t="s">
        <v>2081</v>
      </c>
    </row>
    <row r="603" spans="1:29" x14ac:dyDescent="0.3">
      <c r="A603" s="4" t="s">
        <v>1420</v>
      </c>
      <c r="B603" s="3" t="s">
        <v>338</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t="shared" si="20"/>
        <v>2</v>
      </c>
      <c r="Y603">
        <v>29.916666666666668</v>
      </c>
      <c r="Z603" s="223">
        <f>SUM( tabConsumo[[#This Row],[QTD.PENDENTE]]:tabConsumo[[#This Row],[09_23]] )</f>
        <v>359</v>
      </c>
      <c r="AA603" s="223">
        <f>LARGE(tabConsumo[[#This Row],[10_22]:[09_23]],1)</f>
        <v>89</v>
      </c>
      <c r="AB603" s="146" t="s">
        <v>2235</v>
      </c>
      <c r="AC603" s="3" t="s">
        <v>2081</v>
      </c>
    </row>
    <row r="604" spans="1:29" x14ac:dyDescent="0.3">
      <c r="A604" s="4" t="s">
        <v>928</v>
      </c>
      <c r="B604" s="3" t="s">
        <v>256</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t="shared" si="20"/>
        <v>2</v>
      </c>
      <c r="Y604">
        <v>32.166666666666664</v>
      </c>
      <c r="Z604" s="223">
        <f>SUM( tabConsumo[[#This Row],[QTD.PENDENTE]]:tabConsumo[[#This Row],[09_23]] )</f>
        <v>386</v>
      </c>
      <c r="AA604" s="223">
        <f>LARGE(tabConsumo[[#This Row],[10_22]:[09_23]],1)</f>
        <v>48</v>
      </c>
      <c r="AB604" s="146" t="s">
        <v>2232</v>
      </c>
      <c r="AC604" s="3" t="s">
        <v>2081</v>
      </c>
    </row>
    <row r="605" spans="1:29" x14ac:dyDescent="0.3">
      <c r="A605" s="4" t="s">
        <v>1441</v>
      </c>
      <c r="B605" s="3" t="s">
        <v>256</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t="shared" si="20"/>
        <v>2</v>
      </c>
      <c r="Y605">
        <v>0.75</v>
      </c>
      <c r="Z605" s="223">
        <f>SUM( tabConsumo[[#This Row],[QTD.PENDENTE]]:tabConsumo[[#This Row],[09_23]] )</f>
        <v>9</v>
      </c>
      <c r="AA605" s="223">
        <f>LARGE(tabConsumo[[#This Row],[10_22]:[09_23]],1)</f>
        <v>3</v>
      </c>
      <c r="AB605" s="146" t="s">
        <v>2232</v>
      </c>
      <c r="AC605" s="3" t="s">
        <v>2081</v>
      </c>
    </row>
    <row r="606" spans="1:29" x14ac:dyDescent="0.3">
      <c r="A606" s="4" t="s">
        <v>1400</v>
      </c>
      <c r="B606" s="3" t="s">
        <v>256</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t="shared" si="20"/>
        <v>2</v>
      </c>
      <c r="Y606">
        <v>87.416666666666671</v>
      </c>
      <c r="Z606" s="223">
        <f>SUM( tabConsumo[[#This Row],[QTD.PENDENTE]]:tabConsumo[[#This Row],[09_23]] )</f>
        <v>1072</v>
      </c>
      <c r="AA606" s="223">
        <f>LARGE(tabConsumo[[#This Row],[10_22]:[09_23]],1)</f>
        <v>290</v>
      </c>
      <c r="AB606" s="146" t="s">
        <v>2232</v>
      </c>
      <c r="AC606" s="3" t="s">
        <v>2081</v>
      </c>
    </row>
    <row r="607" spans="1:29" x14ac:dyDescent="0.3">
      <c r="A607" s="4" t="s">
        <v>933</v>
      </c>
      <c r="B607" s="3" t="s">
        <v>256</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t="shared" si="20"/>
        <v>2</v>
      </c>
      <c r="Y607">
        <v>270.16666666666669</v>
      </c>
      <c r="Z607" s="223">
        <f>SUM( tabConsumo[[#This Row],[QTD.PENDENTE]]:tabConsumo[[#This Row],[09_23]] )</f>
        <v>4267</v>
      </c>
      <c r="AA607" s="223">
        <f>LARGE(tabConsumo[[#This Row],[10_22]:[09_23]],1)</f>
        <v>2991</v>
      </c>
      <c r="AB607" s="146" t="s">
        <v>2240</v>
      </c>
      <c r="AC607" s="3" t="s">
        <v>2081</v>
      </c>
    </row>
    <row r="608" spans="1:29" x14ac:dyDescent="0.3">
      <c r="A608" s="4" t="s">
        <v>1429</v>
      </c>
      <c r="B608" s="3" t="s">
        <v>256</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t="shared" si="20"/>
        <v>2</v>
      </c>
      <c r="Y608">
        <v>412.58333333333331</v>
      </c>
      <c r="Z608" s="223">
        <f>SUM( tabConsumo[[#This Row],[QTD.PENDENTE]]:tabConsumo[[#This Row],[09_23]] )</f>
        <v>6186</v>
      </c>
      <c r="AA608" s="223">
        <f>LARGE(tabConsumo[[#This Row],[10_22]:[09_23]],1)</f>
        <v>3685</v>
      </c>
      <c r="AB608" s="146" t="s">
        <v>2232</v>
      </c>
      <c r="AC608" s="3" t="s">
        <v>2081</v>
      </c>
    </row>
    <row r="609" spans="1:29" x14ac:dyDescent="0.3">
      <c r="A609" s="4" t="s">
        <v>1817</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t="shared" si="20"/>
        <v>2</v>
      </c>
      <c r="Y609">
        <v>290.33333333333331</v>
      </c>
      <c r="Z609" s="223">
        <f>SUM( tabConsumo[[#This Row],[QTD.PENDENTE]]:tabConsumo[[#This Row],[09_23]] )</f>
        <v>4589</v>
      </c>
      <c r="AA609" s="223">
        <f>LARGE(tabConsumo[[#This Row],[10_22]:[09_23]],1)</f>
        <v>3200</v>
      </c>
      <c r="AB609" s="146" t="s">
        <v>2232</v>
      </c>
      <c r="AC609" s="3" t="s">
        <v>2081</v>
      </c>
    </row>
    <row r="610" spans="1:29" x14ac:dyDescent="0.3">
      <c r="A610" s="4" t="s">
        <v>1981</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t="shared" si="20"/>
        <v>2</v>
      </c>
      <c r="Y610">
        <v>255.08333333333334</v>
      </c>
      <c r="Z610" s="223">
        <f>SUM( tabConsumo[[#This Row],[QTD.PENDENTE]]:tabConsumo[[#This Row],[09_23]] )</f>
        <v>3921</v>
      </c>
      <c r="AA610" s="223">
        <f>LARGE(tabConsumo[[#This Row],[10_22]:[09_23]],1)</f>
        <v>2526</v>
      </c>
      <c r="AB610" s="146" t="s">
        <v>2232</v>
      </c>
      <c r="AC610" s="3" t="s">
        <v>2081</v>
      </c>
    </row>
    <row r="611" spans="1:29" x14ac:dyDescent="0.3">
      <c r="A611" s="4" t="s">
        <v>1982</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t="shared" si="20"/>
        <v>2</v>
      </c>
      <c r="Y611">
        <v>264.83333333333331</v>
      </c>
      <c r="Z611" s="223">
        <f>SUM( tabConsumo[[#This Row],[QTD.PENDENTE]]:tabConsumo[[#This Row],[09_23]] )</f>
        <v>4120</v>
      </c>
      <c r="AA611" s="223">
        <f>LARGE(tabConsumo[[#This Row],[10_22]:[09_23]],1)</f>
        <v>2750</v>
      </c>
      <c r="AB611" s="146" t="s">
        <v>2232</v>
      </c>
      <c r="AC611" s="3" t="s">
        <v>2081</v>
      </c>
    </row>
    <row r="612" spans="1:29" x14ac:dyDescent="0.3">
      <c r="A612" s="4" t="s">
        <v>1983</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t="shared" si="20"/>
        <v>2</v>
      </c>
      <c r="Y612">
        <v>344.58333333333331</v>
      </c>
      <c r="Z612" s="223">
        <f>SUM( tabConsumo[[#This Row],[QTD.PENDENTE]]:tabConsumo[[#This Row],[09_23]] )</f>
        <v>5550</v>
      </c>
      <c r="AA612" s="223">
        <f>LARGE(tabConsumo[[#This Row],[10_22]:[09_23]],1)</f>
        <v>4066</v>
      </c>
      <c r="AB612" s="146" t="s">
        <v>2232</v>
      </c>
      <c r="AC612" s="3" t="s">
        <v>2081</v>
      </c>
    </row>
    <row r="613" spans="1:29" x14ac:dyDescent="0.3">
      <c r="A613" s="4" t="s">
        <v>1984</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t="shared" si="20"/>
        <v>2</v>
      </c>
      <c r="Y613">
        <v>268</v>
      </c>
      <c r="Z613" s="223">
        <f>SUM( tabConsumo[[#This Row],[QTD.PENDENTE]]:tabConsumo[[#This Row],[09_23]] )</f>
        <v>4839</v>
      </c>
      <c r="AA613" s="223">
        <f>LARGE(tabConsumo[[#This Row],[10_22]:[09_23]],1)</f>
        <v>4787</v>
      </c>
      <c r="AB613" s="146" t="s">
        <v>2235</v>
      </c>
      <c r="AC613" s="3" t="s">
        <v>2081</v>
      </c>
    </row>
    <row r="614" spans="1:29" x14ac:dyDescent="0.3">
      <c r="A614" s="4" t="s">
        <v>1079</v>
      </c>
      <c r="B614" s="3" t="s">
        <v>256</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t="shared" si="20"/>
        <v>2</v>
      </c>
      <c r="Y614">
        <v>7.166666666666667</v>
      </c>
      <c r="Z614" s="223">
        <f>SUM( tabConsumo[[#This Row],[QTD.PENDENTE]]:tabConsumo[[#This Row],[09_23]] )</f>
        <v>86</v>
      </c>
      <c r="AA614" s="223">
        <f>LARGE(tabConsumo[[#This Row],[10_22]:[09_23]],1)</f>
        <v>30</v>
      </c>
      <c r="AB614" s="146" t="s">
        <v>2233</v>
      </c>
      <c r="AC614" s="3" t="s">
        <v>2081</v>
      </c>
    </row>
    <row r="615" spans="1:29" x14ac:dyDescent="0.3">
      <c r="A615" s="4" t="s">
        <v>1040</v>
      </c>
      <c r="B615" s="3" t="s">
        <v>256</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t="shared" si="20"/>
        <v>2</v>
      </c>
      <c r="Y615">
        <v>18.75</v>
      </c>
      <c r="Z615" s="223">
        <f>SUM( tabConsumo[[#This Row],[QTD.PENDENTE]]:tabConsumo[[#This Row],[09_23]] )</f>
        <v>231</v>
      </c>
      <c r="AA615" s="223">
        <f>LARGE(tabConsumo[[#This Row],[10_22]:[09_23]],1)</f>
        <v>80</v>
      </c>
      <c r="AB615" s="146" t="s">
        <v>2233</v>
      </c>
      <c r="AC615" s="3" t="s">
        <v>2081</v>
      </c>
    </row>
    <row r="616" spans="1:29" x14ac:dyDescent="0.3">
      <c r="A616" s="4" t="s">
        <v>1763</v>
      </c>
      <c r="B616" s="3" t="s">
        <v>553</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t="shared" si="20"/>
        <v>2</v>
      </c>
      <c r="Y616">
        <v>43.083333333333336</v>
      </c>
      <c r="Z616" s="223">
        <f>SUM( tabConsumo[[#This Row],[QTD.PENDENTE]]:tabConsumo[[#This Row],[09_23]] )</f>
        <v>589</v>
      </c>
      <c r="AA616" s="223">
        <f>LARGE(tabConsumo[[#This Row],[10_22]:[09_23]],1)</f>
        <v>280</v>
      </c>
      <c r="AB616" s="146" t="s">
        <v>2232</v>
      </c>
      <c r="AC616" s="3" t="s">
        <v>2081</v>
      </c>
    </row>
    <row r="617" spans="1:29" x14ac:dyDescent="0.3">
      <c r="A617" s="4" t="s">
        <v>1748</v>
      </c>
      <c r="B617" s="3" t="s">
        <v>553</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t="shared" si="20"/>
        <v>2</v>
      </c>
      <c r="Y617">
        <v>43.083333333333336</v>
      </c>
      <c r="Z617" s="223">
        <f>SUM( tabConsumo[[#This Row],[QTD.PENDENTE]]:tabConsumo[[#This Row],[09_23]] )</f>
        <v>589</v>
      </c>
      <c r="AA617" s="223">
        <f>LARGE(tabConsumo[[#This Row],[10_22]:[09_23]],1)</f>
        <v>280</v>
      </c>
      <c r="AB617" s="146" t="s">
        <v>2232</v>
      </c>
      <c r="AC617" s="3" t="s">
        <v>2081</v>
      </c>
    </row>
    <row r="618" spans="1:29" x14ac:dyDescent="0.3">
      <c r="A618" s="4" t="s">
        <v>1577</v>
      </c>
      <c r="B618" s="3" t="s">
        <v>553</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t="shared" si="20"/>
        <v>2</v>
      </c>
      <c r="Y618">
        <v>132.66666666666666</v>
      </c>
      <c r="Z618" s="223">
        <f>SUM( tabConsumo[[#This Row],[QTD.PENDENTE]]:tabConsumo[[#This Row],[09_23]] )</f>
        <v>1689</v>
      </c>
      <c r="AA618" s="223">
        <f>LARGE(tabConsumo[[#This Row],[10_22]:[09_23]],1)</f>
        <v>704</v>
      </c>
      <c r="AB618" s="146" t="s">
        <v>2235</v>
      </c>
      <c r="AC618" s="3" t="s">
        <v>2081</v>
      </c>
    </row>
    <row r="619" spans="1:29" x14ac:dyDescent="0.3">
      <c r="A619" s="4" t="s">
        <v>1728</v>
      </c>
      <c r="B619" s="3" t="s">
        <v>553</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t="shared" si="20"/>
        <v>2</v>
      </c>
      <c r="Y619">
        <v>18.166666666666668</v>
      </c>
      <c r="Z619" s="223">
        <f>SUM( tabConsumo[[#This Row],[QTD.PENDENTE]]:tabConsumo[[#This Row],[09_23]] )</f>
        <v>314</v>
      </c>
      <c r="AA619" s="223">
        <f>LARGE(tabConsumo[[#This Row],[10_22]:[09_23]],1)</f>
        <v>284</v>
      </c>
      <c r="AB619" s="146" t="s">
        <v>2238</v>
      </c>
      <c r="AC619" s="3" t="s">
        <v>2081</v>
      </c>
    </row>
    <row r="620" spans="1:29" x14ac:dyDescent="0.3">
      <c r="A620" s="4" t="s">
        <v>1730</v>
      </c>
      <c r="B620" s="3" t="s">
        <v>553</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t="shared" si="20"/>
        <v>2</v>
      </c>
      <c r="Y620">
        <v>65.083333333333329</v>
      </c>
      <c r="Z620" s="223">
        <f>SUM( tabConsumo[[#This Row],[QTD.PENDENTE]]:tabConsumo[[#This Row],[09_23]] )</f>
        <v>795</v>
      </c>
      <c r="AA620" s="223">
        <f>LARGE(tabConsumo[[#This Row],[10_22]:[09_23]],1)</f>
        <v>272</v>
      </c>
      <c r="AB620" s="146" t="s">
        <v>2241</v>
      </c>
      <c r="AC620" s="3" t="s">
        <v>2081</v>
      </c>
    </row>
    <row r="621" spans="1:29" x14ac:dyDescent="0.3">
      <c r="A621" s="4" t="s">
        <v>1712</v>
      </c>
      <c r="B621" s="3" t="s">
        <v>262</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t="shared" si="20"/>
        <v>2</v>
      </c>
      <c r="Y621">
        <v>93.583333333333329</v>
      </c>
      <c r="Z621" s="223">
        <f>SUM( tabConsumo[[#This Row],[QTD.PENDENTE]]:tabConsumo[[#This Row],[09_23]] )</f>
        <v>1328</v>
      </c>
      <c r="AA621" s="223">
        <f>LARGE(tabConsumo[[#This Row],[10_22]:[09_23]],1)</f>
        <v>643</v>
      </c>
      <c r="AB621" s="146" t="s">
        <v>2232</v>
      </c>
      <c r="AC621" s="3" t="s">
        <v>2081</v>
      </c>
    </row>
    <row r="622" spans="1:29" x14ac:dyDescent="0.3">
      <c r="A622" s="4" t="s">
        <v>1526</v>
      </c>
      <c r="B622" s="3" t="s">
        <v>265</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t="shared" si="20"/>
        <v>2</v>
      </c>
      <c r="Y622">
        <v>3.1666666666666665</v>
      </c>
      <c r="Z622" s="223">
        <f>SUM( tabConsumo[[#This Row],[QTD.PENDENTE]]:tabConsumo[[#This Row],[09_23]] )</f>
        <v>42</v>
      </c>
      <c r="AA622" s="223">
        <f>LARGE(tabConsumo[[#This Row],[10_22]:[09_23]],1)</f>
        <v>20</v>
      </c>
      <c r="AB622" s="146" t="s">
        <v>2235</v>
      </c>
      <c r="AC622" s="3" t="s">
        <v>2081</v>
      </c>
    </row>
    <row r="623" spans="1:29" x14ac:dyDescent="0.3">
      <c r="A623" s="4" t="s">
        <v>1290</v>
      </c>
      <c r="B623" s="3" t="s">
        <v>265</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t="shared" si="20"/>
        <v>2</v>
      </c>
      <c r="Y623">
        <v>172.83333333333334</v>
      </c>
      <c r="Z623" s="223">
        <f>SUM( tabConsumo[[#This Row],[QTD.PENDENTE]]:tabConsumo[[#This Row],[09_23]] )</f>
        <v>2074</v>
      </c>
      <c r="AA623" s="223">
        <f>LARGE(tabConsumo[[#This Row],[10_22]:[09_23]],1)</f>
        <v>342</v>
      </c>
      <c r="AB623" s="146" t="s">
        <v>2232</v>
      </c>
      <c r="AC623" s="3" t="s">
        <v>2081</v>
      </c>
    </row>
    <row r="624" spans="1:29" x14ac:dyDescent="0.3">
      <c r="A624" s="4" t="s">
        <v>1116</v>
      </c>
      <c r="B624" s="3" t="s">
        <v>256</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t="shared" si="20"/>
        <v>2</v>
      </c>
      <c r="Y624">
        <v>6.5</v>
      </c>
      <c r="Z624" s="223">
        <f>SUM( tabConsumo[[#This Row],[QTD.PENDENTE]]:tabConsumo[[#This Row],[09_23]] )</f>
        <v>80</v>
      </c>
      <c r="AA624" s="223">
        <f>LARGE(tabConsumo[[#This Row],[10_22]:[09_23]],1)</f>
        <v>30</v>
      </c>
      <c r="AB624" s="146" t="s">
        <v>2233</v>
      </c>
      <c r="AC624" s="3" t="s">
        <v>2081</v>
      </c>
    </row>
    <row r="625" spans="1:29" x14ac:dyDescent="0.3">
      <c r="A625" s="4" t="s">
        <v>1115</v>
      </c>
      <c r="B625" s="3" t="s">
        <v>256</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t="shared" si="20"/>
        <v>2</v>
      </c>
      <c r="Y625">
        <v>5.666666666666667</v>
      </c>
      <c r="Z625" s="223">
        <f>SUM( tabConsumo[[#This Row],[QTD.PENDENTE]]:tabConsumo[[#This Row],[09_23]] )</f>
        <v>70</v>
      </c>
      <c r="AA625" s="223">
        <f>LARGE(tabConsumo[[#This Row],[10_22]:[09_23]],1)</f>
        <v>30</v>
      </c>
      <c r="AB625" s="146" t="s">
        <v>2233</v>
      </c>
      <c r="AC625" s="3" t="s">
        <v>2081</v>
      </c>
    </row>
    <row r="626" spans="1:29" x14ac:dyDescent="0.3">
      <c r="A626" s="4" t="s">
        <v>1689</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t="shared" si="20"/>
        <v>2</v>
      </c>
      <c r="Y626">
        <v>58.916666666666664</v>
      </c>
      <c r="Z626" s="223">
        <f>SUM( tabConsumo[[#This Row],[QTD.PENDENTE]]:tabConsumo[[#This Row],[09_23]] )</f>
        <v>745</v>
      </c>
      <c r="AA626" s="223">
        <f>LARGE(tabConsumo[[#This Row],[10_22]:[09_23]],1)</f>
        <v>198</v>
      </c>
      <c r="AB626" s="146" t="s">
        <v>2232</v>
      </c>
      <c r="AC626" s="3" t="s">
        <v>2081</v>
      </c>
    </row>
    <row r="627" spans="1:29" x14ac:dyDescent="0.3">
      <c r="A627" s="4" t="s">
        <v>1688</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t="shared" si="20"/>
        <v>2</v>
      </c>
      <c r="Y627">
        <v>9.4166666666666661</v>
      </c>
      <c r="Z627" s="223">
        <f>SUM( tabConsumo[[#This Row],[QTD.PENDENTE]]:tabConsumo[[#This Row],[09_23]] )</f>
        <v>122</v>
      </c>
      <c r="AA627" s="223">
        <f>LARGE(tabConsumo[[#This Row],[10_22]:[09_23]],1)</f>
        <v>50</v>
      </c>
      <c r="AB627" s="146" t="s">
        <v>2232</v>
      </c>
      <c r="AC627" s="3" t="s">
        <v>2081</v>
      </c>
    </row>
    <row r="628" spans="1:29" x14ac:dyDescent="0.3">
      <c r="A628" s="4" t="s">
        <v>1334</v>
      </c>
      <c r="B628" s="3" t="s">
        <v>256</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t="shared" si="20"/>
        <v>2</v>
      </c>
      <c r="Y628">
        <v>34.333333333333336</v>
      </c>
      <c r="Z628" s="223">
        <f>SUM( tabConsumo[[#This Row],[QTD.PENDENTE]]:tabConsumo[[#This Row],[09_23]] )</f>
        <v>412</v>
      </c>
      <c r="AA628" s="223">
        <f>LARGE(tabConsumo[[#This Row],[10_22]:[09_23]],1)</f>
        <v>64</v>
      </c>
      <c r="AB628" s="146" t="s">
        <v>2235</v>
      </c>
      <c r="AC628" s="3" t="s">
        <v>2081</v>
      </c>
    </row>
    <row r="629" spans="1:29" x14ac:dyDescent="0.3">
      <c r="A629" s="4" t="s">
        <v>1898</v>
      </c>
      <c r="B629" s="3" t="s">
        <v>256</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t="shared" si="20"/>
        <v>2</v>
      </c>
      <c r="Y629">
        <v>11.666666666666666</v>
      </c>
      <c r="Z629" s="223">
        <f>SUM( tabConsumo[[#This Row],[QTD.PENDENTE]]:tabConsumo[[#This Row],[09_23]] )</f>
        <v>140</v>
      </c>
      <c r="AA629" s="223">
        <f>LARGE(tabConsumo[[#This Row],[10_22]:[09_23]],1)</f>
        <v>40</v>
      </c>
      <c r="AB629" s="146" t="s">
        <v>2242</v>
      </c>
      <c r="AC629" s="3" t="s">
        <v>2081</v>
      </c>
    </row>
    <row r="630" spans="1:29" x14ac:dyDescent="0.3">
      <c r="A630" s="4" t="s">
        <v>1885</v>
      </c>
      <c r="B630" s="3" t="s">
        <v>256</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t="shared" si="20"/>
        <v>2</v>
      </c>
      <c r="Y630">
        <v>11</v>
      </c>
      <c r="Z630" s="223">
        <f>SUM( tabConsumo[[#This Row],[QTD.PENDENTE]]:tabConsumo[[#This Row],[09_23]] )</f>
        <v>200</v>
      </c>
      <c r="AA630" s="223">
        <f>LARGE(tabConsumo[[#This Row],[10_22]:[09_23]],1)</f>
        <v>200</v>
      </c>
      <c r="AB630" s="146" t="s">
        <v>2239</v>
      </c>
      <c r="AC630" s="3" t="s">
        <v>2081</v>
      </c>
    </row>
    <row r="631" spans="1:29" x14ac:dyDescent="0.3">
      <c r="A631" s="4" t="s">
        <v>1887</v>
      </c>
      <c r="B631" s="3" t="s">
        <v>256</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t="shared" si="20"/>
        <v>2</v>
      </c>
      <c r="Y631">
        <v>241.66666666666666</v>
      </c>
      <c r="Z631" s="223">
        <f>SUM( tabConsumo[[#This Row],[QTD.PENDENTE]]:tabConsumo[[#This Row],[09_23]] )</f>
        <v>2900</v>
      </c>
      <c r="AA631" s="223">
        <f>LARGE(tabConsumo[[#This Row],[10_22]:[09_23]],1)</f>
        <v>1000</v>
      </c>
      <c r="AB631" s="146" t="s">
        <v>2235</v>
      </c>
      <c r="AC631" s="3" t="s">
        <v>2081</v>
      </c>
    </row>
    <row r="632" spans="1:29" x14ac:dyDescent="0.3">
      <c r="A632" s="4" t="s">
        <v>1368</v>
      </c>
      <c r="B632" s="3" t="s">
        <v>256</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t="shared" si="20"/>
        <v>2</v>
      </c>
      <c r="Y632">
        <v>361.58333333333331</v>
      </c>
      <c r="Z632" s="223">
        <f>SUM( tabConsumo[[#This Row],[QTD.PENDENTE]]:tabConsumo[[#This Row],[09_23]] )</f>
        <v>4339</v>
      </c>
      <c r="AA632" s="223">
        <f>LARGE(tabConsumo[[#This Row],[10_22]:[09_23]],1)</f>
        <v>1000</v>
      </c>
      <c r="AB632" s="146" t="s">
        <v>2238</v>
      </c>
      <c r="AC632" s="3" t="s">
        <v>2081</v>
      </c>
    </row>
    <row r="633" spans="1:29" x14ac:dyDescent="0.3">
      <c r="A633" s="4" t="s">
        <v>1987</v>
      </c>
      <c r="B633" s="3" t="s">
        <v>553</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t="shared" si="20"/>
        <v>2</v>
      </c>
      <c r="Y633">
        <v>210.33333333333334</v>
      </c>
      <c r="Z633" s="223">
        <f>SUM( tabConsumo[[#This Row],[QTD.PENDENTE]]:tabConsumo[[#This Row],[09_23]] )</f>
        <v>2640</v>
      </c>
      <c r="AA633" s="223">
        <f>LARGE(tabConsumo[[#This Row],[10_22]:[09_23]],1)</f>
        <v>998</v>
      </c>
      <c r="AB633" s="146" t="s">
        <v>2232</v>
      </c>
      <c r="AC633" s="3" t="s">
        <v>2081</v>
      </c>
    </row>
    <row r="634" spans="1:29" x14ac:dyDescent="0.3">
      <c r="A634" s="4" t="s">
        <v>1992</v>
      </c>
      <c r="B634" s="3" t="s">
        <v>553</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t="shared" si="20"/>
        <v>2</v>
      </c>
      <c r="Y634">
        <v>97.454166666666666</v>
      </c>
      <c r="Z634" s="223">
        <f>SUM( tabConsumo[[#This Row],[QTD.PENDENTE]]:tabConsumo[[#This Row],[09_23]] )</f>
        <v>1773</v>
      </c>
      <c r="AA634" s="223">
        <f>LARGE(tabConsumo[[#This Row],[10_22]:[09_23]],1)</f>
        <v>1677.55</v>
      </c>
      <c r="AB634" s="146" t="s">
        <v>2239</v>
      </c>
      <c r="AC634" s="3" t="s">
        <v>2081</v>
      </c>
    </row>
    <row r="635" spans="1:29" x14ac:dyDescent="0.3">
      <c r="A635" s="4" t="s">
        <v>1049</v>
      </c>
      <c r="B635" s="3" t="s">
        <v>256</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t="shared" si="20"/>
        <v>2</v>
      </c>
      <c r="Y635">
        <v>3.25</v>
      </c>
      <c r="Z635" s="223">
        <f>SUM( tabConsumo[[#This Row],[QTD.PENDENTE]]:tabConsumo[[#This Row],[09_23]] )</f>
        <v>57</v>
      </c>
      <c r="AA635" s="223">
        <f>LARGE(tabConsumo[[#This Row],[10_22]:[09_23]],1)</f>
        <v>51</v>
      </c>
      <c r="AB635" s="146" t="s">
        <v>2235</v>
      </c>
      <c r="AC635" s="3" t="s">
        <v>2081</v>
      </c>
    </row>
    <row r="636" spans="1:29" x14ac:dyDescent="0.3">
      <c r="A636" s="4" t="s">
        <v>1491</v>
      </c>
      <c r="B636" s="3" t="s">
        <v>256</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t="shared" si="20"/>
        <v>2</v>
      </c>
      <c r="Y636">
        <v>2.8333333333333335</v>
      </c>
      <c r="Z636" s="223">
        <f>SUM( tabConsumo[[#This Row],[QTD.PENDENTE]]:tabConsumo[[#This Row],[09_23]] )</f>
        <v>39</v>
      </c>
      <c r="AA636" s="223">
        <f>LARGE(tabConsumo[[#This Row],[10_22]:[09_23]],1)</f>
        <v>20</v>
      </c>
      <c r="AB636" s="146" t="s">
        <v>2240</v>
      </c>
      <c r="AC636" s="3" t="s">
        <v>2081</v>
      </c>
    </row>
    <row r="637" spans="1:29" x14ac:dyDescent="0.3">
      <c r="A637" s="4" t="s">
        <v>1592</v>
      </c>
      <c r="B637" s="3" t="s">
        <v>256</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t="shared" si="20"/>
        <v>2</v>
      </c>
      <c r="Y637">
        <v>6.333333333333333</v>
      </c>
      <c r="Z637" s="223">
        <f>SUM( tabConsumo[[#This Row],[QTD.PENDENTE]]:tabConsumo[[#This Row],[09_23]] )</f>
        <v>90</v>
      </c>
      <c r="AA637" s="223">
        <f>LARGE(tabConsumo[[#This Row],[10_22]:[09_23]],1)</f>
        <v>50</v>
      </c>
      <c r="AB637" s="146" t="s">
        <v>2238</v>
      </c>
      <c r="AC637" s="3" t="s">
        <v>2081</v>
      </c>
    </row>
    <row r="638" spans="1:29" x14ac:dyDescent="0.3">
      <c r="A638" s="4" t="s">
        <v>1199</v>
      </c>
      <c r="B638" s="3" t="s">
        <v>313</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t="shared" ref="S638:S647" si="21"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t="shared" si="20"/>
        <v>2</v>
      </c>
      <c r="Y638">
        <v>0</v>
      </c>
      <c r="Z638" s="223">
        <f>SUM( tabConsumo[[#This Row],[QTD.PENDENTE]]:tabConsumo[[#This Row],[09_23]] )</f>
        <v>1</v>
      </c>
      <c r="AA638" s="223">
        <f>LARGE(tabConsumo[[#This Row],[10_22]:[09_23]],1)</f>
        <v>1</v>
      </c>
      <c r="AB638" s="146" t="s">
        <v>2239</v>
      </c>
      <c r="AC638" s="3" t="s">
        <v>2081</v>
      </c>
    </row>
    <row r="639" spans="1:29" x14ac:dyDescent="0.3">
      <c r="A639" s="4" t="s">
        <v>1139</v>
      </c>
      <c r="B639" s="3" t="s">
        <v>313</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t="shared" si="21"/>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t="shared" si="20"/>
        <v>2</v>
      </c>
      <c r="Y639">
        <v>0</v>
      </c>
      <c r="Z639" s="223">
        <f>SUM( tabConsumo[[#This Row],[QTD.PENDENTE]]:tabConsumo[[#This Row],[09_23]] )</f>
        <v>1</v>
      </c>
      <c r="AA639" s="223">
        <f>LARGE(tabConsumo[[#This Row],[10_22]:[09_23]],1)</f>
        <v>1</v>
      </c>
      <c r="AB639" s="146" t="s">
        <v>2241</v>
      </c>
      <c r="AC639" s="3" t="s">
        <v>2081</v>
      </c>
    </row>
    <row r="640" spans="1:29" x14ac:dyDescent="0.3">
      <c r="A640" s="4" t="s">
        <v>1140</v>
      </c>
      <c r="B640" s="3" t="s">
        <v>313</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t="shared" si="21"/>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t="shared" si="20"/>
        <v>2</v>
      </c>
      <c r="Y640">
        <v>0.58333333333333337</v>
      </c>
      <c r="Z640" s="223">
        <f>SUM( tabConsumo[[#This Row],[QTD.PENDENTE]]:tabConsumo[[#This Row],[09_23]] )</f>
        <v>8</v>
      </c>
      <c r="AA640" s="223">
        <f>LARGE(tabConsumo[[#This Row],[10_22]:[09_23]],1)</f>
        <v>4</v>
      </c>
      <c r="AB640" s="146" t="s">
        <v>2239</v>
      </c>
      <c r="AC640" s="3" t="s">
        <v>2081</v>
      </c>
    </row>
    <row r="641" spans="1:29" x14ac:dyDescent="0.3">
      <c r="A641" s="4" t="s">
        <v>1141</v>
      </c>
      <c r="B641" s="3" t="s">
        <v>313</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t="shared" si="21"/>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t="shared" si="20"/>
        <v>2</v>
      </c>
      <c r="Y641">
        <v>9.25</v>
      </c>
      <c r="Z641" s="223">
        <f>SUM( tabConsumo[[#This Row],[QTD.PENDENTE]]:tabConsumo[[#This Row],[09_23]] )</f>
        <v>117</v>
      </c>
      <c r="AA641" s="223">
        <f>LARGE(tabConsumo[[#This Row],[10_22]:[09_23]],1)</f>
        <v>39</v>
      </c>
      <c r="AB641" s="146" t="s">
        <v>2240</v>
      </c>
      <c r="AC641" s="3" t="s">
        <v>2081</v>
      </c>
    </row>
    <row r="642" spans="1:29" x14ac:dyDescent="0.3">
      <c r="A642" s="4" t="s">
        <v>1142</v>
      </c>
      <c r="B642" s="3" t="s">
        <v>313</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t="shared" si="21"/>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t="shared" si="20"/>
        <v>2</v>
      </c>
      <c r="Y642">
        <v>12.166666666666666</v>
      </c>
      <c r="Z642" s="223">
        <f>SUM( tabConsumo[[#This Row],[QTD.PENDENTE]]:tabConsumo[[#This Row],[09_23]] )</f>
        <v>146</v>
      </c>
      <c r="AA642" s="223">
        <f>LARGE(tabConsumo[[#This Row],[10_22]:[09_23]],1)</f>
        <v>36</v>
      </c>
      <c r="AB642" s="146" t="s">
        <v>2232</v>
      </c>
      <c r="AC642" s="3" t="s">
        <v>2081</v>
      </c>
    </row>
    <row r="643" spans="1:29" x14ac:dyDescent="0.3">
      <c r="A643" s="4" t="s">
        <v>1143</v>
      </c>
      <c r="B643" s="3" t="s">
        <v>313</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t="shared" si="21"/>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t="shared" ref="X643:X706" si="22" xml:space="preserve"> 2</f>
        <v>2</v>
      </c>
      <c r="Y643">
        <v>13.333333333333334</v>
      </c>
      <c r="Z643" s="223">
        <f>SUM( tabConsumo[[#This Row],[QTD.PENDENTE]]:tabConsumo[[#This Row],[09_23]] )</f>
        <v>163</v>
      </c>
      <c r="AA643" s="223">
        <f>LARGE(tabConsumo[[#This Row],[10_22]:[09_23]],1)</f>
        <v>40</v>
      </c>
      <c r="AB643" s="146" t="s">
        <v>2235</v>
      </c>
      <c r="AC643" s="3" t="s">
        <v>2081</v>
      </c>
    </row>
    <row r="644" spans="1:29" x14ac:dyDescent="0.3">
      <c r="A644" s="4" t="s">
        <v>1048</v>
      </c>
      <c r="B644" s="3" t="s">
        <v>313</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t="shared" si="21"/>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t="shared" si="22"/>
        <v>2</v>
      </c>
      <c r="Y644">
        <v>6.333333333333333</v>
      </c>
      <c r="Z644" s="223">
        <f>SUM( tabConsumo[[#This Row],[QTD.PENDENTE]]:tabConsumo[[#This Row],[09_23]] )</f>
        <v>78</v>
      </c>
      <c r="AA644" s="223">
        <f>LARGE(tabConsumo[[#This Row],[10_22]:[09_23]],1)</f>
        <v>26</v>
      </c>
      <c r="AB644" s="146" t="s">
        <v>2240</v>
      </c>
      <c r="AC644" s="3" t="s">
        <v>2081</v>
      </c>
    </row>
    <row r="645" spans="1:29" x14ac:dyDescent="0.3">
      <c r="A645" s="4" t="s">
        <v>1162</v>
      </c>
      <c r="B645" s="3" t="s">
        <v>313</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t="shared" si="21"/>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t="shared" si="22"/>
        <v>2</v>
      </c>
      <c r="Y645">
        <v>1</v>
      </c>
      <c r="Z645" s="223">
        <f>SUM( tabConsumo[[#This Row],[QTD.PENDENTE]]:tabConsumo[[#This Row],[09_23]] )</f>
        <v>15</v>
      </c>
      <c r="AA645" s="223">
        <f>LARGE(tabConsumo[[#This Row],[10_22]:[09_23]],1)</f>
        <v>10</v>
      </c>
      <c r="AB645" s="146" t="s">
        <v>2240</v>
      </c>
      <c r="AC645" s="3" t="s">
        <v>2081</v>
      </c>
    </row>
    <row r="646" spans="1:29" x14ac:dyDescent="0.3">
      <c r="A646" s="4" t="s">
        <v>1292</v>
      </c>
      <c r="B646" s="3" t="s">
        <v>1260</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t="shared" si="21"/>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t="shared" si="22"/>
        <v>2</v>
      </c>
      <c r="Y646">
        <v>0.5</v>
      </c>
      <c r="Z646" s="223">
        <f>SUM( tabConsumo[[#This Row],[QTD.PENDENTE]]:tabConsumo[[#This Row],[09_23]] )</f>
        <v>10</v>
      </c>
      <c r="AA646" s="223">
        <f>LARGE(tabConsumo[[#This Row],[10_22]:[09_23]],1)</f>
        <v>10</v>
      </c>
      <c r="AB646" s="146" t="s">
        <v>2238</v>
      </c>
      <c r="AC646" s="3" t="s">
        <v>2081</v>
      </c>
    </row>
    <row r="647" spans="1:29" x14ac:dyDescent="0.3">
      <c r="A647" s="4" t="s">
        <v>1259</v>
      </c>
      <c r="B647" s="3" t="s">
        <v>1260</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t="shared" si="21"/>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t="shared" si="22"/>
        <v>2</v>
      </c>
      <c r="Y647">
        <v>2.9166666666666665</v>
      </c>
      <c r="Z647" s="223">
        <f>SUM( tabConsumo[[#This Row],[QTD.PENDENTE]]:tabConsumo[[#This Row],[09_23]] )</f>
        <v>40</v>
      </c>
      <c r="AA647" s="223">
        <f>LARGE(tabConsumo[[#This Row],[10_22]:[09_23]],1)</f>
        <v>20</v>
      </c>
      <c r="AB647" s="146" t="s">
        <v>2232</v>
      </c>
      <c r="AC647" s="3" t="s">
        <v>2081</v>
      </c>
    </row>
    <row r="648" spans="1:29" x14ac:dyDescent="0.3">
      <c r="A648" s="4" t="s">
        <v>1977</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t="shared" si="22"/>
        <v>2</v>
      </c>
      <c r="Y648">
        <v>28.25</v>
      </c>
      <c r="Z648" s="223">
        <f>SUM( tabConsumo[[#This Row],[QTD.PENDENTE]]:tabConsumo[[#This Row],[09_23]] )</f>
        <v>350</v>
      </c>
      <c r="AA648" s="223">
        <f>LARGE(tabConsumo[[#This Row],[10_22]:[09_23]],1)</f>
        <v>120</v>
      </c>
      <c r="AB648" s="146" t="s">
        <v>2240</v>
      </c>
      <c r="AC648" s="3" t="s">
        <v>2081</v>
      </c>
    </row>
    <row r="649" spans="1:29" x14ac:dyDescent="0.3">
      <c r="A649" s="4" t="s">
        <v>1951</v>
      </c>
      <c r="B649" s="3" t="s">
        <v>256</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t="shared" si="22"/>
        <v>2</v>
      </c>
      <c r="Y649">
        <v>0</v>
      </c>
      <c r="Z649" s="223">
        <f>SUM( tabConsumo[[#This Row],[QTD.PENDENTE]]:tabConsumo[[#This Row],[09_23]] )</f>
        <v>1</v>
      </c>
      <c r="AA649" s="223">
        <f>LARGE(tabConsumo[[#This Row],[10_22]:[09_23]],1)</f>
        <v>1</v>
      </c>
      <c r="AB649" s="146" t="s">
        <v>2238</v>
      </c>
      <c r="AC649" s="3" t="s">
        <v>2081</v>
      </c>
    </row>
    <row r="650" spans="1:29" x14ac:dyDescent="0.3">
      <c r="A650" s="4" t="s">
        <v>1950</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t="shared" si="22"/>
        <v>2</v>
      </c>
      <c r="Y650">
        <v>3.4166666666666665</v>
      </c>
      <c r="Z650" s="223">
        <f>SUM( tabConsumo[[#This Row],[QTD.PENDENTE]]:tabConsumo[[#This Row],[09_23]] )</f>
        <v>43</v>
      </c>
      <c r="AA650" s="223">
        <f>LARGE(tabConsumo[[#This Row],[10_22]:[09_23]],1)</f>
        <v>20</v>
      </c>
      <c r="AB650" s="146" t="s">
        <v>2232</v>
      </c>
      <c r="AC650" s="3" t="s">
        <v>2081</v>
      </c>
    </row>
    <row r="651" spans="1:29" x14ac:dyDescent="0.3">
      <c r="A651" s="4" t="s">
        <v>1144</v>
      </c>
      <c r="B651" s="3" t="s">
        <v>256</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t="shared" si="22"/>
        <v>2</v>
      </c>
      <c r="Y651">
        <v>836.25</v>
      </c>
      <c r="Z651" s="223">
        <f>SUM( tabConsumo[[#This Row],[QTD.PENDENTE]]:tabConsumo[[#This Row],[09_23]] )</f>
        <v>10035</v>
      </c>
      <c r="AA651" s="223">
        <f>LARGE(tabConsumo[[#This Row],[10_22]:[09_23]],1)</f>
        <v>2195</v>
      </c>
      <c r="AB651" s="146" t="s">
        <v>2233</v>
      </c>
      <c r="AC651" s="3" t="s">
        <v>2081</v>
      </c>
    </row>
    <row r="652" spans="1:29" x14ac:dyDescent="0.3">
      <c r="A652" s="4" t="s">
        <v>1698</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t="shared" si="22"/>
        <v>2</v>
      </c>
      <c r="Y652">
        <v>32.416666666666664</v>
      </c>
      <c r="Z652" s="223">
        <f>SUM( tabConsumo[[#This Row],[QTD.PENDENTE]]:tabConsumo[[#This Row],[09_23]] )</f>
        <v>399</v>
      </c>
      <c r="AA652" s="223">
        <f>LARGE(tabConsumo[[#This Row],[10_22]:[09_23]],1)</f>
        <v>76</v>
      </c>
      <c r="AB652" s="146" t="s">
        <v>2232</v>
      </c>
      <c r="AC652" s="3" t="s">
        <v>2081</v>
      </c>
    </row>
    <row r="653" spans="1:29" x14ac:dyDescent="0.3">
      <c r="A653" s="4" t="s">
        <v>1619</v>
      </c>
      <c r="B653" s="3" t="s">
        <v>256</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t="shared" si="22"/>
        <v>2</v>
      </c>
      <c r="Y653">
        <v>78.25</v>
      </c>
      <c r="Z653" s="223">
        <f>SUM( tabConsumo[[#This Row],[QTD.PENDENTE]]:tabConsumo[[#This Row],[09_23]] )</f>
        <v>939</v>
      </c>
      <c r="AA653" s="223">
        <f>LARGE(tabConsumo[[#This Row],[10_22]:[09_23]],1)</f>
        <v>230</v>
      </c>
      <c r="AB653" s="146" t="s">
        <v>2233</v>
      </c>
      <c r="AC653" s="3" t="s">
        <v>2081</v>
      </c>
    </row>
    <row r="654" spans="1:29" x14ac:dyDescent="0.3">
      <c r="A654" s="4" t="s">
        <v>1919</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t="shared" si="22"/>
        <v>2</v>
      </c>
      <c r="Y654">
        <v>81.666666666666671</v>
      </c>
      <c r="Z654" s="223">
        <f>SUM( tabConsumo[[#This Row],[QTD.PENDENTE]]:tabConsumo[[#This Row],[09_23]] )</f>
        <v>980</v>
      </c>
      <c r="AA654" s="223">
        <f>LARGE(tabConsumo[[#This Row],[10_22]:[09_23]],1)</f>
        <v>300</v>
      </c>
      <c r="AB654" s="146" t="s">
        <v>2232</v>
      </c>
      <c r="AC654" s="3" t="s">
        <v>2081</v>
      </c>
    </row>
    <row r="655" spans="1:29" x14ac:dyDescent="0.3">
      <c r="A655" s="4" t="s">
        <v>1654</v>
      </c>
      <c r="B655" s="3" t="s">
        <v>256</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t="shared" si="22"/>
        <v>2</v>
      </c>
      <c r="Y655">
        <v>0.25</v>
      </c>
      <c r="Z655" s="223">
        <f>SUM( tabConsumo[[#This Row],[QTD.PENDENTE]]:tabConsumo[[#This Row],[09_23]] )</f>
        <v>4</v>
      </c>
      <c r="AA655" s="223">
        <f>LARGE(tabConsumo[[#This Row],[10_22]:[09_23]],1)</f>
        <v>2</v>
      </c>
      <c r="AB655" s="146" t="s">
        <v>2240</v>
      </c>
      <c r="AC655" s="3" t="s">
        <v>2081</v>
      </c>
    </row>
    <row r="656" spans="1:29" x14ac:dyDescent="0.3">
      <c r="A656" s="4" t="s">
        <v>1679</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t="shared" si="22"/>
        <v>2</v>
      </c>
      <c r="Y656">
        <v>0.41666666666666669</v>
      </c>
      <c r="Z656" s="223">
        <f>SUM( tabConsumo[[#This Row],[QTD.PENDENTE]]:tabConsumo[[#This Row],[09_23]] )</f>
        <v>6</v>
      </c>
      <c r="AA656" s="223">
        <f>LARGE(tabConsumo[[#This Row],[10_22]:[09_23]],1)</f>
        <v>2</v>
      </c>
      <c r="AB656" s="146" t="s">
        <v>2233</v>
      </c>
      <c r="AC656" s="3" t="s">
        <v>2081</v>
      </c>
    </row>
    <row r="657" spans="1:29" x14ac:dyDescent="0.3">
      <c r="A657" s="4" t="s">
        <v>1702</v>
      </c>
      <c r="B657" s="3" t="s">
        <v>256</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t="shared" si="22"/>
        <v>2</v>
      </c>
      <c r="Y657">
        <v>0.83333333333333337</v>
      </c>
      <c r="Z657" s="223">
        <f>SUM( tabConsumo[[#This Row],[QTD.PENDENTE]]:tabConsumo[[#This Row],[09_23]] )</f>
        <v>10</v>
      </c>
      <c r="AA657" s="223">
        <f>LARGE(tabConsumo[[#This Row],[10_22]:[09_23]],1)</f>
        <v>2</v>
      </c>
      <c r="AB657" s="146" t="s">
        <v>2232</v>
      </c>
      <c r="AC657" s="3" t="s">
        <v>2081</v>
      </c>
    </row>
    <row r="658" spans="1:29" x14ac:dyDescent="0.3">
      <c r="A658" s="4" t="s">
        <v>481</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t="shared" ref="S658:S664" si="23"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t="shared" si="22"/>
        <v>2</v>
      </c>
      <c r="Y658">
        <v>0.16666666666666666</v>
      </c>
      <c r="Z658" s="223">
        <f>SUM( tabConsumo[[#This Row],[QTD.PENDENTE]]:tabConsumo[[#This Row],[09_23]] )</f>
        <v>4</v>
      </c>
      <c r="AA658" s="223">
        <f>LARGE(tabConsumo[[#This Row],[10_22]:[09_23]],1)</f>
        <v>4</v>
      </c>
      <c r="AB658" s="146" t="s">
        <v>2237</v>
      </c>
      <c r="AC658" s="3" t="s">
        <v>2081</v>
      </c>
    </row>
    <row r="659" spans="1:29" x14ac:dyDescent="0.3">
      <c r="A659" s="4" t="s">
        <v>1077</v>
      </c>
      <c r="B659" s="3" t="s">
        <v>256</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t="shared" si="23"/>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t="shared" si="22"/>
        <v>2</v>
      </c>
      <c r="Y659">
        <v>0.16666666666666666</v>
      </c>
      <c r="Z659" s="223">
        <f>SUM( tabConsumo[[#This Row],[QTD.PENDENTE]]:tabConsumo[[#This Row],[09_23]] )</f>
        <v>4</v>
      </c>
      <c r="AA659" s="223">
        <f>LARGE(tabConsumo[[#This Row],[10_22]:[09_23]],1)</f>
        <v>4</v>
      </c>
      <c r="AB659" s="146" t="s">
        <v>2232</v>
      </c>
      <c r="AC659" s="3" t="s">
        <v>2081</v>
      </c>
    </row>
    <row r="660" spans="1:29" x14ac:dyDescent="0.3">
      <c r="A660" s="4" t="s">
        <v>1163</v>
      </c>
      <c r="B660" s="3" t="s">
        <v>256</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t="shared" si="23"/>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t="shared" si="22"/>
        <v>2</v>
      </c>
      <c r="Y660">
        <v>739.41666666666663</v>
      </c>
      <c r="Z660" s="223">
        <f>SUM( tabConsumo[[#This Row],[QTD.PENDENTE]]:tabConsumo[[#This Row],[09_23]] )</f>
        <v>9040</v>
      </c>
      <c r="AA660" s="223">
        <f>LARGE(tabConsumo[[#This Row],[10_22]:[09_23]],1)</f>
        <v>2100</v>
      </c>
      <c r="AB660" s="146" t="s">
        <v>2232</v>
      </c>
      <c r="AC660" s="3" t="s">
        <v>2081</v>
      </c>
    </row>
    <row r="661" spans="1:29" x14ac:dyDescent="0.3">
      <c r="A661" s="4" t="s">
        <v>1165</v>
      </c>
      <c r="B661" s="3" t="s">
        <v>256</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t="shared" si="23"/>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t="shared" si="22"/>
        <v>2</v>
      </c>
      <c r="Y661">
        <v>840.08333333333337</v>
      </c>
      <c r="Z661" s="223">
        <f>SUM( tabConsumo[[#This Row],[QTD.PENDENTE]]:tabConsumo[[#This Row],[09_23]] )</f>
        <v>10160</v>
      </c>
      <c r="AA661" s="223">
        <f>LARGE(tabConsumo[[#This Row],[10_22]:[09_23]],1)</f>
        <v>2400</v>
      </c>
      <c r="AB661" s="146" t="s">
        <v>2232</v>
      </c>
      <c r="AC661" s="3" t="s">
        <v>2081</v>
      </c>
    </row>
    <row r="662" spans="1:29" x14ac:dyDescent="0.3">
      <c r="A662" s="4" t="s">
        <v>1166</v>
      </c>
      <c r="B662" s="3" t="s">
        <v>256</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t="shared" si="23"/>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t="shared" si="22"/>
        <v>2</v>
      </c>
      <c r="Y662">
        <v>347.75</v>
      </c>
      <c r="Z662" s="223">
        <f>SUM( tabConsumo[[#This Row],[QTD.PENDENTE]]:tabConsumo[[#This Row],[09_23]] )</f>
        <v>4900</v>
      </c>
      <c r="AA662" s="223">
        <f>LARGE(tabConsumo[[#This Row],[10_22]:[09_23]],1)</f>
        <v>2650</v>
      </c>
      <c r="AB662" s="146" t="s">
        <v>2238</v>
      </c>
      <c r="AC662" s="3" t="s">
        <v>2081</v>
      </c>
    </row>
    <row r="663" spans="1:29" x14ac:dyDescent="0.3">
      <c r="A663" s="4" t="s">
        <v>1167</v>
      </c>
      <c r="B663" s="3" t="s">
        <v>256</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t="shared" si="23"/>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t="shared" si="22"/>
        <v>2</v>
      </c>
      <c r="Y663">
        <v>193.16666666666666</v>
      </c>
      <c r="Z663" s="223">
        <f>SUM( tabConsumo[[#This Row],[QTD.PENDENTE]]:tabConsumo[[#This Row],[09_23]] )</f>
        <v>3000</v>
      </c>
      <c r="AA663" s="223">
        <f>LARGE(tabConsumo[[#This Row],[10_22]:[09_23]],1)</f>
        <v>2100</v>
      </c>
      <c r="AB663" s="146" t="s">
        <v>2234</v>
      </c>
      <c r="AC663" s="3" t="s">
        <v>2081</v>
      </c>
    </row>
    <row r="664" spans="1:29" x14ac:dyDescent="0.3">
      <c r="A664" s="4" t="s">
        <v>1168</v>
      </c>
      <c r="B664" s="3" t="s">
        <v>256</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t="shared" si="23"/>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t="shared" si="22"/>
        <v>2</v>
      </c>
      <c r="Y664">
        <v>136.41666666666666</v>
      </c>
      <c r="Z664" s="223">
        <f>SUM( tabConsumo[[#This Row],[QTD.PENDENTE]]:tabConsumo[[#This Row],[09_23]] )</f>
        <v>1900</v>
      </c>
      <c r="AA664" s="223">
        <f>LARGE(tabConsumo[[#This Row],[10_22]:[09_23]],1)</f>
        <v>1000</v>
      </c>
      <c r="AB664" s="146" t="s">
        <v>2240</v>
      </c>
      <c r="AC664" s="3" t="s">
        <v>2081</v>
      </c>
    </row>
    <row r="665" spans="1:29" x14ac:dyDescent="0.3">
      <c r="A665" s="4" t="s">
        <v>1497</v>
      </c>
      <c r="B665" s="3" t="s">
        <v>256</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t="shared" si="22"/>
        <v>2</v>
      </c>
      <c r="Y665">
        <v>0.25</v>
      </c>
      <c r="Z665" s="223">
        <f>SUM( tabConsumo[[#This Row],[QTD.PENDENTE]]:tabConsumo[[#This Row],[09_23]] )</f>
        <v>3</v>
      </c>
      <c r="AA665" s="223">
        <f>LARGE(tabConsumo[[#This Row],[10_22]:[09_23]],1)</f>
        <v>1</v>
      </c>
      <c r="AB665" s="146" t="s">
        <v>2235</v>
      </c>
      <c r="AC665" s="3" t="s">
        <v>2081</v>
      </c>
    </row>
    <row r="666" spans="1:29" x14ac:dyDescent="0.3">
      <c r="A666" s="4" t="s">
        <v>1494</v>
      </c>
      <c r="B666" s="3" t="s">
        <v>256</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t="shared" si="22"/>
        <v>2</v>
      </c>
      <c r="Y666">
        <v>1.5</v>
      </c>
      <c r="Z666" s="223">
        <f>SUM( tabConsumo[[#This Row],[QTD.PENDENTE]]:tabConsumo[[#This Row],[09_23]] )</f>
        <v>18</v>
      </c>
      <c r="AA666" s="223">
        <f>LARGE(tabConsumo[[#This Row],[10_22]:[09_23]],1)</f>
        <v>4</v>
      </c>
      <c r="AB666" s="146" t="s">
        <v>2232</v>
      </c>
      <c r="AC666" s="3" t="s">
        <v>2081</v>
      </c>
    </row>
    <row r="667" spans="1:29" x14ac:dyDescent="0.3">
      <c r="A667" s="4" t="s">
        <v>1253</v>
      </c>
      <c r="B667" s="3" t="s">
        <v>256</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t="shared" ref="S667:S673" si="24"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t="shared" si="22"/>
        <v>2</v>
      </c>
      <c r="Y667">
        <v>3.25</v>
      </c>
      <c r="Z667" s="223">
        <f>SUM( tabConsumo[[#This Row],[QTD.PENDENTE]]:tabConsumo[[#This Row],[09_23]] )</f>
        <v>39</v>
      </c>
      <c r="AA667" s="223">
        <f>LARGE(tabConsumo[[#This Row],[10_22]:[09_23]],1)</f>
        <v>6</v>
      </c>
      <c r="AB667" s="146" t="s">
        <v>2235</v>
      </c>
      <c r="AC667" s="3" t="s">
        <v>2081</v>
      </c>
    </row>
    <row r="668" spans="1:29" x14ac:dyDescent="0.3">
      <c r="A668" s="4" t="s">
        <v>1203</v>
      </c>
      <c r="B668" s="3" t="s">
        <v>256</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t="shared" si="24"/>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t="shared" si="22"/>
        <v>2</v>
      </c>
      <c r="Y668">
        <v>4.083333333333333</v>
      </c>
      <c r="Z668" s="223">
        <f>SUM( tabConsumo[[#This Row],[QTD.PENDENTE]]:tabConsumo[[#This Row],[09_23]] )</f>
        <v>55</v>
      </c>
      <c r="AA668" s="223">
        <f>LARGE(tabConsumo[[#This Row],[10_22]:[09_23]],1)</f>
        <v>23</v>
      </c>
      <c r="AB668" s="146" t="s">
        <v>2238</v>
      </c>
      <c r="AC668" s="3" t="s">
        <v>2081</v>
      </c>
    </row>
    <row r="669" spans="1:29" x14ac:dyDescent="0.3">
      <c r="A669" s="4" t="s">
        <v>1223</v>
      </c>
      <c r="B669" s="3" t="s">
        <v>256</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t="shared" si="24"/>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t="shared" si="22"/>
        <v>2</v>
      </c>
      <c r="Y669">
        <v>2.9166666666666665</v>
      </c>
      <c r="Z669" s="223">
        <f>SUM( tabConsumo[[#This Row],[QTD.PENDENTE]]:tabConsumo[[#This Row],[09_23]] )</f>
        <v>41</v>
      </c>
      <c r="AA669" s="223">
        <f>LARGE(tabConsumo[[#This Row],[10_22]:[09_23]],1)</f>
        <v>20</v>
      </c>
      <c r="AB669" s="146" t="s">
        <v>2240</v>
      </c>
      <c r="AC669" s="3" t="s">
        <v>2081</v>
      </c>
    </row>
    <row r="670" spans="1:29" x14ac:dyDescent="0.3">
      <c r="A670" s="4" t="s">
        <v>1202</v>
      </c>
      <c r="B670" s="3" t="s">
        <v>256</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t="shared" si="24"/>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t="shared" si="22"/>
        <v>2</v>
      </c>
      <c r="Y670">
        <v>5.416666666666667</v>
      </c>
      <c r="Z670" s="223">
        <f>SUM( tabConsumo[[#This Row],[QTD.PENDENTE]]:tabConsumo[[#This Row],[09_23]] )</f>
        <v>67</v>
      </c>
      <c r="AA670" s="223">
        <f>LARGE(tabConsumo[[#This Row],[10_22]:[09_23]],1)</f>
        <v>18</v>
      </c>
      <c r="AB670" s="146" t="s">
        <v>2235</v>
      </c>
      <c r="AC670" s="3" t="s">
        <v>2081</v>
      </c>
    </row>
    <row r="671" spans="1:29" x14ac:dyDescent="0.3">
      <c r="A671" s="4" t="s">
        <v>1007</v>
      </c>
      <c r="B671" s="3" t="s">
        <v>256</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t="shared" si="24"/>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t="shared" si="22"/>
        <v>2</v>
      </c>
      <c r="Y671">
        <v>1.8333333333333333</v>
      </c>
      <c r="Z671" s="223">
        <f>SUM( tabConsumo[[#This Row],[QTD.PENDENTE]]:tabConsumo[[#This Row],[09_23]] )</f>
        <v>24</v>
      </c>
      <c r="AA671" s="223">
        <f>LARGE(tabConsumo[[#This Row],[10_22]:[09_23]],1)</f>
        <v>10</v>
      </c>
      <c r="AB671" s="146" t="s">
        <v>2238</v>
      </c>
      <c r="AC671" s="3" t="s">
        <v>2081</v>
      </c>
    </row>
    <row r="672" spans="1:29" x14ac:dyDescent="0.3">
      <c r="A672" s="4" t="s">
        <v>1006</v>
      </c>
      <c r="B672" s="3" t="s">
        <v>256</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t="shared" si="24"/>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t="shared" si="22"/>
        <v>2</v>
      </c>
      <c r="Y672">
        <v>1.4166666666666667</v>
      </c>
      <c r="Z672" s="223">
        <f>SUM( tabConsumo[[#This Row],[QTD.PENDENTE]]:tabConsumo[[#This Row],[09_23]] )</f>
        <v>23</v>
      </c>
      <c r="AA672" s="223">
        <f>LARGE(tabConsumo[[#This Row],[10_22]:[09_23]],1)</f>
        <v>17</v>
      </c>
      <c r="AB672" s="146" t="s">
        <v>2238</v>
      </c>
      <c r="AC672" s="3" t="s">
        <v>2081</v>
      </c>
    </row>
    <row r="673" spans="1:29" x14ac:dyDescent="0.3">
      <c r="A673" s="4" t="s">
        <v>1004</v>
      </c>
      <c r="B673" s="3" t="s">
        <v>256</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t="shared" si="24"/>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t="shared" si="22"/>
        <v>2</v>
      </c>
      <c r="Y673">
        <v>1.75</v>
      </c>
      <c r="Z673" s="223">
        <f>SUM( tabConsumo[[#This Row],[QTD.PENDENTE]]:tabConsumo[[#This Row],[09_23]] )</f>
        <v>28</v>
      </c>
      <c r="AA673" s="223">
        <f>LARGE(tabConsumo[[#This Row],[10_22]:[09_23]],1)</f>
        <v>20</v>
      </c>
      <c r="AB673" s="146" t="s">
        <v>2240</v>
      </c>
      <c r="AC673" s="3" t="s">
        <v>2081</v>
      </c>
    </row>
    <row r="674" spans="1:29" x14ac:dyDescent="0.3">
      <c r="A674" s="4" t="s">
        <v>1693</v>
      </c>
      <c r="B674" s="3" t="s">
        <v>256</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t="shared" si="22"/>
        <v>2</v>
      </c>
      <c r="Y674">
        <v>33.083333333333336</v>
      </c>
      <c r="Z674" s="223">
        <f>SUM( tabConsumo[[#This Row],[QTD.PENDENTE]]:tabConsumo[[#This Row],[09_23]] )</f>
        <v>401</v>
      </c>
      <c r="AA674" s="223">
        <f>LARGE(tabConsumo[[#This Row],[10_22]:[09_23]],1)</f>
        <v>90</v>
      </c>
      <c r="AB674" s="146" t="s">
        <v>2235</v>
      </c>
      <c r="AC674" s="3" t="s">
        <v>2081</v>
      </c>
    </row>
    <row r="675" spans="1:29" x14ac:dyDescent="0.3">
      <c r="A675" s="4" t="s">
        <v>1916</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t="shared" si="22"/>
        <v>2</v>
      </c>
      <c r="Y675">
        <v>725.25</v>
      </c>
      <c r="Z675" s="223">
        <f>SUM( tabConsumo[[#This Row],[QTD.PENDENTE]]:tabConsumo[[#This Row],[09_23]] )</f>
        <v>10132</v>
      </c>
      <c r="AA675" s="223">
        <f>LARGE(tabConsumo[[#This Row],[10_22]:[09_23]],1)</f>
        <v>4720</v>
      </c>
      <c r="AB675" s="146" t="s">
        <v>2232</v>
      </c>
      <c r="AC675" s="3" t="s">
        <v>2081</v>
      </c>
    </row>
    <row r="676" spans="1:29" x14ac:dyDescent="0.3">
      <c r="A676" s="4" t="s">
        <v>1695</v>
      </c>
      <c r="B676" s="3" t="s">
        <v>604</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t="shared" si="22"/>
        <v>2</v>
      </c>
      <c r="Y676">
        <v>88.166666666666671</v>
      </c>
      <c r="Z676" s="223">
        <f>SUM( tabConsumo[[#This Row],[QTD.PENDENTE]]:tabConsumo[[#This Row],[09_23]] )</f>
        <v>1068</v>
      </c>
      <c r="AA676" s="223">
        <f>LARGE(tabConsumo[[#This Row],[10_22]:[09_23]],1)</f>
        <v>300</v>
      </c>
      <c r="AB676" s="146" t="s">
        <v>2232</v>
      </c>
      <c r="AC676" s="3" t="s">
        <v>2081</v>
      </c>
    </row>
    <row r="677" spans="1:29" x14ac:dyDescent="0.3">
      <c r="A677" s="4" t="s">
        <v>1303</v>
      </c>
      <c r="B677" s="3" t="s">
        <v>604</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t="shared" si="22"/>
        <v>2</v>
      </c>
      <c r="Y677">
        <v>109.83333333333333</v>
      </c>
      <c r="Z677" s="223">
        <f>SUM( tabConsumo[[#This Row],[QTD.PENDENTE]]:tabConsumo[[#This Row],[09_23]] )</f>
        <v>1402</v>
      </c>
      <c r="AA677" s="223">
        <f>LARGE(tabConsumo[[#This Row],[10_22]:[09_23]],1)</f>
        <v>482</v>
      </c>
      <c r="AB677" s="146" t="s">
        <v>2232</v>
      </c>
      <c r="AC677" s="3" t="s">
        <v>2081</v>
      </c>
    </row>
    <row r="678" spans="1:29" x14ac:dyDescent="0.3">
      <c r="A678" s="4" t="s">
        <v>1329</v>
      </c>
      <c r="B678" s="3" t="s">
        <v>604</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t="shared" si="22"/>
        <v>2</v>
      </c>
      <c r="Y678">
        <v>88.25</v>
      </c>
      <c r="Z678" s="223">
        <f>SUM( tabConsumo[[#This Row],[QTD.PENDENTE]]:tabConsumo[[#This Row],[09_23]] )</f>
        <v>1059</v>
      </c>
      <c r="AA678" s="223">
        <f>LARGE(tabConsumo[[#This Row],[10_22]:[09_23]],1)</f>
        <v>220</v>
      </c>
      <c r="AB678" s="146" t="s">
        <v>2232</v>
      </c>
      <c r="AC678" s="3" t="s">
        <v>2081</v>
      </c>
    </row>
    <row r="679" spans="1:29" x14ac:dyDescent="0.3">
      <c r="A679" s="4" t="s">
        <v>1647</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t="shared" si="22"/>
        <v>2</v>
      </c>
      <c r="Y679">
        <v>20.833333333333332</v>
      </c>
      <c r="Z679" s="223">
        <f>SUM( tabConsumo[[#This Row],[QTD.PENDENTE]]:tabConsumo[[#This Row],[09_23]] )</f>
        <v>268</v>
      </c>
      <c r="AA679" s="223">
        <f>LARGE(tabConsumo[[#This Row],[10_22]:[09_23]],1)</f>
        <v>92</v>
      </c>
      <c r="AB679" s="146" t="s">
        <v>2235</v>
      </c>
      <c r="AC679" s="3" t="s">
        <v>2081</v>
      </c>
    </row>
    <row r="680" spans="1:29" x14ac:dyDescent="0.3">
      <c r="A680" s="4" t="s">
        <v>1629</v>
      </c>
      <c r="B680" s="3" t="s">
        <v>256</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t="shared" si="22"/>
        <v>2</v>
      </c>
      <c r="Y680">
        <v>1.1666666666666667</v>
      </c>
      <c r="Z680" s="223">
        <f>SUM( tabConsumo[[#This Row],[QTD.PENDENTE]]:tabConsumo[[#This Row],[09_23]] )</f>
        <v>15</v>
      </c>
      <c r="AA680" s="223">
        <f>LARGE(tabConsumo[[#This Row],[10_22]:[09_23]],1)</f>
        <v>6</v>
      </c>
      <c r="AB680" s="146" t="s">
        <v>2234</v>
      </c>
      <c r="AC680" s="3" t="s">
        <v>2081</v>
      </c>
    </row>
    <row r="681" spans="1:29" x14ac:dyDescent="0.3">
      <c r="A681" s="4" t="s">
        <v>1626</v>
      </c>
      <c r="B681" s="3" t="s">
        <v>256</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t="shared" si="22"/>
        <v>2</v>
      </c>
      <c r="Y681">
        <v>1.1666666666666667</v>
      </c>
      <c r="Z681" s="223">
        <f>SUM( tabConsumo[[#This Row],[QTD.PENDENTE]]:tabConsumo[[#This Row],[09_23]] )</f>
        <v>15</v>
      </c>
      <c r="AA681" s="223">
        <f>LARGE(tabConsumo[[#This Row],[10_22]:[09_23]],1)</f>
        <v>6</v>
      </c>
      <c r="AB681" s="146" t="s">
        <v>2234</v>
      </c>
      <c r="AC681" s="3" t="s">
        <v>2081</v>
      </c>
    </row>
    <row r="682" spans="1:29" x14ac:dyDescent="0.3">
      <c r="A682" s="4" t="s">
        <v>1628</v>
      </c>
      <c r="B682" s="3" t="s">
        <v>256</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t="shared" si="22"/>
        <v>2</v>
      </c>
      <c r="Y682">
        <v>0.83333333333333337</v>
      </c>
      <c r="Z682" s="223">
        <f>SUM( tabConsumo[[#This Row],[QTD.PENDENTE]]:tabConsumo[[#This Row],[09_23]] )</f>
        <v>12</v>
      </c>
      <c r="AA682" s="223">
        <f>LARGE(tabConsumo[[#This Row],[10_22]:[09_23]],1)</f>
        <v>6</v>
      </c>
      <c r="AB682" s="146" t="s">
        <v>2234</v>
      </c>
      <c r="AC682" s="3" t="s">
        <v>2081</v>
      </c>
    </row>
    <row r="683" spans="1:29" x14ac:dyDescent="0.3">
      <c r="A683" s="4" t="s">
        <v>1390</v>
      </c>
      <c r="B683" s="3" t="s">
        <v>256</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t="shared" si="22"/>
        <v>2</v>
      </c>
      <c r="Y683">
        <v>10.083333333333334</v>
      </c>
      <c r="Z683" s="223">
        <f>SUM( tabConsumo[[#This Row],[QTD.PENDENTE]]:tabConsumo[[#This Row],[09_23]] )</f>
        <v>132</v>
      </c>
      <c r="AA683" s="223">
        <f>LARGE(tabConsumo[[#This Row],[10_22]:[09_23]],1)</f>
        <v>54</v>
      </c>
      <c r="AB683" s="146" t="s">
        <v>2232</v>
      </c>
      <c r="AC683" s="3" t="s">
        <v>2081</v>
      </c>
    </row>
    <row r="684" spans="1:29" x14ac:dyDescent="0.3">
      <c r="A684" s="4" t="s">
        <v>1078</v>
      </c>
      <c r="B684" s="3" t="s">
        <v>256</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t="shared" si="22"/>
        <v>2</v>
      </c>
      <c r="Y684">
        <v>11.833333333333334</v>
      </c>
      <c r="Z684" s="223">
        <f>SUM( tabConsumo[[#This Row],[QTD.PENDENTE]]:tabConsumo[[#This Row],[09_23]] )</f>
        <v>145</v>
      </c>
      <c r="AA684" s="223">
        <f>LARGE(tabConsumo[[#This Row],[10_22]:[09_23]],1)</f>
        <v>50</v>
      </c>
      <c r="AB684" s="146" t="s">
        <v>2235</v>
      </c>
      <c r="AC684" s="3" t="s">
        <v>2081</v>
      </c>
    </row>
    <row r="685" spans="1:29" x14ac:dyDescent="0.3">
      <c r="A685" s="4" t="s">
        <v>1307</v>
      </c>
      <c r="B685" s="3" t="s">
        <v>256</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t="shared" si="22"/>
        <v>2</v>
      </c>
      <c r="Y685">
        <v>7.083333333333333</v>
      </c>
      <c r="Z685" s="223">
        <f>SUM( tabConsumo[[#This Row],[QTD.PENDENTE]]:tabConsumo[[#This Row],[09_23]] )</f>
        <v>92</v>
      </c>
      <c r="AA685" s="223">
        <f>LARGE(tabConsumo[[#This Row],[10_22]:[09_23]],1)</f>
        <v>35</v>
      </c>
      <c r="AB685" s="146" t="s">
        <v>2235</v>
      </c>
      <c r="AC685" s="3" t="s">
        <v>2081</v>
      </c>
    </row>
    <row r="686" spans="1:29" x14ac:dyDescent="0.3">
      <c r="A686" s="4" t="s">
        <v>1714</v>
      </c>
      <c r="B686" s="3" t="s">
        <v>256</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t="shared" si="22"/>
        <v>2</v>
      </c>
      <c r="Y686">
        <v>21.333333333333332</v>
      </c>
      <c r="Z686" s="223">
        <f>SUM( tabConsumo[[#This Row],[QTD.PENDENTE]]:tabConsumo[[#This Row],[09_23]] )</f>
        <v>256</v>
      </c>
      <c r="AA686" s="223">
        <f>LARGE(tabConsumo[[#This Row],[10_22]:[09_23]],1)</f>
        <v>60</v>
      </c>
      <c r="AB686" s="146" t="s">
        <v>2232</v>
      </c>
      <c r="AC686" s="3" t="s">
        <v>2081</v>
      </c>
    </row>
    <row r="687" spans="1:29" x14ac:dyDescent="0.3">
      <c r="A687" s="4" t="s">
        <v>1480</v>
      </c>
      <c r="B687" s="3" t="s">
        <v>256</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t="shared" si="22"/>
        <v>2</v>
      </c>
      <c r="Y687">
        <v>0.25</v>
      </c>
      <c r="Z687" s="223">
        <f>SUM( tabConsumo[[#This Row],[QTD.PENDENTE]]:tabConsumo[[#This Row],[09_23]] )</f>
        <v>6</v>
      </c>
      <c r="AA687" s="223">
        <f>LARGE(tabConsumo[[#This Row],[10_22]:[09_23]],1)</f>
        <v>6</v>
      </c>
      <c r="AB687" s="146" t="s">
        <v>2239</v>
      </c>
      <c r="AC687" s="3" t="s">
        <v>2081</v>
      </c>
    </row>
    <row r="688" spans="1:29" x14ac:dyDescent="0.3">
      <c r="A688" s="4" t="s">
        <v>1929</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t="shared" si="22"/>
        <v>2</v>
      </c>
      <c r="Y688">
        <v>1.0833333333333333</v>
      </c>
      <c r="Z688" s="223">
        <f>SUM( tabConsumo[[#This Row],[QTD.PENDENTE]]:tabConsumo[[#This Row],[09_23]] )</f>
        <v>21</v>
      </c>
      <c r="AA688" s="223">
        <f>LARGE(tabConsumo[[#This Row],[10_22]:[09_23]],1)</f>
        <v>21</v>
      </c>
      <c r="AB688" s="146" t="s">
        <v>2239</v>
      </c>
      <c r="AC688" s="3" t="s">
        <v>2081</v>
      </c>
    </row>
    <row r="689" spans="1:29" x14ac:dyDescent="0.3">
      <c r="A689" s="4" t="s">
        <v>1877</v>
      </c>
      <c r="B689" s="3" t="s">
        <v>553</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t="shared" si="22"/>
        <v>2</v>
      </c>
      <c r="Y689">
        <v>72.75</v>
      </c>
      <c r="Z689" s="223">
        <f>SUM( tabConsumo[[#This Row],[QTD.PENDENTE]]:tabConsumo[[#This Row],[09_23]] )</f>
        <v>873</v>
      </c>
      <c r="AA689" s="223">
        <f>LARGE(tabConsumo[[#This Row],[10_22]:[09_23]],1)</f>
        <v>217</v>
      </c>
      <c r="AB689" s="146" t="s">
        <v>2232</v>
      </c>
      <c r="AC689" s="3" t="s">
        <v>2081</v>
      </c>
    </row>
    <row r="690" spans="1:29" x14ac:dyDescent="0.3">
      <c r="A690" s="4" t="s">
        <v>1431</v>
      </c>
      <c r="B690" s="3" t="s">
        <v>256</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t="shared" si="22"/>
        <v>2</v>
      </c>
      <c r="Y690">
        <v>3.9166666666666665</v>
      </c>
      <c r="Z690" s="223">
        <f>SUM( tabConsumo[[#This Row],[QTD.PENDENTE]]:tabConsumo[[#This Row],[09_23]] )</f>
        <v>49</v>
      </c>
      <c r="AA690" s="223">
        <f>LARGE(tabConsumo[[#This Row],[10_22]:[09_23]],1)</f>
        <v>18</v>
      </c>
      <c r="AB690" s="146" t="s">
        <v>2240</v>
      </c>
      <c r="AC690" s="3" t="s">
        <v>2081</v>
      </c>
    </row>
    <row r="691" spans="1:29" x14ac:dyDescent="0.3">
      <c r="A691" s="4" t="s">
        <v>1435</v>
      </c>
      <c r="B691" s="3" t="s">
        <v>256</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t="shared" si="22"/>
        <v>2</v>
      </c>
      <c r="Y691">
        <v>1.6666666666666667</v>
      </c>
      <c r="Z691" s="223">
        <f>SUM( tabConsumo[[#This Row],[QTD.PENDENTE]]:tabConsumo[[#This Row],[09_23]] )</f>
        <v>24</v>
      </c>
      <c r="AA691" s="223">
        <f>LARGE(tabConsumo[[#This Row],[10_22]:[09_23]],1)</f>
        <v>13</v>
      </c>
      <c r="AB691" s="146" t="s">
        <v>2235</v>
      </c>
      <c r="AC691" s="3" t="s">
        <v>2081</v>
      </c>
    </row>
    <row r="692" spans="1:29" x14ac:dyDescent="0.3">
      <c r="A692" s="4" t="s">
        <v>1399</v>
      </c>
      <c r="B692" s="3" t="s">
        <v>256</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t="shared" si="22"/>
        <v>2</v>
      </c>
      <c r="Y692">
        <v>0.25</v>
      </c>
      <c r="Z692" s="223">
        <f>SUM( tabConsumo[[#This Row],[QTD.PENDENTE]]:tabConsumo[[#This Row],[09_23]] )</f>
        <v>5</v>
      </c>
      <c r="AA692" s="223">
        <f>LARGE(tabConsumo[[#This Row],[10_22]:[09_23]],1)</f>
        <v>5</v>
      </c>
      <c r="AB692" s="146" t="s">
        <v>2238</v>
      </c>
      <c r="AC692" s="3" t="s">
        <v>2081</v>
      </c>
    </row>
    <row r="693" spans="1:29" x14ac:dyDescent="0.3">
      <c r="A693" s="4" t="s">
        <v>1261</v>
      </c>
      <c r="B693" s="3" t="s">
        <v>256</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t="shared" si="22"/>
        <v>2</v>
      </c>
      <c r="Y693">
        <v>3</v>
      </c>
      <c r="Z693" s="223">
        <f>SUM( tabConsumo[[#This Row],[QTD.PENDENTE]]:tabConsumo[[#This Row],[09_23]] )</f>
        <v>40</v>
      </c>
      <c r="AA693" s="223">
        <f>LARGE(tabConsumo[[#This Row],[10_22]:[09_23]],1)</f>
        <v>20</v>
      </c>
      <c r="AB693" s="146" t="s">
        <v>2238</v>
      </c>
      <c r="AC693" s="3" t="s">
        <v>2081</v>
      </c>
    </row>
    <row r="694" spans="1:29" x14ac:dyDescent="0.3">
      <c r="A694" s="4" t="s">
        <v>1725</v>
      </c>
      <c r="B694" s="3" t="s">
        <v>256</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t="shared" si="22"/>
        <v>2</v>
      </c>
      <c r="Y694">
        <v>0.25</v>
      </c>
      <c r="Z694" s="223">
        <f>SUM( tabConsumo[[#This Row],[QTD.PENDENTE]]:tabConsumo[[#This Row],[09_23]] )</f>
        <v>5</v>
      </c>
      <c r="AA694" s="223">
        <f>LARGE(tabConsumo[[#This Row],[10_22]:[09_23]],1)</f>
        <v>5</v>
      </c>
      <c r="AB694" s="146" t="s">
        <v>2238</v>
      </c>
      <c r="AC694" s="3" t="s">
        <v>2081</v>
      </c>
    </row>
    <row r="695" spans="1:29" x14ac:dyDescent="0.3">
      <c r="A695" s="4" t="s">
        <v>1723</v>
      </c>
      <c r="B695" s="3" t="s">
        <v>256</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t="shared" si="22"/>
        <v>2</v>
      </c>
      <c r="Y695">
        <v>0.25</v>
      </c>
      <c r="Z695" s="223">
        <f>SUM( tabConsumo[[#This Row],[QTD.PENDENTE]]:tabConsumo[[#This Row],[09_23]] )</f>
        <v>5</v>
      </c>
      <c r="AA695" s="223">
        <f>LARGE(tabConsumo[[#This Row],[10_22]:[09_23]],1)</f>
        <v>5</v>
      </c>
      <c r="AB695" s="146" t="s">
        <v>2238</v>
      </c>
      <c r="AC695" s="3" t="s">
        <v>2081</v>
      </c>
    </row>
    <row r="696" spans="1:29" x14ac:dyDescent="0.3">
      <c r="A696" s="4" t="s">
        <v>1724</v>
      </c>
      <c r="B696" s="3" t="s">
        <v>256</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t="shared" si="22"/>
        <v>2</v>
      </c>
      <c r="Y696">
        <v>0.25</v>
      </c>
      <c r="Z696" s="223">
        <f>SUM( tabConsumo[[#This Row],[QTD.PENDENTE]]:tabConsumo[[#This Row],[09_23]] )</f>
        <v>5</v>
      </c>
      <c r="AA696" s="223">
        <f>LARGE(tabConsumo[[#This Row],[10_22]:[09_23]],1)</f>
        <v>5</v>
      </c>
      <c r="AB696" s="146" t="s">
        <v>2238</v>
      </c>
      <c r="AC696" s="3" t="s">
        <v>2081</v>
      </c>
    </row>
    <row r="697" spans="1:29" x14ac:dyDescent="0.3">
      <c r="A697" s="4" t="s">
        <v>1332</v>
      </c>
      <c r="B697" s="3" t="s">
        <v>256</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t="shared" si="22"/>
        <v>2</v>
      </c>
      <c r="Y697">
        <v>0.83333333333333337</v>
      </c>
      <c r="Z697" s="223">
        <f>SUM( tabConsumo[[#This Row],[QTD.PENDENTE]]:tabConsumo[[#This Row],[09_23]] )</f>
        <v>15</v>
      </c>
      <c r="AA697" s="223">
        <f>LARGE(tabConsumo[[#This Row],[10_22]:[09_23]],1)</f>
        <v>14</v>
      </c>
      <c r="AB697" s="146" t="s">
        <v>2239</v>
      </c>
      <c r="AC697" s="3" t="s">
        <v>2081</v>
      </c>
    </row>
    <row r="698" spans="1:29" x14ac:dyDescent="0.3">
      <c r="A698" s="4" t="s">
        <v>965</v>
      </c>
      <c r="B698" s="3" t="s">
        <v>256</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t="shared" si="22"/>
        <v>2</v>
      </c>
      <c r="Y698">
        <v>285.33333333333331</v>
      </c>
      <c r="Z698" s="223">
        <f>SUM( tabConsumo[[#This Row],[QTD.PENDENTE]]:tabConsumo[[#This Row],[09_23]] )</f>
        <v>4740</v>
      </c>
      <c r="AA698" s="223">
        <f>LARGE(tabConsumo[[#This Row],[10_22]:[09_23]],1)</f>
        <v>3950</v>
      </c>
      <c r="AB698" s="146" t="s">
        <v>2232</v>
      </c>
      <c r="AC698" s="3" t="s">
        <v>2081</v>
      </c>
    </row>
    <row r="699" spans="1:29" x14ac:dyDescent="0.3">
      <c r="A699" s="4" t="s">
        <v>1187</v>
      </c>
      <c r="B699" s="3" t="s">
        <v>256</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t="shared" si="22"/>
        <v>2</v>
      </c>
      <c r="Y699">
        <v>66.333333333333329</v>
      </c>
      <c r="Z699" s="223">
        <f>SUM( tabConsumo[[#This Row],[QTD.PENDENTE]]:tabConsumo[[#This Row],[09_23]] )</f>
        <v>796</v>
      </c>
      <c r="AA699" s="223">
        <f>LARGE(tabConsumo[[#This Row],[10_22]:[09_23]],1)</f>
        <v>102</v>
      </c>
      <c r="AB699" s="146" t="s">
        <v>2235</v>
      </c>
      <c r="AC699" s="3" t="s">
        <v>2081</v>
      </c>
    </row>
    <row r="700" spans="1:29" x14ac:dyDescent="0.3">
      <c r="A700" s="4" t="s">
        <v>2032</v>
      </c>
      <c r="B700" s="3" t="s">
        <v>256</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t="shared" si="22"/>
        <v>2</v>
      </c>
      <c r="Y700">
        <v>51.916666666666664</v>
      </c>
      <c r="Z700" s="223">
        <f>SUM( tabConsumo[[#This Row],[QTD.PENDENTE]]:tabConsumo[[#This Row],[09_23]] )</f>
        <v>623</v>
      </c>
      <c r="AA700" s="223">
        <f>LARGE(tabConsumo[[#This Row],[10_22]:[09_23]],1)</f>
        <v>78</v>
      </c>
      <c r="AB700" s="146" t="s">
        <v>2232</v>
      </c>
      <c r="AC700" s="3" t="s">
        <v>2081</v>
      </c>
    </row>
    <row r="701" spans="1:29" x14ac:dyDescent="0.3">
      <c r="A701" s="4" t="s">
        <v>1957</v>
      </c>
      <c r="B701" s="3" t="s">
        <v>646</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t="shared" si="22"/>
        <v>2</v>
      </c>
      <c r="Y701">
        <v>11.416666666666666</v>
      </c>
      <c r="Z701" s="223">
        <f>SUM( tabConsumo[[#This Row],[QTD.PENDENTE]]:tabConsumo[[#This Row],[09_23]] )</f>
        <v>137</v>
      </c>
      <c r="AA701" s="223">
        <f>LARGE(tabConsumo[[#This Row],[10_22]:[09_23]],1)</f>
        <v>21</v>
      </c>
      <c r="AB701" s="146" t="s">
        <v>2232</v>
      </c>
      <c r="AC701" s="3" t="s">
        <v>2081</v>
      </c>
    </row>
    <row r="702" spans="1:29" x14ac:dyDescent="0.3">
      <c r="A702" s="4" t="s">
        <v>1527</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t="shared" si="22"/>
        <v>2</v>
      </c>
      <c r="Y702">
        <v>531.41666666666663</v>
      </c>
      <c r="Z702" s="223">
        <f>SUM( tabConsumo[[#This Row],[QTD.PENDENTE]]:tabConsumo[[#This Row],[09_23]] )</f>
        <v>6548</v>
      </c>
      <c r="AA702" s="223">
        <f>LARGE(tabConsumo[[#This Row],[10_22]:[09_23]],1)</f>
        <v>1256</v>
      </c>
      <c r="AB702" s="146" t="s">
        <v>2232</v>
      </c>
      <c r="AC702" s="3" t="s">
        <v>2081</v>
      </c>
    </row>
    <row r="703" spans="1:29" x14ac:dyDescent="0.3">
      <c r="A703" s="4" t="s">
        <v>1665</v>
      </c>
      <c r="B703" s="3" t="s">
        <v>1666</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t="shared" si="22"/>
        <v>2</v>
      </c>
      <c r="Y703">
        <v>18.25</v>
      </c>
      <c r="Z703" s="223">
        <f>SUM( tabConsumo[[#This Row],[QTD.PENDENTE]]:tabConsumo[[#This Row],[09_23]] )</f>
        <v>220</v>
      </c>
      <c r="AA703" s="223">
        <f>LARGE(tabConsumo[[#This Row],[10_22]:[09_23]],1)</f>
        <v>30</v>
      </c>
      <c r="AB703" s="146" t="s">
        <v>2232</v>
      </c>
      <c r="AC703" s="3" t="s">
        <v>2081</v>
      </c>
    </row>
    <row r="704" spans="1:29" x14ac:dyDescent="0.3">
      <c r="A704" s="4" t="s">
        <v>1486</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t="shared" si="22"/>
        <v>2</v>
      </c>
      <c r="Y704">
        <v>9211.8333333333339</v>
      </c>
      <c r="Z704" s="223">
        <f>SUM( tabConsumo[[#This Row],[QTD.PENDENTE]]:tabConsumo[[#This Row],[09_23]] )</f>
        <v>110542</v>
      </c>
      <c r="AA704" s="223">
        <f>LARGE(tabConsumo[[#This Row],[10_22]:[09_23]],1)</f>
        <v>12121</v>
      </c>
      <c r="AB704" s="146" t="s">
        <v>2232</v>
      </c>
      <c r="AC704" s="3" t="s">
        <v>2081</v>
      </c>
    </row>
    <row r="705" spans="1:29" x14ac:dyDescent="0.3">
      <c r="A705" s="4" t="s">
        <v>887</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t="shared" si="22"/>
        <v>2</v>
      </c>
      <c r="Y705">
        <v>1770.5</v>
      </c>
      <c r="Z705" s="223">
        <f>SUM( tabConsumo[[#This Row],[QTD.PENDENTE]]:tabConsumo[[#This Row],[09_23]] )</f>
        <v>21246</v>
      </c>
      <c r="AA705" s="223">
        <f>LARGE(tabConsumo[[#This Row],[10_22]:[09_23]],1)</f>
        <v>2740</v>
      </c>
      <c r="AB705" s="146" t="s">
        <v>2232</v>
      </c>
      <c r="AC705" s="3" t="s">
        <v>2081</v>
      </c>
    </row>
    <row r="706" spans="1:29" x14ac:dyDescent="0.3">
      <c r="A706" s="4" t="s">
        <v>1846</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t="shared" si="22"/>
        <v>2</v>
      </c>
      <c r="Y706">
        <v>22672.916666666668</v>
      </c>
      <c r="Z706" s="223">
        <f>SUM( tabConsumo[[#This Row],[QTD.PENDENTE]]:tabConsumo[[#This Row],[09_23]] )</f>
        <v>346688</v>
      </c>
      <c r="AA706" s="223">
        <f>LARGE(tabConsumo[[#This Row],[10_22]:[09_23]],1)</f>
        <v>246270</v>
      </c>
      <c r="AB706" s="146" t="s">
        <v>2232</v>
      </c>
      <c r="AC706" s="3" t="s">
        <v>2081</v>
      </c>
    </row>
    <row r="707" spans="1:29" x14ac:dyDescent="0.3">
      <c r="A707" s="4" t="s">
        <v>1050</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t="shared" ref="X707:X770" si="25" xml:space="preserve"> 2</f>
        <v>2</v>
      </c>
      <c r="Y707">
        <v>582.58333333333337</v>
      </c>
      <c r="Z707" s="223">
        <f>SUM( tabConsumo[[#This Row],[QTD.PENDENTE]]:tabConsumo[[#This Row],[09_23]] )</f>
        <v>6991</v>
      </c>
      <c r="AA707" s="223">
        <f>LARGE(tabConsumo[[#This Row],[10_22]:[09_23]],1)</f>
        <v>836</v>
      </c>
      <c r="AB707" s="146" t="s">
        <v>2232</v>
      </c>
      <c r="AC707" s="3" t="s">
        <v>2081</v>
      </c>
    </row>
    <row r="708" spans="1:29" x14ac:dyDescent="0.3">
      <c r="A708" s="4" t="s">
        <v>1660</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t="shared" si="25"/>
        <v>2</v>
      </c>
      <c r="Y708">
        <v>9.8333333333333339</v>
      </c>
      <c r="Z708" s="223">
        <f>SUM( tabConsumo[[#This Row],[QTD.PENDENTE]]:tabConsumo[[#This Row],[09_23]] )</f>
        <v>169</v>
      </c>
      <c r="AA708" s="223">
        <f>LARGE(tabConsumo[[#This Row],[10_22]:[09_23]],1)</f>
        <v>151</v>
      </c>
      <c r="AB708" s="146" t="s">
        <v>2232</v>
      </c>
      <c r="AC708" s="3" t="s">
        <v>2081</v>
      </c>
    </row>
    <row r="709" spans="1:29" x14ac:dyDescent="0.3">
      <c r="A709" s="4" t="s">
        <v>1467</v>
      </c>
      <c r="B709" s="3" t="s">
        <v>260</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t="shared" si="25"/>
        <v>2</v>
      </c>
      <c r="Y709">
        <v>1.3333333333333333</v>
      </c>
      <c r="Z709" s="223">
        <f>SUM( tabConsumo[[#This Row],[QTD.PENDENTE]]:tabConsumo[[#This Row],[09_23]] )</f>
        <v>17</v>
      </c>
      <c r="AA709" s="223">
        <f>LARGE(tabConsumo[[#This Row],[10_22]:[09_23]],1)</f>
        <v>4</v>
      </c>
      <c r="AB709" s="146" t="s">
        <v>2232</v>
      </c>
      <c r="AC709" s="3" t="s">
        <v>2081</v>
      </c>
    </row>
    <row r="710" spans="1:29" x14ac:dyDescent="0.3">
      <c r="A710" s="4" t="s">
        <v>1572</v>
      </c>
      <c r="B710" s="3" t="s">
        <v>313</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t="shared" si="25"/>
        <v>2</v>
      </c>
      <c r="Y710">
        <v>11.083333333333334</v>
      </c>
      <c r="Z710" s="223">
        <f>SUM( tabConsumo[[#This Row],[QTD.PENDENTE]]:tabConsumo[[#This Row],[09_23]] )</f>
        <v>133</v>
      </c>
      <c r="AA710" s="223">
        <f>LARGE(tabConsumo[[#This Row],[10_22]:[09_23]],1)</f>
        <v>20</v>
      </c>
      <c r="AB710" s="146" t="s">
        <v>2232</v>
      </c>
      <c r="AC710" s="3" t="s">
        <v>2081</v>
      </c>
    </row>
    <row r="711" spans="1:29" x14ac:dyDescent="0.3">
      <c r="A711" s="4" t="s">
        <v>1310</v>
      </c>
      <c r="B711" s="3" t="s">
        <v>256</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t="shared" si="25"/>
        <v>2</v>
      </c>
      <c r="Y711">
        <v>35.666666666666664</v>
      </c>
      <c r="Z711" s="223">
        <f>SUM( tabConsumo[[#This Row],[QTD.PENDENTE]]:tabConsumo[[#This Row],[09_23]] )</f>
        <v>428</v>
      </c>
      <c r="AA711" s="223">
        <f>LARGE(tabConsumo[[#This Row],[10_22]:[09_23]],1)</f>
        <v>105</v>
      </c>
      <c r="AB711" s="146" t="s">
        <v>2235</v>
      </c>
      <c r="AC711" s="3" t="s">
        <v>2081</v>
      </c>
    </row>
    <row r="712" spans="1:29" x14ac:dyDescent="0.3">
      <c r="A712" s="4" t="s">
        <v>1652</v>
      </c>
      <c r="B712" s="3" t="s">
        <v>256</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t="shared" si="25"/>
        <v>2</v>
      </c>
      <c r="Y712">
        <v>301.16666666666669</v>
      </c>
      <c r="Z712" s="223">
        <f>SUM( tabConsumo[[#This Row],[QTD.PENDENTE]]:tabConsumo[[#This Row],[09_23]] )</f>
        <v>4076</v>
      </c>
      <c r="AA712" s="223">
        <f>LARGE(tabConsumo[[#This Row],[10_22]:[09_23]],1)</f>
        <v>2060</v>
      </c>
      <c r="AB712" s="146" t="s">
        <v>2232</v>
      </c>
      <c r="AC712" s="3" t="s">
        <v>2081</v>
      </c>
    </row>
    <row r="713" spans="1:29" x14ac:dyDescent="0.3">
      <c r="A713" s="4" t="s">
        <v>1383</v>
      </c>
      <c r="B713" s="3" t="s">
        <v>256</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t="shared" si="25"/>
        <v>2</v>
      </c>
      <c r="Y713">
        <v>42</v>
      </c>
      <c r="Z713" s="223">
        <f>SUM( tabConsumo[[#This Row],[QTD.PENDENTE]]:tabConsumo[[#This Row],[09_23]] )</f>
        <v>660</v>
      </c>
      <c r="AA713" s="223">
        <f>LARGE(tabConsumo[[#This Row],[10_22]:[09_23]],1)</f>
        <v>500</v>
      </c>
      <c r="AB713" s="146" t="s">
        <v>2234</v>
      </c>
      <c r="AC713" s="3" t="s">
        <v>2081</v>
      </c>
    </row>
    <row r="714" spans="1:29" x14ac:dyDescent="0.3">
      <c r="A714" s="4" t="s">
        <v>1745</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t="shared" si="25"/>
        <v>2</v>
      </c>
      <c r="Y714">
        <v>4357</v>
      </c>
      <c r="Z714" s="223">
        <f>SUM( tabConsumo[[#This Row],[QTD.PENDENTE]]:tabConsumo[[#This Row],[09_23]] )</f>
        <v>52284</v>
      </c>
      <c r="AA714" s="223">
        <f>LARGE(tabConsumo[[#This Row],[10_22]:[09_23]],1)</f>
        <v>14950</v>
      </c>
      <c r="AB714" s="146" t="s">
        <v>2242</v>
      </c>
      <c r="AC714" s="3" t="s">
        <v>2081</v>
      </c>
    </row>
    <row r="715" spans="1:29" x14ac:dyDescent="0.3">
      <c r="A715" s="4" t="s">
        <v>1427</v>
      </c>
      <c r="B715" s="3" t="s">
        <v>256</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t="shared" si="25"/>
        <v>2</v>
      </c>
      <c r="Y715">
        <v>392.66666666666669</v>
      </c>
      <c r="Z715" s="223">
        <f>SUM( tabConsumo[[#This Row],[QTD.PENDENTE]]:tabConsumo[[#This Row],[09_23]] )</f>
        <v>4712</v>
      </c>
      <c r="AA715" s="223">
        <f>LARGE(tabConsumo[[#This Row],[10_22]:[09_23]],1)</f>
        <v>865</v>
      </c>
      <c r="AB715" s="146" t="s">
        <v>2235</v>
      </c>
      <c r="AC715" s="3" t="s">
        <v>2081</v>
      </c>
    </row>
    <row r="716" spans="1:29" x14ac:dyDescent="0.3">
      <c r="A716" s="4" t="s">
        <v>1515</v>
      </c>
      <c r="B716" s="3" t="s">
        <v>280</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t="shared" si="25"/>
        <v>2</v>
      </c>
      <c r="Y716">
        <v>3.4166666666666665</v>
      </c>
      <c r="Z716" s="223">
        <f>SUM( tabConsumo[[#This Row],[QTD.PENDENTE]]:tabConsumo[[#This Row],[09_23]] )</f>
        <v>41</v>
      </c>
      <c r="AA716" s="223">
        <f>LARGE(tabConsumo[[#This Row],[10_22]:[09_23]],1)</f>
        <v>10</v>
      </c>
      <c r="AB716" s="146" t="s">
        <v>2232</v>
      </c>
      <c r="AC716" s="3" t="s">
        <v>2081</v>
      </c>
    </row>
    <row r="717" spans="1:29" x14ac:dyDescent="0.3">
      <c r="A717" s="4" t="s">
        <v>1787</v>
      </c>
      <c r="B717" s="3" t="s">
        <v>294</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t="shared" si="25"/>
        <v>2</v>
      </c>
      <c r="Y717">
        <v>1.0833333333333333</v>
      </c>
      <c r="Z717" s="223">
        <f>SUM( tabConsumo[[#This Row],[QTD.PENDENTE]]:tabConsumo[[#This Row],[09_23]] )</f>
        <v>17</v>
      </c>
      <c r="AA717" s="223">
        <f>LARGE(tabConsumo[[#This Row],[10_22]:[09_23]],1)</f>
        <v>10</v>
      </c>
      <c r="AB717" s="146" t="s">
        <v>2242</v>
      </c>
      <c r="AC717" s="3" t="s">
        <v>2081</v>
      </c>
    </row>
    <row r="718" spans="1:29" x14ac:dyDescent="0.3">
      <c r="A718" s="4" t="s">
        <v>1354</v>
      </c>
      <c r="B718" s="3" t="s">
        <v>256</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t="shared" si="25"/>
        <v>2</v>
      </c>
      <c r="Y718">
        <v>106.75</v>
      </c>
      <c r="Z718" s="223">
        <f>SUM( tabConsumo[[#This Row],[QTD.PENDENTE]]:tabConsumo[[#This Row],[09_23]] )</f>
        <v>1425</v>
      </c>
      <c r="AA718" s="223">
        <f>LARGE(tabConsumo[[#This Row],[10_22]:[09_23]],1)</f>
        <v>542</v>
      </c>
      <c r="AB718" s="146" t="s">
        <v>2232</v>
      </c>
      <c r="AC718" s="3" t="s">
        <v>2081</v>
      </c>
    </row>
    <row r="719" spans="1:29" x14ac:dyDescent="0.3">
      <c r="A719" s="4" t="s">
        <v>1571</v>
      </c>
      <c r="B719" s="3" t="s">
        <v>283</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t="shared" si="25"/>
        <v>2</v>
      </c>
      <c r="Y719">
        <v>69.583333333333329</v>
      </c>
      <c r="Z719" s="223">
        <f>SUM( tabConsumo[[#This Row],[QTD.PENDENTE]]:tabConsumo[[#This Row],[09_23]] )</f>
        <v>835</v>
      </c>
      <c r="AA719" s="223">
        <f>LARGE(tabConsumo[[#This Row],[10_22]:[09_23]],1)</f>
        <v>215</v>
      </c>
      <c r="AB719" s="146" t="s">
        <v>2232</v>
      </c>
      <c r="AC719" s="3" t="s">
        <v>2081</v>
      </c>
    </row>
    <row r="720" spans="1:29" x14ac:dyDescent="0.3">
      <c r="A720" s="4" t="s">
        <v>1178</v>
      </c>
      <c r="B720" s="3" t="s">
        <v>1065</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t="shared" si="25"/>
        <v>2</v>
      </c>
      <c r="Y720">
        <v>14.25</v>
      </c>
      <c r="Z720" s="223">
        <f>SUM( tabConsumo[[#This Row],[QTD.PENDENTE]]:tabConsumo[[#This Row],[09_23]] )</f>
        <v>185</v>
      </c>
      <c r="AA720" s="223">
        <f>LARGE(tabConsumo[[#This Row],[10_22]:[09_23]],1)</f>
        <v>56</v>
      </c>
      <c r="AB720" s="146" t="s">
        <v>2232</v>
      </c>
      <c r="AC720" s="3" t="s">
        <v>2081</v>
      </c>
    </row>
    <row r="721" spans="1:29" x14ac:dyDescent="0.3">
      <c r="A721" s="4" t="s">
        <v>1070</v>
      </c>
      <c r="B721" s="3" t="s">
        <v>256</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t="shared" si="25"/>
        <v>2</v>
      </c>
      <c r="Y721">
        <v>22</v>
      </c>
      <c r="Z721" s="223">
        <f>SUM( tabConsumo[[#This Row],[QTD.PENDENTE]]:tabConsumo[[#This Row],[09_23]] )</f>
        <v>286</v>
      </c>
      <c r="AA721" s="223">
        <f>LARGE(tabConsumo[[#This Row],[10_22]:[09_23]],1)</f>
        <v>109</v>
      </c>
      <c r="AB721" s="146" t="s">
        <v>2232</v>
      </c>
      <c r="AC721" s="3" t="s">
        <v>2081</v>
      </c>
    </row>
    <row r="722" spans="1:29" x14ac:dyDescent="0.3">
      <c r="A722" s="4" t="s">
        <v>1847</v>
      </c>
      <c r="B722" s="3" t="s">
        <v>256</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t="shared" si="25"/>
        <v>2</v>
      </c>
      <c r="Y722">
        <v>304.16666666666669</v>
      </c>
      <c r="Z722" s="223">
        <f>SUM( tabConsumo[[#This Row],[QTD.PENDENTE]]:tabConsumo[[#This Row],[09_23]] )</f>
        <v>3650</v>
      </c>
      <c r="AA722" s="223">
        <f>LARGE(tabConsumo[[#This Row],[10_22]:[09_23]],1)</f>
        <v>650</v>
      </c>
      <c r="AB722" s="146" t="s">
        <v>2241</v>
      </c>
      <c r="AC722" s="3" t="s">
        <v>2081</v>
      </c>
    </row>
    <row r="723" spans="1:29" x14ac:dyDescent="0.3">
      <c r="A723" s="4" t="s">
        <v>1438</v>
      </c>
      <c r="B723" s="3" t="s">
        <v>260</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t="shared" si="25"/>
        <v>2</v>
      </c>
      <c r="Y723">
        <v>84.083333333333329</v>
      </c>
      <c r="Z723" s="223">
        <f>SUM( tabConsumo[[#This Row],[QTD.PENDENTE]]:tabConsumo[[#This Row],[09_23]] )</f>
        <v>1009</v>
      </c>
      <c r="AA723" s="223">
        <f>LARGE(tabConsumo[[#This Row],[10_22]:[09_23]],1)</f>
        <v>285</v>
      </c>
      <c r="AB723" s="146" t="s">
        <v>2238</v>
      </c>
      <c r="AC723" s="3" t="s">
        <v>2081</v>
      </c>
    </row>
    <row r="724" spans="1:29" x14ac:dyDescent="0.3">
      <c r="A724" s="4" t="s">
        <v>1726</v>
      </c>
      <c r="B724" s="3" t="s">
        <v>265</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t="shared" si="25"/>
        <v>2</v>
      </c>
      <c r="Y724">
        <v>401.41666666666669</v>
      </c>
      <c r="Z724" s="223">
        <f>SUM( tabConsumo[[#This Row],[QTD.PENDENTE]]:tabConsumo[[#This Row],[09_23]] )</f>
        <v>4817</v>
      </c>
      <c r="AA724" s="223">
        <f>LARGE(tabConsumo[[#This Row],[10_22]:[09_23]],1)</f>
        <v>1252</v>
      </c>
      <c r="AB724" s="146" t="s">
        <v>2235</v>
      </c>
      <c r="AC724" s="3" t="s">
        <v>2081</v>
      </c>
    </row>
    <row r="725" spans="1:29" x14ac:dyDescent="0.3">
      <c r="A725" s="4" t="s">
        <v>1678</v>
      </c>
      <c r="B725" s="3" t="s">
        <v>256</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t="shared" si="25"/>
        <v>2</v>
      </c>
      <c r="Y725">
        <v>134.5</v>
      </c>
      <c r="Z725" s="223">
        <f>SUM( tabConsumo[[#This Row],[QTD.PENDENTE]]:tabConsumo[[#This Row],[09_23]] )</f>
        <v>1614</v>
      </c>
      <c r="AA725" s="223">
        <f>LARGE(tabConsumo[[#This Row],[10_22]:[09_23]],1)</f>
        <v>493</v>
      </c>
      <c r="AB725" s="146" t="s">
        <v>2240</v>
      </c>
      <c r="AC725" s="3" t="s">
        <v>2081</v>
      </c>
    </row>
    <row r="726" spans="1:29" x14ac:dyDescent="0.3">
      <c r="A726" s="4" t="s">
        <v>1790</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t="shared" si="25"/>
        <v>2</v>
      </c>
      <c r="Y726">
        <v>10.166666666666666</v>
      </c>
      <c r="Z726" s="223">
        <f>SUM( tabConsumo[[#This Row],[QTD.PENDENTE]]:tabConsumo[[#This Row],[09_23]] )</f>
        <v>185</v>
      </c>
      <c r="AA726" s="223">
        <f>LARGE(tabConsumo[[#This Row],[10_22]:[09_23]],1)</f>
        <v>185</v>
      </c>
      <c r="AB726" s="146" t="s">
        <v>2241</v>
      </c>
      <c r="AC726" s="3" t="s">
        <v>2081</v>
      </c>
    </row>
    <row r="727" spans="1:29" x14ac:dyDescent="0.3">
      <c r="A727" s="4" t="s">
        <v>1789</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t="shared" si="25"/>
        <v>2</v>
      </c>
      <c r="Y727">
        <v>269.5</v>
      </c>
      <c r="Z727" s="223">
        <f>SUM( tabConsumo[[#This Row],[QTD.PENDENTE]]:tabConsumo[[#This Row],[09_23]] )</f>
        <v>3234</v>
      </c>
      <c r="AA727" s="223">
        <f>LARGE(tabConsumo[[#This Row],[10_22]:[09_23]],1)</f>
        <v>784</v>
      </c>
      <c r="AB727" s="146" t="s">
        <v>2238</v>
      </c>
      <c r="AC727" s="3" t="s">
        <v>2081</v>
      </c>
    </row>
    <row r="728" spans="1:29" x14ac:dyDescent="0.3">
      <c r="A728" s="4" t="s">
        <v>1075</v>
      </c>
      <c r="B728" s="3" t="s">
        <v>256</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t="shared" si="25"/>
        <v>2</v>
      </c>
      <c r="Y728">
        <v>8.0833333333333339</v>
      </c>
      <c r="Z728" s="223">
        <f>SUM( tabConsumo[[#This Row],[QTD.PENDENTE]]:tabConsumo[[#This Row],[09_23]] )</f>
        <v>97</v>
      </c>
      <c r="AA728" s="223">
        <f>LARGE(tabConsumo[[#This Row],[10_22]:[09_23]],1)</f>
        <v>20</v>
      </c>
      <c r="AB728" s="146" t="s">
        <v>2232</v>
      </c>
      <c r="AC728" s="3" t="s">
        <v>2081</v>
      </c>
    </row>
    <row r="729" spans="1:29" x14ac:dyDescent="0.3">
      <c r="A729" s="4" t="s">
        <v>620</v>
      </c>
      <c r="B729" s="3" t="s">
        <v>256</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t="shared" si="25"/>
        <v>2</v>
      </c>
      <c r="Y729">
        <v>8.3333333333333329E-2</v>
      </c>
      <c r="Z729" s="223">
        <f>SUM( tabConsumo[[#This Row],[QTD.PENDENTE]]:tabConsumo[[#This Row],[09_23]] )</f>
        <v>3</v>
      </c>
      <c r="AA729" s="223">
        <f>LARGE(tabConsumo[[#This Row],[10_22]:[09_23]],1)</f>
        <v>3</v>
      </c>
      <c r="AB729" s="146" t="s">
        <v>2243</v>
      </c>
      <c r="AC729" s="3" t="s">
        <v>2081</v>
      </c>
    </row>
    <row r="730" spans="1:29" x14ac:dyDescent="0.3">
      <c r="A730" s="4" t="s">
        <v>1450</v>
      </c>
      <c r="B730" s="3" t="s">
        <v>256</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t="shared" si="25"/>
        <v>2</v>
      </c>
      <c r="Y730">
        <v>1.4166666666666667</v>
      </c>
      <c r="Z730" s="223">
        <f>SUM( tabConsumo[[#This Row],[QTD.PENDENTE]]:tabConsumo[[#This Row],[09_23]] )</f>
        <v>17</v>
      </c>
      <c r="AA730" s="223">
        <f>LARGE(tabConsumo[[#This Row],[10_22]:[09_23]],1)</f>
        <v>4</v>
      </c>
      <c r="AB730" s="146" t="s">
        <v>2232</v>
      </c>
      <c r="AC730" s="3" t="s">
        <v>2081</v>
      </c>
    </row>
    <row r="731" spans="1:29" x14ac:dyDescent="0.3">
      <c r="A731" s="4" t="s">
        <v>1173</v>
      </c>
      <c r="B731" s="3" t="s">
        <v>256</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t="shared" ref="S731:S743" si="26"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t="shared" si="25"/>
        <v>2</v>
      </c>
      <c r="Y731">
        <v>2.75</v>
      </c>
      <c r="Z731" s="223">
        <f>SUM( tabConsumo[[#This Row],[QTD.PENDENTE]]:tabConsumo[[#This Row],[09_23]] )</f>
        <v>50</v>
      </c>
      <c r="AA731" s="223">
        <f>LARGE(tabConsumo[[#This Row],[10_22]:[09_23]],1)</f>
        <v>50</v>
      </c>
      <c r="AB731" s="146" t="s">
        <v>2233</v>
      </c>
      <c r="AC731" s="3" t="s">
        <v>2081</v>
      </c>
    </row>
    <row r="732" spans="1:29" x14ac:dyDescent="0.3">
      <c r="A732" s="4" t="s">
        <v>998</v>
      </c>
      <c r="B732" s="3" t="s">
        <v>256</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t="shared" si="26"/>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t="shared" si="25"/>
        <v>2</v>
      </c>
      <c r="Y732">
        <v>57.833333333333336</v>
      </c>
      <c r="Z732" s="223">
        <f>SUM( tabConsumo[[#This Row],[QTD.PENDENTE]]:tabConsumo[[#This Row],[09_23]] )</f>
        <v>743</v>
      </c>
      <c r="AA732" s="223">
        <f>LARGE(tabConsumo[[#This Row],[10_22]:[09_23]],1)</f>
        <v>253</v>
      </c>
      <c r="AB732" s="146" t="s">
        <v>2232</v>
      </c>
      <c r="AC732" s="3" t="s">
        <v>2081</v>
      </c>
    </row>
    <row r="733" spans="1:29" x14ac:dyDescent="0.3">
      <c r="A733" s="4" t="s">
        <v>1028</v>
      </c>
      <c r="B733" s="3" t="s">
        <v>256</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t="shared" si="26"/>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t="shared" si="25"/>
        <v>2</v>
      </c>
      <c r="Y733">
        <v>3.5833333333333335</v>
      </c>
      <c r="Z733" s="223">
        <f>SUM( tabConsumo[[#This Row],[QTD.PENDENTE]]:tabConsumo[[#This Row],[09_23]] )</f>
        <v>43</v>
      </c>
      <c r="AA733" s="223">
        <f>LARGE(tabConsumo[[#This Row],[10_22]:[09_23]],1)</f>
        <v>11</v>
      </c>
      <c r="AB733" s="146" t="s">
        <v>2233</v>
      </c>
      <c r="AC733" s="3" t="s">
        <v>2081</v>
      </c>
    </row>
    <row r="734" spans="1:29" x14ac:dyDescent="0.3">
      <c r="A734" s="4" t="s">
        <v>1029</v>
      </c>
      <c r="B734" s="3" t="s">
        <v>256</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t="shared" si="26"/>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t="shared" si="25"/>
        <v>2</v>
      </c>
      <c r="Y734">
        <v>3.0833333333333335</v>
      </c>
      <c r="Z734" s="223">
        <f>SUM( tabConsumo[[#This Row],[QTD.PENDENTE]]:tabConsumo[[#This Row],[09_23]] )</f>
        <v>39</v>
      </c>
      <c r="AA734" s="223">
        <f>LARGE(tabConsumo[[#This Row],[10_22]:[09_23]],1)</f>
        <v>15</v>
      </c>
      <c r="AB734" s="146" t="s">
        <v>2234</v>
      </c>
      <c r="AC734" s="3" t="s">
        <v>2081</v>
      </c>
    </row>
    <row r="735" spans="1:29" x14ac:dyDescent="0.3">
      <c r="A735" s="4" t="s">
        <v>1000</v>
      </c>
      <c r="B735" s="3" t="s">
        <v>256</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t="shared" si="26"/>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t="shared" si="25"/>
        <v>2</v>
      </c>
      <c r="Y735">
        <v>7.833333333333333</v>
      </c>
      <c r="Z735" s="223">
        <f>SUM( tabConsumo[[#This Row],[QTD.PENDENTE]]:tabConsumo[[#This Row],[09_23]] )</f>
        <v>94</v>
      </c>
      <c r="AA735" s="223">
        <f>LARGE(tabConsumo[[#This Row],[10_22]:[09_23]],1)</f>
        <v>21</v>
      </c>
      <c r="AB735" s="146" t="s">
        <v>2232</v>
      </c>
      <c r="AC735" s="3" t="s">
        <v>2081</v>
      </c>
    </row>
    <row r="736" spans="1:29" x14ac:dyDescent="0.3">
      <c r="A736" s="4" t="s">
        <v>1002</v>
      </c>
      <c r="B736" s="3" t="s">
        <v>256</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t="shared" si="26"/>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t="shared" si="25"/>
        <v>2</v>
      </c>
      <c r="Y736">
        <v>1.8333333333333333</v>
      </c>
      <c r="Z736" s="223">
        <f>SUM( tabConsumo[[#This Row],[QTD.PENDENTE]]:tabConsumo[[#This Row],[09_23]] )</f>
        <v>28</v>
      </c>
      <c r="AA736" s="223">
        <f>LARGE(tabConsumo[[#This Row],[10_22]:[09_23]],1)</f>
        <v>18</v>
      </c>
      <c r="AB736" s="146" t="s">
        <v>2234</v>
      </c>
      <c r="AC736" s="3" t="s">
        <v>2081</v>
      </c>
    </row>
    <row r="737" spans="1:29" x14ac:dyDescent="0.3">
      <c r="A737" s="4" t="s">
        <v>1337</v>
      </c>
      <c r="B737" s="3" t="s">
        <v>256</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t="shared" si="26"/>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t="shared" si="25"/>
        <v>2</v>
      </c>
      <c r="Y737">
        <v>3.75</v>
      </c>
      <c r="Z737" s="223">
        <f>SUM( tabConsumo[[#This Row],[QTD.PENDENTE]]:tabConsumo[[#This Row],[09_23]] )</f>
        <v>48</v>
      </c>
      <c r="AA737" s="223">
        <f>LARGE(tabConsumo[[#This Row],[10_22]:[09_23]],1)</f>
        <v>19</v>
      </c>
      <c r="AB737" s="146" t="s">
        <v>2234</v>
      </c>
      <c r="AC737" s="3" t="s">
        <v>2081</v>
      </c>
    </row>
    <row r="738" spans="1:29" x14ac:dyDescent="0.3">
      <c r="A738" s="4" t="s">
        <v>991</v>
      </c>
      <c r="B738" s="3" t="s">
        <v>256</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t="shared" si="26"/>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t="shared" si="25"/>
        <v>2</v>
      </c>
      <c r="Y738">
        <v>2.5</v>
      </c>
      <c r="Z738" s="223">
        <f>SUM( tabConsumo[[#This Row],[QTD.PENDENTE]]:tabConsumo[[#This Row],[09_23]] )</f>
        <v>36</v>
      </c>
      <c r="AA738" s="223">
        <f>LARGE(tabConsumo[[#This Row],[10_22]:[09_23]],1)</f>
        <v>20</v>
      </c>
      <c r="AB738" s="146" t="s">
        <v>2234</v>
      </c>
      <c r="AC738" s="3" t="s">
        <v>2081</v>
      </c>
    </row>
    <row r="739" spans="1:29" x14ac:dyDescent="0.3">
      <c r="A739" s="4" t="s">
        <v>1385</v>
      </c>
      <c r="B739" s="3" t="s">
        <v>256</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t="shared" si="26"/>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t="shared" si="25"/>
        <v>2</v>
      </c>
      <c r="Y739">
        <v>0.25</v>
      </c>
      <c r="Z739" s="223">
        <f>SUM( tabConsumo[[#This Row],[QTD.PENDENTE]]:tabConsumo[[#This Row],[09_23]] )</f>
        <v>3</v>
      </c>
      <c r="AA739" s="223">
        <f>LARGE(tabConsumo[[#This Row],[10_22]:[09_23]],1)</f>
        <v>1</v>
      </c>
      <c r="AB739" s="146" t="s">
        <v>2239</v>
      </c>
      <c r="AC739" s="3" t="s">
        <v>2081</v>
      </c>
    </row>
    <row r="740" spans="1:29" x14ac:dyDescent="0.3">
      <c r="A740" s="4" t="s">
        <v>992</v>
      </c>
      <c r="B740" s="3" t="s">
        <v>256</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t="shared" si="26"/>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t="shared" si="25"/>
        <v>2</v>
      </c>
      <c r="Y740">
        <v>23.5</v>
      </c>
      <c r="Z740" s="223">
        <f>SUM( tabConsumo[[#This Row],[QTD.PENDENTE]]:tabConsumo[[#This Row],[09_23]] )</f>
        <v>282</v>
      </c>
      <c r="AA740" s="223">
        <f>LARGE(tabConsumo[[#This Row],[10_22]:[09_23]],1)</f>
        <v>45</v>
      </c>
      <c r="AB740" s="146" t="s">
        <v>2232</v>
      </c>
      <c r="AC740" s="3" t="s">
        <v>2081</v>
      </c>
    </row>
    <row r="741" spans="1:29" x14ac:dyDescent="0.3">
      <c r="A741" s="4" t="s">
        <v>1352</v>
      </c>
      <c r="B741" s="3" t="s">
        <v>256</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t="shared" si="26"/>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t="shared" si="25"/>
        <v>2</v>
      </c>
      <c r="Y741">
        <v>4.166666666666667</v>
      </c>
      <c r="Z741" s="223">
        <f>SUM( tabConsumo[[#This Row],[QTD.PENDENTE]]:tabConsumo[[#This Row],[09_23]] )</f>
        <v>50</v>
      </c>
      <c r="AA741" s="223">
        <f>LARGE(tabConsumo[[#This Row],[10_22]:[09_23]],1)</f>
        <v>15</v>
      </c>
      <c r="AB741" s="146" t="s">
        <v>2234</v>
      </c>
      <c r="AC741" s="3" t="s">
        <v>2081</v>
      </c>
    </row>
    <row r="742" spans="1:29" x14ac:dyDescent="0.3">
      <c r="A742" s="4" t="s">
        <v>1365</v>
      </c>
      <c r="B742" s="3" t="s">
        <v>553</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t="shared" si="26"/>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t="shared" si="25"/>
        <v>2</v>
      </c>
      <c r="Y742">
        <v>10.333333333333334</v>
      </c>
      <c r="Z742" s="223">
        <f>SUM( tabConsumo[[#This Row],[QTD.PENDENTE]]:tabConsumo[[#This Row],[09_23]] )</f>
        <v>170</v>
      </c>
      <c r="AA742" s="223">
        <f>LARGE(tabConsumo[[#This Row],[10_22]:[09_23]],1)</f>
        <v>140</v>
      </c>
      <c r="AB742" s="146" t="s">
        <v>2240</v>
      </c>
      <c r="AC742" s="3" t="s">
        <v>2081</v>
      </c>
    </row>
    <row r="743" spans="1:29" x14ac:dyDescent="0.3">
      <c r="A743" s="4" t="s">
        <v>1320</v>
      </c>
      <c r="B743" s="3" t="s">
        <v>553</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t="shared" si="26"/>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t="shared" si="25"/>
        <v>2</v>
      </c>
      <c r="Y743">
        <v>11.75</v>
      </c>
      <c r="Z743" s="223">
        <f>SUM( tabConsumo[[#This Row],[QTD.PENDENTE]]:tabConsumo[[#This Row],[09_23]] )</f>
        <v>151</v>
      </c>
      <c r="AA743" s="223">
        <f>LARGE(tabConsumo[[#This Row],[10_22]:[09_23]],1)</f>
        <v>70</v>
      </c>
      <c r="AB743" s="146" t="s">
        <v>2240</v>
      </c>
      <c r="AC743" s="3" t="s">
        <v>2081</v>
      </c>
    </row>
    <row r="744" spans="1:29" x14ac:dyDescent="0.3">
      <c r="A744" s="4" t="s">
        <v>1851</v>
      </c>
      <c r="B744" s="3" t="s">
        <v>253</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t="shared" si="25"/>
        <v>2</v>
      </c>
      <c r="Y744">
        <v>0.75</v>
      </c>
      <c r="Z744" s="223">
        <f>SUM( tabConsumo[[#This Row],[QTD.PENDENTE]]:tabConsumo[[#This Row],[09_23]] )</f>
        <v>11</v>
      </c>
      <c r="AA744" s="223">
        <f>LARGE(tabConsumo[[#This Row],[10_22]:[09_23]],1)</f>
        <v>6</v>
      </c>
      <c r="AB744" s="146" t="s">
        <v>2233</v>
      </c>
      <c r="AC744" s="3" t="s">
        <v>2081</v>
      </c>
    </row>
    <row r="745" spans="1:29" x14ac:dyDescent="0.3">
      <c r="A745" s="4" t="s">
        <v>1458</v>
      </c>
      <c r="B745" s="3" t="s">
        <v>256</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t="shared" si="25"/>
        <v>2</v>
      </c>
      <c r="Y745">
        <v>0.66666666666666663</v>
      </c>
      <c r="Z745" s="223">
        <f>SUM( tabConsumo[[#This Row],[QTD.PENDENTE]]:tabConsumo[[#This Row],[09_23]] )</f>
        <v>8</v>
      </c>
      <c r="AA745" s="223">
        <f>LARGE(tabConsumo[[#This Row],[10_22]:[09_23]],1)</f>
        <v>2</v>
      </c>
      <c r="AB745" s="146" t="s">
        <v>2240</v>
      </c>
      <c r="AC745" s="3" t="s">
        <v>2081</v>
      </c>
    </row>
    <row r="746" spans="1:29" x14ac:dyDescent="0.3">
      <c r="A746" s="4" t="s">
        <v>459</v>
      </c>
      <c r="B746" s="3" t="s">
        <v>256</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t="shared" si="25"/>
        <v>2</v>
      </c>
      <c r="Y746">
        <v>0.58333333333333337</v>
      </c>
      <c r="Z746" s="223">
        <f>SUM( tabConsumo[[#This Row],[QTD.PENDENTE]]:tabConsumo[[#This Row],[09_23]] )</f>
        <v>11</v>
      </c>
      <c r="AA746" s="223">
        <f>LARGE(tabConsumo[[#This Row],[10_22]:[09_23]],1)</f>
        <v>11</v>
      </c>
      <c r="AB746" s="146" t="s">
        <v>2243</v>
      </c>
      <c r="AC746" s="3" t="s">
        <v>2081</v>
      </c>
    </row>
    <row r="747" spans="1:29" x14ac:dyDescent="0.3">
      <c r="A747" s="4" t="s">
        <v>1269</v>
      </c>
      <c r="B747" s="3" t="s">
        <v>256</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t="shared" si="25"/>
        <v>2</v>
      </c>
      <c r="Y747">
        <v>1.25</v>
      </c>
      <c r="Z747" s="223">
        <f>SUM( tabConsumo[[#This Row],[QTD.PENDENTE]]:tabConsumo[[#This Row],[09_23]] )</f>
        <v>24</v>
      </c>
      <c r="AA747" s="223">
        <f>LARGE(tabConsumo[[#This Row],[10_22]:[09_23]],1)</f>
        <v>24</v>
      </c>
      <c r="AB747" s="146" t="s">
        <v>2243</v>
      </c>
      <c r="AC747" s="3" t="s">
        <v>2081</v>
      </c>
    </row>
    <row r="748" spans="1:29" x14ac:dyDescent="0.3">
      <c r="A748" s="4" t="s">
        <v>1696</v>
      </c>
      <c r="B748" s="3" t="s">
        <v>256</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t="shared" si="25"/>
        <v>2</v>
      </c>
      <c r="Y748">
        <v>3.9166666666666665</v>
      </c>
      <c r="Z748" s="223">
        <f>SUM( tabConsumo[[#This Row],[QTD.PENDENTE]]:tabConsumo[[#This Row],[09_23]] )</f>
        <v>53</v>
      </c>
      <c r="AA748" s="223">
        <f>LARGE(tabConsumo[[#This Row],[10_22]:[09_23]],1)</f>
        <v>28</v>
      </c>
      <c r="AB748" s="146" t="s">
        <v>2242</v>
      </c>
      <c r="AC748" s="3" t="s">
        <v>2081</v>
      </c>
    </row>
    <row r="749" spans="1:29" x14ac:dyDescent="0.3">
      <c r="A749" s="4" t="s">
        <v>1417</v>
      </c>
      <c r="B749" s="3" t="s">
        <v>256</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t="shared" si="25"/>
        <v>2</v>
      </c>
      <c r="Y749">
        <v>0.16666666666666666</v>
      </c>
      <c r="Z749" s="223">
        <f>SUM( tabConsumo[[#This Row],[QTD.PENDENTE]]:tabConsumo[[#This Row],[09_23]] )</f>
        <v>4</v>
      </c>
      <c r="AA749" s="223">
        <f>LARGE(tabConsumo[[#This Row],[10_22]:[09_23]],1)</f>
        <v>4</v>
      </c>
      <c r="AB749" s="146" t="s">
        <v>2234</v>
      </c>
      <c r="AC749" s="3" t="s">
        <v>2081</v>
      </c>
    </row>
    <row r="750" spans="1:29" x14ac:dyDescent="0.3">
      <c r="A750" s="4" t="s">
        <v>1630</v>
      </c>
      <c r="B750" s="3" t="s">
        <v>256</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t="shared" si="25"/>
        <v>2</v>
      </c>
      <c r="Y750">
        <v>40.083333333333336</v>
      </c>
      <c r="Z750" s="223">
        <f>SUM( tabConsumo[[#This Row],[QTD.PENDENTE]]:tabConsumo[[#This Row],[09_23]] )</f>
        <v>541</v>
      </c>
      <c r="AA750" s="223">
        <f>LARGE(tabConsumo[[#This Row],[10_22]:[09_23]],1)</f>
        <v>232</v>
      </c>
      <c r="AB750" s="146" t="s">
        <v>2238</v>
      </c>
      <c r="AC750" s="3" t="s">
        <v>2081</v>
      </c>
    </row>
    <row r="751" spans="1:29" x14ac:dyDescent="0.3">
      <c r="A751" s="4" t="s">
        <v>1631</v>
      </c>
      <c r="B751" s="3" t="s">
        <v>256</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t="shared" si="25"/>
        <v>2</v>
      </c>
      <c r="Y751">
        <v>155.5</v>
      </c>
      <c r="Z751" s="223">
        <f>SUM( tabConsumo[[#This Row],[QTD.PENDENTE]]:tabConsumo[[#This Row],[09_23]] )</f>
        <v>1866</v>
      </c>
      <c r="AA751" s="223">
        <f>LARGE(tabConsumo[[#This Row],[10_22]:[09_23]],1)</f>
        <v>323</v>
      </c>
      <c r="AB751" s="146" t="s">
        <v>2232</v>
      </c>
      <c r="AC751" s="3" t="s">
        <v>2081</v>
      </c>
    </row>
    <row r="752" spans="1:29" x14ac:dyDescent="0.3">
      <c r="A752" s="4" t="s">
        <v>1690</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t="shared" si="25"/>
        <v>2</v>
      </c>
      <c r="Y752">
        <v>4.333333333333333</v>
      </c>
      <c r="Z752" s="223">
        <f>SUM( tabConsumo[[#This Row],[QTD.PENDENTE]]:tabConsumo[[#This Row],[09_23]] )</f>
        <v>57</v>
      </c>
      <c r="AA752" s="223">
        <f>LARGE(tabConsumo[[#This Row],[10_22]:[09_23]],1)</f>
        <v>28</v>
      </c>
      <c r="AB752" s="146" t="s">
        <v>2240</v>
      </c>
      <c r="AC752" s="3" t="s">
        <v>2081</v>
      </c>
    </row>
    <row r="753" spans="1:29" x14ac:dyDescent="0.3">
      <c r="A753" s="4" t="s">
        <v>1692</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t="shared" si="25"/>
        <v>2</v>
      </c>
      <c r="Y753">
        <v>4.333333333333333</v>
      </c>
      <c r="Z753" s="223">
        <f>SUM( tabConsumo[[#This Row],[QTD.PENDENTE]]:tabConsumo[[#This Row],[09_23]] )</f>
        <v>59</v>
      </c>
      <c r="AA753" s="223">
        <f>LARGE(tabConsumo[[#This Row],[10_22]:[09_23]],1)</f>
        <v>32</v>
      </c>
      <c r="AB753" s="146" t="s">
        <v>2240</v>
      </c>
      <c r="AC753" s="3" t="s">
        <v>2081</v>
      </c>
    </row>
    <row r="754" spans="1:29" x14ac:dyDescent="0.3">
      <c r="A754" s="4" t="s">
        <v>1672</v>
      </c>
      <c r="B754" s="3" t="s">
        <v>256</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t="shared" si="25"/>
        <v>2</v>
      </c>
      <c r="Y754">
        <v>2.5</v>
      </c>
      <c r="Z754" s="223">
        <f>SUM( tabConsumo[[#This Row],[QTD.PENDENTE]]:tabConsumo[[#This Row],[09_23]] )</f>
        <v>35</v>
      </c>
      <c r="AA754" s="223">
        <f>LARGE(tabConsumo[[#This Row],[10_22]:[09_23]],1)</f>
        <v>19</v>
      </c>
      <c r="AB754" s="146" t="s">
        <v>2240</v>
      </c>
      <c r="AC754" s="3" t="s">
        <v>2081</v>
      </c>
    </row>
    <row r="755" spans="1:29" x14ac:dyDescent="0.3">
      <c r="A755" s="4" t="s">
        <v>1673</v>
      </c>
      <c r="B755" s="3" t="s">
        <v>256</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t="shared" si="25"/>
        <v>2</v>
      </c>
      <c r="Y755">
        <v>2.5</v>
      </c>
      <c r="Z755" s="223">
        <f>SUM( tabConsumo[[#This Row],[QTD.PENDENTE]]:tabConsumo[[#This Row],[09_23]] )</f>
        <v>35</v>
      </c>
      <c r="AA755" s="223">
        <f>LARGE(tabConsumo[[#This Row],[10_22]:[09_23]],1)</f>
        <v>20</v>
      </c>
      <c r="AB755" s="146" t="s">
        <v>2240</v>
      </c>
      <c r="AC755" s="3" t="s">
        <v>2081</v>
      </c>
    </row>
    <row r="756" spans="1:29" x14ac:dyDescent="0.3">
      <c r="A756" s="4" t="s">
        <v>1598</v>
      </c>
      <c r="B756" s="3" t="s">
        <v>256</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t="shared" si="25"/>
        <v>2</v>
      </c>
      <c r="Y756">
        <v>1.5</v>
      </c>
      <c r="Z756" s="223">
        <f>SUM( tabConsumo[[#This Row],[QTD.PENDENTE]]:tabConsumo[[#This Row],[09_23]] )</f>
        <v>20</v>
      </c>
      <c r="AA756" s="223">
        <f>LARGE(tabConsumo[[#This Row],[10_22]:[09_23]],1)</f>
        <v>10</v>
      </c>
      <c r="AB756" s="146" t="s">
        <v>2233</v>
      </c>
      <c r="AC756" s="3" t="s">
        <v>2081</v>
      </c>
    </row>
    <row r="757" spans="1:29" x14ac:dyDescent="0.3">
      <c r="A757" s="4" t="s">
        <v>1097</v>
      </c>
      <c r="B757" s="3" t="s">
        <v>256</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t="shared" ref="S757:S764" si="27"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t="shared" si="25"/>
        <v>2</v>
      </c>
      <c r="Y757">
        <v>1.6666666666666667</v>
      </c>
      <c r="Z757" s="223">
        <f>SUM( tabConsumo[[#This Row],[QTD.PENDENTE]]:tabConsumo[[#This Row],[09_23]] )</f>
        <v>22</v>
      </c>
      <c r="AA757" s="223">
        <f>LARGE(tabConsumo[[#This Row],[10_22]:[09_23]],1)</f>
        <v>12</v>
      </c>
      <c r="AB757" s="146" t="s">
        <v>2241</v>
      </c>
      <c r="AC757" s="3" t="s">
        <v>2081</v>
      </c>
    </row>
    <row r="758" spans="1:29" x14ac:dyDescent="0.3">
      <c r="A758" s="4" t="s">
        <v>1099</v>
      </c>
      <c r="B758" s="3" t="s">
        <v>256</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t="shared" si="27"/>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t="shared" si="25"/>
        <v>2</v>
      </c>
      <c r="Y758">
        <v>1</v>
      </c>
      <c r="Z758" s="223">
        <f>SUM( tabConsumo[[#This Row],[QTD.PENDENTE]]:tabConsumo[[#This Row],[09_23]] )</f>
        <v>15</v>
      </c>
      <c r="AA758" s="223">
        <f>LARGE(tabConsumo[[#This Row],[10_22]:[09_23]],1)</f>
        <v>10</v>
      </c>
      <c r="AB758" s="146" t="s">
        <v>2240</v>
      </c>
      <c r="AC758" s="3" t="s">
        <v>2081</v>
      </c>
    </row>
    <row r="759" spans="1:29" x14ac:dyDescent="0.3">
      <c r="A759" s="4" t="s">
        <v>1103</v>
      </c>
      <c r="B759" s="3" t="s">
        <v>256</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t="shared" si="27"/>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t="shared" si="25"/>
        <v>2</v>
      </c>
      <c r="Y759">
        <v>5.5</v>
      </c>
      <c r="Z759" s="223">
        <f>SUM( tabConsumo[[#This Row],[QTD.PENDENTE]]:tabConsumo[[#This Row],[09_23]] )</f>
        <v>66</v>
      </c>
      <c r="AA759" s="223">
        <f>LARGE(tabConsumo[[#This Row],[10_22]:[09_23]],1)</f>
        <v>20</v>
      </c>
      <c r="AB759" s="146" t="s">
        <v>2232</v>
      </c>
      <c r="AC759" s="3" t="s">
        <v>2081</v>
      </c>
    </row>
    <row r="760" spans="1:29" x14ac:dyDescent="0.3">
      <c r="A760" s="4" t="s">
        <v>1100</v>
      </c>
      <c r="B760" s="3" t="s">
        <v>256</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t="shared" si="27"/>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t="shared" si="25"/>
        <v>2</v>
      </c>
      <c r="Y760">
        <v>0.41666666666666669</v>
      </c>
      <c r="Z760" s="223">
        <f>SUM( tabConsumo[[#This Row],[QTD.PENDENTE]]:tabConsumo[[#This Row],[09_23]] )</f>
        <v>9</v>
      </c>
      <c r="AA760" s="223">
        <f>LARGE(tabConsumo[[#This Row],[10_22]:[09_23]],1)</f>
        <v>9</v>
      </c>
      <c r="AB760" s="146" t="s">
        <v>2237</v>
      </c>
      <c r="AC760" s="3" t="s">
        <v>2081</v>
      </c>
    </row>
    <row r="761" spans="1:29" x14ac:dyDescent="0.3">
      <c r="A761" s="4" t="s">
        <v>1101</v>
      </c>
      <c r="B761" s="3" t="s">
        <v>256</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t="shared" si="27"/>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t="shared" si="25"/>
        <v>2</v>
      </c>
      <c r="Y761">
        <v>1</v>
      </c>
      <c r="Z761" s="223">
        <f>SUM( tabConsumo[[#This Row],[QTD.PENDENTE]]:tabConsumo[[#This Row],[09_23]] )</f>
        <v>15</v>
      </c>
      <c r="AA761" s="223">
        <f>LARGE(tabConsumo[[#This Row],[10_22]:[09_23]],1)</f>
        <v>10</v>
      </c>
      <c r="AB761" s="146" t="s">
        <v>2235</v>
      </c>
      <c r="AC761" s="3" t="s">
        <v>2081</v>
      </c>
    </row>
    <row r="762" spans="1:29" x14ac:dyDescent="0.3">
      <c r="A762" s="4" t="s">
        <v>1102</v>
      </c>
      <c r="B762" s="3" t="s">
        <v>256</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t="shared" si="27"/>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t="shared" si="25"/>
        <v>2</v>
      </c>
      <c r="Y762">
        <v>5.25</v>
      </c>
      <c r="Z762" s="223">
        <f>SUM( tabConsumo[[#This Row],[QTD.PENDENTE]]:tabConsumo[[#This Row],[09_23]] )</f>
        <v>64</v>
      </c>
      <c r="AA762" s="223">
        <f>LARGE(tabConsumo[[#This Row],[10_22]:[09_23]],1)</f>
        <v>26</v>
      </c>
      <c r="AB762" s="146" t="s">
        <v>2241</v>
      </c>
      <c r="AC762" s="3" t="s">
        <v>2081</v>
      </c>
    </row>
    <row r="763" spans="1:29" x14ac:dyDescent="0.3">
      <c r="A763" s="4" t="s">
        <v>1104</v>
      </c>
      <c r="B763" s="3" t="s">
        <v>256</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t="shared" si="27"/>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t="shared" si="25"/>
        <v>2</v>
      </c>
      <c r="Y763">
        <v>3.0833333333333335</v>
      </c>
      <c r="Z763" s="223">
        <f>SUM( tabConsumo[[#This Row],[QTD.PENDENTE]]:tabConsumo[[#This Row],[09_23]] )</f>
        <v>46</v>
      </c>
      <c r="AA763" s="223">
        <f>LARGE(tabConsumo[[#This Row],[10_22]:[09_23]],1)</f>
        <v>30</v>
      </c>
      <c r="AB763" s="146" t="s">
        <v>2240</v>
      </c>
      <c r="AC763" s="3" t="s">
        <v>2081</v>
      </c>
    </row>
    <row r="764" spans="1:29" x14ac:dyDescent="0.3">
      <c r="A764" s="4" t="s">
        <v>1235</v>
      </c>
      <c r="B764" s="3" t="s">
        <v>256</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t="shared" si="27"/>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t="shared" si="25"/>
        <v>2</v>
      </c>
      <c r="Y764">
        <v>375.08333333333331</v>
      </c>
      <c r="Z764" s="223">
        <f>SUM( tabConsumo[[#This Row],[QTD.PENDENTE]]:tabConsumo[[#This Row],[09_23]] )</f>
        <v>5056</v>
      </c>
      <c r="AA764" s="223">
        <f>LARGE(tabConsumo[[#This Row],[10_22]:[09_23]],1)</f>
        <v>1902</v>
      </c>
      <c r="AB764" s="146" t="s">
        <v>2232</v>
      </c>
      <c r="AC764" s="3" t="s">
        <v>2081</v>
      </c>
    </row>
    <row r="765" spans="1:29" x14ac:dyDescent="0.3">
      <c r="A765" s="4" t="s">
        <v>1973</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t="shared" si="25"/>
        <v>2</v>
      </c>
      <c r="Y765">
        <v>760.41666666666663</v>
      </c>
      <c r="Z765" s="223">
        <f>SUM( tabConsumo[[#This Row],[QTD.PENDENTE]]:tabConsumo[[#This Row],[09_23]] )</f>
        <v>10634</v>
      </c>
      <c r="AA765" s="223">
        <f>LARGE(tabConsumo[[#This Row],[10_22]:[09_23]],1)</f>
        <v>4848</v>
      </c>
      <c r="AB765" s="146" t="s">
        <v>2232</v>
      </c>
      <c r="AC765" s="3" t="s">
        <v>2081</v>
      </c>
    </row>
    <row r="766" spans="1:29" x14ac:dyDescent="0.3">
      <c r="A766" s="4" t="s">
        <v>1661</v>
      </c>
      <c r="B766" s="3" t="s">
        <v>1662</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t="shared" si="25"/>
        <v>2</v>
      </c>
      <c r="Y766">
        <v>5</v>
      </c>
      <c r="Z766" s="223">
        <f>SUM( tabConsumo[[#This Row],[QTD.PENDENTE]]:tabConsumo[[#This Row],[09_23]] )</f>
        <v>63</v>
      </c>
      <c r="AA766" s="223">
        <f>LARGE(tabConsumo[[#This Row],[10_22]:[09_23]],1)</f>
        <v>25</v>
      </c>
      <c r="AB766" s="146" t="s">
        <v>2239</v>
      </c>
      <c r="AC766" s="3" t="s">
        <v>2081</v>
      </c>
    </row>
    <row r="767" spans="1:29" x14ac:dyDescent="0.3">
      <c r="A767" s="4" t="s">
        <v>1786</v>
      </c>
      <c r="B767" s="3" t="s">
        <v>280</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t="shared" si="25"/>
        <v>2</v>
      </c>
      <c r="Y767">
        <v>26.166666666666668</v>
      </c>
      <c r="Z767" s="223">
        <f>SUM( tabConsumo[[#This Row],[QTD.PENDENTE]]:tabConsumo[[#This Row],[09_23]] )</f>
        <v>314</v>
      </c>
      <c r="AA767" s="223">
        <f>LARGE(tabConsumo[[#This Row],[10_22]:[09_23]],1)</f>
        <v>74</v>
      </c>
      <c r="AB767" s="146" t="s">
        <v>2232</v>
      </c>
      <c r="AC767" s="3" t="s">
        <v>2081</v>
      </c>
    </row>
    <row r="768" spans="1:29" x14ac:dyDescent="0.3">
      <c r="A768" s="4" t="s">
        <v>1105</v>
      </c>
      <c r="B768" s="3" t="s">
        <v>256</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t="shared" si="25"/>
        <v>2</v>
      </c>
      <c r="Y768">
        <v>570.75</v>
      </c>
      <c r="Z768" s="223">
        <f>SUM( tabConsumo[[#This Row],[QTD.PENDENTE]]:tabConsumo[[#This Row],[09_23]] )</f>
        <v>6885</v>
      </c>
      <c r="AA768" s="223">
        <f>LARGE(tabConsumo[[#This Row],[10_22]:[09_23]],1)</f>
        <v>1635</v>
      </c>
      <c r="AB768" s="146" t="s">
        <v>2232</v>
      </c>
      <c r="AC768" s="3" t="s">
        <v>2081</v>
      </c>
    </row>
    <row r="769" spans="1:29" x14ac:dyDescent="0.3">
      <c r="A769" s="4" t="s">
        <v>1733</v>
      </c>
      <c r="B769" s="3" t="s">
        <v>328</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t="shared" si="25"/>
        <v>2</v>
      </c>
      <c r="Y769">
        <v>14.333333333333334</v>
      </c>
      <c r="Z769" s="223">
        <f>SUM( tabConsumo[[#This Row],[QTD.PENDENTE]]:tabConsumo[[#This Row],[09_23]] )</f>
        <v>172</v>
      </c>
      <c r="AA769" s="223">
        <f>LARGE(tabConsumo[[#This Row],[10_22]:[09_23]],1)</f>
        <v>31</v>
      </c>
      <c r="AB769" s="146" t="s">
        <v>2233</v>
      </c>
      <c r="AC769" s="3" t="s">
        <v>2081</v>
      </c>
    </row>
    <row r="770" spans="1:29" x14ac:dyDescent="0.3">
      <c r="A770" s="4" t="s">
        <v>1064</v>
      </c>
      <c r="B770" s="3" t="s">
        <v>1065</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t="shared" si="25"/>
        <v>2</v>
      </c>
      <c r="Y770">
        <v>1.5833333333333333</v>
      </c>
      <c r="Z770" s="223">
        <f>SUM( tabConsumo[[#This Row],[QTD.PENDENTE]]:tabConsumo[[#This Row],[09_23]] )</f>
        <v>23</v>
      </c>
      <c r="AA770" s="223">
        <f>LARGE(tabConsumo[[#This Row],[10_22]:[09_23]],1)</f>
        <v>13</v>
      </c>
      <c r="AB770" s="146" t="s">
        <v>2235</v>
      </c>
      <c r="AC770" s="3" t="s">
        <v>2081</v>
      </c>
    </row>
    <row r="771" spans="1:29" x14ac:dyDescent="0.3">
      <c r="A771" s="4" t="s">
        <v>1493</v>
      </c>
      <c r="B771" s="3" t="s">
        <v>1065</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t="shared" ref="X771:X834" si="28" xml:space="preserve"> 2</f>
        <v>2</v>
      </c>
      <c r="Y771">
        <v>1.9166666666666667</v>
      </c>
      <c r="Z771" s="223">
        <f>SUM( tabConsumo[[#This Row],[QTD.PENDENTE]]:tabConsumo[[#This Row],[09_23]] )</f>
        <v>26</v>
      </c>
      <c r="AA771" s="223">
        <f>LARGE(tabConsumo[[#This Row],[10_22]:[09_23]],1)</f>
        <v>15</v>
      </c>
      <c r="AB771" s="146" t="s">
        <v>2235</v>
      </c>
      <c r="AC771" s="3" t="s">
        <v>2081</v>
      </c>
    </row>
    <row r="772" spans="1:29" x14ac:dyDescent="0.3">
      <c r="A772" s="4" t="s">
        <v>1169</v>
      </c>
      <c r="B772" s="3" t="s">
        <v>1065</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t="shared" si="28"/>
        <v>2</v>
      </c>
      <c r="Y772">
        <v>11.666666666666666</v>
      </c>
      <c r="Z772" s="223">
        <f>SUM( tabConsumo[[#This Row],[QTD.PENDENTE]]:tabConsumo[[#This Row],[09_23]] )</f>
        <v>143</v>
      </c>
      <c r="AA772" s="223">
        <f>LARGE(tabConsumo[[#This Row],[10_22]:[09_23]],1)</f>
        <v>35</v>
      </c>
      <c r="AB772" s="146" t="s">
        <v>2232</v>
      </c>
      <c r="AC772" s="3" t="s">
        <v>2081</v>
      </c>
    </row>
    <row r="773" spans="1:29" x14ac:dyDescent="0.3">
      <c r="A773" s="4" t="s">
        <v>1169</v>
      </c>
      <c r="B773" s="3" t="s">
        <v>1065</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t="shared" si="28"/>
        <v>2</v>
      </c>
      <c r="Y773">
        <v>6</v>
      </c>
      <c r="Z773" s="223">
        <f>SUM( tabConsumo[[#This Row],[QTD.PENDENTE]]:tabConsumo[[#This Row],[09_23]] )</f>
        <v>74</v>
      </c>
      <c r="AA773" s="223">
        <f>LARGE(tabConsumo[[#This Row],[10_22]:[09_23]],1)</f>
        <v>28</v>
      </c>
      <c r="AB773" s="146" t="s">
        <v>2235</v>
      </c>
      <c r="AC773" s="3" t="s">
        <v>2081</v>
      </c>
    </row>
    <row r="774" spans="1:29" x14ac:dyDescent="0.3">
      <c r="A774" s="4" t="s">
        <v>1170</v>
      </c>
      <c r="B774" s="3" t="s">
        <v>1065</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t="shared" si="28"/>
        <v>2</v>
      </c>
      <c r="Y774">
        <v>2.75</v>
      </c>
      <c r="Z774" s="223">
        <f>SUM( tabConsumo[[#This Row],[QTD.PENDENTE]]:tabConsumo[[#This Row],[09_23]] )</f>
        <v>37</v>
      </c>
      <c r="AA774" s="223">
        <f>LARGE(tabConsumo[[#This Row],[10_22]:[09_23]],1)</f>
        <v>17</v>
      </c>
      <c r="AB774" s="146" t="s">
        <v>2235</v>
      </c>
      <c r="AC774" s="3" t="s">
        <v>2081</v>
      </c>
    </row>
    <row r="775" spans="1:29" x14ac:dyDescent="0.3">
      <c r="A775" s="4" t="s">
        <v>2035</v>
      </c>
      <c r="B775" s="3" t="s">
        <v>280</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t="shared" si="28"/>
        <v>2</v>
      </c>
      <c r="Y775">
        <v>2.1666666666666665</v>
      </c>
      <c r="Z775" s="223">
        <f>SUM( tabConsumo[[#This Row],[QTD.PENDENTE]]:tabConsumo[[#This Row],[09_23]] )</f>
        <v>33</v>
      </c>
      <c r="AA775" s="223">
        <f>LARGE(tabConsumo[[#This Row],[10_22]:[09_23]],1)</f>
        <v>21</v>
      </c>
      <c r="AB775" s="146" t="s">
        <v>2232</v>
      </c>
      <c r="AC775" s="3" t="s">
        <v>2081</v>
      </c>
    </row>
    <row r="776" spans="1:29" x14ac:dyDescent="0.3">
      <c r="A776" s="4" t="s">
        <v>1330</v>
      </c>
      <c r="B776" s="3" t="s">
        <v>280</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t="shared" si="28"/>
        <v>2</v>
      </c>
      <c r="Y776">
        <v>2.25</v>
      </c>
      <c r="Z776" s="223">
        <f>SUM( tabConsumo[[#This Row],[QTD.PENDENTE]]:tabConsumo[[#This Row],[09_23]] )</f>
        <v>29</v>
      </c>
      <c r="AA776" s="223">
        <f>LARGE(tabConsumo[[#This Row],[10_22]:[09_23]],1)</f>
        <v>10</v>
      </c>
      <c r="AB776" s="146" t="s">
        <v>2234</v>
      </c>
      <c r="AC776" s="3" t="s">
        <v>2081</v>
      </c>
    </row>
    <row r="777" spans="1:29" x14ac:dyDescent="0.3">
      <c r="A777" s="4" t="s">
        <v>2037</v>
      </c>
      <c r="B777" s="3" t="s">
        <v>294</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t="shared" si="28"/>
        <v>2</v>
      </c>
      <c r="Y777">
        <v>4.25</v>
      </c>
      <c r="Z777" s="223">
        <f>SUM( tabConsumo[[#This Row],[QTD.PENDENTE]]:tabConsumo[[#This Row],[09_23]] )</f>
        <v>53</v>
      </c>
      <c r="AA777" s="223">
        <f>LARGE(tabConsumo[[#This Row],[10_22]:[09_23]],1)</f>
        <v>14</v>
      </c>
      <c r="AB777" s="146" t="s">
        <v>2232</v>
      </c>
      <c r="AC777" s="3" t="s">
        <v>2081</v>
      </c>
    </row>
    <row r="778" spans="1:29" x14ac:dyDescent="0.3">
      <c r="A778" s="4" t="s">
        <v>2038</v>
      </c>
      <c r="B778" s="3" t="s">
        <v>294</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t="shared" si="28"/>
        <v>2</v>
      </c>
      <c r="Y778">
        <v>63.833333333333336</v>
      </c>
      <c r="Z778" s="223">
        <f>SUM( tabConsumo[[#This Row],[QTD.PENDENTE]]:tabConsumo[[#This Row],[09_23]] )</f>
        <v>766</v>
      </c>
      <c r="AA778" s="223">
        <f>LARGE(tabConsumo[[#This Row],[10_22]:[09_23]],1)</f>
        <v>139</v>
      </c>
      <c r="AB778" s="146" t="s">
        <v>2232</v>
      </c>
      <c r="AC778" s="3" t="s">
        <v>2081</v>
      </c>
    </row>
    <row r="779" spans="1:29" x14ac:dyDescent="0.3">
      <c r="A779" s="4" t="s">
        <v>2030</v>
      </c>
      <c r="B779" s="3" t="s">
        <v>294</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t="shared" si="28"/>
        <v>2</v>
      </c>
      <c r="Y779">
        <v>76.166666666666671</v>
      </c>
      <c r="Z779" s="223">
        <f>SUM( tabConsumo[[#This Row],[QTD.PENDENTE]]:tabConsumo[[#This Row],[09_23]] )</f>
        <v>932</v>
      </c>
      <c r="AA779" s="223">
        <f>LARGE(tabConsumo[[#This Row],[10_22]:[09_23]],1)</f>
        <v>168</v>
      </c>
      <c r="AB779" s="146" t="s">
        <v>2232</v>
      </c>
      <c r="AC779" s="3" t="s">
        <v>2081</v>
      </c>
    </row>
    <row r="780" spans="1:29" x14ac:dyDescent="0.3">
      <c r="A780" s="4" t="s">
        <v>2039</v>
      </c>
      <c r="B780" s="3" t="s">
        <v>294</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t="shared" si="28"/>
        <v>2</v>
      </c>
      <c r="Y780">
        <v>2.0833333333333335</v>
      </c>
      <c r="Z780" s="223">
        <f>SUM( tabConsumo[[#This Row],[QTD.PENDENTE]]:tabConsumo[[#This Row],[09_23]] )</f>
        <v>26</v>
      </c>
      <c r="AA780" s="223">
        <f>LARGE(tabConsumo[[#This Row],[10_22]:[09_23]],1)</f>
        <v>8</v>
      </c>
      <c r="AB780" s="146" t="s">
        <v>2235</v>
      </c>
      <c r="AC780" s="3" t="s">
        <v>2081</v>
      </c>
    </row>
    <row r="781" spans="1:29" x14ac:dyDescent="0.3">
      <c r="A781" s="4" t="s">
        <v>2027</v>
      </c>
      <c r="B781" s="3" t="s">
        <v>294</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t="shared" si="28"/>
        <v>2</v>
      </c>
      <c r="Y781">
        <v>7.75</v>
      </c>
      <c r="Z781" s="223">
        <f>SUM( tabConsumo[[#This Row],[QTD.PENDENTE]]:tabConsumo[[#This Row],[09_23]] )</f>
        <v>93</v>
      </c>
      <c r="AA781" s="223">
        <f>LARGE(tabConsumo[[#This Row],[10_22]:[09_23]],1)</f>
        <v>20</v>
      </c>
      <c r="AB781" s="146" t="s">
        <v>2232</v>
      </c>
      <c r="AC781" s="3" t="s">
        <v>2081</v>
      </c>
    </row>
    <row r="782" spans="1:29" x14ac:dyDescent="0.3">
      <c r="A782" s="4" t="s">
        <v>2029</v>
      </c>
      <c r="B782" s="3" t="s">
        <v>294</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t="shared" si="28"/>
        <v>2</v>
      </c>
      <c r="Y782">
        <v>5.333333333333333</v>
      </c>
      <c r="Z782" s="223">
        <f>SUM( tabConsumo[[#This Row],[QTD.PENDENTE]]:tabConsumo[[#This Row],[09_23]] )</f>
        <v>67</v>
      </c>
      <c r="AA782" s="223">
        <f>LARGE(tabConsumo[[#This Row],[10_22]:[09_23]],1)</f>
        <v>22</v>
      </c>
      <c r="AB782" s="146" t="s">
        <v>2232</v>
      </c>
      <c r="AC782" s="3" t="s">
        <v>2081</v>
      </c>
    </row>
    <row r="783" spans="1:29" x14ac:dyDescent="0.3">
      <c r="A783" s="4" t="s">
        <v>1636</v>
      </c>
      <c r="B783" s="3" t="s">
        <v>328</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t="shared" si="28"/>
        <v>2</v>
      </c>
      <c r="Y783">
        <v>398.58333333333331</v>
      </c>
      <c r="Z783" s="223">
        <f>SUM( tabConsumo[[#This Row],[QTD.PENDENTE]]:tabConsumo[[#This Row],[09_23]] )</f>
        <v>5136</v>
      </c>
      <c r="AA783" s="223">
        <f>LARGE(tabConsumo[[#This Row],[10_22]:[09_23]],1)</f>
        <v>1483</v>
      </c>
      <c r="AB783" s="146" t="s">
        <v>2232</v>
      </c>
      <c r="AC783" s="3" t="s">
        <v>2081</v>
      </c>
    </row>
    <row r="784" spans="1:29" x14ac:dyDescent="0.3">
      <c r="A784" s="4" t="s">
        <v>1451</v>
      </c>
      <c r="B784" s="3" t="s">
        <v>646</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t="shared" si="28"/>
        <v>2</v>
      </c>
      <c r="Y784">
        <v>361.25</v>
      </c>
      <c r="Z784" s="223">
        <f>SUM( tabConsumo[[#This Row],[QTD.PENDENTE]]:tabConsumo[[#This Row],[09_23]] )</f>
        <v>4694</v>
      </c>
      <c r="AA784" s="223">
        <f>LARGE(tabConsumo[[#This Row],[10_22]:[09_23]],1)</f>
        <v>1431</v>
      </c>
      <c r="AB784" s="146" t="s">
        <v>2232</v>
      </c>
      <c r="AC784" s="3" t="s">
        <v>2081</v>
      </c>
    </row>
    <row r="785" spans="1:29" x14ac:dyDescent="0.3">
      <c r="A785" s="4" t="s">
        <v>1453</v>
      </c>
      <c r="B785" s="3" t="s">
        <v>646</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t="shared" si="28"/>
        <v>2</v>
      </c>
      <c r="Y785">
        <v>341.58333333333331</v>
      </c>
      <c r="Z785" s="223">
        <f>SUM( tabConsumo[[#This Row],[QTD.PENDENTE]]:tabConsumo[[#This Row],[09_23]] )</f>
        <v>4460</v>
      </c>
      <c r="AA785" s="223">
        <f>LARGE(tabConsumo[[#This Row],[10_22]:[09_23]],1)</f>
        <v>1401</v>
      </c>
      <c r="AB785" s="146" t="s">
        <v>2232</v>
      </c>
      <c r="AC785" s="3" t="s">
        <v>2081</v>
      </c>
    </row>
    <row r="786" spans="1:29" x14ac:dyDescent="0.3">
      <c r="A786" s="4" t="s">
        <v>1454</v>
      </c>
      <c r="B786" s="3" t="s">
        <v>646</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t="shared" si="28"/>
        <v>2</v>
      </c>
      <c r="Y786">
        <v>392.91666666666669</v>
      </c>
      <c r="Z786" s="223">
        <f>SUM( tabConsumo[[#This Row],[QTD.PENDENTE]]:tabConsumo[[#This Row],[09_23]] )</f>
        <v>5074</v>
      </c>
      <c r="AA786" s="223">
        <f>LARGE(tabConsumo[[#This Row],[10_22]:[09_23]],1)</f>
        <v>1486</v>
      </c>
      <c r="AB786" s="146" t="s">
        <v>2232</v>
      </c>
      <c r="AC786" s="3" t="s">
        <v>2081</v>
      </c>
    </row>
    <row r="787" spans="1:29" x14ac:dyDescent="0.3">
      <c r="A787" s="4" t="s">
        <v>1455</v>
      </c>
      <c r="B787" s="3" t="s">
        <v>646</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t="shared" si="28"/>
        <v>2</v>
      </c>
      <c r="Y787">
        <v>433.91666666666669</v>
      </c>
      <c r="Z787" s="223">
        <f>SUM( tabConsumo[[#This Row],[QTD.PENDENTE]]:tabConsumo[[#This Row],[09_23]] )</f>
        <v>5537</v>
      </c>
      <c r="AA787" s="223">
        <f>LARGE(tabConsumo[[#This Row],[10_22]:[09_23]],1)</f>
        <v>1514</v>
      </c>
      <c r="AB787" s="146" t="s">
        <v>2232</v>
      </c>
      <c r="AC787" s="3" t="s">
        <v>2081</v>
      </c>
    </row>
    <row r="788" spans="1:29" x14ac:dyDescent="0.3">
      <c r="A788" s="4" t="s">
        <v>1465</v>
      </c>
      <c r="B788" s="3" t="s">
        <v>646</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t="shared" si="28"/>
        <v>2</v>
      </c>
      <c r="Y788">
        <v>420.5</v>
      </c>
      <c r="Z788" s="223">
        <f>SUM( tabConsumo[[#This Row],[QTD.PENDENTE]]:tabConsumo[[#This Row],[09_23]] )</f>
        <v>5398</v>
      </c>
      <c r="AA788" s="223">
        <f>LARGE(tabConsumo[[#This Row],[10_22]:[09_23]],1)</f>
        <v>1513</v>
      </c>
      <c r="AB788" s="146" t="s">
        <v>2232</v>
      </c>
      <c r="AC788" s="3" t="s">
        <v>2081</v>
      </c>
    </row>
    <row r="789" spans="1:29" x14ac:dyDescent="0.3">
      <c r="A789" s="4" t="s">
        <v>1464</v>
      </c>
      <c r="B789" s="3" t="s">
        <v>646</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t="shared" si="28"/>
        <v>2</v>
      </c>
      <c r="Y789">
        <v>322.5</v>
      </c>
      <c r="Z789" s="223">
        <f>SUM( tabConsumo[[#This Row],[QTD.PENDENTE]]:tabConsumo[[#This Row],[09_23]] )</f>
        <v>4237</v>
      </c>
      <c r="AA789" s="223">
        <f>LARGE(tabConsumo[[#This Row],[10_22]:[09_23]],1)</f>
        <v>1474</v>
      </c>
      <c r="AB789" s="146" t="s">
        <v>2233</v>
      </c>
      <c r="AC789" s="3" t="s">
        <v>2081</v>
      </c>
    </row>
    <row r="790" spans="1:29" x14ac:dyDescent="0.3">
      <c r="A790" s="4" t="s">
        <v>2040</v>
      </c>
      <c r="B790" s="3" t="s">
        <v>280</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t="shared" si="28"/>
        <v>2</v>
      </c>
      <c r="Y790">
        <v>2.3333333333333335</v>
      </c>
      <c r="Z790" s="223">
        <f>SUM( tabConsumo[[#This Row],[QTD.PENDENTE]]:tabConsumo[[#This Row],[09_23]] )</f>
        <v>29</v>
      </c>
      <c r="AA790" s="223">
        <f>LARGE(tabConsumo[[#This Row],[10_22]:[09_23]],1)</f>
        <v>8</v>
      </c>
      <c r="AB790" s="146" t="s">
        <v>2232</v>
      </c>
      <c r="AC790" s="3" t="s">
        <v>2081</v>
      </c>
    </row>
    <row r="791" spans="1:29" x14ac:dyDescent="0.3">
      <c r="A791" s="4" t="s">
        <v>2041</v>
      </c>
      <c r="B791" s="3" t="s">
        <v>280</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t="shared" si="28"/>
        <v>2</v>
      </c>
      <c r="Y791">
        <v>26.916666666666668</v>
      </c>
      <c r="Z791" s="223">
        <f>SUM( tabConsumo[[#This Row],[QTD.PENDENTE]]:tabConsumo[[#This Row],[09_23]] )</f>
        <v>333</v>
      </c>
      <c r="AA791" s="223">
        <f>LARGE(tabConsumo[[#This Row],[10_22]:[09_23]],1)</f>
        <v>72</v>
      </c>
      <c r="AB791" s="146" t="s">
        <v>2232</v>
      </c>
      <c r="AC791" s="3" t="s">
        <v>2081</v>
      </c>
    </row>
    <row r="792" spans="1:29" x14ac:dyDescent="0.3">
      <c r="A792" s="4" t="s">
        <v>2036</v>
      </c>
      <c r="B792" s="3" t="s">
        <v>280</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t="shared" si="28"/>
        <v>2</v>
      </c>
      <c r="Y792">
        <v>4.833333333333333</v>
      </c>
      <c r="Z792" s="223">
        <f>SUM( tabConsumo[[#This Row],[QTD.PENDENTE]]:tabConsumo[[#This Row],[09_23]] )</f>
        <v>63</v>
      </c>
      <c r="AA792" s="223">
        <f>LARGE(tabConsumo[[#This Row],[10_22]:[09_23]],1)</f>
        <v>24</v>
      </c>
      <c r="AB792" s="146" t="s">
        <v>2232</v>
      </c>
      <c r="AC792" s="3" t="s">
        <v>2081</v>
      </c>
    </row>
    <row r="793" spans="1:29" x14ac:dyDescent="0.3">
      <c r="A793" s="4" t="s">
        <v>967</v>
      </c>
      <c r="B793" s="3" t="s">
        <v>280</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t="shared" si="28"/>
        <v>2</v>
      </c>
      <c r="Y793">
        <v>32.833333333333336</v>
      </c>
      <c r="Z793" s="223">
        <f>SUM( tabConsumo[[#This Row],[QTD.PENDENTE]]:tabConsumo[[#This Row],[09_23]] )</f>
        <v>394</v>
      </c>
      <c r="AA793" s="223">
        <f>LARGE(tabConsumo[[#This Row],[10_22]:[09_23]],1)</f>
        <v>64</v>
      </c>
      <c r="AB793" s="146" t="s">
        <v>2233</v>
      </c>
      <c r="AC793" s="3" t="s">
        <v>2081</v>
      </c>
    </row>
    <row r="794" spans="1:29" x14ac:dyDescent="0.3">
      <c r="A794" s="4" t="s">
        <v>500</v>
      </c>
      <c r="B794" s="3" t="s">
        <v>280</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t="shared" si="28"/>
        <v>2</v>
      </c>
      <c r="Y794">
        <v>0.41666666666666669</v>
      </c>
      <c r="Z794" s="223">
        <f>SUM( tabConsumo[[#This Row],[QTD.PENDENTE]]:tabConsumo[[#This Row],[09_23]] )</f>
        <v>5</v>
      </c>
      <c r="AA794" s="223">
        <f>LARGE(tabConsumo[[#This Row],[10_22]:[09_23]],1)</f>
        <v>2</v>
      </c>
      <c r="AB794" s="146" t="s">
        <v>2235</v>
      </c>
      <c r="AC794" s="3" t="s">
        <v>2081</v>
      </c>
    </row>
    <row r="795" spans="1:29" x14ac:dyDescent="0.3">
      <c r="A795" s="4" t="s">
        <v>1805</v>
      </c>
      <c r="B795" s="3" t="s">
        <v>262</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t="shared" si="28"/>
        <v>2</v>
      </c>
      <c r="Y795">
        <v>367.41666666666669</v>
      </c>
      <c r="Z795" s="223">
        <f>SUM( tabConsumo[[#This Row],[QTD.PENDENTE]]:tabConsumo[[#This Row],[09_23]] )</f>
        <v>4692</v>
      </c>
      <c r="AA795" s="223">
        <f>LARGE(tabConsumo[[#This Row],[10_22]:[09_23]],1)</f>
        <v>1244</v>
      </c>
      <c r="AB795" s="146" t="s">
        <v>2232</v>
      </c>
      <c r="AC795" s="3" t="s">
        <v>2081</v>
      </c>
    </row>
    <row r="796" spans="1:29" x14ac:dyDescent="0.3">
      <c r="A796" s="4" t="s">
        <v>1683</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t="shared" si="28"/>
        <v>2</v>
      </c>
      <c r="Y796">
        <v>20.083333333333332</v>
      </c>
      <c r="Z796" s="223">
        <f>SUM( tabConsumo[[#This Row],[QTD.PENDENTE]]:tabConsumo[[#This Row],[09_23]] )</f>
        <v>260</v>
      </c>
      <c r="AA796" s="223">
        <f>LARGE(tabConsumo[[#This Row],[10_22]:[09_23]],1)</f>
        <v>100</v>
      </c>
      <c r="AB796" s="146" t="s">
        <v>2235</v>
      </c>
      <c r="AC796" s="3" t="s">
        <v>2081</v>
      </c>
    </row>
    <row r="797" spans="1:29" x14ac:dyDescent="0.3">
      <c r="A797" s="4" t="s">
        <v>1732</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t="shared" si="28"/>
        <v>2</v>
      </c>
      <c r="Y797">
        <v>38.833333333333336</v>
      </c>
      <c r="Z797" s="223">
        <f>SUM( tabConsumo[[#This Row],[QTD.PENDENTE]]:tabConsumo[[#This Row],[09_23]] )</f>
        <v>507</v>
      </c>
      <c r="AA797" s="223">
        <f>LARGE(tabConsumo[[#This Row],[10_22]:[09_23]],1)</f>
        <v>166</v>
      </c>
      <c r="AB797" s="146" t="s">
        <v>2232</v>
      </c>
      <c r="AC797" s="3" t="s">
        <v>2081</v>
      </c>
    </row>
    <row r="798" spans="1:29" x14ac:dyDescent="0.3">
      <c r="A798" s="4" t="s">
        <v>1684</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t="shared" si="28"/>
        <v>2</v>
      </c>
      <c r="Y798">
        <v>35.5</v>
      </c>
      <c r="Z798" s="223">
        <f>SUM( tabConsumo[[#This Row],[QTD.PENDENTE]]:tabConsumo[[#This Row],[09_23]] )</f>
        <v>498</v>
      </c>
      <c r="AA798" s="223">
        <f>LARGE(tabConsumo[[#This Row],[10_22]:[09_23]],1)</f>
        <v>245</v>
      </c>
      <c r="AB798" s="146" t="s">
        <v>2232</v>
      </c>
      <c r="AC798" s="3" t="s">
        <v>2081</v>
      </c>
    </row>
    <row r="799" spans="1:29" x14ac:dyDescent="0.3">
      <c r="A799" s="4" t="s">
        <v>1917</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t="shared" si="28"/>
        <v>2</v>
      </c>
      <c r="Y799">
        <v>47.583333333333336</v>
      </c>
      <c r="Z799" s="223">
        <f>SUM( tabConsumo[[#This Row],[QTD.PENDENTE]]:tabConsumo[[#This Row],[09_23]] )</f>
        <v>571</v>
      </c>
      <c r="AA799" s="223">
        <f>LARGE(tabConsumo[[#This Row],[10_22]:[09_23]],1)</f>
        <v>100</v>
      </c>
      <c r="AB799" s="146" t="s">
        <v>2240</v>
      </c>
      <c r="AC799" s="3" t="s">
        <v>2081</v>
      </c>
    </row>
    <row r="800" spans="1:29" x14ac:dyDescent="0.3">
      <c r="A800" s="4" t="s">
        <v>1918</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t="shared" si="28"/>
        <v>2</v>
      </c>
      <c r="Y800">
        <v>7.75</v>
      </c>
      <c r="Z800" s="223">
        <f>SUM( tabConsumo[[#This Row],[QTD.PENDENTE]]:tabConsumo[[#This Row],[09_23]] )</f>
        <v>110</v>
      </c>
      <c r="AA800" s="223">
        <f>LARGE(tabConsumo[[#This Row],[10_22]:[09_23]],1)</f>
        <v>62</v>
      </c>
      <c r="AB800" s="146" t="s">
        <v>2240</v>
      </c>
      <c r="AC800" s="3" t="s">
        <v>2081</v>
      </c>
    </row>
    <row r="801" spans="1:29" x14ac:dyDescent="0.3">
      <c r="A801" s="4" t="s">
        <v>734</v>
      </c>
      <c r="B801" s="3" t="s">
        <v>256</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t="shared" si="28"/>
        <v>2</v>
      </c>
      <c r="Y801">
        <v>1.5833333333333333</v>
      </c>
      <c r="Z801" s="223">
        <f>SUM( tabConsumo[[#This Row],[QTD.PENDENTE]]:tabConsumo[[#This Row],[09_23]] )</f>
        <v>30</v>
      </c>
      <c r="AA801" s="223">
        <f>LARGE(tabConsumo[[#This Row],[10_22]:[09_23]],1)</f>
        <v>30</v>
      </c>
      <c r="AB801" s="146" t="s">
        <v>2238</v>
      </c>
      <c r="AC801" s="3" t="s">
        <v>2081</v>
      </c>
    </row>
    <row r="802" spans="1:29" x14ac:dyDescent="0.3">
      <c r="A802" s="4" t="s">
        <v>1721</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t="shared" si="28"/>
        <v>2</v>
      </c>
      <c r="Y802">
        <v>142.66666666666666</v>
      </c>
      <c r="Z802" s="223">
        <f>SUM( tabConsumo[[#This Row],[QTD.PENDENTE]]:tabConsumo[[#This Row],[09_23]] )</f>
        <v>1751</v>
      </c>
      <c r="AA802" s="223">
        <f>LARGE(tabConsumo[[#This Row],[10_22]:[09_23]],1)</f>
        <v>373</v>
      </c>
      <c r="AB802" s="146" t="s">
        <v>2232</v>
      </c>
      <c r="AC802" s="3" t="s">
        <v>2081</v>
      </c>
    </row>
    <row r="803" spans="1:29" x14ac:dyDescent="0.3">
      <c r="A803" s="4" t="s">
        <v>1681</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t="shared" si="28"/>
        <v>2</v>
      </c>
      <c r="Y803">
        <v>36.166666666666664</v>
      </c>
      <c r="Z803" s="223">
        <f>SUM( tabConsumo[[#This Row],[QTD.PENDENTE]]:tabConsumo[[#This Row],[09_23]] )</f>
        <v>444</v>
      </c>
      <c r="AA803" s="223">
        <f>LARGE(tabConsumo[[#This Row],[10_22]:[09_23]],1)</f>
        <v>114</v>
      </c>
      <c r="AB803" s="146" t="s">
        <v>2232</v>
      </c>
      <c r="AC803" s="3" t="s">
        <v>2081</v>
      </c>
    </row>
    <row r="804" spans="1:29" x14ac:dyDescent="0.3">
      <c r="A804" s="4" t="s">
        <v>1685</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t="shared" si="28"/>
        <v>2</v>
      </c>
      <c r="Y804">
        <v>4.416666666666667</v>
      </c>
      <c r="Z804" s="223">
        <f>SUM( tabConsumo[[#This Row],[QTD.PENDENTE]]:tabConsumo[[#This Row],[09_23]] )</f>
        <v>64</v>
      </c>
      <c r="AA804" s="223">
        <f>LARGE(tabConsumo[[#This Row],[10_22]:[09_23]],1)</f>
        <v>40</v>
      </c>
      <c r="AB804" s="146" t="s">
        <v>2235</v>
      </c>
      <c r="AC804" s="3" t="s">
        <v>2081</v>
      </c>
    </row>
    <row r="805" spans="1:29" x14ac:dyDescent="0.3">
      <c r="A805" s="4" t="s">
        <v>1900</v>
      </c>
      <c r="B805" s="3" t="s">
        <v>256</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t="shared" si="28"/>
        <v>2</v>
      </c>
      <c r="Y805">
        <v>6.916666666666667</v>
      </c>
      <c r="Z805" s="223">
        <f>SUM( tabConsumo[[#This Row],[QTD.PENDENTE]]:tabConsumo[[#This Row],[09_23]] )</f>
        <v>83</v>
      </c>
      <c r="AA805" s="223">
        <f>LARGE(tabConsumo[[#This Row],[10_22]:[09_23]],1)</f>
        <v>22</v>
      </c>
      <c r="AB805" s="146" t="s">
        <v>2232</v>
      </c>
      <c r="AC805" s="3" t="s">
        <v>2081</v>
      </c>
    </row>
    <row r="806" spans="1:29" x14ac:dyDescent="0.3">
      <c r="A806" s="4" t="s">
        <v>1901</v>
      </c>
      <c r="B806" s="3" t="s">
        <v>256</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t="shared" si="28"/>
        <v>2</v>
      </c>
      <c r="Y806">
        <v>7.75</v>
      </c>
      <c r="Z806" s="223">
        <f>SUM( tabConsumo[[#This Row],[QTD.PENDENTE]]:tabConsumo[[#This Row],[09_23]] )</f>
        <v>96</v>
      </c>
      <c r="AA806" s="223">
        <f>LARGE(tabConsumo[[#This Row],[10_22]:[09_23]],1)</f>
        <v>21</v>
      </c>
      <c r="AB806" s="146" t="s">
        <v>2232</v>
      </c>
      <c r="AC806" s="3" t="s">
        <v>2081</v>
      </c>
    </row>
    <row r="807" spans="1:29" x14ac:dyDescent="0.3">
      <c r="A807" s="4" t="s">
        <v>1913</v>
      </c>
      <c r="B807" s="3" t="s">
        <v>256</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t="shared" si="28"/>
        <v>2</v>
      </c>
      <c r="Y807">
        <v>21.5</v>
      </c>
      <c r="Z807" s="223">
        <f>SUM( tabConsumo[[#This Row],[QTD.PENDENTE]]:tabConsumo[[#This Row],[09_23]] )</f>
        <v>258</v>
      </c>
      <c r="AA807" s="223">
        <f>LARGE(tabConsumo[[#This Row],[10_22]:[09_23]],1)</f>
        <v>53</v>
      </c>
      <c r="AB807" s="146" t="s">
        <v>2232</v>
      </c>
      <c r="AC807" s="3" t="s">
        <v>2081</v>
      </c>
    </row>
    <row r="808" spans="1:29" x14ac:dyDescent="0.3">
      <c r="A808" s="4" t="s">
        <v>1008</v>
      </c>
      <c r="B808" s="3" t="s">
        <v>256</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t="shared" si="28"/>
        <v>2</v>
      </c>
      <c r="Y808">
        <v>30.583333333333332</v>
      </c>
      <c r="Z808" s="223">
        <f>SUM( tabConsumo[[#This Row],[QTD.PENDENTE]]:tabConsumo[[#This Row],[09_23]] )</f>
        <v>393</v>
      </c>
      <c r="AA808" s="223">
        <f>LARGE(tabConsumo[[#This Row],[10_22]:[09_23]],1)</f>
        <v>124</v>
      </c>
      <c r="AB808" s="146" t="s">
        <v>2232</v>
      </c>
      <c r="AC808" s="3" t="s">
        <v>2081</v>
      </c>
    </row>
    <row r="809" spans="1:29" x14ac:dyDescent="0.3">
      <c r="A809" s="4" t="s">
        <v>1010</v>
      </c>
      <c r="B809" s="3" t="s">
        <v>256</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t="shared" si="28"/>
        <v>2</v>
      </c>
      <c r="Y809">
        <v>49.833333333333336</v>
      </c>
      <c r="Z809" s="223">
        <f>SUM( tabConsumo[[#This Row],[QTD.PENDENTE]]:tabConsumo[[#This Row],[09_23]] )</f>
        <v>599</v>
      </c>
      <c r="AA809" s="223">
        <f>LARGE(tabConsumo[[#This Row],[10_22]:[09_23]],1)</f>
        <v>105</v>
      </c>
      <c r="AB809" s="146" t="s">
        <v>2232</v>
      </c>
      <c r="AC809" s="3" t="s">
        <v>2081</v>
      </c>
    </row>
    <row r="810" spans="1:29" x14ac:dyDescent="0.3">
      <c r="A810" s="4" t="s">
        <v>2033</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t="shared" si="28"/>
        <v>2</v>
      </c>
      <c r="Y810">
        <v>33.25</v>
      </c>
      <c r="Z810" s="223">
        <f>SUM( tabConsumo[[#This Row],[QTD.PENDENTE]]:tabConsumo[[#This Row],[09_23]] )</f>
        <v>399</v>
      </c>
      <c r="AA810" s="223">
        <f>LARGE(tabConsumo[[#This Row],[10_22]:[09_23]],1)</f>
        <v>76</v>
      </c>
      <c r="AB810" s="146" t="s">
        <v>2232</v>
      </c>
      <c r="AC810" s="3" t="s">
        <v>2081</v>
      </c>
    </row>
    <row r="811" spans="1:29" x14ac:dyDescent="0.3">
      <c r="A811" s="4" t="s">
        <v>1677</v>
      </c>
      <c r="B811" s="3" t="s">
        <v>256</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t="shared" si="28"/>
        <v>2</v>
      </c>
      <c r="Y811">
        <v>33.833333333333336</v>
      </c>
      <c r="Z811" s="223">
        <f>SUM( tabConsumo[[#This Row],[QTD.PENDENTE]]:tabConsumo[[#This Row],[09_23]] )</f>
        <v>406</v>
      </c>
      <c r="AA811" s="223">
        <f>LARGE(tabConsumo[[#This Row],[10_22]:[09_23]],1)</f>
        <v>88</v>
      </c>
      <c r="AB811" s="146" t="s">
        <v>2232</v>
      </c>
      <c r="AC811" s="3" t="s">
        <v>2081</v>
      </c>
    </row>
    <row r="812" spans="1:29" x14ac:dyDescent="0.3">
      <c r="A812" s="4" t="s">
        <v>1211</v>
      </c>
      <c r="B812" s="3" t="s">
        <v>256</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t="shared" si="28"/>
        <v>2</v>
      </c>
      <c r="Y812">
        <v>13431</v>
      </c>
      <c r="Z812" s="223">
        <f>SUM( tabConsumo[[#This Row],[QTD.PENDENTE]]:tabConsumo[[#This Row],[09_23]] )</f>
        <v>161172</v>
      </c>
      <c r="AA812" s="223">
        <f>LARGE(tabConsumo[[#This Row],[10_22]:[09_23]],1)</f>
        <v>42501</v>
      </c>
      <c r="AB812" s="146" t="s">
        <v>2232</v>
      </c>
      <c r="AC812" s="3" t="s">
        <v>2081</v>
      </c>
    </row>
    <row r="813" spans="1:29" x14ac:dyDescent="0.3">
      <c r="A813" s="4" t="s">
        <v>1856</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t="shared" si="28"/>
        <v>2</v>
      </c>
      <c r="Y813">
        <v>60.166666666666664</v>
      </c>
      <c r="Z813" s="223">
        <f>SUM( tabConsumo[[#This Row],[QTD.PENDENTE]]:tabConsumo[[#This Row],[09_23]] )</f>
        <v>733</v>
      </c>
      <c r="AA813" s="223">
        <f>LARGE(tabConsumo[[#This Row],[10_22]:[09_23]],1)</f>
        <v>162</v>
      </c>
      <c r="AB813" s="146" t="s">
        <v>2232</v>
      </c>
      <c r="AC813" s="3" t="s">
        <v>2081</v>
      </c>
    </row>
    <row r="814" spans="1:29" x14ac:dyDescent="0.3">
      <c r="A814" s="4" t="s">
        <v>1226</v>
      </c>
      <c r="B814" s="3" t="s">
        <v>256</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t="shared" si="28"/>
        <v>2</v>
      </c>
      <c r="Y814">
        <v>8.3333333333333329E-2</v>
      </c>
      <c r="Z814" s="223">
        <f>SUM( tabConsumo[[#This Row],[QTD.PENDENTE]]:tabConsumo[[#This Row],[09_23]] )</f>
        <v>3</v>
      </c>
      <c r="AA814" s="223">
        <f>LARGE(tabConsumo[[#This Row],[10_22]:[09_23]],1)</f>
        <v>3</v>
      </c>
      <c r="AB814" s="146" t="s">
        <v>2236</v>
      </c>
      <c r="AC814" s="3" t="s">
        <v>2081</v>
      </c>
    </row>
    <row r="815" spans="1:29" x14ac:dyDescent="0.3">
      <c r="A815" s="4" t="s">
        <v>1591</v>
      </c>
      <c r="B815" s="3" t="s">
        <v>256</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t="shared" si="28"/>
        <v>2</v>
      </c>
      <c r="Y815">
        <v>0.5</v>
      </c>
      <c r="Z815" s="223">
        <f>SUM( tabConsumo[[#This Row],[QTD.PENDENTE]]:tabConsumo[[#This Row],[09_23]] )</f>
        <v>7</v>
      </c>
      <c r="AA815" s="223">
        <f>LARGE(tabConsumo[[#This Row],[10_22]:[09_23]],1)</f>
        <v>3</v>
      </c>
      <c r="AB815" s="146" t="s">
        <v>2242</v>
      </c>
      <c r="AC815" s="3" t="s">
        <v>2081</v>
      </c>
    </row>
    <row r="816" spans="1:29" x14ac:dyDescent="0.3">
      <c r="A816" s="4" t="s">
        <v>966</v>
      </c>
      <c r="B816" s="3" t="s">
        <v>256</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t="shared" si="28"/>
        <v>2</v>
      </c>
      <c r="Y816">
        <v>216.08333333333334</v>
      </c>
      <c r="Z816" s="223">
        <f>SUM( tabConsumo[[#This Row],[QTD.PENDENTE]]:tabConsumo[[#This Row],[09_23]] )</f>
        <v>3131</v>
      </c>
      <c r="AA816" s="223">
        <f>LARGE(tabConsumo[[#This Row],[10_22]:[09_23]],1)</f>
        <v>1716</v>
      </c>
      <c r="AB816" s="146" t="s">
        <v>2232</v>
      </c>
      <c r="AC816" s="3" t="s">
        <v>2081</v>
      </c>
    </row>
    <row r="817" spans="1:29" x14ac:dyDescent="0.3">
      <c r="A817" s="4" t="s">
        <v>1578</v>
      </c>
      <c r="B817" s="3" t="s">
        <v>338</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t="shared" si="28"/>
        <v>2</v>
      </c>
      <c r="Y817">
        <v>3.9166666666666665</v>
      </c>
      <c r="Z817" s="223">
        <f>SUM( tabConsumo[[#This Row],[QTD.PENDENTE]]:tabConsumo[[#This Row],[09_23]] )</f>
        <v>51</v>
      </c>
      <c r="AA817" s="223">
        <f>LARGE(tabConsumo[[#This Row],[10_22]:[09_23]],1)</f>
        <v>25</v>
      </c>
      <c r="AB817" s="146" t="s">
        <v>2232</v>
      </c>
      <c r="AC817" s="3" t="s">
        <v>2081</v>
      </c>
    </row>
    <row r="818" spans="1:29" x14ac:dyDescent="0.3">
      <c r="A818" s="4" t="s">
        <v>1581</v>
      </c>
      <c r="B818" s="3" t="s">
        <v>338</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t="shared" si="28"/>
        <v>2</v>
      </c>
      <c r="Y818">
        <v>5.083333333333333</v>
      </c>
      <c r="Z818" s="223">
        <f>SUM( tabConsumo[[#This Row],[QTD.PENDENTE]]:tabConsumo[[#This Row],[09_23]] )</f>
        <v>61</v>
      </c>
      <c r="AA818" s="223">
        <f>LARGE(tabConsumo[[#This Row],[10_22]:[09_23]],1)</f>
        <v>10</v>
      </c>
      <c r="AB818" s="146" t="s">
        <v>2232</v>
      </c>
      <c r="AC818" s="3" t="s">
        <v>2081</v>
      </c>
    </row>
    <row r="819" spans="1:29" x14ac:dyDescent="0.3">
      <c r="A819" s="4" t="s">
        <v>1573</v>
      </c>
      <c r="B819" s="3" t="s">
        <v>338</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t="shared" si="28"/>
        <v>2</v>
      </c>
      <c r="Y819">
        <v>4.583333333333333</v>
      </c>
      <c r="Z819" s="223">
        <f>SUM( tabConsumo[[#This Row],[QTD.PENDENTE]]:tabConsumo[[#This Row],[09_23]] )</f>
        <v>65</v>
      </c>
      <c r="AA819" s="223">
        <f>LARGE(tabConsumo[[#This Row],[10_22]:[09_23]],1)</f>
        <v>40</v>
      </c>
      <c r="AB819" s="146" t="s">
        <v>2232</v>
      </c>
      <c r="AC819" s="3" t="s">
        <v>2081</v>
      </c>
    </row>
    <row r="820" spans="1:29" x14ac:dyDescent="0.3">
      <c r="A820" s="4" t="s">
        <v>1742</v>
      </c>
      <c r="B820" s="3" t="s">
        <v>338</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t="shared" si="28"/>
        <v>2</v>
      </c>
      <c r="Y820">
        <v>0</v>
      </c>
      <c r="Z820" s="223">
        <f>SUM( tabConsumo[[#This Row],[QTD.PENDENTE]]:tabConsumo[[#This Row],[09_23]] )</f>
        <v>1</v>
      </c>
      <c r="AA820" s="223">
        <f>LARGE(tabConsumo[[#This Row],[10_22]:[09_23]],1)</f>
        <v>1</v>
      </c>
      <c r="AB820" s="146" t="s">
        <v>2233</v>
      </c>
      <c r="AC820" s="3" t="s">
        <v>2081</v>
      </c>
    </row>
    <row r="821" spans="1:29" x14ac:dyDescent="0.3">
      <c r="A821" s="4" t="s">
        <v>1574</v>
      </c>
      <c r="B821" s="3" t="s">
        <v>338</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t="shared" si="28"/>
        <v>2</v>
      </c>
      <c r="Y821">
        <v>3.0833333333333335</v>
      </c>
      <c r="Z821" s="223">
        <f>SUM( tabConsumo[[#This Row],[QTD.PENDENTE]]:tabConsumo[[#This Row],[09_23]] )</f>
        <v>40</v>
      </c>
      <c r="AA821" s="223">
        <f>LARGE(tabConsumo[[#This Row],[10_22]:[09_23]],1)</f>
        <v>15</v>
      </c>
      <c r="AB821" s="146" t="s">
        <v>2232</v>
      </c>
      <c r="AC821" s="3" t="s">
        <v>2081</v>
      </c>
    </row>
    <row r="822" spans="1:29" x14ac:dyDescent="0.3">
      <c r="A822" s="4" t="s">
        <v>1316</v>
      </c>
      <c r="B822" s="3" t="s">
        <v>338</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t="shared" ref="S822:S831" si="29"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t="shared" si="28"/>
        <v>2</v>
      </c>
      <c r="Y822">
        <v>38.25</v>
      </c>
      <c r="Z822" s="223">
        <f>SUM( tabConsumo[[#This Row],[QTD.PENDENTE]]:tabConsumo[[#This Row],[09_23]] )</f>
        <v>459</v>
      </c>
      <c r="AA822" s="223">
        <f>LARGE(tabConsumo[[#This Row],[10_22]:[09_23]],1)</f>
        <v>112</v>
      </c>
      <c r="AB822" s="146" t="s">
        <v>2235</v>
      </c>
      <c r="AC822" s="3" t="s">
        <v>2081</v>
      </c>
    </row>
    <row r="823" spans="1:29" x14ac:dyDescent="0.3">
      <c r="A823" s="4" t="s">
        <v>1317</v>
      </c>
      <c r="B823" s="3" t="s">
        <v>338</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t="shared" si="29"/>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t="shared" si="28"/>
        <v>2</v>
      </c>
      <c r="Y823">
        <v>19.833333333333332</v>
      </c>
      <c r="Z823" s="223">
        <f>SUM( tabConsumo[[#This Row],[QTD.PENDENTE]]:tabConsumo[[#This Row],[09_23]] )</f>
        <v>269</v>
      </c>
      <c r="AA823" s="223">
        <f>LARGE(tabConsumo[[#This Row],[10_22]:[09_23]],1)</f>
        <v>144</v>
      </c>
      <c r="AB823" s="146" t="s">
        <v>2234</v>
      </c>
      <c r="AC823" s="3" t="s">
        <v>2081</v>
      </c>
    </row>
    <row r="824" spans="1:29" x14ac:dyDescent="0.3">
      <c r="A824" s="4" t="s">
        <v>1282</v>
      </c>
      <c r="B824" s="3" t="s">
        <v>338</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t="shared" si="29"/>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t="shared" si="28"/>
        <v>2</v>
      </c>
      <c r="Y824">
        <v>46.833333333333336</v>
      </c>
      <c r="Z824" s="223">
        <f>SUM( tabConsumo[[#This Row],[QTD.PENDENTE]]:tabConsumo[[#This Row],[09_23]] )</f>
        <v>562</v>
      </c>
      <c r="AA824" s="223">
        <f>LARGE(tabConsumo[[#This Row],[10_22]:[09_23]],1)</f>
        <v>212</v>
      </c>
      <c r="AB824" s="146" t="s">
        <v>2235</v>
      </c>
      <c r="AC824" s="3" t="s">
        <v>2081</v>
      </c>
    </row>
    <row r="825" spans="1:29" x14ac:dyDescent="0.3">
      <c r="A825" s="4" t="s">
        <v>1340</v>
      </c>
      <c r="B825" s="3" t="s">
        <v>338</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t="shared" si="29"/>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t="shared" si="28"/>
        <v>2</v>
      </c>
      <c r="Y825">
        <v>5.333333333333333</v>
      </c>
      <c r="Z825" s="223">
        <f>SUM( tabConsumo[[#This Row],[QTD.PENDENTE]]:tabConsumo[[#This Row],[09_23]] )</f>
        <v>68</v>
      </c>
      <c r="AA825" s="223">
        <f>LARGE(tabConsumo[[#This Row],[10_22]:[09_23]],1)</f>
        <v>24</v>
      </c>
      <c r="AB825" s="146" t="s">
        <v>2238</v>
      </c>
      <c r="AC825" s="3" t="s">
        <v>2081</v>
      </c>
    </row>
    <row r="826" spans="1:29" x14ac:dyDescent="0.3">
      <c r="A826" s="4" t="s">
        <v>1224</v>
      </c>
      <c r="B826" s="3" t="s">
        <v>338</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t="shared" si="29"/>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t="shared" si="28"/>
        <v>2</v>
      </c>
      <c r="Y826">
        <v>8.3333333333333329E-2</v>
      </c>
      <c r="Z826" s="223">
        <f>SUM( tabConsumo[[#This Row],[QTD.PENDENTE]]:tabConsumo[[#This Row],[09_23]] )</f>
        <v>2</v>
      </c>
      <c r="AA826" s="223">
        <f>LARGE(tabConsumo[[#This Row],[10_22]:[09_23]],1)</f>
        <v>2</v>
      </c>
      <c r="AB826" s="146" t="s">
        <v>2240</v>
      </c>
      <c r="AC826" s="3" t="s">
        <v>2081</v>
      </c>
    </row>
    <row r="827" spans="1:29" x14ac:dyDescent="0.3">
      <c r="A827" s="4" t="s">
        <v>1036</v>
      </c>
      <c r="B827" s="3" t="s">
        <v>338</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t="shared" si="29"/>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t="shared" si="28"/>
        <v>2</v>
      </c>
      <c r="Y827">
        <v>15.333333333333334</v>
      </c>
      <c r="Z827" s="223">
        <f>SUM( tabConsumo[[#This Row],[QTD.PENDENTE]]:tabConsumo[[#This Row],[09_23]] )</f>
        <v>192</v>
      </c>
      <c r="AA827" s="223">
        <f>LARGE(tabConsumo[[#This Row],[10_22]:[09_23]],1)</f>
        <v>54</v>
      </c>
      <c r="AB827" s="146" t="s">
        <v>2232</v>
      </c>
      <c r="AC827" s="3" t="s">
        <v>2081</v>
      </c>
    </row>
    <row r="828" spans="1:29" x14ac:dyDescent="0.3">
      <c r="A828" s="4" t="s">
        <v>1039</v>
      </c>
      <c r="B828" s="3" t="s">
        <v>338</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t="shared" si="29"/>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t="shared" si="28"/>
        <v>2</v>
      </c>
      <c r="Y828">
        <v>36.583333333333336</v>
      </c>
      <c r="Z828" s="223">
        <f>SUM( tabConsumo[[#This Row],[QTD.PENDENTE]]:tabConsumo[[#This Row],[09_23]] )</f>
        <v>439</v>
      </c>
      <c r="AA828" s="223">
        <f>LARGE(tabConsumo[[#This Row],[10_22]:[09_23]],1)</f>
        <v>61</v>
      </c>
      <c r="AB828" s="146" t="s">
        <v>2232</v>
      </c>
      <c r="AC828" s="3" t="s">
        <v>2081</v>
      </c>
    </row>
    <row r="829" spans="1:29" x14ac:dyDescent="0.3">
      <c r="A829" s="4" t="s">
        <v>1037</v>
      </c>
      <c r="B829" s="3" t="s">
        <v>338</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t="shared" si="29"/>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t="shared" si="28"/>
        <v>2</v>
      </c>
      <c r="Y829">
        <v>1.5833333333333333</v>
      </c>
      <c r="Z829" s="223">
        <f>SUM( tabConsumo[[#This Row],[QTD.PENDENTE]]:tabConsumo[[#This Row],[09_23]] )</f>
        <v>20</v>
      </c>
      <c r="AA829" s="223">
        <f>LARGE(tabConsumo[[#This Row],[10_22]:[09_23]],1)</f>
        <v>6</v>
      </c>
      <c r="AB829" s="146" t="s">
        <v>2234</v>
      </c>
      <c r="AC829" s="3" t="s">
        <v>2081</v>
      </c>
    </row>
    <row r="830" spans="1:29" x14ac:dyDescent="0.3">
      <c r="A830" s="4" t="s">
        <v>1038</v>
      </c>
      <c r="B830" s="3" t="s">
        <v>338</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t="shared" si="29"/>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t="shared" si="28"/>
        <v>2</v>
      </c>
      <c r="Y830">
        <v>8.4166666666666661</v>
      </c>
      <c r="Z830" s="223">
        <f>SUM( tabConsumo[[#This Row],[QTD.PENDENTE]]:tabConsumo[[#This Row],[09_23]] )</f>
        <v>101</v>
      </c>
      <c r="AA830" s="223">
        <f>LARGE(tabConsumo[[#This Row],[10_22]:[09_23]],1)</f>
        <v>17</v>
      </c>
      <c r="AB830" s="146" t="s">
        <v>2232</v>
      </c>
      <c r="AC830" s="3" t="s">
        <v>2081</v>
      </c>
    </row>
    <row r="831" spans="1:29" x14ac:dyDescent="0.3">
      <c r="A831" s="4" t="s">
        <v>1034</v>
      </c>
      <c r="B831" s="3" t="s">
        <v>338</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t="shared" si="29"/>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t="shared" si="28"/>
        <v>2</v>
      </c>
      <c r="Y831">
        <v>4.5</v>
      </c>
      <c r="Z831" s="223">
        <f>SUM( tabConsumo[[#This Row],[QTD.PENDENTE]]:tabConsumo[[#This Row],[09_23]] )</f>
        <v>55</v>
      </c>
      <c r="AA831" s="223">
        <f>LARGE(tabConsumo[[#This Row],[10_22]:[09_23]],1)</f>
        <v>15</v>
      </c>
      <c r="AB831" s="146" t="s">
        <v>2232</v>
      </c>
      <c r="AC831" s="3" t="s">
        <v>2081</v>
      </c>
    </row>
    <row r="832" spans="1:29" x14ac:dyDescent="0.3">
      <c r="A832" s="4" t="s">
        <v>1703</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t="shared" si="28"/>
        <v>2</v>
      </c>
      <c r="Y832">
        <v>1.8333333333333333</v>
      </c>
      <c r="Z832" s="223">
        <f>SUM( tabConsumo[[#This Row],[QTD.PENDENTE]]:tabConsumo[[#This Row],[09_23]] )</f>
        <v>24</v>
      </c>
      <c r="AA832" s="223">
        <f>LARGE(tabConsumo[[#This Row],[10_22]:[09_23]],1)</f>
        <v>10</v>
      </c>
      <c r="AB832" s="146" t="s">
        <v>2235</v>
      </c>
      <c r="AC832" s="3" t="s">
        <v>2081</v>
      </c>
    </row>
    <row r="833" spans="1:29" x14ac:dyDescent="0.3">
      <c r="A833" s="4" t="s">
        <v>1345</v>
      </c>
      <c r="B833" s="3" t="s">
        <v>256</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t="shared" si="28"/>
        <v>2</v>
      </c>
      <c r="Y833">
        <v>7.5</v>
      </c>
      <c r="Z833" s="223">
        <f>SUM( tabConsumo[[#This Row],[QTD.PENDENTE]]:tabConsumo[[#This Row],[09_23]] )</f>
        <v>90</v>
      </c>
      <c r="AA833" s="223">
        <f>LARGE(tabConsumo[[#This Row],[10_22]:[09_23]],1)</f>
        <v>14</v>
      </c>
      <c r="AB833" s="146" t="s">
        <v>2232</v>
      </c>
      <c r="AC833" s="3" t="s">
        <v>2081</v>
      </c>
    </row>
    <row r="834" spans="1:29" x14ac:dyDescent="0.3">
      <c r="A834" s="4" t="s">
        <v>1366</v>
      </c>
      <c r="B834" s="3" t="s">
        <v>338</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t="shared" si="28"/>
        <v>2</v>
      </c>
      <c r="Y834">
        <v>110</v>
      </c>
      <c r="Z834" s="223">
        <f>SUM( tabConsumo[[#This Row],[QTD.PENDENTE]]:tabConsumo[[#This Row],[09_23]] )</f>
        <v>1320</v>
      </c>
      <c r="AA834" s="223">
        <f>LARGE(tabConsumo[[#This Row],[10_22]:[09_23]],1)</f>
        <v>352</v>
      </c>
      <c r="AB834" s="146" t="s">
        <v>2235</v>
      </c>
      <c r="AC834" s="3" t="s">
        <v>2081</v>
      </c>
    </row>
    <row r="835" spans="1:29" x14ac:dyDescent="0.3">
      <c r="A835" s="4" t="s">
        <v>1676</v>
      </c>
      <c r="B835" s="3" t="s">
        <v>338</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t="shared" ref="X835:X862" si="30" xml:space="preserve"> 2</f>
        <v>2</v>
      </c>
      <c r="Y835">
        <v>38.916666666666664</v>
      </c>
      <c r="Z835" s="223">
        <f>SUM( tabConsumo[[#This Row],[QTD.PENDENTE]]:tabConsumo[[#This Row],[09_23]] )</f>
        <v>467</v>
      </c>
      <c r="AA835" s="223">
        <f>LARGE(tabConsumo[[#This Row],[10_22]:[09_23]],1)</f>
        <v>120</v>
      </c>
      <c r="AB835" s="146" t="s">
        <v>2240</v>
      </c>
      <c r="AC835" s="3" t="s">
        <v>2081</v>
      </c>
    </row>
    <row r="836" spans="1:29" x14ac:dyDescent="0.3">
      <c r="A836" s="4" t="s">
        <v>1391</v>
      </c>
      <c r="B836" s="3" t="s">
        <v>338</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t="shared" si="30"/>
        <v>2</v>
      </c>
      <c r="Y836">
        <v>56.916666666666664</v>
      </c>
      <c r="Z836" s="223">
        <f>SUM( tabConsumo[[#This Row],[QTD.PENDENTE]]:tabConsumo[[#This Row],[09_23]] )</f>
        <v>687</v>
      </c>
      <c r="AA836" s="223">
        <f>LARGE(tabConsumo[[#This Row],[10_22]:[09_23]],1)</f>
        <v>253</v>
      </c>
      <c r="AB836" s="146" t="s">
        <v>2235</v>
      </c>
      <c r="AC836" s="3" t="s">
        <v>2081</v>
      </c>
    </row>
    <row r="837" spans="1:29" x14ac:dyDescent="0.3">
      <c r="A837" s="4" t="s">
        <v>1284</v>
      </c>
      <c r="B837" s="3" t="s">
        <v>256</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t="shared" si="30"/>
        <v>2</v>
      </c>
      <c r="Y837">
        <v>34</v>
      </c>
      <c r="Z837" s="223">
        <f>SUM( tabConsumo[[#This Row],[QTD.PENDENTE]]:tabConsumo[[#This Row],[09_23]] )</f>
        <v>415</v>
      </c>
      <c r="AA837" s="223">
        <f>LARGE(tabConsumo[[#This Row],[10_22]:[09_23]],1)</f>
        <v>89</v>
      </c>
      <c r="AB837" s="146" t="s">
        <v>2232</v>
      </c>
      <c r="AC837" s="3" t="s">
        <v>2081</v>
      </c>
    </row>
    <row r="838" spans="1:29" x14ac:dyDescent="0.3">
      <c r="A838" s="4" t="s">
        <v>1231</v>
      </c>
      <c r="B838" s="3" t="s">
        <v>256</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t="shared" si="30"/>
        <v>2</v>
      </c>
      <c r="Y838">
        <v>4.083333333333333</v>
      </c>
      <c r="Z838" s="223">
        <f>SUM( tabConsumo[[#This Row],[QTD.PENDENTE]]:tabConsumo[[#This Row],[09_23]] )</f>
        <v>59</v>
      </c>
      <c r="AA838" s="223">
        <f>LARGE(tabConsumo[[#This Row],[10_22]:[09_23]],1)</f>
        <v>34</v>
      </c>
      <c r="AB838" s="146" t="s">
        <v>2234</v>
      </c>
      <c r="AC838" s="3" t="s">
        <v>2081</v>
      </c>
    </row>
    <row r="839" spans="1:29" x14ac:dyDescent="0.3">
      <c r="A839" s="4" t="s">
        <v>1229</v>
      </c>
      <c r="B839" s="3" t="s">
        <v>256</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t="shared" si="30"/>
        <v>2</v>
      </c>
      <c r="Y839">
        <v>1.6666666666666667</v>
      </c>
      <c r="Z839" s="223">
        <f>SUM( tabConsumo[[#This Row],[QTD.PENDENTE]]:tabConsumo[[#This Row],[09_23]] )</f>
        <v>20</v>
      </c>
      <c r="AA839" s="223">
        <f>LARGE(tabConsumo[[#This Row],[10_22]:[09_23]],1)</f>
        <v>5</v>
      </c>
      <c r="AB839" s="146" t="s">
        <v>2234</v>
      </c>
      <c r="AC839" s="3" t="s">
        <v>2081</v>
      </c>
    </row>
    <row r="840" spans="1:29" x14ac:dyDescent="0.3">
      <c r="A840" s="4" t="s">
        <v>1230</v>
      </c>
      <c r="B840" s="3" t="s">
        <v>256</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t="shared" si="30"/>
        <v>2</v>
      </c>
      <c r="Y840">
        <v>0.41666666666666669</v>
      </c>
      <c r="Z840" s="223">
        <f>SUM( tabConsumo[[#This Row],[QTD.PENDENTE]]:tabConsumo[[#This Row],[09_23]] )</f>
        <v>8</v>
      </c>
      <c r="AA840" s="223">
        <f>LARGE(tabConsumo[[#This Row],[10_22]:[09_23]],1)</f>
        <v>8</v>
      </c>
      <c r="AB840" s="146" t="s">
        <v>2234</v>
      </c>
      <c r="AC840" s="3" t="s">
        <v>2081</v>
      </c>
    </row>
    <row r="841" spans="1:29" x14ac:dyDescent="0.3">
      <c r="A841" s="4" t="s">
        <v>1463</v>
      </c>
      <c r="B841" s="3" t="s">
        <v>256</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t="shared" si="30"/>
        <v>2</v>
      </c>
      <c r="Y841">
        <v>6.25</v>
      </c>
      <c r="Z841" s="223">
        <f>SUM( tabConsumo[[#This Row],[QTD.PENDENTE]]:tabConsumo[[#This Row],[09_23]] )</f>
        <v>90</v>
      </c>
      <c r="AA841" s="223">
        <f>LARGE(tabConsumo[[#This Row],[10_22]:[09_23]],1)</f>
        <v>50</v>
      </c>
      <c r="AB841" s="146" t="s">
        <v>2238</v>
      </c>
      <c r="AC841" s="3" t="s">
        <v>2081</v>
      </c>
    </row>
    <row r="842" spans="1:29" x14ac:dyDescent="0.3">
      <c r="A842" s="4" t="s">
        <v>1603</v>
      </c>
      <c r="B842" s="3" t="s">
        <v>256</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t="shared" si="30"/>
        <v>2</v>
      </c>
      <c r="Y842">
        <v>7</v>
      </c>
      <c r="Z842" s="223">
        <f>SUM( tabConsumo[[#This Row],[QTD.PENDENTE]]:tabConsumo[[#This Row],[09_23]] )</f>
        <v>88</v>
      </c>
      <c r="AA842" s="223">
        <f>LARGE(tabConsumo[[#This Row],[10_22]:[09_23]],1)</f>
        <v>25</v>
      </c>
      <c r="AB842" s="146" t="s">
        <v>2232</v>
      </c>
      <c r="AC842" s="3" t="s">
        <v>2081</v>
      </c>
    </row>
    <row r="843" spans="1:29" x14ac:dyDescent="0.3">
      <c r="A843" s="4" t="s">
        <v>1550</v>
      </c>
      <c r="B843" s="3" t="s">
        <v>256</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t="shared" si="30"/>
        <v>2</v>
      </c>
      <c r="Y843">
        <v>36.333333333333336</v>
      </c>
      <c r="Z843" s="223">
        <f>SUM( tabConsumo[[#This Row],[QTD.PENDENTE]]:tabConsumo[[#This Row],[09_23]] )</f>
        <v>436</v>
      </c>
      <c r="AA843" s="223">
        <f>LARGE(tabConsumo[[#This Row],[10_22]:[09_23]],1)</f>
        <v>73</v>
      </c>
      <c r="AB843" s="146" t="s">
        <v>2232</v>
      </c>
      <c r="AC843" s="3" t="s">
        <v>2081</v>
      </c>
    </row>
    <row r="844" spans="1:29" x14ac:dyDescent="0.3">
      <c r="A844" s="4" t="s">
        <v>1833</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t="shared" si="30"/>
        <v>2</v>
      </c>
      <c r="Y844">
        <v>1.0833333333333333</v>
      </c>
      <c r="Z844" s="223">
        <f>SUM( tabConsumo[[#This Row],[QTD.PENDENTE]]:tabConsumo[[#This Row],[09_23]] )</f>
        <v>15</v>
      </c>
      <c r="AA844" s="223">
        <f>LARGE(tabConsumo[[#This Row],[10_22]:[09_23]],1)</f>
        <v>6</v>
      </c>
      <c r="AB844" s="146" t="s">
        <v>2235</v>
      </c>
      <c r="AC844" s="3" t="s">
        <v>2081</v>
      </c>
    </row>
    <row r="845" spans="1:29" x14ac:dyDescent="0.3">
      <c r="A845" s="4" t="s">
        <v>1019</v>
      </c>
      <c r="B845" s="3" t="s">
        <v>256</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t="shared" si="30"/>
        <v>2</v>
      </c>
      <c r="Y845">
        <v>6.916666666666667</v>
      </c>
      <c r="Z845" s="223">
        <f>SUM( tabConsumo[[#This Row],[QTD.PENDENTE]]:tabConsumo[[#This Row],[09_23]] )</f>
        <v>88</v>
      </c>
      <c r="AA845" s="223">
        <f>LARGE(tabConsumo[[#This Row],[10_22]:[09_23]],1)</f>
        <v>31</v>
      </c>
      <c r="AB845" s="146" t="s">
        <v>2232</v>
      </c>
      <c r="AC845" s="3" t="s">
        <v>2081</v>
      </c>
    </row>
    <row r="846" spans="1:29" x14ac:dyDescent="0.3">
      <c r="A846" s="4" t="s">
        <v>274</v>
      </c>
      <c r="B846" s="3" t="s">
        <v>256</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t="shared" si="30"/>
        <v>2</v>
      </c>
      <c r="Y846">
        <v>8.3333333333333329E-2</v>
      </c>
      <c r="Z846" s="223">
        <f>SUM( tabConsumo[[#This Row],[QTD.PENDENTE]]:tabConsumo[[#This Row],[09_23]] )</f>
        <v>1</v>
      </c>
      <c r="AA846" s="223">
        <f>LARGE(tabConsumo[[#This Row],[10_22]:[09_23]],1)</f>
        <v>0</v>
      </c>
      <c r="AB846" s="146" t="s">
        <v>2232</v>
      </c>
      <c r="AC846" s="3" t="s">
        <v>2081</v>
      </c>
    </row>
    <row r="847" spans="1:29" x14ac:dyDescent="0.3">
      <c r="A847" s="4" t="s">
        <v>587</v>
      </c>
      <c r="B847" s="3" t="s">
        <v>256</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t="shared" si="30"/>
        <v>2</v>
      </c>
      <c r="Y847">
        <v>0.16666666666666666</v>
      </c>
      <c r="Z847" s="223">
        <f>SUM( tabConsumo[[#This Row],[QTD.PENDENTE]]:tabConsumo[[#This Row],[09_23]] )</f>
        <v>2</v>
      </c>
      <c r="AA847" s="223">
        <f>LARGE(tabConsumo[[#This Row],[10_22]:[09_23]],1)</f>
        <v>0</v>
      </c>
      <c r="AB847" s="146" t="s">
        <v>2232</v>
      </c>
      <c r="AC847" s="3" t="s">
        <v>2081</v>
      </c>
    </row>
    <row r="848" spans="1:29" x14ac:dyDescent="0.3">
      <c r="A848" s="4" t="s">
        <v>1280</v>
      </c>
      <c r="B848" s="3" t="s">
        <v>256</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t="shared" si="30"/>
        <v>2</v>
      </c>
      <c r="Y848">
        <v>91.25</v>
      </c>
      <c r="Z848" s="223">
        <f>SUM( tabConsumo[[#This Row],[QTD.PENDENTE]]:tabConsumo[[#This Row],[09_23]] )</f>
        <v>1101</v>
      </c>
      <c r="AA848" s="223">
        <f>LARGE(tabConsumo[[#This Row],[10_22]:[09_23]],1)</f>
        <v>181</v>
      </c>
      <c r="AB848" s="146" t="s">
        <v>2232</v>
      </c>
      <c r="AC848" s="3" t="s">
        <v>2081</v>
      </c>
    </row>
    <row r="849" spans="1:29" x14ac:dyDescent="0.3">
      <c r="A849" s="4" t="s">
        <v>1312</v>
      </c>
      <c r="B849" s="3" t="s">
        <v>338</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t="shared" si="30"/>
        <v>2</v>
      </c>
      <c r="Y849">
        <v>4.833333333333333</v>
      </c>
      <c r="Z849" s="223">
        <f>SUM( tabConsumo[[#This Row],[QTD.PENDENTE]]:tabConsumo[[#This Row],[09_23]] )</f>
        <v>58</v>
      </c>
      <c r="AA849" s="223">
        <f>LARGE(tabConsumo[[#This Row],[10_22]:[09_23]],1)</f>
        <v>12</v>
      </c>
      <c r="AB849" s="146" t="s">
        <v>2238</v>
      </c>
      <c r="AC849" s="3" t="s">
        <v>2081</v>
      </c>
    </row>
    <row r="850" spans="1:29" x14ac:dyDescent="0.3">
      <c r="A850" s="4" t="s">
        <v>2031</v>
      </c>
      <c r="B850" s="3" t="s">
        <v>294</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t="shared" si="30"/>
        <v>2</v>
      </c>
      <c r="Y850">
        <v>2.25</v>
      </c>
      <c r="Z850" s="223">
        <f>SUM( tabConsumo[[#This Row],[QTD.PENDENTE]]:tabConsumo[[#This Row],[09_23]] )</f>
        <v>40</v>
      </c>
      <c r="AA850" s="223">
        <f>LARGE(tabConsumo[[#This Row],[10_22]:[09_23]],1)</f>
        <v>38</v>
      </c>
      <c r="AB850" s="146" t="s">
        <v>2242</v>
      </c>
      <c r="AC850" s="3" t="s">
        <v>2081</v>
      </c>
    </row>
    <row r="851" spans="1:29" x14ac:dyDescent="0.3">
      <c r="A851" s="4" t="s">
        <v>1407</v>
      </c>
      <c r="B851" s="3" t="s">
        <v>256</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t="shared" si="30"/>
        <v>2</v>
      </c>
      <c r="Y851">
        <v>3.5833333333333335</v>
      </c>
      <c r="Z851" s="223">
        <f>SUM( tabConsumo[[#This Row],[QTD.PENDENTE]]:tabConsumo[[#This Row],[09_23]] )</f>
        <v>53</v>
      </c>
      <c r="AA851" s="223">
        <f>LARGE(tabConsumo[[#This Row],[10_22]:[09_23]],1)</f>
        <v>34</v>
      </c>
      <c r="AB851" s="146" t="s">
        <v>2240</v>
      </c>
      <c r="AC851" s="3" t="s">
        <v>2081</v>
      </c>
    </row>
    <row r="852" spans="1:29" x14ac:dyDescent="0.3">
      <c r="A852" s="4" t="s">
        <v>1425</v>
      </c>
      <c r="B852" s="3" t="s">
        <v>256</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t="shared" si="30"/>
        <v>2</v>
      </c>
      <c r="Y852">
        <v>4.083333333333333</v>
      </c>
      <c r="Z852" s="223">
        <f>SUM( tabConsumo[[#This Row],[QTD.PENDENTE]]:tabConsumo[[#This Row],[09_23]] )</f>
        <v>65</v>
      </c>
      <c r="AA852" s="223">
        <f>LARGE(tabConsumo[[#This Row],[10_22]:[09_23]],1)</f>
        <v>50</v>
      </c>
      <c r="AB852" s="146" t="s">
        <v>2240</v>
      </c>
      <c r="AC852" s="3" t="s">
        <v>2081</v>
      </c>
    </row>
    <row r="853" spans="1:29" x14ac:dyDescent="0.3">
      <c r="A853" s="4" t="s">
        <v>1404</v>
      </c>
      <c r="B853" s="3" t="s">
        <v>256</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t="shared" si="30"/>
        <v>2</v>
      </c>
      <c r="Y853">
        <v>6.166666666666667</v>
      </c>
      <c r="Z853" s="223">
        <f>SUM( tabConsumo[[#This Row],[QTD.PENDENTE]]:tabConsumo[[#This Row],[09_23]] )</f>
        <v>87</v>
      </c>
      <c r="AA853" s="223">
        <f>LARGE(tabConsumo[[#This Row],[10_22]:[09_23]],1)</f>
        <v>50</v>
      </c>
      <c r="AB853" s="146" t="s">
        <v>2233</v>
      </c>
      <c r="AC853" s="3" t="s">
        <v>2081</v>
      </c>
    </row>
    <row r="854" spans="1:29" x14ac:dyDescent="0.3">
      <c r="A854" s="4" t="s">
        <v>1426</v>
      </c>
      <c r="B854" s="3" t="s">
        <v>256</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t="shared" si="30"/>
        <v>2</v>
      </c>
      <c r="Y854">
        <v>2.6666666666666665</v>
      </c>
      <c r="Z854" s="223">
        <f>SUM( tabConsumo[[#This Row],[QTD.PENDENTE]]:tabConsumo[[#This Row],[09_23]] )</f>
        <v>43</v>
      </c>
      <c r="AA854" s="223">
        <f>LARGE(tabConsumo[[#This Row],[10_22]:[09_23]],1)</f>
        <v>34</v>
      </c>
      <c r="AB854" s="146" t="s">
        <v>2240</v>
      </c>
      <c r="AC854" s="3" t="s">
        <v>2081</v>
      </c>
    </row>
    <row r="855" spans="1:29" x14ac:dyDescent="0.3">
      <c r="A855" s="4" t="s">
        <v>1408</v>
      </c>
      <c r="B855" s="3" t="s">
        <v>256</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t="shared" si="30"/>
        <v>2</v>
      </c>
      <c r="Y855">
        <v>11.166666666666666</v>
      </c>
      <c r="Z855" s="223">
        <f>SUM( tabConsumo[[#This Row],[QTD.PENDENTE]]:tabConsumo[[#This Row],[09_23]] )</f>
        <v>147</v>
      </c>
      <c r="AA855" s="223">
        <f>LARGE(tabConsumo[[#This Row],[10_22]:[09_23]],1)</f>
        <v>70</v>
      </c>
      <c r="AB855" s="146" t="s">
        <v>2243</v>
      </c>
      <c r="AC855" s="3" t="s">
        <v>2081</v>
      </c>
    </row>
    <row r="856" spans="1:29" x14ac:dyDescent="0.3">
      <c r="A856" s="4" t="s">
        <v>1424</v>
      </c>
      <c r="B856" s="3" t="s">
        <v>256</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t="shared" si="30"/>
        <v>2</v>
      </c>
      <c r="Y856">
        <v>18.583333333333332</v>
      </c>
      <c r="Z856" s="223">
        <f>SUM( tabConsumo[[#This Row],[QTD.PENDENTE]]:tabConsumo[[#This Row],[09_23]] )</f>
        <v>225</v>
      </c>
      <c r="AA856" s="223">
        <f>LARGE(tabConsumo[[#This Row],[10_22]:[09_23]],1)</f>
        <v>70</v>
      </c>
      <c r="AB856" s="146" t="s">
        <v>2235</v>
      </c>
      <c r="AC856" s="3" t="s">
        <v>2081</v>
      </c>
    </row>
    <row r="857" spans="1:29" x14ac:dyDescent="0.3">
      <c r="A857" s="4" t="s">
        <v>1409</v>
      </c>
      <c r="B857" s="3" t="s">
        <v>256</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t="shared" si="30"/>
        <v>2</v>
      </c>
      <c r="Y857">
        <v>10.333333333333334</v>
      </c>
      <c r="Z857" s="223">
        <f>SUM( tabConsumo[[#This Row],[QTD.PENDENTE]]:tabConsumo[[#This Row],[09_23]] )</f>
        <v>133</v>
      </c>
      <c r="AA857" s="223">
        <f>LARGE(tabConsumo[[#This Row],[10_22]:[09_23]],1)</f>
        <v>65</v>
      </c>
      <c r="AB857" s="146" t="s">
        <v>2232</v>
      </c>
      <c r="AC857" s="3" t="s">
        <v>2081</v>
      </c>
    </row>
    <row r="858" spans="1:29" x14ac:dyDescent="0.3">
      <c r="A858" s="4" t="s">
        <v>1482</v>
      </c>
      <c r="B858" s="3" t="s">
        <v>256</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t="shared" si="30"/>
        <v>2</v>
      </c>
      <c r="Y858">
        <v>5.666666666666667</v>
      </c>
      <c r="Z858" s="223">
        <f>SUM( tabConsumo[[#This Row],[QTD.PENDENTE]]:tabConsumo[[#This Row],[09_23]] )</f>
        <v>74</v>
      </c>
      <c r="AA858" s="223">
        <f>LARGE(tabConsumo[[#This Row],[10_22]:[09_23]],1)</f>
        <v>32</v>
      </c>
      <c r="AB858" s="146" t="s">
        <v>2233</v>
      </c>
      <c r="AC858" s="3" t="s">
        <v>2081</v>
      </c>
    </row>
    <row r="859" spans="1:29" x14ac:dyDescent="0.3">
      <c r="A859" s="4" t="s">
        <v>1704</v>
      </c>
      <c r="B859" s="3" t="s">
        <v>256</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t="shared" si="30"/>
        <v>2</v>
      </c>
      <c r="Y859">
        <v>5.5</v>
      </c>
      <c r="Z859" s="223">
        <f>SUM( tabConsumo[[#This Row],[QTD.PENDENTE]]:tabConsumo[[#This Row],[09_23]] )</f>
        <v>69</v>
      </c>
      <c r="AA859" s="223">
        <f>LARGE(tabConsumo[[#This Row],[10_22]:[09_23]],1)</f>
        <v>30</v>
      </c>
      <c r="AB859" s="146" t="s">
        <v>2240</v>
      </c>
      <c r="AC859" s="3" t="s">
        <v>2081</v>
      </c>
    </row>
    <row r="860" spans="1:29" x14ac:dyDescent="0.3">
      <c r="A860" s="4" t="s">
        <v>1705</v>
      </c>
      <c r="B860" s="3" t="s">
        <v>256</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t="shared" si="30"/>
        <v>2</v>
      </c>
      <c r="Y860">
        <v>3.8333333333333335</v>
      </c>
      <c r="Z860" s="223">
        <f>SUM( tabConsumo[[#This Row],[QTD.PENDENTE]]:tabConsumo[[#This Row],[09_23]] )</f>
        <v>47</v>
      </c>
      <c r="AA860" s="223">
        <f>LARGE(tabConsumo[[#This Row],[10_22]:[09_23]],1)</f>
        <v>16</v>
      </c>
      <c r="AB860" s="146" t="s">
        <v>2233</v>
      </c>
      <c r="AC860" s="3" t="s">
        <v>2081</v>
      </c>
    </row>
    <row r="861" spans="1:29" x14ac:dyDescent="0.3">
      <c r="A861" s="4" t="s">
        <v>1716</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t="shared" si="30"/>
        <v>2</v>
      </c>
      <c r="Y861">
        <v>0.41666666666666669</v>
      </c>
      <c r="Z861" s="223">
        <f>SUM( tabConsumo[[#This Row],[QTD.PENDENTE]]:tabConsumo[[#This Row],[09_23]] )</f>
        <v>7</v>
      </c>
      <c r="AA861" s="223">
        <f>LARGE(tabConsumo[[#This Row],[10_22]:[09_23]],1)</f>
        <v>6</v>
      </c>
      <c r="AB861" s="146" t="s">
        <v>2233</v>
      </c>
      <c r="AC861" s="3" t="s">
        <v>2081</v>
      </c>
    </row>
    <row r="862" spans="1:29" x14ac:dyDescent="0.3">
      <c r="A862" s="4" t="s">
        <v>1138</v>
      </c>
      <c r="B862" s="3" t="s">
        <v>256</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t="shared" si="30"/>
        <v>2</v>
      </c>
      <c r="Y862">
        <v>1.0833333333333333</v>
      </c>
      <c r="Z862" s="223">
        <f>SUM( tabConsumo[[#This Row],[QTD.PENDENTE]]:tabConsumo[[#This Row],[09_23]] )</f>
        <v>20</v>
      </c>
      <c r="AA862" s="223">
        <f>LARGE(tabConsumo[[#This Row],[10_22]:[09_23]],1)</f>
        <v>20</v>
      </c>
      <c r="AB862" s="146" t="s">
        <v>2238</v>
      </c>
      <c r="AC862" s="3" t="s">
        <v>2081</v>
      </c>
    </row>
  </sheetData>
  <dataConsolidate/>
  <conditionalFormatting sqref="A2:XFD2">
    <cfRule type="cellIs" dxfId="184" priority="679" operator="greaterThan">
      <formula>""""""</formula>
    </cfRule>
  </conditionalFormatting>
  <conditionalFormatting sqref="AC1:AC2">
    <cfRule type="cellIs" dxfId="18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1127760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290" activePane="bottomRight" state="frozen"/>
      <selection pane="topRight" activeCell="G1" sqref="G1"/>
      <selection pane="bottomLeft" activeCell="A4" sqref="A4"/>
      <selection pane="bottomRight" activeCell="B307" sqref="B307"/>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39" t="s">
        <v>114</v>
      </c>
      <c r="B1" s="340"/>
      <c r="C1" s="340"/>
      <c r="D1" s="340"/>
      <c r="E1" s="340"/>
      <c r="F1" s="340"/>
      <c r="G1" s="340"/>
      <c r="H1" s="340"/>
    </row>
    <row r="2" spans="1:8" ht="32.25" customHeight="1" x14ac:dyDescent="0.3">
      <c r="A2" s="341"/>
      <c r="B2" s="341"/>
      <c r="C2" s="341"/>
      <c r="D2" s="341"/>
      <c r="E2" s="341"/>
      <c r="F2" s="341"/>
      <c r="G2" s="341"/>
      <c r="H2" s="341"/>
    </row>
    <row r="3" spans="1:8" x14ac:dyDescent="0.3">
      <c r="A3" s="69" t="s">
        <v>0</v>
      </c>
      <c r="B3" s="70" t="s">
        <v>1</v>
      </c>
      <c r="C3" s="71" t="s">
        <v>31</v>
      </c>
      <c r="D3" s="72" t="s">
        <v>20</v>
      </c>
      <c r="E3" s="72" t="s">
        <v>34</v>
      </c>
      <c r="F3" s="107" t="s">
        <v>93</v>
      </c>
      <c r="G3" s="107" t="s">
        <v>94</v>
      </c>
      <c r="H3" s="78" t="s">
        <v>61</v>
      </c>
    </row>
    <row r="4" spans="1:8" x14ac:dyDescent="0.3">
      <c r="A4" s="2">
        <v>2278</v>
      </c>
      <c r="B4" s="4" t="s">
        <v>252</v>
      </c>
      <c r="C4" s="3" t="s">
        <v>253</v>
      </c>
      <c r="D4" s="240">
        <v>70</v>
      </c>
      <c r="E4" s="240">
        <v>17</v>
      </c>
      <c r="F4" s="241" t="s">
        <v>254</v>
      </c>
      <c r="G4" s="242">
        <v>44463.593159722222</v>
      </c>
      <c r="H4" s="2"/>
    </row>
    <row r="5" spans="1:8" x14ac:dyDescent="0.3">
      <c r="A5" s="2">
        <v>4689</v>
      </c>
      <c r="B5" s="4" t="s">
        <v>255</v>
      </c>
      <c r="C5" s="3" t="s">
        <v>256</v>
      </c>
      <c r="D5" s="240">
        <v>20</v>
      </c>
      <c r="E5" s="240">
        <v>3</v>
      </c>
      <c r="F5" s="241" t="s">
        <v>257</v>
      </c>
      <c r="G5" s="242">
        <v>44313.495532407411</v>
      </c>
      <c r="H5" s="2"/>
    </row>
    <row r="6" spans="1:8" x14ac:dyDescent="0.3">
      <c r="A6" s="2">
        <v>4690</v>
      </c>
      <c r="B6" s="4" t="s">
        <v>258</v>
      </c>
      <c r="C6" s="3" t="s">
        <v>256</v>
      </c>
      <c r="D6" s="240">
        <v>20</v>
      </c>
      <c r="E6" s="240">
        <v>3</v>
      </c>
      <c r="F6" s="241" t="s">
        <v>257</v>
      </c>
      <c r="G6" s="242">
        <v>44313.495532407411</v>
      </c>
      <c r="H6" s="2"/>
    </row>
    <row r="7" spans="1:8" x14ac:dyDescent="0.3">
      <c r="A7" s="2">
        <v>10870</v>
      </c>
      <c r="B7" s="4" t="s">
        <v>259</v>
      </c>
      <c r="C7" s="3" t="s">
        <v>260</v>
      </c>
      <c r="D7" s="240"/>
      <c r="E7" s="240"/>
      <c r="F7" s="241"/>
      <c r="G7" s="242"/>
      <c r="H7" s="2"/>
    </row>
    <row r="8" spans="1:8" x14ac:dyDescent="0.3">
      <c r="A8" s="2">
        <v>11287</v>
      </c>
      <c r="B8" s="4" t="s">
        <v>261</v>
      </c>
      <c r="C8" s="3" t="s">
        <v>262</v>
      </c>
      <c r="D8" s="240">
        <v>45</v>
      </c>
      <c r="E8" s="240">
        <v>12</v>
      </c>
      <c r="F8" s="241" t="s">
        <v>263</v>
      </c>
      <c r="G8" s="242">
        <v>43882.488356481481</v>
      </c>
      <c r="H8" s="2"/>
    </row>
    <row r="9" spans="1:8" x14ac:dyDescent="0.3">
      <c r="A9" s="2">
        <v>11882</v>
      </c>
      <c r="B9" s="4" t="s">
        <v>264</v>
      </c>
      <c r="C9" s="3" t="s">
        <v>265</v>
      </c>
      <c r="D9" s="240">
        <v>80</v>
      </c>
      <c r="E9" s="240">
        <v>1</v>
      </c>
      <c r="F9" s="241"/>
      <c r="G9" s="242"/>
      <c r="H9" s="2"/>
    </row>
    <row r="10" spans="1:8" x14ac:dyDescent="0.3">
      <c r="A10" s="2">
        <v>11956</v>
      </c>
      <c r="B10" s="4" t="s">
        <v>266</v>
      </c>
      <c r="C10" s="3" t="s">
        <v>265</v>
      </c>
      <c r="D10" s="240">
        <v>80</v>
      </c>
      <c r="E10" s="240">
        <v>1</v>
      </c>
      <c r="F10" s="241"/>
      <c r="G10" s="242"/>
      <c r="H10" s="2"/>
    </row>
    <row r="11" spans="1:8" x14ac:dyDescent="0.3">
      <c r="A11" s="2">
        <v>11980</v>
      </c>
      <c r="B11" s="4" t="s">
        <v>267</v>
      </c>
      <c r="C11" s="3"/>
      <c r="D11" s="240"/>
      <c r="E11" s="240"/>
      <c r="F11" s="241"/>
      <c r="G11" s="242"/>
      <c r="H11" s="2"/>
    </row>
    <row r="12" spans="1:8" x14ac:dyDescent="0.3">
      <c r="A12" s="2">
        <v>12020</v>
      </c>
      <c r="B12" s="4" t="s">
        <v>268</v>
      </c>
      <c r="C12" s="3" t="s">
        <v>256</v>
      </c>
      <c r="D12" s="240">
        <v>80</v>
      </c>
      <c r="E12" s="240">
        <v>1</v>
      </c>
      <c r="F12" s="241"/>
      <c r="G12" s="242"/>
      <c r="H12" s="2"/>
    </row>
    <row r="13" spans="1:8" x14ac:dyDescent="0.3">
      <c r="A13" s="2">
        <v>12610</v>
      </c>
      <c r="B13" s="4" t="s">
        <v>269</v>
      </c>
      <c r="C13" s="3" t="s">
        <v>31</v>
      </c>
      <c r="D13" s="240">
        <v>45</v>
      </c>
      <c r="E13" s="240">
        <v>11</v>
      </c>
      <c r="F13" s="241" t="s">
        <v>257</v>
      </c>
      <c r="G13" s="242" t="s">
        <v>270</v>
      </c>
      <c r="H13" s="2"/>
    </row>
    <row r="14" spans="1:8" x14ac:dyDescent="0.3">
      <c r="A14" s="2">
        <v>12615</v>
      </c>
      <c r="B14" s="4" t="s">
        <v>271</v>
      </c>
      <c r="C14" s="3" t="s">
        <v>272</v>
      </c>
      <c r="D14" s="240">
        <v>72</v>
      </c>
      <c r="E14" s="240">
        <v>9</v>
      </c>
      <c r="F14" s="241" t="s">
        <v>263</v>
      </c>
      <c r="G14" s="242">
        <v>43732.432951388888</v>
      </c>
      <c r="H14" s="2"/>
    </row>
    <row r="15" spans="1:8" x14ac:dyDescent="0.3">
      <c r="A15" s="2">
        <v>12657</v>
      </c>
      <c r="B15" s="4" t="s">
        <v>273</v>
      </c>
      <c r="C15" s="3" t="s">
        <v>260</v>
      </c>
      <c r="D15" s="240">
        <v>81</v>
      </c>
      <c r="E15" s="240">
        <v>9</v>
      </c>
      <c r="F15" s="241"/>
      <c r="G15" s="242"/>
      <c r="H15" s="2"/>
    </row>
    <row r="16" spans="1:8" x14ac:dyDescent="0.3">
      <c r="A16" s="2">
        <v>12673</v>
      </c>
      <c r="B16" s="4" t="s">
        <v>274</v>
      </c>
      <c r="C16" s="3" t="s">
        <v>256</v>
      </c>
      <c r="D16" s="240">
        <v>72</v>
      </c>
      <c r="E16" s="240">
        <v>5</v>
      </c>
      <c r="F16" s="241" t="s">
        <v>254</v>
      </c>
      <c r="G16" s="242">
        <v>44873.378078703703</v>
      </c>
      <c r="H16" s="2"/>
    </row>
    <row r="17" spans="1:8" x14ac:dyDescent="0.3">
      <c r="A17" s="2">
        <v>12675</v>
      </c>
      <c r="B17" s="4" t="s">
        <v>275</v>
      </c>
      <c r="C17" s="3" t="s">
        <v>256</v>
      </c>
      <c r="D17" s="240">
        <v>72</v>
      </c>
      <c r="E17" s="240">
        <v>5</v>
      </c>
      <c r="F17" s="241"/>
      <c r="G17" s="242"/>
      <c r="H17" s="2"/>
    </row>
    <row r="18" spans="1:8" x14ac:dyDescent="0.3">
      <c r="A18" s="2">
        <v>12708</v>
      </c>
      <c r="B18" s="4" t="s">
        <v>276</v>
      </c>
      <c r="C18" s="3"/>
      <c r="D18" s="240"/>
      <c r="E18" s="240"/>
      <c r="F18" s="241"/>
      <c r="G18" s="242"/>
      <c r="H18" s="2"/>
    </row>
    <row r="19" spans="1:8" x14ac:dyDescent="0.3">
      <c r="A19" s="2">
        <v>12712</v>
      </c>
      <c r="B19" s="4" t="s">
        <v>277</v>
      </c>
      <c r="C19" s="3" t="s">
        <v>256</v>
      </c>
      <c r="D19" s="240">
        <v>72</v>
      </c>
      <c r="E19" s="240">
        <v>9</v>
      </c>
      <c r="F19" s="241" t="s">
        <v>263</v>
      </c>
      <c r="G19" s="242">
        <v>43732.432951388888</v>
      </c>
      <c r="H19" s="2"/>
    </row>
    <row r="20" spans="1:8" x14ac:dyDescent="0.3">
      <c r="A20" s="2">
        <v>12720</v>
      </c>
      <c r="B20" s="4" t="s">
        <v>278</v>
      </c>
      <c r="C20" s="3" t="s">
        <v>256</v>
      </c>
      <c r="D20" s="240">
        <v>72</v>
      </c>
      <c r="E20" s="240">
        <v>6</v>
      </c>
      <c r="F20" s="241"/>
      <c r="G20" s="242"/>
      <c r="H20" s="2"/>
    </row>
    <row r="21" spans="1:8" x14ac:dyDescent="0.3">
      <c r="A21" s="2">
        <v>12806</v>
      </c>
      <c r="B21" s="4" t="s">
        <v>279</v>
      </c>
      <c r="C21" s="3" t="s">
        <v>280</v>
      </c>
      <c r="D21" s="240">
        <v>76</v>
      </c>
      <c r="E21" s="240">
        <v>16</v>
      </c>
      <c r="F21" s="241" t="s">
        <v>263</v>
      </c>
      <c r="G21" s="242">
        <v>44008.450694444444</v>
      </c>
      <c r="H21" s="2"/>
    </row>
    <row r="22" spans="1:8" x14ac:dyDescent="0.3">
      <c r="A22" s="2">
        <v>12812</v>
      </c>
      <c r="B22" s="4" t="s">
        <v>281</v>
      </c>
      <c r="C22" s="3" t="s">
        <v>256</v>
      </c>
      <c r="D22" s="240">
        <v>76</v>
      </c>
      <c r="E22" s="240">
        <v>11</v>
      </c>
      <c r="F22" s="241" t="s">
        <v>254</v>
      </c>
      <c r="G22" s="242">
        <v>44463.593159722222</v>
      </c>
      <c r="H22" s="2"/>
    </row>
    <row r="23" spans="1:8" x14ac:dyDescent="0.3">
      <c r="A23" s="2">
        <v>12818</v>
      </c>
      <c r="B23" s="4" t="s">
        <v>282</v>
      </c>
      <c r="C23" s="3" t="s">
        <v>283</v>
      </c>
      <c r="D23" s="240">
        <v>76</v>
      </c>
      <c r="E23" s="240">
        <v>6</v>
      </c>
      <c r="F23" s="241" t="s">
        <v>263</v>
      </c>
      <c r="G23" s="242">
        <v>43896.298993055556</v>
      </c>
      <c r="H23" s="2"/>
    </row>
    <row r="24" spans="1:8" x14ac:dyDescent="0.3">
      <c r="A24" s="2">
        <v>12820</v>
      </c>
      <c r="B24" s="4" t="s">
        <v>284</v>
      </c>
      <c r="C24" s="3" t="s">
        <v>283</v>
      </c>
      <c r="D24" s="240">
        <v>76</v>
      </c>
      <c r="E24" s="240">
        <v>6</v>
      </c>
      <c r="F24" s="241" t="s">
        <v>263</v>
      </c>
      <c r="G24" s="242">
        <v>43896.298993055556</v>
      </c>
      <c r="H24" s="2"/>
    </row>
    <row r="25" spans="1:8" x14ac:dyDescent="0.3">
      <c r="A25" s="2">
        <v>12829</v>
      </c>
      <c r="B25" s="4" t="s">
        <v>285</v>
      </c>
      <c r="C25" s="3" t="s">
        <v>283</v>
      </c>
      <c r="D25" s="240">
        <v>76</v>
      </c>
      <c r="E25" s="240">
        <v>6</v>
      </c>
      <c r="F25" s="241" t="s">
        <v>263</v>
      </c>
      <c r="G25" s="242">
        <v>43896.298993055556</v>
      </c>
      <c r="H25" s="2"/>
    </row>
    <row r="26" spans="1:8" x14ac:dyDescent="0.3">
      <c r="A26" s="2">
        <v>12831</v>
      </c>
      <c r="B26" s="4" t="s">
        <v>286</v>
      </c>
      <c r="C26" s="3" t="s">
        <v>283</v>
      </c>
      <c r="D26" s="240">
        <v>76</v>
      </c>
      <c r="E26" s="240">
        <v>6</v>
      </c>
      <c r="F26" s="241" t="s">
        <v>263</v>
      </c>
      <c r="G26" s="242">
        <v>43896.298993055556</v>
      </c>
      <c r="H26" s="2"/>
    </row>
    <row r="27" spans="1:8" x14ac:dyDescent="0.3">
      <c r="A27" s="2">
        <v>12838</v>
      </c>
      <c r="B27" s="4" t="s">
        <v>287</v>
      </c>
      <c r="C27" s="3" t="s">
        <v>283</v>
      </c>
      <c r="D27" s="240">
        <v>76</v>
      </c>
      <c r="E27" s="240">
        <v>6</v>
      </c>
      <c r="F27" s="241" t="s">
        <v>263</v>
      </c>
      <c r="G27" s="242">
        <v>43896.298993055556</v>
      </c>
      <c r="H27" s="2"/>
    </row>
    <row r="28" spans="1:8" x14ac:dyDescent="0.3">
      <c r="A28" s="2">
        <v>12851</v>
      </c>
      <c r="B28" s="4" t="s">
        <v>288</v>
      </c>
      <c r="C28" s="3" t="s">
        <v>256</v>
      </c>
      <c r="D28" s="240">
        <v>51</v>
      </c>
      <c r="E28" s="240">
        <v>12</v>
      </c>
      <c r="F28" s="241"/>
      <c r="G28" s="242"/>
      <c r="H28" s="2"/>
    </row>
    <row r="29" spans="1:8" x14ac:dyDescent="0.3">
      <c r="A29" s="2">
        <v>12853</v>
      </c>
      <c r="B29" s="4" t="s">
        <v>289</v>
      </c>
      <c r="C29" s="3" t="s">
        <v>256</v>
      </c>
      <c r="D29" s="240">
        <v>76</v>
      </c>
      <c r="E29" s="240">
        <v>11</v>
      </c>
      <c r="F29" s="241" t="s">
        <v>254</v>
      </c>
      <c r="G29" s="242">
        <v>44463.593159722222</v>
      </c>
      <c r="H29" s="2"/>
    </row>
    <row r="30" spans="1:8" x14ac:dyDescent="0.3">
      <c r="A30" s="2">
        <v>12857</v>
      </c>
      <c r="B30" s="4" t="s">
        <v>290</v>
      </c>
      <c r="C30" s="3" t="s">
        <v>256</v>
      </c>
      <c r="D30" s="240">
        <v>76</v>
      </c>
      <c r="E30" s="240">
        <v>11</v>
      </c>
      <c r="F30" s="241" t="s">
        <v>254</v>
      </c>
      <c r="G30" s="242">
        <v>44463.593159722222</v>
      </c>
      <c r="H30" s="2"/>
    </row>
    <row r="31" spans="1:8" x14ac:dyDescent="0.3">
      <c r="A31" s="2">
        <v>12869</v>
      </c>
      <c r="B31" s="4" t="s">
        <v>291</v>
      </c>
      <c r="C31" s="3" t="s">
        <v>256</v>
      </c>
      <c r="D31" s="240">
        <v>61</v>
      </c>
      <c r="E31" s="240">
        <v>8</v>
      </c>
      <c r="F31" s="241" t="s">
        <v>263</v>
      </c>
      <c r="G31" s="242">
        <v>43875.455243055556</v>
      </c>
      <c r="H31" s="2"/>
    </row>
    <row r="32" spans="1:8" x14ac:dyDescent="0.3">
      <c r="A32" s="2">
        <v>12888</v>
      </c>
      <c r="B32" s="4" t="s">
        <v>292</v>
      </c>
      <c r="C32" s="3" t="s">
        <v>256</v>
      </c>
      <c r="D32" s="240">
        <v>61</v>
      </c>
      <c r="E32" s="240">
        <v>8</v>
      </c>
      <c r="F32" s="241"/>
      <c r="G32" s="242"/>
      <c r="H32" s="2"/>
    </row>
    <row r="33" spans="1:8" x14ac:dyDescent="0.3">
      <c r="A33" s="2">
        <v>12915</v>
      </c>
      <c r="B33" s="4" t="s">
        <v>293</v>
      </c>
      <c r="C33" s="3" t="s">
        <v>294</v>
      </c>
      <c r="D33" s="240">
        <v>76</v>
      </c>
      <c r="E33" s="240">
        <v>5</v>
      </c>
      <c r="F33" s="241"/>
      <c r="G33" s="242"/>
      <c r="H33" s="2"/>
    </row>
    <row r="34" spans="1:8" x14ac:dyDescent="0.3">
      <c r="A34" s="2">
        <v>12925</v>
      </c>
      <c r="B34" s="4" t="s">
        <v>295</v>
      </c>
      <c r="C34" s="3" t="s">
        <v>256</v>
      </c>
      <c r="D34" s="240">
        <v>70</v>
      </c>
      <c r="E34" s="240">
        <v>17</v>
      </c>
      <c r="F34" s="241" t="s">
        <v>263</v>
      </c>
      <c r="G34" s="242" t="s">
        <v>296</v>
      </c>
      <c r="H34" s="2"/>
    </row>
    <row r="35" spans="1:8" x14ac:dyDescent="0.3">
      <c r="A35" s="2">
        <v>12934</v>
      </c>
      <c r="B35" s="4" t="s">
        <v>297</v>
      </c>
      <c r="C35" s="3" t="s">
        <v>256</v>
      </c>
      <c r="D35" s="240">
        <v>70</v>
      </c>
      <c r="E35" s="240">
        <v>30</v>
      </c>
      <c r="F35" s="241"/>
      <c r="G35" s="242"/>
      <c r="H35" s="2"/>
    </row>
    <row r="36" spans="1:8" x14ac:dyDescent="0.3">
      <c r="A36" s="2">
        <v>12937</v>
      </c>
      <c r="B36" s="4" t="s">
        <v>298</v>
      </c>
      <c r="C36" s="3" t="s">
        <v>256</v>
      </c>
      <c r="D36" s="240">
        <v>55</v>
      </c>
      <c r="E36" s="240">
        <v>26</v>
      </c>
      <c r="F36" s="241"/>
      <c r="G36" s="242"/>
      <c r="H36" s="2"/>
    </row>
    <row r="37" spans="1:8" x14ac:dyDescent="0.3">
      <c r="A37" s="2">
        <v>12944</v>
      </c>
      <c r="B37" s="4" t="s">
        <v>299</v>
      </c>
      <c r="C37" s="3" t="s">
        <v>256</v>
      </c>
      <c r="D37" s="240">
        <v>61</v>
      </c>
      <c r="E37" s="240">
        <v>8</v>
      </c>
      <c r="F37" s="241"/>
      <c r="G37" s="242"/>
      <c r="H37" s="2"/>
    </row>
    <row r="38" spans="1:8" x14ac:dyDescent="0.3">
      <c r="A38" s="2">
        <v>12953</v>
      </c>
      <c r="B38" s="4" t="s">
        <v>300</v>
      </c>
      <c r="C38" s="3" t="s">
        <v>256</v>
      </c>
      <c r="D38" s="240">
        <v>61</v>
      </c>
      <c r="E38" s="240">
        <v>8</v>
      </c>
      <c r="F38" s="241"/>
      <c r="G38" s="242"/>
      <c r="H38" s="2"/>
    </row>
    <row r="39" spans="1:8" x14ac:dyDescent="0.3">
      <c r="A39" s="2">
        <v>12961</v>
      </c>
      <c r="B39" s="4" t="s">
        <v>301</v>
      </c>
      <c r="C39" s="3" t="s">
        <v>256</v>
      </c>
      <c r="D39" s="240">
        <v>61</v>
      </c>
      <c r="E39" s="240">
        <v>8</v>
      </c>
      <c r="F39" s="241"/>
      <c r="G39" s="242"/>
      <c r="H39" s="2"/>
    </row>
    <row r="40" spans="1:8" x14ac:dyDescent="0.3">
      <c r="A40" s="2">
        <v>12964</v>
      </c>
      <c r="B40" s="4" t="s">
        <v>302</v>
      </c>
      <c r="C40" s="3" t="s">
        <v>256</v>
      </c>
      <c r="D40" s="240">
        <v>61</v>
      </c>
      <c r="E40" s="240">
        <v>8</v>
      </c>
      <c r="F40" s="241"/>
      <c r="G40" s="242"/>
      <c r="H40" s="2"/>
    </row>
    <row r="41" spans="1:8" x14ac:dyDescent="0.3">
      <c r="A41" s="2">
        <v>13007</v>
      </c>
      <c r="B41" s="4" t="s">
        <v>303</v>
      </c>
      <c r="C41" s="3" t="s">
        <v>265</v>
      </c>
      <c r="D41" s="240">
        <v>55</v>
      </c>
      <c r="E41" s="240">
        <v>32</v>
      </c>
      <c r="F41" s="241"/>
      <c r="G41" s="242"/>
      <c r="H41" s="2"/>
    </row>
    <row r="42" spans="1:8" x14ac:dyDescent="0.3">
      <c r="A42" s="2">
        <v>13013</v>
      </c>
      <c r="B42" s="4" t="s">
        <v>304</v>
      </c>
      <c r="C42" s="3" t="s">
        <v>256</v>
      </c>
      <c r="D42" s="240">
        <v>55</v>
      </c>
      <c r="E42" s="240">
        <v>49</v>
      </c>
      <c r="F42" s="241"/>
      <c r="G42" s="242"/>
      <c r="H42" s="2"/>
    </row>
    <row r="43" spans="1:8" x14ac:dyDescent="0.3">
      <c r="A43" s="2">
        <v>13019</v>
      </c>
      <c r="B43" s="4" t="s">
        <v>305</v>
      </c>
      <c r="C43" s="3"/>
      <c r="D43" s="240"/>
      <c r="E43" s="240"/>
      <c r="F43" s="241"/>
      <c r="G43" s="242"/>
      <c r="H43" s="2"/>
    </row>
    <row r="44" spans="1:8" x14ac:dyDescent="0.3">
      <c r="A44" s="2">
        <v>13021</v>
      </c>
      <c r="B44" s="4" t="s">
        <v>306</v>
      </c>
      <c r="C44" s="3" t="s">
        <v>262</v>
      </c>
      <c r="D44" s="240">
        <v>67</v>
      </c>
      <c r="E44" s="240">
        <v>6</v>
      </c>
      <c r="F44" s="241" t="s">
        <v>254</v>
      </c>
      <c r="G44" s="242">
        <v>44460.646018518521</v>
      </c>
      <c r="H44" s="2"/>
    </row>
    <row r="45" spans="1:8" x14ac:dyDescent="0.3">
      <c r="A45" s="2">
        <v>13033</v>
      </c>
      <c r="B45" s="4" t="s">
        <v>307</v>
      </c>
      <c r="C45" s="3" t="s">
        <v>256</v>
      </c>
      <c r="D45" s="240">
        <v>51</v>
      </c>
      <c r="E45" s="240">
        <v>26</v>
      </c>
      <c r="F45" s="241"/>
      <c r="G45" s="242"/>
      <c r="H45" s="2"/>
    </row>
    <row r="46" spans="1:8" x14ac:dyDescent="0.3">
      <c r="A46" s="2">
        <v>13053</v>
      </c>
      <c r="B46" s="4" t="s">
        <v>308</v>
      </c>
      <c r="C46" s="3" t="s">
        <v>256</v>
      </c>
      <c r="D46" s="240">
        <v>55</v>
      </c>
      <c r="E46" s="240">
        <v>57</v>
      </c>
      <c r="F46" s="241" t="s">
        <v>263</v>
      </c>
      <c r="G46" s="242">
        <v>43719.388321759259</v>
      </c>
      <c r="H46" s="2"/>
    </row>
    <row r="47" spans="1:8" x14ac:dyDescent="0.3">
      <c r="A47" s="2">
        <v>13059</v>
      </c>
      <c r="B47" s="4" t="s">
        <v>309</v>
      </c>
      <c r="C47" s="3" t="s">
        <v>256</v>
      </c>
      <c r="D47" s="240">
        <v>55</v>
      </c>
      <c r="E47" s="240">
        <v>52</v>
      </c>
      <c r="F47" s="241" t="s">
        <v>263</v>
      </c>
      <c r="G47" s="242">
        <v>43901.63380787037</v>
      </c>
      <c r="H47" s="2"/>
    </row>
    <row r="48" spans="1:8" x14ac:dyDescent="0.3">
      <c r="A48" s="2">
        <v>13060</v>
      </c>
      <c r="B48" s="4" t="s">
        <v>310</v>
      </c>
      <c r="C48" s="3" t="s">
        <v>256</v>
      </c>
      <c r="D48" s="240">
        <v>55</v>
      </c>
      <c r="E48" s="240">
        <v>52</v>
      </c>
      <c r="F48" s="241" t="s">
        <v>263</v>
      </c>
      <c r="G48" s="242">
        <v>43901.63380787037</v>
      </c>
      <c r="H48" s="2"/>
    </row>
    <row r="49" spans="1:8" x14ac:dyDescent="0.3">
      <c r="A49" s="2">
        <v>13070</v>
      </c>
      <c r="B49" s="4" t="s">
        <v>311</v>
      </c>
      <c r="C49" s="3" t="s">
        <v>256</v>
      </c>
      <c r="D49" s="240">
        <v>61</v>
      </c>
      <c r="E49" s="240">
        <v>8</v>
      </c>
      <c r="F49" s="241"/>
      <c r="G49" s="242"/>
      <c r="H49" s="2"/>
    </row>
    <row r="50" spans="1:8" x14ac:dyDescent="0.3">
      <c r="A50" s="2">
        <v>13076</v>
      </c>
      <c r="B50" s="4" t="s">
        <v>312</v>
      </c>
      <c r="C50" s="3" t="s">
        <v>313</v>
      </c>
      <c r="D50" s="240">
        <v>67</v>
      </c>
      <c r="E50" s="240">
        <v>6</v>
      </c>
      <c r="F50" s="241"/>
      <c r="G50" s="242"/>
      <c r="H50" s="2"/>
    </row>
    <row r="51" spans="1:8" x14ac:dyDescent="0.3">
      <c r="A51" s="2">
        <v>13077</v>
      </c>
      <c r="B51" s="4" t="s">
        <v>314</v>
      </c>
      <c r="C51" s="3" t="s">
        <v>313</v>
      </c>
      <c r="D51" s="240">
        <v>67</v>
      </c>
      <c r="E51" s="240">
        <v>6</v>
      </c>
      <c r="F51" s="241"/>
      <c r="G51" s="242"/>
      <c r="H51" s="2"/>
    </row>
    <row r="52" spans="1:8" x14ac:dyDescent="0.3">
      <c r="A52" s="2">
        <v>13078</v>
      </c>
      <c r="B52" s="4" t="s">
        <v>315</v>
      </c>
      <c r="C52" s="3" t="s">
        <v>256</v>
      </c>
      <c r="D52" s="240">
        <v>61</v>
      </c>
      <c r="E52" s="240">
        <v>8</v>
      </c>
      <c r="F52" s="241"/>
      <c r="G52" s="242"/>
      <c r="H52" s="2"/>
    </row>
    <row r="53" spans="1:8" x14ac:dyDescent="0.3">
      <c r="A53" s="2">
        <v>13096</v>
      </c>
      <c r="B53" s="4" t="s">
        <v>316</v>
      </c>
      <c r="C53" s="3" t="s">
        <v>256</v>
      </c>
      <c r="D53" s="240">
        <v>51</v>
      </c>
      <c r="E53" s="240">
        <v>36</v>
      </c>
      <c r="F53" s="241"/>
      <c r="G53" s="242"/>
      <c r="H53" s="2"/>
    </row>
    <row r="54" spans="1:8" x14ac:dyDescent="0.3">
      <c r="A54" s="2">
        <v>13100</v>
      </c>
      <c r="B54" s="4" t="s">
        <v>317</v>
      </c>
      <c r="C54" s="3" t="s">
        <v>256</v>
      </c>
      <c r="D54" s="240">
        <v>61</v>
      </c>
      <c r="E54" s="240">
        <v>8</v>
      </c>
      <c r="F54" s="241"/>
      <c r="G54" s="242"/>
      <c r="H54" s="2"/>
    </row>
    <row r="55" spans="1:8" x14ac:dyDescent="0.3">
      <c r="A55" s="2">
        <v>13123</v>
      </c>
      <c r="B55" s="4" t="s">
        <v>318</v>
      </c>
      <c r="C55" s="3" t="s">
        <v>256</v>
      </c>
      <c r="D55" s="240">
        <v>61</v>
      </c>
      <c r="E55" s="240">
        <v>15</v>
      </c>
      <c r="F55" s="241"/>
      <c r="G55" s="242"/>
      <c r="H55" s="2"/>
    </row>
    <row r="56" spans="1:8" x14ac:dyDescent="0.3">
      <c r="A56" s="2">
        <v>13125</v>
      </c>
      <c r="B56" s="4" t="s">
        <v>319</v>
      </c>
      <c r="C56" s="3" t="s">
        <v>256</v>
      </c>
      <c r="D56" s="240">
        <v>61</v>
      </c>
      <c r="E56" s="240">
        <v>15</v>
      </c>
      <c r="F56" s="241"/>
      <c r="G56" s="242"/>
      <c r="H56" s="2"/>
    </row>
    <row r="57" spans="1:8" x14ac:dyDescent="0.3">
      <c r="A57" s="2">
        <v>13130</v>
      </c>
      <c r="B57" s="4" t="s">
        <v>320</v>
      </c>
      <c r="C57" s="3"/>
      <c r="D57" s="240"/>
      <c r="E57" s="240"/>
      <c r="F57" s="241" t="s">
        <v>257</v>
      </c>
      <c r="G57" s="242" t="s">
        <v>321</v>
      </c>
      <c r="H57" s="2"/>
    </row>
    <row r="58" spans="1:8" x14ac:dyDescent="0.3">
      <c r="A58" s="2">
        <v>13152</v>
      </c>
      <c r="B58" s="4" t="s">
        <v>322</v>
      </c>
      <c r="C58" s="3" t="s">
        <v>256</v>
      </c>
      <c r="D58" s="240">
        <v>61</v>
      </c>
      <c r="E58" s="240">
        <v>14</v>
      </c>
      <c r="F58" s="241"/>
      <c r="G58" s="242"/>
      <c r="H58" s="2"/>
    </row>
    <row r="59" spans="1:8" x14ac:dyDescent="0.3">
      <c r="A59" s="2">
        <v>13175</v>
      </c>
      <c r="B59" s="4" t="s">
        <v>323</v>
      </c>
      <c r="C59" s="3" t="s">
        <v>256</v>
      </c>
      <c r="D59" s="240">
        <v>61</v>
      </c>
      <c r="E59" s="240">
        <v>14</v>
      </c>
      <c r="F59" s="241" t="s">
        <v>257</v>
      </c>
      <c r="G59" s="242">
        <v>44370.551851851851</v>
      </c>
      <c r="H59" s="2">
        <v>141429</v>
      </c>
    </row>
    <row r="60" spans="1:8" x14ac:dyDescent="0.3">
      <c r="A60" s="2">
        <v>13202</v>
      </c>
      <c r="B60" s="4" t="s">
        <v>324</v>
      </c>
      <c r="C60" s="3"/>
      <c r="D60" s="240"/>
      <c r="E60" s="240"/>
      <c r="F60" s="241"/>
      <c r="G60" s="242"/>
      <c r="H60" s="2">
        <v>136556</v>
      </c>
    </row>
    <row r="61" spans="1:8" x14ac:dyDescent="0.3">
      <c r="A61" s="2">
        <v>13225</v>
      </c>
      <c r="B61" s="4" t="s">
        <v>325</v>
      </c>
      <c r="C61" s="3" t="s">
        <v>256</v>
      </c>
      <c r="D61" s="240">
        <v>51</v>
      </c>
      <c r="E61" s="240">
        <v>11</v>
      </c>
      <c r="F61" s="241" t="s">
        <v>263</v>
      </c>
      <c r="G61" s="242" t="s">
        <v>326</v>
      </c>
      <c r="H61" s="2"/>
    </row>
    <row r="62" spans="1:8" x14ac:dyDescent="0.3">
      <c r="A62" s="2">
        <v>13905</v>
      </c>
      <c r="B62" s="4" t="s">
        <v>327</v>
      </c>
      <c r="C62" s="3" t="s">
        <v>328</v>
      </c>
      <c r="D62" s="240">
        <v>72</v>
      </c>
      <c r="E62" s="240">
        <v>10</v>
      </c>
      <c r="F62" s="241" t="s">
        <v>257</v>
      </c>
      <c r="G62" s="242">
        <v>44427.365474537037</v>
      </c>
      <c r="H62" s="2"/>
    </row>
    <row r="63" spans="1:8" x14ac:dyDescent="0.3">
      <c r="A63" s="2">
        <v>13975</v>
      </c>
      <c r="B63" s="4" t="s">
        <v>329</v>
      </c>
      <c r="C63" s="3" t="s">
        <v>256</v>
      </c>
      <c r="D63" s="240">
        <v>72</v>
      </c>
      <c r="E63" s="240">
        <v>6</v>
      </c>
      <c r="F63" s="241" t="s">
        <v>263</v>
      </c>
      <c r="G63" s="242">
        <v>43651.669050925928</v>
      </c>
      <c r="H63" s="2"/>
    </row>
    <row r="64" spans="1:8" x14ac:dyDescent="0.3">
      <c r="A64" s="2">
        <v>14009</v>
      </c>
      <c r="B64" s="4" t="s">
        <v>330</v>
      </c>
      <c r="C64" s="3" t="s">
        <v>256</v>
      </c>
      <c r="D64" s="240">
        <v>55</v>
      </c>
      <c r="E64" s="240">
        <v>46</v>
      </c>
      <c r="F64" s="241"/>
      <c r="G64" s="242"/>
      <c r="H64" s="2"/>
    </row>
    <row r="65" spans="1:8" x14ac:dyDescent="0.3">
      <c r="A65" s="2">
        <v>14010</v>
      </c>
      <c r="B65" s="4" t="s">
        <v>331</v>
      </c>
      <c r="C65" s="3" t="s">
        <v>256</v>
      </c>
      <c r="D65" s="240">
        <v>55</v>
      </c>
      <c r="E65" s="240">
        <v>46</v>
      </c>
      <c r="F65" s="241"/>
      <c r="G65" s="242"/>
      <c r="H65" s="2"/>
    </row>
    <row r="66" spans="1:8" x14ac:dyDescent="0.3">
      <c r="A66" s="2">
        <v>14014</v>
      </c>
      <c r="B66" s="4" t="s">
        <v>332</v>
      </c>
      <c r="C66" s="3" t="s">
        <v>256</v>
      </c>
      <c r="D66" s="240">
        <v>55</v>
      </c>
      <c r="E66" s="240">
        <v>46</v>
      </c>
      <c r="F66" s="241" t="s">
        <v>263</v>
      </c>
      <c r="G66" s="242" t="s">
        <v>333</v>
      </c>
      <c r="H66" s="2"/>
    </row>
    <row r="67" spans="1:8" x14ac:dyDescent="0.3">
      <c r="A67" s="2">
        <v>14199</v>
      </c>
      <c r="B67" s="4" t="s">
        <v>334</v>
      </c>
      <c r="C67" s="3" t="s">
        <v>272</v>
      </c>
      <c r="D67" s="240">
        <v>72</v>
      </c>
      <c r="E67" s="240">
        <v>9</v>
      </c>
      <c r="F67" s="241" t="s">
        <v>263</v>
      </c>
      <c r="G67" s="242">
        <v>43732.432951388888</v>
      </c>
      <c r="H67" s="2"/>
    </row>
    <row r="68" spans="1:8" x14ac:dyDescent="0.3">
      <c r="A68" s="2">
        <v>14895</v>
      </c>
      <c r="B68" s="4" t="s">
        <v>335</v>
      </c>
      <c r="C68" s="3" t="s">
        <v>256</v>
      </c>
      <c r="D68" s="240">
        <v>55</v>
      </c>
      <c r="E68" s="240">
        <v>27</v>
      </c>
      <c r="F68" s="241"/>
      <c r="G68" s="242"/>
      <c r="H68" s="2"/>
    </row>
    <row r="69" spans="1:8" x14ac:dyDescent="0.3">
      <c r="A69" s="2">
        <v>15029</v>
      </c>
      <c r="B69" s="4" t="s">
        <v>336</v>
      </c>
      <c r="C69" s="3" t="s">
        <v>256</v>
      </c>
      <c r="D69" s="240">
        <v>61</v>
      </c>
      <c r="E69" s="240">
        <v>10</v>
      </c>
      <c r="F69" s="241" t="s">
        <v>257</v>
      </c>
      <c r="G69" s="242">
        <v>43682.372615740744</v>
      </c>
      <c r="H69" s="2">
        <v>138055</v>
      </c>
    </row>
    <row r="70" spans="1:8" x14ac:dyDescent="0.3">
      <c r="A70" s="2">
        <v>15128</v>
      </c>
      <c r="B70" s="4" t="s">
        <v>337</v>
      </c>
      <c r="C70" s="3" t="s">
        <v>338</v>
      </c>
      <c r="D70" s="240">
        <v>61</v>
      </c>
      <c r="E70" s="240">
        <v>2</v>
      </c>
      <c r="F70" s="241"/>
      <c r="G70" s="242"/>
      <c r="H70" s="2"/>
    </row>
    <row r="71" spans="1:8" x14ac:dyDescent="0.3">
      <c r="A71" s="2">
        <v>15438</v>
      </c>
      <c r="B71" s="4" t="s">
        <v>339</v>
      </c>
      <c r="C71" s="3" t="s">
        <v>256</v>
      </c>
      <c r="D71" s="240">
        <v>51</v>
      </c>
      <c r="E71" s="240">
        <v>9</v>
      </c>
      <c r="F71" s="241"/>
      <c r="G71" s="242"/>
      <c r="H71" s="2"/>
    </row>
    <row r="72" spans="1:8" x14ac:dyDescent="0.3">
      <c r="A72" s="2">
        <v>15761</v>
      </c>
      <c r="B72" s="4" t="s">
        <v>340</v>
      </c>
      <c r="C72" s="3" t="s">
        <v>256</v>
      </c>
      <c r="D72" s="240">
        <v>61</v>
      </c>
      <c r="E72" s="240">
        <v>8</v>
      </c>
      <c r="F72" s="241" t="s">
        <v>254</v>
      </c>
      <c r="G72" s="242">
        <v>44433.653020833335</v>
      </c>
      <c r="H72" s="2">
        <v>63277</v>
      </c>
    </row>
    <row r="73" spans="1:8" x14ac:dyDescent="0.3">
      <c r="A73" s="2">
        <v>15804</v>
      </c>
      <c r="B73" s="4" t="s">
        <v>341</v>
      </c>
      <c r="C73" s="3" t="s">
        <v>256</v>
      </c>
      <c r="D73" s="240">
        <v>51</v>
      </c>
      <c r="E73" s="240">
        <v>17</v>
      </c>
      <c r="F73" s="241"/>
      <c r="G73" s="242"/>
      <c r="H73" s="2"/>
    </row>
    <row r="74" spans="1:8" x14ac:dyDescent="0.3">
      <c r="A74" s="2">
        <v>15840</v>
      </c>
      <c r="B74" s="4" t="s">
        <v>342</v>
      </c>
      <c r="C74" s="3" t="s">
        <v>294</v>
      </c>
      <c r="D74" s="240">
        <v>76</v>
      </c>
      <c r="E74" s="240">
        <v>3</v>
      </c>
      <c r="F74" s="241"/>
      <c r="G74" s="242"/>
      <c r="H74" s="2">
        <v>136037</v>
      </c>
    </row>
    <row r="75" spans="1:8" x14ac:dyDescent="0.3">
      <c r="A75" s="2">
        <v>15843</v>
      </c>
      <c r="B75" s="4" t="s">
        <v>343</v>
      </c>
      <c r="C75" s="3" t="s">
        <v>294</v>
      </c>
      <c r="D75" s="240">
        <v>76</v>
      </c>
      <c r="E75" s="240">
        <v>3</v>
      </c>
      <c r="F75" s="241" t="s">
        <v>263</v>
      </c>
      <c r="G75" s="242" t="s">
        <v>344</v>
      </c>
      <c r="H75" s="2">
        <v>135238</v>
      </c>
    </row>
    <row r="76" spans="1:8" x14ac:dyDescent="0.3">
      <c r="A76" s="2">
        <v>15845</v>
      </c>
      <c r="B76" s="4" t="s">
        <v>345</v>
      </c>
      <c r="C76" s="3" t="s">
        <v>294</v>
      </c>
      <c r="D76" s="240">
        <v>76</v>
      </c>
      <c r="E76" s="240">
        <v>3</v>
      </c>
      <c r="F76" s="241"/>
      <c r="G76" s="242"/>
      <c r="H76" s="2">
        <v>136038</v>
      </c>
    </row>
    <row r="77" spans="1:8" x14ac:dyDescent="0.3">
      <c r="A77" s="2">
        <v>15847</v>
      </c>
      <c r="B77" s="4" t="s">
        <v>346</v>
      </c>
      <c r="C77" s="3" t="s">
        <v>294</v>
      </c>
      <c r="D77" s="240">
        <v>76</v>
      </c>
      <c r="E77" s="240">
        <v>3</v>
      </c>
      <c r="F77" s="241"/>
      <c r="G77" s="242"/>
      <c r="H77" s="2">
        <v>136039</v>
      </c>
    </row>
    <row r="78" spans="1:8" x14ac:dyDescent="0.3">
      <c r="A78" s="2">
        <v>15900</v>
      </c>
      <c r="B78" s="4" t="s">
        <v>347</v>
      </c>
      <c r="C78" s="3" t="s">
        <v>294</v>
      </c>
      <c r="D78" s="240"/>
      <c r="E78" s="240"/>
      <c r="F78" s="241"/>
      <c r="G78" s="242"/>
      <c r="H78" s="2">
        <v>135239</v>
      </c>
    </row>
    <row r="79" spans="1:8" x14ac:dyDescent="0.3">
      <c r="A79" s="2">
        <v>16300</v>
      </c>
      <c r="B79" s="4" t="s">
        <v>348</v>
      </c>
      <c r="C79" s="3" t="s">
        <v>256</v>
      </c>
      <c r="D79" s="240">
        <v>74</v>
      </c>
      <c r="E79" s="240">
        <v>9</v>
      </c>
      <c r="F79" s="241"/>
      <c r="G79" s="242"/>
      <c r="H79" s="2"/>
    </row>
    <row r="80" spans="1:8" x14ac:dyDescent="0.3">
      <c r="A80" s="2">
        <v>16427</v>
      </c>
      <c r="B80" s="4" t="s">
        <v>349</v>
      </c>
      <c r="C80" s="3" t="s">
        <v>256</v>
      </c>
      <c r="D80" s="240">
        <v>52</v>
      </c>
      <c r="E80" s="240">
        <v>7</v>
      </c>
      <c r="F80" s="241"/>
      <c r="G80" s="242"/>
      <c r="H80" s="2"/>
    </row>
    <row r="81" spans="1:8" x14ac:dyDescent="0.3">
      <c r="A81" s="2">
        <v>16528</v>
      </c>
      <c r="B81" s="4" t="s">
        <v>350</v>
      </c>
      <c r="C81" s="3" t="s">
        <v>256</v>
      </c>
      <c r="D81" s="240">
        <v>73</v>
      </c>
      <c r="E81" s="240">
        <v>4</v>
      </c>
      <c r="F81" s="241" t="s">
        <v>254</v>
      </c>
      <c r="G81" s="242">
        <v>44804.517951388887</v>
      </c>
      <c r="H81" s="2">
        <v>89194</v>
      </c>
    </row>
    <row r="82" spans="1:8" x14ac:dyDescent="0.3">
      <c r="A82" s="2">
        <v>16532</v>
      </c>
      <c r="B82" s="4" t="s">
        <v>351</v>
      </c>
      <c r="C82" s="3" t="s">
        <v>256</v>
      </c>
      <c r="D82" s="240">
        <v>73</v>
      </c>
      <c r="E82" s="240">
        <v>4</v>
      </c>
      <c r="F82" s="241"/>
      <c r="G82" s="242"/>
      <c r="H82" s="2"/>
    </row>
    <row r="83" spans="1:8" x14ac:dyDescent="0.3">
      <c r="A83" s="2">
        <v>16590</v>
      </c>
      <c r="B83" s="4" t="s">
        <v>352</v>
      </c>
      <c r="C83" s="3" t="s">
        <v>31</v>
      </c>
      <c r="D83" s="240">
        <v>51</v>
      </c>
      <c r="E83" s="240">
        <v>49</v>
      </c>
      <c r="F83" s="241"/>
      <c r="G83" s="242"/>
      <c r="H83" s="2"/>
    </row>
    <row r="84" spans="1:8" x14ac:dyDescent="0.3">
      <c r="A84" s="2">
        <v>16688</v>
      </c>
      <c r="B84" s="4" t="s">
        <v>353</v>
      </c>
      <c r="C84" s="3" t="s">
        <v>256</v>
      </c>
      <c r="D84" s="240">
        <v>52</v>
      </c>
      <c r="E84" s="240">
        <v>7</v>
      </c>
      <c r="F84" s="241"/>
      <c r="G84" s="242"/>
      <c r="H84" s="2"/>
    </row>
    <row r="85" spans="1:8" x14ac:dyDescent="0.3">
      <c r="A85" s="2">
        <v>16691</v>
      </c>
      <c r="B85" s="4" t="s">
        <v>354</v>
      </c>
      <c r="C85" s="3" t="s">
        <v>256</v>
      </c>
      <c r="D85" s="240">
        <v>52</v>
      </c>
      <c r="E85" s="240">
        <v>7</v>
      </c>
      <c r="F85" s="241"/>
      <c r="G85" s="242"/>
      <c r="H85" s="2"/>
    </row>
    <row r="86" spans="1:8" x14ac:dyDescent="0.3">
      <c r="A86" s="2">
        <v>16692</v>
      </c>
      <c r="B86" s="4" t="s">
        <v>355</v>
      </c>
      <c r="C86" s="3" t="s">
        <v>256</v>
      </c>
      <c r="D86" s="240">
        <v>52</v>
      </c>
      <c r="E86" s="240">
        <v>7</v>
      </c>
      <c r="F86" s="241"/>
      <c r="G86" s="242"/>
      <c r="H86" s="2"/>
    </row>
    <row r="87" spans="1:8" x14ac:dyDescent="0.3">
      <c r="A87" s="2">
        <v>16729</v>
      </c>
      <c r="B87" s="4" t="s">
        <v>356</v>
      </c>
      <c r="C87" s="3" t="s">
        <v>31</v>
      </c>
      <c r="D87" s="240">
        <v>52</v>
      </c>
      <c r="E87" s="240">
        <v>13</v>
      </c>
      <c r="F87" s="241"/>
      <c r="G87" s="242"/>
      <c r="H87" s="2"/>
    </row>
    <row r="88" spans="1:8" x14ac:dyDescent="0.3">
      <c r="A88" s="2">
        <v>16736</v>
      </c>
      <c r="B88" s="4" t="s">
        <v>357</v>
      </c>
      <c r="C88" s="3" t="s">
        <v>256</v>
      </c>
      <c r="D88" s="240">
        <v>52</v>
      </c>
      <c r="E88" s="240">
        <v>13</v>
      </c>
      <c r="F88" s="241"/>
      <c r="G88" s="242"/>
      <c r="H88" s="2"/>
    </row>
    <row r="89" spans="1:8" x14ac:dyDescent="0.3">
      <c r="A89" s="2">
        <v>16737</v>
      </c>
      <c r="B89" s="4" t="s">
        <v>358</v>
      </c>
      <c r="C89" s="3" t="s">
        <v>256</v>
      </c>
      <c r="D89" s="240">
        <v>52</v>
      </c>
      <c r="E89" s="240">
        <v>13</v>
      </c>
      <c r="F89" s="241"/>
      <c r="G89" s="242"/>
      <c r="H89" s="2"/>
    </row>
    <row r="90" spans="1:8" x14ac:dyDescent="0.3">
      <c r="A90" s="2">
        <v>16757</v>
      </c>
      <c r="B90" s="4" t="s">
        <v>359</v>
      </c>
      <c r="C90" s="3" t="s">
        <v>256</v>
      </c>
      <c r="D90" s="240">
        <v>52</v>
      </c>
      <c r="E90" s="240">
        <v>8</v>
      </c>
      <c r="F90" s="241"/>
      <c r="G90" s="242"/>
      <c r="H90" s="2"/>
    </row>
    <row r="91" spans="1:8" x14ac:dyDescent="0.3">
      <c r="A91" s="2">
        <v>16763</v>
      </c>
      <c r="B91" s="4" t="s">
        <v>360</v>
      </c>
      <c r="C91" s="3" t="s">
        <v>256</v>
      </c>
      <c r="D91" s="240">
        <v>52</v>
      </c>
      <c r="E91" s="240">
        <v>7</v>
      </c>
      <c r="F91" s="241"/>
      <c r="G91" s="242"/>
      <c r="H91" s="2"/>
    </row>
    <row r="92" spans="1:8" x14ac:dyDescent="0.3">
      <c r="A92" s="2">
        <v>16808</v>
      </c>
      <c r="B92" s="4" t="s">
        <v>361</v>
      </c>
      <c r="C92" s="3" t="s">
        <v>256</v>
      </c>
      <c r="D92" s="240">
        <v>52</v>
      </c>
      <c r="E92" s="240">
        <v>13</v>
      </c>
      <c r="F92" s="241"/>
      <c r="G92" s="242"/>
      <c r="H92" s="2"/>
    </row>
    <row r="93" spans="1:8" x14ac:dyDescent="0.3">
      <c r="A93" s="2">
        <v>16813</v>
      </c>
      <c r="B93" s="4" t="s">
        <v>362</v>
      </c>
      <c r="C93" s="3" t="s">
        <v>256</v>
      </c>
      <c r="D93" s="240">
        <v>52</v>
      </c>
      <c r="E93" s="240">
        <v>13</v>
      </c>
      <c r="F93" s="241"/>
      <c r="G93" s="242"/>
      <c r="H93" s="2"/>
    </row>
    <row r="94" spans="1:8" x14ac:dyDescent="0.3">
      <c r="A94" s="2">
        <v>16827</v>
      </c>
      <c r="B94" s="4" t="s">
        <v>363</v>
      </c>
      <c r="C94" s="3" t="s">
        <v>256</v>
      </c>
      <c r="D94" s="240">
        <v>52</v>
      </c>
      <c r="E94" s="240">
        <v>13</v>
      </c>
      <c r="F94" s="241"/>
      <c r="G94" s="242"/>
      <c r="H94" s="2"/>
    </row>
    <row r="95" spans="1:8" x14ac:dyDescent="0.3">
      <c r="A95" s="2">
        <v>16835</v>
      </c>
      <c r="B95" s="4" t="s">
        <v>364</v>
      </c>
      <c r="C95" s="3" t="s">
        <v>256</v>
      </c>
      <c r="D95" s="240">
        <v>52</v>
      </c>
      <c r="E95" s="240">
        <v>13</v>
      </c>
      <c r="F95" s="241"/>
      <c r="G95" s="242"/>
      <c r="H95" s="2"/>
    </row>
    <row r="96" spans="1:8" x14ac:dyDescent="0.3">
      <c r="A96" s="2">
        <v>16846</v>
      </c>
      <c r="B96" s="4" t="s">
        <v>365</v>
      </c>
      <c r="C96" s="3" t="s">
        <v>256</v>
      </c>
      <c r="D96" s="240">
        <v>52</v>
      </c>
      <c r="E96" s="240">
        <v>13</v>
      </c>
      <c r="F96" s="241"/>
      <c r="G96" s="242"/>
      <c r="H96" s="2"/>
    </row>
    <row r="97" spans="1:8" x14ac:dyDescent="0.3">
      <c r="A97" s="2">
        <v>17026</v>
      </c>
      <c r="B97" s="4" t="s">
        <v>366</v>
      </c>
      <c r="C97" s="3" t="s">
        <v>256</v>
      </c>
      <c r="D97" s="240">
        <v>52</v>
      </c>
      <c r="E97" s="240">
        <v>7</v>
      </c>
      <c r="F97" s="241"/>
      <c r="G97" s="242"/>
      <c r="H97" s="2"/>
    </row>
    <row r="98" spans="1:8" x14ac:dyDescent="0.3">
      <c r="A98" s="2">
        <v>17033</v>
      </c>
      <c r="B98" s="4" t="s">
        <v>367</v>
      </c>
      <c r="C98" s="3" t="s">
        <v>256</v>
      </c>
      <c r="D98" s="240">
        <v>52</v>
      </c>
      <c r="E98" s="240">
        <v>13</v>
      </c>
      <c r="F98" s="241"/>
      <c r="G98" s="242"/>
      <c r="H98" s="2"/>
    </row>
    <row r="99" spans="1:8" x14ac:dyDescent="0.3">
      <c r="A99" s="2">
        <v>17064</v>
      </c>
      <c r="B99" s="4" t="s">
        <v>368</v>
      </c>
      <c r="C99" s="3" t="s">
        <v>256</v>
      </c>
      <c r="D99" s="240">
        <v>52</v>
      </c>
      <c r="E99" s="240">
        <v>13</v>
      </c>
      <c r="F99" s="241"/>
      <c r="G99" s="242"/>
      <c r="H99" s="2"/>
    </row>
    <row r="100" spans="1:8" x14ac:dyDescent="0.3">
      <c r="A100" s="2">
        <v>17105</v>
      </c>
      <c r="B100" s="4" t="s">
        <v>369</v>
      </c>
      <c r="C100" s="3" t="s">
        <v>256</v>
      </c>
      <c r="D100" s="240">
        <v>52</v>
      </c>
      <c r="E100" s="240">
        <v>5</v>
      </c>
      <c r="F100" s="241"/>
      <c r="G100" s="242"/>
      <c r="H100" s="2"/>
    </row>
    <row r="101" spans="1:8" x14ac:dyDescent="0.3">
      <c r="A101" s="2">
        <v>17537</v>
      </c>
      <c r="B101" s="4" t="s">
        <v>370</v>
      </c>
      <c r="C101" s="3" t="s">
        <v>256</v>
      </c>
      <c r="D101" s="240">
        <v>70</v>
      </c>
      <c r="E101" s="240">
        <v>17</v>
      </c>
      <c r="F101" s="241"/>
      <c r="G101" s="242"/>
      <c r="H101" s="2"/>
    </row>
    <row r="102" spans="1:8" x14ac:dyDescent="0.3">
      <c r="A102" s="2">
        <v>17659</v>
      </c>
      <c r="B102" s="4" t="s">
        <v>371</v>
      </c>
      <c r="C102" s="3" t="s">
        <v>256</v>
      </c>
      <c r="D102" s="240">
        <v>83</v>
      </c>
      <c r="E102" s="240">
        <v>3</v>
      </c>
      <c r="F102" s="241" t="s">
        <v>263</v>
      </c>
      <c r="G102" s="242">
        <v>43815.400833333333</v>
      </c>
      <c r="H102" s="2"/>
    </row>
    <row r="103" spans="1:8" x14ac:dyDescent="0.3">
      <c r="A103" s="2">
        <v>17663</v>
      </c>
      <c r="B103" s="4" t="s">
        <v>372</v>
      </c>
      <c r="C103" s="3" t="s">
        <v>373</v>
      </c>
      <c r="D103" s="240">
        <v>83</v>
      </c>
      <c r="E103" s="240">
        <v>2</v>
      </c>
      <c r="F103" s="241" t="s">
        <v>263</v>
      </c>
      <c r="G103" s="242">
        <v>43962.459189814814</v>
      </c>
      <c r="H103" s="2"/>
    </row>
    <row r="104" spans="1:8" x14ac:dyDescent="0.3">
      <c r="A104" s="2">
        <v>17670</v>
      </c>
      <c r="B104" s="4" t="s">
        <v>374</v>
      </c>
      <c r="C104" s="3" t="s">
        <v>313</v>
      </c>
      <c r="D104" s="240">
        <v>67</v>
      </c>
      <c r="E104" s="240">
        <v>6</v>
      </c>
      <c r="F104" s="241"/>
      <c r="G104" s="242"/>
      <c r="H104" s="2"/>
    </row>
    <row r="105" spans="1:8" x14ac:dyDescent="0.3">
      <c r="A105" s="2">
        <v>18342</v>
      </c>
      <c r="B105" s="4" t="s">
        <v>375</v>
      </c>
      <c r="C105" s="3" t="s">
        <v>313</v>
      </c>
      <c r="D105" s="240">
        <v>67</v>
      </c>
      <c r="E105" s="240">
        <v>6</v>
      </c>
      <c r="F105" s="241"/>
      <c r="G105" s="242"/>
      <c r="H105" s="2"/>
    </row>
    <row r="106" spans="1:8" x14ac:dyDescent="0.3">
      <c r="A106" s="2">
        <v>18351</v>
      </c>
      <c r="B106" s="4" t="s">
        <v>376</v>
      </c>
      <c r="C106" s="3" t="s">
        <v>313</v>
      </c>
      <c r="D106" s="240">
        <v>67</v>
      </c>
      <c r="E106" s="240">
        <v>6</v>
      </c>
      <c r="F106" s="241"/>
      <c r="G106" s="242"/>
      <c r="H106" s="2"/>
    </row>
    <row r="107" spans="1:8" x14ac:dyDescent="0.3">
      <c r="A107" s="2">
        <v>19872</v>
      </c>
      <c r="B107" s="4" t="s">
        <v>377</v>
      </c>
      <c r="C107" s="3" t="s">
        <v>256</v>
      </c>
      <c r="D107" s="240">
        <v>70</v>
      </c>
      <c r="E107" s="240">
        <v>31</v>
      </c>
      <c r="F107" s="241"/>
      <c r="G107" s="242"/>
      <c r="H107" s="2"/>
    </row>
    <row r="108" spans="1:8" x14ac:dyDescent="0.3">
      <c r="A108" s="2">
        <v>19881</v>
      </c>
      <c r="B108" s="4" t="s">
        <v>378</v>
      </c>
      <c r="C108" s="3" t="s">
        <v>256</v>
      </c>
      <c r="D108" s="240">
        <v>70</v>
      </c>
      <c r="E108" s="240">
        <v>31</v>
      </c>
      <c r="F108" s="241"/>
      <c r="G108" s="242"/>
      <c r="H108" s="2"/>
    </row>
    <row r="109" spans="1:8" x14ac:dyDescent="0.3">
      <c r="A109" s="2">
        <v>19884</v>
      </c>
      <c r="B109" s="4" t="s">
        <v>379</v>
      </c>
      <c r="C109" s="3" t="s">
        <v>256</v>
      </c>
      <c r="D109" s="240">
        <v>70</v>
      </c>
      <c r="E109" s="240">
        <v>31</v>
      </c>
      <c r="F109" s="241"/>
      <c r="G109" s="242"/>
      <c r="H109" s="2"/>
    </row>
    <row r="110" spans="1:8" x14ac:dyDescent="0.3">
      <c r="A110" s="2">
        <v>20169</v>
      </c>
      <c r="B110" s="4" t="s">
        <v>380</v>
      </c>
      <c r="C110" s="3" t="s">
        <v>256</v>
      </c>
      <c r="D110" s="240">
        <v>52</v>
      </c>
      <c r="E110" s="240">
        <v>6</v>
      </c>
      <c r="F110" s="241"/>
      <c r="G110" s="242"/>
      <c r="H110" s="2"/>
    </row>
    <row r="111" spans="1:8" x14ac:dyDescent="0.3">
      <c r="A111" s="2">
        <v>20431</v>
      </c>
      <c r="B111" s="4" t="s">
        <v>381</v>
      </c>
      <c r="C111" s="3" t="s">
        <v>256</v>
      </c>
      <c r="D111" s="240">
        <v>70</v>
      </c>
      <c r="E111" s="240">
        <v>15</v>
      </c>
      <c r="F111" s="241"/>
      <c r="G111" s="242"/>
      <c r="H111" s="2"/>
    </row>
    <row r="112" spans="1:8" x14ac:dyDescent="0.3">
      <c r="A112" s="2">
        <v>20539</v>
      </c>
      <c r="B112" s="4" t="s">
        <v>382</v>
      </c>
      <c r="C112" s="3" t="s">
        <v>313</v>
      </c>
      <c r="D112" s="240">
        <v>67</v>
      </c>
      <c r="E112" s="240">
        <v>6</v>
      </c>
      <c r="F112" s="241"/>
      <c r="G112" s="242"/>
      <c r="H112" s="2"/>
    </row>
    <row r="113" spans="1:8" x14ac:dyDescent="0.3">
      <c r="A113" s="2">
        <v>20540</v>
      </c>
      <c r="B113" s="4" t="s">
        <v>383</v>
      </c>
      <c r="C113" s="3" t="s">
        <v>313</v>
      </c>
      <c r="D113" s="240">
        <v>67</v>
      </c>
      <c r="E113" s="240">
        <v>6</v>
      </c>
      <c r="F113" s="241"/>
      <c r="G113" s="242"/>
      <c r="H113" s="2"/>
    </row>
    <row r="114" spans="1:8" x14ac:dyDescent="0.3">
      <c r="A114" s="2">
        <v>20585</v>
      </c>
      <c r="B114" s="4" t="s">
        <v>384</v>
      </c>
      <c r="C114" s="3" t="s">
        <v>256</v>
      </c>
      <c r="D114" s="240">
        <v>67</v>
      </c>
      <c r="E114" s="240">
        <v>7</v>
      </c>
      <c r="F114" s="241"/>
      <c r="G114" s="242"/>
      <c r="H114" s="2"/>
    </row>
    <row r="115" spans="1:8" x14ac:dyDescent="0.3">
      <c r="A115" s="2">
        <v>23424</v>
      </c>
      <c r="B115" s="4" t="s">
        <v>385</v>
      </c>
      <c r="C115" s="3" t="s">
        <v>386</v>
      </c>
      <c r="D115" s="240">
        <v>57</v>
      </c>
      <c r="E115" s="240">
        <v>19</v>
      </c>
      <c r="F115" s="241"/>
      <c r="G115" s="242"/>
      <c r="H115" s="2"/>
    </row>
    <row r="116" spans="1:8" x14ac:dyDescent="0.3">
      <c r="A116" s="2">
        <v>23992</v>
      </c>
      <c r="B116" s="4" t="s">
        <v>387</v>
      </c>
      <c r="C116" s="3" t="s">
        <v>253</v>
      </c>
      <c r="D116" s="240">
        <v>57</v>
      </c>
      <c r="E116" s="240">
        <v>2</v>
      </c>
      <c r="F116" s="241"/>
      <c r="G116" s="242"/>
      <c r="H116" s="2"/>
    </row>
    <row r="117" spans="1:8" x14ac:dyDescent="0.3">
      <c r="A117" s="2">
        <v>24031</v>
      </c>
      <c r="B117" s="4" t="s">
        <v>388</v>
      </c>
      <c r="C117" s="3" t="s">
        <v>256</v>
      </c>
      <c r="D117" s="240">
        <v>70</v>
      </c>
      <c r="E117" s="240">
        <v>24</v>
      </c>
      <c r="F117" s="241"/>
      <c r="G117" s="242"/>
      <c r="H117" s="2"/>
    </row>
    <row r="118" spans="1:8" x14ac:dyDescent="0.3">
      <c r="A118" s="2">
        <v>24205</v>
      </c>
      <c r="B118" s="4" t="s">
        <v>389</v>
      </c>
      <c r="C118" s="3" t="s">
        <v>256</v>
      </c>
      <c r="D118" s="240">
        <v>76</v>
      </c>
      <c r="E118" s="240">
        <v>11</v>
      </c>
      <c r="F118" s="241" t="s">
        <v>257</v>
      </c>
      <c r="G118" s="242">
        <v>44175.664502314816</v>
      </c>
      <c r="H118" s="2">
        <v>140315</v>
      </c>
    </row>
    <row r="119" spans="1:8" x14ac:dyDescent="0.3">
      <c r="A119" s="2">
        <v>24542</v>
      </c>
      <c r="B119" s="4" t="s">
        <v>390</v>
      </c>
      <c r="C119" s="3" t="s">
        <v>256</v>
      </c>
      <c r="D119" s="240">
        <v>52</v>
      </c>
      <c r="E119" s="240">
        <v>13</v>
      </c>
      <c r="F119" s="241"/>
      <c r="G119" s="242"/>
      <c r="H119" s="2"/>
    </row>
    <row r="120" spans="1:8" x14ac:dyDescent="0.3">
      <c r="A120" s="2">
        <v>24890</v>
      </c>
      <c r="B120" s="4" t="s">
        <v>391</v>
      </c>
      <c r="C120" s="3" t="s">
        <v>313</v>
      </c>
      <c r="D120" s="240">
        <v>67</v>
      </c>
      <c r="E120" s="240">
        <v>6</v>
      </c>
      <c r="F120" s="241"/>
      <c r="G120" s="242"/>
      <c r="H120" s="2"/>
    </row>
    <row r="121" spans="1:8" x14ac:dyDescent="0.3">
      <c r="A121" s="2">
        <v>25489</v>
      </c>
      <c r="B121" s="4" t="s">
        <v>392</v>
      </c>
      <c r="C121" s="3" t="s">
        <v>313</v>
      </c>
      <c r="D121" s="240">
        <v>67</v>
      </c>
      <c r="E121" s="240">
        <v>6</v>
      </c>
      <c r="F121" s="241"/>
      <c r="G121" s="242"/>
      <c r="H121" s="2"/>
    </row>
    <row r="122" spans="1:8" x14ac:dyDescent="0.3">
      <c r="A122" s="2">
        <v>25519</v>
      </c>
      <c r="B122" s="4" t="s">
        <v>393</v>
      </c>
      <c r="C122" s="3" t="s">
        <v>256</v>
      </c>
      <c r="D122" s="240">
        <v>52</v>
      </c>
      <c r="E122" s="240">
        <v>13</v>
      </c>
      <c r="F122" s="241"/>
      <c r="G122" s="242"/>
      <c r="H122" s="2"/>
    </row>
    <row r="123" spans="1:8" x14ac:dyDescent="0.3">
      <c r="A123" s="2">
        <v>25536</v>
      </c>
      <c r="B123" s="4" t="s">
        <v>394</v>
      </c>
      <c r="C123" s="3" t="s">
        <v>256</v>
      </c>
      <c r="D123" s="240">
        <v>55</v>
      </c>
      <c r="E123" s="240">
        <v>46</v>
      </c>
      <c r="F123" s="241"/>
      <c r="G123" s="242"/>
      <c r="H123" s="2"/>
    </row>
    <row r="124" spans="1:8" x14ac:dyDescent="0.3">
      <c r="A124" s="2">
        <v>26368</v>
      </c>
      <c r="B124" s="4" t="s">
        <v>395</v>
      </c>
      <c r="C124" s="3" t="s">
        <v>256</v>
      </c>
      <c r="D124" s="240">
        <v>51</v>
      </c>
      <c r="E124" s="240">
        <v>26</v>
      </c>
      <c r="F124" s="241"/>
      <c r="G124" s="242"/>
      <c r="H124" s="2"/>
    </row>
    <row r="125" spans="1:8" x14ac:dyDescent="0.3">
      <c r="A125" s="2">
        <v>26503</v>
      </c>
      <c r="B125" s="4" t="s">
        <v>396</v>
      </c>
      <c r="C125" s="3"/>
      <c r="D125" s="240">
        <v>78</v>
      </c>
      <c r="E125" s="240">
        <v>6</v>
      </c>
      <c r="F125" s="241"/>
      <c r="G125" s="242"/>
      <c r="H125" s="2"/>
    </row>
    <row r="126" spans="1:8" x14ac:dyDescent="0.3">
      <c r="A126" s="2">
        <v>26508</v>
      </c>
      <c r="B126" s="4" t="s">
        <v>397</v>
      </c>
      <c r="C126" s="3"/>
      <c r="D126" s="240">
        <v>78</v>
      </c>
      <c r="E126" s="240">
        <v>6</v>
      </c>
      <c r="F126" s="241"/>
      <c r="G126" s="242"/>
      <c r="H126" s="2"/>
    </row>
    <row r="127" spans="1:8" x14ac:dyDescent="0.3">
      <c r="A127" s="2">
        <v>27479</v>
      </c>
      <c r="B127" s="4" t="s">
        <v>398</v>
      </c>
      <c r="C127" s="3" t="s">
        <v>294</v>
      </c>
      <c r="D127" s="240">
        <v>76</v>
      </c>
      <c r="E127" s="240">
        <v>5</v>
      </c>
      <c r="F127" s="241" t="s">
        <v>257</v>
      </c>
      <c r="G127" s="242">
        <v>44376.356828703705</v>
      </c>
      <c r="H127" s="2">
        <v>141253</v>
      </c>
    </row>
    <row r="128" spans="1:8" x14ac:dyDescent="0.3">
      <c r="A128" s="2">
        <v>27759</v>
      </c>
      <c r="B128" s="4" t="s">
        <v>399</v>
      </c>
      <c r="C128" s="3" t="s">
        <v>256</v>
      </c>
      <c r="D128" s="240">
        <v>61</v>
      </c>
      <c r="E128" s="240">
        <v>15</v>
      </c>
      <c r="F128" s="241" t="s">
        <v>263</v>
      </c>
      <c r="G128" s="242">
        <v>43875.458043981482</v>
      </c>
      <c r="H128" s="2"/>
    </row>
    <row r="129" spans="1:8" x14ac:dyDescent="0.3">
      <c r="A129" s="2">
        <v>28040</v>
      </c>
      <c r="B129" s="4" t="s">
        <v>400</v>
      </c>
      <c r="C129" s="3" t="s">
        <v>313</v>
      </c>
      <c r="D129" s="240">
        <v>67</v>
      </c>
      <c r="E129" s="240">
        <v>6</v>
      </c>
      <c r="F129" s="241"/>
      <c r="G129" s="242"/>
      <c r="H129" s="2"/>
    </row>
    <row r="130" spans="1:8" x14ac:dyDescent="0.3">
      <c r="A130" s="2">
        <v>28781</v>
      </c>
      <c r="B130" s="4" t="s">
        <v>401</v>
      </c>
      <c r="C130" s="3" t="s">
        <v>256</v>
      </c>
      <c r="D130" s="240">
        <v>55</v>
      </c>
      <c r="E130" s="240">
        <v>46</v>
      </c>
      <c r="F130" s="241"/>
      <c r="G130" s="242"/>
      <c r="H130" s="2"/>
    </row>
    <row r="131" spans="1:8" x14ac:dyDescent="0.3">
      <c r="A131" s="2">
        <v>28782</v>
      </c>
      <c r="B131" s="4" t="s">
        <v>402</v>
      </c>
      <c r="C131" s="3" t="s">
        <v>256</v>
      </c>
      <c r="D131" s="240">
        <v>55</v>
      </c>
      <c r="E131" s="240">
        <v>46</v>
      </c>
      <c r="F131" s="241"/>
      <c r="G131" s="242"/>
      <c r="H131" s="2"/>
    </row>
    <row r="132" spans="1:8" x14ac:dyDescent="0.3">
      <c r="A132" s="2">
        <v>29288</v>
      </c>
      <c r="B132" s="4" t="s">
        <v>403</v>
      </c>
      <c r="C132" s="3"/>
      <c r="D132" s="240"/>
      <c r="E132" s="240"/>
      <c r="F132" s="241"/>
      <c r="G132" s="242"/>
      <c r="H132" s="2"/>
    </row>
    <row r="133" spans="1:8" x14ac:dyDescent="0.3">
      <c r="A133" s="2">
        <v>29294</v>
      </c>
      <c r="B133" s="4" t="s">
        <v>404</v>
      </c>
      <c r="C133" s="3" t="s">
        <v>256</v>
      </c>
      <c r="D133" s="240">
        <v>67</v>
      </c>
      <c r="E133" s="240">
        <v>9</v>
      </c>
      <c r="F133" s="241"/>
      <c r="G133" s="242"/>
      <c r="H133" s="2"/>
    </row>
    <row r="134" spans="1:8" x14ac:dyDescent="0.3">
      <c r="A134" s="2">
        <v>29435</v>
      </c>
      <c r="B134" s="4" t="s">
        <v>405</v>
      </c>
      <c r="C134" s="3" t="s">
        <v>31</v>
      </c>
      <c r="D134" s="240">
        <v>51</v>
      </c>
      <c r="E134" s="240">
        <v>36</v>
      </c>
      <c r="F134" s="241" t="s">
        <v>257</v>
      </c>
      <c r="G134" s="242">
        <v>44172.356412037036</v>
      </c>
      <c r="H134" s="2">
        <v>140283</v>
      </c>
    </row>
    <row r="135" spans="1:8" x14ac:dyDescent="0.3">
      <c r="A135" s="2">
        <v>29437</v>
      </c>
      <c r="B135" s="4" t="s">
        <v>406</v>
      </c>
      <c r="C135" s="3" t="s">
        <v>256</v>
      </c>
      <c r="D135" s="240">
        <v>61</v>
      </c>
      <c r="E135" s="240">
        <v>8</v>
      </c>
      <c r="F135" s="241" t="s">
        <v>263</v>
      </c>
      <c r="G135" s="242">
        <v>43875.455578703702</v>
      </c>
      <c r="H135" s="2"/>
    </row>
    <row r="136" spans="1:8" x14ac:dyDescent="0.3">
      <c r="A136" s="2">
        <v>29524</v>
      </c>
      <c r="B136" s="4" t="s">
        <v>407</v>
      </c>
      <c r="C136" s="3" t="s">
        <v>294</v>
      </c>
      <c r="D136" s="240">
        <v>76</v>
      </c>
      <c r="E136" s="240">
        <v>9</v>
      </c>
      <c r="F136" s="241"/>
      <c r="G136" s="242"/>
      <c r="H136" s="2"/>
    </row>
    <row r="137" spans="1:8" x14ac:dyDescent="0.3">
      <c r="A137" s="2">
        <v>29526</v>
      </c>
      <c r="B137" s="4" t="s">
        <v>408</v>
      </c>
      <c r="C137" s="3" t="s">
        <v>294</v>
      </c>
      <c r="D137" s="240">
        <v>76</v>
      </c>
      <c r="E137" s="240">
        <v>9</v>
      </c>
      <c r="F137" s="241"/>
      <c r="G137" s="242"/>
      <c r="H137" s="2"/>
    </row>
    <row r="138" spans="1:8" x14ac:dyDescent="0.3">
      <c r="A138" s="2">
        <v>29537</v>
      </c>
      <c r="B138" s="4" t="s">
        <v>409</v>
      </c>
      <c r="C138" s="3" t="s">
        <v>256</v>
      </c>
      <c r="D138" s="240">
        <v>61</v>
      </c>
      <c r="E138" s="240">
        <v>8</v>
      </c>
      <c r="F138" s="241"/>
      <c r="G138" s="242"/>
      <c r="H138" s="2"/>
    </row>
    <row r="139" spans="1:8" x14ac:dyDescent="0.3">
      <c r="A139" s="2">
        <v>29829</v>
      </c>
      <c r="B139" s="4" t="s">
        <v>410</v>
      </c>
      <c r="C139" s="3" t="s">
        <v>256</v>
      </c>
      <c r="D139" s="240">
        <v>61</v>
      </c>
      <c r="E139" s="240">
        <v>15</v>
      </c>
      <c r="F139" s="241"/>
      <c r="G139" s="242"/>
      <c r="H139" s="2"/>
    </row>
    <row r="140" spans="1:8" x14ac:dyDescent="0.3">
      <c r="A140" s="2">
        <v>29935</v>
      </c>
      <c r="B140" s="4" t="s">
        <v>411</v>
      </c>
      <c r="C140" s="3" t="s">
        <v>256</v>
      </c>
      <c r="D140" s="240">
        <v>76</v>
      </c>
      <c r="E140" s="240">
        <v>11</v>
      </c>
      <c r="F140" s="241" t="s">
        <v>263</v>
      </c>
      <c r="G140" s="242">
        <v>43899.571921296294</v>
      </c>
      <c r="H140" s="2"/>
    </row>
    <row r="141" spans="1:8" x14ac:dyDescent="0.3">
      <c r="A141" s="2">
        <v>29936</v>
      </c>
      <c r="B141" s="4" t="s">
        <v>412</v>
      </c>
      <c r="C141" s="3" t="s">
        <v>256</v>
      </c>
      <c r="D141" s="240">
        <v>76</v>
      </c>
      <c r="E141" s="240">
        <v>11</v>
      </c>
      <c r="F141" s="241"/>
      <c r="G141" s="242"/>
      <c r="H141" s="2"/>
    </row>
    <row r="142" spans="1:8" x14ac:dyDescent="0.3">
      <c r="A142" s="2">
        <v>29960</v>
      </c>
      <c r="B142" s="4" t="s">
        <v>413</v>
      </c>
      <c r="C142" s="3" t="s">
        <v>373</v>
      </c>
      <c r="D142" s="240">
        <v>57</v>
      </c>
      <c r="E142" s="240">
        <v>15</v>
      </c>
      <c r="F142" s="241"/>
      <c r="G142" s="242"/>
      <c r="H142" s="2"/>
    </row>
    <row r="143" spans="1:8" x14ac:dyDescent="0.3">
      <c r="A143" s="2">
        <v>30171</v>
      </c>
      <c r="B143" s="4" t="s">
        <v>414</v>
      </c>
      <c r="C143" s="3" t="s">
        <v>280</v>
      </c>
      <c r="D143" s="240">
        <v>76</v>
      </c>
      <c r="E143" s="240">
        <v>9</v>
      </c>
      <c r="F143" s="241" t="s">
        <v>263</v>
      </c>
      <c r="G143" s="242">
        <v>43896.301296296297</v>
      </c>
      <c r="H143" s="2"/>
    </row>
    <row r="144" spans="1:8" x14ac:dyDescent="0.3">
      <c r="A144" s="2">
        <v>30658</v>
      </c>
      <c r="B144" s="4" t="s">
        <v>415</v>
      </c>
      <c r="C144" s="3" t="s">
        <v>256</v>
      </c>
      <c r="D144" s="240">
        <v>61</v>
      </c>
      <c r="E144" s="240">
        <v>15</v>
      </c>
      <c r="F144" s="241" t="s">
        <v>263</v>
      </c>
      <c r="G144" s="242">
        <v>43671.424050925925</v>
      </c>
      <c r="H144" s="2"/>
    </row>
    <row r="145" spans="1:8" x14ac:dyDescent="0.3">
      <c r="A145" s="2">
        <v>30772</v>
      </c>
      <c r="B145" s="4" t="s">
        <v>416</v>
      </c>
      <c r="C145" s="3" t="s">
        <v>256</v>
      </c>
      <c r="D145" s="240">
        <v>72</v>
      </c>
      <c r="E145" s="240">
        <v>5</v>
      </c>
      <c r="F145" s="241"/>
      <c r="G145" s="242"/>
      <c r="H145" s="2"/>
    </row>
    <row r="146" spans="1:8" x14ac:dyDescent="0.3">
      <c r="A146" s="2">
        <v>31321</v>
      </c>
      <c r="B146" s="4" t="s">
        <v>417</v>
      </c>
      <c r="C146" s="3" t="s">
        <v>265</v>
      </c>
      <c r="D146" s="240">
        <v>55</v>
      </c>
      <c r="E146" s="240">
        <v>19</v>
      </c>
      <c r="F146" s="241" t="s">
        <v>257</v>
      </c>
      <c r="G146" s="242">
        <v>44104.394143518519</v>
      </c>
      <c r="H146" s="2">
        <v>140032</v>
      </c>
    </row>
    <row r="147" spans="1:8" x14ac:dyDescent="0.3">
      <c r="A147" s="2">
        <v>31427</v>
      </c>
      <c r="B147" s="4" t="s">
        <v>418</v>
      </c>
      <c r="C147" s="3" t="s">
        <v>256</v>
      </c>
      <c r="D147" s="240">
        <v>52</v>
      </c>
      <c r="E147" s="240">
        <v>7</v>
      </c>
      <c r="F147" s="241"/>
      <c r="G147" s="242"/>
      <c r="H147" s="2"/>
    </row>
    <row r="148" spans="1:8" x14ac:dyDescent="0.3">
      <c r="A148" s="2">
        <v>31428</v>
      </c>
      <c r="B148" s="4" t="s">
        <v>419</v>
      </c>
      <c r="C148" s="3" t="s">
        <v>256</v>
      </c>
      <c r="D148" s="240">
        <v>52</v>
      </c>
      <c r="E148" s="240">
        <v>7</v>
      </c>
      <c r="F148" s="241"/>
      <c r="G148" s="242"/>
      <c r="H148" s="2"/>
    </row>
    <row r="149" spans="1:8" x14ac:dyDescent="0.3">
      <c r="A149" s="2">
        <v>32487</v>
      </c>
      <c r="B149" s="4" t="s">
        <v>420</v>
      </c>
      <c r="C149" s="3" t="s">
        <v>294</v>
      </c>
      <c r="D149" s="240">
        <v>76</v>
      </c>
      <c r="E149" s="240">
        <v>9</v>
      </c>
      <c r="F149" s="241" t="s">
        <v>263</v>
      </c>
      <c r="G149" s="242">
        <v>43896.301296296297</v>
      </c>
      <c r="H149" s="2"/>
    </row>
    <row r="150" spans="1:8" x14ac:dyDescent="0.3">
      <c r="A150" s="2">
        <v>32648</v>
      </c>
      <c r="B150" s="4" t="s">
        <v>421</v>
      </c>
      <c r="C150" s="3" t="s">
        <v>253</v>
      </c>
      <c r="D150" s="240">
        <v>67</v>
      </c>
      <c r="E150" s="240">
        <v>14</v>
      </c>
      <c r="F150" s="241"/>
      <c r="G150" s="242"/>
      <c r="H150" s="2"/>
    </row>
    <row r="151" spans="1:8" x14ac:dyDescent="0.3">
      <c r="A151" s="2">
        <v>32752</v>
      </c>
      <c r="B151" s="4" t="s">
        <v>422</v>
      </c>
      <c r="C151" s="3" t="s">
        <v>313</v>
      </c>
      <c r="D151" s="240">
        <v>67</v>
      </c>
      <c r="E151" s="240">
        <v>6</v>
      </c>
      <c r="F151" s="241"/>
      <c r="G151" s="242"/>
      <c r="H151" s="2"/>
    </row>
    <row r="152" spans="1:8" x14ac:dyDescent="0.3">
      <c r="A152" s="2">
        <v>32759</v>
      </c>
      <c r="B152" s="4" t="s">
        <v>423</v>
      </c>
      <c r="C152" s="3" t="s">
        <v>313</v>
      </c>
      <c r="D152" s="240">
        <v>67</v>
      </c>
      <c r="E152" s="240">
        <v>6</v>
      </c>
      <c r="F152" s="241"/>
      <c r="G152" s="242"/>
      <c r="H152" s="2"/>
    </row>
    <row r="153" spans="1:8" x14ac:dyDescent="0.3">
      <c r="A153" s="2">
        <v>32761</v>
      </c>
      <c r="B153" s="4" t="s">
        <v>424</v>
      </c>
      <c r="C153" s="3" t="s">
        <v>313</v>
      </c>
      <c r="D153" s="240">
        <v>67</v>
      </c>
      <c r="E153" s="240">
        <v>6</v>
      </c>
      <c r="F153" s="241"/>
      <c r="G153" s="242"/>
      <c r="H153" s="2"/>
    </row>
    <row r="154" spans="1:8" x14ac:dyDescent="0.3">
      <c r="A154" s="2">
        <v>34405</v>
      </c>
      <c r="B154" s="4" t="s">
        <v>425</v>
      </c>
      <c r="C154" s="3" t="s">
        <v>256</v>
      </c>
      <c r="D154" s="240">
        <v>84</v>
      </c>
      <c r="E154" s="240">
        <v>1</v>
      </c>
      <c r="F154" s="241"/>
      <c r="G154" s="242"/>
      <c r="H154" s="2"/>
    </row>
    <row r="155" spans="1:8" x14ac:dyDescent="0.3">
      <c r="A155" s="2">
        <v>35227</v>
      </c>
      <c r="B155" s="4" t="s">
        <v>426</v>
      </c>
      <c r="C155" s="3" t="s">
        <v>256</v>
      </c>
      <c r="D155" s="240">
        <v>61</v>
      </c>
      <c r="E155" s="240">
        <v>8</v>
      </c>
      <c r="F155" s="241" t="s">
        <v>254</v>
      </c>
      <c r="G155" s="242">
        <v>44433.653020833335</v>
      </c>
      <c r="H155" s="2">
        <v>59400</v>
      </c>
    </row>
    <row r="156" spans="1:8" x14ac:dyDescent="0.3">
      <c r="A156" s="2">
        <v>35238</v>
      </c>
      <c r="B156" s="4" t="s">
        <v>427</v>
      </c>
      <c r="C156" s="3" t="s">
        <v>256</v>
      </c>
      <c r="D156" s="240">
        <v>54</v>
      </c>
      <c r="E156" s="240">
        <v>4</v>
      </c>
      <c r="F156" s="241" t="s">
        <v>263</v>
      </c>
      <c r="G156" s="242">
        <v>43875.456620370373</v>
      </c>
      <c r="H156" s="2"/>
    </row>
    <row r="157" spans="1:8" x14ac:dyDescent="0.3">
      <c r="A157" s="2">
        <v>35331</v>
      </c>
      <c r="B157" s="4" t="s">
        <v>428</v>
      </c>
      <c r="C157" s="3" t="s">
        <v>429</v>
      </c>
      <c r="D157" s="240">
        <v>54</v>
      </c>
      <c r="E157" s="240">
        <v>4</v>
      </c>
      <c r="F157" s="241" t="s">
        <v>263</v>
      </c>
      <c r="G157" s="242">
        <v>43999.45821759259</v>
      </c>
      <c r="H157" s="2"/>
    </row>
    <row r="158" spans="1:8" x14ac:dyDescent="0.3">
      <c r="A158" s="2">
        <v>35359</v>
      </c>
      <c r="B158" s="4" t="s">
        <v>430</v>
      </c>
      <c r="C158" s="3" t="s">
        <v>429</v>
      </c>
      <c r="D158" s="240">
        <v>54</v>
      </c>
      <c r="E158" s="240">
        <v>4</v>
      </c>
      <c r="F158" s="241" t="s">
        <v>263</v>
      </c>
      <c r="G158" s="242">
        <v>43720.378981481481</v>
      </c>
      <c r="H158" s="2">
        <v>137799</v>
      </c>
    </row>
    <row r="159" spans="1:8" x14ac:dyDescent="0.3">
      <c r="A159" s="2">
        <v>36011</v>
      </c>
      <c r="B159" s="4" t="s">
        <v>431</v>
      </c>
      <c r="C159" s="3" t="s">
        <v>280</v>
      </c>
      <c r="D159" s="240">
        <v>76</v>
      </c>
      <c r="E159" s="240">
        <v>9</v>
      </c>
      <c r="F159" s="241" t="s">
        <v>263</v>
      </c>
      <c r="G159" s="242">
        <v>43896.301296296297</v>
      </c>
      <c r="H159" s="2"/>
    </row>
    <row r="160" spans="1:8" x14ac:dyDescent="0.3">
      <c r="A160" s="2">
        <v>36033</v>
      </c>
      <c r="B160" s="4" t="s">
        <v>432</v>
      </c>
      <c r="C160" s="3" t="s">
        <v>265</v>
      </c>
      <c r="D160" s="240">
        <v>55</v>
      </c>
      <c r="E160" s="240">
        <v>19</v>
      </c>
      <c r="F160" s="241"/>
      <c r="G160" s="242"/>
      <c r="H160" s="2"/>
    </row>
    <row r="161" spans="1:8" x14ac:dyDescent="0.3">
      <c r="A161" s="2">
        <v>36107</v>
      </c>
      <c r="B161" s="4" t="s">
        <v>433</v>
      </c>
      <c r="C161" s="3" t="s">
        <v>256</v>
      </c>
      <c r="D161" s="240">
        <v>74</v>
      </c>
      <c r="E161" s="240">
        <v>9</v>
      </c>
      <c r="F161" s="241"/>
      <c r="G161" s="242"/>
      <c r="H161" s="2"/>
    </row>
    <row r="162" spans="1:8" x14ac:dyDescent="0.3">
      <c r="A162" s="2">
        <v>36400</v>
      </c>
      <c r="B162" s="4" t="s">
        <v>434</v>
      </c>
      <c r="C162" s="3" t="s">
        <v>256</v>
      </c>
      <c r="D162" s="240">
        <v>89</v>
      </c>
      <c r="E162" s="240">
        <v>12</v>
      </c>
      <c r="F162" s="241" t="s">
        <v>263</v>
      </c>
      <c r="G162" s="242">
        <v>43875.379710648151</v>
      </c>
      <c r="H162" s="2"/>
    </row>
    <row r="163" spans="1:8" x14ac:dyDescent="0.3">
      <c r="A163" s="2">
        <v>37847</v>
      </c>
      <c r="B163" s="4" t="s">
        <v>435</v>
      </c>
      <c r="C163" s="3"/>
      <c r="D163" s="240"/>
      <c r="E163" s="240"/>
      <c r="F163" s="241"/>
      <c r="G163" s="242"/>
      <c r="H163" s="2"/>
    </row>
    <row r="164" spans="1:8" x14ac:dyDescent="0.3">
      <c r="A164" s="2">
        <v>38079</v>
      </c>
      <c r="B164" s="4" t="s">
        <v>436</v>
      </c>
      <c r="C164" s="3" t="s">
        <v>256</v>
      </c>
      <c r="D164" s="240">
        <v>55</v>
      </c>
      <c r="E164" s="240">
        <v>46</v>
      </c>
      <c r="F164" s="241"/>
      <c r="G164" s="242"/>
      <c r="H164" s="2"/>
    </row>
    <row r="165" spans="1:8" x14ac:dyDescent="0.3">
      <c r="A165" s="2">
        <v>38648</v>
      </c>
      <c r="B165" s="4" t="s">
        <v>437</v>
      </c>
      <c r="C165" s="3" t="s">
        <v>265</v>
      </c>
      <c r="D165" s="240">
        <v>59</v>
      </c>
      <c r="E165" s="240">
        <v>18</v>
      </c>
      <c r="F165" s="241" t="s">
        <v>254</v>
      </c>
      <c r="G165" s="242">
        <v>44461.377997685187</v>
      </c>
      <c r="H165" s="2"/>
    </row>
    <row r="166" spans="1:8" x14ac:dyDescent="0.3">
      <c r="A166" s="2">
        <v>39982</v>
      </c>
      <c r="B166" s="4" t="s">
        <v>438</v>
      </c>
      <c r="C166" s="3" t="s">
        <v>256</v>
      </c>
      <c r="D166" s="240">
        <v>84</v>
      </c>
      <c r="E166" s="240">
        <v>1</v>
      </c>
      <c r="F166" s="241"/>
      <c r="G166" s="242"/>
      <c r="H166" s="2"/>
    </row>
    <row r="167" spans="1:8" x14ac:dyDescent="0.3">
      <c r="A167" s="2">
        <v>40685</v>
      </c>
      <c r="B167" s="4" t="s">
        <v>439</v>
      </c>
      <c r="C167" s="3" t="s">
        <v>265</v>
      </c>
      <c r="D167" s="240">
        <v>55</v>
      </c>
      <c r="E167" s="240">
        <v>19</v>
      </c>
      <c r="F167" s="241" t="s">
        <v>257</v>
      </c>
      <c r="G167" s="242">
        <v>44104.394143518519</v>
      </c>
      <c r="H167" s="2">
        <v>140038</v>
      </c>
    </row>
    <row r="168" spans="1:8" x14ac:dyDescent="0.3">
      <c r="A168" s="2">
        <v>40688</v>
      </c>
      <c r="B168" s="4" t="s">
        <v>440</v>
      </c>
      <c r="C168" s="3" t="s">
        <v>256</v>
      </c>
      <c r="D168" s="240">
        <v>67</v>
      </c>
      <c r="E168" s="240">
        <v>18</v>
      </c>
      <c r="F168" s="241"/>
      <c r="G168" s="242"/>
      <c r="H168" s="2"/>
    </row>
    <row r="169" spans="1:8" x14ac:dyDescent="0.3">
      <c r="A169" s="2">
        <v>40689</v>
      </c>
      <c r="B169" s="4" t="s">
        <v>441</v>
      </c>
      <c r="C169" s="3" t="s">
        <v>256</v>
      </c>
      <c r="D169" s="240">
        <v>67</v>
      </c>
      <c r="E169" s="240">
        <v>18</v>
      </c>
      <c r="F169" s="241"/>
      <c r="G169" s="242"/>
      <c r="H169" s="2"/>
    </row>
    <row r="170" spans="1:8" x14ac:dyDescent="0.3">
      <c r="A170" s="2">
        <v>42681</v>
      </c>
      <c r="B170" s="4" t="s">
        <v>442</v>
      </c>
      <c r="C170" s="3" t="s">
        <v>256</v>
      </c>
      <c r="D170" s="240">
        <v>54</v>
      </c>
      <c r="E170" s="240">
        <v>4</v>
      </c>
      <c r="F170" s="241" t="s">
        <v>263</v>
      </c>
      <c r="G170" s="242">
        <v>43875.456400462965</v>
      </c>
      <c r="H170" s="2"/>
    </row>
    <row r="171" spans="1:8" x14ac:dyDescent="0.3">
      <c r="A171" s="2">
        <v>43648</v>
      </c>
      <c r="B171" s="4" t="s">
        <v>443</v>
      </c>
      <c r="C171" s="3" t="s">
        <v>256</v>
      </c>
      <c r="D171" s="240">
        <v>55</v>
      </c>
      <c r="E171" s="240">
        <v>32</v>
      </c>
      <c r="F171" s="241"/>
      <c r="G171" s="242"/>
      <c r="H171" s="2"/>
    </row>
    <row r="172" spans="1:8" x14ac:dyDescent="0.3">
      <c r="A172" s="2">
        <v>43794</v>
      </c>
      <c r="B172" s="4" t="s">
        <v>444</v>
      </c>
      <c r="C172" s="3" t="s">
        <v>256</v>
      </c>
      <c r="D172" s="240">
        <v>74</v>
      </c>
      <c r="E172" s="240">
        <v>8</v>
      </c>
      <c r="F172" s="241"/>
      <c r="G172" s="242"/>
      <c r="H172" s="2"/>
    </row>
    <row r="173" spans="1:8" x14ac:dyDescent="0.3">
      <c r="A173" s="2">
        <v>45067</v>
      </c>
      <c r="B173" s="4" t="s">
        <v>445</v>
      </c>
      <c r="C173" s="3" t="s">
        <v>265</v>
      </c>
      <c r="D173" s="240">
        <v>55</v>
      </c>
      <c r="E173" s="240">
        <v>19</v>
      </c>
      <c r="F173" s="241"/>
      <c r="G173" s="242"/>
      <c r="H173" s="2"/>
    </row>
    <row r="174" spans="1:8" x14ac:dyDescent="0.3">
      <c r="A174" s="2">
        <v>45111</v>
      </c>
      <c r="B174" s="4" t="s">
        <v>446</v>
      </c>
      <c r="C174" s="3" t="s">
        <v>256</v>
      </c>
      <c r="D174" s="240">
        <v>84</v>
      </c>
      <c r="E174" s="240">
        <v>1</v>
      </c>
      <c r="F174" s="241"/>
      <c r="G174" s="242"/>
      <c r="H174" s="2"/>
    </row>
    <row r="175" spans="1:8" x14ac:dyDescent="0.3">
      <c r="A175" s="2">
        <v>45195</v>
      </c>
      <c r="B175" s="4" t="s">
        <v>447</v>
      </c>
      <c r="C175" s="3" t="s">
        <v>31</v>
      </c>
      <c r="D175" s="240">
        <v>51</v>
      </c>
      <c r="E175" s="240">
        <v>11</v>
      </c>
      <c r="F175" s="241"/>
      <c r="G175" s="242"/>
      <c r="H175" s="2"/>
    </row>
    <row r="176" spans="1:8" x14ac:dyDescent="0.3">
      <c r="A176" s="2">
        <v>45651</v>
      </c>
      <c r="B176" s="4" t="s">
        <v>448</v>
      </c>
      <c r="C176" s="3" t="s">
        <v>256</v>
      </c>
      <c r="D176" s="240">
        <v>67</v>
      </c>
      <c r="E176" s="240">
        <v>1</v>
      </c>
      <c r="F176" s="241"/>
      <c r="G176" s="242"/>
      <c r="H176" s="2"/>
    </row>
    <row r="177" spans="1:8" x14ac:dyDescent="0.3">
      <c r="A177" s="2">
        <v>48178</v>
      </c>
      <c r="B177" s="4" t="s">
        <v>449</v>
      </c>
      <c r="C177" s="3" t="s">
        <v>256</v>
      </c>
      <c r="D177" s="240">
        <v>74</v>
      </c>
      <c r="E177" s="240">
        <v>8</v>
      </c>
      <c r="F177" s="241"/>
      <c r="G177" s="242"/>
      <c r="H177" s="2"/>
    </row>
    <row r="178" spans="1:8" x14ac:dyDescent="0.3">
      <c r="A178" s="2">
        <v>48714</v>
      </c>
      <c r="B178" s="4" t="s">
        <v>450</v>
      </c>
      <c r="C178" s="3" t="s">
        <v>256</v>
      </c>
      <c r="D178" s="240">
        <v>83</v>
      </c>
      <c r="E178" s="240">
        <v>10</v>
      </c>
      <c r="F178" s="241"/>
      <c r="G178" s="242"/>
      <c r="H178" s="2"/>
    </row>
    <row r="179" spans="1:8" x14ac:dyDescent="0.3">
      <c r="A179" s="2">
        <v>49099</v>
      </c>
      <c r="B179" s="4" t="s">
        <v>451</v>
      </c>
      <c r="C179" s="3" t="s">
        <v>313</v>
      </c>
      <c r="D179" s="240">
        <v>67</v>
      </c>
      <c r="E179" s="240">
        <v>6</v>
      </c>
      <c r="F179" s="241"/>
      <c r="G179" s="242"/>
      <c r="H179" s="2"/>
    </row>
    <row r="180" spans="1:8" x14ac:dyDescent="0.3">
      <c r="A180" s="2">
        <v>49184</v>
      </c>
      <c r="B180" s="4" t="s">
        <v>452</v>
      </c>
      <c r="C180" s="3" t="s">
        <v>256</v>
      </c>
      <c r="D180" s="240">
        <v>52</v>
      </c>
      <c r="E180" s="240">
        <v>8</v>
      </c>
      <c r="F180" s="241"/>
      <c r="G180" s="242"/>
      <c r="H180" s="2"/>
    </row>
    <row r="181" spans="1:8" x14ac:dyDescent="0.3">
      <c r="A181" s="2">
        <v>49188</v>
      </c>
      <c r="B181" s="4" t="s">
        <v>453</v>
      </c>
      <c r="C181" s="3" t="s">
        <v>256</v>
      </c>
      <c r="D181" s="240">
        <v>52</v>
      </c>
      <c r="E181" s="240">
        <v>7</v>
      </c>
      <c r="F181" s="241"/>
      <c r="G181" s="242"/>
      <c r="H181" s="2"/>
    </row>
    <row r="182" spans="1:8" x14ac:dyDescent="0.3">
      <c r="A182" s="2">
        <v>49864</v>
      </c>
      <c r="B182" s="4" t="s">
        <v>454</v>
      </c>
      <c r="C182" s="3" t="s">
        <v>256</v>
      </c>
      <c r="D182" s="240">
        <v>73</v>
      </c>
      <c r="E182" s="240">
        <v>4</v>
      </c>
      <c r="F182" s="241"/>
      <c r="G182" s="242"/>
      <c r="H182" s="2"/>
    </row>
    <row r="183" spans="1:8" x14ac:dyDescent="0.3">
      <c r="A183" s="2">
        <v>49866</v>
      </c>
      <c r="B183" s="4" t="s">
        <v>455</v>
      </c>
      <c r="C183" s="3" t="s">
        <v>256</v>
      </c>
      <c r="D183" s="240">
        <v>55</v>
      </c>
      <c r="E183" s="240">
        <v>57</v>
      </c>
      <c r="F183" s="241"/>
      <c r="G183" s="242"/>
      <c r="H183" s="2"/>
    </row>
    <row r="184" spans="1:8" x14ac:dyDescent="0.3">
      <c r="A184" s="2">
        <v>49867</v>
      </c>
      <c r="B184" s="4" t="s">
        <v>456</v>
      </c>
      <c r="C184" s="3" t="s">
        <v>256</v>
      </c>
      <c r="D184" s="240">
        <v>55</v>
      </c>
      <c r="E184" s="240">
        <v>55</v>
      </c>
      <c r="F184" s="241"/>
      <c r="G184" s="242"/>
      <c r="H184" s="2"/>
    </row>
    <row r="185" spans="1:8" x14ac:dyDescent="0.3">
      <c r="A185" s="2">
        <v>49984</v>
      </c>
      <c r="B185" s="4" t="s">
        <v>457</v>
      </c>
      <c r="C185" s="3" t="s">
        <v>256</v>
      </c>
      <c r="D185" s="240">
        <v>52</v>
      </c>
      <c r="E185" s="240">
        <v>7</v>
      </c>
      <c r="F185" s="241"/>
      <c r="G185" s="242"/>
      <c r="H185" s="2"/>
    </row>
    <row r="186" spans="1:8" x14ac:dyDescent="0.3">
      <c r="A186" s="2">
        <v>49988</v>
      </c>
      <c r="B186" s="4" t="s">
        <v>457</v>
      </c>
      <c r="C186" s="3" t="s">
        <v>256</v>
      </c>
      <c r="D186" s="240">
        <v>52</v>
      </c>
      <c r="E186" s="240">
        <v>7</v>
      </c>
      <c r="F186" s="241"/>
      <c r="G186" s="242"/>
      <c r="H186" s="2"/>
    </row>
    <row r="187" spans="1:8" x14ac:dyDescent="0.3">
      <c r="A187" s="2">
        <v>50294</v>
      </c>
      <c r="B187" s="4" t="s">
        <v>458</v>
      </c>
      <c r="C187" s="3" t="s">
        <v>256</v>
      </c>
      <c r="D187" s="240">
        <v>61</v>
      </c>
      <c r="E187" s="240">
        <v>8</v>
      </c>
      <c r="F187" s="241"/>
      <c r="G187" s="242"/>
      <c r="H187" s="2"/>
    </row>
    <row r="188" spans="1:8" x14ac:dyDescent="0.3">
      <c r="A188" s="2">
        <v>50476</v>
      </c>
      <c r="B188" s="4" t="s">
        <v>459</v>
      </c>
      <c r="C188" s="3" t="s">
        <v>256</v>
      </c>
      <c r="D188" s="240">
        <v>51</v>
      </c>
      <c r="E188" s="240">
        <v>17</v>
      </c>
      <c r="F188" s="241"/>
      <c r="G188" s="242"/>
      <c r="H188" s="2"/>
    </row>
    <row r="189" spans="1:8" x14ac:dyDescent="0.3">
      <c r="A189" s="2">
        <v>51013</v>
      </c>
      <c r="B189" s="4" t="s">
        <v>460</v>
      </c>
      <c r="C189" s="3" t="s">
        <v>280</v>
      </c>
      <c r="D189" s="240">
        <v>76</v>
      </c>
      <c r="E189" s="240">
        <v>10</v>
      </c>
      <c r="F189" s="241" t="s">
        <v>263</v>
      </c>
      <c r="G189" s="242" t="s">
        <v>461</v>
      </c>
      <c r="H189" s="2"/>
    </row>
    <row r="190" spans="1:8" x14ac:dyDescent="0.3">
      <c r="A190" s="2">
        <v>51223</v>
      </c>
      <c r="B190" s="4" t="s">
        <v>462</v>
      </c>
      <c r="C190" s="3" t="s">
        <v>256</v>
      </c>
      <c r="D190" s="240">
        <v>55</v>
      </c>
      <c r="E190" s="240">
        <v>49</v>
      </c>
      <c r="F190" s="241"/>
      <c r="G190" s="242"/>
      <c r="H190" s="2"/>
    </row>
    <row r="191" spans="1:8" x14ac:dyDescent="0.3">
      <c r="A191" s="2">
        <v>51337</v>
      </c>
      <c r="B191" s="4" t="s">
        <v>463</v>
      </c>
      <c r="C191" s="3" t="s">
        <v>256</v>
      </c>
      <c r="D191" s="240">
        <v>74</v>
      </c>
      <c r="E191" s="240">
        <v>10</v>
      </c>
      <c r="F191" s="241"/>
      <c r="G191" s="242"/>
      <c r="H191" s="2"/>
    </row>
    <row r="192" spans="1:8" x14ac:dyDescent="0.3">
      <c r="A192" s="2">
        <v>52995</v>
      </c>
      <c r="B192" s="4" t="s">
        <v>464</v>
      </c>
      <c r="C192" s="3" t="s">
        <v>256</v>
      </c>
      <c r="D192" s="240">
        <v>61</v>
      </c>
      <c r="E192" s="240">
        <v>8</v>
      </c>
      <c r="F192" s="241"/>
      <c r="G192" s="242"/>
      <c r="H192" s="2"/>
    </row>
    <row r="193" spans="1:8" x14ac:dyDescent="0.3">
      <c r="A193" s="2">
        <v>53016</v>
      </c>
      <c r="B193" s="4" t="s">
        <v>465</v>
      </c>
      <c r="C193" s="3" t="s">
        <v>466</v>
      </c>
      <c r="D193" s="240">
        <v>74</v>
      </c>
      <c r="E193" s="240">
        <v>10</v>
      </c>
      <c r="F193" s="241"/>
      <c r="G193" s="242"/>
      <c r="H193" s="2"/>
    </row>
    <row r="194" spans="1:8" x14ac:dyDescent="0.3">
      <c r="A194" s="2">
        <v>53810</v>
      </c>
      <c r="B194" s="4" t="s">
        <v>467</v>
      </c>
      <c r="C194" s="3" t="s">
        <v>313</v>
      </c>
      <c r="D194" s="240">
        <v>67</v>
      </c>
      <c r="E194" s="240">
        <v>6</v>
      </c>
      <c r="F194" s="241"/>
      <c r="G194" s="242"/>
      <c r="H194" s="2"/>
    </row>
    <row r="195" spans="1:8" x14ac:dyDescent="0.3">
      <c r="A195" s="2">
        <v>53928</v>
      </c>
      <c r="B195" s="4" t="s">
        <v>468</v>
      </c>
      <c r="C195" s="3" t="s">
        <v>256</v>
      </c>
      <c r="D195" s="240">
        <v>51</v>
      </c>
      <c r="E195" s="240">
        <v>30</v>
      </c>
      <c r="F195" s="241"/>
      <c r="G195" s="242"/>
      <c r="H195" s="2"/>
    </row>
    <row r="196" spans="1:8" x14ac:dyDescent="0.3">
      <c r="A196" s="2">
        <v>54668</v>
      </c>
      <c r="B196" s="4" t="s">
        <v>469</v>
      </c>
      <c r="C196" s="3" t="s">
        <v>280</v>
      </c>
      <c r="D196" s="240">
        <v>76</v>
      </c>
      <c r="E196" s="240">
        <v>9</v>
      </c>
      <c r="F196" s="241" t="s">
        <v>263</v>
      </c>
      <c r="G196" s="242">
        <v>43896.300358796296</v>
      </c>
      <c r="H196" s="2"/>
    </row>
    <row r="197" spans="1:8" x14ac:dyDescent="0.3">
      <c r="A197" s="2">
        <v>54969</v>
      </c>
      <c r="B197" s="4" t="s">
        <v>470</v>
      </c>
      <c r="C197" s="3" t="s">
        <v>256</v>
      </c>
      <c r="D197" s="240">
        <v>61</v>
      </c>
      <c r="E197" s="240">
        <v>8</v>
      </c>
      <c r="F197" s="241"/>
      <c r="G197" s="242"/>
      <c r="H197" s="2"/>
    </row>
    <row r="198" spans="1:8" x14ac:dyDescent="0.3">
      <c r="A198" s="2">
        <v>57444</v>
      </c>
      <c r="B198" s="4" t="s">
        <v>471</v>
      </c>
      <c r="C198" s="3" t="s">
        <v>283</v>
      </c>
      <c r="D198" s="240">
        <v>76</v>
      </c>
      <c r="E198" s="240">
        <v>6</v>
      </c>
      <c r="F198" s="241" t="s">
        <v>263</v>
      </c>
      <c r="G198" s="242" t="s">
        <v>472</v>
      </c>
      <c r="H198" s="2"/>
    </row>
    <row r="199" spans="1:8" x14ac:dyDescent="0.3">
      <c r="A199" s="2">
        <v>57895</v>
      </c>
      <c r="B199" s="4" t="s">
        <v>473</v>
      </c>
      <c r="C199" s="3" t="s">
        <v>256</v>
      </c>
      <c r="D199" s="240">
        <v>51</v>
      </c>
      <c r="E199" s="240">
        <v>11</v>
      </c>
      <c r="F199" s="241"/>
      <c r="G199" s="242"/>
      <c r="H199" s="2"/>
    </row>
    <row r="200" spans="1:8" x14ac:dyDescent="0.3">
      <c r="A200" s="2">
        <v>58116</v>
      </c>
      <c r="B200" s="4" t="s">
        <v>474</v>
      </c>
      <c r="C200" s="3" t="s">
        <v>256</v>
      </c>
      <c r="D200" s="240">
        <v>70</v>
      </c>
      <c r="E200" s="240">
        <v>38</v>
      </c>
      <c r="F200" s="241" t="s">
        <v>254</v>
      </c>
      <c r="G200" s="242">
        <v>44463.593159722222</v>
      </c>
      <c r="H200" s="2"/>
    </row>
    <row r="201" spans="1:8" x14ac:dyDescent="0.3">
      <c r="A201" s="2">
        <v>58117</v>
      </c>
      <c r="B201" s="4" t="s">
        <v>475</v>
      </c>
      <c r="C201" s="3" t="s">
        <v>256</v>
      </c>
      <c r="D201" s="240">
        <v>70</v>
      </c>
      <c r="E201" s="240">
        <v>38</v>
      </c>
      <c r="F201" s="241" t="s">
        <v>257</v>
      </c>
      <c r="G201" s="242">
        <v>44313.495532407411</v>
      </c>
      <c r="H201" s="2"/>
    </row>
    <row r="202" spans="1:8" x14ac:dyDescent="0.3">
      <c r="A202" s="2">
        <v>58647</v>
      </c>
      <c r="B202" s="4" t="s">
        <v>476</v>
      </c>
      <c r="C202" s="3" t="s">
        <v>265</v>
      </c>
      <c r="D202" s="240">
        <v>51</v>
      </c>
      <c r="E202" s="240">
        <v>30</v>
      </c>
      <c r="F202" s="241" t="s">
        <v>263</v>
      </c>
      <c r="G202" s="242">
        <v>43720.441446759258</v>
      </c>
      <c r="H202" s="2">
        <v>64044</v>
      </c>
    </row>
    <row r="203" spans="1:8" x14ac:dyDescent="0.3">
      <c r="A203" s="2">
        <v>58792</v>
      </c>
      <c r="B203" s="4" t="s">
        <v>477</v>
      </c>
      <c r="C203" s="3" t="s">
        <v>31</v>
      </c>
      <c r="D203" s="240">
        <v>72</v>
      </c>
      <c r="E203" s="240">
        <v>6</v>
      </c>
      <c r="F203" s="241" t="s">
        <v>257</v>
      </c>
      <c r="G203" s="242">
        <v>44267.707777777781</v>
      </c>
      <c r="H203" s="2"/>
    </row>
    <row r="204" spans="1:8" x14ac:dyDescent="0.3">
      <c r="A204" s="2">
        <v>58977</v>
      </c>
      <c r="B204" s="4" t="s">
        <v>478</v>
      </c>
      <c r="C204" s="3" t="s">
        <v>256</v>
      </c>
      <c r="D204" s="240">
        <v>51</v>
      </c>
      <c r="E204" s="240">
        <v>37</v>
      </c>
      <c r="F204" s="241" t="s">
        <v>263</v>
      </c>
      <c r="G204" s="242">
        <v>43656.484259259261</v>
      </c>
      <c r="H204" s="2"/>
    </row>
    <row r="205" spans="1:8" x14ac:dyDescent="0.3">
      <c r="A205" s="2">
        <v>58989</v>
      </c>
      <c r="B205" s="4" t="s">
        <v>479</v>
      </c>
      <c r="C205" s="3"/>
      <c r="D205" s="240"/>
      <c r="E205" s="240"/>
      <c r="F205" s="241" t="s">
        <v>257</v>
      </c>
      <c r="G205" s="242">
        <v>43732.617048611108</v>
      </c>
      <c r="H205" s="2"/>
    </row>
    <row r="206" spans="1:8" x14ac:dyDescent="0.3">
      <c r="A206" s="2">
        <v>60108</v>
      </c>
      <c r="B206" s="4" t="s">
        <v>480</v>
      </c>
      <c r="C206" s="3" t="s">
        <v>31</v>
      </c>
      <c r="D206" s="240">
        <v>52</v>
      </c>
      <c r="E206" s="240">
        <v>13</v>
      </c>
      <c r="F206" s="241"/>
      <c r="G206" s="242"/>
      <c r="H206" s="2"/>
    </row>
    <row r="207" spans="1:8" x14ac:dyDescent="0.3">
      <c r="A207" s="2">
        <v>60110</v>
      </c>
      <c r="B207" s="4" t="s">
        <v>481</v>
      </c>
      <c r="C207" s="3" t="s">
        <v>31</v>
      </c>
      <c r="D207" s="240">
        <v>52</v>
      </c>
      <c r="E207" s="240">
        <v>10</v>
      </c>
      <c r="F207" s="241"/>
      <c r="G207" s="242"/>
      <c r="H207" s="2"/>
    </row>
    <row r="208" spans="1:8" x14ac:dyDescent="0.3">
      <c r="A208" s="2">
        <v>60854</v>
      </c>
      <c r="B208" s="4" t="s">
        <v>482</v>
      </c>
      <c r="C208" s="3" t="s">
        <v>256</v>
      </c>
      <c r="D208" s="240">
        <v>55</v>
      </c>
      <c r="E208" s="240">
        <v>32</v>
      </c>
      <c r="F208" s="241"/>
      <c r="G208" s="242"/>
      <c r="H208" s="2"/>
    </row>
    <row r="209" spans="1:8" x14ac:dyDescent="0.3">
      <c r="A209" s="2">
        <v>61167</v>
      </c>
      <c r="B209" s="4" t="s">
        <v>483</v>
      </c>
      <c r="C209" s="3" t="s">
        <v>294</v>
      </c>
      <c r="D209" s="240">
        <v>76</v>
      </c>
      <c r="E209" s="240">
        <v>3</v>
      </c>
      <c r="F209" s="241"/>
      <c r="G209" s="242"/>
      <c r="H209" s="2"/>
    </row>
    <row r="210" spans="1:8" x14ac:dyDescent="0.3">
      <c r="A210" s="2">
        <v>62365</v>
      </c>
      <c r="B210" s="4" t="s">
        <v>484</v>
      </c>
      <c r="C210" s="3" t="s">
        <v>256</v>
      </c>
      <c r="D210" s="240">
        <v>52</v>
      </c>
      <c r="E210" s="240">
        <v>8</v>
      </c>
      <c r="F210" s="241"/>
      <c r="G210" s="242"/>
      <c r="H210" s="2"/>
    </row>
    <row r="211" spans="1:8" x14ac:dyDescent="0.3">
      <c r="A211" s="2">
        <v>62625</v>
      </c>
      <c r="B211" s="4" t="s">
        <v>485</v>
      </c>
      <c r="C211" s="3"/>
      <c r="D211" s="240"/>
      <c r="E211" s="240"/>
      <c r="F211" s="241"/>
      <c r="G211" s="242"/>
      <c r="H211" s="2"/>
    </row>
    <row r="212" spans="1:8" x14ac:dyDescent="0.3">
      <c r="A212" s="2">
        <v>63383</v>
      </c>
      <c r="B212" s="4" t="s">
        <v>486</v>
      </c>
      <c r="C212" s="3" t="s">
        <v>31</v>
      </c>
      <c r="D212" s="240">
        <v>52</v>
      </c>
      <c r="E212" s="240">
        <v>9</v>
      </c>
      <c r="F212" s="241"/>
      <c r="G212" s="242"/>
      <c r="H212" s="2"/>
    </row>
    <row r="213" spans="1:8" x14ac:dyDescent="0.3">
      <c r="A213" s="2">
        <v>63384</v>
      </c>
      <c r="B213" s="4" t="s">
        <v>487</v>
      </c>
      <c r="C213" s="3" t="s">
        <v>256</v>
      </c>
      <c r="D213" s="240">
        <v>52</v>
      </c>
      <c r="E213" s="240">
        <v>5</v>
      </c>
      <c r="F213" s="241"/>
      <c r="G213" s="242"/>
      <c r="H213" s="2"/>
    </row>
    <row r="214" spans="1:8" x14ac:dyDescent="0.3">
      <c r="A214" s="2">
        <v>64302</v>
      </c>
      <c r="B214" s="4" t="s">
        <v>488</v>
      </c>
      <c r="C214" s="3" t="s">
        <v>265</v>
      </c>
      <c r="D214" s="240">
        <v>55</v>
      </c>
      <c r="E214" s="240">
        <v>19</v>
      </c>
      <c r="F214" s="241" t="s">
        <v>257</v>
      </c>
      <c r="G214" s="242">
        <v>44104.394143518519</v>
      </c>
      <c r="H214" s="2">
        <v>140036</v>
      </c>
    </row>
    <row r="215" spans="1:8" x14ac:dyDescent="0.3">
      <c r="A215" s="2">
        <v>64460</v>
      </c>
      <c r="B215" s="4" t="s">
        <v>489</v>
      </c>
      <c r="C215" s="3" t="s">
        <v>256</v>
      </c>
      <c r="D215" s="240">
        <v>67</v>
      </c>
      <c r="E215" s="240">
        <v>4</v>
      </c>
      <c r="F215" s="241"/>
      <c r="G215" s="242"/>
      <c r="H215" s="2"/>
    </row>
    <row r="216" spans="1:8" x14ac:dyDescent="0.3">
      <c r="A216" s="2">
        <v>64461</v>
      </c>
      <c r="B216" s="4" t="s">
        <v>490</v>
      </c>
      <c r="C216" s="3" t="s">
        <v>256</v>
      </c>
      <c r="D216" s="240">
        <v>67</v>
      </c>
      <c r="E216" s="240">
        <v>4</v>
      </c>
      <c r="F216" s="241"/>
      <c r="G216" s="242"/>
      <c r="H216" s="2"/>
    </row>
    <row r="217" spans="1:8" x14ac:dyDescent="0.3">
      <c r="A217" s="2">
        <v>64463</v>
      </c>
      <c r="B217" s="4" t="s">
        <v>491</v>
      </c>
      <c r="C217" s="3" t="s">
        <v>256</v>
      </c>
      <c r="D217" s="240">
        <v>67</v>
      </c>
      <c r="E217" s="240">
        <v>4</v>
      </c>
      <c r="F217" s="241"/>
      <c r="G217" s="242"/>
      <c r="H217" s="2"/>
    </row>
    <row r="218" spans="1:8" x14ac:dyDescent="0.3">
      <c r="A218" s="2">
        <v>64606</v>
      </c>
      <c r="B218" s="4" t="s">
        <v>492</v>
      </c>
      <c r="C218" s="3" t="s">
        <v>338</v>
      </c>
      <c r="D218" s="240">
        <v>69</v>
      </c>
      <c r="E218" s="240">
        <v>8</v>
      </c>
      <c r="F218" s="241"/>
      <c r="G218" s="242"/>
      <c r="H218" s="2"/>
    </row>
    <row r="219" spans="1:8" x14ac:dyDescent="0.3">
      <c r="A219" s="2">
        <v>64608</v>
      </c>
      <c r="B219" s="4" t="s">
        <v>493</v>
      </c>
      <c r="C219" s="3" t="s">
        <v>338</v>
      </c>
      <c r="D219" s="240">
        <v>69</v>
      </c>
      <c r="E219" s="240">
        <v>3</v>
      </c>
      <c r="F219" s="241"/>
      <c r="G219" s="242"/>
      <c r="H219" s="2"/>
    </row>
    <row r="220" spans="1:8" x14ac:dyDescent="0.3">
      <c r="A220" s="2">
        <v>64630</v>
      </c>
      <c r="B220" s="4" t="s">
        <v>494</v>
      </c>
      <c r="C220" s="3" t="s">
        <v>256</v>
      </c>
      <c r="D220" s="240">
        <v>83</v>
      </c>
      <c r="E220" s="240">
        <v>5</v>
      </c>
      <c r="F220" s="241" t="s">
        <v>257</v>
      </c>
      <c r="G220" s="242">
        <v>44113.417395833334</v>
      </c>
      <c r="H220" s="2"/>
    </row>
    <row r="221" spans="1:8" x14ac:dyDescent="0.3">
      <c r="A221" s="2">
        <v>64631</v>
      </c>
      <c r="B221" s="4" t="s">
        <v>495</v>
      </c>
      <c r="C221" s="3" t="s">
        <v>256</v>
      </c>
      <c r="D221" s="240">
        <v>83</v>
      </c>
      <c r="E221" s="240">
        <v>5</v>
      </c>
      <c r="F221" s="241"/>
      <c r="G221" s="242"/>
      <c r="H221" s="2"/>
    </row>
    <row r="222" spans="1:8" x14ac:dyDescent="0.3">
      <c r="A222" s="2">
        <v>64633</v>
      </c>
      <c r="B222" s="4" t="s">
        <v>496</v>
      </c>
      <c r="C222" s="3" t="s">
        <v>256</v>
      </c>
      <c r="D222" s="240">
        <v>83</v>
      </c>
      <c r="E222" s="240">
        <v>10</v>
      </c>
      <c r="F222" s="241"/>
      <c r="G222" s="242"/>
      <c r="H222" s="2"/>
    </row>
    <row r="223" spans="1:8" x14ac:dyDescent="0.3">
      <c r="A223" s="2">
        <v>64818</v>
      </c>
      <c r="B223" s="4" t="s">
        <v>497</v>
      </c>
      <c r="C223" s="3" t="s">
        <v>256</v>
      </c>
      <c r="D223" s="240">
        <v>61</v>
      </c>
      <c r="E223" s="240">
        <v>11</v>
      </c>
      <c r="F223" s="241"/>
      <c r="G223" s="242"/>
      <c r="H223" s="2"/>
    </row>
    <row r="224" spans="1:8" x14ac:dyDescent="0.3">
      <c r="A224" s="2">
        <v>64819</v>
      </c>
      <c r="B224" s="4" t="s">
        <v>498</v>
      </c>
      <c r="C224" s="3" t="s">
        <v>265</v>
      </c>
      <c r="D224" s="240">
        <v>51</v>
      </c>
      <c r="E224" s="240">
        <v>30</v>
      </c>
      <c r="F224" s="241" t="s">
        <v>263</v>
      </c>
      <c r="G224" s="242">
        <v>43720.454328703701</v>
      </c>
      <c r="H224" s="2">
        <v>54680</v>
      </c>
    </row>
    <row r="225" spans="1:8" x14ac:dyDescent="0.3">
      <c r="A225" s="2">
        <v>64820</v>
      </c>
      <c r="B225" s="4" t="s">
        <v>499</v>
      </c>
      <c r="C225" s="3" t="s">
        <v>256</v>
      </c>
      <c r="D225" s="240">
        <v>51</v>
      </c>
      <c r="E225" s="240">
        <v>17</v>
      </c>
      <c r="F225" s="241"/>
      <c r="G225" s="242"/>
      <c r="H225" s="2"/>
    </row>
    <row r="226" spans="1:8" x14ac:dyDescent="0.3">
      <c r="A226" s="2">
        <v>64821</v>
      </c>
      <c r="B226" s="4" t="s">
        <v>500</v>
      </c>
      <c r="C226" s="3" t="s">
        <v>280</v>
      </c>
      <c r="D226" s="240">
        <v>76</v>
      </c>
      <c r="E226" s="240">
        <v>9</v>
      </c>
      <c r="F226" s="241" t="s">
        <v>263</v>
      </c>
      <c r="G226" s="242">
        <v>43896.298993055556</v>
      </c>
      <c r="H226" s="2"/>
    </row>
    <row r="227" spans="1:8" x14ac:dyDescent="0.3">
      <c r="A227" s="2">
        <v>64822</v>
      </c>
      <c r="B227" s="4" t="s">
        <v>501</v>
      </c>
      <c r="C227" s="3" t="s">
        <v>280</v>
      </c>
      <c r="D227" s="240">
        <v>76</v>
      </c>
      <c r="E227" s="240">
        <v>9</v>
      </c>
      <c r="F227" s="241" t="s">
        <v>257</v>
      </c>
      <c r="G227" s="242">
        <v>44376.365567129629</v>
      </c>
      <c r="H227" s="2">
        <v>141608</v>
      </c>
    </row>
    <row r="228" spans="1:8" x14ac:dyDescent="0.3">
      <c r="A228" s="2">
        <v>65609</v>
      </c>
      <c r="B228" s="4" t="s">
        <v>502</v>
      </c>
      <c r="C228" s="3" t="s">
        <v>256</v>
      </c>
      <c r="D228" s="240">
        <v>51</v>
      </c>
      <c r="E228" s="240">
        <v>17</v>
      </c>
      <c r="F228" s="241"/>
      <c r="G228" s="242"/>
      <c r="H228" s="2"/>
    </row>
    <row r="229" spans="1:8" x14ac:dyDescent="0.3">
      <c r="A229" s="2">
        <v>65610</v>
      </c>
      <c r="B229" s="4" t="s">
        <v>503</v>
      </c>
      <c r="C229" s="3" t="s">
        <v>256</v>
      </c>
      <c r="D229" s="240">
        <v>51</v>
      </c>
      <c r="E229" s="240">
        <v>17</v>
      </c>
      <c r="F229" s="241"/>
      <c r="G229" s="242"/>
      <c r="H229" s="2"/>
    </row>
    <row r="230" spans="1:8" x14ac:dyDescent="0.3">
      <c r="A230" s="2">
        <v>65748</v>
      </c>
      <c r="B230" s="4" t="s">
        <v>504</v>
      </c>
      <c r="C230" s="3" t="s">
        <v>265</v>
      </c>
      <c r="D230" s="240">
        <v>55</v>
      </c>
      <c r="E230" s="240">
        <v>19</v>
      </c>
      <c r="F230" s="241" t="s">
        <v>257</v>
      </c>
      <c r="G230" s="242">
        <v>44104.394143518519</v>
      </c>
      <c r="H230" s="2">
        <v>140030</v>
      </c>
    </row>
    <row r="231" spans="1:8" x14ac:dyDescent="0.3">
      <c r="A231" s="2">
        <v>66786</v>
      </c>
      <c r="B231" s="4" t="s">
        <v>505</v>
      </c>
      <c r="C231" s="3" t="s">
        <v>506</v>
      </c>
      <c r="D231" s="240">
        <v>72</v>
      </c>
      <c r="E231" s="240">
        <v>9</v>
      </c>
      <c r="F231" s="241"/>
      <c r="G231" s="242"/>
      <c r="H231" s="2"/>
    </row>
    <row r="232" spans="1:8" x14ac:dyDescent="0.3">
      <c r="A232" s="2">
        <v>67862</v>
      </c>
      <c r="B232" s="4" t="s">
        <v>507</v>
      </c>
      <c r="C232" s="3" t="s">
        <v>256</v>
      </c>
      <c r="D232" s="240">
        <v>78</v>
      </c>
      <c r="E232" s="240">
        <v>6</v>
      </c>
      <c r="F232" s="241"/>
      <c r="G232" s="242"/>
      <c r="H232" s="2"/>
    </row>
    <row r="233" spans="1:8" x14ac:dyDescent="0.3">
      <c r="A233" s="2">
        <v>67892</v>
      </c>
      <c r="B233" s="4" t="s">
        <v>508</v>
      </c>
      <c r="C233" s="3" t="s">
        <v>256</v>
      </c>
      <c r="D233" s="240">
        <v>69</v>
      </c>
      <c r="E233" s="240">
        <v>5</v>
      </c>
      <c r="F233" s="241"/>
      <c r="G233" s="242"/>
      <c r="H233" s="2"/>
    </row>
    <row r="234" spans="1:8" x14ac:dyDescent="0.3">
      <c r="A234" s="2">
        <v>68351</v>
      </c>
      <c r="B234" s="4" t="s">
        <v>509</v>
      </c>
      <c r="C234" s="3" t="s">
        <v>256</v>
      </c>
      <c r="D234" s="240">
        <v>55</v>
      </c>
      <c r="E234" s="240">
        <v>5</v>
      </c>
      <c r="F234" s="241" t="s">
        <v>263</v>
      </c>
      <c r="G234" s="242" t="s">
        <v>510</v>
      </c>
      <c r="H234" s="2"/>
    </row>
    <row r="235" spans="1:8" x14ac:dyDescent="0.3">
      <c r="A235" s="2">
        <v>69339</v>
      </c>
      <c r="B235" s="4" t="s">
        <v>511</v>
      </c>
      <c r="C235" s="3" t="s">
        <v>256</v>
      </c>
      <c r="D235" s="240">
        <v>54</v>
      </c>
      <c r="E235" s="240">
        <v>16</v>
      </c>
      <c r="F235" s="241" t="s">
        <v>263</v>
      </c>
      <c r="G235" s="242" t="s">
        <v>512</v>
      </c>
      <c r="H235" s="2"/>
    </row>
    <row r="236" spans="1:8" x14ac:dyDescent="0.3">
      <c r="A236" s="2">
        <v>71053</v>
      </c>
      <c r="B236" s="4" t="s">
        <v>513</v>
      </c>
      <c r="C236" s="3" t="s">
        <v>256</v>
      </c>
      <c r="D236" s="240">
        <v>54</v>
      </c>
      <c r="E236" s="240">
        <v>4</v>
      </c>
      <c r="F236" s="241" t="s">
        <v>263</v>
      </c>
      <c r="G236" s="242">
        <v>43875.37903935185</v>
      </c>
      <c r="H236" s="2"/>
    </row>
    <row r="237" spans="1:8" x14ac:dyDescent="0.3">
      <c r="A237" s="2">
        <v>71189</v>
      </c>
      <c r="B237" s="4" t="s">
        <v>514</v>
      </c>
      <c r="C237" s="3" t="s">
        <v>31</v>
      </c>
      <c r="D237" s="240">
        <v>51</v>
      </c>
      <c r="E237" s="240">
        <v>10</v>
      </c>
      <c r="F237" s="241" t="s">
        <v>257</v>
      </c>
      <c r="G237" s="242">
        <v>43815.590601851851</v>
      </c>
      <c r="H237" s="2"/>
    </row>
    <row r="238" spans="1:8" x14ac:dyDescent="0.3">
      <c r="A238" s="2">
        <v>71190</v>
      </c>
      <c r="B238" s="4" t="s">
        <v>514</v>
      </c>
      <c r="C238" s="3" t="s">
        <v>256</v>
      </c>
      <c r="D238" s="240">
        <v>51</v>
      </c>
      <c r="E238" s="240">
        <v>10</v>
      </c>
      <c r="F238" s="241" t="s">
        <v>263</v>
      </c>
      <c r="G238" s="242" t="s">
        <v>515</v>
      </c>
      <c r="H238" s="2">
        <v>136553</v>
      </c>
    </row>
    <row r="239" spans="1:8" x14ac:dyDescent="0.3">
      <c r="A239" s="2">
        <v>72052</v>
      </c>
      <c r="B239" s="4" t="s">
        <v>516</v>
      </c>
      <c r="C239" s="3" t="s">
        <v>294</v>
      </c>
      <c r="D239" s="240">
        <v>76</v>
      </c>
      <c r="E239" s="240">
        <v>5</v>
      </c>
      <c r="F239" s="241" t="s">
        <v>257</v>
      </c>
      <c r="G239" s="242">
        <v>44376.404398148145</v>
      </c>
      <c r="H239" s="2">
        <v>141270</v>
      </c>
    </row>
    <row r="240" spans="1:8" x14ac:dyDescent="0.3">
      <c r="A240" s="2">
        <v>72174</v>
      </c>
      <c r="B240" s="4" t="s">
        <v>517</v>
      </c>
      <c r="C240" s="3" t="s">
        <v>31</v>
      </c>
      <c r="D240" s="240">
        <v>72</v>
      </c>
      <c r="E240" s="240">
        <v>6</v>
      </c>
      <c r="F240" s="241" t="s">
        <v>257</v>
      </c>
      <c r="G240" s="242">
        <v>44267.707777777781</v>
      </c>
      <c r="H240" s="2"/>
    </row>
    <row r="241" spans="1:8" x14ac:dyDescent="0.3">
      <c r="A241" s="2">
        <v>73020</v>
      </c>
      <c r="B241" s="4" t="s">
        <v>518</v>
      </c>
      <c r="C241" s="3" t="s">
        <v>256</v>
      </c>
      <c r="D241" s="240">
        <v>76</v>
      </c>
      <c r="E241" s="240">
        <v>11</v>
      </c>
      <c r="F241" s="241"/>
      <c r="G241" s="242"/>
      <c r="H241" s="2"/>
    </row>
    <row r="242" spans="1:8" x14ac:dyDescent="0.3">
      <c r="A242" s="2">
        <v>74081</v>
      </c>
      <c r="B242" s="4" t="s">
        <v>519</v>
      </c>
      <c r="C242" s="3" t="s">
        <v>256</v>
      </c>
      <c r="D242" s="240">
        <v>72</v>
      </c>
      <c r="E242" s="240">
        <v>6</v>
      </c>
      <c r="F242" s="241" t="s">
        <v>257</v>
      </c>
      <c r="G242" s="242">
        <v>44267.707777777781</v>
      </c>
      <c r="H242" s="2"/>
    </row>
    <row r="243" spans="1:8" x14ac:dyDescent="0.3">
      <c r="A243" s="2">
        <v>74124</v>
      </c>
      <c r="B243" s="4" t="s">
        <v>520</v>
      </c>
      <c r="C243" s="3" t="s">
        <v>265</v>
      </c>
      <c r="D243" s="240">
        <v>55</v>
      </c>
      <c r="E243" s="240">
        <v>19</v>
      </c>
      <c r="F243" s="241" t="s">
        <v>257</v>
      </c>
      <c r="G243" s="242">
        <v>44104.394143518519</v>
      </c>
      <c r="H243" s="2">
        <v>140028</v>
      </c>
    </row>
    <row r="244" spans="1:8" x14ac:dyDescent="0.3">
      <c r="A244" s="2">
        <v>74491</v>
      </c>
      <c r="B244" s="4" t="s">
        <v>521</v>
      </c>
      <c r="C244" s="3" t="s">
        <v>429</v>
      </c>
      <c r="D244" s="240">
        <v>78</v>
      </c>
      <c r="E244" s="240">
        <v>2</v>
      </c>
      <c r="F244" s="241"/>
      <c r="G244" s="242"/>
      <c r="H244" s="2"/>
    </row>
    <row r="245" spans="1:8" x14ac:dyDescent="0.3">
      <c r="A245" s="2">
        <v>74492</v>
      </c>
      <c r="B245" s="4" t="s">
        <v>522</v>
      </c>
      <c r="C245" s="3" t="s">
        <v>429</v>
      </c>
      <c r="D245" s="240">
        <v>78</v>
      </c>
      <c r="E245" s="240">
        <v>2</v>
      </c>
      <c r="F245" s="241"/>
      <c r="G245" s="242"/>
      <c r="H245" s="2"/>
    </row>
    <row r="246" spans="1:8" x14ac:dyDescent="0.3">
      <c r="A246" s="2">
        <v>75027</v>
      </c>
      <c r="B246" s="4" t="s">
        <v>523</v>
      </c>
      <c r="C246" s="3" t="s">
        <v>260</v>
      </c>
      <c r="D246" s="240">
        <v>65</v>
      </c>
      <c r="E246" s="240">
        <v>26</v>
      </c>
      <c r="F246" s="241"/>
      <c r="G246" s="242"/>
      <c r="H246" s="2"/>
    </row>
    <row r="247" spans="1:8" x14ac:dyDescent="0.3">
      <c r="A247" s="2">
        <v>75915</v>
      </c>
      <c r="B247" s="4" t="s">
        <v>524</v>
      </c>
      <c r="C247" s="3" t="s">
        <v>256</v>
      </c>
      <c r="D247" s="240">
        <v>51</v>
      </c>
      <c r="E247" s="240">
        <v>37</v>
      </c>
      <c r="F247" s="241"/>
      <c r="G247" s="242"/>
      <c r="H247" s="2"/>
    </row>
    <row r="248" spans="1:8" x14ac:dyDescent="0.3">
      <c r="A248" s="2">
        <v>76217</v>
      </c>
      <c r="B248" s="4" t="s">
        <v>525</v>
      </c>
      <c r="C248" s="3" t="s">
        <v>313</v>
      </c>
      <c r="D248" s="240">
        <v>69</v>
      </c>
      <c r="E248" s="240">
        <v>1</v>
      </c>
      <c r="F248" s="241" t="s">
        <v>263</v>
      </c>
      <c r="G248" s="242">
        <v>43685.445659722223</v>
      </c>
      <c r="H248" s="2"/>
    </row>
    <row r="249" spans="1:8" x14ac:dyDescent="0.3">
      <c r="A249" s="2">
        <v>76776</v>
      </c>
      <c r="B249" s="4" t="s">
        <v>526</v>
      </c>
      <c r="C249" s="3" t="s">
        <v>265</v>
      </c>
      <c r="D249" s="240">
        <v>55</v>
      </c>
      <c r="E249" s="240">
        <v>19</v>
      </c>
      <c r="F249" s="241" t="s">
        <v>257</v>
      </c>
      <c r="G249" s="242">
        <v>44104.394143518519</v>
      </c>
      <c r="H249" s="2">
        <v>140033</v>
      </c>
    </row>
    <row r="250" spans="1:8" x14ac:dyDescent="0.3">
      <c r="A250" s="2">
        <v>76777</v>
      </c>
      <c r="B250" s="4" t="s">
        <v>527</v>
      </c>
      <c r="C250" s="3" t="s">
        <v>265</v>
      </c>
      <c r="D250" s="240">
        <v>55</v>
      </c>
      <c r="E250" s="240">
        <v>19</v>
      </c>
      <c r="F250" s="241" t="s">
        <v>257</v>
      </c>
      <c r="G250" s="242">
        <v>44104.394143518519</v>
      </c>
      <c r="H250" s="2">
        <v>140042</v>
      </c>
    </row>
    <row r="251" spans="1:8" x14ac:dyDescent="0.3">
      <c r="A251" s="2">
        <v>76780</v>
      </c>
      <c r="B251" s="4" t="s">
        <v>528</v>
      </c>
      <c r="C251" s="3" t="s">
        <v>265</v>
      </c>
      <c r="D251" s="240">
        <v>55</v>
      </c>
      <c r="E251" s="240">
        <v>19</v>
      </c>
      <c r="F251" s="241" t="s">
        <v>257</v>
      </c>
      <c r="G251" s="242">
        <v>44104.394143518519</v>
      </c>
      <c r="H251" s="2">
        <v>140035</v>
      </c>
    </row>
    <row r="252" spans="1:8" x14ac:dyDescent="0.3">
      <c r="A252" s="2">
        <v>76781</v>
      </c>
      <c r="B252" s="4" t="s">
        <v>529</v>
      </c>
      <c r="C252" s="3" t="s">
        <v>265</v>
      </c>
      <c r="D252" s="240">
        <v>55</v>
      </c>
      <c r="E252" s="240">
        <v>19</v>
      </c>
      <c r="F252" s="241" t="s">
        <v>257</v>
      </c>
      <c r="G252" s="242">
        <v>44104.394143518519</v>
      </c>
      <c r="H252" s="2">
        <v>140043</v>
      </c>
    </row>
    <row r="253" spans="1:8" x14ac:dyDescent="0.3">
      <c r="A253" s="2">
        <v>77380</v>
      </c>
      <c r="B253" s="4" t="s">
        <v>530</v>
      </c>
      <c r="C253" s="3" t="s">
        <v>256</v>
      </c>
      <c r="D253" s="240">
        <v>72</v>
      </c>
      <c r="E253" s="240">
        <v>6</v>
      </c>
      <c r="F253" s="241" t="s">
        <v>257</v>
      </c>
      <c r="G253" s="242">
        <v>44267.707777777781</v>
      </c>
      <c r="H253" s="2"/>
    </row>
    <row r="254" spans="1:8" x14ac:dyDescent="0.3">
      <c r="A254" s="2">
        <v>77553</v>
      </c>
      <c r="B254" s="4" t="s">
        <v>531</v>
      </c>
      <c r="C254" s="3" t="s">
        <v>256</v>
      </c>
      <c r="D254" s="240">
        <v>74</v>
      </c>
      <c r="E254" s="240">
        <v>3</v>
      </c>
      <c r="F254" s="241"/>
      <c r="G254" s="242"/>
      <c r="H254" s="2"/>
    </row>
    <row r="255" spans="1:8" x14ac:dyDescent="0.3">
      <c r="A255" s="2">
        <v>77555</v>
      </c>
      <c r="B255" s="4" t="s">
        <v>532</v>
      </c>
      <c r="C255" s="3" t="s">
        <v>256</v>
      </c>
      <c r="D255" s="240">
        <v>74</v>
      </c>
      <c r="E255" s="240">
        <v>3</v>
      </c>
      <c r="F255" s="241"/>
      <c r="G255" s="242"/>
      <c r="H255" s="2"/>
    </row>
    <row r="256" spans="1:8" x14ac:dyDescent="0.3">
      <c r="A256" s="2">
        <v>77822</v>
      </c>
      <c r="B256" s="4" t="s">
        <v>533</v>
      </c>
      <c r="C256" s="3" t="s">
        <v>256</v>
      </c>
      <c r="D256" s="240">
        <v>72</v>
      </c>
      <c r="E256" s="240">
        <v>5</v>
      </c>
      <c r="F256" s="241" t="s">
        <v>254</v>
      </c>
      <c r="G256" s="242">
        <v>44873.378078703703</v>
      </c>
      <c r="H256" s="2"/>
    </row>
    <row r="257" spans="1:8" x14ac:dyDescent="0.3">
      <c r="A257" s="2">
        <v>77992</v>
      </c>
      <c r="B257" s="4" t="s">
        <v>534</v>
      </c>
      <c r="C257" s="3" t="s">
        <v>260</v>
      </c>
      <c r="D257" s="240">
        <v>52</v>
      </c>
      <c r="E257" s="240">
        <v>15</v>
      </c>
      <c r="F257" s="241" t="s">
        <v>257</v>
      </c>
      <c r="G257" s="242">
        <v>43649.450671296298</v>
      </c>
      <c r="H257" s="2"/>
    </row>
    <row r="258" spans="1:8" x14ac:dyDescent="0.3">
      <c r="A258" s="2">
        <v>78025</v>
      </c>
      <c r="B258" s="4" t="s">
        <v>535</v>
      </c>
      <c r="C258" s="3" t="s">
        <v>256</v>
      </c>
      <c r="D258" s="240">
        <v>72</v>
      </c>
      <c r="E258" s="240">
        <v>6</v>
      </c>
      <c r="F258" s="241" t="s">
        <v>263</v>
      </c>
      <c r="G258" s="242" t="s">
        <v>536</v>
      </c>
      <c r="H258" s="2">
        <v>74081</v>
      </c>
    </row>
    <row r="259" spans="1:8" x14ac:dyDescent="0.3">
      <c r="A259" s="2">
        <v>78027</v>
      </c>
      <c r="B259" s="4" t="s">
        <v>537</v>
      </c>
      <c r="C259" s="3" t="s">
        <v>256</v>
      </c>
      <c r="D259" s="240">
        <v>52</v>
      </c>
      <c r="E259" s="240">
        <v>13</v>
      </c>
      <c r="F259" s="241"/>
      <c r="G259" s="242"/>
      <c r="H259" s="2"/>
    </row>
    <row r="260" spans="1:8" x14ac:dyDescent="0.3">
      <c r="A260" s="2">
        <v>78043</v>
      </c>
      <c r="B260" s="4" t="s">
        <v>538</v>
      </c>
      <c r="C260" s="3" t="s">
        <v>256</v>
      </c>
      <c r="D260" s="240">
        <v>45</v>
      </c>
      <c r="E260" s="240">
        <v>12</v>
      </c>
      <c r="F260" s="241"/>
      <c r="G260" s="242"/>
      <c r="H260" s="2"/>
    </row>
    <row r="261" spans="1:8" x14ac:dyDescent="0.3">
      <c r="A261" s="2">
        <v>78304</v>
      </c>
      <c r="B261" s="4" t="s">
        <v>539</v>
      </c>
      <c r="C261" s="3" t="s">
        <v>256</v>
      </c>
      <c r="D261" s="240">
        <v>51</v>
      </c>
      <c r="E261" s="240">
        <v>36</v>
      </c>
      <c r="F261" s="241"/>
      <c r="G261" s="242"/>
      <c r="H261" s="2"/>
    </row>
    <row r="262" spans="1:8" x14ac:dyDescent="0.3">
      <c r="A262" s="2">
        <v>78398</v>
      </c>
      <c r="B262" s="4" t="s">
        <v>540</v>
      </c>
      <c r="C262" s="3" t="s">
        <v>256</v>
      </c>
      <c r="D262" s="240">
        <v>54</v>
      </c>
      <c r="E262" s="240">
        <v>9</v>
      </c>
      <c r="F262" s="241" t="s">
        <v>263</v>
      </c>
      <c r="G262" s="242">
        <v>43875.379710648151</v>
      </c>
      <c r="H262" s="2"/>
    </row>
    <row r="263" spans="1:8" x14ac:dyDescent="0.3">
      <c r="A263" s="2">
        <v>79118</v>
      </c>
      <c r="B263" s="4" t="s">
        <v>541</v>
      </c>
      <c r="C263" s="3" t="s">
        <v>256</v>
      </c>
      <c r="D263" s="240">
        <v>52</v>
      </c>
      <c r="E263" s="240">
        <v>13</v>
      </c>
      <c r="F263" s="241"/>
      <c r="G263" s="242"/>
      <c r="H263" s="2"/>
    </row>
    <row r="264" spans="1:8" x14ac:dyDescent="0.3">
      <c r="A264" s="2">
        <v>79635</v>
      </c>
      <c r="B264" s="4" t="s">
        <v>542</v>
      </c>
      <c r="C264" s="3" t="s">
        <v>256</v>
      </c>
      <c r="D264" s="240">
        <v>55</v>
      </c>
      <c r="E264" s="240">
        <v>57</v>
      </c>
      <c r="F264" s="241" t="s">
        <v>263</v>
      </c>
      <c r="G264" s="242" t="s">
        <v>333</v>
      </c>
      <c r="H264" s="2"/>
    </row>
    <row r="265" spans="1:8" x14ac:dyDescent="0.3">
      <c r="A265" s="2">
        <v>80297</v>
      </c>
      <c r="B265" s="4" t="s">
        <v>543</v>
      </c>
      <c r="C265" s="3" t="s">
        <v>256</v>
      </c>
      <c r="D265" s="240">
        <v>51</v>
      </c>
      <c r="E265" s="240">
        <v>30</v>
      </c>
      <c r="F265" s="241"/>
      <c r="G265" s="242"/>
      <c r="H265" s="2"/>
    </row>
    <row r="266" spans="1:8" x14ac:dyDescent="0.3">
      <c r="A266" s="2">
        <v>80349</v>
      </c>
      <c r="B266" s="4" t="s">
        <v>544</v>
      </c>
      <c r="C266" s="3" t="s">
        <v>256</v>
      </c>
      <c r="D266" s="240">
        <v>84</v>
      </c>
      <c r="E266" s="240">
        <v>1</v>
      </c>
      <c r="F266" s="241"/>
      <c r="G266" s="242"/>
      <c r="H266" s="2"/>
    </row>
    <row r="267" spans="1:8" x14ac:dyDescent="0.3">
      <c r="A267" s="2">
        <v>80384</v>
      </c>
      <c r="B267" s="4" t="s">
        <v>545</v>
      </c>
      <c r="C267" s="3"/>
      <c r="D267" s="240"/>
      <c r="E267" s="240"/>
      <c r="F267" s="241"/>
      <c r="G267" s="242"/>
      <c r="H267" s="2"/>
    </row>
    <row r="268" spans="1:8" x14ac:dyDescent="0.3">
      <c r="A268" s="2">
        <v>80388</v>
      </c>
      <c r="B268" s="4" t="s">
        <v>546</v>
      </c>
      <c r="C268" s="3" t="s">
        <v>429</v>
      </c>
      <c r="D268" s="240">
        <v>78</v>
      </c>
      <c r="E268" s="240">
        <v>2</v>
      </c>
      <c r="F268" s="241"/>
      <c r="G268" s="242"/>
      <c r="H268" s="2"/>
    </row>
    <row r="269" spans="1:8" x14ac:dyDescent="0.3">
      <c r="A269" s="2">
        <v>80391</v>
      </c>
      <c r="B269" s="4" t="s">
        <v>547</v>
      </c>
      <c r="C269" s="3" t="s">
        <v>256</v>
      </c>
      <c r="D269" s="240">
        <v>61</v>
      </c>
      <c r="E269" s="240">
        <v>11</v>
      </c>
      <c r="F269" s="241"/>
      <c r="G269" s="242"/>
      <c r="H269" s="2"/>
    </row>
    <row r="270" spans="1:8" x14ac:dyDescent="0.3">
      <c r="A270" s="2">
        <v>80575</v>
      </c>
      <c r="B270" s="4" t="s">
        <v>548</v>
      </c>
      <c r="C270" s="3" t="s">
        <v>256</v>
      </c>
      <c r="D270" s="240">
        <v>52</v>
      </c>
      <c r="E270" s="240">
        <v>10</v>
      </c>
      <c r="F270" s="241"/>
      <c r="G270" s="242"/>
      <c r="H270" s="2"/>
    </row>
    <row r="271" spans="1:8" x14ac:dyDescent="0.3">
      <c r="A271" s="2">
        <v>80650</v>
      </c>
      <c r="B271" s="4" t="s">
        <v>549</v>
      </c>
      <c r="C271" s="3" t="s">
        <v>256</v>
      </c>
      <c r="D271" s="240">
        <v>55</v>
      </c>
      <c r="E271" s="240">
        <v>46</v>
      </c>
      <c r="F271" s="241" t="s">
        <v>263</v>
      </c>
      <c r="G271" s="242" t="s">
        <v>550</v>
      </c>
      <c r="H271" s="2"/>
    </row>
    <row r="272" spans="1:8" x14ac:dyDescent="0.3">
      <c r="A272" s="2">
        <v>80749</v>
      </c>
      <c r="B272" s="4" t="s">
        <v>551</v>
      </c>
      <c r="C272" s="3" t="s">
        <v>256</v>
      </c>
      <c r="D272" s="240">
        <v>55</v>
      </c>
      <c r="E272" s="240">
        <v>37</v>
      </c>
      <c r="F272" s="241"/>
      <c r="G272" s="242"/>
      <c r="H272" s="2"/>
    </row>
    <row r="273" spans="1:8" x14ac:dyDescent="0.3">
      <c r="A273" s="2">
        <v>81509</v>
      </c>
      <c r="B273" s="4" t="s">
        <v>552</v>
      </c>
      <c r="C273" s="3" t="s">
        <v>553</v>
      </c>
      <c r="D273" s="240">
        <v>51</v>
      </c>
      <c r="E273" s="240">
        <v>21</v>
      </c>
      <c r="F273" s="241"/>
      <c r="G273" s="242"/>
      <c r="H273" s="2"/>
    </row>
    <row r="274" spans="1:8" x14ac:dyDescent="0.3">
      <c r="A274" s="2">
        <v>81566</v>
      </c>
      <c r="B274" s="4" t="s">
        <v>554</v>
      </c>
      <c r="C274" s="3" t="s">
        <v>466</v>
      </c>
      <c r="D274" s="240">
        <v>61</v>
      </c>
      <c r="E274" s="240">
        <v>15</v>
      </c>
      <c r="F274" s="241" t="s">
        <v>254</v>
      </c>
      <c r="G274" s="242">
        <v>44433.653020833335</v>
      </c>
      <c r="H274" s="2">
        <v>115805</v>
      </c>
    </row>
    <row r="275" spans="1:8" x14ac:dyDescent="0.3">
      <c r="A275" s="2">
        <v>82732</v>
      </c>
      <c r="B275" s="4" t="s">
        <v>555</v>
      </c>
      <c r="C275" s="3" t="s">
        <v>256</v>
      </c>
      <c r="D275" s="240">
        <v>55</v>
      </c>
      <c r="E275" s="240">
        <v>54</v>
      </c>
      <c r="F275" s="241" t="s">
        <v>263</v>
      </c>
      <c r="G275" s="242">
        <v>43901.63380787037</v>
      </c>
      <c r="H275" s="2"/>
    </row>
    <row r="276" spans="1:8" x14ac:dyDescent="0.3">
      <c r="A276" s="2">
        <v>82829</v>
      </c>
      <c r="B276" s="4" t="s">
        <v>556</v>
      </c>
      <c r="C276" s="3" t="s">
        <v>256</v>
      </c>
      <c r="D276" s="240">
        <v>52</v>
      </c>
      <c r="E276" s="240">
        <v>13</v>
      </c>
      <c r="F276" s="241"/>
      <c r="G276" s="242"/>
      <c r="H276" s="2"/>
    </row>
    <row r="277" spans="1:8" x14ac:dyDescent="0.3">
      <c r="A277" s="2">
        <v>82916</v>
      </c>
      <c r="B277" s="4" t="s">
        <v>557</v>
      </c>
      <c r="C277" s="3" t="s">
        <v>283</v>
      </c>
      <c r="D277" s="240">
        <v>76</v>
      </c>
      <c r="E277" s="240">
        <v>6</v>
      </c>
      <c r="F277" s="241" t="s">
        <v>263</v>
      </c>
      <c r="G277" s="242" t="s">
        <v>472</v>
      </c>
      <c r="H277" s="2"/>
    </row>
    <row r="278" spans="1:8" x14ac:dyDescent="0.3">
      <c r="A278" s="2">
        <v>83788</v>
      </c>
      <c r="B278" s="4" t="s">
        <v>558</v>
      </c>
      <c r="C278" s="3" t="s">
        <v>256</v>
      </c>
      <c r="D278" s="240">
        <v>55</v>
      </c>
      <c r="E278" s="240">
        <v>32</v>
      </c>
      <c r="F278" s="241"/>
      <c r="G278" s="242"/>
      <c r="H278" s="2"/>
    </row>
    <row r="279" spans="1:8" x14ac:dyDescent="0.3">
      <c r="A279" s="2">
        <v>85798</v>
      </c>
      <c r="B279" s="4" t="s">
        <v>559</v>
      </c>
      <c r="C279" s="3" t="s">
        <v>256</v>
      </c>
      <c r="D279" s="240">
        <v>83</v>
      </c>
      <c r="E279" s="240">
        <v>4</v>
      </c>
      <c r="F279" s="241" t="s">
        <v>263</v>
      </c>
      <c r="G279" s="242">
        <v>43998.568171296298</v>
      </c>
      <c r="H279" s="2">
        <v>139545</v>
      </c>
    </row>
    <row r="280" spans="1:8" x14ac:dyDescent="0.3">
      <c r="A280" s="2">
        <v>86030</v>
      </c>
      <c r="B280" s="4" t="s">
        <v>560</v>
      </c>
      <c r="C280" s="3" t="s">
        <v>256</v>
      </c>
      <c r="D280" s="240">
        <v>55</v>
      </c>
      <c r="E280" s="240">
        <v>49</v>
      </c>
      <c r="F280" s="241" t="s">
        <v>263</v>
      </c>
      <c r="G280" s="242">
        <v>43900.625949074078</v>
      </c>
      <c r="H280" s="2"/>
    </row>
    <row r="281" spans="1:8" x14ac:dyDescent="0.3">
      <c r="A281" s="2">
        <v>86118</v>
      </c>
      <c r="B281" s="4" t="s">
        <v>561</v>
      </c>
      <c r="C281" s="3" t="s">
        <v>256</v>
      </c>
      <c r="D281" s="240">
        <v>55</v>
      </c>
      <c r="E281" s="240">
        <v>55</v>
      </c>
      <c r="F281" s="241" t="s">
        <v>263</v>
      </c>
      <c r="G281" s="242">
        <v>43901.635428240741</v>
      </c>
      <c r="H281" s="2"/>
    </row>
    <row r="282" spans="1:8" x14ac:dyDescent="0.3">
      <c r="A282" s="2">
        <v>86891</v>
      </c>
      <c r="B282" s="4" t="s">
        <v>562</v>
      </c>
      <c r="C282" s="3" t="s">
        <v>256</v>
      </c>
      <c r="D282" s="240">
        <v>78</v>
      </c>
      <c r="E282" s="240">
        <v>2</v>
      </c>
      <c r="F282" s="241"/>
      <c r="G282" s="242"/>
      <c r="H282" s="2"/>
    </row>
    <row r="283" spans="1:8" x14ac:dyDescent="0.3">
      <c r="A283" s="2">
        <v>87157</v>
      </c>
      <c r="B283" s="4" t="s">
        <v>563</v>
      </c>
      <c r="C283" s="3" t="s">
        <v>553</v>
      </c>
      <c r="D283" s="240">
        <v>51</v>
      </c>
      <c r="E283" s="240">
        <v>19</v>
      </c>
      <c r="F283" s="241"/>
      <c r="G283" s="242"/>
      <c r="H283" s="2"/>
    </row>
    <row r="284" spans="1:8" x14ac:dyDescent="0.3">
      <c r="A284" s="2">
        <v>87160</v>
      </c>
      <c r="B284" s="4" t="s">
        <v>564</v>
      </c>
      <c r="C284" s="3" t="s">
        <v>553</v>
      </c>
      <c r="D284" s="240">
        <v>51</v>
      </c>
      <c r="E284" s="240">
        <v>19</v>
      </c>
      <c r="F284" s="241"/>
      <c r="G284" s="242"/>
      <c r="H284" s="2"/>
    </row>
    <row r="285" spans="1:8" x14ac:dyDescent="0.3">
      <c r="A285" s="2">
        <v>87465</v>
      </c>
      <c r="B285" s="4" t="s">
        <v>565</v>
      </c>
      <c r="C285" s="3" t="s">
        <v>31</v>
      </c>
      <c r="D285" s="240">
        <v>72</v>
      </c>
      <c r="E285" s="240">
        <v>7</v>
      </c>
      <c r="F285" s="241" t="s">
        <v>254</v>
      </c>
      <c r="G285" s="242">
        <v>44432.669953703706</v>
      </c>
      <c r="H285" s="2"/>
    </row>
    <row r="286" spans="1:8" x14ac:dyDescent="0.3">
      <c r="A286" s="2">
        <v>88083</v>
      </c>
      <c r="B286" s="4" t="s">
        <v>566</v>
      </c>
      <c r="C286" s="3" t="s">
        <v>256</v>
      </c>
      <c r="D286" s="240">
        <v>84</v>
      </c>
      <c r="E286" s="240">
        <v>1</v>
      </c>
      <c r="F286" s="241"/>
      <c r="G286" s="242"/>
      <c r="H286" s="2"/>
    </row>
    <row r="287" spans="1:8" x14ac:dyDescent="0.3">
      <c r="A287" s="2">
        <v>88084</v>
      </c>
      <c r="B287" s="4" t="s">
        <v>567</v>
      </c>
      <c r="C287" s="3" t="s">
        <v>256</v>
      </c>
      <c r="D287" s="240">
        <v>84</v>
      </c>
      <c r="E287" s="240">
        <v>2</v>
      </c>
      <c r="F287" s="241"/>
      <c r="G287" s="242"/>
      <c r="H287" s="2"/>
    </row>
    <row r="288" spans="1:8" x14ac:dyDescent="0.3">
      <c r="A288" s="2">
        <v>88718</v>
      </c>
      <c r="B288" s="4" t="s">
        <v>568</v>
      </c>
      <c r="C288" s="3" t="s">
        <v>256</v>
      </c>
      <c r="D288" s="240">
        <v>55</v>
      </c>
      <c r="E288" s="240">
        <v>26</v>
      </c>
      <c r="F288" s="241" t="s">
        <v>257</v>
      </c>
      <c r="G288" s="242">
        <v>44146.427777777775</v>
      </c>
      <c r="H288" s="2"/>
    </row>
    <row r="289" spans="1:8" x14ac:dyDescent="0.3">
      <c r="A289" s="2">
        <v>88719</v>
      </c>
      <c r="B289" s="4" t="s">
        <v>569</v>
      </c>
      <c r="C289" s="3" t="s">
        <v>256</v>
      </c>
      <c r="D289" s="240">
        <v>55</v>
      </c>
      <c r="E289" s="240">
        <v>26</v>
      </c>
      <c r="F289" s="241" t="s">
        <v>257</v>
      </c>
      <c r="G289" s="242">
        <v>44146.427777777775</v>
      </c>
      <c r="H289" s="2"/>
    </row>
    <row r="290" spans="1:8" x14ac:dyDescent="0.3">
      <c r="A290" s="2">
        <v>88741</v>
      </c>
      <c r="B290" s="4" t="s">
        <v>570</v>
      </c>
      <c r="C290" s="3" t="s">
        <v>256</v>
      </c>
      <c r="D290" s="240">
        <v>55</v>
      </c>
      <c r="E290" s="240">
        <v>26</v>
      </c>
      <c r="F290" s="241"/>
      <c r="G290" s="242"/>
      <c r="H290" s="2"/>
    </row>
    <row r="291" spans="1:8" x14ac:dyDescent="0.3">
      <c r="A291" s="2">
        <v>88742</v>
      </c>
      <c r="B291" s="4" t="s">
        <v>571</v>
      </c>
      <c r="C291" s="3" t="s">
        <v>256</v>
      </c>
      <c r="D291" s="240">
        <v>55</v>
      </c>
      <c r="E291" s="240">
        <v>26</v>
      </c>
      <c r="F291" s="241"/>
      <c r="G291" s="242"/>
      <c r="H291" s="2"/>
    </row>
    <row r="292" spans="1:8" x14ac:dyDescent="0.3">
      <c r="A292" s="2">
        <v>88989</v>
      </c>
      <c r="B292" s="4" t="s">
        <v>572</v>
      </c>
      <c r="C292" s="3" t="s">
        <v>429</v>
      </c>
      <c r="D292" s="240">
        <v>54</v>
      </c>
      <c r="E292" s="240">
        <v>4</v>
      </c>
      <c r="F292" s="241" t="s">
        <v>263</v>
      </c>
      <c r="G292" s="242">
        <v>43713.472581018519</v>
      </c>
      <c r="H292" s="2"/>
    </row>
    <row r="293" spans="1:8" x14ac:dyDescent="0.3">
      <c r="A293" s="2">
        <v>88992</v>
      </c>
      <c r="B293" s="4" t="s">
        <v>573</v>
      </c>
      <c r="C293" s="3" t="s">
        <v>429</v>
      </c>
      <c r="D293" s="240">
        <v>54</v>
      </c>
      <c r="E293" s="240">
        <v>4</v>
      </c>
      <c r="F293" s="241" t="s">
        <v>263</v>
      </c>
      <c r="G293" s="242">
        <v>43713.472581018519</v>
      </c>
      <c r="H293" s="2"/>
    </row>
    <row r="294" spans="1:8" x14ac:dyDescent="0.3">
      <c r="A294" s="2">
        <v>88993</v>
      </c>
      <c r="B294" s="4" t="s">
        <v>574</v>
      </c>
      <c r="C294" s="3" t="s">
        <v>429</v>
      </c>
      <c r="D294" s="240">
        <v>54</v>
      </c>
      <c r="E294" s="240">
        <v>4</v>
      </c>
      <c r="F294" s="241" t="s">
        <v>263</v>
      </c>
      <c r="G294" s="242">
        <v>43713.472581018519</v>
      </c>
      <c r="H294" s="2"/>
    </row>
    <row r="295" spans="1:8" x14ac:dyDescent="0.3">
      <c r="A295" s="2">
        <v>89818</v>
      </c>
      <c r="B295" s="4" t="s">
        <v>575</v>
      </c>
      <c r="C295" s="3" t="s">
        <v>429</v>
      </c>
      <c r="D295" s="240">
        <v>54</v>
      </c>
      <c r="E295" s="240">
        <v>4</v>
      </c>
      <c r="F295" s="241"/>
      <c r="G295" s="242"/>
      <c r="H295" s="2"/>
    </row>
    <row r="296" spans="1:8" x14ac:dyDescent="0.3">
      <c r="A296" s="2">
        <v>89855</v>
      </c>
      <c r="B296" s="4" t="s">
        <v>576</v>
      </c>
      <c r="C296" s="3" t="s">
        <v>256</v>
      </c>
      <c r="D296" s="240">
        <v>83</v>
      </c>
      <c r="E296" s="240">
        <v>3</v>
      </c>
      <c r="F296" s="241" t="s">
        <v>263</v>
      </c>
      <c r="G296" s="242">
        <v>43875.457060185188</v>
      </c>
      <c r="H296" s="2"/>
    </row>
    <row r="297" spans="1:8" x14ac:dyDescent="0.3">
      <c r="A297" s="2">
        <v>89860</v>
      </c>
      <c r="B297" s="4" t="s">
        <v>577</v>
      </c>
      <c r="C297" s="3" t="s">
        <v>256</v>
      </c>
      <c r="D297" s="240">
        <v>83</v>
      </c>
      <c r="E297" s="240">
        <v>3</v>
      </c>
      <c r="F297" s="241"/>
      <c r="G297" s="242"/>
      <c r="H297" s="2"/>
    </row>
    <row r="298" spans="1:8" x14ac:dyDescent="0.3">
      <c r="A298" s="2">
        <v>89866</v>
      </c>
      <c r="B298" s="4" t="s">
        <v>578</v>
      </c>
      <c r="C298" s="3" t="s">
        <v>262</v>
      </c>
      <c r="D298" s="240">
        <v>67</v>
      </c>
      <c r="E298" s="240">
        <v>3</v>
      </c>
      <c r="F298" s="241"/>
      <c r="G298" s="242"/>
      <c r="H298" s="2"/>
    </row>
    <row r="299" spans="1:8" x14ac:dyDescent="0.3">
      <c r="A299" s="2">
        <v>90232</v>
      </c>
      <c r="B299" s="4" t="s">
        <v>579</v>
      </c>
      <c r="C299" s="3" t="s">
        <v>280</v>
      </c>
      <c r="D299" s="240">
        <v>76</v>
      </c>
      <c r="E299" s="240">
        <v>10</v>
      </c>
      <c r="F299" s="241"/>
      <c r="G299" s="242"/>
      <c r="H299" s="2"/>
    </row>
    <row r="300" spans="1:8" x14ac:dyDescent="0.3">
      <c r="A300" s="2">
        <v>90469</v>
      </c>
      <c r="B300" s="4" t="s">
        <v>580</v>
      </c>
      <c r="C300" s="3" t="s">
        <v>294</v>
      </c>
      <c r="D300" s="240">
        <v>76</v>
      </c>
      <c r="E300" s="240">
        <v>3</v>
      </c>
      <c r="F300" s="241"/>
      <c r="G300" s="242"/>
      <c r="H300" s="2">
        <v>136040</v>
      </c>
    </row>
    <row r="301" spans="1:8" x14ac:dyDescent="0.3">
      <c r="A301" s="2">
        <v>90470</v>
      </c>
      <c r="B301" s="4" t="s">
        <v>581</v>
      </c>
      <c r="C301" s="3" t="s">
        <v>294</v>
      </c>
      <c r="D301" s="240">
        <v>76</v>
      </c>
      <c r="E301" s="240">
        <v>3</v>
      </c>
      <c r="F301" s="241"/>
      <c r="G301" s="242"/>
      <c r="H301" s="2"/>
    </row>
    <row r="302" spans="1:8" x14ac:dyDescent="0.3">
      <c r="A302" s="2">
        <v>90500</v>
      </c>
      <c r="B302" s="4" t="s">
        <v>582</v>
      </c>
      <c r="C302" s="3" t="s">
        <v>265</v>
      </c>
      <c r="D302" s="240">
        <v>55</v>
      </c>
      <c r="E302" s="240">
        <v>19</v>
      </c>
      <c r="F302" s="241" t="s">
        <v>257</v>
      </c>
      <c r="G302" s="242">
        <v>43648.569641203707</v>
      </c>
      <c r="H302" s="2">
        <v>136910</v>
      </c>
    </row>
    <row r="303" spans="1:8" x14ac:dyDescent="0.3">
      <c r="A303" s="2">
        <v>90502</v>
      </c>
      <c r="B303" s="4" t="s">
        <v>583</v>
      </c>
      <c r="C303" s="3" t="s">
        <v>265</v>
      </c>
      <c r="D303" s="240">
        <v>55</v>
      </c>
      <c r="E303" s="240">
        <v>19</v>
      </c>
      <c r="F303" s="241" t="s">
        <v>257</v>
      </c>
      <c r="G303" s="242">
        <v>43648.569641203707</v>
      </c>
      <c r="H303" s="2">
        <v>136911</v>
      </c>
    </row>
    <row r="304" spans="1:8" x14ac:dyDescent="0.3">
      <c r="A304" s="2">
        <v>90827</v>
      </c>
      <c r="B304" s="4" t="s">
        <v>584</v>
      </c>
      <c r="C304" s="3" t="s">
        <v>294</v>
      </c>
      <c r="D304" s="240">
        <v>51</v>
      </c>
      <c r="E304" s="240">
        <v>3</v>
      </c>
      <c r="F304" s="241"/>
      <c r="G304" s="242"/>
      <c r="H304" s="2"/>
    </row>
    <row r="305" spans="1:8" x14ac:dyDescent="0.3">
      <c r="A305" s="2">
        <v>90884</v>
      </c>
      <c r="B305" s="4" t="s">
        <v>585</v>
      </c>
      <c r="C305" s="3" t="s">
        <v>280</v>
      </c>
      <c r="D305" s="240">
        <v>76</v>
      </c>
      <c r="E305" s="240">
        <v>10</v>
      </c>
      <c r="F305" s="241"/>
      <c r="G305" s="242"/>
      <c r="H305" s="2"/>
    </row>
    <row r="306" spans="1:8" x14ac:dyDescent="0.3">
      <c r="A306" s="2">
        <v>91811</v>
      </c>
      <c r="B306" s="4" t="s">
        <v>586</v>
      </c>
      <c r="C306" s="3" t="s">
        <v>256</v>
      </c>
      <c r="D306" s="240">
        <v>72</v>
      </c>
      <c r="E306" s="240">
        <v>5</v>
      </c>
      <c r="F306" s="241" t="s">
        <v>254</v>
      </c>
      <c r="G306" s="242">
        <v>44432.669953703706</v>
      </c>
      <c r="H306" s="2"/>
    </row>
    <row r="307" spans="1:8" x14ac:dyDescent="0.3">
      <c r="A307" s="2">
        <v>91868</v>
      </c>
      <c r="B307" s="4" t="s">
        <v>587</v>
      </c>
      <c r="C307" s="3" t="s">
        <v>256</v>
      </c>
      <c r="D307" s="240">
        <v>72</v>
      </c>
      <c r="E307" s="240">
        <v>5</v>
      </c>
      <c r="F307" s="241" t="s">
        <v>254</v>
      </c>
      <c r="G307" s="242">
        <v>44873.378078703703</v>
      </c>
      <c r="H307" s="2"/>
    </row>
    <row r="308" spans="1:8" x14ac:dyDescent="0.3">
      <c r="A308" s="2">
        <v>92111</v>
      </c>
      <c r="B308" s="4" t="s">
        <v>588</v>
      </c>
      <c r="C308" s="3" t="s">
        <v>265</v>
      </c>
      <c r="D308" s="240">
        <v>55</v>
      </c>
      <c r="E308" s="240">
        <v>19</v>
      </c>
      <c r="F308" s="241" t="s">
        <v>257</v>
      </c>
      <c r="G308" s="242">
        <v>44104.394143518519</v>
      </c>
      <c r="H308" s="2">
        <v>140052</v>
      </c>
    </row>
    <row r="309" spans="1:8" x14ac:dyDescent="0.3">
      <c r="A309" s="2">
        <v>92906</v>
      </c>
      <c r="B309" s="4" t="s">
        <v>589</v>
      </c>
      <c r="C309" s="3" t="s">
        <v>260</v>
      </c>
      <c r="D309" s="240">
        <v>57</v>
      </c>
      <c r="E309" s="240">
        <v>17</v>
      </c>
      <c r="F309" s="241" t="s">
        <v>263</v>
      </c>
      <c r="G309" s="242">
        <v>43644.587048611109</v>
      </c>
      <c r="H309" s="2"/>
    </row>
    <row r="310" spans="1:8" x14ac:dyDescent="0.3">
      <c r="A310" s="2">
        <v>93333</v>
      </c>
      <c r="B310" s="4" t="s">
        <v>590</v>
      </c>
      <c r="C310" s="3" t="s">
        <v>373</v>
      </c>
      <c r="D310" s="240">
        <v>57</v>
      </c>
      <c r="E310" s="240">
        <v>2</v>
      </c>
      <c r="F310" s="241"/>
      <c r="G310" s="242"/>
      <c r="H310" s="2"/>
    </row>
    <row r="311" spans="1:8" x14ac:dyDescent="0.3">
      <c r="A311" s="2">
        <v>93344</v>
      </c>
      <c r="B311" s="4" t="s">
        <v>591</v>
      </c>
      <c r="C311" s="3" t="s">
        <v>429</v>
      </c>
      <c r="D311" s="240">
        <v>54</v>
      </c>
      <c r="E311" s="240">
        <v>4</v>
      </c>
      <c r="F311" s="241" t="s">
        <v>263</v>
      </c>
      <c r="G311" s="242">
        <v>43825.339375000003</v>
      </c>
      <c r="H311" s="2"/>
    </row>
    <row r="312" spans="1:8" x14ac:dyDescent="0.3">
      <c r="A312" s="2">
        <v>93346</v>
      </c>
      <c r="B312" s="4" t="s">
        <v>592</v>
      </c>
      <c r="C312" s="3" t="s">
        <v>429</v>
      </c>
      <c r="D312" s="240">
        <v>54</v>
      </c>
      <c r="E312" s="240">
        <v>4</v>
      </c>
      <c r="F312" s="241" t="s">
        <v>263</v>
      </c>
      <c r="G312" s="242">
        <v>43713.466284722221</v>
      </c>
      <c r="H312" s="2">
        <v>137799</v>
      </c>
    </row>
    <row r="313" spans="1:8" x14ac:dyDescent="0.3">
      <c r="A313" s="2">
        <v>94013</v>
      </c>
      <c r="B313" s="4" t="s">
        <v>593</v>
      </c>
      <c r="C313" s="3" t="s">
        <v>256</v>
      </c>
      <c r="D313" s="240">
        <v>54</v>
      </c>
      <c r="E313" s="240">
        <v>19</v>
      </c>
      <c r="F313" s="241" t="s">
        <v>263</v>
      </c>
      <c r="G313" s="242">
        <v>43713.472581018519</v>
      </c>
      <c r="H313" s="2"/>
    </row>
    <row r="314" spans="1:8" x14ac:dyDescent="0.3">
      <c r="A314" s="2">
        <v>94615</v>
      </c>
      <c r="B314" s="4" t="s">
        <v>594</v>
      </c>
      <c r="C314" s="3" t="s">
        <v>256</v>
      </c>
      <c r="D314" s="240">
        <v>62</v>
      </c>
      <c r="E314" s="240">
        <v>4</v>
      </c>
      <c r="F314" s="241" t="s">
        <v>263</v>
      </c>
      <c r="G314" s="242" t="s">
        <v>595</v>
      </c>
      <c r="H314" s="2"/>
    </row>
    <row r="315" spans="1:8" x14ac:dyDescent="0.3">
      <c r="A315" s="2">
        <v>94616</v>
      </c>
      <c r="B315" s="4" t="s">
        <v>596</v>
      </c>
      <c r="C315" s="3" t="s">
        <v>256</v>
      </c>
      <c r="D315" s="240">
        <v>62</v>
      </c>
      <c r="E315" s="240">
        <v>4</v>
      </c>
      <c r="F315" s="241" t="s">
        <v>263</v>
      </c>
      <c r="G315" s="242" t="s">
        <v>595</v>
      </c>
      <c r="H315" s="2"/>
    </row>
    <row r="316" spans="1:8" x14ac:dyDescent="0.3">
      <c r="A316" s="2">
        <v>94617</v>
      </c>
      <c r="B316" s="4" t="s">
        <v>597</v>
      </c>
      <c r="C316" s="3" t="s">
        <v>256</v>
      </c>
      <c r="D316" s="240">
        <v>62</v>
      </c>
      <c r="E316" s="240">
        <v>4</v>
      </c>
      <c r="F316" s="241" t="s">
        <v>263</v>
      </c>
      <c r="G316" s="242" t="s">
        <v>595</v>
      </c>
      <c r="H316" s="2"/>
    </row>
    <row r="317" spans="1:8" x14ac:dyDescent="0.3">
      <c r="A317" s="2">
        <v>94618</v>
      </c>
      <c r="B317" s="4" t="s">
        <v>598</v>
      </c>
      <c r="C317" s="3" t="s">
        <v>256</v>
      </c>
      <c r="D317" s="240">
        <v>62</v>
      </c>
      <c r="E317" s="240">
        <v>4</v>
      </c>
      <c r="F317" s="241"/>
      <c r="G317" s="242"/>
      <c r="H317" s="2"/>
    </row>
    <row r="318" spans="1:8" x14ac:dyDescent="0.3">
      <c r="A318" s="2">
        <v>94627</v>
      </c>
      <c r="B318" s="4" t="s">
        <v>599</v>
      </c>
      <c r="C318" s="3" t="s">
        <v>373</v>
      </c>
      <c r="D318" s="240">
        <v>83</v>
      </c>
      <c r="E318" s="240">
        <v>2</v>
      </c>
      <c r="F318" s="241" t="s">
        <v>263</v>
      </c>
      <c r="G318" s="242">
        <v>43962.459189814814</v>
      </c>
      <c r="H318" s="2"/>
    </row>
    <row r="319" spans="1:8" x14ac:dyDescent="0.3">
      <c r="A319" s="2">
        <v>94787</v>
      </c>
      <c r="B319" s="4" t="s">
        <v>600</v>
      </c>
      <c r="C319" s="3" t="s">
        <v>256</v>
      </c>
      <c r="D319" s="240">
        <v>67</v>
      </c>
      <c r="E319" s="240">
        <v>1</v>
      </c>
      <c r="F319" s="241"/>
      <c r="G319" s="242"/>
      <c r="H319" s="2"/>
    </row>
    <row r="320" spans="1:8" x14ac:dyDescent="0.3">
      <c r="A320" s="2">
        <v>95513</v>
      </c>
      <c r="B320" s="4" t="s">
        <v>601</v>
      </c>
      <c r="C320" s="3" t="s">
        <v>265</v>
      </c>
      <c r="D320" s="240">
        <v>55</v>
      </c>
      <c r="E320" s="240">
        <v>19</v>
      </c>
      <c r="F320" s="241" t="s">
        <v>257</v>
      </c>
      <c r="G320" s="242">
        <v>44104.394143518519</v>
      </c>
      <c r="H320" s="2">
        <v>140057</v>
      </c>
    </row>
    <row r="321" spans="1:8" x14ac:dyDescent="0.3">
      <c r="A321" s="2">
        <v>95970</v>
      </c>
      <c r="B321" s="4" t="s">
        <v>602</v>
      </c>
      <c r="C321" s="3" t="s">
        <v>256</v>
      </c>
      <c r="D321" s="240">
        <v>67</v>
      </c>
      <c r="E321" s="240">
        <v>13</v>
      </c>
      <c r="F321" s="241"/>
      <c r="G321" s="242"/>
      <c r="H321" s="2"/>
    </row>
    <row r="322" spans="1:8" x14ac:dyDescent="0.3">
      <c r="A322" s="2">
        <v>97965</v>
      </c>
      <c r="B322" s="4" t="s">
        <v>603</v>
      </c>
      <c r="C322" s="3" t="s">
        <v>604</v>
      </c>
      <c r="D322" s="240">
        <v>74</v>
      </c>
      <c r="E322" s="240">
        <v>4</v>
      </c>
      <c r="F322" s="241" t="s">
        <v>263</v>
      </c>
      <c r="G322" s="242">
        <v>43875.455000000002</v>
      </c>
      <c r="H322" s="2"/>
    </row>
    <row r="323" spans="1:8" x14ac:dyDescent="0.3">
      <c r="A323" s="2">
        <v>98360</v>
      </c>
      <c r="B323" s="4" t="s">
        <v>605</v>
      </c>
      <c r="C323" s="3" t="s">
        <v>253</v>
      </c>
      <c r="D323" s="240">
        <v>70</v>
      </c>
      <c r="E323" s="240">
        <v>47</v>
      </c>
      <c r="F323" s="241"/>
      <c r="G323" s="242"/>
      <c r="H323" s="2"/>
    </row>
    <row r="324" spans="1:8" x14ac:dyDescent="0.3">
      <c r="A324" s="2">
        <v>98747</v>
      </c>
      <c r="B324" s="4" t="s">
        <v>606</v>
      </c>
      <c r="C324" s="3" t="s">
        <v>429</v>
      </c>
      <c r="D324" s="240">
        <v>54</v>
      </c>
      <c r="E324" s="240">
        <v>19</v>
      </c>
      <c r="F324" s="241" t="s">
        <v>263</v>
      </c>
      <c r="G324" s="242">
        <v>43825.339375000003</v>
      </c>
      <c r="H324" s="2"/>
    </row>
    <row r="325" spans="1:8" x14ac:dyDescent="0.3">
      <c r="A325" s="2">
        <v>98748</v>
      </c>
      <c r="B325" s="4" t="s">
        <v>607</v>
      </c>
      <c r="C325" s="3" t="s">
        <v>429</v>
      </c>
      <c r="D325" s="240">
        <v>54</v>
      </c>
      <c r="E325" s="240">
        <v>19</v>
      </c>
      <c r="F325" s="241" t="s">
        <v>263</v>
      </c>
      <c r="G325" s="242">
        <v>43713.472581018519</v>
      </c>
      <c r="H325" s="2"/>
    </row>
    <row r="326" spans="1:8" x14ac:dyDescent="0.3">
      <c r="A326" s="2">
        <v>98749</v>
      </c>
      <c r="B326" s="4" t="s">
        <v>608</v>
      </c>
      <c r="C326" s="3" t="s">
        <v>429</v>
      </c>
      <c r="D326" s="240">
        <v>54</v>
      </c>
      <c r="E326" s="240">
        <v>19</v>
      </c>
      <c r="F326" s="241" t="s">
        <v>263</v>
      </c>
      <c r="G326" s="242">
        <v>43825.339375000003</v>
      </c>
      <c r="H326" s="2"/>
    </row>
    <row r="327" spans="1:8" x14ac:dyDescent="0.3">
      <c r="A327" s="2">
        <v>98750</v>
      </c>
      <c r="B327" s="4" t="s">
        <v>609</v>
      </c>
      <c r="C327" s="3" t="s">
        <v>429</v>
      </c>
      <c r="D327" s="240">
        <v>54</v>
      </c>
      <c r="E327" s="240">
        <v>19</v>
      </c>
      <c r="F327" s="241" t="s">
        <v>263</v>
      </c>
      <c r="G327" s="242">
        <v>43825.339375000003</v>
      </c>
      <c r="H327" s="2"/>
    </row>
    <row r="328" spans="1:8" x14ac:dyDescent="0.3">
      <c r="A328" s="2">
        <v>98751</v>
      </c>
      <c r="B328" s="4" t="s">
        <v>610</v>
      </c>
      <c r="C328" s="3" t="s">
        <v>429</v>
      </c>
      <c r="D328" s="240">
        <v>54</v>
      </c>
      <c r="E328" s="240">
        <v>19</v>
      </c>
      <c r="F328" s="241" t="s">
        <v>263</v>
      </c>
      <c r="G328" s="242">
        <v>43825.339375000003</v>
      </c>
      <c r="H328" s="2"/>
    </row>
    <row r="329" spans="1:8" x14ac:dyDescent="0.3">
      <c r="A329" s="2">
        <v>98819</v>
      </c>
      <c r="B329" s="4" t="s">
        <v>611</v>
      </c>
      <c r="C329" s="3" t="s">
        <v>256</v>
      </c>
      <c r="D329" s="240">
        <v>51</v>
      </c>
      <c r="E329" s="240">
        <v>49</v>
      </c>
      <c r="F329" s="241"/>
      <c r="G329" s="242"/>
      <c r="H329" s="2"/>
    </row>
    <row r="330" spans="1:8" x14ac:dyDescent="0.3">
      <c r="A330" s="2">
        <v>99790</v>
      </c>
      <c r="B330" s="4" t="s">
        <v>612</v>
      </c>
      <c r="C330" s="3" t="s">
        <v>256</v>
      </c>
      <c r="D330" s="240">
        <v>55</v>
      </c>
      <c r="E330" s="240">
        <v>32</v>
      </c>
      <c r="F330" s="241"/>
      <c r="G330" s="242"/>
      <c r="H330" s="2"/>
    </row>
    <row r="331" spans="1:8" x14ac:dyDescent="0.3">
      <c r="A331" s="2">
        <v>99796</v>
      </c>
      <c r="B331" s="4" t="s">
        <v>613</v>
      </c>
      <c r="C331" s="3" t="s">
        <v>256</v>
      </c>
      <c r="D331" s="240">
        <v>61</v>
      </c>
      <c r="E331" s="240">
        <v>8</v>
      </c>
      <c r="F331" s="241" t="s">
        <v>263</v>
      </c>
      <c r="G331" s="242" t="s">
        <v>614</v>
      </c>
      <c r="H331" s="2"/>
    </row>
    <row r="332" spans="1:8" x14ac:dyDescent="0.3">
      <c r="A332" s="2">
        <v>99810</v>
      </c>
      <c r="B332" s="4" t="s">
        <v>615</v>
      </c>
      <c r="C332" s="3" t="s">
        <v>265</v>
      </c>
      <c r="D332" s="240">
        <v>55</v>
      </c>
      <c r="E332" s="240">
        <v>19</v>
      </c>
      <c r="F332" s="241" t="s">
        <v>257</v>
      </c>
      <c r="G332" s="242">
        <v>44104.394143518519</v>
      </c>
      <c r="H332" s="2">
        <v>140048</v>
      </c>
    </row>
    <row r="333" spans="1:8" x14ac:dyDescent="0.3">
      <c r="A333" s="2">
        <v>100383</v>
      </c>
      <c r="B333" s="4" t="s">
        <v>616</v>
      </c>
      <c r="C333" s="3" t="s">
        <v>253</v>
      </c>
      <c r="D333" s="240">
        <v>80</v>
      </c>
      <c r="E333" s="240">
        <v>7</v>
      </c>
      <c r="F333" s="241" t="s">
        <v>254</v>
      </c>
      <c r="G333" s="242">
        <v>44463.593159722222</v>
      </c>
      <c r="H333" s="2"/>
    </row>
    <row r="334" spans="1:8" x14ac:dyDescent="0.3">
      <c r="A334" s="2">
        <v>101917</v>
      </c>
      <c r="B334" s="4" t="s">
        <v>617</v>
      </c>
      <c r="C334" s="3" t="s">
        <v>265</v>
      </c>
      <c r="D334" s="240">
        <v>55</v>
      </c>
      <c r="E334" s="240">
        <v>19</v>
      </c>
      <c r="F334" s="241" t="s">
        <v>257</v>
      </c>
      <c r="G334" s="242">
        <v>44104.394143518519</v>
      </c>
      <c r="H334" s="2">
        <v>140049</v>
      </c>
    </row>
    <row r="335" spans="1:8" x14ac:dyDescent="0.3">
      <c r="A335" s="2">
        <v>101938</v>
      </c>
      <c r="B335" s="4" t="s">
        <v>618</v>
      </c>
      <c r="C335" s="3" t="s">
        <v>429</v>
      </c>
      <c r="D335" s="240">
        <v>54</v>
      </c>
      <c r="E335" s="240">
        <v>4</v>
      </c>
      <c r="F335" s="241" t="s">
        <v>263</v>
      </c>
      <c r="G335" s="242">
        <v>43713.472581018519</v>
      </c>
      <c r="H335" s="2"/>
    </row>
    <row r="336" spans="1:8" x14ac:dyDescent="0.3">
      <c r="A336" s="2">
        <v>102234</v>
      </c>
      <c r="B336" s="4" t="s">
        <v>619</v>
      </c>
      <c r="C336" s="3" t="s">
        <v>256</v>
      </c>
      <c r="D336" s="240">
        <v>61</v>
      </c>
      <c r="E336" s="240">
        <v>8</v>
      </c>
      <c r="F336" s="241" t="s">
        <v>257</v>
      </c>
      <c r="G336" s="242">
        <v>43682.464849537035</v>
      </c>
      <c r="H336" s="2">
        <v>135304</v>
      </c>
    </row>
    <row r="337" spans="1:8" x14ac:dyDescent="0.3">
      <c r="A337" s="2">
        <v>102443</v>
      </c>
      <c r="B337" s="4" t="s">
        <v>620</v>
      </c>
      <c r="C337" s="3" t="s">
        <v>256</v>
      </c>
      <c r="D337" s="240">
        <v>78</v>
      </c>
      <c r="E337" s="240">
        <v>6</v>
      </c>
      <c r="F337" s="241"/>
      <c r="G337" s="242"/>
      <c r="H337" s="2"/>
    </row>
    <row r="338" spans="1:8" x14ac:dyDescent="0.3">
      <c r="A338" s="2">
        <v>102634</v>
      </c>
      <c r="B338" s="4" t="s">
        <v>621</v>
      </c>
      <c r="C338" s="3" t="s">
        <v>256</v>
      </c>
      <c r="D338" s="240">
        <v>69</v>
      </c>
      <c r="E338" s="240">
        <v>5</v>
      </c>
      <c r="F338" s="241"/>
      <c r="G338" s="242"/>
      <c r="H338" s="2"/>
    </row>
    <row r="339" spans="1:8" x14ac:dyDescent="0.3">
      <c r="A339" s="2">
        <v>102684</v>
      </c>
      <c r="B339" s="4" t="s">
        <v>622</v>
      </c>
      <c r="C339" s="3" t="s">
        <v>256</v>
      </c>
      <c r="D339" s="240">
        <v>69</v>
      </c>
      <c r="E339" s="240">
        <v>5</v>
      </c>
      <c r="F339" s="241"/>
      <c r="G339" s="242"/>
      <c r="H339" s="2"/>
    </row>
    <row r="340" spans="1:8" x14ac:dyDescent="0.3">
      <c r="A340" s="2">
        <v>102685</v>
      </c>
      <c r="B340" s="4" t="s">
        <v>623</v>
      </c>
      <c r="C340" s="3" t="s">
        <v>256</v>
      </c>
      <c r="D340" s="240">
        <v>69</v>
      </c>
      <c r="E340" s="240">
        <v>5</v>
      </c>
      <c r="F340" s="241"/>
      <c r="G340" s="242"/>
      <c r="H340" s="2"/>
    </row>
    <row r="341" spans="1:8" x14ac:dyDescent="0.3">
      <c r="A341" s="2">
        <v>102686</v>
      </c>
      <c r="B341" s="4" t="s">
        <v>624</v>
      </c>
      <c r="C341" s="3" t="s">
        <v>256</v>
      </c>
      <c r="D341" s="240">
        <v>69</v>
      </c>
      <c r="E341" s="240">
        <v>5</v>
      </c>
      <c r="F341" s="241"/>
      <c r="G341" s="242"/>
      <c r="H341" s="2"/>
    </row>
    <row r="342" spans="1:8" x14ac:dyDescent="0.3">
      <c r="A342" s="2">
        <v>102687</v>
      </c>
      <c r="B342" s="4" t="s">
        <v>625</v>
      </c>
      <c r="C342" s="3" t="s">
        <v>256</v>
      </c>
      <c r="D342" s="240">
        <v>69</v>
      </c>
      <c r="E342" s="240">
        <v>5</v>
      </c>
      <c r="F342" s="241"/>
      <c r="G342" s="242"/>
      <c r="H342" s="2"/>
    </row>
    <row r="343" spans="1:8" x14ac:dyDescent="0.3">
      <c r="A343" s="2">
        <v>102688</v>
      </c>
      <c r="B343" s="4" t="s">
        <v>626</v>
      </c>
      <c r="C343" s="3" t="s">
        <v>256</v>
      </c>
      <c r="D343" s="240">
        <v>69</v>
      </c>
      <c r="E343" s="240">
        <v>5</v>
      </c>
      <c r="F343" s="241"/>
      <c r="G343" s="242"/>
      <c r="H343" s="2"/>
    </row>
    <row r="344" spans="1:8" x14ac:dyDescent="0.3">
      <c r="A344" s="2">
        <v>102691</v>
      </c>
      <c r="B344" s="4" t="s">
        <v>627</v>
      </c>
      <c r="C344" s="3" t="s">
        <v>256</v>
      </c>
      <c r="D344" s="240">
        <v>69</v>
      </c>
      <c r="E344" s="240">
        <v>5</v>
      </c>
      <c r="F344" s="241" t="s">
        <v>263</v>
      </c>
      <c r="G344" s="242">
        <v>43875.455914351849</v>
      </c>
      <c r="H344" s="2"/>
    </row>
    <row r="345" spans="1:8" x14ac:dyDescent="0.3">
      <c r="A345" s="2">
        <v>102692</v>
      </c>
      <c r="B345" s="4" t="s">
        <v>628</v>
      </c>
      <c r="C345" s="3" t="s">
        <v>256</v>
      </c>
      <c r="D345" s="240">
        <v>69</v>
      </c>
      <c r="E345" s="240">
        <v>5</v>
      </c>
      <c r="F345" s="241"/>
      <c r="G345" s="242"/>
      <c r="H345" s="2"/>
    </row>
    <row r="346" spans="1:8" x14ac:dyDescent="0.3">
      <c r="A346" s="2">
        <v>102693</v>
      </c>
      <c r="B346" s="4" t="s">
        <v>629</v>
      </c>
      <c r="C346" s="3" t="s">
        <v>256</v>
      </c>
      <c r="D346" s="240">
        <v>69</v>
      </c>
      <c r="E346" s="240">
        <v>8</v>
      </c>
      <c r="F346" s="241"/>
      <c r="G346" s="242"/>
      <c r="H346" s="2"/>
    </row>
    <row r="347" spans="1:8" x14ac:dyDescent="0.3">
      <c r="A347" s="2">
        <v>102695</v>
      </c>
      <c r="B347" s="4" t="s">
        <v>630</v>
      </c>
      <c r="C347" s="3" t="s">
        <v>256</v>
      </c>
      <c r="D347" s="240">
        <v>69</v>
      </c>
      <c r="E347" s="240">
        <v>5</v>
      </c>
      <c r="F347" s="241"/>
      <c r="G347" s="242"/>
      <c r="H347" s="2"/>
    </row>
    <row r="348" spans="1:8" x14ac:dyDescent="0.3">
      <c r="A348" s="2">
        <v>102696</v>
      </c>
      <c r="B348" s="4" t="s">
        <v>631</v>
      </c>
      <c r="C348" s="3" t="s">
        <v>256</v>
      </c>
      <c r="D348" s="240">
        <v>69</v>
      </c>
      <c r="E348" s="240">
        <v>5</v>
      </c>
      <c r="F348" s="241"/>
      <c r="G348" s="242"/>
      <c r="H348" s="2"/>
    </row>
    <row r="349" spans="1:8" x14ac:dyDescent="0.3">
      <c r="A349" s="2">
        <v>102697</v>
      </c>
      <c r="B349" s="4" t="s">
        <v>632</v>
      </c>
      <c r="C349" s="3" t="s">
        <v>256</v>
      </c>
      <c r="D349" s="240">
        <v>69</v>
      </c>
      <c r="E349" s="240">
        <v>8</v>
      </c>
      <c r="F349" s="241"/>
      <c r="G349" s="242"/>
      <c r="H349" s="2"/>
    </row>
    <row r="350" spans="1:8" x14ac:dyDescent="0.3">
      <c r="A350" s="2">
        <v>102698</v>
      </c>
      <c r="B350" s="4" t="s">
        <v>633</v>
      </c>
      <c r="C350" s="3" t="s">
        <v>256</v>
      </c>
      <c r="D350" s="240">
        <v>69</v>
      </c>
      <c r="E350" s="240">
        <v>5</v>
      </c>
      <c r="F350" s="241"/>
      <c r="G350" s="242"/>
      <c r="H350" s="2"/>
    </row>
    <row r="351" spans="1:8" x14ac:dyDescent="0.3">
      <c r="A351" s="2">
        <v>102699</v>
      </c>
      <c r="B351" s="4" t="s">
        <v>634</v>
      </c>
      <c r="C351" s="3" t="s">
        <v>256</v>
      </c>
      <c r="D351" s="240">
        <v>69</v>
      </c>
      <c r="E351" s="240">
        <v>18</v>
      </c>
      <c r="F351" s="241"/>
      <c r="G351" s="242"/>
      <c r="H351" s="2"/>
    </row>
    <row r="352" spans="1:8" x14ac:dyDescent="0.3">
      <c r="A352" s="2">
        <v>102702</v>
      </c>
      <c r="B352" s="4" t="s">
        <v>635</v>
      </c>
      <c r="C352" s="3" t="s">
        <v>265</v>
      </c>
      <c r="D352" s="240">
        <v>60</v>
      </c>
      <c r="E352" s="240">
        <v>21</v>
      </c>
      <c r="F352" s="241" t="s">
        <v>263</v>
      </c>
      <c r="G352" s="242" t="s">
        <v>636</v>
      </c>
      <c r="H352" s="2">
        <v>136564</v>
      </c>
    </row>
    <row r="353" spans="1:8" x14ac:dyDescent="0.3">
      <c r="A353" s="2">
        <v>102726</v>
      </c>
      <c r="B353" s="4" t="s">
        <v>637</v>
      </c>
      <c r="C353" s="3" t="s">
        <v>256</v>
      </c>
      <c r="D353" s="240">
        <v>69</v>
      </c>
      <c r="E353" s="240">
        <v>5</v>
      </c>
      <c r="F353" s="241"/>
      <c r="G353" s="242"/>
      <c r="H353" s="2"/>
    </row>
    <row r="354" spans="1:8" x14ac:dyDescent="0.3">
      <c r="A354" s="2">
        <v>102775</v>
      </c>
      <c r="B354" s="4" t="s">
        <v>638</v>
      </c>
      <c r="C354" s="3" t="s">
        <v>256</v>
      </c>
      <c r="D354" s="240">
        <v>69</v>
      </c>
      <c r="E354" s="240">
        <v>8</v>
      </c>
      <c r="F354" s="241" t="s">
        <v>263</v>
      </c>
      <c r="G354" s="242">
        <v>43875.458738425928</v>
      </c>
      <c r="H354" s="2"/>
    </row>
    <row r="355" spans="1:8" x14ac:dyDescent="0.3">
      <c r="A355" s="2">
        <v>102777</v>
      </c>
      <c r="B355" s="4" t="s">
        <v>639</v>
      </c>
      <c r="C355" s="3" t="s">
        <v>256</v>
      </c>
      <c r="D355" s="240">
        <v>55</v>
      </c>
      <c r="E355" s="240">
        <v>32</v>
      </c>
      <c r="F355" s="241"/>
      <c r="G355" s="242"/>
      <c r="H355" s="2"/>
    </row>
    <row r="356" spans="1:8" x14ac:dyDescent="0.3">
      <c r="A356" s="2">
        <v>102782</v>
      </c>
      <c r="B356" s="4" t="s">
        <v>640</v>
      </c>
      <c r="C356" s="3" t="s">
        <v>256</v>
      </c>
      <c r="D356" s="240">
        <v>69</v>
      </c>
      <c r="E356" s="240">
        <v>5</v>
      </c>
      <c r="F356" s="241"/>
      <c r="G356" s="242"/>
      <c r="H356" s="2"/>
    </row>
    <row r="357" spans="1:8" x14ac:dyDescent="0.3">
      <c r="A357" s="2">
        <v>102791</v>
      </c>
      <c r="B357" s="4" t="s">
        <v>641</v>
      </c>
      <c r="C357" s="3" t="s">
        <v>265</v>
      </c>
      <c r="D357" s="240">
        <v>55</v>
      </c>
      <c r="E357" s="240">
        <v>19</v>
      </c>
      <c r="F357" s="241" t="s">
        <v>257</v>
      </c>
      <c r="G357" s="242">
        <v>44104.394143518519</v>
      </c>
      <c r="H357" s="2">
        <v>140054</v>
      </c>
    </row>
    <row r="358" spans="1:8" x14ac:dyDescent="0.3">
      <c r="A358" s="2">
        <v>103251</v>
      </c>
      <c r="B358" s="4" t="s">
        <v>642</v>
      </c>
      <c r="C358" s="3" t="s">
        <v>265</v>
      </c>
      <c r="D358" s="240">
        <v>55</v>
      </c>
      <c r="E358" s="240">
        <v>19</v>
      </c>
      <c r="F358" s="241" t="s">
        <v>257</v>
      </c>
      <c r="G358" s="242">
        <v>44104.394143518519</v>
      </c>
      <c r="H358" s="2">
        <v>140051</v>
      </c>
    </row>
    <row r="359" spans="1:8" x14ac:dyDescent="0.3">
      <c r="A359" s="2">
        <v>103298</v>
      </c>
      <c r="B359" s="4" t="s">
        <v>643</v>
      </c>
      <c r="C359" s="3" t="s">
        <v>256</v>
      </c>
      <c r="D359" s="240">
        <v>55</v>
      </c>
      <c r="E359" s="240">
        <v>49</v>
      </c>
      <c r="F359" s="241"/>
      <c r="G359" s="242"/>
      <c r="H359" s="2"/>
    </row>
    <row r="360" spans="1:8" x14ac:dyDescent="0.3">
      <c r="A360" s="2">
        <v>103299</v>
      </c>
      <c r="B360" s="4" t="s">
        <v>644</v>
      </c>
      <c r="C360" s="3" t="s">
        <v>256</v>
      </c>
      <c r="D360" s="240">
        <v>55</v>
      </c>
      <c r="E360" s="240">
        <v>49</v>
      </c>
      <c r="F360" s="241"/>
      <c r="G360" s="242"/>
      <c r="H360" s="2"/>
    </row>
    <row r="361" spans="1:8" x14ac:dyDescent="0.3">
      <c r="A361" s="2">
        <v>103405</v>
      </c>
      <c r="B361" s="4" t="s">
        <v>645</v>
      </c>
      <c r="C361" s="3" t="s">
        <v>646</v>
      </c>
      <c r="D361" s="240">
        <v>72</v>
      </c>
      <c r="E361" s="240">
        <v>8</v>
      </c>
      <c r="F361" s="241" t="s">
        <v>257</v>
      </c>
      <c r="G361" s="242">
        <v>43696.583043981482</v>
      </c>
      <c r="H361" s="2">
        <v>138352</v>
      </c>
    </row>
    <row r="362" spans="1:8" x14ac:dyDescent="0.3">
      <c r="A362" s="2">
        <v>103444</v>
      </c>
      <c r="B362" s="4" t="s">
        <v>647</v>
      </c>
      <c r="C362" s="3" t="s">
        <v>262</v>
      </c>
      <c r="D362" s="240">
        <v>70</v>
      </c>
      <c r="E362" s="240">
        <v>13</v>
      </c>
      <c r="F362" s="241"/>
      <c r="G362" s="242"/>
      <c r="H362" s="2"/>
    </row>
    <row r="363" spans="1:8" x14ac:dyDescent="0.3">
      <c r="A363" s="2">
        <v>103490</v>
      </c>
      <c r="B363" s="4" t="s">
        <v>648</v>
      </c>
      <c r="C363" s="3" t="s">
        <v>253</v>
      </c>
      <c r="D363" s="240">
        <v>59</v>
      </c>
      <c r="E363" s="240">
        <v>18</v>
      </c>
      <c r="F363" s="241" t="s">
        <v>254</v>
      </c>
      <c r="G363" s="242">
        <v>44461.404930555553</v>
      </c>
      <c r="H363" s="2"/>
    </row>
    <row r="364" spans="1:8" x14ac:dyDescent="0.3">
      <c r="A364" s="2">
        <v>104625</v>
      </c>
      <c r="B364" s="4" t="s">
        <v>649</v>
      </c>
      <c r="C364" s="3" t="s">
        <v>429</v>
      </c>
      <c r="D364" s="240">
        <v>54</v>
      </c>
      <c r="E364" s="240">
        <v>19</v>
      </c>
      <c r="F364" s="241" t="s">
        <v>263</v>
      </c>
      <c r="G364" s="242">
        <v>43713.472581018519</v>
      </c>
      <c r="H364" s="2"/>
    </row>
    <row r="365" spans="1:8" x14ac:dyDescent="0.3">
      <c r="A365" s="2">
        <v>104626</v>
      </c>
      <c r="B365" s="4" t="s">
        <v>650</v>
      </c>
      <c r="C365" s="3" t="s">
        <v>429</v>
      </c>
      <c r="D365" s="240">
        <v>54</v>
      </c>
      <c r="E365" s="240">
        <v>19</v>
      </c>
      <c r="F365" s="241" t="s">
        <v>263</v>
      </c>
      <c r="G365" s="242">
        <v>43713.472581018519</v>
      </c>
      <c r="H365" s="2"/>
    </row>
    <row r="366" spans="1:8" x14ac:dyDescent="0.3">
      <c r="A366" s="2">
        <v>104627</v>
      </c>
      <c r="B366" s="4" t="s">
        <v>651</v>
      </c>
      <c r="C366" s="3" t="s">
        <v>429</v>
      </c>
      <c r="D366" s="240">
        <v>54</v>
      </c>
      <c r="E366" s="240">
        <v>19</v>
      </c>
      <c r="F366" s="241" t="s">
        <v>263</v>
      </c>
      <c r="G366" s="242">
        <v>43713.472581018519</v>
      </c>
      <c r="H366" s="2"/>
    </row>
    <row r="367" spans="1:8" x14ac:dyDescent="0.3">
      <c r="A367" s="2">
        <v>104639</v>
      </c>
      <c r="B367" s="4" t="s">
        <v>652</v>
      </c>
      <c r="C367" s="3" t="s">
        <v>429</v>
      </c>
      <c r="D367" s="240">
        <v>54</v>
      </c>
      <c r="E367" s="240">
        <v>19</v>
      </c>
      <c r="F367" s="241" t="s">
        <v>263</v>
      </c>
      <c r="G367" s="242">
        <v>43846.380925925929</v>
      </c>
      <c r="H367" s="2"/>
    </row>
    <row r="368" spans="1:8" x14ac:dyDescent="0.3">
      <c r="A368" s="2">
        <v>104640</v>
      </c>
      <c r="B368" s="4" t="s">
        <v>653</v>
      </c>
      <c r="C368" s="3" t="s">
        <v>429</v>
      </c>
      <c r="D368" s="240">
        <v>54</v>
      </c>
      <c r="E368" s="240">
        <v>19</v>
      </c>
      <c r="F368" s="241" t="s">
        <v>263</v>
      </c>
      <c r="G368" s="242">
        <v>43846.380925925929</v>
      </c>
      <c r="H368" s="2"/>
    </row>
    <row r="369" spans="1:8" x14ac:dyDescent="0.3">
      <c r="A369" s="2">
        <v>104641</v>
      </c>
      <c r="B369" s="4" t="s">
        <v>654</v>
      </c>
      <c r="C369" s="3" t="s">
        <v>429</v>
      </c>
      <c r="D369" s="240">
        <v>54</v>
      </c>
      <c r="E369" s="240">
        <v>19</v>
      </c>
      <c r="F369" s="241" t="s">
        <v>263</v>
      </c>
      <c r="G369" s="242">
        <v>43713.472581018519</v>
      </c>
      <c r="H369" s="2"/>
    </row>
    <row r="370" spans="1:8" x14ac:dyDescent="0.3">
      <c r="A370" s="2">
        <v>104642</v>
      </c>
      <c r="B370" s="4" t="s">
        <v>655</v>
      </c>
      <c r="C370" s="3" t="s">
        <v>429</v>
      </c>
      <c r="D370" s="240">
        <v>54</v>
      </c>
      <c r="E370" s="240">
        <v>19</v>
      </c>
      <c r="F370" s="241" t="s">
        <v>263</v>
      </c>
      <c r="G370" s="242">
        <v>43713.472581018519</v>
      </c>
      <c r="H370" s="2"/>
    </row>
    <row r="371" spans="1:8" x14ac:dyDescent="0.3">
      <c r="A371" s="2">
        <v>104755</v>
      </c>
      <c r="B371" s="4" t="s">
        <v>656</v>
      </c>
      <c r="C371" s="3"/>
      <c r="D371" s="240">
        <v>78</v>
      </c>
      <c r="E371" s="240">
        <v>6</v>
      </c>
      <c r="F371" s="241"/>
      <c r="G371" s="242"/>
      <c r="H371" s="2"/>
    </row>
    <row r="372" spans="1:8" x14ac:dyDescent="0.3">
      <c r="A372" s="2">
        <v>104832</v>
      </c>
      <c r="B372" s="4" t="s">
        <v>657</v>
      </c>
      <c r="C372" s="3" t="s">
        <v>31</v>
      </c>
      <c r="D372" s="240">
        <v>51</v>
      </c>
      <c r="E372" s="240">
        <v>37</v>
      </c>
      <c r="F372" s="241" t="s">
        <v>263</v>
      </c>
      <c r="G372" s="242">
        <v>43656.484259259261</v>
      </c>
      <c r="H372" s="2"/>
    </row>
    <row r="373" spans="1:8" x14ac:dyDescent="0.3">
      <c r="A373" s="2">
        <v>105109</v>
      </c>
      <c r="B373" s="4" t="s">
        <v>658</v>
      </c>
      <c r="C373" s="3" t="s">
        <v>256</v>
      </c>
      <c r="D373" s="240">
        <v>62</v>
      </c>
      <c r="E373" s="240">
        <v>12</v>
      </c>
      <c r="F373" s="241" t="s">
        <v>254</v>
      </c>
      <c r="G373" s="242">
        <v>44662.643240740741</v>
      </c>
      <c r="H373" s="2"/>
    </row>
    <row r="374" spans="1:8" x14ac:dyDescent="0.3">
      <c r="A374" s="2">
        <v>105116</v>
      </c>
      <c r="B374" s="4" t="s">
        <v>659</v>
      </c>
      <c r="C374" s="3" t="s">
        <v>256</v>
      </c>
      <c r="D374" s="240">
        <v>62</v>
      </c>
      <c r="E374" s="240">
        <v>1</v>
      </c>
      <c r="F374" s="241" t="s">
        <v>257</v>
      </c>
      <c r="G374" s="242">
        <v>44314.377430555556</v>
      </c>
      <c r="H374" s="2"/>
    </row>
    <row r="375" spans="1:8" x14ac:dyDescent="0.3">
      <c r="A375" s="2">
        <v>105117</v>
      </c>
      <c r="B375" s="4" t="s">
        <v>660</v>
      </c>
      <c r="C375" s="3" t="s">
        <v>256</v>
      </c>
      <c r="D375" s="240">
        <v>62</v>
      </c>
      <c r="E375" s="240">
        <v>1</v>
      </c>
      <c r="F375" s="241" t="s">
        <v>254</v>
      </c>
      <c r="G375" s="242">
        <v>44662.643240740741</v>
      </c>
      <c r="H375" s="2"/>
    </row>
    <row r="376" spans="1:8" x14ac:dyDescent="0.3">
      <c r="A376" s="2">
        <v>105128</v>
      </c>
      <c r="B376" s="4" t="s">
        <v>661</v>
      </c>
      <c r="C376" s="3"/>
      <c r="D376" s="240"/>
      <c r="E376" s="240"/>
      <c r="F376" s="241"/>
      <c r="G376" s="242"/>
      <c r="H376" s="2">
        <v>135227</v>
      </c>
    </row>
    <row r="377" spans="1:8" x14ac:dyDescent="0.3">
      <c r="A377" s="2">
        <v>105180</v>
      </c>
      <c r="B377" s="4" t="s">
        <v>662</v>
      </c>
      <c r="C377" s="3" t="s">
        <v>553</v>
      </c>
      <c r="D377" s="240">
        <v>51</v>
      </c>
      <c r="E377" s="240">
        <v>21</v>
      </c>
      <c r="F377" s="241"/>
      <c r="G377" s="242"/>
      <c r="H377" s="2"/>
    </row>
    <row r="378" spans="1:8" x14ac:dyDescent="0.3">
      <c r="A378" s="2">
        <v>105419</v>
      </c>
      <c r="B378" s="4" t="s">
        <v>663</v>
      </c>
      <c r="C378" s="3" t="s">
        <v>256</v>
      </c>
      <c r="D378" s="240">
        <v>55</v>
      </c>
      <c r="E378" s="240">
        <v>32</v>
      </c>
      <c r="F378" s="241"/>
      <c r="G378" s="242"/>
      <c r="H378" s="2"/>
    </row>
    <row r="379" spans="1:8" x14ac:dyDescent="0.3">
      <c r="A379" s="2">
        <v>105489</v>
      </c>
      <c r="B379" s="4" t="s">
        <v>664</v>
      </c>
      <c r="C379" s="3" t="s">
        <v>280</v>
      </c>
      <c r="D379" s="240">
        <v>76</v>
      </c>
      <c r="E379" s="240">
        <v>9</v>
      </c>
      <c r="F379" s="241" t="s">
        <v>263</v>
      </c>
      <c r="G379" s="242" t="s">
        <v>665</v>
      </c>
      <c r="H379" s="2"/>
    </row>
    <row r="380" spans="1:8" x14ac:dyDescent="0.3">
      <c r="A380" s="2">
        <v>105491</v>
      </c>
      <c r="B380" s="4" t="s">
        <v>666</v>
      </c>
      <c r="C380" s="3" t="s">
        <v>280</v>
      </c>
      <c r="D380" s="240">
        <v>76</v>
      </c>
      <c r="E380" s="240">
        <v>9</v>
      </c>
      <c r="F380" s="241" t="s">
        <v>257</v>
      </c>
      <c r="G380" s="242" t="s">
        <v>667</v>
      </c>
      <c r="H380" s="2"/>
    </row>
    <row r="381" spans="1:8" x14ac:dyDescent="0.3">
      <c r="A381" s="2">
        <v>105492</v>
      </c>
      <c r="B381" s="4" t="s">
        <v>668</v>
      </c>
      <c r="C381" s="3" t="s">
        <v>280</v>
      </c>
      <c r="D381" s="240">
        <v>76</v>
      </c>
      <c r="E381" s="240">
        <v>9</v>
      </c>
      <c r="F381" s="241"/>
      <c r="G381" s="242"/>
      <c r="H381" s="2"/>
    </row>
    <row r="382" spans="1:8" x14ac:dyDescent="0.3">
      <c r="A382" s="2">
        <v>105493</v>
      </c>
      <c r="B382" s="4" t="s">
        <v>669</v>
      </c>
      <c r="C382" s="3" t="s">
        <v>280</v>
      </c>
      <c r="D382" s="240">
        <v>76</v>
      </c>
      <c r="E382" s="240">
        <v>9</v>
      </c>
      <c r="F382" s="241"/>
      <c r="G382" s="242"/>
      <c r="H382" s="2"/>
    </row>
    <row r="383" spans="1:8" x14ac:dyDescent="0.3">
      <c r="A383" s="2">
        <v>105810</v>
      </c>
      <c r="B383" s="4" t="s">
        <v>670</v>
      </c>
      <c r="C383" s="3" t="s">
        <v>429</v>
      </c>
      <c r="D383" s="240">
        <v>54</v>
      </c>
      <c r="E383" s="240">
        <v>4</v>
      </c>
      <c r="F383" s="241" t="s">
        <v>263</v>
      </c>
      <c r="G383" s="242">
        <v>43713.472581018519</v>
      </c>
      <c r="H383" s="2"/>
    </row>
    <row r="384" spans="1:8" x14ac:dyDescent="0.3">
      <c r="A384" s="2">
        <v>105993</v>
      </c>
      <c r="B384" s="4" t="s">
        <v>671</v>
      </c>
      <c r="C384" s="3" t="s">
        <v>429</v>
      </c>
      <c r="D384" s="240">
        <v>54</v>
      </c>
      <c r="E384" s="240">
        <v>4</v>
      </c>
      <c r="F384" s="241" t="s">
        <v>263</v>
      </c>
      <c r="G384" s="242">
        <v>44018.627002314817</v>
      </c>
      <c r="H384" s="2"/>
    </row>
    <row r="385" spans="1:8" x14ac:dyDescent="0.3">
      <c r="A385" s="2">
        <v>105994</v>
      </c>
      <c r="B385" s="4" t="s">
        <v>672</v>
      </c>
      <c r="C385" s="3" t="s">
        <v>429</v>
      </c>
      <c r="D385" s="240">
        <v>54</v>
      </c>
      <c r="E385" s="240">
        <v>4</v>
      </c>
      <c r="F385" s="241" t="s">
        <v>263</v>
      </c>
      <c r="G385" s="242">
        <v>44018.628750000003</v>
      </c>
      <c r="H385" s="2"/>
    </row>
    <row r="386" spans="1:8" x14ac:dyDescent="0.3">
      <c r="A386" s="2">
        <v>106027</v>
      </c>
      <c r="B386" s="4" t="s">
        <v>673</v>
      </c>
      <c r="C386" s="3" t="s">
        <v>429</v>
      </c>
      <c r="D386" s="240">
        <v>54</v>
      </c>
      <c r="E386" s="240">
        <v>4</v>
      </c>
      <c r="F386" s="241" t="s">
        <v>263</v>
      </c>
      <c r="G386" s="242" t="s">
        <v>674</v>
      </c>
      <c r="H386" s="2">
        <v>136858</v>
      </c>
    </row>
    <row r="387" spans="1:8" x14ac:dyDescent="0.3">
      <c r="A387" s="2">
        <v>106039</v>
      </c>
      <c r="B387" s="4" t="s">
        <v>675</v>
      </c>
      <c r="C387" s="3" t="s">
        <v>256</v>
      </c>
      <c r="D387" s="240">
        <v>52</v>
      </c>
      <c r="E387" s="240">
        <v>8</v>
      </c>
      <c r="F387" s="241"/>
      <c r="G387" s="242"/>
      <c r="H387" s="2"/>
    </row>
    <row r="388" spans="1:8" x14ac:dyDescent="0.3">
      <c r="A388" s="2">
        <v>106128</v>
      </c>
      <c r="B388" s="4" t="s">
        <v>676</v>
      </c>
      <c r="C388" s="3" t="s">
        <v>256</v>
      </c>
      <c r="D388" s="240">
        <v>50</v>
      </c>
      <c r="E388" s="240">
        <v>2</v>
      </c>
      <c r="F388" s="241" t="s">
        <v>254</v>
      </c>
      <c r="G388" s="242">
        <v>44432.679375</v>
      </c>
      <c r="H388" s="2">
        <v>142982</v>
      </c>
    </row>
    <row r="389" spans="1:8" x14ac:dyDescent="0.3">
      <c r="A389" s="2">
        <v>106631</v>
      </c>
      <c r="B389" s="4" t="s">
        <v>677</v>
      </c>
      <c r="C389" s="3" t="s">
        <v>31</v>
      </c>
      <c r="D389" s="240">
        <v>51</v>
      </c>
      <c r="E389" s="240">
        <v>37</v>
      </c>
      <c r="F389" s="241" t="s">
        <v>263</v>
      </c>
      <c r="G389" s="242">
        <v>43656.491157407407</v>
      </c>
      <c r="H389" s="2"/>
    </row>
    <row r="390" spans="1:8" x14ac:dyDescent="0.3">
      <c r="A390" s="2">
        <v>106765</v>
      </c>
      <c r="B390" s="4" t="s">
        <v>678</v>
      </c>
      <c r="C390" s="3" t="s">
        <v>256</v>
      </c>
      <c r="D390" s="240">
        <v>83</v>
      </c>
      <c r="E390" s="240">
        <v>3</v>
      </c>
      <c r="F390" s="241"/>
      <c r="G390" s="242"/>
      <c r="H390" s="2"/>
    </row>
    <row r="391" spans="1:8" x14ac:dyDescent="0.3">
      <c r="A391" s="2">
        <v>107736</v>
      </c>
      <c r="B391" s="4" t="s">
        <v>679</v>
      </c>
      <c r="C391" s="3" t="s">
        <v>31</v>
      </c>
      <c r="D391" s="240">
        <v>52</v>
      </c>
      <c r="E391" s="240">
        <v>10</v>
      </c>
      <c r="F391" s="241"/>
      <c r="G391" s="242"/>
      <c r="H391" s="2"/>
    </row>
    <row r="392" spans="1:8" x14ac:dyDescent="0.3">
      <c r="A392" s="2">
        <v>107737</v>
      </c>
      <c r="B392" s="4" t="s">
        <v>680</v>
      </c>
      <c r="C392" s="3" t="s">
        <v>31</v>
      </c>
      <c r="D392" s="240">
        <v>52</v>
      </c>
      <c r="E392" s="240">
        <v>10</v>
      </c>
      <c r="F392" s="241"/>
      <c r="G392" s="242"/>
      <c r="H392" s="2"/>
    </row>
    <row r="393" spans="1:8" x14ac:dyDescent="0.3">
      <c r="A393" s="2">
        <v>107909</v>
      </c>
      <c r="B393" s="4" t="s">
        <v>681</v>
      </c>
      <c r="C393" s="3" t="s">
        <v>682</v>
      </c>
      <c r="D393" s="240">
        <v>72</v>
      </c>
      <c r="E393" s="240">
        <v>14</v>
      </c>
      <c r="F393" s="241"/>
      <c r="G393" s="242"/>
      <c r="H393" s="2"/>
    </row>
    <row r="394" spans="1:8" x14ac:dyDescent="0.3">
      <c r="A394" s="2">
        <v>107925</v>
      </c>
      <c r="B394" s="4" t="s">
        <v>683</v>
      </c>
      <c r="C394" s="3" t="s">
        <v>31</v>
      </c>
      <c r="D394" s="240">
        <v>51</v>
      </c>
      <c r="E394" s="240">
        <v>11</v>
      </c>
      <c r="F394" s="241"/>
      <c r="G394" s="242"/>
      <c r="H394" s="2"/>
    </row>
    <row r="395" spans="1:8" x14ac:dyDescent="0.3">
      <c r="A395" s="2">
        <v>108046</v>
      </c>
      <c r="B395" s="4" t="s">
        <v>684</v>
      </c>
      <c r="C395" s="3" t="s">
        <v>256</v>
      </c>
      <c r="D395" s="240">
        <v>70</v>
      </c>
      <c r="E395" s="240">
        <v>15</v>
      </c>
      <c r="F395" s="241"/>
      <c r="G395" s="242"/>
      <c r="H395" s="2"/>
    </row>
    <row r="396" spans="1:8" x14ac:dyDescent="0.3">
      <c r="A396" s="2">
        <v>108440</v>
      </c>
      <c r="B396" s="4" t="s">
        <v>685</v>
      </c>
      <c r="C396" s="3" t="s">
        <v>31</v>
      </c>
      <c r="D396" s="240">
        <v>55</v>
      </c>
      <c r="E396" s="240">
        <v>49</v>
      </c>
      <c r="F396" s="241" t="s">
        <v>263</v>
      </c>
      <c r="G396" s="242">
        <v>43900.625949074078</v>
      </c>
      <c r="H396" s="2"/>
    </row>
    <row r="397" spans="1:8" x14ac:dyDescent="0.3">
      <c r="A397" s="2">
        <v>108441</v>
      </c>
      <c r="B397" s="4" t="s">
        <v>686</v>
      </c>
      <c r="C397" s="3" t="s">
        <v>256</v>
      </c>
      <c r="D397" s="240">
        <v>55</v>
      </c>
      <c r="E397" s="240">
        <v>65</v>
      </c>
      <c r="F397" s="241" t="s">
        <v>263</v>
      </c>
      <c r="G397" s="242">
        <v>43901.63380787037</v>
      </c>
      <c r="H397" s="2"/>
    </row>
    <row r="398" spans="1:8" x14ac:dyDescent="0.3">
      <c r="A398" s="2">
        <v>108463</v>
      </c>
      <c r="B398" s="4" t="s">
        <v>687</v>
      </c>
      <c r="C398" s="3" t="s">
        <v>265</v>
      </c>
      <c r="D398" s="240">
        <v>55</v>
      </c>
      <c r="E398" s="240">
        <v>19</v>
      </c>
      <c r="F398" s="241" t="s">
        <v>257</v>
      </c>
      <c r="G398" s="242">
        <v>44104.394143518519</v>
      </c>
      <c r="H398" s="2">
        <v>140055</v>
      </c>
    </row>
    <row r="399" spans="1:8" x14ac:dyDescent="0.3">
      <c r="A399" s="2">
        <v>108732</v>
      </c>
      <c r="B399" s="4" t="s">
        <v>688</v>
      </c>
      <c r="C399" s="3" t="s">
        <v>429</v>
      </c>
      <c r="D399" s="240">
        <v>54</v>
      </c>
      <c r="E399" s="240">
        <v>4</v>
      </c>
      <c r="F399" s="241"/>
      <c r="G399" s="242"/>
      <c r="H399" s="2">
        <v>98747</v>
      </c>
    </row>
    <row r="400" spans="1:8" x14ac:dyDescent="0.3">
      <c r="A400" s="2">
        <v>108734</v>
      </c>
      <c r="B400" s="4" t="s">
        <v>689</v>
      </c>
      <c r="C400" s="3" t="s">
        <v>429</v>
      </c>
      <c r="D400" s="240">
        <v>54</v>
      </c>
      <c r="E400" s="240">
        <v>4</v>
      </c>
      <c r="F400" s="241"/>
      <c r="G400" s="242"/>
      <c r="H400" s="2">
        <v>98749</v>
      </c>
    </row>
    <row r="401" spans="1:8" x14ac:dyDescent="0.3">
      <c r="A401" s="2">
        <v>108735</v>
      </c>
      <c r="B401" s="4" t="s">
        <v>690</v>
      </c>
      <c r="C401" s="3" t="s">
        <v>429</v>
      </c>
      <c r="D401" s="240">
        <v>54</v>
      </c>
      <c r="E401" s="240">
        <v>4</v>
      </c>
      <c r="F401" s="241"/>
      <c r="G401" s="242"/>
      <c r="H401" s="2">
        <v>98750</v>
      </c>
    </row>
    <row r="402" spans="1:8" x14ac:dyDescent="0.3">
      <c r="A402" s="2">
        <v>108736</v>
      </c>
      <c r="B402" s="4" t="s">
        <v>691</v>
      </c>
      <c r="C402" s="3" t="s">
        <v>429</v>
      </c>
      <c r="D402" s="240">
        <v>54</v>
      </c>
      <c r="E402" s="240">
        <v>4</v>
      </c>
      <c r="F402" s="241"/>
      <c r="G402" s="242"/>
      <c r="H402" s="2">
        <v>98751</v>
      </c>
    </row>
    <row r="403" spans="1:8" x14ac:dyDescent="0.3">
      <c r="A403" s="2">
        <v>109163</v>
      </c>
      <c r="B403" s="4" t="s">
        <v>692</v>
      </c>
      <c r="C403" s="3" t="s">
        <v>31</v>
      </c>
      <c r="D403" s="240">
        <v>45</v>
      </c>
      <c r="E403" s="240">
        <v>11</v>
      </c>
      <c r="F403" s="241" t="s">
        <v>257</v>
      </c>
      <c r="G403" s="242">
        <v>44041.380925925929</v>
      </c>
      <c r="H403" s="2">
        <v>139767</v>
      </c>
    </row>
    <row r="404" spans="1:8" x14ac:dyDescent="0.3">
      <c r="A404" s="2">
        <v>109251</v>
      </c>
      <c r="B404" s="4" t="s">
        <v>693</v>
      </c>
      <c r="C404" s="3" t="s">
        <v>31</v>
      </c>
      <c r="D404" s="240">
        <v>72</v>
      </c>
      <c r="E404" s="240">
        <v>6</v>
      </c>
      <c r="F404" s="241" t="s">
        <v>694</v>
      </c>
      <c r="G404" s="242">
        <v>45175.374340277776</v>
      </c>
      <c r="H404" s="2"/>
    </row>
    <row r="405" spans="1:8" x14ac:dyDescent="0.3">
      <c r="A405" s="2">
        <v>110216</v>
      </c>
      <c r="B405" s="4" t="s">
        <v>695</v>
      </c>
      <c r="C405" s="3" t="s">
        <v>265</v>
      </c>
      <c r="D405" s="240">
        <v>51</v>
      </c>
      <c r="E405" s="240">
        <v>4</v>
      </c>
      <c r="F405" s="241"/>
      <c r="G405" s="242"/>
      <c r="H405" s="2"/>
    </row>
    <row r="406" spans="1:8" x14ac:dyDescent="0.3">
      <c r="A406" s="2">
        <v>110503</v>
      </c>
      <c r="B406" s="4" t="s">
        <v>696</v>
      </c>
      <c r="C406" s="3" t="s">
        <v>256</v>
      </c>
      <c r="D406" s="240">
        <v>52</v>
      </c>
      <c r="E406" s="240">
        <v>6</v>
      </c>
      <c r="F406" s="241" t="s">
        <v>263</v>
      </c>
      <c r="G406" s="242">
        <v>43700.590555555558</v>
      </c>
      <c r="H406" s="2"/>
    </row>
    <row r="407" spans="1:8" x14ac:dyDescent="0.3">
      <c r="A407" s="2">
        <v>110890</v>
      </c>
      <c r="B407" s="4" t="s">
        <v>697</v>
      </c>
      <c r="C407" s="3" t="s">
        <v>265</v>
      </c>
      <c r="D407" s="240">
        <v>55</v>
      </c>
      <c r="E407" s="240">
        <v>19</v>
      </c>
      <c r="F407" s="241" t="s">
        <v>257</v>
      </c>
      <c r="G407" s="242">
        <v>44113.390856481485</v>
      </c>
      <c r="H407" s="2">
        <v>140125</v>
      </c>
    </row>
    <row r="408" spans="1:8" x14ac:dyDescent="0.3">
      <c r="A408" s="2">
        <v>110891</v>
      </c>
      <c r="B408" s="4" t="s">
        <v>698</v>
      </c>
      <c r="C408" s="3" t="s">
        <v>265</v>
      </c>
      <c r="D408" s="240">
        <v>55</v>
      </c>
      <c r="E408" s="240">
        <v>19</v>
      </c>
      <c r="F408" s="241" t="s">
        <v>257</v>
      </c>
      <c r="G408" s="242">
        <v>44104.394143518519</v>
      </c>
      <c r="H408" s="2">
        <v>140058</v>
      </c>
    </row>
    <row r="409" spans="1:8" x14ac:dyDescent="0.3">
      <c r="A409" s="2">
        <v>111756</v>
      </c>
      <c r="B409" s="4" t="s">
        <v>699</v>
      </c>
      <c r="C409" s="3" t="s">
        <v>31</v>
      </c>
      <c r="D409" s="240">
        <v>67</v>
      </c>
      <c r="E409" s="240">
        <v>13</v>
      </c>
      <c r="F409" s="241"/>
      <c r="G409" s="242"/>
      <c r="H409" s="2"/>
    </row>
    <row r="410" spans="1:8" x14ac:dyDescent="0.3">
      <c r="A410" s="2">
        <v>112064</v>
      </c>
      <c r="B410" s="4" t="s">
        <v>700</v>
      </c>
      <c r="C410" s="3" t="s">
        <v>31</v>
      </c>
      <c r="D410" s="240">
        <v>70</v>
      </c>
      <c r="E410" s="240">
        <v>38</v>
      </c>
      <c r="F410" s="241" t="s">
        <v>254</v>
      </c>
      <c r="G410" s="242">
        <v>44461.457592592589</v>
      </c>
      <c r="H410" s="2"/>
    </row>
    <row r="411" spans="1:8" x14ac:dyDescent="0.3">
      <c r="A411" s="2">
        <v>112160</v>
      </c>
      <c r="B411" s="4" t="s">
        <v>701</v>
      </c>
      <c r="C411" s="3" t="s">
        <v>31</v>
      </c>
      <c r="D411" s="240">
        <v>55</v>
      </c>
      <c r="E411" s="240">
        <v>7</v>
      </c>
      <c r="F411" s="241" t="s">
        <v>263</v>
      </c>
      <c r="G411" s="242">
        <v>43808.459768518522</v>
      </c>
      <c r="H411" s="2"/>
    </row>
    <row r="412" spans="1:8" x14ac:dyDescent="0.3">
      <c r="A412" s="2">
        <v>112164</v>
      </c>
      <c r="B412" s="4" t="s">
        <v>702</v>
      </c>
      <c r="C412" s="3" t="s">
        <v>31</v>
      </c>
      <c r="D412" s="240">
        <v>55</v>
      </c>
      <c r="E412" s="240">
        <v>37</v>
      </c>
      <c r="F412" s="241"/>
      <c r="G412" s="242"/>
      <c r="H412" s="2"/>
    </row>
    <row r="413" spans="1:8" x14ac:dyDescent="0.3">
      <c r="A413" s="2">
        <v>112330</v>
      </c>
      <c r="B413" s="4" t="s">
        <v>703</v>
      </c>
      <c r="C413" s="3" t="s">
        <v>313</v>
      </c>
      <c r="D413" s="240">
        <v>70</v>
      </c>
      <c r="E413" s="240">
        <v>33</v>
      </c>
      <c r="F413" s="241" t="s">
        <v>263</v>
      </c>
      <c r="G413" s="242" t="s">
        <v>704</v>
      </c>
      <c r="H413" s="2">
        <v>133371</v>
      </c>
    </row>
    <row r="414" spans="1:8" x14ac:dyDescent="0.3">
      <c r="A414" s="2">
        <v>112965</v>
      </c>
      <c r="B414" s="4" t="s">
        <v>705</v>
      </c>
      <c r="C414" s="3" t="s">
        <v>265</v>
      </c>
      <c r="D414" s="240">
        <v>55</v>
      </c>
      <c r="E414" s="240">
        <v>19</v>
      </c>
      <c r="F414" s="241" t="s">
        <v>257</v>
      </c>
      <c r="G414" s="242">
        <v>44104.394143518519</v>
      </c>
      <c r="H414" s="2">
        <v>140059</v>
      </c>
    </row>
    <row r="415" spans="1:8" x14ac:dyDescent="0.3">
      <c r="A415" s="2">
        <v>113097</v>
      </c>
      <c r="B415" s="4" t="s">
        <v>706</v>
      </c>
      <c r="C415" s="3" t="s">
        <v>256</v>
      </c>
      <c r="D415" s="240">
        <v>74</v>
      </c>
      <c r="E415" s="240">
        <v>2</v>
      </c>
      <c r="F415" s="241"/>
      <c r="G415" s="242"/>
      <c r="H415" s="2"/>
    </row>
    <row r="416" spans="1:8" x14ac:dyDescent="0.3">
      <c r="A416" s="2">
        <v>113180</v>
      </c>
      <c r="B416" s="4" t="s">
        <v>707</v>
      </c>
      <c r="C416" s="3"/>
      <c r="D416" s="240"/>
      <c r="E416" s="240"/>
      <c r="F416" s="241"/>
      <c r="G416" s="242"/>
      <c r="H416" s="2"/>
    </row>
    <row r="417" spans="1:8" x14ac:dyDescent="0.3">
      <c r="A417" s="2">
        <v>113207</v>
      </c>
      <c r="B417" s="4" t="s">
        <v>708</v>
      </c>
      <c r="C417" s="3" t="s">
        <v>553</v>
      </c>
      <c r="D417" s="240">
        <v>51</v>
      </c>
      <c r="E417" s="240">
        <v>21</v>
      </c>
      <c r="F417" s="241"/>
      <c r="G417" s="242"/>
      <c r="H417" s="2"/>
    </row>
    <row r="418" spans="1:8" x14ac:dyDescent="0.3">
      <c r="A418" s="2">
        <v>114255</v>
      </c>
      <c r="B418" s="4" t="s">
        <v>709</v>
      </c>
      <c r="C418" s="3" t="s">
        <v>553</v>
      </c>
      <c r="D418" s="240">
        <v>51</v>
      </c>
      <c r="E418" s="240">
        <v>21</v>
      </c>
      <c r="F418" s="241"/>
      <c r="G418" s="242"/>
      <c r="H418" s="2"/>
    </row>
    <row r="419" spans="1:8" x14ac:dyDescent="0.3">
      <c r="A419" s="2">
        <v>115135</v>
      </c>
      <c r="B419" s="4" t="s">
        <v>710</v>
      </c>
      <c r="C419" s="3" t="s">
        <v>256</v>
      </c>
      <c r="D419" s="240">
        <v>51</v>
      </c>
      <c r="E419" s="240">
        <v>17</v>
      </c>
      <c r="F419" s="241"/>
      <c r="G419" s="242"/>
      <c r="H419" s="2"/>
    </row>
    <row r="420" spans="1:8" x14ac:dyDescent="0.3">
      <c r="A420" s="2">
        <v>115146</v>
      </c>
      <c r="B420" s="4" t="s">
        <v>711</v>
      </c>
      <c r="C420" s="3" t="s">
        <v>256</v>
      </c>
      <c r="D420" s="240">
        <v>55</v>
      </c>
      <c r="E420" s="240">
        <v>32</v>
      </c>
      <c r="F420" s="241"/>
      <c r="G420" s="242"/>
      <c r="H420" s="2"/>
    </row>
    <row r="421" spans="1:8" x14ac:dyDescent="0.3">
      <c r="A421" s="2">
        <v>115149</v>
      </c>
      <c r="B421" s="4" t="s">
        <v>712</v>
      </c>
      <c r="C421" s="3" t="s">
        <v>256</v>
      </c>
      <c r="D421" s="240">
        <v>55</v>
      </c>
      <c r="E421" s="240">
        <v>32</v>
      </c>
      <c r="F421" s="241"/>
      <c r="G421" s="242"/>
      <c r="H421" s="2"/>
    </row>
    <row r="422" spans="1:8" x14ac:dyDescent="0.3">
      <c r="A422" s="2">
        <v>115151</v>
      </c>
      <c r="B422" s="4" t="s">
        <v>713</v>
      </c>
      <c r="C422" s="3" t="s">
        <v>256</v>
      </c>
      <c r="D422" s="240">
        <v>55</v>
      </c>
      <c r="E422" s="240">
        <v>32</v>
      </c>
      <c r="F422" s="241"/>
      <c r="G422" s="242"/>
      <c r="H422" s="2"/>
    </row>
    <row r="423" spans="1:8" x14ac:dyDescent="0.3">
      <c r="A423" s="2">
        <v>115152</v>
      </c>
      <c r="B423" s="4" t="s">
        <v>714</v>
      </c>
      <c r="C423" s="3" t="s">
        <v>256</v>
      </c>
      <c r="D423" s="240">
        <v>55</v>
      </c>
      <c r="E423" s="240">
        <v>32</v>
      </c>
      <c r="F423" s="241"/>
      <c r="G423" s="242"/>
      <c r="H423" s="2"/>
    </row>
    <row r="424" spans="1:8" x14ac:dyDescent="0.3">
      <c r="A424" s="2">
        <v>115154</v>
      </c>
      <c r="B424" s="4" t="s">
        <v>715</v>
      </c>
      <c r="C424" s="3" t="s">
        <v>256</v>
      </c>
      <c r="D424" s="240">
        <v>55</v>
      </c>
      <c r="E424" s="240">
        <v>32</v>
      </c>
      <c r="F424" s="241"/>
      <c r="G424" s="242"/>
      <c r="H424" s="2"/>
    </row>
    <row r="425" spans="1:8" x14ac:dyDescent="0.3">
      <c r="A425" s="2">
        <v>115214</v>
      </c>
      <c r="B425" s="4" t="s">
        <v>716</v>
      </c>
      <c r="C425" s="3" t="s">
        <v>256</v>
      </c>
      <c r="D425" s="240">
        <v>51</v>
      </c>
      <c r="E425" s="240">
        <v>17</v>
      </c>
      <c r="F425" s="241"/>
      <c r="G425" s="242"/>
      <c r="H425" s="2"/>
    </row>
    <row r="426" spans="1:8" x14ac:dyDescent="0.3">
      <c r="A426" s="2">
        <v>115737</v>
      </c>
      <c r="B426" s="4" t="s">
        <v>717</v>
      </c>
      <c r="C426" s="3" t="s">
        <v>553</v>
      </c>
      <c r="D426" s="240">
        <v>51</v>
      </c>
      <c r="E426" s="240">
        <v>20</v>
      </c>
      <c r="F426" s="241"/>
      <c r="G426" s="242"/>
      <c r="H426" s="2"/>
    </row>
    <row r="427" spans="1:8" x14ac:dyDescent="0.3">
      <c r="A427" s="2">
        <v>115781</v>
      </c>
      <c r="B427" s="4" t="s">
        <v>718</v>
      </c>
      <c r="C427" s="3" t="s">
        <v>31</v>
      </c>
      <c r="D427" s="240">
        <v>55</v>
      </c>
      <c r="E427" s="240">
        <v>64</v>
      </c>
      <c r="F427" s="241" t="s">
        <v>263</v>
      </c>
      <c r="G427" s="242">
        <v>43901.63380787037</v>
      </c>
      <c r="H427" s="2"/>
    </row>
    <row r="428" spans="1:8" x14ac:dyDescent="0.3">
      <c r="A428" s="2">
        <v>116771</v>
      </c>
      <c r="B428" s="4" t="s">
        <v>719</v>
      </c>
      <c r="C428" s="3" t="s">
        <v>720</v>
      </c>
      <c r="D428" s="240">
        <v>69</v>
      </c>
      <c r="E428" s="240">
        <v>1</v>
      </c>
      <c r="F428" s="241"/>
      <c r="G428" s="242"/>
      <c r="H428" s="2"/>
    </row>
    <row r="429" spans="1:8" x14ac:dyDescent="0.3">
      <c r="A429" s="2">
        <v>118243</v>
      </c>
      <c r="B429" s="4" t="s">
        <v>721</v>
      </c>
      <c r="C429" s="3" t="s">
        <v>256</v>
      </c>
      <c r="D429" s="240">
        <v>89</v>
      </c>
      <c r="E429" s="240">
        <v>12</v>
      </c>
      <c r="F429" s="241" t="s">
        <v>263</v>
      </c>
      <c r="G429" s="242">
        <v>43875.379710648151</v>
      </c>
      <c r="H429" s="2"/>
    </row>
    <row r="430" spans="1:8" x14ac:dyDescent="0.3">
      <c r="A430" s="2">
        <v>118248</v>
      </c>
      <c r="B430" s="4" t="s">
        <v>722</v>
      </c>
      <c r="C430" s="3" t="s">
        <v>553</v>
      </c>
      <c r="D430" s="240">
        <v>51</v>
      </c>
      <c r="E430" s="240">
        <v>21</v>
      </c>
      <c r="F430" s="241"/>
      <c r="G430" s="242"/>
      <c r="H430" s="2"/>
    </row>
    <row r="431" spans="1:8" x14ac:dyDescent="0.3">
      <c r="A431" s="2">
        <v>118578</v>
      </c>
      <c r="B431" s="4" t="s">
        <v>723</v>
      </c>
      <c r="C431" s="3" t="s">
        <v>553</v>
      </c>
      <c r="D431" s="240">
        <v>51</v>
      </c>
      <c r="E431" s="240">
        <v>21</v>
      </c>
      <c r="F431" s="241"/>
      <c r="G431" s="242"/>
      <c r="H431" s="2"/>
    </row>
    <row r="432" spans="1:8" x14ac:dyDescent="0.3">
      <c r="A432" s="2">
        <v>118580</v>
      </c>
      <c r="B432" s="4" t="s">
        <v>724</v>
      </c>
      <c r="C432" s="3" t="s">
        <v>553</v>
      </c>
      <c r="D432" s="240">
        <v>51</v>
      </c>
      <c r="E432" s="240">
        <v>21</v>
      </c>
      <c r="F432" s="241"/>
      <c r="G432" s="242"/>
      <c r="H432" s="2"/>
    </row>
    <row r="433" spans="1:8" x14ac:dyDescent="0.3">
      <c r="A433" s="2">
        <v>118660</v>
      </c>
      <c r="B433" s="4" t="s">
        <v>725</v>
      </c>
      <c r="C433" s="3"/>
      <c r="D433" s="240"/>
      <c r="E433" s="240"/>
      <c r="F433" s="241" t="s">
        <v>263</v>
      </c>
      <c r="G433" s="242">
        <v>43808.444606481484</v>
      </c>
      <c r="H433" s="2"/>
    </row>
    <row r="434" spans="1:8" x14ac:dyDescent="0.3">
      <c r="A434" s="2">
        <v>118779</v>
      </c>
      <c r="B434" s="4" t="s">
        <v>726</v>
      </c>
      <c r="C434" s="3" t="s">
        <v>256</v>
      </c>
      <c r="D434" s="240">
        <v>55</v>
      </c>
      <c r="E434" s="240">
        <v>32</v>
      </c>
      <c r="F434" s="241"/>
      <c r="G434" s="242"/>
      <c r="H434" s="2"/>
    </row>
    <row r="435" spans="1:8" x14ac:dyDescent="0.3">
      <c r="A435" s="2">
        <v>118843</v>
      </c>
      <c r="B435" s="4" t="s">
        <v>727</v>
      </c>
      <c r="C435" s="3" t="s">
        <v>256</v>
      </c>
      <c r="D435" s="240">
        <v>52</v>
      </c>
      <c r="E435" s="240">
        <v>9</v>
      </c>
      <c r="F435" s="241"/>
      <c r="G435" s="242"/>
      <c r="H435" s="2"/>
    </row>
    <row r="436" spans="1:8" x14ac:dyDescent="0.3">
      <c r="A436" s="2">
        <v>118864</v>
      </c>
      <c r="B436" s="4" t="s">
        <v>728</v>
      </c>
      <c r="C436" s="3" t="s">
        <v>256</v>
      </c>
      <c r="D436" s="240">
        <v>51</v>
      </c>
      <c r="E436" s="240">
        <v>9</v>
      </c>
      <c r="F436" s="241" t="s">
        <v>263</v>
      </c>
      <c r="G436" s="242" t="s">
        <v>515</v>
      </c>
      <c r="H436" s="2">
        <v>136554</v>
      </c>
    </row>
    <row r="437" spans="1:8" x14ac:dyDescent="0.3">
      <c r="A437" s="2">
        <v>118865</v>
      </c>
      <c r="B437" s="4" t="s">
        <v>729</v>
      </c>
      <c r="C437" s="3" t="s">
        <v>256</v>
      </c>
      <c r="D437" s="240">
        <v>51</v>
      </c>
      <c r="E437" s="240">
        <v>9</v>
      </c>
      <c r="F437" s="241" t="s">
        <v>263</v>
      </c>
      <c r="G437" s="242" t="s">
        <v>730</v>
      </c>
      <c r="H437" s="2">
        <v>136555</v>
      </c>
    </row>
    <row r="438" spans="1:8" x14ac:dyDescent="0.3">
      <c r="A438" s="2">
        <v>118993</v>
      </c>
      <c r="B438" s="4" t="s">
        <v>731</v>
      </c>
      <c r="C438" s="3" t="s">
        <v>553</v>
      </c>
      <c r="D438" s="240">
        <v>51</v>
      </c>
      <c r="E438" s="240">
        <v>21</v>
      </c>
      <c r="F438" s="241"/>
      <c r="G438" s="242"/>
      <c r="H438" s="2"/>
    </row>
    <row r="439" spans="1:8" x14ac:dyDescent="0.3">
      <c r="A439" s="2">
        <v>118994</v>
      </c>
      <c r="B439" s="4" t="s">
        <v>732</v>
      </c>
      <c r="C439" s="3" t="s">
        <v>553</v>
      </c>
      <c r="D439" s="240">
        <v>51</v>
      </c>
      <c r="E439" s="240">
        <v>21</v>
      </c>
      <c r="F439" s="241"/>
      <c r="G439" s="242"/>
      <c r="H439" s="2"/>
    </row>
    <row r="440" spans="1:8" x14ac:dyDescent="0.3">
      <c r="A440" s="2">
        <v>119008</v>
      </c>
      <c r="B440" s="4" t="s">
        <v>733</v>
      </c>
      <c r="C440" s="3" t="s">
        <v>31</v>
      </c>
      <c r="D440" s="240">
        <v>55</v>
      </c>
      <c r="E440" s="240">
        <v>62</v>
      </c>
      <c r="F440" s="241" t="s">
        <v>263</v>
      </c>
      <c r="G440" s="242">
        <v>43875.457731481481</v>
      </c>
      <c r="H440" s="2"/>
    </row>
    <row r="441" spans="1:8" x14ac:dyDescent="0.3">
      <c r="A441" s="2">
        <v>119087</v>
      </c>
      <c r="B441" s="4" t="s">
        <v>734</v>
      </c>
      <c r="C441" s="3" t="s">
        <v>256</v>
      </c>
      <c r="D441" s="240">
        <v>59</v>
      </c>
      <c r="E441" s="240">
        <v>18</v>
      </c>
      <c r="F441" s="241" t="s">
        <v>254</v>
      </c>
      <c r="G441" s="242">
        <v>44461.442743055559</v>
      </c>
      <c r="H441" s="2"/>
    </row>
    <row r="442" spans="1:8" x14ac:dyDescent="0.3">
      <c r="A442" s="2">
        <v>119182</v>
      </c>
      <c r="B442" s="4" t="s">
        <v>735</v>
      </c>
      <c r="C442" s="3" t="s">
        <v>31</v>
      </c>
      <c r="D442" s="240">
        <v>55</v>
      </c>
      <c r="E442" s="240">
        <v>37</v>
      </c>
      <c r="F442" s="241"/>
      <c r="G442" s="242"/>
      <c r="H442" s="2">
        <v>136083</v>
      </c>
    </row>
    <row r="443" spans="1:8" x14ac:dyDescent="0.3">
      <c r="A443" s="2">
        <v>119183</v>
      </c>
      <c r="B443" s="4" t="s">
        <v>736</v>
      </c>
      <c r="C443" s="3" t="s">
        <v>31</v>
      </c>
      <c r="D443" s="240">
        <v>55</v>
      </c>
      <c r="E443" s="240">
        <v>37</v>
      </c>
      <c r="F443" s="241"/>
      <c r="G443" s="242"/>
      <c r="H443" s="2"/>
    </row>
    <row r="444" spans="1:8" x14ac:dyDescent="0.3">
      <c r="A444" s="2">
        <v>119514</v>
      </c>
      <c r="B444" s="4" t="s">
        <v>737</v>
      </c>
      <c r="C444" s="3" t="s">
        <v>265</v>
      </c>
      <c r="D444" s="240">
        <v>51</v>
      </c>
      <c r="E444" s="240">
        <v>28</v>
      </c>
      <c r="F444" s="241" t="s">
        <v>263</v>
      </c>
      <c r="G444" s="242" t="s">
        <v>738</v>
      </c>
      <c r="H444" s="2"/>
    </row>
    <row r="445" spans="1:8" x14ac:dyDescent="0.3">
      <c r="A445" s="2">
        <v>119626</v>
      </c>
      <c r="B445" s="4" t="s">
        <v>739</v>
      </c>
      <c r="C445" s="3" t="s">
        <v>553</v>
      </c>
      <c r="D445" s="240">
        <v>51</v>
      </c>
      <c r="E445" s="240">
        <v>19</v>
      </c>
      <c r="F445" s="241"/>
      <c r="G445" s="242"/>
      <c r="H445" s="2"/>
    </row>
    <row r="446" spans="1:8" x14ac:dyDescent="0.3">
      <c r="A446" s="2">
        <v>119627</v>
      </c>
      <c r="B446" s="4" t="s">
        <v>740</v>
      </c>
      <c r="C446" s="3" t="s">
        <v>265</v>
      </c>
      <c r="D446" s="240">
        <v>55</v>
      </c>
      <c r="E446" s="240">
        <v>19</v>
      </c>
      <c r="F446" s="241" t="s">
        <v>257</v>
      </c>
      <c r="G446" s="242">
        <v>44104.394143518519</v>
      </c>
      <c r="H446" s="2">
        <v>140050</v>
      </c>
    </row>
    <row r="447" spans="1:8" x14ac:dyDescent="0.3">
      <c r="A447" s="2">
        <v>119628</v>
      </c>
      <c r="B447" s="4" t="s">
        <v>741</v>
      </c>
      <c r="C447" s="3" t="s">
        <v>265</v>
      </c>
      <c r="D447" s="240">
        <v>55</v>
      </c>
      <c r="E447" s="240">
        <v>19</v>
      </c>
      <c r="F447" s="241" t="s">
        <v>257</v>
      </c>
      <c r="G447" s="242">
        <v>44104.394143518519</v>
      </c>
      <c r="H447" s="2">
        <v>140053</v>
      </c>
    </row>
    <row r="448" spans="1:8" x14ac:dyDescent="0.3">
      <c r="A448" s="2">
        <v>119793</v>
      </c>
      <c r="B448" s="4" t="s">
        <v>742</v>
      </c>
      <c r="C448" s="3" t="s">
        <v>553</v>
      </c>
      <c r="D448" s="240">
        <v>51</v>
      </c>
      <c r="E448" s="240">
        <v>19</v>
      </c>
      <c r="F448" s="241"/>
      <c r="G448" s="242"/>
      <c r="H448" s="2"/>
    </row>
    <row r="449" spans="1:8" x14ac:dyDescent="0.3">
      <c r="A449" s="2">
        <v>119794</v>
      </c>
      <c r="B449" s="4" t="s">
        <v>743</v>
      </c>
      <c r="C449" s="3" t="s">
        <v>553</v>
      </c>
      <c r="D449" s="240">
        <v>51</v>
      </c>
      <c r="E449" s="240">
        <v>19</v>
      </c>
      <c r="F449" s="241"/>
      <c r="G449" s="242"/>
      <c r="H449" s="2"/>
    </row>
    <row r="450" spans="1:8" x14ac:dyDescent="0.3">
      <c r="A450" s="2">
        <v>119795</v>
      </c>
      <c r="B450" s="4" t="s">
        <v>744</v>
      </c>
      <c r="C450" s="3" t="s">
        <v>553</v>
      </c>
      <c r="D450" s="240">
        <v>51</v>
      </c>
      <c r="E450" s="240">
        <v>19</v>
      </c>
      <c r="F450" s="241"/>
      <c r="G450" s="242"/>
      <c r="H450" s="2"/>
    </row>
    <row r="451" spans="1:8" x14ac:dyDescent="0.3">
      <c r="A451" s="2">
        <v>119796</v>
      </c>
      <c r="B451" s="4" t="s">
        <v>745</v>
      </c>
      <c r="C451" s="3" t="s">
        <v>553</v>
      </c>
      <c r="D451" s="240">
        <v>51</v>
      </c>
      <c r="E451" s="240">
        <v>19</v>
      </c>
      <c r="F451" s="241"/>
      <c r="G451" s="242"/>
      <c r="H451" s="2"/>
    </row>
    <row r="452" spans="1:8" x14ac:dyDescent="0.3">
      <c r="A452" s="2">
        <v>119798</v>
      </c>
      <c r="B452" s="4" t="s">
        <v>746</v>
      </c>
      <c r="C452" s="3" t="s">
        <v>553</v>
      </c>
      <c r="D452" s="240">
        <v>51</v>
      </c>
      <c r="E452" s="240">
        <v>19</v>
      </c>
      <c r="F452" s="241"/>
      <c r="G452" s="242"/>
      <c r="H452" s="2"/>
    </row>
    <row r="453" spans="1:8" x14ac:dyDescent="0.3">
      <c r="A453" s="2">
        <v>119810</v>
      </c>
      <c r="B453" s="4" t="s">
        <v>747</v>
      </c>
      <c r="C453" s="3" t="s">
        <v>256</v>
      </c>
      <c r="D453" s="240">
        <v>55</v>
      </c>
      <c r="E453" s="240">
        <v>52</v>
      </c>
      <c r="F453" s="241" t="s">
        <v>263</v>
      </c>
      <c r="G453" s="242">
        <v>43901.63380787037</v>
      </c>
      <c r="H453" s="2"/>
    </row>
    <row r="454" spans="1:8" x14ac:dyDescent="0.3">
      <c r="A454" s="2">
        <v>119811</v>
      </c>
      <c r="B454" s="4" t="s">
        <v>748</v>
      </c>
      <c r="C454" s="3" t="s">
        <v>256</v>
      </c>
      <c r="D454" s="240">
        <v>55</v>
      </c>
      <c r="E454" s="240">
        <v>52</v>
      </c>
      <c r="F454" s="241" t="s">
        <v>263</v>
      </c>
      <c r="G454" s="242">
        <v>43901.63380787037</v>
      </c>
      <c r="H454" s="2"/>
    </row>
    <row r="455" spans="1:8" x14ac:dyDescent="0.3">
      <c r="A455" s="2">
        <v>120217</v>
      </c>
      <c r="B455" s="4" t="s">
        <v>749</v>
      </c>
      <c r="C455" s="3" t="s">
        <v>256</v>
      </c>
      <c r="D455" s="240">
        <v>84</v>
      </c>
      <c r="E455" s="240">
        <v>1</v>
      </c>
      <c r="F455" s="241"/>
      <c r="G455" s="242"/>
      <c r="H455" s="2"/>
    </row>
    <row r="456" spans="1:8" x14ac:dyDescent="0.3">
      <c r="A456" s="2">
        <v>120477</v>
      </c>
      <c r="B456" s="4" t="s">
        <v>750</v>
      </c>
      <c r="C456" s="3" t="s">
        <v>256</v>
      </c>
      <c r="D456" s="240">
        <v>55</v>
      </c>
      <c r="E456" s="240">
        <v>63</v>
      </c>
      <c r="F456" s="241" t="s">
        <v>263</v>
      </c>
      <c r="G456" s="242">
        <v>43901.63380787037</v>
      </c>
      <c r="H456" s="2"/>
    </row>
    <row r="457" spans="1:8" x14ac:dyDescent="0.3">
      <c r="A457" s="2">
        <v>121214</v>
      </c>
      <c r="B457" s="4" t="s">
        <v>751</v>
      </c>
      <c r="C457" s="3" t="s">
        <v>31</v>
      </c>
      <c r="D457" s="240">
        <v>83</v>
      </c>
      <c r="E457" s="240">
        <v>8</v>
      </c>
      <c r="F457" s="241" t="s">
        <v>263</v>
      </c>
      <c r="G457" s="242" t="s">
        <v>752</v>
      </c>
      <c r="H457" s="2"/>
    </row>
    <row r="458" spans="1:8" x14ac:dyDescent="0.3">
      <c r="A458" s="2">
        <v>121292</v>
      </c>
      <c r="B458" s="4" t="s">
        <v>753</v>
      </c>
      <c r="C458" s="3" t="s">
        <v>31</v>
      </c>
      <c r="D458" s="240">
        <v>55</v>
      </c>
      <c r="E458" s="240">
        <v>49</v>
      </c>
      <c r="F458" s="241" t="s">
        <v>263</v>
      </c>
      <c r="G458" s="242">
        <v>43808.481793981482</v>
      </c>
      <c r="H458" s="2">
        <v>136898</v>
      </c>
    </row>
    <row r="459" spans="1:8" x14ac:dyDescent="0.3">
      <c r="A459" s="2">
        <v>122153</v>
      </c>
      <c r="B459" s="4" t="s">
        <v>754</v>
      </c>
      <c r="C459" s="3" t="s">
        <v>256</v>
      </c>
      <c r="D459" s="240">
        <v>55</v>
      </c>
      <c r="E459" s="240">
        <v>46</v>
      </c>
      <c r="F459" s="241"/>
      <c r="G459" s="242"/>
      <c r="H459" s="2"/>
    </row>
    <row r="460" spans="1:8" x14ac:dyDescent="0.3">
      <c r="A460" s="2">
        <v>122154</v>
      </c>
      <c r="B460" s="4" t="s">
        <v>755</v>
      </c>
      <c r="C460" s="3" t="s">
        <v>31</v>
      </c>
      <c r="D460" s="240">
        <v>55</v>
      </c>
      <c r="E460" s="240">
        <v>63</v>
      </c>
      <c r="F460" s="241"/>
      <c r="G460" s="242"/>
      <c r="H460" s="2"/>
    </row>
    <row r="461" spans="1:8" x14ac:dyDescent="0.3">
      <c r="A461" s="2">
        <v>122545</v>
      </c>
      <c r="B461" s="4" t="s">
        <v>756</v>
      </c>
      <c r="C461" s="3" t="s">
        <v>256</v>
      </c>
      <c r="D461" s="240">
        <v>84</v>
      </c>
      <c r="E461" s="240">
        <v>2</v>
      </c>
      <c r="F461" s="241"/>
      <c r="G461" s="242"/>
      <c r="H461" s="2"/>
    </row>
    <row r="462" spans="1:8" x14ac:dyDescent="0.3">
      <c r="A462" s="2">
        <v>123146</v>
      </c>
      <c r="B462" s="4" t="s">
        <v>757</v>
      </c>
      <c r="C462" s="3" t="s">
        <v>604</v>
      </c>
      <c r="D462" s="240">
        <v>51</v>
      </c>
      <c r="E462" s="240">
        <v>4</v>
      </c>
      <c r="F462" s="241" t="s">
        <v>254</v>
      </c>
      <c r="G462" s="242">
        <v>44454.452928240738</v>
      </c>
      <c r="H462" s="2"/>
    </row>
    <row r="463" spans="1:8" x14ac:dyDescent="0.3">
      <c r="A463" s="2">
        <v>123241</v>
      </c>
      <c r="B463" s="4" t="s">
        <v>758</v>
      </c>
      <c r="C463" s="3" t="s">
        <v>338</v>
      </c>
      <c r="D463" s="240">
        <v>69</v>
      </c>
      <c r="E463" s="240">
        <v>2</v>
      </c>
      <c r="F463" s="241" t="s">
        <v>257</v>
      </c>
      <c r="G463" s="242">
        <v>44237.476643518516</v>
      </c>
      <c r="H463" s="2"/>
    </row>
    <row r="464" spans="1:8" x14ac:dyDescent="0.3">
      <c r="A464" s="2">
        <v>123347</v>
      </c>
      <c r="B464" s="4" t="s">
        <v>759</v>
      </c>
      <c r="C464" s="3" t="s">
        <v>262</v>
      </c>
      <c r="D464" s="240">
        <v>67</v>
      </c>
      <c r="E464" s="240">
        <v>7</v>
      </c>
      <c r="F464" s="241"/>
      <c r="G464" s="242"/>
      <c r="H464" s="2"/>
    </row>
    <row r="465" spans="1:8" x14ac:dyDescent="0.3">
      <c r="A465" s="2">
        <v>123348</v>
      </c>
      <c r="B465" s="4" t="s">
        <v>760</v>
      </c>
      <c r="C465" s="3" t="s">
        <v>262</v>
      </c>
      <c r="D465" s="240">
        <v>67</v>
      </c>
      <c r="E465" s="240">
        <v>7</v>
      </c>
      <c r="F465" s="241"/>
      <c r="G465" s="242"/>
      <c r="H465" s="2"/>
    </row>
    <row r="466" spans="1:8" x14ac:dyDescent="0.3">
      <c r="A466" s="2">
        <v>123351</v>
      </c>
      <c r="B466" s="4" t="s">
        <v>761</v>
      </c>
      <c r="C466" s="3" t="s">
        <v>262</v>
      </c>
      <c r="D466" s="240">
        <v>67</v>
      </c>
      <c r="E466" s="240">
        <v>7</v>
      </c>
      <c r="F466" s="241"/>
      <c r="G466" s="242"/>
      <c r="H466" s="2"/>
    </row>
    <row r="467" spans="1:8" x14ac:dyDescent="0.3">
      <c r="A467" s="2">
        <v>123352</v>
      </c>
      <c r="B467" s="4" t="s">
        <v>762</v>
      </c>
      <c r="C467" s="3" t="s">
        <v>262</v>
      </c>
      <c r="D467" s="240">
        <v>67</v>
      </c>
      <c r="E467" s="240">
        <v>7</v>
      </c>
      <c r="F467" s="241"/>
      <c r="G467" s="242"/>
      <c r="H467" s="2"/>
    </row>
    <row r="468" spans="1:8" x14ac:dyDescent="0.3">
      <c r="A468" s="2">
        <v>123353</v>
      </c>
      <c r="B468" s="4" t="s">
        <v>763</v>
      </c>
      <c r="C468" s="3" t="s">
        <v>262</v>
      </c>
      <c r="D468" s="240">
        <v>67</v>
      </c>
      <c r="E468" s="240">
        <v>7</v>
      </c>
      <c r="F468" s="241"/>
      <c r="G468" s="242"/>
      <c r="H468" s="2"/>
    </row>
    <row r="469" spans="1:8" x14ac:dyDescent="0.3">
      <c r="A469" s="2">
        <v>123371</v>
      </c>
      <c r="B469" s="4" t="s">
        <v>764</v>
      </c>
      <c r="C469" s="3" t="s">
        <v>265</v>
      </c>
      <c r="D469" s="240">
        <v>55</v>
      </c>
      <c r="E469" s="240">
        <v>19</v>
      </c>
      <c r="F469" s="241" t="s">
        <v>257</v>
      </c>
      <c r="G469" s="242">
        <v>44104.394143518519</v>
      </c>
      <c r="H469" s="2">
        <v>140061</v>
      </c>
    </row>
    <row r="470" spans="1:8" x14ac:dyDescent="0.3">
      <c r="A470" s="2">
        <v>123373</v>
      </c>
      <c r="B470" s="4" t="s">
        <v>765</v>
      </c>
      <c r="C470" s="3" t="s">
        <v>265</v>
      </c>
      <c r="D470" s="240">
        <v>55</v>
      </c>
      <c r="E470" s="240">
        <v>19</v>
      </c>
      <c r="F470" s="241" t="s">
        <v>257</v>
      </c>
      <c r="G470" s="242">
        <v>44104.394143518519</v>
      </c>
      <c r="H470" s="2">
        <v>140060</v>
      </c>
    </row>
    <row r="471" spans="1:8" x14ac:dyDescent="0.3">
      <c r="A471" s="2">
        <v>124241</v>
      </c>
      <c r="B471" s="4" t="s">
        <v>766</v>
      </c>
      <c r="C471" s="3" t="s">
        <v>31</v>
      </c>
      <c r="D471" s="240">
        <v>61</v>
      </c>
      <c r="E471" s="240">
        <v>10</v>
      </c>
      <c r="F471" s="241" t="s">
        <v>257</v>
      </c>
      <c r="G471" s="242">
        <v>43682.372615740744</v>
      </c>
      <c r="H471" s="2">
        <v>138054</v>
      </c>
    </row>
    <row r="472" spans="1:8" x14ac:dyDescent="0.3">
      <c r="A472" s="2">
        <v>124335</v>
      </c>
      <c r="B472" s="4" t="s">
        <v>767</v>
      </c>
      <c r="C472" s="3" t="s">
        <v>256</v>
      </c>
      <c r="D472" s="240">
        <v>55</v>
      </c>
      <c r="E472" s="240">
        <v>49</v>
      </c>
      <c r="F472" s="241" t="s">
        <v>263</v>
      </c>
      <c r="G472" s="242">
        <v>43734.501006944447</v>
      </c>
      <c r="H472" s="2">
        <v>138547</v>
      </c>
    </row>
    <row r="473" spans="1:8" x14ac:dyDescent="0.3">
      <c r="A473" s="2">
        <v>124980</v>
      </c>
      <c r="B473" s="4" t="s">
        <v>768</v>
      </c>
      <c r="C473" s="3" t="s">
        <v>265</v>
      </c>
      <c r="D473" s="240">
        <v>55</v>
      </c>
      <c r="E473" s="240">
        <v>19</v>
      </c>
      <c r="F473" s="241" t="s">
        <v>257</v>
      </c>
      <c r="G473" s="242">
        <v>44104.394143518519</v>
      </c>
      <c r="H473" s="2">
        <v>140056</v>
      </c>
    </row>
    <row r="474" spans="1:8" x14ac:dyDescent="0.3">
      <c r="A474" s="2">
        <v>125260</v>
      </c>
      <c r="B474" s="4" t="s">
        <v>769</v>
      </c>
      <c r="C474" s="3" t="s">
        <v>553</v>
      </c>
      <c r="D474" s="240">
        <v>51</v>
      </c>
      <c r="E474" s="240">
        <v>21</v>
      </c>
      <c r="F474" s="241"/>
      <c r="G474" s="242"/>
      <c r="H474" s="2"/>
    </row>
    <row r="475" spans="1:8" x14ac:dyDescent="0.3">
      <c r="A475" s="2">
        <v>125443</v>
      </c>
      <c r="B475" s="4" t="s">
        <v>770</v>
      </c>
      <c r="C475" s="3" t="s">
        <v>31</v>
      </c>
      <c r="D475" s="240">
        <v>55</v>
      </c>
      <c r="E475" s="240">
        <v>63</v>
      </c>
      <c r="F475" s="241"/>
      <c r="G475" s="242"/>
      <c r="H475" s="2"/>
    </row>
    <row r="476" spans="1:8" x14ac:dyDescent="0.3">
      <c r="A476" s="2">
        <v>125576</v>
      </c>
      <c r="B476" s="4" t="s">
        <v>771</v>
      </c>
      <c r="C476" s="3" t="s">
        <v>31</v>
      </c>
      <c r="D476" s="240">
        <v>84</v>
      </c>
      <c r="E476" s="240">
        <v>7</v>
      </c>
      <c r="F476" s="241"/>
      <c r="G476" s="242"/>
      <c r="H476" s="2"/>
    </row>
    <row r="477" spans="1:8" x14ac:dyDescent="0.3">
      <c r="A477" s="2">
        <v>126076</v>
      </c>
      <c r="B477" s="4" t="s">
        <v>772</v>
      </c>
      <c r="C477" s="3" t="s">
        <v>31</v>
      </c>
      <c r="D477" s="240">
        <v>55</v>
      </c>
      <c r="E477" s="240">
        <v>57</v>
      </c>
      <c r="F477" s="241" t="s">
        <v>263</v>
      </c>
      <c r="G477" s="242">
        <v>43901.63380787037</v>
      </c>
      <c r="H477" s="2"/>
    </row>
    <row r="478" spans="1:8" x14ac:dyDescent="0.3">
      <c r="A478" s="2">
        <v>126078</v>
      </c>
      <c r="B478" s="4" t="s">
        <v>773</v>
      </c>
      <c r="C478" s="3" t="s">
        <v>31</v>
      </c>
      <c r="D478" s="240">
        <v>55</v>
      </c>
      <c r="E478" s="240">
        <v>37</v>
      </c>
      <c r="F478" s="241"/>
      <c r="G478" s="242"/>
      <c r="H478" s="2"/>
    </row>
    <row r="479" spans="1:8" x14ac:dyDescent="0.3">
      <c r="A479" s="2">
        <v>126079</v>
      </c>
      <c r="B479" s="4" t="s">
        <v>774</v>
      </c>
      <c r="C479" s="3" t="s">
        <v>31</v>
      </c>
      <c r="D479" s="240">
        <v>55</v>
      </c>
      <c r="E479" s="240">
        <v>26</v>
      </c>
      <c r="F479" s="241"/>
      <c r="G479" s="242"/>
      <c r="H479" s="2"/>
    </row>
    <row r="480" spans="1:8" x14ac:dyDescent="0.3">
      <c r="A480" s="2">
        <v>126080</v>
      </c>
      <c r="B480" s="4" t="s">
        <v>775</v>
      </c>
      <c r="C480" s="3" t="s">
        <v>31</v>
      </c>
      <c r="D480" s="240">
        <v>55</v>
      </c>
      <c r="E480" s="240">
        <v>26</v>
      </c>
      <c r="F480" s="241"/>
      <c r="G480" s="242"/>
      <c r="H480" s="2"/>
    </row>
    <row r="481" spans="1:8" x14ac:dyDescent="0.3">
      <c r="A481" s="2">
        <v>126081</v>
      </c>
      <c r="B481" s="4" t="s">
        <v>776</v>
      </c>
      <c r="C481" s="3" t="s">
        <v>31</v>
      </c>
      <c r="D481" s="240">
        <v>55</v>
      </c>
      <c r="E481" s="240">
        <v>26</v>
      </c>
      <c r="F481" s="241"/>
      <c r="G481" s="242"/>
      <c r="H481" s="2"/>
    </row>
    <row r="482" spans="1:8" x14ac:dyDescent="0.3">
      <c r="A482" s="2">
        <v>126127</v>
      </c>
      <c r="B482" s="4" t="s">
        <v>777</v>
      </c>
      <c r="C482" s="3" t="s">
        <v>31</v>
      </c>
      <c r="D482" s="240">
        <v>55</v>
      </c>
      <c r="E482" s="240">
        <v>26</v>
      </c>
      <c r="F482" s="241"/>
      <c r="G482" s="242"/>
      <c r="H482" s="2"/>
    </row>
    <row r="483" spans="1:8" x14ac:dyDescent="0.3">
      <c r="A483" s="2">
        <v>126343</v>
      </c>
      <c r="B483" s="4" t="s">
        <v>778</v>
      </c>
      <c r="C483" s="3" t="s">
        <v>553</v>
      </c>
      <c r="D483" s="240">
        <v>51</v>
      </c>
      <c r="E483" s="240">
        <v>21</v>
      </c>
      <c r="F483" s="241"/>
      <c r="G483" s="242"/>
      <c r="H483" s="2"/>
    </row>
    <row r="484" spans="1:8" x14ac:dyDescent="0.3">
      <c r="A484" s="2">
        <v>126344</v>
      </c>
      <c r="B484" s="4" t="s">
        <v>779</v>
      </c>
      <c r="C484" s="3" t="s">
        <v>553</v>
      </c>
      <c r="D484" s="240">
        <v>51</v>
      </c>
      <c r="E484" s="240">
        <v>21</v>
      </c>
      <c r="F484" s="241"/>
      <c r="G484" s="242"/>
      <c r="H484" s="2"/>
    </row>
    <row r="485" spans="1:8" x14ac:dyDescent="0.3">
      <c r="A485" s="2">
        <v>127331</v>
      </c>
      <c r="B485" s="4" t="s">
        <v>780</v>
      </c>
      <c r="C485" s="3" t="s">
        <v>328</v>
      </c>
      <c r="D485" s="240">
        <v>72</v>
      </c>
      <c r="E485" s="240">
        <v>8</v>
      </c>
      <c r="F485" s="241" t="s">
        <v>257</v>
      </c>
      <c r="G485" s="242">
        <v>44258.722500000003</v>
      </c>
      <c r="H485" s="2"/>
    </row>
    <row r="486" spans="1:8" x14ac:dyDescent="0.3">
      <c r="A486" s="2">
        <v>127963</v>
      </c>
      <c r="B486" s="4" t="s">
        <v>781</v>
      </c>
      <c r="C486" s="3" t="s">
        <v>256</v>
      </c>
      <c r="D486" s="240">
        <v>55</v>
      </c>
      <c r="E486" s="240">
        <v>34</v>
      </c>
      <c r="F486" s="241" t="s">
        <v>263</v>
      </c>
      <c r="G486" s="242">
        <v>43875.454641203702</v>
      </c>
      <c r="H486" s="2"/>
    </row>
    <row r="487" spans="1:8" x14ac:dyDescent="0.3">
      <c r="A487" s="2">
        <v>128301</v>
      </c>
      <c r="B487" s="4" t="s">
        <v>782</v>
      </c>
      <c r="C487" s="3" t="s">
        <v>256</v>
      </c>
      <c r="D487" s="240">
        <v>55</v>
      </c>
      <c r="E487" s="240">
        <v>62</v>
      </c>
      <c r="F487" s="241"/>
      <c r="G487" s="242"/>
      <c r="H487" s="2"/>
    </row>
    <row r="488" spans="1:8" x14ac:dyDescent="0.3">
      <c r="A488" s="2">
        <v>128302</v>
      </c>
      <c r="B488" s="4" t="s">
        <v>783</v>
      </c>
      <c r="C488" s="3" t="s">
        <v>256</v>
      </c>
      <c r="D488" s="240">
        <v>54</v>
      </c>
      <c r="E488" s="240">
        <v>16</v>
      </c>
      <c r="F488" s="241" t="s">
        <v>263</v>
      </c>
      <c r="G488" s="242" t="s">
        <v>512</v>
      </c>
      <c r="H488" s="2"/>
    </row>
    <row r="489" spans="1:8" x14ac:dyDescent="0.3">
      <c r="A489" s="2">
        <v>128306</v>
      </c>
      <c r="B489" s="4" t="s">
        <v>784</v>
      </c>
      <c r="C489" s="3" t="s">
        <v>256</v>
      </c>
      <c r="D489" s="240">
        <v>54</v>
      </c>
      <c r="E489" s="240">
        <v>16</v>
      </c>
      <c r="F489" s="241" t="s">
        <v>263</v>
      </c>
      <c r="G489" s="242" t="s">
        <v>512</v>
      </c>
      <c r="H489" s="2"/>
    </row>
    <row r="490" spans="1:8" x14ac:dyDescent="0.3">
      <c r="A490" s="2">
        <v>128307</v>
      </c>
      <c r="B490" s="4" t="s">
        <v>785</v>
      </c>
      <c r="C490" s="3" t="s">
        <v>256</v>
      </c>
      <c r="D490" s="240">
        <v>54</v>
      </c>
      <c r="E490" s="240">
        <v>16</v>
      </c>
      <c r="F490" s="241" t="s">
        <v>263</v>
      </c>
      <c r="G490" s="242">
        <v>44018.628750000003</v>
      </c>
      <c r="H490" s="2"/>
    </row>
    <row r="491" spans="1:8" x14ac:dyDescent="0.3">
      <c r="A491" s="2">
        <v>128308</v>
      </c>
      <c r="B491" s="4" t="s">
        <v>786</v>
      </c>
      <c r="C491" s="3" t="s">
        <v>256</v>
      </c>
      <c r="D491" s="240">
        <v>56</v>
      </c>
      <c r="E491" s="240">
        <v>1</v>
      </c>
      <c r="F491" s="241" t="s">
        <v>263</v>
      </c>
      <c r="G491" s="242" t="s">
        <v>787</v>
      </c>
      <c r="H491" s="2"/>
    </row>
    <row r="492" spans="1:8" x14ac:dyDescent="0.3">
      <c r="A492" s="2">
        <v>128309</v>
      </c>
      <c r="B492" s="4" t="s">
        <v>788</v>
      </c>
      <c r="C492" s="3" t="s">
        <v>256</v>
      </c>
      <c r="D492" s="240">
        <v>56</v>
      </c>
      <c r="E492" s="240">
        <v>1</v>
      </c>
      <c r="F492" s="241" t="s">
        <v>263</v>
      </c>
      <c r="G492" s="242" t="s">
        <v>787</v>
      </c>
      <c r="H492" s="2"/>
    </row>
    <row r="493" spans="1:8" x14ac:dyDescent="0.3">
      <c r="A493" s="2">
        <v>128389</v>
      </c>
      <c r="B493" s="4" t="s">
        <v>789</v>
      </c>
      <c r="C493" s="3" t="s">
        <v>256</v>
      </c>
      <c r="D493" s="240">
        <v>55</v>
      </c>
      <c r="E493" s="240">
        <v>5</v>
      </c>
      <c r="F493" s="241" t="s">
        <v>257</v>
      </c>
      <c r="G493" s="242">
        <v>44069.495046296295</v>
      </c>
      <c r="H493" s="2"/>
    </row>
    <row r="494" spans="1:8" x14ac:dyDescent="0.3">
      <c r="A494" s="2">
        <v>128392</v>
      </c>
      <c r="B494" s="4" t="s">
        <v>790</v>
      </c>
      <c r="C494" s="3" t="s">
        <v>253</v>
      </c>
      <c r="D494" s="240">
        <v>70</v>
      </c>
      <c r="E494" s="240">
        <v>47</v>
      </c>
      <c r="F494" s="241"/>
      <c r="G494" s="242"/>
      <c r="H494" s="2"/>
    </row>
    <row r="495" spans="1:8" x14ac:dyDescent="0.3">
      <c r="A495" s="2">
        <v>128458</v>
      </c>
      <c r="B495" s="4" t="s">
        <v>791</v>
      </c>
      <c r="C495" s="3" t="s">
        <v>31</v>
      </c>
      <c r="D495" s="240">
        <v>54</v>
      </c>
      <c r="E495" s="240">
        <v>16</v>
      </c>
      <c r="F495" s="241" t="s">
        <v>263</v>
      </c>
      <c r="G495" s="242" t="s">
        <v>512</v>
      </c>
      <c r="H495" s="2"/>
    </row>
    <row r="496" spans="1:8" x14ac:dyDescent="0.3">
      <c r="A496" s="2">
        <v>128817</v>
      </c>
      <c r="B496" s="4" t="s">
        <v>792</v>
      </c>
      <c r="C496" s="3" t="s">
        <v>31</v>
      </c>
      <c r="D496" s="240">
        <v>55</v>
      </c>
      <c r="E496" s="240">
        <v>32</v>
      </c>
      <c r="F496" s="241" t="s">
        <v>257</v>
      </c>
      <c r="G496" s="242">
        <v>44237.606608796297</v>
      </c>
      <c r="H496" s="2"/>
    </row>
    <row r="497" spans="1:8" x14ac:dyDescent="0.3">
      <c r="A497" s="2">
        <v>128832</v>
      </c>
      <c r="B497" s="4" t="s">
        <v>793</v>
      </c>
      <c r="C497" s="3" t="s">
        <v>31</v>
      </c>
      <c r="D497" s="240">
        <v>84</v>
      </c>
      <c r="E497" s="240">
        <v>5</v>
      </c>
      <c r="F497" s="241"/>
      <c r="G497" s="242"/>
      <c r="H497" s="2"/>
    </row>
    <row r="498" spans="1:8" x14ac:dyDescent="0.3">
      <c r="A498" s="2">
        <v>129959</v>
      </c>
      <c r="B498" s="4" t="s">
        <v>794</v>
      </c>
      <c r="C498" s="3" t="s">
        <v>265</v>
      </c>
      <c r="D498" s="240">
        <v>55</v>
      </c>
      <c r="E498" s="240">
        <v>19</v>
      </c>
      <c r="F498" s="241" t="s">
        <v>257</v>
      </c>
      <c r="G498" s="242">
        <v>44104.394143518519</v>
      </c>
      <c r="H498" s="2">
        <v>140047</v>
      </c>
    </row>
    <row r="499" spans="1:8" x14ac:dyDescent="0.3">
      <c r="A499" s="2">
        <v>129979</v>
      </c>
      <c r="B499" s="4" t="s">
        <v>795</v>
      </c>
      <c r="C499" s="3" t="s">
        <v>31</v>
      </c>
      <c r="D499" s="240">
        <v>61</v>
      </c>
      <c r="E499" s="240">
        <v>8</v>
      </c>
      <c r="F499" s="241" t="s">
        <v>263</v>
      </c>
      <c r="G499" s="242" t="s">
        <v>796</v>
      </c>
      <c r="H499" s="2"/>
    </row>
    <row r="500" spans="1:8" x14ac:dyDescent="0.3">
      <c r="A500" s="2">
        <v>130157</v>
      </c>
      <c r="B500" s="4" t="s">
        <v>797</v>
      </c>
      <c r="C500" s="3" t="s">
        <v>265</v>
      </c>
      <c r="D500" s="240">
        <v>56</v>
      </c>
      <c r="E500" s="240">
        <v>9</v>
      </c>
      <c r="F500" s="241" t="s">
        <v>263</v>
      </c>
      <c r="G500" s="242" t="s">
        <v>787</v>
      </c>
      <c r="H500" s="2"/>
    </row>
    <row r="501" spans="1:8" x14ac:dyDescent="0.3">
      <c r="A501" s="2">
        <v>130564</v>
      </c>
      <c r="B501" s="4" t="s">
        <v>798</v>
      </c>
      <c r="C501" s="3" t="s">
        <v>31</v>
      </c>
      <c r="D501" s="240">
        <v>54</v>
      </c>
      <c r="E501" s="240">
        <v>4</v>
      </c>
      <c r="F501" s="241" t="s">
        <v>263</v>
      </c>
      <c r="G501" s="242">
        <v>43825.339375000003</v>
      </c>
      <c r="H501" s="2"/>
    </row>
    <row r="502" spans="1:8" x14ac:dyDescent="0.3">
      <c r="A502" s="2">
        <v>130614</v>
      </c>
      <c r="B502" s="4" t="s">
        <v>799</v>
      </c>
      <c r="C502" s="3" t="s">
        <v>328</v>
      </c>
      <c r="D502" s="240">
        <v>75</v>
      </c>
      <c r="E502" s="240">
        <v>5</v>
      </c>
      <c r="F502" s="241" t="s">
        <v>254</v>
      </c>
      <c r="G502" s="242">
        <v>44463.593159722222</v>
      </c>
      <c r="H502" s="2"/>
    </row>
    <row r="503" spans="1:8" x14ac:dyDescent="0.3">
      <c r="A503" s="2">
        <v>130740</v>
      </c>
      <c r="B503" s="4" t="s">
        <v>800</v>
      </c>
      <c r="C503" s="3" t="s">
        <v>256</v>
      </c>
      <c r="D503" s="240">
        <v>54</v>
      </c>
      <c r="E503" s="240">
        <v>4</v>
      </c>
      <c r="F503" s="241" t="s">
        <v>263</v>
      </c>
      <c r="G503" s="242">
        <v>43846.392233796294</v>
      </c>
      <c r="H503" s="2"/>
    </row>
    <row r="504" spans="1:8" x14ac:dyDescent="0.3">
      <c r="A504" s="2">
        <v>131195</v>
      </c>
      <c r="B504" s="4" t="s">
        <v>801</v>
      </c>
      <c r="C504" s="3" t="s">
        <v>338</v>
      </c>
      <c r="D504" s="240">
        <v>61</v>
      </c>
      <c r="E504" s="240">
        <v>3</v>
      </c>
      <c r="F504" s="241"/>
      <c r="G504" s="242"/>
      <c r="H504" s="2"/>
    </row>
    <row r="505" spans="1:8" x14ac:dyDescent="0.3">
      <c r="A505" s="2">
        <v>131221</v>
      </c>
      <c r="B505" s="4" t="s">
        <v>802</v>
      </c>
      <c r="C505" s="3" t="s">
        <v>720</v>
      </c>
      <c r="D505" s="240">
        <v>59</v>
      </c>
      <c r="E505" s="240">
        <v>35</v>
      </c>
      <c r="F505" s="241" t="s">
        <v>263</v>
      </c>
      <c r="G505" s="242">
        <v>43808.459768518522</v>
      </c>
      <c r="H505" s="2"/>
    </row>
    <row r="506" spans="1:8" x14ac:dyDescent="0.3">
      <c r="A506" s="2">
        <v>131579</v>
      </c>
      <c r="B506" s="4" t="s">
        <v>803</v>
      </c>
      <c r="C506" s="3" t="s">
        <v>31</v>
      </c>
      <c r="D506" s="240">
        <v>54</v>
      </c>
      <c r="E506" s="240">
        <v>4</v>
      </c>
      <c r="F506" s="241" t="s">
        <v>263</v>
      </c>
      <c r="G506" s="242">
        <v>43713.472581018519</v>
      </c>
      <c r="H506" s="2"/>
    </row>
    <row r="507" spans="1:8" x14ac:dyDescent="0.3">
      <c r="A507" s="2">
        <v>131931</v>
      </c>
      <c r="B507" s="4" t="s">
        <v>804</v>
      </c>
      <c r="C507" s="3" t="s">
        <v>31</v>
      </c>
      <c r="D507" s="240">
        <v>45</v>
      </c>
      <c r="E507" s="240">
        <v>9</v>
      </c>
      <c r="F507" s="241" t="s">
        <v>257</v>
      </c>
      <c r="G507" s="242">
        <v>44313.495532407411</v>
      </c>
      <c r="H507" s="2">
        <v>132299</v>
      </c>
    </row>
    <row r="508" spans="1:8" x14ac:dyDescent="0.3">
      <c r="A508" s="2">
        <v>131933</v>
      </c>
      <c r="B508" s="4" t="s">
        <v>805</v>
      </c>
      <c r="C508" s="3" t="s">
        <v>31</v>
      </c>
      <c r="D508" s="240">
        <v>45</v>
      </c>
      <c r="E508" s="240">
        <v>9</v>
      </c>
      <c r="F508" s="241" t="s">
        <v>257</v>
      </c>
      <c r="G508" s="242">
        <v>43727.555393518516</v>
      </c>
      <c r="H508" s="2">
        <v>138465</v>
      </c>
    </row>
    <row r="509" spans="1:8" x14ac:dyDescent="0.3">
      <c r="A509" s="2">
        <v>131938</v>
      </c>
      <c r="B509" s="4" t="s">
        <v>806</v>
      </c>
      <c r="C509" s="3" t="s">
        <v>31</v>
      </c>
      <c r="D509" s="240">
        <v>45</v>
      </c>
      <c r="E509" s="240">
        <v>9</v>
      </c>
      <c r="F509" s="241" t="s">
        <v>257</v>
      </c>
      <c r="G509" s="242">
        <v>43881.673472222225</v>
      </c>
      <c r="H509" s="2">
        <v>139141</v>
      </c>
    </row>
    <row r="510" spans="1:8" x14ac:dyDescent="0.3">
      <c r="A510" s="2">
        <v>131939</v>
      </c>
      <c r="B510" s="4" t="s">
        <v>807</v>
      </c>
      <c r="C510" s="3" t="s">
        <v>31</v>
      </c>
      <c r="D510" s="240">
        <v>45</v>
      </c>
      <c r="E510" s="240">
        <v>9</v>
      </c>
      <c r="F510" s="241" t="s">
        <v>257</v>
      </c>
      <c r="G510" s="242">
        <v>43881.673472222225</v>
      </c>
      <c r="H510" s="2">
        <v>139142</v>
      </c>
    </row>
    <row r="511" spans="1:8" x14ac:dyDescent="0.3">
      <c r="A511" s="2">
        <v>131940</v>
      </c>
      <c r="B511" s="4" t="s">
        <v>808</v>
      </c>
      <c r="C511" s="3" t="s">
        <v>31</v>
      </c>
      <c r="D511" s="240">
        <v>45</v>
      </c>
      <c r="E511" s="240">
        <v>9</v>
      </c>
      <c r="F511" s="241" t="s">
        <v>257</v>
      </c>
      <c r="G511" s="242">
        <v>43881.673472222225</v>
      </c>
      <c r="H511" s="2">
        <v>139144</v>
      </c>
    </row>
    <row r="512" spans="1:8" x14ac:dyDescent="0.3">
      <c r="A512" s="2">
        <v>131942</v>
      </c>
      <c r="B512" s="4" t="s">
        <v>809</v>
      </c>
      <c r="C512" s="3"/>
      <c r="D512" s="240"/>
      <c r="E512" s="240"/>
      <c r="F512" s="241"/>
      <c r="G512" s="242"/>
      <c r="H512" s="2">
        <v>135701</v>
      </c>
    </row>
    <row r="513" spans="1:8" x14ac:dyDescent="0.3">
      <c r="A513" s="2">
        <v>132230</v>
      </c>
      <c r="B513" s="4" t="s">
        <v>810</v>
      </c>
      <c r="C513" s="3" t="s">
        <v>265</v>
      </c>
      <c r="D513" s="240">
        <v>55</v>
      </c>
      <c r="E513" s="240">
        <v>19</v>
      </c>
      <c r="F513" s="241" t="s">
        <v>257</v>
      </c>
      <c r="G513" s="242">
        <v>44113.390856481485</v>
      </c>
      <c r="H513" s="2">
        <v>140126</v>
      </c>
    </row>
    <row r="514" spans="1:8" x14ac:dyDescent="0.3">
      <c r="A514" s="2">
        <v>132231</v>
      </c>
      <c r="B514" s="4" t="s">
        <v>811</v>
      </c>
      <c r="C514" s="3" t="s">
        <v>265</v>
      </c>
      <c r="D514" s="240">
        <v>55</v>
      </c>
      <c r="E514" s="240">
        <v>19</v>
      </c>
      <c r="F514" s="241" t="s">
        <v>257</v>
      </c>
      <c r="G514" s="242">
        <v>44132.463969907411</v>
      </c>
      <c r="H514" s="2">
        <v>140242</v>
      </c>
    </row>
    <row r="515" spans="1:8" x14ac:dyDescent="0.3">
      <c r="A515" s="2">
        <v>132305</v>
      </c>
      <c r="B515" s="4" t="s">
        <v>812</v>
      </c>
      <c r="C515" s="3" t="s">
        <v>31</v>
      </c>
      <c r="D515" s="240">
        <v>45</v>
      </c>
      <c r="E515" s="240">
        <v>9</v>
      </c>
      <c r="F515" s="241" t="s">
        <v>257</v>
      </c>
      <c r="G515" s="242">
        <v>43881.673472222225</v>
      </c>
      <c r="H515" s="2">
        <v>139143</v>
      </c>
    </row>
    <row r="516" spans="1:8" x14ac:dyDescent="0.3">
      <c r="A516" s="2">
        <v>132447</v>
      </c>
      <c r="B516" s="4" t="s">
        <v>813</v>
      </c>
      <c r="C516" s="3" t="s">
        <v>553</v>
      </c>
      <c r="D516" s="240">
        <v>51</v>
      </c>
      <c r="E516" s="240">
        <v>21</v>
      </c>
      <c r="F516" s="241"/>
      <c r="G516" s="242"/>
      <c r="H516" s="2"/>
    </row>
    <row r="517" spans="1:8" x14ac:dyDescent="0.3">
      <c r="A517" s="2">
        <v>132612</v>
      </c>
      <c r="B517" s="4" t="s">
        <v>814</v>
      </c>
      <c r="C517" s="3" t="s">
        <v>31</v>
      </c>
      <c r="D517" s="240">
        <v>55</v>
      </c>
      <c r="E517" s="240">
        <v>66</v>
      </c>
      <c r="F517" s="241" t="s">
        <v>263</v>
      </c>
      <c r="G517" s="242" t="s">
        <v>815</v>
      </c>
      <c r="H517" s="2">
        <v>136895</v>
      </c>
    </row>
    <row r="518" spans="1:8" x14ac:dyDescent="0.3">
      <c r="A518" s="2">
        <v>132613</v>
      </c>
      <c r="B518" s="4" t="s">
        <v>816</v>
      </c>
      <c r="C518" s="3" t="s">
        <v>31</v>
      </c>
      <c r="D518" s="240">
        <v>55</v>
      </c>
      <c r="E518" s="240">
        <v>66</v>
      </c>
      <c r="F518" s="241" t="s">
        <v>263</v>
      </c>
      <c r="G518" s="242" t="s">
        <v>817</v>
      </c>
      <c r="H518" s="2">
        <v>136896</v>
      </c>
    </row>
    <row r="519" spans="1:8" x14ac:dyDescent="0.3">
      <c r="A519" s="2">
        <v>132713</v>
      </c>
      <c r="B519" s="4" t="s">
        <v>818</v>
      </c>
      <c r="C519" s="3" t="s">
        <v>256</v>
      </c>
      <c r="D519" s="240">
        <v>80</v>
      </c>
      <c r="E519" s="240">
        <v>12</v>
      </c>
      <c r="F519" s="241"/>
      <c r="G519" s="242"/>
      <c r="H519" s="2"/>
    </row>
    <row r="520" spans="1:8" x14ac:dyDescent="0.3">
      <c r="A520" s="2">
        <v>132714</v>
      </c>
      <c r="B520" s="4" t="s">
        <v>819</v>
      </c>
      <c r="C520" s="3" t="s">
        <v>256</v>
      </c>
      <c r="D520" s="240">
        <v>51</v>
      </c>
      <c r="E520" s="240">
        <v>17</v>
      </c>
      <c r="F520" s="241" t="s">
        <v>263</v>
      </c>
      <c r="G520" s="242">
        <v>43738.410543981481</v>
      </c>
      <c r="H520" s="2"/>
    </row>
    <row r="521" spans="1:8" x14ac:dyDescent="0.3">
      <c r="A521" s="2">
        <v>132715</v>
      </c>
      <c r="B521" s="4" t="s">
        <v>820</v>
      </c>
      <c r="C521" s="3" t="s">
        <v>256</v>
      </c>
      <c r="D521" s="240">
        <v>51</v>
      </c>
      <c r="E521" s="240">
        <v>17</v>
      </c>
      <c r="F521" s="241" t="s">
        <v>263</v>
      </c>
      <c r="G521" s="242">
        <v>43738.410856481481</v>
      </c>
      <c r="H521" s="2"/>
    </row>
    <row r="522" spans="1:8" x14ac:dyDescent="0.3">
      <c r="A522" s="2">
        <v>132769</v>
      </c>
      <c r="B522" s="4" t="s">
        <v>821</v>
      </c>
      <c r="C522" s="3" t="s">
        <v>283</v>
      </c>
      <c r="D522" s="240">
        <v>51</v>
      </c>
      <c r="E522" s="240">
        <v>33</v>
      </c>
      <c r="F522" s="241" t="s">
        <v>257</v>
      </c>
      <c r="G522" s="242">
        <v>44181.387789351851</v>
      </c>
      <c r="H522" s="2">
        <v>140326</v>
      </c>
    </row>
    <row r="523" spans="1:8" x14ac:dyDescent="0.3">
      <c r="A523" s="2">
        <v>133042</v>
      </c>
      <c r="B523" s="4" t="s">
        <v>822</v>
      </c>
      <c r="C523" s="3" t="s">
        <v>31</v>
      </c>
      <c r="D523" s="240">
        <v>51</v>
      </c>
      <c r="E523" s="240">
        <v>17</v>
      </c>
      <c r="F523" s="241"/>
      <c r="G523" s="242"/>
      <c r="H523" s="2"/>
    </row>
    <row r="524" spans="1:8" x14ac:dyDescent="0.3">
      <c r="A524" s="2">
        <v>133043</v>
      </c>
      <c r="B524" s="4" t="s">
        <v>823</v>
      </c>
      <c r="C524" s="3" t="s">
        <v>31</v>
      </c>
      <c r="D524" s="240">
        <v>51</v>
      </c>
      <c r="E524" s="240">
        <v>17</v>
      </c>
      <c r="F524" s="241"/>
      <c r="G524" s="242"/>
      <c r="H524" s="2"/>
    </row>
    <row r="525" spans="1:8" x14ac:dyDescent="0.3">
      <c r="A525" s="2">
        <v>133452</v>
      </c>
      <c r="B525" s="4" t="s">
        <v>824</v>
      </c>
      <c r="C525" s="3" t="s">
        <v>386</v>
      </c>
      <c r="D525" s="240">
        <v>57</v>
      </c>
      <c r="E525" s="240">
        <v>15</v>
      </c>
      <c r="F525" s="241" t="s">
        <v>257</v>
      </c>
      <c r="G525" s="242">
        <v>43881.67491898148</v>
      </c>
      <c r="H525" s="2"/>
    </row>
    <row r="526" spans="1:8" x14ac:dyDescent="0.3">
      <c r="A526" s="2">
        <v>133777</v>
      </c>
      <c r="B526" s="4" t="s">
        <v>825</v>
      </c>
      <c r="C526" s="3"/>
      <c r="D526" s="240"/>
      <c r="E526" s="240"/>
      <c r="F526" s="241"/>
      <c r="G526" s="242"/>
      <c r="H526" s="2">
        <v>135699</v>
      </c>
    </row>
    <row r="527" spans="1:8" x14ac:dyDescent="0.3">
      <c r="A527" s="2">
        <v>133778</v>
      </c>
      <c r="B527" s="4" t="s">
        <v>826</v>
      </c>
      <c r="C527" s="3" t="s">
        <v>31</v>
      </c>
      <c r="D527" s="240">
        <v>45</v>
      </c>
      <c r="E527" s="240">
        <v>9</v>
      </c>
      <c r="F527" s="241" t="s">
        <v>257</v>
      </c>
      <c r="G527" s="242">
        <v>43727.555393518516</v>
      </c>
      <c r="H527" s="2">
        <v>138451</v>
      </c>
    </row>
    <row r="528" spans="1:8" x14ac:dyDescent="0.3">
      <c r="A528" s="2">
        <v>133779</v>
      </c>
      <c r="B528" s="4" t="s">
        <v>827</v>
      </c>
      <c r="C528" s="3" t="s">
        <v>31</v>
      </c>
      <c r="D528" s="240">
        <v>45</v>
      </c>
      <c r="E528" s="240">
        <v>11</v>
      </c>
      <c r="F528" s="241" t="s">
        <v>257</v>
      </c>
      <c r="G528" s="242">
        <v>43727.555393518516</v>
      </c>
      <c r="H528" s="2">
        <v>138453</v>
      </c>
    </row>
    <row r="529" spans="1:8" x14ac:dyDescent="0.3">
      <c r="A529" s="2">
        <v>133781</v>
      </c>
      <c r="B529" s="4" t="s">
        <v>828</v>
      </c>
      <c r="C529" s="3" t="s">
        <v>31</v>
      </c>
      <c r="D529" s="240">
        <v>45</v>
      </c>
      <c r="E529" s="240">
        <v>11</v>
      </c>
      <c r="F529" s="241" t="s">
        <v>257</v>
      </c>
      <c r="G529" s="242">
        <v>43727.555393518516</v>
      </c>
      <c r="H529" s="2">
        <v>138456</v>
      </c>
    </row>
    <row r="530" spans="1:8" x14ac:dyDescent="0.3">
      <c r="A530" s="2">
        <v>133782</v>
      </c>
      <c r="B530" s="4" t="s">
        <v>829</v>
      </c>
      <c r="C530" s="3" t="s">
        <v>31</v>
      </c>
      <c r="D530" s="240">
        <v>45</v>
      </c>
      <c r="E530" s="240">
        <v>11</v>
      </c>
      <c r="F530" s="241" t="s">
        <v>257</v>
      </c>
      <c r="G530" s="242">
        <v>43727.555393518516</v>
      </c>
      <c r="H530" s="2">
        <v>138457</v>
      </c>
    </row>
    <row r="531" spans="1:8" x14ac:dyDescent="0.3">
      <c r="A531" s="2">
        <v>133783</v>
      </c>
      <c r="B531" s="4" t="s">
        <v>830</v>
      </c>
      <c r="C531" s="3" t="s">
        <v>31</v>
      </c>
      <c r="D531" s="240">
        <v>45</v>
      </c>
      <c r="E531" s="240">
        <v>11</v>
      </c>
      <c r="F531" s="241" t="s">
        <v>263</v>
      </c>
      <c r="G531" s="242">
        <v>43882.591736111113</v>
      </c>
      <c r="H531" s="2">
        <v>138458</v>
      </c>
    </row>
    <row r="532" spans="1:8" x14ac:dyDescent="0.3">
      <c r="A532" s="2">
        <v>133787</v>
      </c>
      <c r="B532" s="4" t="s">
        <v>831</v>
      </c>
      <c r="C532" s="3"/>
      <c r="D532" s="240"/>
      <c r="E532" s="240"/>
      <c r="F532" s="241"/>
      <c r="G532" s="242"/>
      <c r="H532" s="2">
        <v>136408</v>
      </c>
    </row>
    <row r="533" spans="1:8" x14ac:dyDescent="0.3">
      <c r="A533" s="2">
        <v>133793</v>
      </c>
      <c r="B533" s="4" t="s">
        <v>832</v>
      </c>
      <c r="C533" s="3" t="s">
        <v>31</v>
      </c>
      <c r="D533" s="240">
        <v>45</v>
      </c>
      <c r="E533" s="240">
        <v>9</v>
      </c>
      <c r="F533" s="241" t="s">
        <v>257</v>
      </c>
      <c r="G533" s="242">
        <v>43727.555393518516</v>
      </c>
      <c r="H533" s="2">
        <v>135703</v>
      </c>
    </row>
    <row r="534" spans="1:8" x14ac:dyDescent="0.3">
      <c r="A534" s="2">
        <v>133794</v>
      </c>
      <c r="B534" s="4" t="s">
        <v>833</v>
      </c>
      <c r="C534" s="3"/>
      <c r="D534" s="240"/>
      <c r="E534" s="240"/>
      <c r="F534" s="241"/>
      <c r="G534" s="242"/>
      <c r="H534" s="2">
        <v>135704</v>
      </c>
    </row>
    <row r="535" spans="1:8" x14ac:dyDescent="0.3">
      <c r="A535" s="2">
        <v>133812</v>
      </c>
      <c r="B535" s="4" t="s">
        <v>834</v>
      </c>
      <c r="C535" s="3" t="s">
        <v>31</v>
      </c>
      <c r="D535" s="240">
        <v>55</v>
      </c>
      <c r="E535" s="240">
        <v>55</v>
      </c>
      <c r="F535" s="241" t="s">
        <v>263</v>
      </c>
      <c r="G535" s="242">
        <v>43901.63380787037</v>
      </c>
      <c r="H535" s="2"/>
    </row>
    <row r="536" spans="1:8" x14ac:dyDescent="0.3">
      <c r="A536" s="2">
        <v>133813</v>
      </c>
      <c r="B536" s="4" t="s">
        <v>835</v>
      </c>
      <c r="C536" s="3" t="s">
        <v>31</v>
      </c>
      <c r="D536" s="240">
        <v>55</v>
      </c>
      <c r="E536" s="240">
        <v>55</v>
      </c>
      <c r="F536" s="241" t="s">
        <v>263</v>
      </c>
      <c r="G536" s="242" t="s">
        <v>333</v>
      </c>
      <c r="H536" s="2"/>
    </row>
    <row r="537" spans="1:8" x14ac:dyDescent="0.3">
      <c r="A537" s="2">
        <v>133851</v>
      </c>
      <c r="B537" s="4" t="s">
        <v>836</v>
      </c>
      <c r="C537" s="3" t="s">
        <v>386</v>
      </c>
      <c r="D537" s="240">
        <v>57</v>
      </c>
      <c r="E537" s="240">
        <v>2</v>
      </c>
      <c r="F537" s="241" t="s">
        <v>263</v>
      </c>
      <c r="G537" s="242" t="s">
        <v>837</v>
      </c>
      <c r="H537" s="2">
        <v>136941</v>
      </c>
    </row>
    <row r="538" spans="1:8" x14ac:dyDescent="0.3">
      <c r="A538" s="2">
        <v>133950</v>
      </c>
      <c r="B538" s="4" t="s">
        <v>838</v>
      </c>
      <c r="C538" s="3" t="s">
        <v>31</v>
      </c>
      <c r="D538" s="240">
        <v>45</v>
      </c>
      <c r="E538" s="240">
        <v>11</v>
      </c>
      <c r="F538" s="241" t="s">
        <v>257</v>
      </c>
      <c r="G538" s="242">
        <v>43727.555393518516</v>
      </c>
      <c r="H538" s="2">
        <v>138454</v>
      </c>
    </row>
    <row r="539" spans="1:8" x14ac:dyDescent="0.3">
      <c r="A539" s="2">
        <v>133953</v>
      </c>
      <c r="B539" s="4" t="s">
        <v>839</v>
      </c>
      <c r="C539" s="3" t="s">
        <v>840</v>
      </c>
      <c r="D539" s="240">
        <v>45</v>
      </c>
      <c r="E539" s="240">
        <v>9</v>
      </c>
      <c r="F539" s="241" t="s">
        <v>257</v>
      </c>
      <c r="G539" s="242">
        <v>43727.555393518516</v>
      </c>
      <c r="H539" s="2">
        <v>138461</v>
      </c>
    </row>
    <row r="540" spans="1:8" x14ac:dyDescent="0.3">
      <c r="A540" s="2">
        <v>133954</v>
      </c>
      <c r="B540" s="4" t="s">
        <v>841</v>
      </c>
      <c r="C540" s="3" t="s">
        <v>262</v>
      </c>
      <c r="D540" s="240">
        <v>45</v>
      </c>
      <c r="E540" s="240">
        <v>16</v>
      </c>
      <c r="F540" s="241" t="s">
        <v>257</v>
      </c>
      <c r="G540" s="242">
        <v>43727.555393518516</v>
      </c>
      <c r="H540" s="2">
        <v>138462</v>
      </c>
    </row>
    <row r="541" spans="1:8" x14ac:dyDescent="0.3">
      <c r="A541" s="2">
        <v>133955</v>
      </c>
      <c r="B541" s="4" t="s">
        <v>842</v>
      </c>
      <c r="C541" s="3" t="s">
        <v>262</v>
      </c>
      <c r="D541" s="240">
        <v>45</v>
      </c>
      <c r="E541" s="240">
        <v>9</v>
      </c>
      <c r="F541" s="241" t="s">
        <v>257</v>
      </c>
      <c r="G541" s="242">
        <v>43727.555393518516</v>
      </c>
      <c r="H541" s="2">
        <v>138463</v>
      </c>
    </row>
    <row r="542" spans="1:8" x14ac:dyDescent="0.3">
      <c r="A542" s="2">
        <v>133956</v>
      </c>
      <c r="B542" s="4" t="s">
        <v>843</v>
      </c>
      <c r="C542" s="3" t="s">
        <v>31</v>
      </c>
      <c r="D542" s="240">
        <v>45</v>
      </c>
      <c r="E542" s="240">
        <v>10</v>
      </c>
      <c r="F542" s="241" t="s">
        <v>257</v>
      </c>
      <c r="G542" s="242">
        <v>43727.555393518516</v>
      </c>
      <c r="H542" s="2">
        <v>138459</v>
      </c>
    </row>
    <row r="543" spans="1:8" x14ac:dyDescent="0.3">
      <c r="A543" s="2">
        <v>133957</v>
      </c>
      <c r="B543" s="4" t="s">
        <v>844</v>
      </c>
      <c r="C543" s="3" t="s">
        <v>31</v>
      </c>
      <c r="D543" s="240">
        <v>45</v>
      </c>
      <c r="E543" s="240">
        <v>10</v>
      </c>
      <c r="F543" s="241" t="s">
        <v>257</v>
      </c>
      <c r="G543" s="242">
        <v>43727.555393518516</v>
      </c>
      <c r="H543" s="2">
        <v>138460</v>
      </c>
    </row>
    <row r="544" spans="1:8" x14ac:dyDescent="0.3">
      <c r="A544" s="2">
        <v>134045</v>
      </c>
      <c r="B544" s="4" t="s">
        <v>845</v>
      </c>
      <c r="C544" s="3" t="s">
        <v>31</v>
      </c>
      <c r="D544" s="240">
        <v>61</v>
      </c>
      <c r="E544" s="240">
        <v>16</v>
      </c>
      <c r="F544" s="241" t="s">
        <v>257</v>
      </c>
      <c r="G544" s="242">
        <v>44370.556041666663</v>
      </c>
      <c r="H544" s="2">
        <v>141430</v>
      </c>
    </row>
    <row r="545" spans="1:8" x14ac:dyDescent="0.3">
      <c r="A545" s="2">
        <v>134542</v>
      </c>
      <c r="B545" s="4" t="s">
        <v>846</v>
      </c>
      <c r="C545" s="3" t="s">
        <v>553</v>
      </c>
      <c r="D545" s="240">
        <v>51</v>
      </c>
      <c r="E545" s="240">
        <v>21</v>
      </c>
      <c r="F545" s="241" t="s">
        <v>257</v>
      </c>
      <c r="G545" s="242">
        <v>44082.568240740744</v>
      </c>
      <c r="H545" s="2">
        <v>139957</v>
      </c>
    </row>
    <row r="546" spans="1:8" x14ac:dyDescent="0.3">
      <c r="A546" s="2">
        <v>134543</v>
      </c>
      <c r="B546" s="4" t="s">
        <v>847</v>
      </c>
      <c r="C546" s="3" t="s">
        <v>553</v>
      </c>
      <c r="D546" s="240">
        <v>51</v>
      </c>
      <c r="E546" s="240">
        <v>21</v>
      </c>
      <c r="F546" s="241" t="s">
        <v>257</v>
      </c>
      <c r="G546" s="242">
        <v>44082.568240740744</v>
      </c>
      <c r="H546" s="2">
        <v>139958</v>
      </c>
    </row>
    <row r="547" spans="1:8" x14ac:dyDescent="0.3">
      <c r="A547" s="2">
        <v>135012</v>
      </c>
      <c r="B547" s="4" t="s">
        <v>848</v>
      </c>
      <c r="C547" s="3" t="s">
        <v>429</v>
      </c>
      <c r="D547" s="240">
        <v>54</v>
      </c>
      <c r="E547" s="240">
        <v>4</v>
      </c>
      <c r="F547" s="241" t="s">
        <v>257</v>
      </c>
      <c r="G547" s="242">
        <v>44313.495532407411</v>
      </c>
      <c r="H547" s="2"/>
    </row>
    <row r="548" spans="1:8" x14ac:dyDescent="0.3">
      <c r="A548" s="2">
        <v>135016</v>
      </c>
      <c r="B548" s="4" t="s">
        <v>849</v>
      </c>
      <c r="C548" s="3" t="s">
        <v>429</v>
      </c>
      <c r="D548" s="240">
        <v>54</v>
      </c>
      <c r="E548" s="240">
        <v>4</v>
      </c>
      <c r="F548" s="241" t="s">
        <v>257</v>
      </c>
      <c r="G548" s="242">
        <v>44313.495532407411</v>
      </c>
      <c r="H548" s="2"/>
    </row>
    <row r="549" spans="1:8" x14ac:dyDescent="0.3">
      <c r="A549" s="2">
        <v>135023</v>
      </c>
      <c r="B549" s="4" t="s">
        <v>850</v>
      </c>
      <c r="C549" s="3" t="s">
        <v>31</v>
      </c>
      <c r="D549" s="240">
        <v>54</v>
      </c>
      <c r="E549" s="240">
        <v>4</v>
      </c>
      <c r="F549" s="241" t="s">
        <v>257</v>
      </c>
      <c r="G549" s="242">
        <v>44313.495532407411</v>
      </c>
      <c r="H549" s="2"/>
    </row>
    <row r="550" spans="1:8" x14ac:dyDescent="0.3">
      <c r="A550" s="2">
        <v>135224</v>
      </c>
      <c r="B550" s="4" t="s">
        <v>851</v>
      </c>
      <c r="C550" s="3" t="s">
        <v>294</v>
      </c>
      <c r="D550" s="240">
        <v>76</v>
      </c>
      <c r="E550" s="240">
        <v>3</v>
      </c>
      <c r="F550" s="241" t="s">
        <v>257</v>
      </c>
      <c r="G550" s="242">
        <v>44376.373101851852</v>
      </c>
      <c r="H550" s="2">
        <v>141680</v>
      </c>
    </row>
    <row r="551" spans="1:8" x14ac:dyDescent="0.3">
      <c r="A551" s="2">
        <v>135225</v>
      </c>
      <c r="B551" s="4" t="s">
        <v>852</v>
      </c>
      <c r="C551" s="3" t="s">
        <v>280</v>
      </c>
      <c r="D551" s="240">
        <v>76</v>
      </c>
      <c r="E551" s="240">
        <v>10</v>
      </c>
      <c r="F551" s="241" t="s">
        <v>257</v>
      </c>
      <c r="G551" s="242">
        <v>44376.377187500002</v>
      </c>
      <c r="H551" s="2">
        <v>141786</v>
      </c>
    </row>
    <row r="552" spans="1:8" x14ac:dyDescent="0.3">
      <c r="A552" s="2">
        <v>135226</v>
      </c>
      <c r="B552" s="4" t="s">
        <v>853</v>
      </c>
      <c r="C552" s="3" t="s">
        <v>280</v>
      </c>
      <c r="D552" s="240">
        <v>76</v>
      </c>
      <c r="E552" s="240">
        <v>10</v>
      </c>
      <c r="F552" s="241" t="s">
        <v>257</v>
      </c>
      <c r="G552" s="242">
        <v>44376.404398148145</v>
      </c>
      <c r="H552" s="2">
        <v>141787</v>
      </c>
    </row>
    <row r="553" spans="1:8" x14ac:dyDescent="0.3">
      <c r="A553" s="2">
        <v>135227</v>
      </c>
      <c r="B553" s="4" t="s">
        <v>854</v>
      </c>
      <c r="C553" s="3" t="s">
        <v>280</v>
      </c>
      <c r="D553" s="240">
        <v>76</v>
      </c>
      <c r="E553" s="240">
        <v>10</v>
      </c>
      <c r="F553" s="241" t="s">
        <v>257</v>
      </c>
      <c r="G553" s="242">
        <v>44376.404398148145</v>
      </c>
      <c r="H553" s="2">
        <v>141615</v>
      </c>
    </row>
    <row r="554" spans="1:8" x14ac:dyDescent="0.3">
      <c r="A554" s="2">
        <v>135238</v>
      </c>
      <c r="B554" s="4" t="s">
        <v>855</v>
      </c>
      <c r="C554" s="3" t="s">
        <v>294</v>
      </c>
      <c r="D554" s="240">
        <v>76</v>
      </c>
      <c r="E554" s="240">
        <v>3</v>
      </c>
      <c r="F554" s="241" t="s">
        <v>257</v>
      </c>
      <c r="G554" s="242">
        <v>44376.374710648146</v>
      </c>
      <c r="H554" s="2">
        <v>141268</v>
      </c>
    </row>
    <row r="555" spans="1:8" x14ac:dyDescent="0.3">
      <c r="A555" s="2">
        <v>135239</v>
      </c>
      <c r="B555" s="4" t="s">
        <v>856</v>
      </c>
      <c r="C555" s="3" t="s">
        <v>294</v>
      </c>
      <c r="D555" s="240">
        <v>76</v>
      </c>
      <c r="E555" s="240">
        <v>3</v>
      </c>
      <c r="F555" s="241"/>
      <c r="G555" s="242"/>
      <c r="H555" s="2"/>
    </row>
    <row r="556" spans="1:8" x14ac:dyDescent="0.3">
      <c r="A556" s="2">
        <v>135699</v>
      </c>
      <c r="B556" s="4" t="s">
        <v>857</v>
      </c>
      <c r="C556" s="3" t="s">
        <v>31</v>
      </c>
      <c r="D556" s="240">
        <v>45</v>
      </c>
      <c r="E556" s="240">
        <v>9</v>
      </c>
      <c r="F556" s="241" t="s">
        <v>257</v>
      </c>
      <c r="G556" s="242">
        <v>43727.555393518516</v>
      </c>
      <c r="H556" s="2">
        <v>138450</v>
      </c>
    </row>
    <row r="557" spans="1:8" x14ac:dyDescent="0.3">
      <c r="A557" s="2">
        <v>135700</v>
      </c>
      <c r="B557" s="4" t="s">
        <v>858</v>
      </c>
      <c r="C557" s="3" t="s">
        <v>31</v>
      </c>
      <c r="D557" s="240">
        <v>45</v>
      </c>
      <c r="E557" s="240">
        <v>9</v>
      </c>
      <c r="F557" s="241" t="s">
        <v>257</v>
      </c>
      <c r="G557" s="242">
        <v>43727.555393518516</v>
      </c>
      <c r="H557" s="2">
        <v>138464</v>
      </c>
    </row>
    <row r="558" spans="1:8" x14ac:dyDescent="0.3">
      <c r="A558" s="2">
        <v>135704</v>
      </c>
      <c r="B558" s="4" t="s">
        <v>859</v>
      </c>
      <c r="C558" s="3" t="s">
        <v>31</v>
      </c>
      <c r="D558" s="240">
        <v>45</v>
      </c>
      <c r="E558" s="240">
        <v>12</v>
      </c>
      <c r="F558" s="241" t="s">
        <v>257</v>
      </c>
      <c r="G558" s="242">
        <v>43727.555393518516</v>
      </c>
      <c r="H558" s="2">
        <v>138471</v>
      </c>
    </row>
    <row r="559" spans="1:8" x14ac:dyDescent="0.3">
      <c r="A559" s="2">
        <v>135734</v>
      </c>
      <c r="B559" s="4" t="s">
        <v>860</v>
      </c>
      <c r="C559" s="3" t="s">
        <v>31</v>
      </c>
      <c r="D559" s="240">
        <v>55</v>
      </c>
      <c r="E559" s="240">
        <v>66</v>
      </c>
      <c r="F559" s="241" t="s">
        <v>263</v>
      </c>
      <c r="G559" s="242" t="s">
        <v>861</v>
      </c>
      <c r="H559" s="2">
        <v>135088</v>
      </c>
    </row>
    <row r="560" spans="1:8" x14ac:dyDescent="0.3">
      <c r="A560" s="2">
        <v>136037</v>
      </c>
      <c r="B560" s="4" t="s">
        <v>862</v>
      </c>
      <c r="C560" s="3" t="s">
        <v>294</v>
      </c>
      <c r="D560" s="240">
        <v>76</v>
      </c>
      <c r="E560" s="240">
        <v>3</v>
      </c>
      <c r="F560" s="241" t="s">
        <v>257</v>
      </c>
      <c r="G560" s="242">
        <v>44376.373101851852</v>
      </c>
      <c r="H560" s="2">
        <v>141679</v>
      </c>
    </row>
    <row r="561" spans="1:8" x14ac:dyDescent="0.3">
      <c r="A561" s="2">
        <v>136038</v>
      </c>
      <c r="B561" s="4" t="s">
        <v>863</v>
      </c>
      <c r="C561" s="3" t="s">
        <v>294</v>
      </c>
      <c r="D561" s="240">
        <v>76</v>
      </c>
      <c r="E561" s="240">
        <v>3</v>
      </c>
      <c r="F561" s="241" t="s">
        <v>257</v>
      </c>
      <c r="G561" s="242">
        <v>44376.375381944446</v>
      </c>
      <c r="H561" s="2">
        <v>141265</v>
      </c>
    </row>
    <row r="562" spans="1:8" x14ac:dyDescent="0.3">
      <c r="A562" s="2">
        <v>136039</v>
      </c>
      <c r="B562" s="4" t="s">
        <v>864</v>
      </c>
      <c r="C562" s="3" t="s">
        <v>294</v>
      </c>
      <c r="D562" s="240">
        <v>76</v>
      </c>
      <c r="E562" s="240">
        <v>3</v>
      </c>
      <c r="F562" s="241" t="s">
        <v>257</v>
      </c>
      <c r="G562" s="242">
        <v>44376.373912037037</v>
      </c>
      <c r="H562" s="2">
        <v>141681</v>
      </c>
    </row>
    <row r="563" spans="1:8" x14ac:dyDescent="0.3">
      <c r="A563" s="2">
        <v>136040</v>
      </c>
      <c r="B563" s="4" t="s">
        <v>865</v>
      </c>
      <c r="C563" s="3" t="s">
        <v>294</v>
      </c>
      <c r="D563" s="240">
        <v>76</v>
      </c>
      <c r="E563" s="240">
        <v>3</v>
      </c>
      <c r="F563" s="241" t="s">
        <v>257</v>
      </c>
      <c r="G563" s="242">
        <v>44376.377187500002</v>
      </c>
      <c r="H563" s="2">
        <v>141266</v>
      </c>
    </row>
    <row r="564" spans="1:8" x14ac:dyDescent="0.3">
      <c r="A564" s="2">
        <v>136676</v>
      </c>
      <c r="B564" s="4" t="s">
        <v>866</v>
      </c>
      <c r="C564" s="3" t="s">
        <v>256</v>
      </c>
      <c r="D564" s="240">
        <v>62</v>
      </c>
      <c r="E564" s="240">
        <v>1</v>
      </c>
      <c r="F564" s="241" t="s">
        <v>257</v>
      </c>
      <c r="G564" s="242">
        <v>44313.495532407411</v>
      </c>
      <c r="H564" s="2"/>
    </row>
    <row r="565" spans="1:8" x14ac:dyDescent="0.3">
      <c r="A565" s="2">
        <v>136820</v>
      </c>
      <c r="B565" s="4" t="s">
        <v>867</v>
      </c>
      <c r="C565" s="3" t="s">
        <v>429</v>
      </c>
      <c r="D565" s="240">
        <v>54</v>
      </c>
      <c r="E565" s="240">
        <v>4</v>
      </c>
      <c r="F565" s="241" t="s">
        <v>257</v>
      </c>
      <c r="G565" s="242">
        <v>44315.660057870373</v>
      </c>
      <c r="H565" s="2"/>
    </row>
    <row r="566" spans="1:8" x14ac:dyDescent="0.3">
      <c r="A566" s="2">
        <v>136821</v>
      </c>
      <c r="B566" s="4" t="s">
        <v>868</v>
      </c>
      <c r="C566" s="3" t="s">
        <v>429</v>
      </c>
      <c r="D566" s="240">
        <v>54</v>
      </c>
      <c r="E566" s="240">
        <v>4</v>
      </c>
      <c r="F566" s="241" t="s">
        <v>257</v>
      </c>
      <c r="G566" s="242">
        <v>44315.660057870373</v>
      </c>
      <c r="H566" s="2"/>
    </row>
    <row r="567" spans="1:8" x14ac:dyDescent="0.3">
      <c r="A567" s="2">
        <v>136822</v>
      </c>
      <c r="B567" s="4" t="s">
        <v>869</v>
      </c>
      <c r="C567" s="3" t="s">
        <v>429</v>
      </c>
      <c r="D567" s="240">
        <v>54</v>
      </c>
      <c r="E567" s="240">
        <v>4</v>
      </c>
      <c r="F567" s="241" t="s">
        <v>257</v>
      </c>
      <c r="G567" s="242">
        <v>44315.660057870373</v>
      </c>
      <c r="H567" s="2"/>
    </row>
    <row r="568" spans="1:8" x14ac:dyDescent="0.3">
      <c r="A568" s="2">
        <v>136837</v>
      </c>
      <c r="B568" s="4" t="s">
        <v>870</v>
      </c>
      <c r="C568" s="3" t="s">
        <v>429</v>
      </c>
      <c r="D568" s="240">
        <v>54</v>
      </c>
      <c r="E568" s="240">
        <v>4</v>
      </c>
      <c r="F568" s="241" t="s">
        <v>257</v>
      </c>
      <c r="G568" s="242">
        <v>44315.660057870373</v>
      </c>
      <c r="H568" s="2"/>
    </row>
    <row r="569" spans="1:8" x14ac:dyDescent="0.3">
      <c r="A569" s="2">
        <v>136838</v>
      </c>
      <c r="B569" s="4" t="s">
        <v>871</v>
      </c>
      <c r="C569" s="3" t="s">
        <v>429</v>
      </c>
      <c r="D569" s="240">
        <v>54</v>
      </c>
      <c r="E569" s="240">
        <v>4</v>
      </c>
      <c r="F569" s="241" t="s">
        <v>257</v>
      </c>
      <c r="G569" s="242">
        <v>44315.660057870373</v>
      </c>
      <c r="H569" s="2"/>
    </row>
    <row r="570" spans="1:8" x14ac:dyDescent="0.3">
      <c r="A570" s="2">
        <v>136839</v>
      </c>
      <c r="B570" s="4" t="s">
        <v>872</v>
      </c>
      <c r="C570" s="3" t="s">
        <v>429</v>
      </c>
      <c r="D570" s="240">
        <v>54</v>
      </c>
      <c r="E570" s="240">
        <v>4</v>
      </c>
      <c r="F570" s="241" t="s">
        <v>257</v>
      </c>
      <c r="G570" s="242">
        <v>44315.660057870373</v>
      </c>
      <c r="H570" s="2"/>
    </row>
    <row r="571" spans="1:8" x14ac:dyDescent="0.3">
      <c r="A571" s="2">
        <v>136840</v>
      </c>
      <c r="B571" s="4" t="s">
        <v>873</v>
      </c>
      <c r="C571" s="3" t="s">
        <v>429</v>
      </c>
      <c r="D571" s="240">
        <v>54</v>
      </c>
      <c r="E571" s="240">
        <v>4</v>
      </c>
      <c r="F571" s="241" t="s">
        <v>257</v>
      </c>
      <c r="G571" s="242">
        <v>44315.660057870373</v>
      </c>
      <c r="H571" s="2"/>
    </row>
    <row r="572" spans="1:8" x14ac:dyDescent="0.3">
      <c r="A572" s="2">
        <v>136841</v>
      </c>
      <c r="B572" s="4" t="s">
        <v>874</v>
      </c>
      <c r="C572" s="3" t="s">
        <v>429</v>
      </c>
      <c r="D572" s="240">
        <v>54</v>
      </c>
      <c r="E572" s="240">
        <v>4</v>
      </c>
      <c r="F572" s="241" t="s">
        <v>257</v>
      </c>
      <c r="G572" s="242">
        <v>44315.660057870373</v>
      </c>
      <c r="H572" s="2"/>
    </row>
    <row r="573" spans="1:8" x14ac:dyDescent="0.3">
      <c r="A573" s="2">
        <v>136842</v>
      </c>
      <c r="B573" s="4" t="s">
        <v>875</v>
      </c>
      <c r="C573" s="3" t="s">
        <v>429</v>
      </c>
      <c r="D573" s="240">
        <v>54</v>
      </c>
      <c r="E573" s="240">
        <v>4</v>
      </c>
      <c r="F573" s="241" t="s">
        <v>257</v>
      </c>
      <c r="G573" s="242">
        <v>44315.660057870373</v>
      </c>
      <c r="H573" s="2"/>
    </row>
    <row r="574" spans="1:8" x14ac:dyDescent="0.3">
      <c r="A574" s="2">
        <v>136843</v>
      </c>
      <c r="B574" s="4" t="s">
        <v>876</v>
      </c>
      <c r="C574" s="3" t="s">
        <v>429</v>
      </c>
      <c r="D574" s="240">
        <v>54</v>
      </c>
      <c r="E574" s="240">
        <v>4</v>
      </c>
      <c r="F574" s="241" t="s">
        <v>257</v>
      </c>
      <c r="G574" s="242">
        <v>44315.660057870373</v>
      </c>
      <c r="H574" s="2"/>
    </row>
    <row r="575" spans="1:8" x14ac:dyDescent="0.3">
      <c r="A575" s="2">
        <v>136910</v>
      </c>
      <c r="B575" s="4" t="s">
        <v>877</v>
      </c>
      <c r="C575" s="3" t="s">
        <v>265</v>
      </c>
      <c r="D575" s="240">
        <v>55</v>
      </c>
      <c r="E575" s="240">
        <v>19</v>
      </c>
      <c r="F575" s="241" t="s">
        <v>257</v>
      </c>
      <c r="G575" s="242">
        <v>44132.463969907411</v>
      </c>
      <c r="H575" s="2">
        <v>140241</v>
      </c>
    </row>
    <row r="576" spans="1:8" x14ac:dyDescent="0.3">
      <c r="A576" s="2">
        <v>136911</v>
      </c>
      <c r="B576" s="4" t="s">
        <v>878</v>
      </c>
      <c r="C576" s="3" t="s">
        <v>265</v>
      </c>
      <c r="D576" s="240">
        <v>55</v>
      </c>
      <c r="E576" s="240">
        <v>19</v>
      </c>
      <c r="F576" s="241" t="s">
        <v>257</v>
      </c>
      <c r="G576" s="242">
        <v>44132.463969907411</v>
      </c>
      <c r="H576" s="2">
        <v>140063</v>
      </c>
    </row>
    <row r="577" spans="1:8" x14ac:dyDescent="0.3">
      <c r="A577" s="2">
        <v>138547</v>
      </c>
      <c r="B577" s="4" t="s">
        <v>879</v>
      </c>
      <c r="C577" s="3" t="s">
        <v>31</v>
      </c>
      <c r="D577" s="240">
        <v>55</v>
      </c>
      <c r="E577" s="240">
        <v>49</v>
      </c>
      <c r="F577" s="241" t="s">
        <v>257</v>
      </c>
      <c r="G577" s="242">
        <v>44267.707777777781</v>
      </c>
      <c r="H577" s="2">
        <v>140666</v>
      </c>
    </row>
    <row r="578" spans="1:8" x14ac:dyDescent="0.3">
      <c r="A578" s="2">
        <v>140315</v>
      </c>
      <c r="B578" s="4" t="s">
        <v>880</v>
      </c>
      <c r="C578" s="3" t="s">
        <v>31</v>
      </c>
      <c r="D578" s="240">
        <v>76</v>
      </c>
      <c r="E578" s="240">
        <v>11</v>
      </c>
      <c r="F578" s="241" t="s">
        <v>257</v>
      </c>
      <c r="G578" s="242">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27"/>
      <c r="B1" s="327"/>
      <c r="C1" s="327"/>
      <c r="D1" s="66" t="s">
        <v>881</v>
      </c>
    </row>
    <row r="2" spans="1:4" ht="21" x14ac:dyDescent="0.3">
      <c r="A2" s="79" t="s">
        <v>56</v>
      </c>
      <c r="B2" s="83" t="s">
        <v>57</v>
      </c>
      <c r="C2" s="79" t="s">
        <v>58</v>
      </c>
      <c r="D2" s="231" t="s">
        <v>128</v>
      </c>
    </row>
    <row r="3" spans="1:4" ht="18" x14ac:dyDescent="0.3">
      <c r="A3" s="190" t="s">
        <v>130</v>
      </c>
      <c r="B3" s="189">
        <v>60</v>
      </c>
      <c r="C3" s="189" t="s">
        <v>131</v>
      </c>
      <c r="D3" s="232"/>
    </row>
    <row r="4" spans="1:4" ht="18" x14ac:dyDescent="0.3">
      <c r="A4" s="190" t="s">
        <v>132</v>
      </c>
      <c r="B4" s="189" t="b">
        <v>0</v>
      </c>
      <c r="C4" s="189" t="s">
        <v>238</v>
      </c>
      <c r="D4" s="232"/>
    </row>
    <row r="5" spans="1:4" ht="18" x14ac:dyDescent="0.3">
      <c r="A5" s="190" t="s">
        <v>133</v>
      </c>
      <c r="B5" s="189"/>
      <c r="C5" s="189" t="s">
        <v>239</v>
      </c>
      <c r="D5" s="232"/>
    </row>
    <row r="6" spans="1:4" ht="18" x14ac:dyDescent="0.3">
      <c r="A6" s="190" t="s">
        <v>134</v>
      </c>
      <c r="B6" s="189" t="s">
        <v>135</v>
      </c>
      <c r="C6" s="189" t="s">
        <v>136</v>
      </c>
      <c r="D6" s="232"/>
    </row>
    <row r="7" spans="1:4" ht="18" x14ac:dyDescent="0.3">
      <c r="A7" s="190" t="s">
        <v>137</v>
      </c>
      <c r="B7" s="189">
        <v>3</v>
      </c>
      <c r="C7" s="189" t="s">
        <v>138</v>
      </c>
      <c r="D7" s="232"/>
    </row>
    <row r="8" spans="1:4" ht="18" x14ac:dyDescent="0.3">
      <c r="A8" s="190" t="s">
        <v>139</v>
      </c>
      <c r="B8" s="189" t="b">
        <v>1</v>
      </c>
      <c r="C8" s="189" t="s">
        <v>140</v>
      </c>
      <c r="D8" s="232"/>
    </row>
    <row r="9" spans="1:4" ht="18" x14ac:dyDescent="0.3">
      <c r="A9" s="190" t="s">
        <v>141</v>
      </c>
      <c r="B9" s="189">
        <v>120</v>
      </c>
      <c r="C9" s="189" t="s">
        <v>142</v>
      </c>
      <c r="D9" s="232"/>
    </row>
    <row r="10" spans="1:4" ht="18" x14ac:dyDescent="0.3">
      <c r="A10" s="190" t="s">
        <v>62</v>
      </c>
      <c r="B10" s="189" t="s">
        <v>95</v>
      </c>
      <c r="C10" s="189" t="s">
        <v>63</v>
      </c>
      <c r="D10" s="232" t="s">
        <v>129</v>
      </c>
    </row>
    <row r="11" spans="1:4" ht="18" x14ac:dyDescent="0.3">
      <c r="A11" s="190" t="s">
        <v>143</v>
      </c>
      <c r="B11" s="189" t="s">
        <v>54</v>
      </c>
      <c r="C11" s="189" t="s">
        <v>144</v>
      </c>
      <c r="D11" s="232"/>
    </row>
    <row r="12" spans="1:4" ht="18" x14ac:dyDescent="0.3">
      <c r="A12" s="190" t="s">
        <v>145</v>
      </c>
      <c r="B12" s="189">
        <v>17</v>
      </c>
      <c r="C12" s="189" t="s">
        <v>146</v>
      </c>
      <c r="D12" s="232"/>
    </row>
    <row r="13" spans="1:4" ht="18" x14ac:dyDescent="0.3">
      <c r="A13" s="190" t="s">
        <v>147</v>
      </c>
      <c r="B13" s="189">
        <v>29</v>
      </c>
      <c r="C13" s="189" t="s">
        <v>148</v>
      </c>
      <c r="D13" s="232"/>
    </row>
    <row r="14" spans="1:4" ht="18" x14ac:dyDescent="0.3">
      <c r="A14" s="190" t="s">
        <v>149</v>
      </c>
      <c r="B14" s="189">
        <v>862</v>
      </c>
      <c r="C14" s="189" t="s">
        <v>150</v>
      </c>
      <c r="D14" s="232"/>
    </row>
    <row r="15" spans="1:4" ht="18" x14ac:dyDescent="0.3">
      <c r="A15" s="190" t="s">
        <v>151</v>
      </c>
      <c r="B15" s="189">
        <v>12</v>
      </c>
      <c r="C15" s="189" t="s">
        <v>152</v>
      </c>
      <c r="D15" s="232"/>
    </row>
    <row r="16" spans="1:4" ht="18" x14ac:dyDescent="0.3">
      <c r="A16" s="190" t="s">
        <v>153</v>
      </c>
      <c r="B16" s="189">
        <v>24</v>
      </c>
      <c r="C16" s="189" t="s">
        <v>154</v>
      </c>
      <c r="D16" s="232"/>
    </row>
    <row r="17" spans="1:4" ht="18" x14ac:dyDescent="0.3">
      <c r="A17" s="190" t="s">
        <v>155</v>
      </c>
      <c r="B17" s="189" t="b">
        <v>1</v>
      </c>
      <c r="C17" s="189" t="s">
        <v>156</v>
      </c>
      <c r="D17" s="232"/>
    </row>
    <row r="18" spans="1:4" ht="18" x14ac:dyDescent="0.3">
      <c r="A18" s="190" t="s">
        <v>157</v>
      </c>
      <c r="B18" s="189" t="s">
        <v>158</v>
      </c>
      <c r="C18" s="189" t="s">
        <v>159</v>
      </c>
      <c r="D18" s="232"/>
    </row>
    <row r="19" spans="1:4" ht="18" x14ac:dyDescent="0.3">
      <c r="A19" s="190" t="s">
        <v>160</v>
      </c>
      <c r="B19" s="189">
        <v>50</v>
      </c>
      <c r="C19" s="189" t="s">
        <v>161</v>
      </c>
      <c r="D19" s="232"/>
    </row>
    <row r="20" spans="1:4" ht="18" x14ac:dyDescent="0.3">
      <c r="A20" s="190" t="s">
        <v>162</v>
      </c>
      <c r="B20" s="189" t="s">
        <v>163</v>
      </c>
      <c r="C20" s="189" t="s">
        <v>240</v>
      </c>
      <c r="D20" s="232"/>
    </row>
    <row r="21" spans="1:4" ht="18" x14ac:dyDescent="0.3">
      <c r="A21" s="190" t="s">
        <v>164</v>
      </c>
      <c r="B21" s="189"/>
      <c r="C21" s="189" t="s">
        <v>241</v>
      </c>
      <c r="D21" s="232"/>
    </row>
    <row r="22" spans="1:4" ht="18" x14ac:dyDescent="0.3">
      <c r="A22" s="190" t="s">
        <v>165</v>
      </c>
      <c r="B22" s="189" t="s">
        <v>166</v>
      </c>
      <c r="C22" s="189" t="s">
        <v>242</v>
      </c>
      <c r="D22" s="232"/>
    </row>
    <row r="23" spans="1:4" ht="18" x14ac:dyDescent="0.3">
      <c r="A23" s="190" t="s">
        <v>167</v>
      </c>
      <c r="B23" s="189" t="s">
        <v>168</v>
      </c>
      <c r="C23" s="189" t="s">
        <v>243</v>
      </c>
      <c r="D23" s="232"/>
    </row>
    <row r="24" spans="1:4" ht="18" x14ac:dyDescent="0.3">
      <c r="A24" s="190" t="s">
        <v>169</v>
      </c>
      <c r="B24" s="189" t="s">
        <v>170</v>
      </c>
      <c r="C24" s="189" t="s">
        <v>171</v>
      </c>
      <c r="D24" s="232"/>
    </row>
    <row r="25" spans="1:4" ht="18" x14ac:dyDescent="0.3">
      <c r="A25" s="190" t="s">
        <v>172</v>
      </c>
      <c r="B25" s="189" t="s">
        <v>173</v>
      </c>
      <c r="C25" s="189" t="s">
        <v>174</v>
      </c>
      <c r="D25" s="232"/>
    </row>
    <row r="26" spans="1:4" ht="18" x14ac:dyDescent="0.3">
      <c r="A26" s="190" t="s">
        <v>175</v>
      </c>
      <c r="B26" s="189" t="b">
        <v>0</v>
      </c>
      <c r="C26" s="189" t="s">
        <v>176</v>
      </c>
      <c r="D26" s="232"/>
    </row>
    <row r="27" spans="1:4" ht="18" x14ac:dyDescent="0.3">
      <c r="A27" s="190" t="s">
        <v>177</v>
      </c>
      <c r="B27" s="189"/>
      <c r="C27" s="189" t="s">
        <v>244</v>
      </c>
      <c r="D27" s="232"/>
    </row>
    <row r="28" spans="1:4" ht="18" x14ac:dyDescent="0.3">
      <c r="A28" s="190" t="s">
        <v>178</v>
      </c>
      <c r="B28" s="189" t="s">
        <v>179</v>
      </c>
      <c r="C28" s="189" t="s">
        <v>180</v>
      </c>
      <c r="D28" s="232"/>
    </row>
    <row r="29" spans="1:4" ht="18" x14ac:dyDescent="0.3">
      <c r="A29" s="190" t="s">
        <v>181</v>
      </c>
      <c r="B29" s="189">
        <v>54.62</v>
      </c>
      <c r="C29" s="189" t="s">
        <v>182</v>
      </c>
      <c r="D29" s="232"/>
    </row>
    <row r="30" spans="1:4" ht="18" x14ac:dyDescent="0.3">
      <c r="A30" s="190" t="s">
        <v>183</v>
      </c>
      <c r="B30" s="233"/>
      <c r="C30" s="189" t="s">
        <v>245</v>
      </c>
      <c r="D30" s="232"/>
    </row>
    <row r="31" spans="1:4" ht="18" x14ac:dyDescent="0.3">
      <c r="A31" s="190" t="s">
        <v>184</v>
      </c>
      <c r="B31" s="189" t="s">
        <v>185</v>
      </c>
      <c r="C31" s="189" t="s">
        <v>186</v>
      </c>
      <c r="D31" s="232"/>
    </row>
    <row r="32" spans="1:4" ht="18" x14ac:dyDescent="0.3">
      <c r="A32" s="190" t="s">
        <v>187</v>
      </c>
      <c r="B32" s="189" t="s">
        <v>12</v>
      </c>
      <c r="C32" s="189" t="s">
        <v>188</v>
      </c>
      <c r="D32" s="232"/>
    </row>
    <row r="33" spans="1:4" ht="18" x14ac:dyDescent="0.3">
      <c r="A33" s="190" t="s">
        <v>189</v>
      </c>
      <c r="B33" s="189" t="b">
        <v>0</v>
      </c>
      <c r="C33" s="189" t="s">
        <v>246</v>
      </c>
      <c r="D33" s="232"/>
    </row>
    <row r="34" spans="1:4" ht="18" x14ac:dyDescent="0.3">
      <c r="A34" s="190" t="s">
        <v>190</v>
      </c>
      <c r="B34" s="189" t="b">
        <v>1</v>
      </c>
      <c r="C34" s="189" t="s">
        <v>247</v>
      </c>
      <c r="D34" s="232"/>
    </row>
    <row r="35" spans="1:4" ht="18" x14ac:dyDescent="0.3">
      <c r="A35" s="190" t="s">
        <v>191</v>
      </c>
      <c r="B35" s="189" t="s">
        <v>192</v>
      </c>
      <c r="C35" s="189" t="s">
        <v>193</v>
      </c>
      <c r="D35" s="232"/>
    </row>
    <row r="36" spans="1:4" ht="18" x14ac:dyDescent="0.3">
      <c r="A36" s="190" t="s">
        <v>194</v>
      </c>
      <c r="B36" s="189" t="b">
        <v>0</v>
      </c>
      <c r="C36" s="189" t="s">
        <v>248</v>
      </c>
      <c r="D36" s="232"/>
    </row>
    <row r="37" spans="1:4" ht="18" x14ac:dyDescent="0.3">
      <c r="A37" s="190" t="s">
        <v>195</v>
      </c>
      <c r="B37" s="189" t="s">
        <v>196</v>
      </c>
      <c r="C37" s="189" t="s">
        <v>197</v>
      </c>
      <c r="D37" s="232"/>
    </row>
    <row r="38" spans="1:4" ht="18" x14ac:dyDescent="0.3">
      <c r="A38" s="190" t="s">
        <v>198</v>
      </c>
      <c r="B38" s="189" t="s">
        <v>199</v>
      </c>
      <c r="C38" s="189" t="s">
        <v>200</v>
      </c>
      <c r="D38" s="232"/>
    </row>
    <row r="39" spans="1:4" ht="18" x14ac:dyDescent="0.3">
      <c r="A39" s="190" t="s">
        <v>201</v>
      </c>
      <c r="B39" s="189" t="s">
        <v>202</v>
      </c>
      <c r="C39" s="189" t="s">
        <v>203</v>
      </c>
      <c r="D39" s="232"/>
    </row>
    <row r="40" spans="1:4" ht="18" x14ac:dyDescent="0.3">
      <c r="A40" s="190" t="s">
        <v>204</v>
      </c>
      <c r="B40" s="189">
        <v>1</v>
      </c>
      <c r="C40" s="189" t="s">
        <v>205</v>
      </c>
      <c r="D40" s="232"/>
    </row>
    <row r="41" spans="1:4" ht="18" x14ac:dyDescent="0.3">
      <c r="A41" s="190" t="s">
        <v>206</v>
      </c>
      <c r="B41" s="189">
        <v>3</v>
      </c>
      <c r="C41" s="189" t="s">
        <v>207</v>
      </c>
      <c r="D41" s="232"/>
    </row>
    <row r="42" spans="1:4" ht="18" x14ac:dyDescent="0.3">
      <c r="A42" s="190" t="s">
        <v>208</v>
      </c>
      <c r="B42" s="189">
        <v>6</v>
      </c>
      <c r="C42" s="189" t="s">
        <v>209</v>
      </c>
      <c r="D42" s="232"/>
    </row>
    <row r="43" spans="1:4" ht="18" x14ac:dyDescent="0.3">
      <c r="A43" s="190" t="s">
        <v>210</v>
      </c>
      <c r="B43" s="189">
        <v>4</v>
      </c>
      <c r="C43" s="189" t="s">
        <v>211</v>
      </c>
      <c r="D43" s="232"/>
    </row>
    <row r="44" spans="1:4" ht="18" x14ac:dyDescent="0.3">
      <c r="A44" s="190" t="s">
        <v>212</v>
      </c>
      <c r="B44" s="189">
        <v>8</v>
      </c>
      <c r="C44" s="189" t="s">
        <v>213</v>
      </c>
      <c r="D44" s="232"/>
    </row>
    <row r="45" spans="1:4" ht="18" x14ac:dyDescent="0.3">
      <c r="A45" s="190" t="s">
        <v>214</v>
      </c>
      <c r="B45" s="189" t="s">
        <v>215</v>
      </c>
      <c r="C45" s="189" t="s">
        <v>216</v>
      </c>
      <c r="D45" s="232"/>
    </row>
    <row r="46" spans="1:4" ht="18" x14ac:dyDescent="0.3">
      <c r="A46" s="190" t="s">
        <v>217</v>
      </c>
      <c r="B46" s="189" t="b">
        <v>0</v>
      </c>
      <c r="C46" s="189" t="s">
        <v>218</v>
      </c>
      <c r="D46" s="232"/>
    </row>
    <row r="47" spans="1:4" ht="18" x14ac:dyDescent="0.3">
      <c r="A47" s="190" t="s">
        <v>219</v>
      </c>
      <c r="B47" s="189" t="s">
        <v>45</v>
      </c>
      <c r="C47" s="189" t="s">
        <v>249</v>
      </c>
      <c r="D47" s="232"/>
    </row>
    <row r="48" spans="1:4" ht="18" x14ac:dyDescent="0.3">
      <c r="A48" s="190" t="s">
        <v>220</v>
      </c>
      <c r="B48" s="189" t="s">
        <v>221</v>
      </c>
      <c r="C48" s="189" t="s">
        <v>222</v>
      </c>
      <c r="D48" s="232"/>
    </row>
    <row r="49" spans="1:4" ht="18" x14ac:dyDescent="0.3">
      <c r="A49" s="190" t="s">
        <v>223</v>
      </c>
      <c r="B49" s="189" t="s">
        <v>224</v>
      </c>
      <c r="C49" s="189" t="s">
        <v>225</v>
      </c>
      <c r="D49" s="232"/>
    </row>
    <row r="50" spans="1:4" ht="18" x14ac:dyDescent="0.3">
      <c r="A50" s="190" t="s">
        <v>226</v>
      </c>
      <c r="B50" s="189">
        <v>943</v>
      </c>
      <c r="C50" s="189" t="s">
        <v>250</v>
      </c>
      <c r="D50" s="232"/>
    </row>
    <row r="51" spans="1:4" ht="18" x14ac:dyDescent="0.3">
      <c r="A51" s="190" t="s">
        <v>227</v>
      </c>
      <c r="B51" s="189" t="s">
        <v>228</v>
      </c>
      <c r="C51" s="189" t="s">
        <v>229</v>
      </c>
      <c r="D51" s="232"/>
    </row>
    <row r="52" spans="1:4" ht="18" x14ac:dyDescent="0.3">
      <c r="A52" s="190" t="s">
        <v>230</v>
      </c>
      <c r="B52" s="189" t="s">
        <v>231</v>
      </c>
      <c r="C52" s="189" t="s">
        <v>232</v>
      </c>
      <c r="D52" s="232"/>
    </row>
    <row r="53" spans="1:4" ht="18" x14ac:dyDescent="0.3">
      <c r="A53" s="190" t="s">
        <v>233</v>
      </c>
      <c r="B53" s="189" t="s">
        <v>234</v>
      </c>
      <c r="C53" s="189" t="s">
        <v>235</v>
      </c>
      <c r="D53" s="232"/>
    </row>
    <row r="54" spans="1:4" ht="18" x14ac:dyDescent="0.3">
      <c r="A54" s="190" t="s">
        <v>236</v>
      </c>
      <c r="B54" s="189">
        <v>2019</v>
      </c>
      <c r="C54" s="189" t="s">
        <v>237</v>
      </c>
      <c r="D54" s="232"/>
    </row>
  </sheetData>
  <sortState xmlns:xlrd2="http://schemas.microsoft.com/office/spreadsheetml/2017/richdata2" ref="A3:D54">
    <sortCondition ref="A2:A54"/>
  </sortState>
  <dataConsolidate/>
  <mergeCells count="1">
    <mergeCell ref="A1:C1"/>
  </mergeCells>
  <conditionalFormatting sqref="A3:A54">
    <cfRule type="duplicateValues" dxfId="143"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sqref="A1:Z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22" t="s">
        <v>2250</v>
      </c>
      <c r="B1" s="322"/>
      <c r="C1" s="322"/>
      <c r="D1" s="322"/>
      <c r="E1" s="322"/>
      <c r="F1" s="322"/>
      <c r="G1" s="322"/>
      <c r="H1" s="322"/>
      <c r="I1" s="322"/>
      <c r="J1" s="322"/>
      <c r="K1" s="322"/>
      <c r="L1" s="322"/>
      <c r="M1" s="322"/>
      <c r="N1" s="322"/>
      <c r="O1" s="322"/>
      <c r="P1" s="322"/>
      <c r="Q1" s="322"/>
      <c r="R1" s="322"/>
      <c r="S1" s="322"/>
      <c r="T1" s="322"/>
      <c r="U1" s="322"/>
      <c r="V1" s="322"/>
      <c r="W1" s="322"/>
      <c r="X1" s="322"/>
      <c r="Y1" s="322"/>
      <c r="Z1" s="322"/>
    </row>
    <row r="2" spans="1:26" ht="19.5" customHeight="1" x14ac:dyDescent="0.3">
      <c r="A2" s="322" t="s">
        <v>2251</v>
      </c>
      <c r="B2" s="322"/>
      <c r="C2" s="322"/>
      <c r="D2" s="322"/>
      <c r="E2" s="322"/>
      <c r="F2" s="322"/>
      <c r="G2" s="322"/>
      <c r="H2" s="322"/>
      <c r="I2" s="322"/>
      <c r="J2" s="322"/>
      <c r="K2" s="322"/>
      <c r="L2" s="322"/>
      <c r="M2" s="322"/>
      <c r="N2" s="322"/>
      <c r="O2" s="322"/>
      <c r="P2" s="322"/>
      <c r="Q2" s="322"/>
      <c r="R2" s="322"/>
      <c r="S2" s="322"/>
      <c r="T2" s="322"/>
      <c r="U2" s="322"/>
      <c r="V2" s="322"/>
      <c r="W2" s="322"/>
      <c r="X2" s="322"/>
      <c r="Y2" s="322"/>
      <c r="Z2" s="322"/>
    </row>
    <row r="3" spans="1:26" ht="18" customHeight="1" x14ac:dyDescent="0.3">
      <c r="A3" s="322"/>
      <c r="B3" s="322"/>
      <c r="C3" s="322"/>
      <c r="D3" s="322"/>
      <c r="E3" s="322"/>
      <c r="F3" s="322"/>
      <c r="G3" s="322"/>
      <c r="H3" s="322"/>
      <c r="I3" s="322"/>
      <c r="J3" s="322"/>
      <c r="K3" s="322"/>
      <c r="L3" s="322"/>
      <c r="M3" s="322"/>
      <c r="N3" s="322"/>
      <c r="O3" s="322"/>
      <c r="P3" s="322"/>
      <c r="Q3" s="322"/>
      <c r="R3" s="322"/>
      <c r="S3" s="322"/>
      <c r="T3" s="322"/>
      <c r="U3" s="322"/>
      <c r="V3" s="322"/>
      <c r="W3" s="322"/>
      <c r="X3" s="322"/>
      <c r="Y3" s="322"/>
      <c r="Z3" s="322"/>
    </row>
    <row r="4" spans="1:26" ht="18" customHeight="1" x14ac:dyDescent="0.3">
      <c r="A4" s="351" t="s">
        <v>77</v>
      </c>
      <c r="B4" s="351"/>
      <c r="C4" s="351"/>
      <c r="D4" s="351"/>
      <c r="E4" s="351"/>
      <c r="F4" s="351"/>
      <c r="G4" s="351"/>
      <c r="H4" s="351"/>
      <c r="I4" s="351"/>
      <c r="J4" s="351"/>
      <c r="K4" s="351"/>
      <c r="L4" s="351"/>
      <c r="M4" s="351"/>
      <c r="N4" s="351"/>
      <c r="O4" s="351"/>
      <c r="P4" s="351"/>
      <c r="Q4" s="351"/>
      <c r="R4" s="351"/>
      <c r="S4" s="351"/>
      <c r="T4" s="351"/>
      <c r="U4" s="351"/>
      <c r="V4" s="351"/>
      <c r="W4" s="351"/>
      <c r="X4" s="351"/>
      <c r="Y4" s="351"/>
      <c r="Z4" s="351"/>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251</v>
      </c>
      <c r="M6" s="93"/>
      <c r="N6" s="92"/>
      <c r="O6" s="92"/>
      <c r="P6" s="92"/>
      <c r="Q6" s="92"/>
      <c r="R6" s="94"/>
      <c r="S6" s="92"/>
      <c r="T6" s="92"/>
      <c r="U6" s="92"/>
      <c r="V6" s="92"/>
      <c r="W6" s="92"/>
      <c r="X6" s="92"/>
      <c r="Y6" s="92"/>
      <c r="Z6" s="92"/>
    </row>
    <row r="7" spans="1:26" ht="10.5" customHeight="1" x14ac:dyDescent="0.3">
      <c r="A7" s="342" t="s">
        <v>118</v>
      </c>
      <c r="B7" s="343"/>
      <c r="C7" s="343"/>
      <c r="D7" s="343"/>
      <c r="E7" s="343"/>
      <c r="F7" s="343"/>
      <c r="G7" s="343"/>
      <c r="H7" s="343"/>
      <c r="I7" s="343"/>
      <c r="J7" s="343"/>
      <c r="K7" s="343"/>
      <c r="L7" s="343"/>
      <c r="M7" s="343"/>
      <c r="N7" s="343"/>
      <c r="O7" s="343"/>
      <c r="P7" s="343"/>
      <c r="Q7" s="343"/>
      <c r="R7" s="343"/>
      <c r="S7" s="343"/>
      <c r="T7" s="343"/>
      <c r="U7" s="343"/>
      <c r="V7" s="343"/>
      <c r="W7" s="343"/>
      <c r="X7" s="343"/>
      <c r="Y7" s="343"/>
      <c r="Z7" s="344"/>
    </row>
    <row r="8" spans="1:26" ht="11.25" customHeight="1" x14ac:dyDescent="0.3">
      <c r="A8" s="345"/>
      <c r="B8" s="346"/>
      <c r="C8" s="346"/>
      <c r="D8" s="346"/>
      <c r="E8" s="346"/>
      <c r="F8" s="346"/>
      <c r="G8" s="346"/>
      <c r="H8" s="346"/>
      <c r="I8" s="346"/>
      <c r="J8" s="346"/>
      <c r="K8" s="346"/>
      <c r="L8" s="346"/>
      <c r="M8" s="346"/>
      <c r="N8" s="346"/>
      <c r="O8" s="346"/>
      <c r="P8" s="346"/>
      <c r="Q8" s="346"/>
      <c r="R8" s="346"/>
      <c r="S8" s="346"/>
      <c r="T8" s="346"/>
      <c r="U8" s="346"/>
      <c r="V8" s="346"/>
      <c r="W8" s="346"/>
      <c r="X8" s="346"/>
      <c r="Y8" s="346"/>
      <c r="Z8" s="347"/>
    </row>
    <row r="9" spans="1:26" ht="9.75" customHeight="1" x14ac:dyDescent="0.3">
      <c r="A9" s="348"/>
      <c r="B9" s="349"/>
      <c r="C9" s="349"/>
      <c r="D9" s="349"/>
      <c r="E9" s="349"/>
      <c r="F9" s="349"/>
      <c r="G9" s="349"/>
      <c r="H9" s="349"/>
      <c r="I9" s="349"/>
      <c r="J9" s="349"/>
      <c r="K9" s="349"/>
      <c r="L9" s="349"/>
      <c r="M9" s="349"/>
      <c r="N9" s="349"/>
      <c r="O9" s="349"/>
      <c r="P9" s="349"/>
      <c r="Q9" s="349"/>
      <c r="R9" s="349"/>
      <c r="S9" s="349"/>
      <c r="T9" s="349"/>
      <c r="U9" s="349"/>
      <c r="V9" s="349"/>
      <c r="W9" s="349"/>
      <c r="X9" s="349"/>
      <c r="Y9" s="349"/>
      <c r="Z9" s="350"/>
    </row>
    <row r="10" spans="1:26" s="38" customFormat="1" ht="38.4" x14ac:dyDescent="0.3">
      <c r="A10" s="48" t="s">
        <v>41</v>
      </c>
      <c r="B10" s="49" t="s">
        <v>0</v>
      </c>
      <c r="C10" s="50" t="s">
        <v>1</v>
      </c>
      <c r="D10" s="50" t="s">
        <v>31</v>
      </c>
      <c r="E10" s="51" t="s">
        <v>20</v>
      </c>
      <c r="F10" s="51" t="s">
        <v>42</v>
      </c>
      <c r="G10" s="49" t="s">
        <v>43</v>
      </c>
      <c r="H10" s="95" t="s">
        <v>3</v>
      </c>
      <c r="I10" s="59" t="s">
        <v>44</v>
      </c>
      <c r="J10" s="50" t="s">
        <v>45</v>
      </c>
      <c r="K10" s="52" t="s">
        <v>15</v>
      </c>
      <c r="L10" s="53" t="s">
        <v>46</v>
      </c>
      <c r="M10" s="62" t="s">
        <v>5</v>
      </c>
      <c r="N10" s="50" t="s">
        <v>22</v>
      </c>
      <c r="O10" s="50" t="s">
        <v>23</v>
      </c>
      <c r="P10" s="50" t="s">
        <v>24</v>
      </c>
      <c r="Q10" s="50" t="s">
        <v>26</v>
      </c>
      <c r="R10" s="67" t="s">
        <v>53</v>
      </c>
      <c r="S10" s="54" t="s">
        <v>29</v>
      </c>
      <c r="T10" s="54" t="s">
        <v>93</v>
      </c>
      <c r="U10" s="54" t="s">
        <v>94</v>
      </c>
      <c r="V10" s="49" t="s">
        <v>47</v>
      </c>
      <c r="W10" s="55" t="s">
        <v>50</v>
      </c>
      <c r="X10" s="55" t="s">
        <v>49</v>
      </c>
      <c r="Y10" s="99" t="s">
        <v>48</v>
      </c>
      <c r="Z10" s="100" t="s">
        <v>80</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139"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495300</xdr:colOff>
                <xdr:row>1</xdr:row>
                <xdr:rowOff>190500</xdr:rowOff>
              </from>
              <to>
                <xdr:col>29</xdr:col>
                <xdr:colOff>441960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495300</xdr:colOff>
                <xdr:row>3</xdr:row>
                <xdr:rowOff>106680</xdr:rowOff>
              </from>
              <to>
                <xdr:col>29</xdr:col>
                <xdr:colOff>441960</xdr:colOff>
                <xdr:row>4</xdr:row>
                <xdr:rowOff>236220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419100</xdr:colOff>
                <xdr:row>0</xdr:row>
                <xdr:rowOff>38100</xdr:rowOff>
              </from>
              <to>
                <xdr:col>26</xdr:col>
                <xdr:colOff>457200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525780</xdr:colOff>
                <xdr:row>0</xdr:row>
                <xdr:rowOff>38100</xdr:rowOff>
              </from>
              <to>
                <xdr:col>24</xdr:col>
                <xdr:colOff>365760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419100</xdr:colOff>
                <xdr:row>1</xdr:row>
                <xdr:rowOff>190500</xdr:rowOff>
              </from>
              <to>
                <xdr:col>26</xdr:col>
                <xdr:colOff>457200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525780</xdr:colOff>
                <xdr:row>1</xdr:row>
                <xdr:rowOff>190500</xdr:rowOff>
              </from>
              <to>
                <xdr:col>24</xdr:col>
                <xdr:colOff>365760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419100</xdr:colOff>
                <xdr:row>3</xdr:row>
                <xdr:rowOff>106680</xdr:rowOff>
              </from>
              <to>
                <xdr:col>26</xdr:col>
                <xdr:colOff>457200</xdr:colOff>
                <xdr:row>4</xdr:row>
                <xdr:rowOff>236220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525780</xdr:colOff>
                <xdr:row>3</xdr:row>
                <xdr:rowOff>106680</xdr:rowOff>
              </from>
              <to>
                <xdr:col>24</xdr:col>
                <xdr:colOff>365760</xdr:colOff>
                <xdr:row>4</xdr:row>
                <xdr:rowOff>236220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495300</xdr:colOff>
                <xdr:row>0</xdr:row>
                <xdr:rowOff>38100</xdr:rowOff>
              </from>
              <to>
                <xdr:col>29</xdr:col>
                <xdr:colOff>441960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47</v>
      </c>
      <c r="B1" s="97" t="s">
        <v>73</v>
      </c>
      <c r="C1" s="14" t="s">
        <v>74</v>
      </c>
      <c r="D1" s="14" t="s">
        <v>75</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07"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52" t="s">
        <v>120</v>
      </c>
      <c r="B1" s="353"/>
      <c r="C1" s="353"/>
      <c r="D1" s="353"/>
      <c r="E1" s="353"/>
      <c r="F1" s="353"/>
      <c r="G1" s="353"/>
      <c r="H1" s="353"/>
      <c r="I1" s="353"/>
      <c r="J1" s="353"/>
      <c r="K1" s="353"/>
      <c r="L1" s="353"/>
    </row>
    <row r="2" spans="1:12" x14ac:dyDescent="0.3">
      <c r="A2" s="102" t="s">
        <v>25</v>
      </c>
      <c r="B2" s="88" t="s">
        <v>24</v>
      </c>
      <c r="C2" s="88" t="s">
        <v>26</v>
      </c>
      <c r="D2" s="89" t="s">
        <v>27</v>
      </c>
      <c r="E2" s="90" t="s">
        <v>0</v>
      </c>
      <c r="F2" s="91" t="s">
        <v>1</v>
      </c>
      <c r="G2" s="91" t="s">
        <v>85</v>
      </c>
      <c r="H2" s="91" t="s">
        <v>5</v>
      </c>
      <c r="I2" s="101" t="s">
        <v>84</v>
      </c>
      <c r="J2" s="101" t="s">
        <v>82</v>
      </c>
      <c r="K2" s="101" t="s">
        <v>83</v>
      </c>
      <c r="L2" s="101" t="s">
        <v>76</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480060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320040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52" t="s">
        <v>119</v>
      </c>
      <c r="B1" s="352"/>
      <c r="C1" s="352"/>
      <c r="D1" s="352"/>
      <c r="E1" s="352"/>
      <c r="F1" s="352"/>
      <c r="G1" s="352"/>
      <c r="H1" s="352"/>
      <c r="I1" s="352"/>
      <c r="J1" s="352"/>
      <c r="K1" s="352"/>
      <c r="L1" s="352"/>
      <c r="M1" s="352"/>
      <c r="N1" s="352"/>
      <c r="O1" s="352"/>
      <c r="P1" s="352"/>
    </row>
    <row r="2" spans="1:16" x14ac:dyDescent="0.3">
      <c r="A2" s="103" t="s">
        <v>0</v>
      </c>
      <c r="B2" s="104" t="s">
        <v>1</v>
      </c>
      <c r="C2" s="104" t="s">
        <v>20</v>
      </c>
      <c r="D2" s="104" t="s">
        <v>21</v>
      </c>
      <c r="E2" s="103" t="s">
        <v>72</v>
      </c>
      <c r="F2" s="103" t="s">
        <v>87</v>
      </c>
      <c r="G2" s="88" t="s">
        <v>88</v>
      </c>
      <c r="H2" s="88" t="s">
        <v>89</v>
      </c>
      <c r="I2" s="89" t="s">
        <v>86</v>
      </c>
      <c r="J2" s="91" t="s">
        <v>85</v>
      </c>
      <c r="K2" s="91" t="s">
        <v>5</v>
      </c>
      <c r="L2" s="106" t="s">
        <v>84</v>
      </c>
      <c r="M2" s="106" t="s">
        <v>82</v>
      </c>
      <c r="N2" s="106" t="s">
        <v>83</v>
      </c>
      <c r="O2" s="105" t="s">
        <v>76</v>
      </c>
      <c r="P2" s="101" t="s">
        <v>90</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1737360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1203960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5</vt:i4>
      </vt:variant>
    </vt:vector>
  </HeadingPairs>
  <TitlesOfParts>
    <vt:vector size="17"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2023-11-27T19:10:44Z</cp:lastPrinted>
  <dcterms:created xsi:type="dcterms:W3CDTF">2018-10-31T11:37:29Z</dcterms:created>
  <dcterms:modified xsi:type="dcterms:W3CDTF">2023-11-27T19:36:48Z</dcterms:modified>
</cp:coreProperties>
</file>